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updateLinks="never" codeName="EstaPasta_de_trabalho" defaultThemeVersion="124226"/>
  <bookViews>
    <workbookView xWindow="-120" yWindow="510" windowWidth="15600" windowHeight="4545" tabRatio="776"/>
  </bookViews>
  <sheets>
    <sheet name="Resumo Geral" sheetId="9" r:id="rId1"/>
    <sheet name="01" sheetId="8" r:id="rId2"/>
    <sheet name="02" sheetId="10" r:id="rId3"/>
    <sheet name="03" sheetId="11" r:id="rId4"/>
    <sheet name="04" sheetId="12" r:id="rId5"/>
    <sheet name="05" sheetId="13" r:id="rId6"/>
    <sheet name="06" sheetId="14" r:id="rId7"/>
    <sheet name="Resumo Produção" sheetId="6" r:id="rId8"/>
    <sheet name="Tabela de Produção" sheetId="5" r:id="rId9"/>
    <sheet name="Funcionários" sheetId="7" r:id="rId10"/>
  </sheets>
  <definedNames>
    <definedName name="_xlnm.Print_Area" localSheetId="1">'01'!$B$2:$P$1000</definedName>
    <definedName name="_xlnm.Print_Area" localSheetId="2">'02'!$B$2:$P$1002</definedName>
    <definedName name="_xlnm.Print_Area" localSheetId="3">'03'!$B$2:$P$1002</definedName>
    <definedName name="_xlnm.Print_Area" localSheetId="4">'04'!$B$2:$O$1002</definedName>
    <definedName name="_xlnm.Print_Area" localSheetId="5">'05'!$B$2:$P$1000</definedName>
    <definedName name="_xlnm.Print_Area" localSheetId="6">'06'!$B$2:$N$1000</definedName>
    <definedName name="_xlnm.Print_Area" localSheetId="9">Funcionários!$B$2:$I$700</definedName>
    <definedName name="_xlnm.Print_Area" localSheetId="0">'Resumo Geral'!$B$8:$I$695</definedName>
    <definedName name="_xlnm.Print_Area" localSheetId="7">'Resumo Produção'!$B$2:$O$361</definedName>
    <definedName name="_xlnm.Print_Area" localSheetId="8">'Tabela de Produção'!$B$2:$M$362</definedName>
    <definedName name="Local">'Tabela de Produção'!#REF!</definedName>
    <definedName name="_xlnm.Print_Titles" localSheetId="1">'01'!$2:$7</definedName>
    <definedName name="_xlnm.Print_Titles" localSheetId="2">'02'!$2:$7</definedName>
    <definedName name="_xlnm.Print_Titles" localSheetId="3">'03'!$2:$7</definedName>
    <definedName name="_xlnm.Print_Titles" localSheetId="4">'04'!$2:$7</definedName>
    <definedName name="_xlnm.Print_Titles" localSheetId="5">'05'!$2:$7</definedName>
    <definedName name="_xlnm.Print_Titles" localSheetId="6">'06'!$2:$7</definedName>
    <definedName name="_xlnm.Print_Titles" localSheetId="9">Funcionários!$2:$5</definedName>
    <definedName name="_xlnm.Print_Titles" localSheetId="0">'Resumo Geral'!$8:$12</definedName>
    <definedName name="_xlnm.Print_Titles" localSheetId="7">'Resumo Produção'!$2:$4</definedName>
    <definedName name="_xlnm.Print_Titles" localSheetId="8">'Tabela de Produção'!$2:$3</definedName>
  </definedNames>
  <calcPr calcId="162913"/>
  <fileRecoveryPr repairLoad="1"/>
</workbook>
</file>

<file path=xl/calcChain.xml><?xml version="1.0" encoding="utf-8"?>
<calcChain xmlns="http://schemas.openxmlformats.org/spreadsheetml/2006/main">
  <c r="I8" i="14" l="1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02" i="14"/>
  <c r="I203" i="14"/>
  <c r="I204" i="14"/>
  <c r="I205" i="14"/>
  <c r="I206" i="14"/>
  <c r="I207" i="14"/>
  <c r="I208" i="14"/>
  <c r="I209" i="14"/>
  <c r="I210" i="14"/>
  <c r="I211" i="14"/>
  <c r="I212" i="14"/>
  <c r="I213" i="14"/>
  <c r="I214" i="14"/>
  <c r="I215" i="14"/>
  <c r="I216" i="14"/>
  <c r="I217" i="14"/>
  <c r="I218" i="14"/>
  <c r="I219" i="14"/>
  <c r="I220" i="14"/>
  <c r="I221" i="14"/>
  <c r="I222" i="14"/>
  <c r="I223" i="14"/>
  <c r="I224" i="14"/>
  <c r="I225" i="14"/>
  <c r="I226" i="14"/>
  <c r="I227" i="14"/>
  <c r="I228" i="14"/>
  <c r="I229" i="14"/>
  <c r="I230" i="14"/>
  <c r="I231" i="14"/>
  <c r="I232" i="14"/>
  <c r="I233" i="14"/>
  <c r="I234" i="14"/>
  <c r="I235" i="14"/>
  <c r="I236" i="14"/>
  <c r="I237" i="14"/>
  <c r="I238" i="14"/>
  <c r="I239" i="14"/>
  <c r="I240" i="14"/>
  <c r="I241" i="14"/>
  <c r="I242" i="14"/>
  <c r="I243" i="14"/>
  <c r="I244" i="14"/>
  <c r="I245" i="14"/>
  <c r="I246" i="14"/>
  <c r="I247" i="14"/>
  <c r="I248" i="14"/>
  <c r="I249" i="14"/>
  <c r="I250" i="14"/>
  <c r="I251" i="14"/>
  <c r="I252" i="14"/>
  <c r="I253" i="14"/>
  <c r="I254" i="14"/>
  <c r="I255" i="14"/>
  <c r="I256" i="14"/>
  <c r="I257" i="14"/>
  <c r="I258" i="14"/>
  <c r="I259" i="14"/>
  <c r="I260" i="14"/>
  <c r="I261" i="14"/>
  <c r="I262" i="14"/>
  <c r="I263" i="14"/>
  <c r="I264" i="14"/>
  <c r="I265" i="14"/>
  <c r="I266" i="14"/>
  <c r="I267" i="14"/>
  <c r="I268" i="14"/>
  <c r="I269" i="14"/>
  <c r="I270" i="14"/>
  <c r="I271" i="14"/>
  <c r="I272" i="14"/>
  <c r="I273" i="14"/>
  <c r="I274" i="14"/>
  <c r="I275" i="14"/>
  <c r="I276" i="14"/>
  <c r="I277" i="14"/>
  <c r="I278" i="14"/>
  <c r="I279" i="14"/>
  <c r="I280" i="14"/>
  <c r="I281" i="14"/>
  <c r="I282" i="14"/>
  <c r="I283" i="14"/>
  <c r="I284" i="14"/>
  <c r="I285" i="14"/>
  <c r="I286" i="14"/>
  <c r="I287" i="14"/>
  <c r="I288" i="14"/>
  <c r="I289" i="14"/>
  <c r="I290" i="14"/>
  <c r="I291" i="14"/>
  <c r="I292" i="14"/>
  <c r="I293" i="14"/>
  <c r="I294" i="14"/>
  <c r="I295" i="14"/>
  <c r="I296" i="14"/>
  <c r="I297" i="14"/>
  <c r="I298" i="14"/>
  <c r="I299" i="14"/>
  <c r="I300" i="14"/>
  <c r="I301" i="14"/>
  <c r="I302" i="14"/>
  <c r="I303" i="14"/>
  <c r="I304" i="14"/>
  <c r="I305" i="14"/>
  <c r="I306" i="14"/>
  <c r="I307" i="14"/>
  <c r="I308" i="14"/>
  <c r="I309" i="14"/>
  <c r="I310" i="14"/>
  <c r="I311" i="14"/>
  <c r="I312" i="14"/>
  <c r="I313" i="14"/>
  <c r="I314" i="14"/>
  <c r="I315" i="14"/>
  <c r="I316" i="14"/>
  <c r="I317" i="14"/>
  <c r="I318" i="14"/>
  <c r="I319" i="14"/>
  <c r="I320" i="14"/>
  <c r="I321" i="14"/>
  <c r="I322" i="14"/>
  <c r="I323" i="14"/>
  <c r="I324" i="14"/>
  <c r="I325" i="14"/>
  <c r="I326" i="14"/>
  <c r="I327" i="14"/>
  <c r="I328" i="14"/>
  <c r="I329" i="14"/>
  <c r="I330" i="14"/>
  <c r="I331" i="14"/>
  <c r="I332" i="14"/>
  <c r="I333" i="14"/>
  <c r="I334" i="14"/>
  <c r="I335" i="14"/>
  <c r="I336" i="14"/>
  <c r="I337" i="14"/>
  <c r="I338" i="14"/>
  <c r="I339" i="14"/>
  <c r="I340" i="14"/>
  <c r="I341" i="14"/>
  <c r="I342" i="14"/>
  <c r="I343" i="14"/>
  <c r="I344" i="14"/>
  <c r="I345" i="14"/>
  <c r="I346" i="14"/>
  <c r="I347" i="14"/>
  <c r="I348" i="14"/>
  <c r="I349" i="14"/>
  <c r="I350" i="14"/>
  <c r="I351" i="14"/>
  <c r="I352" i="14"/>
  <c r="I353" i="14"/>
  <c r="I354" i="14"/>
  <c r="I355" i="14"/>
  <c r="I356" i="14"/>
  <c r="I357" i="14"/>
  <c r="I358" i="14"/>
  <c r="I359" i="14"/>
  <c r="I360" i="14"/>
  <c r="I361" i="14"/>
  <c r="I362" i="14"/>
  <c r="I363" i="14"/>
  <c r="I364" i="14"/>
  <c r="I365" i="14"/>
  <c r="I366" i="14"/>
  <c r="I367" i="14"/>
  <c r="I368" i="14"/>
  <c r="I369" i="14"/>
  <c r="I370" i="14"/>
  <c r="I371" i="14"/>
  <c r="I372" i="14"/>
  <c r="I373" i="14"/>
  <c r="I374" i="14"/>
  <c r="I375" i="14"/>
  <c r="I376" i="14"/>
  <c r="I377" i="14"/>
  <c r="I378" i="14"/>
  <c r="I379" i="14"/>
  <c r="I380" i="14"/>
  <c r="I381" i="14"/>
  <c r="I382" i="14"/>
  <c r="I383" i="14"/>
  <c r="I384" i="14"/>
  <c r="I385" i="14"/>
  <c r="I386" i="14"/>
  <c r="I387" i="14"/>
  <c r="I388" i="14"/>
  <c r="I389" i="14"/>
  <c r="I390" i="14"/>
  <c r="I391" i="14"/>
  <c r="I392" i="14"/>
  <c r="I393" i="14"/>
  <c r="I394" i="14"/>
  <c r="I395" i="14"/>
  <c r="I396" i="14"/>
  <c r="I397" i="14"/>
  <c r="I398" i="14"/>
  <c r="I399" i="14"/>
  <c r="I400" i="14"/>
  <c r="I401" i="14"/>
  <c r="I402" i="14"/>
  <c r="I403" i="14"/>
  <c r="I404" i="14"/>
  <c r="I405" i="14"/>
  <c r="I406" i="14"/>
  <c r="I407" i="14"/>
  <c r="I408" i="14"/>
  <c r="I409" i="14"/>
  <c r="I410" i="14"/>
  <c r="I411" i="14"/>
  <c r="I412" i="14"/>
  <c r="I413" i="14"/>
  <c r="I414" i="14"/>
  <c r="I415" i="14"/>
  <c r="I416" i="14"/>
  <c r="I417" i="14"/>
  <c r="I418" i="14"/>
  <c r="I419" i="14"/>
  <c r="I420" i="14"/>
  <c r="I421" i="14"/>
  <c r="I422" i="14"/>
  <c r="I423" i="14"/>
  <c r="I424" i="14"/>
  <c r="I425" i="14"/>
  <c r="I426" i="14"/>
  <c r="I427" i="14"/>
  <c r="I428" i="14"/>
  <c r="I429" i="14"/>
  <c r="I430" i="14"/>
  <c r="I431" i="14"/>
  <c r="I432" i="14"/>
  <c r="I433" i="14"/>
  <c r="I434" i="14"/>
  <c r="I435" i="14"/>
  <c r="I436" i="14"/>
  <c r="I437" i="14"/>
  <c r="I438" i="14"/>
  <c r="I439" i="14"/>
  <c r="I440" i="14"/>
  <c r="I441" i="14"/>
  <c r="I442" i="14"/>
  <c r="I443" i="14"/>
  <c r="I444" i="14"/>
  <c r="I445" i="14"/>
  <c r="I446" i="14"/>
  <c r="I447" i="14"/>
  <c r="I448" i="14"/>
  <c r="I449" i="14"/>
  <c r="I450" i="14"/>
  <c r="I451" i="14"/>
  <c r="I452" i="14"/>
  <c r="I453" i="14"/>
  <c r="I454" i="14"/>
  <c r="I455" i="14"/>
  <c r="I456" i="14"/>
  <c r="I457" i="14"/>
  <c r="I458" i="14"/>
  <c r="I459" i="14"/>
  <c r="I460" i="14"/>
  <c r="I461" i="14"/>
  <c r="I462" i="14"/>
  <c r="I463" i="14"/>
  <c r="I464" i="14"/>
  <c r="I465" i="14"/>
  <c r="I466" i="14"/>
  <c r="I467" i="14"/>
  <c r="I468" i="14"/>
  <c r="I469" i="14"/>
  <c r="I470" i="14"/>
  <c r="I471" i="14"/>
  <c r="I472" i="14"/>
  <c r="I473" i="14"/>
  <c r="I474" i="14"/>
  <c r="I475" i="14"/>
  <c r="I476" i="14"/>
  <c r="I477" i="14"/>
  <c r="I478" i="14"/>
  <c r="I479" i="14"/>
  <c r="I480" i="14"/>
  <c r="I481" i="14"/>
  <c r="I482" i="14"/>
  <c r="I483" i="14"/>
  <c r="I484" i="14"/>
  <c r="I485" i="14"/>
  <c r="I486" i="14"/>
  <c r="I487" i="14"/>
  <c r="I488" i="14"/>
  <c r="I489" i="14"/>
  <c r="I490" i="14"/>
  <c r="I491" i="14"/>
  <c r="I492" i="14"/>
  <c r="I493" i="14"/>
  <c r="I494" i="14"/>
  <c r="I495" i="14"/>
  <c r="I496" i="14"/>
  <c r="I497" i="14"/>
  <c r="I498" i="14"/>
  <c r="I499" i="14"/>
  <c r="I500" i="14"/>
  <c r="I501" i="14"/>
  <c r="I502" i="14"/>
  <c r="I503" i="14"/>
  <c r="I504" i="14"/>
  <c r="I505" i="14"/>
  <c r="I506" i="14"/>
  <c r="I507" i="14"/>
  <c r="I508" i="14"/>
  <c r="I509" i="14"/>
  <c r="I510" i="14"/>
  <c r="I511" i="14"/>
  <c r="I512" i="14"/>
  <c r="I513" i="14"/>
  <c r="I514" i="14"/>
  <c r="I515" i="14"/>
  <c r="I516" i="14"/>
  <c r="I517" i="14"/>
  <c r="I518" i="14"/>
  <c r="I519" i="14"/>
  <c r="I520" i="14"/>
  <c r="I521" i="14"/>
  <c r="I522" i="14"/>
  <c r="I523" i="14"/>
  <c r="I524" i="14"/>
  <c r="I525" i="14"/>
  <c r="I526" i="14"/>
  <c r="I527" i="14"/>
  <c r="I528" i="14"/>
  <c r="I529" i="14"/>
  <c r="I530" i="14"/>
  <c r="I531" i="14"/>
  <c r="I532" i="14"/>
  <c r="I533" i="14"/>
  <c r="I534" i="14"/>
  <c r="I535" i="14"/>
  <c r="I536" i="14"/>
  <c r="I537" i="14"/>
  <c r="I538" i="14"/>
  <c r="I539" i="14"/>
  <c r="I540" i="14"/>
  <c r="I541" i="14"/>
  <c r="I542" i="14"/>
  <c r="I543" i="14"/>
  <c r="I544" i="14"/>
  <c r="I545" i="14"/>
  <c r="I546" i="14"/>
  <c r="I547" i="14"/>
  <c r="I548" i="14"/>
  <c r="I549" i="14"/>
  <c r="I550" i="14"/>
  <c r="I551" i="14"/>
  <c r="I552" i="14"/>
  <c r="I553" i="14"/>
  <c r="I554" i="14"/>
  <c r="I555" i="14"/>
  <c r="I556" i="14"/>
  <c r="I557" i="14"/>
  <c r="I558" i="14"/>
  <c r="I559" i="14"/>
  <c r="I560" i="14"/>
  <c r="I561" i="14"/>
  <c r="I562" i="14"/>
  <c r="I563" i="14"/>
  <c r="I564" i="14"/>
  <c r="I565" i="14"/>
  <c r="I566" i="14"/>
  <c r="I567" i="14"/>
  <c r="I568" i="14"/>
  <c r="I569" i="14"/>
  <c r="I570" i="14"/>
  <c r="I571" i="14"/>
  <c r="I572" i="14"/>
  <c r="I573" i="14"/>
  <c r="I574" i="14"/>
  <c r="I575" i="14"/>
  <c r="I576" i="14"/>
  <c r="I577" i="14"/>
  <c r="I578" i="14"/>
  <c r="I579" i="14"/>
  <c r="I580" i="14"/>
  <c r="I581" i="14"/>
  <c r="I582" i="14"/>
  <c r="I583" i="14"/>
  <c r="I584" i="14"/>
  <c r="I585" i="14"/>
  <c r="I586" i="14"/>
  <c r="I587" i="14"/>
  <c r="I588" i="14"/>
  <c r="I589" i="14"/>
  <c r="I590" i="14"/>
  <c r="I591" i="14"/>
  <c r="I592" i="14"/>
  <c r="I593" i="14"/>
  <c r="I594" i="14"/>
  <c r="I595" i="14"/>
  <c r="I596" i="14"/>
  <c r="I597" i="14"/>
  <c r="I598" i="14"/>
  <c r="I599" i="14"/>
  <c r="I600" i="14"/>
  <c r="I601" i="14"/>
  <c r="I602" i="14"/>
  <c r="I603" i="14"/>
  <c r="I604" i="14"/>
  <c r="I605" i="14"/>
  <c r="I606" i="14"/>
  <c r="I607" i="14"/>
  <c r="I608" i="14"/>
  <c r="I609" i="14"/>
  <c r="I610" i="14"/>
  <c r="I611" i="14"/>
  <c r="I612" i="14"/>
  <c r="I613" i="14"/>
  <c r="I614" i="14"/>
  <c r="I615" i="14"/>
  <c r="I616" i="14"/>
  <c r="I617" i="14"/>
  <c r="I618" i="14"/>
  <c r="I619" i="14"/>
  <c r="I620" i="14"/>
  <c r="I621" i="14"/>
  <c r="I622" i="14"/>
  <c r="I623" i="14"/>
  <c r="I624" i="14"/>
  <c r="I625" i="14"/>
  <c r="I626" i="14"/>
  <c r="I627" i="14"/>
  <c r="I628" i="14"/>
  <c r="I629" i="14"/>
  <c r="I630" i="14"/>
  <c r="I631" i="14"/>
  <c r="I632" i="14"/>
  <c r="I633" i="14"/>
  <c r="I634" i="14"/>
  <c r="I635" i="14"/>
  <c r="I636" i="14"/>
  <c r="I637" i="14"/>
  <c r="I638" i="14"/>
  <c r="I639" i="14"/>
  <c r="I640" i="14"/>
  <c r="I641" i="14"/>
  <c r="I642" i="14"/>
  <c r="I643" i="14"/>
  <c r="I644" i="14"/>
  <c r="I645" i="14"/>
  <c r="I646" i="14"/>
  <c r="I647" i="14"/>
  <c r="I648" i="14"/>
  <c r="I649" i="14"/>
  <c r="I650" i="14"/>
  <c r="I651" i="14"/>
  <c r="I652" i="14"/>
  <c r="I653" i="14"/>
  <c r="I654" i="14"/>
  <c r="I655" i="14"/>
  <c r="I656" i="14"/>
  <c r="I657" i="14"/>
  <c r="I658" i="14"/>
  <c r="I659" i="14"/>
  <c r="I660" i="14"/>
  <c r="I661" i="14"/>
  <c r="I662" i="14"/>
  <c r="I663" i="14"/>
  <c r="I664" i="14"/>
  <c r="I665" i="14"/>
  <c r="I666" i="14"/>
  <c r="I667" i="14"/>
  <c r="I668" i="14"/>
  <c r="I669" i="14"/>
  <c r="I670" i="14"/>
  <c r="I671" i="14"/>
  <c r="I672" i="14"/>
  <c r="I673" i="14"/>
  <c r="I674" i="14"/>
  <c r="I675" i="14"/>
  <c r="I676" i="14"/>
  <c r="I677" i="14"/>
  <c r="I678" i="14"/>
  <c r="I679" i="14"/>
  <c r="I680" i="14"/>
  <c r="I681" i="14"/>
  <c r="I682" i="14"/>
  <c r="I683" i="14"/>
  <c r="I684" i="14"/>
  <c r="I685" i="14"/>
  <c r="I686" i="14"/>
  <c r="I687" i="14"/>
  <c r="I688" i="14"/>
  <c r="I689" i="14"/>
  <c r="I690" i="14"/>
  <c r="I691" i="14"/>
  <c r="I692" i="14"/>
  <c r="I693" i="14"/>
  <c r="I694" i="14"/>
  <c r="I695" i="14"/>
  <c r="I696" i="14"/>
  <c r="I697" i="14"/>
  <c r="I698" i="14"/>
  <c r="I699" i="14"/>
  <c r="I700" i="14"/>
  <c r="I701" i="14"/>
  <c r="I702" i="14"/>
  <c r="I703" i="14"/>
  <c r="I704" i="14"/>
  <c r="I705" i="14"/>
  <c r="I706" i="14"/>
  <c r="I707" i="14"/>
  <c r="I708" i="14"/>
  <c r="I709" i="14"/>
  <c r="I710" i="14"/>
  <c r="I711" i="14"/>
  <c r="I712" i="14"/>
  <c r="I713" i="14"/>
  <c r="I714" i="14"/>
  <c r="I715" i="14"/>
  <c r="I716" i="14"/>
  <c r="I717" i="14"/>
  <c r="I718" i="14"/>
  <c r="I719" i="14"/>
  <c r="I720" i="14"/>
  <c r="I721" i="14"/>
  <c r="I722" i="14"/>
  <c r="I723" i="14"/>
  <c r="I724" i="14"/>
  <c r="I725" i="14"/>
  <c r="I726" i="14"/>
  <c r="I727" i="14"/>
  <c r="I728" i="14"/>
  <c r="I729" i="14"/>
  <c r="I730" i="14"/>
  <c r="I731" i="14"/>
  <c r="I732" i="14"/>
  <c r="I733" i="14"/>
  <c r="I734" i="14"/>
  <c r="I735" i="14"/>
  <c r="I736" i="14"/>
  <c r="I737" i="14"/>
  <c r="I738" i="14"/>
  <c r="I739" i="14"/>
  <c r="I740" i="14"/>
  <c r="I741" i="14"/>
  <c r="I742" i="14"/>
  <c r="I743" i="14"/>
  <c r="I744" i="14"/>
  <c r="I745" i="14"/>
  <c r="I746" i="14"/>
  <c r="I747" i="14"/>
  <c r="I748" i="14"/>
  <c r="I749" i="14"/>
  <c r="I750" i="14"/>
  <c r="I751" i="14"/>
  <c r="I752" i="14"/>
  <c r="I753" i="14"/>
  <c r="I754" i="14"/>
  <c r="I755" i="14"/>
  <c r="I756" i="14"/>
  <c r="I757" i="14"/>
  <c r="I758" i="14"/>
  <c r="I759" i="14"/>
  <c r="I760" i="14"/>
  <c r="I761" i="14"/>
  <c r="I762" i="14"/>
  <c r="I763" i="14"/>
  <c r="I764" i="14"/>
  <c r="I765" i="14"/>
  <c r="I766" i="14"/>
  <c r="I767" i="14"/>
  <c r="I768" i="14"/>
  <c r="I769" i="14"/>
  <c r="I770" i="14"/>
  <c r="I771" i="14"/>
  <c r="I772" i="14"/>
  <c r="I773" i="14"/>
  <c r="I774" i="14"/>
  <c r="I775" i="14"/>
  <c r="I776" i="14"/>
  <c r="I777" i="14"/>
  <c r="I778" i="14"/>
  <c r="I779" i="14"/>
  <c r="I780" i="14"/>
  <c r="I781" i="14"/>
  <c r="I782" i="14"/>
  <c r="I783" i="14"/>
  <c r="I784" i="14"/>
  <c r="I785" i="14"/>
  <c r="I786" i="14"/>
  <c r="I787" i="14"/>
  <c r="I788" i="14"/>
  <c r="I789" i="14"/>
  <c r="I790" i="14"/>
  <c r="I791" i="14"/>
  <c r="I792" i="14"/>
  <c r="I793" i="14"/>
  <c r="I794" i="14"/>
  <c r="I795" i="14"/>
  <c r="I796" i="14"/>
  <c r="I797" i="14"/>
  <c r="I798" i="14"/>
  <c r="I799" i="14"/>
  <c r="I800" i="14"/>
  <c r="I801" i="14"/>
  <c r="I802" i="14"/>
  <c r="I803" i="14"/>
  <c r="I804" i="14"/>
  <c r="I805" i="14"/>
  <c r="I806" i="14"/>
  <c r="I807" i="14"/>
  <c r="I808" i="14"/>
  <c r="I809" i="14"/>
  <c r="I810" i="14"/>
  <c r="I811" i="14"/>
  <c r="I812" i="14"/>
  <c r="I813" i="14"/>
  <c r="I814" i="14"/>
  <c r="I815" i="14"/>
  <c r="I816" i="14"/>
  <c r="I817" i="14"/>
  <c r="I818" i="14"/>
  <c r="I819" i="14"/>
  <c r="I820" i="14"/>
  <c r="I821" i="14"/>
  <c r="I822" i="14"/>
  <c r="I823" i="14"/>
  <c r="I824" i="14"/>
  <c r="I825" i="14"/>
  <c r="I826" i="14"/>
  <c r="I827" i="14"/>
  <c r="I828" i="14"/>
  <c r="I829" i="14"/>
  <c r="I830" i="14"/>
  <c r="I831" i="14"/>
  <c r="I832" i="14"/>
  <c r="I833" i="14"/>
  <c r="I834" i="14"/>
  <c r="I835" i="14"/>
  <c r="I836" i="14"/>
  <c r="I837" i="14"/>
  <c r="I838" i="14"/>
  <c r="I839" i="14"/>
  <c r="I840" i="14"/>
  <c r="I841" i="14"/>
  <c r="I842" i="14"/>
  <c r="I843" i="14"/>
  <c r="I844" i="14"/>
  <c r="I845" i="14"/>
  <c r="I846" i="14"/>
  <c r="I847" i="14"/>
  <c r="I848" i="14"/>
  <c r="I849" i="14"/>
  <c r="I850" i="14"/>
  <c r="I851" i="14"/>
  <c r="I852" i="14"/>
  <c r="I853" i="14"/>
  <c r="I854" i="14"/>
  <c r="I855" i="14"/>
  <c r="I856" i="14"/>
  <c r="I857" i="14"/>
  <c r="I858" i="14"/>
  <c r="I859" i="14"/>
  <c r="I860" i="14"/>
  <c r="I861" i="14"/>
  <c r="I862" i="14"/>
  <c r="I863" i="14"/>
  <c r="I864" i="14"/>
  <c r="I865" i="14"/>
  <c r="I866" i="14"/>
  <c r="I867" i="14"/>
  <c r="I868" i="14"/>
  <c r="I869" i="14"/>
  <c r="I870" i="14"/>
  <c r="I871" i="14"/>
  <c r="I872" i="14"/>
  <c r="I873" i="14"/>
  <c r="I874" i="14"/>
  <c r="I875" i="14"/>
  <c r="I876" i="14"/>
  <c r="I877" i="14"/>
  <c r="I878" i="14"/>
  <c r="I879" i="14"/>
  <c r="I880" i="14"/>
  <c r="I881" i="14"/>
  <c r="I882" i="14"/>
  <c r="I883" i="14"/>
  <c r="I884" i="14"/>
  <c r="I885" i="14"/>
  <c r="I886" i="14"/>
  <c r="I887" i="14"/>
  <c r="I888" i="14"/>
  <c r="I889" i="14"/>
  <c r="I890" i="14"/>
  <c r="I891" i="14"/>
  <c r="I892" i="14"/>
  <c r="I893" i="14"/>
  <c r="I894" i="14"/>
  <c r="I895" i="14"/>
  <c r="I896" i="14"/>
  <c r="I897" i="14"/>
  <c r="I898" i="14"/>
  <c r="I899" i="14"/>
  <c r="I900" i="14"/>
  <c r="I901" i="14"/>
  <c r="I902" i="14"/>
  <c r="I903" i="14"/>
  <c r="I904" i="14"/>
  <c r="I905" i="14"/>
  <c r="I906" i="14"/>
  <c r="I907" i="14"/>
  <c r="I908" i="14"/>
  <c r="I909" i="14"/>
  <c r="I910" i="14"/>
  <c r="I911" i="14"/>
  <c r="I912" i="14"/>
  <c r="I913" i="14"/>
  <c r="I914" i="14"/>
  <c r="I915" i="14"/>
  <c r="I916" i="14"/>
  <c r="I917" i="14"/>
  <c r="I918" i="14"/>
  <c r="I919" i="14"/>
  <c r="I920" i="14"/>
  <c r="I921" i="14"/>
  <c r="I922" i="14"/>
  <c r="I923" i="14"/>
  <c r="I924" i="14"/>
  <c r="I925" i="14"/>
  <c r="I926" i="14"/>
  <c r="I927" i="14"/>
  <c r="I928" i="14"/>
  <c r="I929" i="14"/>
  <c r="I930" i="14"/>
  <c r="I931" i="14"/>
  <c r="I932" i="14"/>
  <c r="I933" i="14"/>
  <c r="I934" i="14"/>
  <c r="I935" i="14"/>
  <c r="I936" i="14"/>
  <c r="I937" i="14"/>
  <c r="I938" i="14"/>
  <c r="I939" i="14"/>
  <c r="I940" i="14"/>
  <c r="I941" i="14"/>
  <c r="I942" i="14"/>
  <c r="I943" i="14"/>
  <c r="I944" i="14"/>
  <c r="I945" i="14"/>
  <c r="I946" i="14"/>
  <c r="I947" i="14"/>
  <c r="I948" i="14"/>
  <c r="I949" i="14"/>
  <c r="I950" i="14"/>
  <c r="I951" i="14"/>
  <c r="I952" i="14"/>
  <c r="I953" i="14"/>
  <c r="I954" i="14"/>
  <c r="I955" i="14"/>
  <c r="I956" i="14"/>
  <c r="I957" i="14"/>
  <c r="I958" i="14"/>
  <c r="I959" i="14"/>
  <c r="I960" i="14"/>
  <c r="I961" i="14"/>
  <c r="I962" i="14"/>
  <c r="I963" i="14"/>
  <c r="I964" i="14"/>
  <c r="I965" i="14"/>
  <c r="I966" i="14"/>
  <c r="I967" i="14"/>
  <c r="I968" i="14"/>
  <c r="I969" i="14"/>
  <c r="I970" i="14"/>
  <c r="I971" i="14"/>
  <c r="I972" i="14"/>
  <c r="I973" i="14"/>
  <c r="I974" i="14"/>
  <c r="I975" i="14"/>
  <c r="I976" i="14"/>
  <c r="I977" i="14"/>
  <c r="I978" i="14"/>
  <c r="I979" i="14"/>
  <c r="I980" i="14"/>
  <c r="I981" i="14"/>
  <c r="I982" i="14"/>
  <c r="I983" i="14"/>
  <c r="I984" i="14"/>
  <c r="I985" i="14"/>
  <c r="I986" i="14"/>
  <c r="I987" i="14"/>
  <c r="I988" i="14"/>
  <c r="I989" i="14"/>
  <c r="I990" i="14"/>
  <c r="I991" i="14"/>
  <c r="I992" i="14"/>
  <c r="I993" i="14"/>
  <c r="I994" i="14"/>
  <c r="I995" i="14"/>
  <c r="I996" i="14"/>
  <c r="I997" i="14"/>
  <c r="I998" i="14"/>
  <c r="I999" i="14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I301" i="13"/>
  <c r="I302" i="13"/>
  <c r="I303" i="13"/>
  <c r="I304" i="13"/>
  <c r="I305" i="13"/>
  <c r="I306" i="13"/>
  <c r="I307" i="13"/>
  <c r="I308" i="13"/>
  <c r="I309" i="13"/>
  <c r="I310" i="13"/>
  <c r="I311" i="13"/>
  <c r="I312" i="13"/>
  <c r="I313" i="13"/>
  <c r="I314" i="13"/>
  <c r="I315" i="13"/>
  <c r="I316" i="13"/>
  <c r="I317" i="13"/>
  <c r="I318" i="13"/>
  <c r="I319" i="13"/>
  <c r="I320" i="13"/>
  <c r="I321" i="13"/>
  <c r="I322" i="13"/>
  <c r="I323" i="13"/>
  <c r="I324" i="13"/>
  <c r="I325" i="13"/>
  <c r="I326" i="13"/>
  <c r="I327" i="13"/>
  <c r="I328" i="13"/>
  <c r="I329" i="13"/>
  <c r="I330" i="13"/>
  <c r="I331" i="13"/>
  <c r="I332" i="13"/>
  <c r="I333" i="13"/>
  <c r="I334" i="13"/>
  <c r="I335" i="13"/>
  <c r="I336" i="13"/>
  <c r="I337" i="13"/>
  <c r="I338" i="13"/>
  <c r="I339" i="13"/>
  <c r="I340" i="13"/>
  <c r="I341" i="13"/>
  <c r="I342" i="13"/>
  <c r="I343" i="13"/>
  <c r="I344" i="13"/>
  <c r="I345" i="13"/>
  <c r="I346" i="13"/>
  <c r="I347" i="13"/>
  <c r="I348" i="13"/>
  <c r="I349" i="13"/>
  <c r="I350" i="13"/>
  <c r="I351" i="13"/>
  <c r="I352" i="13"/>
  <c r="I353" i="13"/>
  <c r="I354" i="13"/>
  <c r="I355" i="13"/>
  <c r="I356" i="13"/>
  <c r="I357" i="13"/>
  <c r="I358" i="13"/>
  <c r="I359" i="13"/>
  <c r="I360" i="13"/>
  <c r="I361" i="13"/>
  <c r="I362" i="13"/>
  <c r="I363" i="13"/>
  <c r="I364" i="13"/>
  <c r="I365" i="13"/>
  <c r="I366" i="13"/>
  <c r="I367" i="13"/>
  <c r="I368" i="13"/>
  <c r="I369" i="13"/>
  <c r="I370" i="13"/>
  <c r="I371" i="13"/>
  <c r="I372" i="13"/>
  <c r="I373" i="13"/>
  <c r="I374" i="13"/>
  <c r="I375" i="13"/>
  <c r="I376" i="13"/>
  <c r="I377" i="13"/>
  <c r="I378" i="13"/>
  <c r="I379" i="13"/>
  <c r="I380" i="13"/>
  <c r="I381" i="13"/>
  <c r="I382" i="13"/>
  <c r="I383" i="13"/>
  <c r="I384" i="13"/>
  <c r="I385" i="13"/>
  <c r="I386" i="13"/>
  <c r="I387" i="13"/>
  <c r="I388" i="13"/>
  <c r="I389" i="13"/>
  <c r="I390" i="13"/>
  <c r="I391" i="13"/>
  <c r="I392" i="13"/>
  <c r="I393" i="13"/>
  <c r="I394" i="13"/>
  <c r="I395" i="13"/>
  <c r="I396" i="13"/>
  <c r="I397" i="13"/>
  <c r="I398" i="13"/>
  <c r="I399" i="13"/>
  <c r="I400" i="13"/>
  <c r="I401" i="13"/>
  <c r="I402" i="13"/>
  <c r="I403" i="13"/>
  <c r="I404" i="13"/>
  <c r="I405" i="13"/>
  <c r="I406" i="13"/>
  <c r="I407" i="13"/>
  <c r="I408" i="13"/>
  <c r="I409" i="13"/>
  <c r="I410" i="13"/>
  <c r="I411" i="13"/>
  <c r="I412" i="13"/>
  <c r="I413" i="13"/>
  <c r="I414" i="13"/>
  <c r="I415" i="13"/>
  <c r="I416" i="13"/>
  <c r="I417" i="13"/>
  <c r="I418" i="13"/>
  <c r="I419" i="13"/>
  <c r="I420" i="13"/>
  <c r="I421" i="13"/>
  <c r="I422" i="13"/>
  <c r="I423" i="13"/>
  <c r="I424" i="13"/>
  <c r="I425" i="13"/>
  <c r="I426" i="13"/>
  <c r="I427" i="13"/>
  <c r="I428" i="13"/>
  <c r="I429" i="13"/>
  <c r="I430" i="13"/>
  <c r="I431" i="13"/>
  <c r="I432" i="13"/>
  <c r="I433" i="13"/>
  <c r="I434" i="13"/>
  <c r="I435" i="13"/>
  <c r="I436" i="13"/>
  <c r="I437" i="13"/>
  <c r="I438" i="13"/>
  <c r="I439" i="13"/>
  <c r="I440" i="13"/>
  <c r="I441" i="13"/>
  <c r="I442" i="13"/>
  <c r="I443" i="13"/>
  <c r="I444" i="13"/>
  <c r="I445" i="13"/>
  <c r="I446" i="13"/>
  <c r="I447" i="13"/>
  <c r="I448" i="13"/>
  <c r="I449" i="13"/>
  <c r="I450" i="13"/>
  <c r="I451" i="13"/>
  <c r="I452" i="13"/>
  <c r="I453" i="13"/>
  <c r="I454" i="13"/>
  <c r="I455" i="13"/>
  <c r="I456" i="13"/>
  <c r="I457" i="13"/>
  <c r="I458" i="13"/>
  <c r="I459" i="13"/>
  <c r="I460" i="13"/>
  <c r="I461" i="13"/>
  <c r="I462" i="13"/>
  <c r="I463" i="13"/>
  <c r="I464" i="13"/>
  <c r="I465" i="13"/>
  <c r="I466" i="13"/>
  <c r="I467" i="13"/>
  <c r="I468" i="13"/>
  <c r="I469" i="13"/>
  <c r="I470" i="13"/>
  <c r="I471" i="13"/>
  <c r="I472" i="13"/>
  <c r="I473" i="13"/>
  <c r="I474" i="13"/>
  <c r="I475" i="13"/>
  <c r="I476" i="13"/>
  <c r="I477" i="13"/>
  <c r="I478" i="13"/>
  <c r="I479" i="13"/>
  <c r="I480" i="13"/>
  <c r="I481" i="13"/>
  <c r="I482" i="13"/>
  <c r="I483" i="13"/>
  <c r="I484" i="13"/>
  <c r="I485" i="13"/>
  <c r="I486" i="13"/>
  <c r="I487" i="13"/>
  <c r="I488" i="13"/>
  <c r="I489" i="13"/>
  <c r="I490" i="13"/>
  <c r="I491" i="13"/>
  <c r="I492" i="13"/>
  <c r="I493" i="13"/>
  <c r="I494" i="13"/>
  <c r="I495" i="13"/>
  <c r="I496" i="13"/>
  <c r="I497" i="13"/>
  <c r="I498" i="13"/>
  <c r="I499" i="13"/>
  <c r="I500" i="13"/>
  <c r="I501" i="13"/>
  <c r="I502" i="13"/>
  <c r="I503" i="13"/>
  <c r="I504" i="13"/>
  <c r="I505" i="13"/>
  <c r="I506" i="13"/>
  <c r="I507" i="13"/>
  <c r="I508" i="13"/>
  <c r="I509" i="13"/>
  <c r="I510" i="13"/>
  <c r="I511" i="13"/>
  <c r="I512" i="13"/>
  <c r="I513" i="13"/>
  <c r="I514" i="13"/>
  <c r="I515" i="13"/>
  <c r="I516" i="13"/>
  <c r="I517" i="13"/>
  <c r="I518" i="13"/>
  <c r="I519" i="13"/>
  <c r="I520" i="13"/>
  <c r="I521" i="13"/>
  <c r="I522" i="13"/>
  <c r="I523" i="13"/>
  <c r="I524" i="13"/>
  <c r="I525" i="13"/>
  <c r="I526" i="13"/>
  <c r="I527" i="13"/>
  <c r="I528" i="13"/>
  <c r="I529" i="13"/>
  <c r="I530" i="13"/>
  <c r="I531" i="13"/>
  <c r="I532" i="13"/>
  <c r="I533" i="13"/>
  <c r="I534" i="13"/>
  <c r="I535" i="13"/>
  <c r="I536" i="13"/>
  <c r="I537" i="13"/>
  <c r="I538" i="13"/>
  <c r="I539" i="13"/>
  <c r="I540" i="13"/>
  <c r="I541" i="13"/>
  <c r="I542" i="13"/>
  <c r="I543" i="13"/>
  <c r="I544" i="13"/>
  <c r="I545" i="13"/>
  <c r="I546" i="13"/>
  <c r="I547" i="13"/>
  <c r="I548" i="13"/>
  <c r="I549" i="13"/>
  <c r="I550" i="13"/>
  <c r="I551" i="13"/>
  <c r="I552" i="13"/>
  <c r="I553" i="13"/>
  <c r="I554" i="13"/>
  <c r="I555" i="13"/>
  <c r="I556" i="13"/>
  <c r="I557" i="13"/>
  <c r="I558" i="13"/>
  <c r="I559" i="13"/>
  <c r="I560" i="13"/>
  <c r="I561" i="13"/>
  <c r="I562" i="13"/>
  <c r="I563" i="13"/>
  <c r="I564" i="13"/>
  <c r="I565" i="13"/>
  <c r="I566" i="13"/>
  <c r="I567" i="13"/>
  <c r="I568" i="13"/>
  <c r="I569" i="13"/>
  <c r="I570" i="13"/>
  <c r="I571" i="13"/>
  <c r="I572" i="13"/>
  <c r="I573" i="13"/>
  <c r="I574" i="13"/>
  <c r="I575" i="13"/>
  <c r="I576" i="13"/>
  <c r="I577" i="13"/>
  <c r="I578" i="13"/>
  <c r="I579" i="13"/>
  <c r="I580" i="13"/>
  <c r="I581" i="13"/>
  <c r="I582" i="13"/>
  <c r="I583" i="13"/>
  <c r="I584" i="13"/>
  <c r="I585" i="13"/>
  <c r="I586" i="13"/>
  <c r="I587" i="13"/>
  <c r="I588" i="13"/>
  <c r="I589" i="13"/>
  <c r="I590" i="13"/>
  <c r="I591" i="13"/>
  <c r="I592" i="13"/>
  <c r="I593" i="13"/>
  <c r="I594" i="13"/>
  <c r="I595" i="13"/>
  <c r="I596" i="13"/>
  <c r="I597" i="13"/>
  <c r="I598" i="13"/>
  <c r="I599" i="13"/>
  <c r="I600" i="13"/>
  <c r="I601" i="13"/>
  <c r="I602" i="13"/>
  <c r="I603" i="13"/>
  <c r="I604" i="13"/>
  <c r="I605" i="13"/>
  <c r="I606" i="13"/>
  <c r="I607" i="13"/>
  <c r="I608" i="13"/>
  <c r="I609" i="13"/>
  <c r="I610" i="13"/>
  <c r="I611" i="13"/>
  <c r="I612" i="13"/>
  <c r="I613" i="13"/>
  <c r="I614" i="13"/>
  <c r="I615" i="13"/>
  <c r="I616" i="13"/>
  <c r="I617" i="13"/>
  <c r="I618" i="13"/>
  <c r="I619" i="13"/>
  <c r="I620" i="13"/>
  <c r="I621" i="13"/>
  <c r="I622" i="13"/>
  <c r="I623" i="13"/>
  <c r="I624" i="13"/>
  <c r="I625" i="13"/>
  <c r="I626" i="13"/>
  <c r="I627" i="13"/>
  <c r="I628" i="13"/>
  <c r="I629" i="13"/>
  <c r="I630" i="13"/>
  <c r="I631" i="13"/>
  <c r="I632" i="13"/>
  <c r="I633" i="13"/>
  <c r="I634" i="13"/>
  <c r="I635" i="13"/>
  <c r="I636" i="13"/>
  <c r="I637" i="13"/>
  <c r="I638" i="13"/>
  <c r="I639" i="13"/>
  <c r="I640" i="13"/>
  <c r="I641" i="13"/>
  <c r="I642" i="13"/>
  <c r="I643" i="13"/>
  <c r="I644" i="13"/>
  <c r="I645" i="13"/>
  <c r="I646" i="13"/>
  <c r="I647" i="13"/>
  <c r="I648" i="13"/>
  <c r="I649" i="13"/>
  <c r="I650" i="13"/>
  <c r="I651" i="13"/>
  <c r="I652" i="13"/>
  <c r="I653" i="13"/>
  <c r="I654" i="13"/>
  <c r="I655" i="13"/>
  <c r="I656" i="13"/>
  <c r="I657" i="13"/>
  <c r="I658" i="13"/>
  <c r="I659" i="13"/>
  <c r="I660" i="13"/>
  <c r="I661" i="13"/>
  <c r="I662" i="13"/>
  <c r="I663" i="13"/>
  <c r="I664" i="13"/>
  <c r="I665" i="13"/>
  <c r="I666" i="13"/>
  <c r="I667" i="13"/>
  <c r="I668" i="13"/>
  <c r="I669" i="13"/>
  <c r="I670" i="13"/>
  <c r="I671" i="13"/>
  <c r="I672" i="13"/>
  <c r="I673" i="13"/>
  <c r="I674" i="13"/>
  <c r="I675" i="13"/>
  <c r="I676" i="13"/>
  <c r="I677" i="13"/>
  <c r="I678" i="13"/>
  <c r="I679" i="13"/>
  <c r="I680" i="13"/>
  <c r="I681" i="13"/>
  <c r="I682" i="13"/>
  <c r="I683" i="13"/>
  <c r="I684" i="13"/>
  <c r="I685" i="13"/>
  <c r="I686" i="13"/>
  <c r="I687" i="13"/>
  <c r="I688" i="13"/>
  <c r="I689" i="13"/>
  <c r="I690" i="13"/>
  <c r="I691" i="13"/>
  <c r="I692" i="13"/>
  <c r="I693" i="13"/>
  <c r="I694" i="13"/>
  <c r="I695" i="13"/>
  <c r="I696" i="13"/>
  <c r="I697" i="13"/>
  <c r="I698" i="13"/>
  <c r="I699" i="13"/>
  <c r="I700" i="13"/>
  <c r="I701" i="13"/>
  <c r="I702" i="13"/>
  <c r="I703" i="13"/>
  <c r="I704" i="13"/>
  <c r="I705" i="13"/>
  <c r="I706" i="13"/>
  <c r="I707" i="13"/>
  <c r="I708" i="13"/>
  <c r="I709" i="13"/>
  <c r="I710" i="13"/>
  <c r="I711" i="13"/>
  <c r="I712" i="13"/>
  <c r="I713" i="13"/>
  <c r="I714" i="13"/>
  <c r="I715" i="13"/>
  <c r="I716" i="13"/>
  <c r="I717" i="13"/>
  <c r="I718" i="13"/>
  <c r="I719" i="13"/>
  <c r="I720" i="13"/>
  <c r="I721" i="13"/>
  <c r="I722" i="13"/>
  <c r="I723" i="13"/>
  <c r="I724" i="13"/>
  <c r="I725" i="13"/>
  <c r="I726" i="13"/>
  <c r="I727" i="13"/>
  <c r="I728" i="13"/>
  <c r="I729" i="13"/>
  <c r="I730" i="13"/>
  <c r="I731" i="13"/>
  <c r="I732" i="13"/>
  <c r="I733" i="13"/>
  <c r="I734" i="13"/>
  <c r="I735" i="13"/>
  <c r="I736" i="13"/>
  <c r="I737" i="13"/>
  <c r="I738" i="13"/>
  <c r="I739" i="13"/>
  <c r="I740" i="13"/>
  <c r="I741" i="13"/>
  <c r="I742" i="13"/>
  <c r="I743" i="13"/>
  <c r="I744" i="13"/>
  <c r="I745" i="13"/>
  <c r="I746" i="13"/>
  <c r="I747" i="13"/>
  <c r="I748" i="13"/>
  <c r="I749" i="13"/>
  <c r="I750" i="13"/>
  <c r="I751" i="13"/>
  <c r="I752" i="13"/>
  <c r="I753" i="13"/>
  <c r="I754" i="13"/>
  <c r="I755" i="13"/>
  <c r="I756" i="13"/>
  <c r="I757" i="13"/>
  <c r="I758" i="13"/>
  <c r="I759" i="13"/>
  <c r="I760" i="13"/>
  <c r="I761" i="13"/>
  <c r="I762" i="13"/>
  <c r="I763" i="13"/>
  <c r="I764" i="13"/>
  <c r="I765" i="13"/>
  <c r="I766" i="13"/>
  <c r="I767" i="13"/>
  <c r="I768" i="13"/>
  <c r="I769" i="13"/>
  <c r="I770" i="13"/>
  <c r="I771" i="13"/>
  <c r="I772" i="13"/>
  <c r="I773" i="13"/>
  <c r="I774" i="13"/>
  <c r="I775" i="13"/>
  <c r="I776" i="13"/>
  <c r="I777" i="13"/>
  <c r="I778" i="13"/>
  <c r="I779" i="13"/>
  <c r="I780" i="13"/>
  <c r="I781" i="13"/>
  <c r="I782" i="13"/>
  <c r="I783" i="13"/>
  <c r="I784" i="13"/>
  <c r="I785" i="13"/>
  <c r="I786" i="13"/>
  <c r="I787" i="13"/>
  <c r="I788" i="13"/>
  <c r="I789" i="13"/>
  <c r="I790" i="13"/>
  <c r="I791" i="13"/>
  <c r="I792" i="13"/>
  <c r="I793" i="13"/>
  <c r="I794" i="13"/>
  <c r="I795" i="13"/>
  <c r="I796" i="13"/>
  <c r="I797" i="13"/>
  <c r="I798" i="13"/>
  <c r="I799" i="13"/>
  <c r="I800" i="13"/>
  <c r="I801" i="13"/>
  <c r="I802" i="13"/>
  <c r="I803" i="13"/>
  <c r="I804" i="13"/>
  <c r="I805" i="13"/>
  <c r="I806" i="13"/>
  <c r="I807" i="13"/>
  <c r="I808" i="13"/>
  <c r="I809" i="13"/>
  <c r="I810" i="13"/>
  <c r="I811" i="13"/>
  <c r="I812" i="13"/>
  <c r="I813" i="13"/>
  <c r="I814" i="13"/>
  <c r="I815" i="13"/>
  <c r="I816" i="13"/>
  <c r="I817" i="13"/>
  <c r="I818" i="13"/>
  <c r="I819" i="13"/>
  <c r="I820" i="13"/>
  <c r="I821" i="13"/>
  <c r="I822" i="13"/>
  <c r="I823" i="13"/>
  <c r="I824" i="13"/>
  <c r="I825" i="13"/>
  <c r="I826" i="13"/>
  <c r="I827" i="13"/>
  <c r="I828" i="13"/>
  <c r="I829" i="13"/>
  <c r="I830" i="13"/>
  <c r="I831" i="13"/>
  <c r="I832" i="13"/>
  <c r="I833" i="13"/>
  <c r="I834" i="13"/>
  <c r="I835" i="13"/>
  <c r="I836" i="13"/>
  <c r="I837" i="13"/>
  <c r="I838" i="13"/>
  <c r="I839" i="13"/>
  <c r="I840" i="13"/>
  <c r="I841" i="13"/>
  <c r="I842" i="13"/>
  <c r="I843" i="13"/>
  <c r="I844" i="13"/>
  <c r="I845" i="13"/>
  <c r="I846" i="13"/>
  <c r="I847" i="13"/>
  <c r="I848" i="13"/>
  <c r="I849" i="13"/>
  <c r="I850" i="13"/>
  <c r="I851" i="13"/>
  <c r="I852" i="13"/>
  <c r="I853" i="13"/>
  <c r="I854" i="13"/>
  <c r="I855" i="13"/>
  <c r="I856" i="13"/>
  <c r="I857" i="13"/>
  <c r="I858" i="13"/>
  <c r="I859" i="13"/>
  <c r="I860" i="13"/>
  <c r="I861" i="13"/>
  <c r="I862" i="13"/>
  <c r="I863" i="13"/>
  <c r="I864" i="13"/>
  <c r="I865" i="13"/>
  <c r="I866" i="13"/>
  <c r="I867" i="13"/>
  <c r="I868" i="13"/>
  <c r="I869" i="13"/>
  <c r="I870" i="13"/>
  <c r="I871" i="13"/>
  <c r="I872" i="13"/>
  <c r="I873" i="13"/>
  <c r="I874" i="13"/>
  <c r="I875" i="13"/>
  <c r="I876" i="13"/>
  <c r="I877" i="13"/>
  <c r="I878" i="13"/>
  <c r="I879" i="13"/>
  <c r="I880" i="13"/>
  <c r="I881" i="13"/>
  <c r="I882" i="13"/>
  <c r="I883" i="13"/>
  <c r="I884" i="13"/>
  <c r="I885" i="13"/>
  <c r="I886" i="13"/>
  <c r="I887" i="13"/>
  <c r="I888" i="13"/>
  <c r="I889" i="13"/>
  <c r="I890" i="13"/>
  <c r="I891" i="13"/>
  <c r="I892" i="13"/>
  <c r="I893" i="13"/>
  <c r="I894" i="13"/>
  <c r="I895" i="13"/>
  <c r="I896" i="13"/>
  <c r="I897" i="13"/>
  <c r="I898" i="13"/>
  <c r="I899" i="13"/>
  <c r="I900" i="13"/>
  <c r="I901" i="13"/>
  <c r="I902" i="13"/>
  <c r="I903" i="13"/>
  <c r="I904" i="13"/>
  <c r="I905" i="13"/>
  <c r="I906" i="13"/>
  <c r="I907" i="13"/>
  <c r="I908" i="13"/>
  <c r="I909" i="13"/>
  <c r="I910" i="13"/>
  <c r="I911" i="13"/>
  <c r="I912" i="13"/>
  <c r="I913" i="13"/>
  <c r="I914" i="13"/>
  <c r="I915" i="13"/>
  <c r="I916" i="13"/>
  <c r="I917" i="13"/>
  <c r="I918" i="13"/>
  <c r="I919" i="13"/>
  <c r="I920" i="13"/>
  <c r="I921" i="13"/>
  <c r="I922" i="13"/>
  <c r="I923" i="13"/>
  <c r="I924" i="13"/>
  <c r="I925" i="13"/>
  <c r="I926" i="13"/>
  <c r="I927" i="13"/>
  <c r="I928" i="13"/>
  <c r="I929" i="13"/>
  <c r="I930" i="13"/>
  <c r="I931" i="13"/>
  <c r="I932" i="13"/>
  <c r="I933" i="13"/>
  <c r="I934" i="13"/>
  <c r="I935" i="13"/>
  <c r="I936" i="13"/>
  <c r="I937" i="13"/>
  <c r="I938" i="13"/>
  <c r="I939" i="13"/>
  <c r="I940" i="13"/>
  <c r="I941" i="13"/>
  <c r="I942" i="13"/>
  <c r="I943" i="13"/>
  <c r="I944" i="13"/>
  <c r="I945" i="13"/>
  <c r="I946" i="13"/>
  <c r="I947" i="13"/>
  <c r="I948" i="13"/>
  <c r="I949" i="13"/>
  <c r="I950" i="13"/>
  <c r="I951" i="13"/>
  <c r="I952" i="13"/>
  <c r="I953" i="13"/>
  <c r="I954" i="13"/>
  <c r="I955" i="13"/>
  <c r="I956" i="13"/>
  <c r="I957" i="13"/>
  <c r="I958" i="13"/>
  <c r="I959" i="13"/>
  <c r="I960" i="13"/>
  <c r="I961" i="13"/>
  <c r="I962" i="13"/>
  <c r="I963" i="13"/>
  <c r="I964" i="13"/>
  <c r="I965" i="13"/>
  <c r="I966" i="13"/>
  <c r="I967" i="13"/>
  <c r="I968" i="13"/>
  <c r="I969" i="13"/>
  <c r="I970" i="13"/>
  <c r="I971" i="13"/>
  <c r="I972" i="13"/>
  <c r="I973" i="13"/>
  <c r="I974" i="13"/>
  <c r="I975" i="13"/>
  <c r="I976" i="13"/>
  <c r="I977" i="13"/>
  <c r="I978" i="13"/>
  <c r="I979" i="13"/>
  <c r="I980" i="13"/>
  <c r="I981" i="13"/>
  <c r="I982" i="13"/>
  <c r="I983" i="13"/>
  <c r="I984" i="13"/>
  <c r="I985" i="13"/>
  <c r="I986" i="13"/>
  <c r="I987" i="13"/>
  <c r="I988" i="13"/>
  <c r="I989" i="13"/>
  <c r="I990" i="13"/>
  <c r="I991" i="13"/>
  <c r="I992" i="13"/>
  <c r="I993" i="13"/>
  <c r="I994" i="13"/>
  <c r="I995" i="13"/>
  <c r="I996" i="13"/>
  <c r="I997" i="13"/>
  <c r="I998" i="13"/>
  <c r="I999" i="13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501" i="12"/>
  <c r="I502" i="12"/>
  <c r="I503" i="12"/>
  <c r="I504" i="12"/>
  <c r="I505" i="12"/>
  <c r="I506" i="12"/>
  <c r="I507" i="12"/>
  <c r="I508" i="12"/>
  <c r="I509" i="12"/>
  <c r="I510" i="12"/>
  <c r="I511" i="12"/>
  <c r="I512" i="12"/>
  <c r="I513" i="12"/>
  <c r="I514" i="12"/>
  <c r="I515" i="12"/>
  <c r="I516" i="12"/>
  <c r="I517" i="12"/>
  <c r="I518" i="12"/>
  <c r="I519" i="12"/>
  <c r="I520" i="12"/>
  <c r="I521" i="12"/>
  <c r="I522" i="12"/>
  <c r="I523" i="12"/>
  <c r="I524" i="12"/>
  <c r="I525" i="12"/>
  <c r="I526" i="12"/>
  <c r="I527" i="12"/>
  <c r="I528" i="12"/>
  <c r="I529" i="12"/>
  <c r="I530" i="12"/>
  <c r="I531" i="12"/>
  <c r="I532" i="12"/>
  <c r="I533" i="12"/>
  <c r="I534" i="12"/>
  <c r="I535" i="12"/>
  <c r="I536" i="12"/>
  <c r="I537" i="12"/>
  <c r="I538" i="12"/>
  <c r="I539" i="12"/>
  <c r="I540" i="12"/>
  <c r="I541" i="12"/>
  <c r="I542" i="12"/>
  <c r="I543" i="12"/>
  <c r="I544" i="12"/>
  <c r="I545" i="12"/>
  <c r="I546" i="12"/>
  <c r="I547" i="12"/>
  <c r="I548" i="12"/>
  <c r="I549" i="12"/>
  <c r="I550" i="12"/>
  <c r="I551" i="12"/>
  <c r="I552" i="12"/>
  <c r="I553" i="12"/>
  <c r="I554" i="12"/>
  <c r="I555" i="12"/>
  <c r="I556" i="12"/>
  <c r="I557" i="12"/>
  <c r="I558" i="12"/>
  <c r="I559" i="12"/>
  <c r="I560" i="12"/>
  <c r="I561" i="12"/>
  <c r="I562" i="12"/>
  <c r="I563" i="12"/>
  <c r="I564" i="12"/>
  <c r="I565" i="12"/>
  <c r="I566" i="12"/>
  <c r="I567" i="12"/>
  <c r="I568" i="12"/>
  <c r="I569" i="12"/>
  <c r="I570" i="12"/>
  <c r="I571" i="12"/>
  <c r="I572" i="12"/>
  <c r="I573" i="12"/>
  <c r="I574" i="12"/>
  <c r="I575" i="12"/>
  <c r="I576" i="12"/>
  <c r="I577" i="12"/>
  <c r="I578" i="12"/>
  <c r="I579" i="12"/>
  <c r="I580" i="12"/>
  <c r="I581" i="12"/>
  <c r="I582" i="12"/>
  <c r="I583" i="12"/>
  <c r="I584" i="12"/>
  <c r="I585" i="12"/>
  <c r="I586" i="12"/>
  <c r="I587" i="12"/>
  <c r="I588" i="12"/>
  <c r="I589" i="12"/>
  <c r="I590" i="12"/>
  <c r="I591" i="12"/>
  <c r="I592" i="12"/>
  <c r="I593" i="12"/>
  <c r="I594" i="12"/>
  <c r="I595" i="12"/>
  <c r="I596" i="12"/>
  <c r="I597" i="12"/>
  <c r="I598" i="12"/>
  <c r="I599" i="12"/>
  <c r="I600" i="12"/>
  <c r="I601" i="12"/>
  <c r="I602" i="12"/>
  <c r="I603" i="12"/>
  <c r="I604" i="12"/>
  <c r="I605" i="12"/>
  <c r="I606" i="12"/>
  <c r="I607" i="12"/>
  <c r="I608" i="12"/>
  <c r="I609" i="12"/>
  <c r="I610" i="12"/>
  <c r="I611" i="12"/>
  <c r="I612" i="12"/>
  <c r="I613" i="12"/>
  <c r="I614" i="12"/>
  <c r="I615" i="12"/>
  <c r="I616" i="12"/>
  <c r="I617" i="12"/>
  <c r="I618" i="12"/>
  <c r="I619" i="12"/>
  <c r="I620" i="12"/>
  <c r="I621" i="12"/>
  <c r="I622" i="12"/>
  <c r="I623" i="12"/>
  <c r="I624" i="12"/>
  <c r="I625" i="12"/>
  <c r="I626" i="12"/>
  <c r="I627" i="12"/>
  <c r="I628" i="12"/>
  <c r="I629" i="12"/>
  <c r="I630" i="12"/>
  <c r="I631" i="12"/>
  <c r="I632" i="12"/>
  <c r="I633" i="12"/>
  <c r="I634" i="12"/>
  <c r="I635" i="12"/>
  <c r="I636" i="12"/>
  <c r="I637" i="12"/>
  <c r="I638" i="12"/>
  <c r="I639" i="12"/>
  <c r="I640" i="12"/>
  <c r="I641" i="12"/>
  <c r="I642" i="12"/>
  <c r="I643" i="12"/>
  <c r="I644" i="12"/>
  <c r="I645" i="12"/>
  <c r="I646" i="12"/>
  <c r="I647" i="12"/>
  <c r="I648" i="12"/>
  <c r="I649" i="12"/>
  <c r="I650" i="12"/>
  <c r="I651" i="12"/>
  <c r="I652" i="12"/>
  <c r="I653" i="12"/>
  <c r="I654" i="12"/>
  <c r="I655" i="12"/>
  <c r="I656" i="12"/>
  <c r="I657" i="12"/>
  <c r="I658" i="12"/>
  <c r="I659" i="12"/>
  <c r="I660" i="12"/>
  <c r="I661" i="12"/>
  <c r="I662" i="12"/>
  <c r="I663" i="12"/>
  <c r="I664" i="12"/>
  <c r="I665" i="12"/>
  <c r="I666" i="12"/>
  <c r="I667" i="12"/>
  <c r="I668" i="12"/>
  <c r="I669" i="12"/>
  <c r="I670" i="12"/>
  <c r="I671" i="12"/>
  <c r="I672" i="12"/>
  <c r="I673" i="12"/>
  <c r="I674" i="12"/>
  <c r="I675" i="12"/>
  <c r="I676" i="12"/>
  <c r="I677" i="12"/>
  <c r="I678" i="12"/>
  <c r="I679" i="12"/>
  <c r="I680" i="12"/>
  <c r="I681" i="12"/>
  <c r="I682" i="12"/>
  <c r="I683" i="12"/>
  <c r="I684" i="12"/>
  <c r="I685" i="12"/>
  <c r="I686" i="12"/>
  <c r="I687" i="12"/>
  <c r="I688" i="12"/>
  <c r="I689" i="12"/>
  <c r="I690" i="12"/>
  <c r="I691" i="12"/>
  <c r="I692" i="12"/>
  <c r="I693" i="12"/>
  <c r="I694" i="12"/>
  <c r="I695" i="12"/>
  <c r="I696" i="12"/>
  <c r="I697" i="12"/>
  <c r="I698" i="12"/>
  <c r="I699" i="12"/>
  <c r="I700" i="12"/>
  <c r="I701" i="12"/>
  <c r="I702" i="12"/>
  <c r="I703" i="12"/>
  <c r="I704" i="12"/>
  <c r="I705" i="12"/>
  <c r="I706" i="12"/>
  <c r="I707" i="12"/>
  <c r="I708" i="12"/>
  <c r="I709" i="12"/>
  <c r="I710" i="12"/>
  <c r="I711" i="12"/>
  <c r="I712" i="12"/>
  <c r="I713" i="12"/>
  <c r="I714" i="12"/>
  <c r="I715" i="12"/>
  <c r="I716" i="12"/>
  <c r="I717" i="12"/>
  <c r="I718" i="12"/>
  <c r="I719" i="12"/>
  <c r="I720" i="12"/>
  <c r="I721" i="12"/>
  <c r="I722" i="12"/>
  <c r="I723" i="12"/>
  <c r="I724" i="12"/>
  <c r="I725" i="12"/>
  <c r="I726" i="12"/>
  <c r="I727" i="12"/>
  <c r="I728" i="12"/>
  <c r="I729" i="12"/>
  <c r="I730" i="12"/>
  <c r="I731" i="12"/>
  <c r="I732" i="12"/>
  <c r="I733" i="12"/>
  <c r="I734" i="12"/>
  <c r="I735" i="12"/>
  <c r="I736" i="12"/>
  <c r="I737" i="12"/>
  <c r="I738" i="12"/>
  <c r="I739" i="12"/>
  <c r="I740" i="12"/>
  <c r="I741" i="12"/>
  <c r="I742" i="12"/>
  <c r="I743" i="12"/>
  <c r="I744" i="12"/>
  <c r="I745" i="12"/>
  <c r="I746" i="12"/>
  <c r="I747" i="12"/>
  <c r="I748" i="12"/>
  <c r="I749" i="12"/>
  <c r="I750" i="12"/>
  <c r="I751" i="12"/>
  <c r="I752" i="12"/>
  <c r="I753" i="12"/>
  <c r="I754" i="12"/>
  <c r="I755" i="12"/>
  <c r="I756" i="12"/>
  <c r="I757" i="12"/>
  <c r="I758" i="12"/>
  <c r="I759" i="12"/>
  <c r="I760" i="12"/>
  <c r="I761" i="12"/>
  <c r="I762" i="12"/>
  <c r="I763" i="12"/>
  <c r="I764" i="12"/>
  <c r="I765" i="12"/>
  <c r="I766" i="12"/>
  <c r="I767" i="12"/>
  <c r="I768" i="12"/>
  <c r="I769" i="12"/>
  <c r="I770" i="12"/>
  <c r="I771" i="12"/>
  <c r="I772" i="12"/>
  <c r="I773" i="12"/>
  <c r="I774" i="12"/>
  <c r="I775" i="12"/>
  <c r="I776" i="12"/>
  <c r="I777" i="12"/>
  <c r="I778" i="12"/>
  <c r="I779" i="12"/>
  <c r="I780" i="12"/>
  <c r="I781" i="12"/>
  <c r="I782" i="12"/>
  <c r="I783" i="12"/>
  <c r="I784" i="12"/>
  <c r="I785" i="12"/>
  <c r="I786" i="12"/>
  <c r="I787" i="12"/>
  <c r="I788" i="12"/>
  <c r="I789" i="12"/>
  <c r="I790" i="12"/>
  <c r="I791" i="12"/>
  <c r="I792" i="12"/>
  <c r="I793" i="12"/>
  <c r="I794" i="12"/>
  <c r="I795" i="12"/>
  <c r="I796" i="12"/>
  <c r="I797" i="12"/>
  <c r="I798" i="12"/>
  <c r="I799" i="12"/>
  <c r="I800" i="12"/>
  <c r="I801" i="12"/>
  <c r="I802" i="12"/>
  <c r="I803" i="12"/>
  <c r="I804" i="12"/>
  <c r="I805" i="12"/>
  <c r="I806" i="12"/>
  <c r="I807" i="12"/>
  <c r="I808" i="12"/>
  <c r="I809" i="12"/>
  <c r="I810" i="12"/>
  <c r="I811" i="12"/>
  <c r="I812" i="12"/>
  <c r="I813" i="12"/>
  <c r="I814" i="12"/>
  <c r="I815" i="12"/>
  <c r="I816" i="12"/>
  <c r="I817" i="12"/>
  <c r="I818" i="12"/>
  <c r="I819" i="12"/>
  <c r="I820" i="12"/>
  <c r="I821" i="12"/>
  <c r="I822" i="12"/>
  <c r="I823" i="12"/>
  <c r="I824" i="12"/>
  <c r="I825" i="12"/>
  <c r="I826" i="12"/>
  <c r="I827" i="12"/>
  <c r="I828" i="12"/>
  <c r="I829" i="12"/>
  <c r="I830" i="12"/>
  <c r="I831" i="12"/>
  <c r="I832" i="12"/>
  <c r="I833" i="12"/>
  <c r="I834" i="12"/>
  <c r="I835" i="12"/>
  <c r="I836" i="12"/>
  <c r="I837" i="12"/>
  <c r="I838" i="12"/>
  <c r="I839" i="12"/>
  <c r="I840" i="12"/>
  <c r="I841" i="12"/>
  <c r="I842" i="12"/>
  <c r="I843" i="12"/>
  <c r="I844" i="12"/>
  <c r="I845" i="12"/>
  <c r="I846" i="12"/>
  <c r="I847" i="12"/>
  <c r="I848" i="12"/>
  <c r="I849" i="12"/>
  <c r="I850" i="12"/>
  <c r="I851" i="12"/>
  <c r="I852" i="12"/>
  <c r="I853" i="12"/>
  <c r="I854" i="12"/>
  <c r="I855" i="12"/>
  <c r="I856" i="12"/>
  <c r="I857" i="12"/>
  <c r="I858" i="12"/>
  <c r="I859" i="12"/>
  <c r="I860" i="12"/>
  <c r="I861" i="12"/>
  <c r="I862" i="12"/>
  <c r="I863" i="12"/>
  <c r="I864" i="12"/>
  <c r="I865" i="12"/>
  <c r="I866" i="12"/>
  <c r="I867" i="12"/>
  <c r="I868" i="12"/>
  <c r="I869" i="12"/>
  <c r="I870" i="12"/>
  <c r="I871" i="12"/>
  <c r="I872" i="12"/>
  <c r="I873" i="12"/>
  <c r="I874" i="12"/>
  <c r="I875" i="12"/>
  <c r="I876" i="12"/>
  <c r="I877" i="12"/>
  <c r="I878" i="12"/>
  <c r="I879" i="12"/>
  <c r="I880" i="12"/>
  <c r="I881" i="12"/>
  <c r="I882" i="12"/>
  <c r="I883" i="12"/>
  <c r="I884" i="12"/>
  <c r="I885" i="12"/>
  <c r="I886" i="12"/>
  <c r="I887" i="12"/>
  <c r="I888" i="12"/>
  <c r="I889" i="12"/>
  <c r="I890" i="12"/>
  <c r="I891" i="12"/>
  <c r="I892" i="12"/>
  <c r="I893" i="12"/>
  <c r="I894" i="12"/>
  <c r="I895" i="12"/>
  <c r="I896" i="12"/>
  <c r="I897" i="12"/>
  <c r="I898" i="12"/>
  <c r="I899" i="12"/>
  <c r="I900" i="12"/>
  <c r="I901" i="12"/>
  <c r="I902" i="12"/>
  <c r="I903" i="12"/>
  <c r="I904" i="12"/>
  <c r="I905" i="12"/>
  <c r="I906" i="12"/>
  <c r="I907" i="12"/>
  <c r="I908" i="12"/>
  <c r="I909" i="12"/>
  <c r="I910" i="12"/>
  <c r="I911" i="12"/>
  <c r="I912" i="12"/>
  <c r="I913" i="12"/>
  <c r="I914" i="12"/>
  <c r="I915" i="12"/>
  <c r="I916" i="12"/>
  <c r="I917" i="12"/>
  <c r="I918" i="12"/>
  <c r="I919" i="12"/>
  <c r="I920" i="12"/>
  <c r="I921" i="12"/>
  <c r="I922" i="12"/>
  <c r="I923" i="12"/>
  <c r="I924" i="12"/>
  <c r="I925" i="12"/>
  <c r="I926" i="12"/>
  <c r="I927" i="12"/>
  <c r="I928" i="12"/>
  <c r="I929" i="12"/>
  <c r="I930" i="12"/>
  <c r="I931" i="12"/>
  <c r="I932" i="12"/>
  <c r="I933" i="12"/>
  <c r="I934" i="12"/>
  <c r="I935" i="12"/>
  <c r="I936" i="12"/>
  <c r="I937" i="12"/>
  <c r="I938" i="12"/>
  <c r="I939" i="12"/>
  <c r="I940" i="12"/>
  <c r="I941" i="12"/>
  <c r="I942" i="12"/>
  <c r="I943" i="12"/>
  <c r="I944" i="12"/>
  <c r="I945" i="12"/>
  <c r="I946" i="12"/>
  <c r="I947" i="12"/>
  <c r="I948" i="12"/>
  <c r="I949" i="12"/>
  <c r="I950" i="12"/>
  <c r="I951" i="12"/>
  <c r="I952" i="12"/>
  <c r="I953" i="12"/>
  <c r="I954" i="12"/>
  <c r="I955" i="12"/>
  <c r="I956" i="12"/>
  <c r="I957" i="12"/>
  <c r="I958" i="12"/>
  <c r="I959" i="12"/>
  <c r="I960" i="12"/>
  <c r="I961" i="12"/>
  <c r="I962" i="12"/>
  <c r="I963" i="12"/>
  <c r="I964" i="12"/>
  <c r="I965" i="12"/>
  <c r="I966" i="12"/>
  <c r="I967" i="12"/>
  <c r="I968" i="12"/>
  <c r="I969" i="12"/>
  <c r="I970" i="12"/>
  <c r="I971" i="12"/>
  <c r="I972" i="12"/>
  <c r="I973" i="12"/>
  <c r="I974" i="12"/>
  <c r="I975" i="12"/>
  <c r="I976" i="12"/>
  <c r="I977" i="12"/>
  <c r="I978" i="12"/>
  <c r="I979" i="12"/>
  <c r="I980" i="12"/>
  <c r="I981" i="12"/>
  <c r="I982" i="12"/>
  <c r="I983" i="12"/>
  <c r="I984" i="12"/>
  <c r="I985" i="12"/>
  <c r="I986" i="12"/>
  <c r="I987" i="12"/>
  <c r="I988" i="12"/>
  <c r="I989" i="12"/>
  <c r="I990" i="12"/>
  <c r="I991" i="12"/>
  <c r="I992" i="12"/>
  <c r="I993" i="12"/>
  <c r="I994" i="12"/>
  <c r="I995" i="12"/>
  <c r="I996" i="12"/>
  <c r="I997" i="12"/>
  <c r="I998" i="12"/>
  <c r="I999" i="12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7" i="10"/>
  <c r="I558" i="10"/>
  <c r="I559" i="10"/>
  <c r="I560" i="10"/>
  <c r="I561" i="10"/>
  <c r="I562" i="10"/>
  <c r="I563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8" i="10"/>
  <c r="I579" i="10"/>
  <c r="I580" i="10"/>
  <c r="I581" i="10"/>
  <c r="I582" i="10"/>
  <c r="I583" i="10"/>
  <c r="I584" i="10"/>
  <c r="I585" i="10"/>
  <c r="I586" i="10"/>
  <c r="I587" i="10"/>
  <c r="I588" i="10"/>
  <c r="I589" i="10"/>
  <c r="I590" i="10"/>
  <c r="I591" i="10"/>
  <c r="I592" i="10"/>
  <c r="I593" i="10"/>
  <c r="I594" i="10"/>
  <c r="I595" i="10"/>
  <c r="I596" i="10"/>
  <c r="I597" i="10"/>
  <c r="I598" i="10"/>
  <c r="I599" i="10"/>
  <c r="I600" i="10"/>
  <c r="I601" i="10"/>
  <c r="I602" i="10"/>
  <c r="I603" i="10"/>
  <c r="I604" i="10"/>
  <c r="I605" i="10"/>
  <c r="I606" i="10"/>
  <c r="I607" i="10"/>
  <c r="I608" i="10"/>
  <c r="I609" i="10"/>
  <c r="I610" i="10"/>
  <c r="I611" i="10"/>
  <c r="I612" i="10"/>
  <c r="I613" i="10"/>
  <c r="I614" i="10"/>
  <c r="I615" i="10"/>
  <c r="I616" i="10"/>
  <c r="I617" i="10"/>
  <c r="I618" i="10"/>
  <c r="I619" i="10"/>
  <c r="I620" i="10"/>
  <c r="I621" i="10"/>
  <c r="I622" i="10"/>
  <c r="I623" i="10"/>
  <c r="I624" i="10"/>
  <c r="I625" i="10"/>
  <c r="I626" i="10"/>
  <c r="I627" i="10"/>
  <c r="I628" i="10"/>
  <c r="I629" i="10"/>
  <c r="I630" i="10"/>
  <c r="I631" i="10"/>
  <c r="I632" i="10"/>
  <c r="I633" i="10"/>
  <c r="I634" i="10"/>
  <c r="I635" i="10"/>
  <c r="I636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53" i="10"/>
  <c r="I654" i="10"/>
  <c r="I655" i="10"/>
  <c r="I656" i="10"/>
  <c r="I657" i="10"/>
  <c r="I658" i="10"/>
  <c r="I659" i="10"/>
  <c r="I660" i="10"/>
  <c r="I661" i="10"/>
  <c r="I662" i="10"/>
  <c r="I663" i="10"/>
  <c r="I664" i="10"/>
  <c r="I665" i="10"/>
  <c r="I666" i="10"/>
  <c r="I667" i="10"/>
  <c r="I668" i="10"/>
  <c r="I669" i="10"/>
  <c r="I670" i="10"/>
  <c r="I671" i="10"/>
  <c r="I672" i="10"/>
  <c r="I673" i="10"/>
  <c r="I674" i="10"/>
  <c r="I675" i="10"/>
  <c r="I676" i="10"/>
  <c r="I677" i="10"/>
  <c r="I678" i="10"/>
  <c r="I679" i="10"/>
  <c r="I680" i="10"/>
  <c r="I681" i="10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7" i="10"/>
  <c r="I698" i="10"/>
  <c r="I699" i="10"/>
  <c r="I700" i="10"/>
  <c r="I701" i="10"/>
  <c r="I702" i="10"/>
  <c r="I703" i="10"/>
  <c r="I704" i="10"/>
  <c r="I705" i="10"/>
  <c r="I706" i="10"/>
  <c r="I707" i="10"/>
  <c r="I708" i="10"/>
  <c r="I709" i="10"/>
  <c r="I710" i="10"/>
  <c r="I711" i="10"/>
  <c r="I712" i="10"/>
  <c r="I713" i="10"/>
  <c r="I714" i="10"/>
  <c r="I715" i="10"/>
  <c r="I716" i="10"/>
  <c r="I717" i="10"/>
  <c r="I718" i="10"/>
  <c r="I719" i="10"/>
  <c r="I720" i="10"/>
  <c r="I721" i="10"/>
  <c r="I722" i="10"/>
  <c r="I723" i="10"/>
  <c r="I724" i="10"/>
  <c r="I725" i="10"/>
  <c r="I726" i="10"/>
  <c r="I727" i="10"/>
  <c r="I728" i="10"/>
  <c r="I729" i="10"/>
  <c r="I730" i="10"/>
  <c r="I731" i="10"/>
  <c r="I732" i="10"/>
  <c r="I733" i="10"/>
  <c r="I734" i="10"/>
  <c r="I735" i="10"/>
  <c r="I736" i="10"/>
  <c r="I737" i="10"/>
  <c r="I738" i="10"/>
  <c r="I739" i="10"/>
  <c r="I740" i="10"/>
  <c r="I741" i="10"/>
  <c r="I742" i="10"/>
  <c r="I743" i="10"/>
  <c r="I744" i="10"/>
  <c r="I745" i="10"/>
  <c r="I746" i="10"/>
  <c r="I747" i="10"/>
  <c r="I748" i="10"/>
  <c r="I749" i="10"/>
  <c r="I750" i="10"/>
  <c r="I751" i="10"/>
  <c r="I752" i="10"/>
  <c r="I753" i="10"/>
  <c r="I754" i="10"/>
  <c r="I755" i="10"/>
  <c r="I756" i="10"/>
  <c r="I757" i="10"/>
  <c r="I758" i="10"/>
  <c r="I759" i="10"/>
  <c r="I760" i="10"/>
  <c r="I761" i="10"/>
  <c r="I762" i="10"/>
  <c r="I763" i="10"/>
  <c r="I764" i="10"/>
  <c r="I765" i="10"/>
  <c r="I766" i="10"/>
  <c r="I767" i="10"/>
  <c r="I768" i="10"/>
  <c r="I769" i="10"/>
  <c r="I770" i="10"/>
  <c r="I771" i="10"/>
  <c r="I772" i="10"/>
  <c r="I773" i="10"/>
  <c r="I774" i="10"/>
  <c r="I775" i="10"/>
  <c r="I776" i="10"/>
  <c r="I777" i="10"/>
  <c r="I778" i="10"/>
  <c r="I779" i="10"/>
  <c r="I780" i="10"/>
  <c r="I781" i="10"/>
  <c r="I782" i="10"/>
  <c r="I783" i="10"/>
  <c r="I784" i="10"/>
  <c r="I785" i="10"/>
  <c r="I786" i="10"/>
  <c r="I787" i="10"/>
  <c r="I788" i="10"/>
  <c r="I789" i="10"/>
  <c r="I790" i="10"/>
  <c r="I791" i="10"/>
  <c r="I792" i="10"/>
  <c r="I793" i="10"/>
  <c r="I794" i="10"/>
  <c r="I795" i="10"/>
  <c r="I796" i="10"/>
  <c r="I797" i="10"/>
  <c r="I798" i="10"/>
  <c r="I799" i="10"/>
  <c r="I800" i="10"/>
  <c r="I801" i="10"/>
  <c r="I802" i="10"/>
  <c r="I803" i="10"/>
  <c r="I804" i="10"/>
  <c r="I805" i="10"/>
  <c r="I806" i="10"/>
  <c r="I807" i="10"/>
  <c r="I808" i="10"/>
  <c r="I809" i="10"/>
  <c r="I810" i="10"/>
  <c r="I811" i="10"/>
  <c r="I812" i="10"/>
  <c r="I813" i="10"/>
  <c r="I814" i="10"/>
  <c r="I815" i="10"/>
  <c r="I816" i="10"/>
  <c r="I817" i="10"/>
  <c r="I818" i="10"/>
  <c r="I819" i="10"/>
  <c r="I820" i="10"/>
  <c r="I821" i="10"/>
  <c r="I822" i="10"/>
  <c r="I823" i="10"/>
  <c r="I824" i="10"/>
  <c r="I825" i="10"/>
  <c r="I826" i="10"/>
  <c r="I827" i="10"/>
  <c r="I828" i="10"/>
  <c r="I829" i="10"/>
  <c r="I830" i="10"/>
  <c r="I831" i="10"/>
  <c r="I832" i="10"/>
  <c r="I833" i="10"/>
  <c r="I834" i="10"/>
  <c r="I835" i="10"/>
  <c r="I836" i="10"/>
  <c r="I837" i="10"/>
  <c r="I838" i="10"/>
  <c r="I839" i="10"/>
  <c r="I840" i="10"/>
  <c r="I841" i="10"/>
  <c r="I842" i="10"/>
  <c r="I843" i="10"/>
  <c r="I844" i="10"/>
  <c r="I845" i="10"/>
  <c r="I846" i="10"/>
  <c r="I847" i="10"/>
  <c r="I848" i="10"/>
  <c r="I849" i="10"/>
  <c r="I850" i="10"/>
  <c r="I851" i="10"/>
  <c r="I852" i="10"/>
  <c r="I853" i="10"/>
  <c r="I854" i="10"/>
  <c r="I855" i="10"/>
  <c r="I856" i="10"/>
  <c r="I857" i="10"/>
  <c r="I858" i="10"/>
  <c r="I859" i="10"/>
  <c r="I860" i="10"/>
  <c r="I861" i="10"/>
  <c r="I862" i="10"/>
  <c r="I863" i="10"/>
  <c r="I864" i="10"/>
  <c r="I865" i="10"/>
  <c r="I866" i="10"/>
  <c r="I867" i="10"/>
  <c r="I868" i="10"/>
  <c r="I869" i="10"/>
  <c r="I870" i="10"/>
  <c r="I871" i="10"/>
  <c r="I872" i="10"/>
  <c r="I873" i="10"/>
  <c r="I874" i="10"/>
  <c r="I875" i="10"/>
  <c r="I876" i="10"/>
  <c r="I877" i="10"/>
  <c r="I878" i="10"/>
  <c r="I879" i="10"/>
  <c r="I880" i="10"/>
  <c r="I881" i="10"/>
  <c r="I882" i="10"/>
  <c r="I883" i="10"/>
  <c r="I884" i="10"/>
  <c r="I885" i="10"/>
  <c r="I886" i="10"/>
  <c r="I887" i="10"/>
  <c r="I888" i="10"/>
  <c r="I889" i="10"/>
  <c r="I890" i="10"/>
  <c r="I891" i="10"/>
  <c r="I892" i="10"/>
  <c r="I893" i="10"/>
  <c r="I894" i="10"/>
  <c r="I895" i="10"/>
  <c r="I896" i="10"/>
  <c r="I897" i="10"/>
  <c r="I898" i="10"/>
  <c r="I899" i="10"/>
  <c r="I900" i="10"/>
  <c r="I901" i="10"/>
  <c r="I902" i="10"/>
  <c r="I903" i="10"/>
  <c r="I904" i="10"/>
  <c r="I905" i="10"/>
  <c r="I906" i="10"/>
  <c r="I907" i="10"/>
  <c r="I908" i="10"/>
  <c r="I909" i="10"/>
  <c r="I910" i="10"/>
  <c r="I911" i="10"/>
  <c r="I912" i="10"/>
  <c r="I913" i="10"/>
  <c r="I914" i="10"/>
  <c r="I915" i="10"/>
  <c r="I916" i="10"/>
  <c r="I917" i="10"/>
  <c r="I918" i="10"/>
  <c r="I919" i="10"/>
  <c r="I920" i="10"/>
  <c r="I921" i="10"/>
  <c r="I922" i="10"/>
  <c r="I923" i="10"/>
  <c r="I924" i="10"/>
  <c r="I925" i="10"/>
  <c r="I926" i="10"/>
  <c r="I927" i="10"/>
  <c r="I928" i="10"/>
  <c r="I929" i="10"/>
  <c r="I930" i="10"/>
  <c r="I931" i="10"/>
  <c r="I932" i="10"/>
  <c r="I933" i="10"/>
  <c r="I934" i="10"/>
  <c r="I935" i="10"/>
  <c r="I936" i="10"/>
  <c r="I937" i="10"/>
  <c r="I938" i="10"/>
  <c r="I939" i="10"/>
  <c r="I940" i="10"/>
  <c r="I941" i="10"/>
  <c r="I942" i="10"/>
  <c r="I943" i="10"/>
  <c r="I944" i="10"/>
  <c r="I945" i="10"/>
  <c r="I946" i="10"/>
  <c r="I947" i="10"/>
  <c r="I948" i="10"/>
  <c r="I949" i="10"/>
  <c r="I950" i="10"/>
  <c r="I951" i="10"/>
  <c r="I952" i="10"/>
  <c r="I953" i="10"/>
  <c r="I954" i="10"/>
  <c r="I955" i="10"/>
  <c r="I956" i="10"/>
  <c r="I957" i="10"/>
  <c r="I958" i="10"/>
  <c r="I959" i="10"/>
  <c r="I960" i="10"/>
  <c r="I961" i="10"/>
  <c r="I962" i="10"/>
  <c r="I963" i="10"/>
  <c r="I964" i="10"/>
  <c r="I965" i="10"/>
  <c r="I966" i="10"/>
  <c r="I967" i="10"/>
  <c r="I968" i="10"/>
  <c r="I969" i="10"/>
  <c r="I970" i="10"/>
  <c r="I971" i="10"/>
  <c r="I972" i="10"/>
  <c r="I973" i="10"/>
  <c r="I974" i="10"/>
  <c r="I975" i="10"/>
  <c r="I976" i="10"/>
  <c r="I977" i="10"/>
  <c r="I978" i="10"/>
  <c r="I979" i="10"/>
  <c r="I980" i="10"/>
  <c r="I981" i="10"/>
  <c r="I982" i="10"/>
  <c r="I983" i="10"/>
  <c r="I984" i="10"/>
  <c r="I985" i="10"/>
  <c r="I986" i="10"/>
  <c r="I987" i="10"/>
  <c r="I988" i="10"/>
  <c r="I989" i="10"/>
  <c r="I990" i="10"/>
  <c r="I991" i="10"/>
  <c r="I992" i="10"/>
  <c r="I993" i="10"/>
  <c r="I994" i="10"/>
  <c r="I995" i="10"/>
  <c r="I996" i="10"/>
  <c r="I997" i="10"/>
  <c r="I998" i="10"/>
  <c r="I999" i="10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4" i="5"/>
  <c r="B123" i="5"/>
  <c r="B126" i="5"/>
  <c r="B125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4" i="5"/>
  <c r="B253" i="5"/>
  <c r="B256" i="5"/>
  <c r="B255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2" i="6" l="1"/>
  <c r="B363" i="6"/>
  <c r="C362" i="6"/>
  <c r="C363" i="6"/>
  <c r="E362" i="6"/>
  <c r="E363" i="6"/>
  <c r="F362" i="6"/>
  <c r="F363" i="6"/>
  <c r="M8" i="14" l="1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M201" i="14"/>
  <c r="M202" i="14"/>
  <c r="M203" i="14"/>
  <c r="M204" i="14"/>
  <c r="M205" i="14"/>
  <c r="M206" i="14"/>
  <c r="M207" i="14"/>
  <c r="M208" i="14"/>
  <c r="M209" i="14"/>
  <c r="M210" i="14"/>
  <c r="M211" i="14"/>
  <c r="M212" i="14"/>
  <c r="M213" i="14"/>
  <c r="M214" i="14"/>
  <c r="M215" i="14"/>
  <c r="M216" i="14"/>
  <c r="M217" i="14"/>
  <c r="M218" i="14"/>
  <c r="M219" i="14"/>
  <c r="M220" i="14"/>
  <c r="M221" i="14"/>
  <c r="M222" i="14"/>
  <c r="M223" i="14"/>
  <c r="M224" i="14"/>
  <c r="M225" i="14"/>
  <c r="M226" i="14"/>
  <c r="M227" i="14"/>
  <c r="M228" i="14"/>
  <c r="M229" i="14"/>
  <c r="M230" i="14"/>
  <c r="M231" i="14"/>
  <c r="M232" i="14"/>
  <c r="M233" i="14"/>
  <c r="M234" i="14"/>
  <c r="M235" i="14"/>
  <c r="M236" i="14"/>
  <c r="M237" i="14"/>
  <c r="M238" i="14"/>
  <c r="M239" i="14"/>
  <c r="M240" i="14"/>
  <c r="M241" i="14"/>
  <c r="M242" i="14"/>
  <c r="M243" i="14"/>
  <c r="M244" i="14"/>
  <c r="M245" i="14"/>
  <c r="M246" i="14"/>
  <c r="M247" i="14"/>
  <c r="M248" i="14"/>
  <c r="M249" i="14"/>
  <c r="M250" i="14"/>
  <c r="M251" i="14"/>
  <c r="M252" i="14"/>
  <c r="M253" i="14"/>
  <c r="M254" i="14"/>
  <c r="M255" i="14"/>
  <c r="M256" i="14"/>
  <c r="M257" i="14"/>
  <c r="M258" i="14"/>
  <c r="M259" i="14"/>
  <c r="M260" i="14"/>
  <c r="M261" i="14"/>
  <c r="M262" i="14"/>
  <c r="M263" i="14"/>
  <c r="M264" i="14"/>
  <c r="M265" i="14"/>
  <c r="M266" i="14"/>
  <c r="M267" i="14"/>
  <c r="M268" i="14"/>
  <c r="M269" i="14"/>
  <c r="M270" i="14"/>
  <c r="M271" i="14"/>
  <c r="M272" i="14"/>
  <c r="M273" i="14"/>
  <c r="M274" i="14"/>
  <c r="M275" i="14"/>
  <c r="M276" i="14"/>
  <c r="M277" i="14"/>
  <c r="M278" i="14"/>
  <c r="M279" i="14"/>
  <c r="M280" i="14"/>
  <c r="M281" i="14"/>
  <c r="M282" i="14"/>
  <c r="M283" i="14"/>
  <c r="M284" i="14"/>
  <c r="M285" i="14"/>
  <c r="M286" i="14"/>
  <c r="M287" i="14"/>
  <c r="M288" i="14"/>
  <c r="M289" i="14"/>
  <c r="M290" i="14"/>
  <c r="M291" i="14"/>
  <c r="M292" i="14"/>
  <c r="M293" i="14"/>
  <c r="M294" i="14"/>
  <c r="M295" i="14"/>
  <c r="M296" i="14"/>
  <c r="M297" i="14"/>
  <c r="M298" i="14"/>
  <c r="M299" i="14"/>
  <c r="M300" i="14"/>
  <c r="M301" i="14"/>
  <c r="M302" i="14"/>
  <c r="M303" i="14"/>
  <c r="M304" i="14"/>
  <c r="M305" i="14"/>
  <c r="M306" i="14"/>
  <c r="M307" i="14"/>
  <c r="M308" i="14"/>
  <c r="M309" i="14"/>
  <c r="M310" i="14"/>
  <c r="M311" i="14"/>
  <c r="M312" i="14"/>
  <c r="M313" i="14"/>
  <c r="M314" i="14"/>
  <c r="M315" i="14"/>
  <c r="M316" i="14"/>
  <c r="M317" i="14"/>
  <c r="M318" i="14"/>
  <c r="M319" i="14"/>
  <c r="M320" i="14"/>
  <c r="M321" i="14"/>
  <c r="M322" i="14"/>
  <c r="M323" i="14"/>
  <c r="M324" i="14"/>
  <c r="M325" i="14"/>
  <c r="M326" i="14"/>
  <c r="M327" i="14"/>
  <c r="M328" i="14"/>
  <c r="M329" i="14"/>
  <c r="M330" i="14"/>
  <c r="M331" i="14"/>
  <c r="M332" i="14"/>
  <c r="M333" i="14"/>
  <c r="M334" i="14"/>
  <c r="M335" i="14"/>
  <c r="M336" i="14"/>
  <c r="M337" i="14"/>
  <c r="M338" i="14"/>
  <c r="M339" i="14"/>
  <c r="M340" i="14"/>
  <c r="M341" i="14"/>
  <c r="M342" i="14"/>
  <c r="M343" i="14"/>
  <c r="M344" i="14"/>
  <c r="M345" i="14"/>
  <c r="M346" i="14"/>
  <c r="M347" i="14"/>
  <c r="M348" i="14"/>
  <c r="M349" i="14"/>
  <c r="M350" i="14"/>
  <c r="M351" i="14"/>
  <c r="M352" i="14"/>
  <c r="M353" i="14"/>
  <c r="M354" i="14"/>
  <c r="M355" i="14"/>
  <c r="M356" i="14"/>
  <c r="M357" i="14"/>
  <c r="M358" i="14"/>
  <c r="M359" i="14"/>
  <c r="M360" i="14"/>
  <c r="M361" i="14"/>
  <c r="M362" i="14"/>
  <c r="M363" i="14"/>
  <c r="M364" i="14"/>
  <c r="M365" i="14"/>
  <c r="M366" i="14"/>
  <c r="M367" i="14"/>
  <c r="M368" i="14"/>
  <c r="M369" i="14"/>
  <c r="M370" i="14"/>
  <c r="M371" i="14"/>
  <c r="M372" i="14"/>
  <c r="M373" i="14"/>
  <c r="M374" i="14"/>
  <c r="M375" i="14"/>
  <c r="M376" i="14"/>
  <c r="M377" i="14"/>
  <c r="M378" i="14"/>
  <c r="M379" i="14"/>
  <c r="M380" i="14"/>
  <c r="M381" i="14"/>
  <c r="M382" i="14"/>
  <c r="M383" i="14"/>
  <c r="M384" i="14"/>
  <c r="M385" i="14"/>
  <c r="M386" i="14"/>
  <c r="M387" i="14"/>
  <c r="M388" i="14"/>
  <c r="M389" i="14"/>
  <c r="M390" i="14"/>
  <c r="M391" i="14"/>
  <c r="M392" i="14"/>
  <c r="M393" i="14"/>
  <c r="M394" i="14"/>
  <c r="M395" i="14"/>
  <c r="M396" i="14"/>
  <c r="M397" i="14"/>
  <c r="M398" i="14"/>
  <c r="M399" i="14"/>
  <c r="M400" i="14"/>
  <c r="M401" i="14"/>
  <c r="M402" i="14"/>
  <c r="M403" i="14"/>
  <c r="M404" i="14"/>
  <c r="M405" i="14"/>
  <c r="M406" i="14"/>
  <c r="M407" i="14"/>
  <c r="M408" i="14"/>
  <c r="M409" i="14"/>
  <c r="M410" i="14"/>
  <c r="M411" i="14"/>
  <c r="M412" i="14"/>
  <c r="M413" i="14"/>
  <c r="M414" i="14"/>
  <c r="M415" i="14"/>
  <c r="M416" i="14"/>
  <c r="M417" i="14"/>
  <c r="M418" i="14"/>
  <c r="M419" i="14"/>
  <c r="M420" i="14"/>
  <c r="M421" i="14"/>
  <c r="M422" i="14"/>
  <c r="M423" i="14"/>
  <c r="M424" i="14"/>
  <c r="M425" i="14"/>
  <c r="M426" i="14"/>
  <c r="M427" i="14"/>
  <c r="M428" i="14"/>
  <c r="M429" i="14"/>
  <c r="M430" i="14"/>
  <c r="M431" i="14"/>
  <c r="M432" i="14"/>
  <c r="M433" i="14"/>
  <c r="M434" i="14"/>
  <c r="M435" i="14"/>
  <c r="M436" i="14"/>
  <c r="M437" i="14"/>
  <c r="M438" i="14"/>
  <c r="M439" i="14"/>
  <c r="M440" i="14"/>
  <c r="M441" i="14"/>
  <c r="M442" i="14"/>
  <c r="M443" i="14"/>
  <c r="M444" i="14"/>
  <c r="M445" i="14"/>
  <c r="M446" i="14"/>
  <c r="M447" i="14"/>
  <c r="M448" i="14"/>
  <c r="M449" i="14"/>
  <c r="M450" i="14"/>
  <c r="M451" i="14"/>
  <c r="M452" i="14"/>
  <c r="M453" i="14"/>
  <c r="M454" i="14"/>
  <c r="M455" i="14"/>
  <c r="M456" i="14"/>
  <c r="M457" i="14"/>
  <c r="M458" i="14"/>
  <c r="M459" i="14"/>
  <c r="M460" i="14"/>
  <c r="M461" i="14"/>
  <c r="M462" i="14"/>
  <c r="M463" i="14"/>
  <c r="M464" i="14"/>
  <c r="M465" i="14"/>
  <c r="M466" i="14"/>
  <c r="M467" i="14"/>
  <c r="M468" i="14"/>
  <c r="M469" i="14"/>
  <c r="M470" i="14"/>
  <c r="M471" i="14"/>
  <c r="M472" i="14"/>
  <c r="M473" i="14"/>
  <c r="M474" i="14"/>
  <c r="M475" i="14"/>
  <c r="M476" i="14"/>
  <c r="M477" i="14"/>
  <c r="M478" i="14"/>
  <c r="M479" i="14"/>
  <c r="M480" i="14"/>
  <c r="M481" i="14"/>
  <c r="M482" i="14"/>
  <c r="M483" i="14"/>
  <c r="M484" i="14"/>
  <c r="M485" i="14"/>
  <c r="M486" i="14"/>
  <c r="M487" i="14"/>
  <c r="M488" i="14"/>
  <c r="M489" i="14"/>
  <c r="M490" i="14"/>
  <c r="M491" i="14"/>
  <c r="M492" i="14"/>
  <c r="M493" i="14"/>
  <c r="M494" i="14"/>
  <c r="M495" i="14"/>
  <c r="M496" i="14"/>
  <c r="M497" i="14"/>
  <c r="M498" i="14"/>
  <c r="M499" i="14"/>
  <c r="M500" i="14"/>
  <c r="M501" i="14"/>
  <c r="M502" i="14"/>
  <c r="M503" i="14"/>
  <c r="M504" i="14"/>
  <c r="M505" i="14"/>
  <c r="M506" i="14"/>
  <c r="M507" i="14"/>
  <c r="M508" i="14"/>
  <c r="M509" i="14"/>
  <c r="M510" i="14"/>
  <c r="M511" i="14"/>
  <c r="M512" i="14"/>
  <c r="M513" i="14"/>
  <c r="M514" i="14"/>
  <c r="M515" i="14"/>
  <c r="M516" i="14"/>
  <c r="M517" i="14"/>
  <c r="M518" i="14"/>
  <c r="M519" i="14"/>
  <c r="M520" i="14"/>
  <c r="M521" i="14"/>
  <c r="M522" i="14"/>
  <c r="M523" i="14"/>
  <c r="M524" i="14"/>
  <c r="M525" i="14"/>
  <c r="M526" i="14"/>
  <c r="M527" i="14"/>
  <c r="M528" i="14"/>
  <c r="M529" i="14"/>
  <c r="M530" i="14"/>
  <c r="M531" i="14"/>
  <c r="M532" i="14"/>
  <c r="M533" i="14"/>
  <c r="M534" i="14"/>
  <c r="M535" i="14"/>
  <c r="M536" i="14"/>
  <c r="M537" i="14"/>
  <c r="M538" i="14"/>
  <c r="M539" i="14"/>
  <c r="M540" i="14"/>
  <c r="M541" i="14"/>
  <c r="M542" i="14"/>
  <c r="M543" i="14"/>
  <c r="M544" i="14"/>
  <c r="M545" i="14"/>
  <c r="M546" i="14"/>
  <c r="M547" i="14"/>
  <c r="M548" i="14"/>
  <c r="M549" i="14"/>
  <c r="M550" i="14"/>
  <c r="M551" i="14"/>
  <c r="M552" i="14"/>
  <c r="M553" i="14"/>
  <c r="M554" i="14"/>
  <c r="M555" i="14"/>
  <c r="M556" i="14"/>
  <c r="M557" i="14"/>
  <c r="M558" i="14"/>
  <c r="M559" i="14"/>
  <c r="M560" i="14"/>
  <c r="M561" i="14"/>
  <c r="M562" i="14"/>
  <c r="M563" i="14"/>
  <c r="M564" i="14"/>
  <c r="M565" i="14"/>
  <c r="M566" i="14"/>
  <c r="M567" i="14"/>
  <c r="M568" i="14"/>
  <c r="M569" i="14"/>
  <c r="M570" i="14"/>
  <c r="M571" i="14"/>
  <c r="M572" i="14"/>
  <c r="M573" i="14"/>
  <c r="M574" i="14"/>
  <c r="M575" i="14"/>
  <c r="M576" i="14"/>
  <c r="M577" i="14"/>
  <c r="M578" i="14"/>
  <c r="M579" i="14"/>
  <c r="M580" i="14"/>
  <c r="M581" i="14"/>
  <c r="M582" i="14"/>
  <c r="M583" i="14"/>
  <c r="M584" i="14"/>
  <c r="M585" i="14"/>
  <c r="M586" i="14"/>
  <c r="M587" i="14"/>
  <c r="M588" i="14"/>
  <c r="M589" i="14"/>
  <c r="M590" i="14"/>
  <c r="M591" i="14"/>
  <c r="M592" i="14"/>
  <c r="M593" i="14"/>
  <c r="M594" i="14"/>
  <c r="M595" i="14"/>
  <c r="M596" i="14"/>
  <c r="M597" i="14"/>
  <c r="M598" i="14"/>
  <c r="M599" i="14"/>
  <c r="M600" i="14"/>
  <c r="M601" i="14"/>
  <c r="M602" i="14"/>
  <c r="M603" i="14"/>
  <c r="M604" i="14"/>
  <c r="M605" i="14"/>
  <c r="M606" i="14"/>
  <c r="M607" i="14"/>
  <c r="M608" i="14"/>
  <c r="M609" i="14"/>
  <c r="M610" i="14"/>
  <c r="M611" i="14"/>
  <c r="M612" i="14"/>
  <c r="M613" i="14"/>
  <c r="M614" i="14"/>
  <c r="M615" i="14"/>
  <c r="M616" i="14"/>
  <c r="M617" i="14"/>
  <c r="M618" i="14"/>
  <c r="M619" i="14"/>
  <c r="M620" i="14"/>
  <c r="M621" i="14"/>
  <c r="M622" i="14"/>
  <c r="M623" i="14"/>
  <c r="M624" i="14"/>
  <c r="M625" i="14"/>
  <c r="M626" i="14"/>
  <c r="M627" i="14"/>
  <c r="M628" i="14"/>
  <c r="M629" i="14"/>
  <c r="M630" i="14"/>
  <c r="M631" i="14"/>
  <c r="M632" i="14"/>
  <c r="M633" i="14"/>
  <c r="M634" i="14"/>
  <c r="M635" i="14"/>
  <c r="M636" i="14"/>
  <c r="M637" i="14"/>
  <c r="M638" i="14"/>
  <c r="M639" i="14"/>
  <c r="M640" i="14"/>
  <c r="M641" i="14"/>
  <c r="M642" i="14"/>
  <c r="M643" i="14"/>
  <c r="M644" i="14"/>
  <c r="M645" i="14"/>
  <c r="M646" i="14"/>
  <c r="M647" i="14"/>
  <c r="M648" i="14"/>
  <c r="M649" i="14"/>
  <c r="M650" i="14"/>
  <c r="M651" i="14"/>
  <c r="M652" i="14"/>
  <c r="M653" i="14"/>
  <c r="M654" i="14"/>
  <c r="M655" i="14"/>
  <c r="M656" i="14"/>
  <c r="M657" i="14"/>
  <c r="M658" i="14"/>
  <c r="M659" i="14"/>
  <c r="M660" i="14"/>
  <c r="M661" i="14"/>
  <c r="M662" i="14"/>
  <c r="M663" i="14"/>
  <c r="M664" i="14"/>
  <c r="M665" i="14"/>
  <c r="M666" i="14"/>
  <c r="M667" i="14"/>
  <c r="M668" i="14"/>
  <c r="M669" i="14"/>
  <c r="M670" i="14"/>
  <c r="M671" i="14"/>
  <c r="M672" i="14"/>
  <c r="M673" i="14"/>
  <c r="M674" i="14"/>
  <c r="M675" i="14"/>
  <c r="M676" i="14"/>
  <c r="M677" i="14"/>
  <c r="M678" i="14"/>
  <c r="M679" i="14"/>
  <c r="M680" i="14"/>
  <c r="M681" i="14"/>
  <c r="M682" i="14"/>
  <c r="M683" i="14"/>
  <c r="M684" i="14"/>
  <c r="M685" i="14"/>
  <c r="M686" i="14"/>
  <c r="M687" i="14"/>
  <c r="M688" i="14"/>
  <c r="M689" i="14"/>
  <c r="M690" i="14"/>
  <c r="M691" i="14"/>
  <c r="M692" i="14"/>
  <c r="M693" i="14"/>
  <c r="M694" i="14"/>
  <c r="M695" i="14"/>
  <c r="M696" i="14"/>
  <c r="M697" i="14"/>
  <c r="M698" i="14"/>
  <c r="M699" i="14"/>
  <c r="M700" i="14"/>
  <c r="M701" i="14"/>
  <c r="M702" i="14"/>
  <c r="M703" i="14"/>
  <c r="M704" i="14"/>
  <c r="M705" i="14"/>
  <c r="M706" i="14"/>
  <c r="M707" i="14"/>
  <c r="M708" i="14"/>
  <c r="M709" i="14"/>
  <c r="M710" i="14"/>
  <c r="M711" i="14"/>
  <c r="M712" i="14"/>
  <c r="M713" i="14"/>
  <c r="M714" i="14"/>
  <c r="M715" i="14"/>
  <c r="M716" i="14"/>
  <c r="M717" i="14"/>
  <c r="M718" i="14"/>
  <c r="M719" i="14"/>
  <c r="M720" i="14"/>
  <c r="M721" i="14"/>
  <c r="M722" i="14"/>
  <c r="M723" i="14"/>
  <c r="M724" i="14"/>
  <c r="M725" i="14"/>
  <c r="M726" i="14"/>
  <c r="M727" i="14"/>
  <c r="M728" i="14"/>
  <c r="M729" i="14"/>
  <c r="M730" i="14"/>
  <c r="M731" i="14"/>
  <c r="M732" i="14"/>
  <c r="M733" i="14"/>
  <c r="M734" i="14"/>
  <c r="M735" i="14"/>
  <c r="M736" i="14"/>
  <c r="M737" i="14"/>
  <c r="M738" i="14"/>
  <c r="M739" i="14"/>
  <c r="M740" i="14"/>
  <c r="M741" i="14"/>
  <c r="M742" i="14"/>
  <c r="M743" i="14"/>
  <c r="M744" i="14"/>
  <c r="M745" i="14"/>
  <c r="M746" i="14"/>
  <c r="M747" i="14"/>
  <c r="M748" i="14"/>
  <c r="M749" i="14"/>
  <c r="M750" i="14"/>
  <c r="M751" i="14"/>
  <c r="M752" i="14"/>
  <c r="M753" i="14"/>
  <c r="M754" i="14"/>
  <c r="M755" i="14"/>
  <c r="M756" i="14"/>
  <c r="M757" i="14"/>
  <c r="M758" i="14"/>
  <c r="M759" i="14"/>
  <c r="M760" i="14"/>
  <c r="M761" i="14"/>
  <c r="M762" i="14"/>
  <c r="M763" i="14"/>
  <c r="M764" i="14"/>
  <c r="M765" i="14"/>
  <c r="M766" i="14"/>
  <c r="M767" i="14"/>
  <c r="M768" i="14"/>
  <c r="M769" i="14"/>
  <c r="M770" i="14"/>
  <c r="M771" i="14"/>
  <c r="M772" i="14"/>
  <c r="M773" i="14"/>
  <c r="M774" i="14"/>
  <c r="M775" i="14"/>
  <c r="M776" i="14"/>
  <c r="M777" i="14"/>
  <c r="M778" i="14"/>
  <c r="M779" i="14"/>
  <c r="M780" i="14"/>
  <c r="M781" i="14"/>
  <c r="M782" i="14"/>
  <c r="M783" i="14"/>
  <c r="M784" i="14"/>
  <c r="M785" i="14"/>
  <c r="M786" i="14"/>
  <c r="M787" i="14"/>
  <c r="M788" i="14"/>
  <c r="M789" i="14"/>
  <c r="M790" i="14"/>
  <c r="M791" i="14"/>
  <c r="M792" i="14"/>
  <c r="M793" i="14"/>
  <c r="M794" i="14"/>
  <c r="M795" i="14"/>
  <c r="M796" i="14"/>
  <c r="M797" i="14"/>
  <c r="M798" i="14"/>
  <c r="M799" i="14"/>
  <c r="M800" i="14"/>
  <c r="M801" i="14"/>
  <c r="M802" i="14"/>
  <c r="M803" i="14"/>
  <c r="M804" i="14"/>
  <c r="M805" i="14"/>
  <c r="M806" i="14"/>
  <c r="M807" i="14"/>
  <c r="M808" i="14"/>
  <c r="M809" i="14"/>
  <c r="M810" i="14"/>
  <c r="M811" i="14"/>
  <c r="M812" i="14"/>
  <c r="M813" i="14"/>
  <c r="M814" i="14"/>
  <c r="M815" i="14"/>
  <c r="M816" i="14"/>
  <c r="M817" i="14"/>
  <c r="M818" i="14"/>
  <c r="M819" i="14"/>
  <c r="M820" i="14"/>
  <c r="M821" i="14"/>
  <c r="M822" i="14"/>
  <c r="M823" i="14"/>
  <c r="M824" i="14"/>
  <c r="M825" i="14"/>
  <c r="M826" i="14"/>
  <c r="M827" i="14"/>
  <c r="M828" i="14"/>
  <c r="M829" i="14"/>
  <c r="M830" i="14"/>
  <c r="M831" i="14"/>
  <c r="M832" i="14"/>
  <c r="M833" i="14"/>
  <c r="M834" i="14"/>
  <c r="M835" i="14"/>
  <c r="M836" i="14"/>
  <c r="M837" i="14"/>
  <c r="M838" i="14"/>
  <c r="M839" i="14"/>
  <c r="M840" i="14"/>
  <c r="M841" i="14"/>
  <c r="M842" i="14"/>
  <c r="M843" i="14"/>
  <c r="M844" i="14"/>
  <c r="M845" i="14"/>
  <c r="M846" i="14"/>
  <c r="M847" i="14"/>
  <c r="M848" i="14"/>
  <c r="M849" i="14"/>
  <c r="M850" i="14"/>
  <c r="M851" i="14"/>
  <c r="M852" i="14"/>
  <c r="M853" i="14"/>
  <c r="M854" i="14"/>
  <c r="M855" i="14"/>
  <c r="M856" i="14"/>
  <c r="M857" i="14"/>
  <c r="M858" i="14"/>
  <c r="M859" i="14"/>
  <c r="M860" i="14"/>
  <c r="M861" i="14"/>
  <c r="M862" i="14"/>
  <c r="M863" i="14"/>
  <c r="M864" i="14"/>
  <c r="M865" i="14"/>
  <c r="M866" i="14"/>
  <c r="M867" i="14"/>
  <c r="M868" i="14"/>
  <c r="M869" i="14"/>
  <c r="M870" i="14"/>
  <c r="M871" i="14"/>
  <c r="M872" i="14"/>
  <c r="M873" i="14"/>
  <c r="M874" i="14"/>
  <c r="M875" i="14"/>
  <c r="M876" i="14"/>
  <c r="M877" i="14"/>
  <c r="M878" i="14"/>
  <c r="M879" i="14"/>
  <c r="M880" i="14"/>
  <c r="M881" i="14"/>
  <c r="M882" i="14"/>
  <c r="M883" i="14"/>
  <c r="M884" i="14"/>
  <c r="M885" i="14"/>
  <c r="M886" i="14"/>
  <c r="M887" i="14"/>
  <c r="M888" i="14"/>
  <c r="M889" i="14"/>
  <c r="M890" i="14"/>
  <c r="M891" i="14"/>
  <c r="M892" i="14"/>
  <c r="M893" i="14"/>
  <c r="M894" i="14"/>
  <c r="M895" i="14"/>
  <c r="M896" i="14"/>
  <c r="M897" i="14"/>
  <c r="M898" i="14"/>
  <c r="M899" i="14"/>
  <c r="M900" i="14"/>
  <c r="M901" i="14"/>
  <c r="M902" i="14"/>
  <c r="M903" i="14"/>
  <c r="M904" i="14"/>
  <c r="M905" i="14"/>
  <c r="M906" i="14"/>
  <c r="M907" i="14"/>
  <c r="M908" i="14"/>
  <c r="M909" i="14"/>
  <c r="M910" i="14"/>
  <c r="M911" i="14"/>
  <c r="M912" i="14"/>
  <c r="M913" i="14"/>
  <c r="M914" i="14"/>
  <c r="M915" i="14"/>
  <c r="M916" i="14"/>
  <c r="M917" i="14"/>
  <c r="M918" i="14"/>
  <c r="M919" i="14"/>
  <c r="M920" i="14"/>
  <c r="M921" i="14"/>
  <c r="M922" i="14"/>
  <c r="M923" i="14"/>
  <c r="M924" i="14"/>
  <c r="M925" i="14"/>
  <c r="M926" i="14"/>
  <c r="M927" i="14"/>
  <c r="M928" i="14"/>
  <c r="M929" i="14"/>
  <c r="M930" i="14"/>
  <c r="M931" i="14"/>
  <c r="M932" i="14"/>
  <c r="M933" i="14"/>
  <c r="M934" i="14"/>
  <c r="M935" i="14"/>
  <c r="M936" i="14"/>
  <c r="M937" i="14"/>
  <c r="M938" i="14"/>
  <c r="M939" i="14"/>
  <c r="M940" i="14"/>
  <c r="M941" i="14"/>
  <c r="M942" i="14"/>
  <c r="M943" i="14"/>
  <c r="M944" i="14"/>
  <c r="M945" i="14"/>
  <c r="M946" i="14"/>
  <c r="M947" i="14"/>
  <c r="M948" i="14"/>
  <c r="M949" i="14"/>
  <c r="M950" i="14"/>
  <c r="M951" i="14"/>
  <c r="M952" i="14"/>
  <c r="M953" i="14"/>
  <c r="M954" i="14"/>
  <c r="M955" i="14"/>
  <c r="M956" i="14"/>
  <c r="M957" i="14"/>
  <c r="M958" i="14"/>
  <c r="M959" i="14"/>
  <c r="M960" i="14"/>
  <c r="M961" i="14"/>
  <c r="M962" i="14"/>
  <c r="M963" i="14"/>
  <c r="M964" i="14"/>
  <c r="M965" i="14"/>
  <c r="M966" i="14"/>
  <c r="M967" i="14"/>
  <c r="M968" i="14"/>
  <c r="M969" i="14"/>
  <c r="M970" i="14"/>
  <c r="M971" i="14"/>
  <c r="M972" i="14"/>
  <c r="M973" i="14"/>
  <c r="M974" i="14"/>
  <c r="M975" i="14"/>
  <c r="M976" i="14"/>
  <c r="M977" i="14"/>
  <c r="M978" i="14"/>
  <c r="M979" i="14"/>
  <c r="M980" i="14"/>
  <c r="M981" i="14"/>
  <c r="M982" i="14"/>
  <c r="M983" i="14"/>
  <c r="M984" i="14"/>
  <c r="M985" i="14"/>
  <c r="M986" i="14"/>
  <c r="M987" i="14"/>
  <c r="M988" i="14"/>
  <c r="M989" i="14"/>
  <c r="M990" i="14"/>
  <c r="M991" i="14"/>
  <c r="M992" i="14"/>
  <c r="M993" i="14"/>
  <c r="M994" i="14"/>
  <c r="M995" i="14"/>
  <c r="M996" i="14"/>
  <c r="M997" i="14"/>
  <c r="M998" i="14"/>
  <c r="M999" i="14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81" i="13"/>
  <c r="M182" i="13"/>
  <c r="M183" i="13"/>
  <c r="M184" i="13"/>
  <c r="M185" i="13"/>
  <c r="M186" i="13"/>
  <c r="M187" i="13"/>
  <c r="M188" i="13"/>
  <c r="M189" i="13"/>
  <c r="M190" i="13"/>
  <c r="M191" i="13"/>
  <c r="M192" i="13"/>
  <c r="M193" i="13"/>
  <c r="M194" i="13"/>
  <c r="M195" i="13"/>
  <c r="M196" i="13"/>
  <c r="M197" i="13"/>
  <c r="M198" i="13"/>
  <c r="M199" i="13"/>
  <c r="M200" i="13"/>
  <c r="M201" i="13"/>
  <c r="M202" i="13"/>
  <c r="M203" i="13"/>
  <c r="M204" i="13"/>
  <c r="M205" i="13"/>
  <c r="M206" i="13"/>
  <c r="M207" i="13"/>
  <c r="M208" i="13"/>
  <c r="M209" i="13"/>
  <c r="M210" i="13"/>
  <c r="M211" i="13"/>
  <c r="M212" i="13"/>
  <c r="M213" i="13"/>
  <c r="M214" i="13"/>
  <c r="M215" i="13"/>
  <c r="M216" i="13"/>
  <c r="M217" i="13"/>
  <c r="M218" i="13"/>
  <c r="M219" i="13"/>
  <c r="M220" i="13"/>
  <c r="M221" i="13"/>
  <c r="M222" i="13"/>
  <c r="M223" i="13"/>
  <c r="M224" i="13"/>
  <c r="M225" i="13"/>
  <c r="M226" i="13"/>
  <c r="M227" i="13"/>
  <c r="M228" i="13"/>
  <c r="M229" i="13"/>
  <c r="M230" i="13"/>
  <c r="M231" i="13"/>
  <c r="M232" i="13"/>
  <c r="M233" i="13"/>
  <c r="M234" i="13"/>
  <c r="M235" i="13"/>
  <c r="M236" i="13"/>
  <c r="M237" i="13"/>
  <c r="M238" i="13"/>
  <c r="M239" i="13"/>
  <c r="M240" i="13"/>
  <c r="M241" i="13"/>
  <c r="M242" i="13"/>
  <c r="M243" i="13"/>
  <c r="M244" i="13"/>
  <c r="M245" i="13"/>
  <c r="M246" i="13"/>
  <c r="M247" i="13"/>
  <c r="M248" i="13"/>
  <c r="M249" i="13"/>
  <c r="M250" i="13"/>
  <c r="M251" i="13"/>
  <c r="M252" i="13"/>
  <c r="M253" i="13"/>
  <c r="M254" i="13"/>
  <c r="M255" i="13"/>
  <c r="M256" i="13"/>
  <c r="M257" i="13"/>
  <c r="M258" i="13"/>
  <c r="M259" i="13"/>
  <c r="M260" i="13"/>
  <c r="M261" i="13"/>
  <c r="M262" i="13"/>
  <c r="M263" i="13"/>
  <c r="M264" i="13"/>
  <c r="M265" i="13"/>
  <c r="M266" i="13"/>
  <c r="M267" i="13"/>
  <c r="M268" i="13"/>
  <c r="M269" i="13"/>
  <c r="M270" i="13"/>
  <c r="M271" i="13"/>
  <c r="M272" i="13"/>
  <c r="M273" i="13"/>
  <c r="M274" i="13"/>
  <c r="M275" i="13"/>
  <c r="M276" i="13"/>
  <c r="M277" i="13"/>
  <c r="M278" i="13"/>
  <c r="M279" i="13"/>
  <c r="M280" i="13"/>
  <c r="M281" i="13"/>
  <c r="M282" i="13"/>
  <c r="M283" i="13"/>
  <c r="M284" i="13"/>
  <c r="M285" i="13"/>
  <c r="M286" i="13"/>
  <c r="M287" i="13"/>
  <c r="M288" i="13"/>
  <c r="M289" i="13"/>
  <c r="M290" i="13"/>
  <c r="M291" i="13"/>
  <c r="M292" i="13"/>
  <c r="M293" i="13"/>
  <c r="M294" i="13"/>
  <c r="M295" i="13"/>
  <c r="M296" i="13"/>
  <c r="M297" i="13"/>
  <c r="M298" i="13"/>
  <c r="M299" i="13"/>
  <c r="M300" i="13"/>
  <c r="M301" i="13"/>
  <c r="M302" i="13"/>
  <c r="M303" i="13"/>
  <c r="M304" i="13"/>
  <c r="M305" i="13"/>
  <c r="M306" i="13"/>
  <c r="M307" i="13"/>
  <c r="M308" i="13"/>
  <c r="M309" i="13"/>
  <c r="M310" i="13"/>
  <c r="M311" i="13"/>
  <c r="M312" i="13"/>
  <c r="M313" i="13"/>
  <c r="M314" i="13"/>
  <c r="M315" i="13"/>
  <c r="M316" i="13"/>
  <c r="M317" i="13"/>
  <c r="M318" i="13"/>
  <c r="M319" i="13"/>
  <c r="M320" i="13"/>
  <c r="M321" i="13"/>
  <c r="M322" i="13"/>
  <c r="M323" i="13"/>
  <c r="M324" i="13"/>
  <c r="M325" i="13"/>
  <c r="M326" i="13"/>
  <c r="M327" i="13"/>
  <c r="M328" i="13"/>
  <c r="M329" i="13"/>
  <c r="M330" i="13"/>
  <c r="M331" i="13"/>
  <c r="M332" i="13"/>
  <c r="M333" i="13"/>
  <c r="M334" i="13"/>
  <c r="M335" i="13"/>
  <c r="M336" i="13"/>
  <c r="M337" i="13"/>
  <c r="M338" i="13"/>
  <c r="M339" i="13"/>
  <c r="M340" i="13"/>
  <c r="M341" i="13"/>
  <c r="M342" i="13"/>
  <c r="M343" i="13"/>
  <c r="M344" i="13"/>
  <c r="M345" i="13"/>
  <c r="M346" i="13"/>
  <c r="M347" i="13"/>
  <c r="M348" i="13"/>
  <c r="M349" i="13"/>
  <c r="M350" i="13"/>
  <c r="M351" i="13"/>
  <c r="M352" i="13"/>
  <c r="M353" i="13"/>
  <c r="M354" i="13"/>
  <c r="M355" i="13"/>
  <c r="M356" i="13"/>
  <c r="M357" i="13"/>
  <c r="M358" i="13"/>
  <c r="M359" i="13"/>
  <c r="M360" i="13"/>
  <c r="M361" i="13"/>
  <c r="M362" i="13"/>
  <c r="M363" i="13"/>
  <c r="M364" i="13"/>
  <c r="M365" i="13"/>
  <c r="M366" i="13"/>
  <c r="M367" i="13"/>
  <c r="M368" i="13"/>
  <c r="M369" i="13"/>
  <c r="M370" i="13"/>
  <c r="M371" i="13"/>
  <c r="M372" i="13"/>
  <c r="M373" i="13"/>
  <c r="M374" i="13"/>
  <c r="M375" i="13"/>
  <c r="M376" i="13"/>
  <c r="M377" i="13"/>
  <c r="M378" i="13"/>
  <c r="M379" i="13"/>
  <c r="M380" i="13"/>
  <c r="M381" i="13"/>
  <c r="M382" i="13"/>
  <c r="M383" i="13"/>
  <c r="M384" i="13"/>
  <c r="M385" i="13"/>
  <c r="M386" i="13"/>
  <c r="M387" i="13"/>
  <c r="M388" i="13"/>
  <c r="M389" i="13"/>
  <c r="M390" i="13"/>
  <c r="M391" i="13"/>
  <c r="M392" i="13"/>
  <c r="M393" i="13"/>
  <c r="M394" i="13"/>
  <c r="M395" i="13"/>
  <c r="M396" i="13"/>
  <c r="M397" i="13"/>
  <c r="M398" i="13"/>
  <c r="M399" i="13"/>
  <c r="M400" i="13"/>
  <c r="M401" i="13"/>
  <c r="M402" i="13"/>
  <c r="M403" i="13"/>
  <c r="M404" i="13"/>
  <c r="M405" i="13"/>
  <c r="M406" i="13"/>
  <c r="M407" i="13"/>
  <c r="M408" i="13"/>
  <c r="M409" i="13"/>
  <c r="M410" i="13"/>
  <c r="M411" i="13"/>
  <c r="M412" i="13"/>
  <c r="M413" i="13"/>
  <c r="M414" i="13"/>
  <c r="M415" i="13"/>
  <c r="M416" i="13"/>
  <c r="M417" i="13"/>
  <c r="M418" i="13"/>
  <c r="M419" i="13"/>
  <c r="M420" i="13"/>
  <c r="M421" i="13"/>
  <c r="M422" i="13"/>
  <c r="M423" i="13"/>
  <c r="M424" i="13"/>
  <c r="M425" i="13"/>
  <c r="M426" i="13"/>
  <c r="M427" i="13"/>
  <c r="M428" i="13"/>
  <c r="M429" i="13"/>
  <c r="M430" i="13"/>
  <c r="M431" i="13"/>
  <c r="M432" i="13"/>
  <c r="M433" i="13"/>
  <c r="M434" i="13"/>
  <c r="M435" i="13"/>
  <c r="M436" i="13"/>
  <c r="M437" i="13"/>
  <c r="M438" i="13"/>
  <c r="M439" i="13"/>
  <c r="M440" i="13"/>
  <c r="M441" i="13"/>
  <c r="M442" i="13"/>
  <c r="M443" i="13"/>
  <c r="M444" i="13"/>
  <c r="M445" i="13"/>
  <c r="M446" i="13"/>
  <c r="M447" i="13"/>
  <c r="M448" i="13"/>
  <c r="M449" i="13"/>
  <c r="M450" i="13"/>
  <c r="M451" i="13"/>
  <c r="M452" i="13"/>
  <c r="M453" i="13"/>
  <c r="M454" i="13"/>
  <c r="M455" i="13"/>
  <c r="M456" i="13"/>
  <c r="M457" i="13"/>
  <c r="M458" i="13"/>
  <c r="M459" i="13"/>
  <c r="M460" i="13"/>
  <c r="M461" i="13"/>
  <c r="M462" i="13"/>
  <c r="M463" i="13"/>
  <c r="M464" i="13"/>
  <c r="M465" i="13"/>
  <c r="M466" i="13"/>
  <c r="M467" i="13"/>
  <c r="M468" i="13"/>
  <c r="M469" i="13"/>
  <c r="M470" i="13"/>
  <c r="M471" i="13"/>
  <c r="M472" i="13"/>
  <c r="M473" i="13"/>
  <c r="M474" i="13"/>
  <c r="M475" i="13"/>
  <c r="M476" i="13"/>
  <c r="M477" i="13"/>
  <c r="M478" i="13"/>
  <c r="M479" i="13"/>
  <c r="M480" i="13"/>
  <c r="M481" i="13"/>
  <c r="M482" i="13"/>
  <c r="M483" i="13"/>
  <c r="M484" i="13"/>
  <c r="M485" i="13"/>
  <c r="M486" i="13"/>
  <c r="M487" i="13"/>
  <c r="M488" i="13"/>
  <c r="M489" i="13"/>
  <c r="M490" i="13"/>
  <c r="M491" i="13"/>
  <c r="M492" i="13"/>
  <c r="M493" i="13"/>
  <c r="M494" i="13"/>
  <c r="M495" i="13"/>
  <c r="M496" i="13"/>
  <c r="M497" i="13"/>
  <c r="M498" i="13"/>
  <c r="M499" i="13"/>
  <c r="M500" i="13"/>
  <c r="M501" i="13"/>
  <c r="M502" i="13"/>
  <c r="M503" i="13"/>
  <c r="M504" i="13"/>
  <c r="M505" i="13"/>
  <c r="M506" i="13"/>
  <c r="M507" i="13"/>
  <c r="M508" i="13"/>
  <c r="M509" i="13"/>
  <c r="M510" i="13"/>
  <c r="M511" i="13"/>
  <c r="M512" i="13"/>
  <c r="M513" i="13"/>
  <c r="M514" i="13"/>
  <c r="M515" i="13"/>
  <c r="M516" i="13"/>
  <c r="M517" i="13"/>
  <c r="M518" i="13"/>
  <c r="M519" i="13"/>
  <c r="M520" i="13"/>
  <c r="M521" i="13"/>
  <c r="M522" i="13"/>
  <c r="M523" i="13"/>
  <c r="M524" i="13"/>
  <c r="M525" i="13"/>
  <c r="M526" i="13"/>
  <c r="M527" i="13"/>
  <c r="M528" i="13"/>
  <c r="M529" i="13"/>
  <c r="M530" i="13"/>
  <c r="M531" i="13"/>
  <c r="M532" i="13"/>
  <c r="M533" i="13"/>
  <c r="M534" i="13"/>
  <c r="M535" i="13"/>
  <c r="M536" i="13"/>
  <c r="M537" i="13"/>
  <c r="M538" i="13"/>
  <c r="M539" i="13"/>
  <c r="M540" i="13"/>
  <c r="M541" i="13"/>
  <c r="M542" i="13"/>
  <c r="M543" i="13"/>
  <c r="M544" i="13"/>
  <c r="M545" i="13"/>
  <c r="M546" i="13"/>
  <c r="M547" i="13"/>
  <c r="M548" i="13"/>
  <c r="M549" i="13"/>
  <c r="M550" i="13"/>
  <c r="M551" i="13"/>
  <c r="M552" i="13"/>
  <c r="M553" i="13"/>
  <c r="M554" i="13"/>
  <c r="M555" i="13"/>
  <c r="M556" i="13"/>
  <c r="M557" i="13"/>
  <c r="M558" i="13"/>
  <c r="M559" i="13"/>
  <c r="M560" i="13"/>
  <c r="M561" i="13"/>
  <c r="M562" i="13"/>
  <c r="M563" i="13"/>
  <c r="M564" i="13"/>
  <c r="M565" i="13"/>
  <c r="M566" i="13"/>
  <c r="M567" i="13"/>
  <c r="M568" i="13"/>
  <c r="M569" i="13"/>
  <c r="M570" i="13"/>
  <c r="M571" i="13"/>
  <c r="M572" i="13"/>
  <c r="M573" i="13"/>
  <c r="M574" i="13"/>
  <c r="M575" i="13"/>
  <c r="M576" i="13"/>
  <c r="M577" i="13"/>
  <c r="M578" i="13"/>
  <c r="M579" i="13"/>
  <c r="M580" i="13"/>
  <c r="M581" i="13"/>
  <c r="M582" i="13"/>
  <c r="M583" i="13"/>
  <c r="M584" i="13"/>
  <c r="M585" i="13"/>
  <c r="M586" i="13"/>
  <c r="M587" i="13"/>
  <c r="M588" i="13"/>
  <c r="M589" i="13"/>
  <c r="M590" i="13"/>
  <c r="M591" i="13"/>
  <c r="M592" i="13"/>
  <c r="M593" i="13"/>
  <c r="M594" i="13"/>
  <c r="M595" i="13"/>
  <c r="M596" i="13"/>
  <c r="M597" i="13"/>
  <c r="M598" i="13"/>
  <c r="M599" i="13"/>
  <c r="M600" i="13"/>
  <c r="M601" i="13"/>
  <c r="M602" i="13"/>
  <c r="M603" i="13"/>
  <c r="M604" i="13"/>
  <c r="M605" i="13"/>
  <c r="M606" i="13"/>
  <c r="M607" i="13"/>
  <c r="M608" i="13"/>
  <c r="M609" i="13"/>
  <c r="M610" i="13"/>
  <c r="M611" i="13"/>
  <c r="M612" i="13"/>
  <c r="M613" i="13"/>
  <c r="M614" i="13"/>
  <c r="M615" i="13"/>
  <c r="M616" i="13"/>
  <c r="M617" i="13"/>
  <c r="M618" i="13"/>
  <c r="M619" i="13"/>
  <c r="M620" i="13"/>
  <c r="M621" i="13"/>
  <c r="M622" i="13"/>
  <c r="M623" i="13"/>
  <c r="M624" i="13"/>
  <c r="M625" i="13"/>
  <c r="M626" i="13"/>
  <c r="M627" i="13"/>
  <c r="M628" i="13"/>
  <c r="M629" i="13"/>
  <c r="M630" i="13"/>
  <c r="M631" i="13"/>
  <c r="M632" i="13"/>
  <c r="M633" i="13"/>
  <c r="M634" i="13"/>
  <c r="M635" i="13"/>
  <c r="M636" i="13"/>
  <c r="M637" i="13"/>
  <c r="M638" i="13"/>
  <c r="M639" i="13"/>
  <c r="M640" i="13"/>
  <c r="M641" i="13"/>
  <c r="M642" i="13"/>
  <c r="M643" i="13"/>
  <c r="M644" i="13"/>
  <c r="M645" i="13"/>
  <c r="M646" i="13"/>
  <c r="M647" i="13"/>
  <c r="M648" i="13"/>
  <c r="M649" i="13"/>
  <c r="M650" i="13"/>
  <c r="M651" i="13"/>
  <c r="M652" i="13"/>
  <c r="M653" i="13"/>
  <c r="M654" i="13"/>
  <c r="M655" i="13"/>
  <c r="M656" i="13"/>
  <c r="M657" i="13"/>
  <c r="M658" i="13"/>
  <c r="M659" i="13"/>
  <c r="M660" i="13"/>
  <c r="M661" i="13"/>
  <c r="M662" i="13"/>
  <c r="M663" i="13"/>
  <c r="M664" i="13"/>
  <c r="M665" i="13"/>
  <c r="M666" i="13"/>
  <c r="M667" i="13"/>
  <c r="M668" i="13"/>
  <c r="M669" i="13"/>
  <c r="M670" i="13"/>
  <c r="M671" i="13"/>
  <c r="M672" i="13"/>
  <c r="M673" i="13"/>
  <c r="M674" i="13"/>
  <c r="M675" i="13"/>
  <c r="M676" i="13"/>
  <c r="M677" i="13"/>
  <c r="M678" i="13"/>
  <c r="M679" i="13"/>
  <c r="M680" i="13"/>
  <c r="M681" i="13"/>
  <c r="M682" i="13"/>
  <c r="M683" i="13"/>
  <c r="M684" i="13"/>
  <c r="M685" i="13"/>
  <c r="M686" i="13"/>
  <c r="M687" i="13"/>
  <c r="M688" i="13"/>
  <c r="M689" i="13"/>
  <c r="M690" i="13"/>
  <c r="M691" i="13"/>
  <c r="M692" i="13"/>
  <c r="M693" i="13"/>
  <c r="M694" i="13"/>
  <c r="M695" i="13"/>
  <c r="M696" i="13"/>
  <c r="M697" i="13"/>
  <c r="M698" i="13"/>
  <c r="M699" i="13"/>
  <c r="M700" i="13"/>
  <c r="M701" i="13"/>
  <c r="M702" i="13"/>
  <c r="M703" i="13"/>
  <c r="M704" i="13"/>
  <c r="M705" i="13"/>
  <c r="M706" i="13"/>
  <c r="M707" i="13"/>
  <c r="M708" i="13"/>
  <c r="M709" i="13"/>
  <c r="M710" i="13"/>
  <c r="M711" i="13"/>
  <c r="M712" i="13"/>
  <c r="M713" i="13"/>
  <c r="M714" i="13"/>
  <c r="M715" i="13"/>
  <c r="M716" i="13"/>
  <c r="M717" i="13"/>
  <c r="M718" i="13"/>
  <c r="M719" i="13"/>
  <c r="M720" i="13"/>
  <c r="M721" i="13"/>
  <c r="M722" i="13"/>
  <c r="M723" i="13"/>
  <c r="M724" i="13"/>
  <c r="M725" i="13"/>
  <c r="M726" i="13"/>
  <c r="M727" i="13"/>
  <c r="M728" i="13"/>
  <c r="M729" i="13"/>
  <c r="M730" i="13"/>
  <c r="M731" i="13"/>
  <c r="M732" i="13"/>
  <c r="M733" i="13"/>
  <c r="M734" i="13"/>
  <c r="M735" i="13"/>
  <c r="M736" i="13"/>
  <c r="M737" i="13"/>
  <c r="M738" i="13"/>
  <c r="M739" i="13"/>
  <c r="M740" i="13"/>
  <c r="M741" i="13"/>
  <c r="M742" i="13"/>
  <c r="M743" i="13"/>
  <c r="M744" i="13"/>
  <c r="M745" i="13"/>
  <c r="M746" i="13"/>
  <c r="M747" i="13"/>
  <c r="M748" i="13"/>
  <c r="M749" i="13"/>
  <c r="M750" i="13"/>
  <c r="M751" i="13"/>
  <c r="M752" i="13"/>
  <c r="M753" i="13"/>
  <c r="M754" i="13"/>
  <c r="M755" i="13"/>
  <c r="M756" i="13"/>
  <c r="M757" i="13"/>
  <c r="M758" i="13"/>
  <c r="M759" i="13"/>
  <c r="M760" i="13"/>
  <c r="M761" i="13"/>
  <c r="M762" i="13"/>
  <c r="M763" i="13"/>
  <c r="M764" i="13"/>
  <c r="M765" i="13"/>
  <c r="M766" i="13"/>
  <c r="M767" i="13"/>
  <c r="M768" i="13"/>
  <c r="M769" i="13"/>
  <c r="M770" i="13"/>
  <c r="M771" i="13"/>
  <c r="M772" i="13"/>
  <c r="M773" i="13"/>
  <c r="M774" i="13"/>
  <c r="M775" i="13"/>
  <c r="M776" i="13"/>
  <c r="M777" i="13"/>
  <c r="M778" i="13"/>
  <c r="M779" i="13"/>
  <c r="M780" i="13"/>
  <c r="M781" i="13"/>
  <c r="M782" i="13"/>
  <c r="M783" i="13"/>
  <c r="M784" i="13"/>
  <c r="M785" i="13"/>
  <c r="M786" i="13"/>
  <c r="M787" i="13"/>
  <c r="M788" i="13"/>
  <c r="M789" i="13"/>
  <c r="M790" i="13"/>
  <c r="M791" i="13"/>
  <c r="M792" i="13"/>
  <c r="M793" i="13"/>
  <c r="M794" i="13"/>
  <c r="M795" i="13"/>
  <c r="M796" i="13"/>
  <c r="M797" i="13"/>
  <c r="M798" i="13"/>
  <c r="M799" i="13"/>
  <c r="M800" i="13"/>
  <c r="M801" i="13"/>
  <c r="M802" i="13"/>
  <c r="M803" i="13"/>
  <c r="M804" i="13"/>
  <c r="M805" i="13"/>
  <c r="M806" i="13"/>
  <c r="M807" i="13"/>
  <c r="M808" i="13"/>
  <c r="M809" i="13"/>
  <c r="M810" i="13"/>
  <c r="M811" i="13"/>
  <c r="M812" i="13"/>
  <c r="M813" i="13"/>
  <c r="M814" i="13"/>
  <c r="M815" i="13"/>
  <c r="M816" i="13"/>
  <c r="M817" i="13"/>
  <c r="M818" i="13"/>
  <c r="M819" i="13"/>
  <c r="M820" i="13"/>
  <c r="M821" i="13"/>
  <c r="M822" i="13"/>
  <c r="M823" i="13"/>
  <c r="M824" i="13"/>
  <c r="M825" i="13"/>
  <c r="M826" i="13"/>
  <c r="M827" i="13"/>
  <c r="M828" i="13"/>
  <c r="M829" i="13"/>
  <c r="M830" i="13"/>
  <c r="M831" i="13"/>
  <c r="M832" i="13"/>
  <c r="M833" i="13"/>
  <c r="M834" i="13"/>
  <c r="M835" i="13"/>
  <c r="M836" i="13"/>
  <c r="M837" i="13"/>
  <c r="M838" i="13"/>
  <c r="M839" i="13"/>
  <c r="M840" i="13"/>
  <c r="M841" i="13"/>
  <c r="M842" i="13"/>
  <c r="M843" i="13"/>
  <c r="M844" i="13"/>
  <c r="M845" i="13"/>
  <c r="M846" i="13"/>
  <c r="M847" i="13"/>
  <c r="M848" i="13"/>
  <c r="M849" i="13"/>
  <c r="M850" i="13"/>
  <c r="M851" i="13"/>
  <c r="M852" i="13"/>
  <c r="M853" i="13"/>
  <c r="M854" i="13"/>
  <c r="M855" i="13"/>
  <c r="M856" i="13"/>
  <c r="M857" i="13"/>
  <c r="M858" i="13"/>
  <c r="M859" i="13"/>
  <c r="M860" i="13"/>
  <c r="M861" i="13"/>
  <c r="M862" i="13"/>
  <c r="M863" i="13"/>
  <c r="M864" i="13"/>
  <c r="M865" i="13"/>
  <c r="M866" i="13"/>
  <c r="M867" i="13"/>
  <c r="M868" i="13"/>
  <c r="M869" i="13"/>
  <c r="M870" i="13"/>
  <c r="M871" i="13"/>
  <c r="M872" i="13"/>
  <c r="M873" i="13"/>
  <c r="M874" i="13"/>
  <c r="M875" i="13"/>
  <c r="M876" i="13"/>
  <c r="M877" i="13"/>
  <c r="M878" i="13"/>
  <c r="M879" i="13"/>
  <c r="M880" i="13"/>
  <c r="M881" i="13"/>
  <c r="M882" i="13"/>
  <c r="M883" i="13"/>
  <c r="M884" i="13"/>
  <c r="M885" i="13"/>
  <c r="M886" i="13"/>
  <c r="M887" i="13"/>
  <c r="M888" i="13"/>
  <c r="M889" i="13"/>
  <c r="M890" i="13"/>
  <c r="M891" i="13"/>
  <c r="M892" i="13"/>
  <c r="M893" i="13"/>
  <c r="M894" i="13"/>
  <c r="M895" i="13"/>
  <c r="M896" i="13"/>
  <c r="M897" i="13"/>
  <c r="M898" i="13"/>
  <c r="M899" i="13"/>
  <c r="M900" i="13"/>
  <c r="M901" i="13"/>
  <c r="M902" i="13"/>
  <c r="M903" i="13"/>
  <c r="M904" i="13"/>
  <c r="M905" i="13"/>
  <c r="M906" i="13"/>
  <c r="M907" i="13"/>
  <c r="M908" i="13"/>
  <c r="M909" i="13"/>
  <c r="M910" i="13"/>
  <c r="M911" i="13"/>
  <c r="M912" i="13"/>
  <c r="M913" i="13"/>
  <c r="M914" i="13"/>
  <c r="M915" i="13"/>
  <c r="M916" i="13"/>
  <c r="M917" i="13"/>
  <c r="M918" i="13"/>
  <c r="M919" i="13"/>
  <c r="M920" i="13"/>
  <c r="M921" i="13"/>
  <c r="M922" i="13"/>
  <c r="M923" i="13"/>
  <c r="M924" i="13"/>
  <c r="M925" i="13"/>
  <c r="M926" i="13"/>
  <c r="M927" i="13"/>
  <c r="M928" i="13"/>
  <c r="M929" i="13"/>
  <c r="M930" i="13"/>
  <c r="M931" i="13"/>
  <c r="M932" i="13"/>
  <c r="M933" i="13"/>
  <c r="M934" i="13"/>
  <c r="M935" i="13"/>
  <c r="M936" i="13"/>
  <c r="M937" i="13"/>
  <c r="M938" i="13"/>
  <c r="M939" i="13"/>
  <c r="M940" i="13"/>
  <c r="M941" i="13"/>
  <c r="M942" i="13"/>
  <c r="M943" i="13"/>
  <c r="M944" i="13"/>
  <c r="M945" i="13"/>
  <c r="M946" i="13"/>
  <c r="M947" i="13"/>
  <c r="M948" i="13"/>
  <c r="M949" i="13"/>
  <c r="M950" i="13"/>
  <c r="M951" i="13"/>
  <c r="M952" i="13"/>
  <c r="M953" i="13"/>
  <c r="M954" i="13"/>
  <c r="M955" i="13"/>
  <c r="M956" i="13"/>
  <c r="M957" i="13"/>
  <c r="M958" i="13"/>
  <c r="M959" i="13"/>
  <c r="M960" i="13"/>
  <c r="M961" i="13"/>
  <c r="M962" i="13"/>
  <c r="M963" i="13"/>
  <c r="M964" i="13"/>
  <c r="M965" i="13"/>
  <c r="M966" i="13"/>
  <c r="M967" i="13"/>
  <c r="M968" i="13"/>
  <c r="M969" i="13"/>
  <c r="M970" i="13"/>
  <c r="M971" i="13"/>
  <c r="M972" i="13"/>
  <c r="M973" i="13"/>
  <c r="M974" i="13"/>
  <c r="M975" i="13"/>
  <c r="M976" i="13"/>
  <c r="M977" i="13"/>
  <c r="M978" i="13"/>
  <c r="M979" i="13"/>
  <c r="M980" i="13"/>
  <c r="M981" i="13"/>
  <c r="M982" i="13"/>
  <c r="M983" i="13"/>
  <c r="M984" i="13"/>
  <c r="M985" i="13"/>
  <c r="M986" i="13"/>
  <c r="M987" i="13"/>
  <c r="M988" i="13"/>
  <c r="M989" i="13"/>
  <c r="M990" i="13"/>
  <c r="M991" i="13"/>
  <c r="M992" i="13"/>
  <c r="M993" i="13"/>
  <c r="M994" i="13"/>
  <c r="M995" i="13"/>
  <c r="M996" i="13"/>
  <c r="M997" i="13"/>
  <c r="M998" i="13"/>
  <c r="M999" i="13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348" i="12"/>
  <c r="M349" i="12"/>
  <c r="M350" i="12"/>
  <c r="M351" i="12"/>
  <c r="M352" i="12"/>
  <c r="M353" i="12"/>
  <c r="M354" i="12"/>
  <c r="M355" i="12"/>
  <c r="M356" i="12"/>
  <c r="M357" i="12"/>
  <c r="M358" i="12"/>
  <c r="M359" i="12"/>
  <c r="M360" i="12"/>
  <c r="M361" i="12"/>
  <c r="M362" i="12"/>
  <c r="M363" i="12"/>
  <c r="M364" i="12"/>
  <c r="M365" i="12"/>
  <c r="M366" i="12"/>
  <c r="M367" i="12"/>
  <c r="M368" i="12"/>
  <c r="M369" i="12"/>
  <c r="M370" i="12"/>
  <c r="M371" i="12"/>
  <c r="M372" i="12"/>
  <c r="M373" i="12"/>
  <c r="M374" i="12"/>
  <c r="M375" i="12"/>
  <c r="M376" i="12"/>
  <c r="M377" i="12"/>
  <c r="M378" i="12"/>
  <c r="M379" i="12"/>
  <c r="M380" i="12"/>
  <c r="M381" i="12"/>
  <c r="M382" i="12"/>
  <c r="M383" i="12"/>
  <c r="M384" i="12"/>
  <c r="M385" i="12"/>
  <c r="M386" i="12"/>
  <c r="M387" i="12"/>
  <c r="M388" i="12"/>
  <c r="M389" i="12"/>
  <c r="M390" i="12"/>
  <c r="M391" i="12"/>
  <c r="M392" i="12"/>
  <c r="M393" i="12"/>
  <c r="M394" i="12"/>
  <c r="M395" i="12"/>
  <c r="M396" i="12"/>
  <c r="M397" i="12"/>
  <c r="M398" i="12"/>
  <c r="M399" i="12"/>
  <c r="M400" i="12"/>
  <c r="M401" i="12"/>
  <c r="M402" i="12"/>
  <c r="M403" i="12"/>
  <c r="M404" i="12"/>
  <c r="M405" i="12"/>
  <c r="M406" i="12"/>
  <c r="M407" i="12"/>
  <c r="M408" i="12"/>
  <c r="M409" i="12"/>
  <c r="M410" i="12"/>
  <c r="M411" i="12"/>
  <c r="M412" i="12"/>
  <c r="M413" i="12"/>
  <c r="M414" i="12"/>
  <c r="M415" i="12"/>
  <c r="M416" i="12"/>
  <c r="M417" i="12"/>
  <c r="M418" i="12"/>
  <c r="M419" i="12"/>
  <c r="M420" i="12"/>
  <c r="M421" i="12"/>
  <c r="M422" i="12"/>
  <c r="M423" i="12"/>
  <c r="M424" i="12"/>
  <c r="M425" i="12"/>
  <c r="M426" i="12"/>
  <c r="M427" i="12"/>
  <c r="M428" i="12"/>
  <c r="M429" i="12"/>
  <c r="M430" i="12"/>
  <c r="M431" i="12"/>
  <c r="M432" i="12"/>
  <c r="M433" i="12"/>
  <c r="M434" i="12"/>
  <c r="M435" i="12"/>
  <c r="M436" i="12"/>
  <c r="M437" i="12"/>
  <c r="M438" i="12"/>
  <c r="M439" i="12"/>
  <c r="M440" i="12"/>
  <c r="M441" i="12"/>
  <c r="M442" i="12"/>
  <c r="M443" i="12"/>
  <c r="M444" i="12"/>
  <c r="M445" i="12"/>
  <c r="M446" i="12"/>
  <c r="M447" i="12"/>
  <c r="M448" i="12"/>
  <c r="M449" i="12"/>
  <c r="M450" i="12"/>
  <c r="M451" i="12"/>
  <c r="M452" i="12"/>
  <c r="M453" i="12"/>
  <c r="M454" i="12"/>
  <c r="M455" i="12"/>
  <c r="M456" i="12"/>
  <c r="M457" i="12"/>
  <c r="M458" i="12"/>
  <c r="M459" i="12"/>
  <c r="M460" i="12"/>
  <c r="M461" i="12"/>
  <c r="M462" i="12"/>
  <c r="M463" i="12"/>
  <c r="M464" i="12"/>
  <c r="M465" i="12"/>
  <c r="M466" i="12"/>
  <c r="M467" i="12"/>
  <c r="M468" i="12"/>
  <c r="M469" i="12"/>
  <c r="M470" i="12"/>
  <c r="M471" i="12"/>
  <c r="M472" i="12"/>
  <c r="M473" i="12"/>
  <c r="M474" i="12"/>
  <c r="M475" i="12"/>
  <c r="M476" i="12"/>
  <c r="M477" i="12"/>
  <c r="M478" i="12"/>
  <c r="M479" i="12"/>
  <c r="M480" i="12"/>
  <c r="M481" i="12"/>
  <c r="M482" i="12"/>
  <c r="M483" i="12"/>
  <c r="M484" i="12"/>
  <c r="M485" i="12"/>
  <c r="M486" i="12"/>
  <c r="M487" i="12"/>
  <c r="M488" i="12"/>
  <c r="M489" i="12"/>
  <c r="M490" i="12"/>
  <c r="M491" i="12"/>
  <c r="M492" i="12"/>
  <c r="M493" i="12"/>
  <c r="M494" i="12"/>
  <c r="M495" i="12"/>
  <c r="M496" i="12"/>
  <c r="M497" i="12"/>
  <c r="M498" i="12"/>
  <c r="M499" i="12"/>
  <c r="M500" i="12"/>
  <c r="M501" i="12"/>
  <c r="M502" i="12"/>
  <c r="M503" i="12"/>
  <c r="M504" i="12"/>
  <c r="M505" i="12"/>
  <c r="M506" i="12"/>
  <c r="M507" i="12"/>
  <c r="M508" i="12"/>
  <c r="M509" i="12"/>
  <c r="M510" i="12"/>
  <c r="M511" i="12"/>
  <c r="M512" i="12"/>
  <c r="M513" i="12"/>
  <c r="M514" i="12"/>
  <c r="M515" i="12"/>
  <c r="M516" i="12"/>
  <c r="M517" i="12"/>
  <c r="M518" i="12"/>
  <c r="M519" i="12"/>
  <c r="M520" i="12"/>
  <c r="M521" i="12"/>
  <c r="M522" i="12"/>
  <c r="M523" i="12"/>
  <c r="M524" i="12"/>
  <c r="M525" i="12"/>
  <c r="M526" i="12"/>
  <c r="M527" i="12"/>
  <c r="M528" i="12"/>
  <c r="M529" i="12"/>
  <c r="M530" i="12"/>
  <c r="M531" i="12"/>
  <c r="M532" i="12"/>
  <c r="M533" i="12"/>
  <c r="M534" i="12"/>
  <c r="M535" i="12"/>
  <c r="M536" i="12"/>
  <c r="M537" i="12"/>
  <c r="M538" i="12"/>
  <c r="M539" i="12"/>
  <c r="M540" i="12"/>
  <c r="M541" i="12"/>
  <c r="M542" i="12"/>
  <c r="M543" i="12"/>
  <c r="M544" i="12"/>
  <c r="M545" i="12"/>
  <c r="M546" i="12"/>
  <c r="M547" i="12"/>
  <c r="M548" i="12"/>
  <c r="M549" i="12"/>
  <c r="M550" i="12"/>
  <c r="M551" i="12"/>
  <c r="M552" i="12"/>
  <c r="M553" i="12"/>
  <c r="M554" i="12"/>
  <c r="M555" i="12"/>
  <c r="M556" i="12"/>
  <c r="M557" i="12"/>
  <c r="M558" i="12"/>
  <c r="M559" i="12"/>
  <c r="M560" i="12"/>
  <c r="M561" i="12"/>
  <c r="M562" i="12"/>
  <c r="M563" i="12"/>
  <c r="M564" i="12"/>
  <c r="M565" i="12"/>
  <c r="M566" i="12"/>
  <c r="M567" i="12"/>
  <c r="M568" i="12"/>
  <c r="M569" i="12"/>
  <c r="M570" i="12"/>
  <c r="M571" i="12"/>
  <c r="M572" i="12"/>
  <c r="M573" i="12"/>
  <c r="M574" i="12"/>
  <c r="M575" i="12"/>
  <c r="M576" i="12"/>
  <c r="M577" i="12"/>
  <c r="M578" i="12"/>
  <c r="M579" i="12"/>
  <c r="M580" i="12"/>
  <c r="M581" i="12"/>
  <c r="M582" i="12"/>
  <c r="M583" i="12"/>
  <c r="M584" i="12"/>
  <c r="M585" i="12"/>
  <c r="M586" i="12"/>
  <c r="M587" i="12"/>
  <c r="M588" i="12"/>
  <c r="M589" i="12"/>
  <c r="M590" i="12"/>
  <c r="M591" i="12"/>
  <c r="M592" i="12"/>
  <c r="M593" i="12"/>
  <c r="M594" i="12"/>
  <c r="M595" i="12"/>
  <c r="M596" i="12"/>
  <c r="M597" i="12"/>
  <c r="M598" i="12"/>
  <c r="M599" i="12"/>
  <c r="M600" i="12"/>
  <c r="M601" i="12"/>
  <c r="M602" i="12"/>
  <c r="M603" i="12"/>
  <c r="M604" i="12"/>
  <c r="M605" i="12"/>
  <c r="M606" i="12"/>
  <c r="M607" i="12"/>
  <c r="M608" i="12"/>
  <c r="M609" i="12"/>
  <c r="M610" i="12"/>
  <c r="M611" i="12"/>
  <c r="M612" i="12"/>
  <c r="M613" i="12"/>
  <c r="M614" i="12"/>
  <c r="M615" i="12"/>
  <c r="M616" i="12"/>
  <c r="M617" i="12"/>
  <c r="M618" i="12"/>
  <c r="M619" i="12"/>
  <c r="M620" i="12"/>
  <c r="M621" i="12"/>
  <c r="M622" i="12"/>
  <c r="M623" i="12"/>
  <c r="M624" i="12"/>
  <c r="M625" i="12"/>
  <c r="M626" i="12"/>
  <c r="M627" i="12"/>
  <c r="M628" i="12"/>
  <c r="M629" i="12"/>
  <c r="M630" i="12"/>
  <c r="M631" i="12"/>
  <c r="M632" i="12"/>
  <c r="M633" i="12"/>
  <c r="M634" i="12"/>
  <c r="M635" i="12"/>
  <c r="M636" i="12"/>
  <c r="M637" i="12"/>
  <c r="M638" i="12"/>
  <c r="M639" i="12"/>
  <c r="M640" i="12"/>
  <c r="M641" i="12"/>
  <c r="M642" i="12"/>
  <c r="M643" i="12"/>
  <c r="M644" i="12"/>
  <c r="M645" i="12"/>
  <c r="M646" i="12"/>
  <c r="M647" i="12"/>
  <c r="M648" i="12"/>
  <c r="M649" i="12"/>
  <c r="M650" i="12"/>
  <c r="M651" i="12"/>
  <c r="M652" i="12"/>
  <c r="M653" i="12"/>
  <c r="M654" i="12"/>
  <c r="M655" i="12"/>
  <c r="M656" i="12"/>
  <c r="M657" i="12"/>
  <c r="M658" i="12"/>
  <c r="M659" i="12"/>
  <c r="M660" i="12"/>
  <c r="M661" i="12"/>
  <c r="M662" i="12"/>
  <c r="M663" i="12"/>
  <c r="M664" i="12"/>
  <c r="M665" i="12"/>
  <c r="M666" i="12"/>
  <c r="M667" i="12"/>
  <c r="M668" i="12"/>
  <c r="M669" i="12"/>
  <c r="M670" i="12"/>
  <c r="M671" i="12"/>
  <c r="M672" i="12"/>
  <c r="M673" i="12"/>
  <c r="M674" i="12"/>
  <c r="M675" i="12"/>
  <c r="M676" i="12"/>
  <c r="M677" i="12"/>
  <c r="M678" i="12"/>
  <c r="M679" i="12"/>
  <c r="M680" i="12"/>
  <c r="M681" i="12"/>
  <c r="M682" i="12"/>
  <c r="M683" i="12"/>
  <c r="M684" i="12"/>
  <c r="M685" i="12"/>
  <c r="M686" i="12"/>
  <c r="M687" i="12"/>
  <c r="M688" i="12"/>
  <c r="M689" i="12"/>
  <c r="M690" i="12"/>
  <c r="M691" i="12"/>
  <c r="M692" i="12"/>
  <c r="M693" i="12"/>
  <c r="M694" i="12"/>
  <c r="M695" i="12"/>
  <c r="M696" i="12"/>
  <c r="M697" i="12"/>
  <c r="M698" i="12"/>
  <c r="M699" i="12"/>
  <c r="M700" i="12"/>
  <c r="M701" i="12"/>
  <c r="M702" i="12"/>
  <c r="M703" i="12"/>
  <c r="M704" i="12"/>
  <c r="M705" i="12"/>
  <c r="M706" i="12"/>
  <c r="M707" i="12"/>
  <c r="M708" i="12"/>
  <c r="M709" i="12"/>
  <c r="M710" i="12"/>
  <c r="M711" i="12"/>
  <c r="M712" i="12"/>
  <c r="M713" i="12"/>
  <c r="M714" i="12"/>
  <c r="M715" i="12"/>
  <c r="M716" i="12"/>
  <c r="M717" i="12"/>
  <c r="M718" i="12"/>
  <c r="M719" i="12"/>
  <c r="M720" i="12"/>
  <c r="M721" i="12"/>
  <c r="M722" i="12"/>
  <c r="M723" i="12"/>
  <c r="M724" i="12"/>
  <c r="M725" i="12"/>
  <c r="M726" i="12"/>
  <c r="M727" i="12"/>
  <c r="M728" i="12"/>
  <c r="M729" i="12"/>
  <c r="M730" i="12"/>
  <c r="M731" i="12"/>
  <c r="M732" i="12"/>
  <c r="M733" i="12"/>
  <c r="M734" i="12"/>
  <c r="M735" i="12"/>
  <c r="M736" i="12"/>
  <c r="M737" i="12"/>
  <c r="M738" i="12"/>
  <c r="M739" i="12"/>
  <c r="M740" i="12"/>
  <c r="M741" i="12"/>
  <c r="M742" i="12"/>
  <c r="M743" i="12"/>
  <c r="M744" i="12"/>
  <c r="M745" i="12"/>
  <c r="M746" i="12"/>
  <c r="M747" i="12"/>
  <c r="M748" i="12"/>
  <c r="M749" i="12"/>
  <c r="M750" i="12"/>
  <c r="M751" i="12"/>
  <c r="M752" i="12"/>
  <c r="M753" i="12"/>
  <c r="M754" i="12"/>
  <c r="M755" i="12"/>
  <c r="M756" i="12"/>
  <c r="M757" i="12"/>
  <c r="M758" i="12"/>
  <c r="M759" i="12"/>
  <c r="M760" i="12"/>
  <c r="M761" i="12"/>
  <c r="M762" i="12"/>
  <c r="M763" i="12"/>
  <c r="M764" i="12"/>
  <c r="M765" i="12"/>
  <c r="M766" i="12"/>
  <c r="M767" i="12"/>
  <c r="M768" i="12"/>
  <c r="M769" i="12"/>
  <c r="M770" i="12"/>
  <c r="M771" i="12"/>
  <c r="M772" i="12"/>
  <c r="M773" i="12"/>
  <c r="M774" i="12"/>
  <c r="M775" i="12"/>
  <c r="M776" i="12"/>
  <c r="M777" i="12"/>
  <c r="M778" i="12"/>
  <c r="M779" i="12"/>
  <c r="M780" i="12"/>
  <c r="M781" i="12"/>
  <c r="M782" i="12"/>
  <c r="M783" i="12"/>
  <c r="M784" i="12"/>
  <c r="M785" i="12"/>
  <c r="M786" i="12"/>
  <c r="M787" i="12"/>
  <c r="M788" i="12"/>
  <c r="M789" i="12"/>
  <c r="M790" i="12"/>
  <c r="M791" i="12"/>
  <c r="M792" i="12"/>
  <c r="M793" i="12"/>
  <c r="M794" i="12"/>
  <c r="M795" i="12"/>
  <c r="M796" i="12"/>
  <c r="M797" i="12"/>
  <c r="M798" i="12"/>
  <c r="M799" i="12"/>
  <c r="M800" i="12"/>
  <c r="M801" i="12"/>
  <c r="M802" i="12"/>
  <c r="M803" i="12"/>
  <c r="M804" i="12"/>
  <c r="M805" i="12"/>
  <c r="M806" i="12"/>
  <c r="M807" i="12"/>
  <c r="M808" i="12"/>
  <c r="M809" i="12"/>
  <c r="M810" i="12"/>
  <c r="M811" i="12"/>
  <c r="M812" i="12"/>
  <c r="M813" i="12"/>
  <c r="M814" i="12"/>
  <c r="M815" i="12"/>
  <c r="M816" i="12"/>
  <c r="M817" i="12"/>
  <c r="M818" i="12"/>
  <c r="M819" i="12"/>
  <c r="M820" i="12"/>
  <c r="M821" i="12"/>
  <c r="M822" i="12"/>
  <c r="M823" i="12"/>
  <c r="M824" i="12"/>
  <c r="M825" i="12"/>
  <c r="M826" i="12"/>
  <c r="M827" i="12"/>
  <c r="M828" i="12"/>
  <c r="M829" i="12"/>
  <c r="M830" i="12"/>
  <c r="M831" i="12"/>
  <c r="M832" i="12"/>
  <c r="M833" i="12"/>
  <c r="M834" i="12"/>
  <c r="M835" i="12"/>
  <c r="M836" i="12"/>
  <c r="M837" i="12"/>
  <c r="M838" i="12"/>
  <c r="M839" i="12"/>
  <c r="M840" i="12"/>
  <c r="M841" i="12"/>
  <c r="M842" i="12"/>
  <c r="M843" i="12"/>
  <c r="M844" i="12"/>
  <c r="M845" i="12"/>
  <c r="M846" i="12"/>
  <c r="M847" i="12"/>
  <c r="M848" i="12"/>
  <c r="M849" i="12"/>
  <c r="M850" i="12"/>
  <c r="M851" i="12"/>
  <c r="M852" i="12"/>
  <c r="M853" i="12"/>
  <c r="M854" i="12"/>
  <c r="M855" i="12"/>
  <c r="M856" i="12"/>
  <c r="M857" i="12"/>
  <c r="M858" i="12"/>
  <c r="M859" i="12"/>
  <c r="M860" i="12"/>
  <c r="M861" i="12"/>
  <c r="M862" i="12"/>
  <c r="M863" i="12"/>
  <c r="M864" i="12"/>
  <c r="M865" i="12"/>
  <c r="M866" i="12"/>
  <c r="M867" i="12"/>
  <c r="M868" i="12"/>
  <c r="M869" i="12"/>
  <c r="M870" i="12"/>
  <c r="M871" i="12"/>
  <c r="M872" i="12"/>
  <c r="M873" i="12"/>
  <c r="M874" i="12"/>
  <c r="M875" i="12"/>
  <c r="M876" i="12"/>
  <c r="M877" i="12"/>
  <c r="M878" i="12"/>
  <c r="M879" i="12"/>
  <c r="M880" i="12"/>
  <c r="M881" i="12"/>
  <c r="M882" i="12"/>
  <c r="M883" i="12"/>
  <c r="M884" i="12"/>
  <c r="M885" i="12"/>
  <c r="M886" i="12"/>
  <c r="M887" i="12"/>
  <c r="M888" i="12"/>
  <c r="M889" i="12"/>
  <c r="M890" i="12"/>
  <c r="M891" i="12"/>
  <c r="M892" i="12"/>
  <c r="M893" i="12"/>
  <c r="M894" i="12"/>
  <c r="M895" i="12"/>
  <c r="M896" i="12"/>
  <c r="M897" i="12"/>
  <c r="M898" i="12"/>
  <c r="M899" i="12"/>
  <c r="M900" i="12"/>
  <c r="M901" i="12"/>
  <c r="M902" i="12"/>
  <c r="M903" i="12"/>
  <c r="M904" i="12"/>
  <c r="M905" i="12"/>
  <c r="M906" i="12"/>
  <c r="M907" i="12"/>
  <c r="M908" i="12"/>
  <c r="M909" i="12"/>
  <c r="M910" i="12"/>
  <c r="M911" i="12"/>
  <c r="M912" i="12"/>
  <c r="M913" i="12"/>
  <c r="M914" i="12"/>
  <c r="M915" i="12"/>
  <c r="M916" i="12"/>
  <c r="M917" i="12"/>
  <c r="M918" i="12"/>
  <c r="M919" i="12"/>
  <c r="M920" i="12"/>
  <c r="M921" i="12"/>
  <c r="M922" i="12"/>
  <c r="M923" i="12"/>
  <c r="M924" i="12"/>
  <c r="M925" i="12"/>
  <c r="M926" i="12"/>
  <c r="M927" i="12"/>
  <c r="M928" i="12"/>
  <c r="M929" i="12"/>
  <c r="M930" i="12"/>
  <c r="M931" i="12"/>
  <c r="M932" i="12"/>
  <c r="M933" i="12"/>
  <c r="M934" i="12"/>
  <c r="M935" i="12"/>
  <c r="M936" i="12"/>
  <c r="M937" i="12"/>
  <c r="M938" i="12"/>
  <c r="M939" i="12"/>
  <c r="M940" i="12"/>
  <c r="M941" i="12"/>
  <c r="M942" i="12"/>
  <c r="M943" i="12"/>
  <c r="M944" i="12"/>
  <c r="M945" i="12"/>
  <c r="M946" i="12"/>
  <c r="M947" i="12"/>
  <c r="M948" i="12"/>
  <c r="M949" i="12"/>
  <c r="M950" i="12"/>
  <c r="M951" i="12"/>
  <c r="M952" i="12"/>
  <c r="M953" i="12"/>
  <c r="M954" i="12"/>
  <c r="M955" i="12"/>
  <c r="M956" i="12"/>
  <c r="M957" i="12"/>
  <c r="M958" i="12"/>
  <c r="M959" i="12"/>
  <c r="M960" i="12"/>
  <c r="M961" i="12"/>
  <c r="M962" i="12"/>
  <c r="M963" i="12"/>
  <c r="M964" i="12"/>
  <c r="M965" i="12"/>
  <c r="M966" i="12"/>
  <c r="M967" i="12"/>
  <c r="M968" i="12"/>
  <c r="M969" i="12"/>
  <c r="M970" i="12"/>
  <c r="M971" i="12"/>
  <c r="M972" i="12"/>
  <c r="M973" i="12"/>
  <c r="M974" i="12"/>
  <c r="M975" i="12"/>
  <c r="M976" i="12"/>
  <c r="M977" i="12"/>
  <c r="M978" i="12"/>
  <c r="M979" i="12"/>
  <c r="M980" i="12"/>
  <c r="M981" i="12"/>
  <c r="M982" i="12"/>
  <c r="M983" i="12"/>
  <c r="M984" i="12"/>
  <c r="M985" i="12"/>
  <c r="M986" i="12"/>
  <c r="M987" i="12"/>
  <c r="M988" i="12"/>
  <c r="M989" i="12"/>
  <c r="M990" i="12"/>
  <c r="M991" i="12"/>
  <c r="M992" i="12"/>
  <c r="M993" i="12"/>
  <c r="M994" i="12"/>
  <c r="M995" i="12"/>
  <c r="M996" i="12"/>
  <c r="M997" i="12"/>
  <c r="M998" i="12"/>
  <c r="M999" i="12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153" i="10"/>
  <c r="M154" i="10"/>
  <c r="M155" i="10"/>
  <c r="M156" i="10"/>
  <c r="M157" i="10"/>
  <c r="M158" i="10"/>
  <c r="M159" i="10"/>
  <c r="M160" i="10"/>
  <c r="M161" i="10"/>
  <c r="M162" i="10"/>
  <c r="M163" i="10"/>
  <c r="M164" i="10"/>
  <c r="M165" i="10"/>
  <c r="M166" i="10"/>
  <c r="M167" i="10"/>
  <c r="M168" i="10"/>
  <c r="M169" i="10"/>
  <c r="M170" i="10"/>
  <c r="M171" i="10"/>
  <c r="M172" i="10"/>
  <c r="M173" i="10"/>
  <c r="M174" i="10"/>
  <c r="M175" i="10"/>
  <c r="M176" i="10"/>
  <c r="M177" i="10"/>
  <c r="M178" i="10"/>
  <c r="M179" i="10"/>
  <c r="M180" i="10"/>
  <c r="M181" i="10"/>
  <c r="M182" i="10"/>
  <c r="M183" i="10"/>
  <c r="M184" i="10"/>
  <c r="M185" i="10"/>
  <c r="M186" i="10"/>
  <c r="M187" i="10"/>
  <c r="M188" i="10"/>
  <c r="M189" i="10"/>
  <c r="M190" i="10"/>
  <c r="M191" i="10"/>
  <c r="M192" i="10"/>
  <c r="M193" i="10"/>
  <c r="M194" i="10"/>
  <c r="M195" i="10"/>
  <c r="M196" i="10"/>
  <c r="M197" i="10"/>
  <c r="M198" i="10"/>
  <c r="M199" i="10"/>
  <c r="M200" i="10"/>
  <c r="M201" i="10"/>
  <c r="M202" i="10"/>
  <c r="M203" i="10"/>
  <c r="M204" i="10"/>
  <c r="M205" i="10"/>
  <c r="M206" i="10"/>
  <c r="M207" i="10"/>
  <c r="M208" i="10"/>
  <c r="M209" i="10"/>
  <c r="M210" i="10"/>
  <c r="M211" i="10"/>
  <c r="M212" i="10"/>
  <c r="M213" i="10"/>
  <c r="M214" i="10"/>
  <c r="M215" i="10"/>
  <c r="M216" i="10"/>
  <c r="M217" i="10"/>
  <c r="M218" i="10"/>
  <c r="M219" i="10"/>
  <c r="M220" i="10"/>
  <c r="M221" i="10"/>
  <c r="M222" i="10"/>
  <c r="M223" i="10"/>
  <c r="M224" i="10"/>
  <c r="M225" i="10"/>
  <c r="M226" i="10"/>
  <c r="M227" i="10"/>
  <c r="M228" i="10"/>
  <c r="M229" i="10"/>
  <c r="M230" i="10"/>
  <c r="M231" i="10"/>
  <c r="M232" i="10"/>
  <c r="M233" i="10"/>
  <c r="M234" i="10"/>
  <c r="M235" i="10"/>
  <c r="M236" i="10"/>
  <c r="M237" i="10"/>
  <c r="M238" i="10"/>
  <c r="M239" i="10"/>
  <c r="M240" i="10"/>
  <c r="M241" i="10"/>
  <c r="M242" i="10"/>
  <c r="M243" i="10"/>
  <c r="M244" i="10"/>
  <c r="M245" i="10"/>
  <c r="M246" i="10"/>
  <c r="M247" i="10"/>
  <c r="M248" i="10"/>
  <c r="M249" i="10"/>
  <c r="M250" i="10"/>
  <c r="M251" i="10"/>
  <c r="M252" i="10"/>
  <c r="M253" i="10"/>
  <c r="M254" i="10"/>
  <c r="M255" i="10"/>
  <c r="M256" i="10"/>
  <c r="M257" i="10"/>
  <c r="M258" i="10"/>
  <c r="M259" i="10"/>
  <c r="M260" i="10"/>
  <c r="M261" i="10"/>
  <c r="M262" i="10"/>
  <c r="M263" i="10"/>
  <c r="M264" i="10"/>
  <c r="M265" i="10"/>
  <c r="M266" i="10"/>
  <c r="M267" i="10"/>
  <c r="M268" i="10"/>
  <c r="M269" i="10"/>
  <c r="M270" i="10"/>
  <c r="M271" i="10"/>
  <c r="M272" i="10"/>
  <c r="M273" i="10"/>
  <c r="M274" i="10"/>
  <c r="M275" i="10"/>
  <c r="M276" i="10"/>
  <c r="M277" i="10"/>
  <c r="M278" i="10"/>
  <c r="M279" i="10"/>
  <c r="M280" i="10"/>
  <c r="M281" i="10"/>
  <c r="M282" i="10"/>
  <c r="M283" i="10"/>
  <c r="M284" i="10"/>
  <c r="M285" i="10"/>
  <c r="M286" i="10"/>
  <c r="M287" i="10"/>
  <c r="M288" i="10"/>
  <c r="M289" i="10"/>
  <c r="M290" i="10"/>
  <c r="M291" i="10"/>
  <c r="M292" i="10"/>
  <c r="M293" i="10"/>
  <c r="M294" i="10"/>
  <c r="M295" i="10"/>
  <c r="M296" i="10"/>
  <c r="M297" i="10"/>
  <c r="M298" i="10"/>
  <c r="M299" i="10"/>
  <c r="M300" i="10"/>
  <c r="M301" i="10"/>
  <c r="M302" i="10"/>
  <c r="M303" i="10"/>
  <c r="M304" i="10"/>
  <c r="M305" i="10"/>
  <c r="M306" i="10"/>
  <c r="M307" i="10"/>
  <c r="M308" i="10"/>
  <c r="M309" i="10"/>
  <c r="M310" i="10"/>
  <c r="M311" i="10"/>
  <c r="M312" i="10"/>
  <c r="M313" i="10"/>
  <c r="M314" i="10"/>
  <c r="M315" i="10"/>
  <c r="M316" i="10"/>
  <c r="M317" i="10"/>
  <c r="M318" i="10"/>
  <c r="M319" i="10"/>
  <c r="M320" i="10"/>
  <c r="M321" i="10"/>
  <c r="M322" i="10"/>
  <c r="M323" i="10"/>
  <c r="M324" i="10"/>
  <c r="M325" i="10"/>
  <c r="M326" i="10"/>
  <c r="M327" i="10"/>
  <c r="M328" i="10"/>
  <c r="M329" i="10"/>
  <c r="M330" i="10"/>
  <c r="M331" i="10"/>
  <c r="M332" i="10"/>
  <c r="M333" i="10"/>
  <c r="M334" i="10"/>
  <c r="M335" i="10"/>
  <c r="M336" i="10"/>
  <c r="M337" i="10"/>
  <c r="M338" i="10"/>
  <c r="M339" i="10"/>
  <c r="M340" i="10"/>
  <c r="M341" i="10"/>
  <c r="M342" i="10"/>
  <c r="M343" i="10"/>
  <c r="M344" i="10"/>
  <c r="M345" i="10"/>
  <c r="M346" i="10"/>
  <c r="M347" i="10"/>
  <c r="M348" i="10"/>
  <c r="M349" i="10"/>
  <c r="M350" i="10"/>
  <c r="M351" i="10"/>
  <c r="M352" i="10"/>
  <c r="M353" i="10"/>
  <c r="M354" i="10"/>
  <c r="M355" i="10"/>
  <c r="M356" i="10"/>
  <c r="M357" i="10"/>
  <c r="M358" i="10"/>
  <c r="M359" i="10"/>
  <c r="M360" i="10"/>
  <c r="M361" i="10"/>
  <c r="M362" i="10"/>
  <c r="M363" i="10"/>
  <c r="M364" i="10"/>
  <c r="M365" i="10"/>
  <c r="M366" i="10"/>
  <c r="M367" i="10"/>
  <c r="M368" i="10"/>
  <c r="M369" i="10"/>
  <c r="M370" i="10"/>
  <c r="M371" i="10"/>
  <c r="M372" i="10"/>
  <c r="M373" i="10"/>
  <c r="M374" i="10"/>
  <c r="M375" i="10"/>
  <c r="M376" i="10"/>
  <c r="M377" i="10"/>
  <c r="M378" i="10"/>
  <c r="M379" i="10"/>
  <c r="M380" i="10"/>
  <c r="M381" i="10"/>
  <c r="M382" i="10"/>
  <c r="M383" i="10"/>
  <c r="M384" i="10"/>
  <c r="M385" i="10"/>
  <c r="M386" i="10"/>
  <c r="M387" i="10"/>
  <c r="M388" i="10"/>
  <c r="M389" i="10"/>
  <c r="M390" i="10"/>
  <c r="M391" i="10"/>
  <c r="M392" i="10"/>
  <c r="M393" i="10"/>
  <c r="M394" i="10"/>
  <c r="M395" i="10"/>
  <c r="M396" i="10"/>
  <c r="M397" i="10"/>
  <c r="M398" i="10"/>
  <c r="M399" i="10"/>
  <c r="M400" i="10"/>
  <c r="M401" i="10"/>
  <c r="M402" i="10"/>
  <c r="M403" i="10"/>
  <c r="M404" i="10"/>
  <c r="M405" i="10"/>
  <c r="M406" i="10"/>
  <c r="M407" i="10"/>
  <c r="M408" i="10"/>
  <c r="M409" i="10"/>
  <c r="M410" i="10"/>
  <c r="M411" i="10"/>
  <c r="M412" i="10"/>
  <c r="M413" i="10"/>
  <c r="M414" i="10"/>
  <c r="M415" i="10"/>
  <c r="M416" i="10"/>
  <c r="M417" i="10"/>
  <c r="M418" i="10"/>
  <c r="M419" i="10"/>
  <c r="M420" i="10"/>
  <c r="M421" i="10"/>
  <c r="M422" i="10"/>
  <c r="M423" i="10"/>
  <c r="M424" i="10"/>
  <c r="M425" i="10"/>
  <c r="M426" i="10"/>
  <c r="M427" i="10"/>
  <c r="M428" i="10"/>
  <c r="M429" i="10"/>
  <c r="M430" i="10"/>
  <c r="M431" i="10"/>
  <c r="M432" i="10"/>
  <c r="M433" i="10"/>
  <c r="M434" i="10"/>
  <c r="M435" i="10"/>
  <c r="M436" i="10"/>
  <c r="M437" i="10"/>
  <c r="M438" i="10"/>
  <c r="M439" i="10"/>
  <c r="M440" i="10"/>
  <c r="M441" i="10"/>
  <c r="M442" i="10"/>
  <c r="M443" i="10"/>
  <c r="M444" i="10"/>
  <c r="M445" i="10"/>
  <c r="M446" i="10"/>
  <c r="M447" i="10"/>
  <c r="M448" i="10"/>
  <c r="M449" i="10"/>
  <c r="M450" i="10"/>
  <c r="M451" i="10"/>
  <c r="M452" i="10"/>
  <c r="M453" i="10"/>
  <c r="M454" i="10"/>
  <c r="M455" i="10"/>
  <c r="M456" i="10"/>
  <c r="M457" i="10"/>
  <c r="M458" i="10"/>
  <c r="M459" i="10"/>
  <c r="M460" i="10"/>
  <c r="M461" i="10"/>
  <c r="M462" i="10"/>
  <c r="M463" i="10"/>
  <c r="M464" i="10"/>
  <c r="M465" i="10"/>
  <c r="M466" i="10"/>
  <c r="M467" i="10"/>
  <c r="M468" i="10"/>
  <c r="M469" i="10"/>
  <c r="M470" i="10"/>
  <c r="M471" i="10"/>
  <c r="M472" i="10"/>
  <c r="M473" i="10"/>
  <c r="M474" i="10"/>
  <c r="M475" i="10"/>
  <c r="M476" i="10"/>
  <c r="M477" i="10"/>
  <c r="M478" i="10"/>
  <c r="M479" i="10"/>
  <c r="M480" i="10"/>
  <c r="M481" i="10"/>
  <c r="M482" i="10"/>
  <c r="M483" i="10"/>
  <c r="M484" i="10"/>
  <c r="M485" i="10"/>
  <c r="M486" i="10"/>
  <c r="M487" i="10"/>
  <c r="M488" i="10"/>
  <c r="M489" i="10"/>
  <c r="M490" i="10"/>
  <c r="M491" i="10"/>
  <c r="M492" i="10"/>
  <c r="M493" i="10"/>
  <c r="M494" i="10"/>
  <c r="M495" i="10"/>
  <c r="M496" i="10"/>
  <c r="M497" i="10"/>
  <c r="M498" i="10"/>
  <c r="M499" i="10"/>
  <c r="M500" i="10"/>
  <c r="M501" i="10"/>
  <c r="M502" i="10"/>
  <c r="M503" i="10"/>
  <c r="M504" i="10"/>
  <c r="M505" i="10"/>
  <c r="M506" i="10"/>
  <c r="M507" i="10"/>
  <c r="M508" i="10"/>
  <c r="M509" i="10"/>
  <c r="M510" i="10"/>
  <c r="M511" i="10"/>
  <c r="M512" i="10"/>
  <c r="M513" i="10"/>
  <c r="M514" i="10"/>
  <c r="M515" i="10"/>
  <c r="M516" i="10"/>
  <c r="M517" i="10"/>
  <c r="M518" i="10"/>
  <c r="M519" i="10"/>
  <c r="M520" i="10"/>
  <c r="M521" i="10"/>
  <c r="M522" i="10"/>
  <c r="M523" i="10"/>
  <c r="M524" i="10"/>
  <c r="M525" i="10"/>
  <c r="M526" i="10"/>
  <c r="M527" i="10"/>
  <c r="M528" i="10"/>
  <c r="M529" i="10"/>
  <c r="M530" i="10"/>
  <c r="M531" i="10"/>
  <c r="M532" i="10"/>
  <c r="M533" i="10"/>
  <c r="M534" i="10"/>
  <c r="M535" i="10"/>
  <c r="M536" i="10"/>
  <c r="M537" i="10"/>
  <c r="M538" i="10"/>
  <c r="M539" i="10"/>
  <c r="M540" i="10"/>
  <c r="M541" i="10"/>
  <c r="M542" i="10"/>
  <c r="M543" i="10"/>
  <c r="M544" i="10"/>
  <c r="M545" i="10"/>
  <c r="M546" i="10"/>
  <c r="M547" i="10"/>
  <c r="M548" i="10"/>
  <c r="M549" i="10"/>
  <c r="M550" i="10"/>
  <c r="M551" i="10"/>
  <c r="M552" i="10"/>
  <c r="M553" i="10"/>
  <c r="M554" i="10"/>
  <c r="M555" i="10"/>
  <c r="M556" i="10"/>
  <c r="M557" i="10"/>
  <c r="M558" i="10"/>
  <c r="M559" i="10"/>
  <c r="M560" i="10"/>
  <c r="M561" i="10"/>
  <c r="M562" i="10"/>
  <c r="M563" i="10"/>
  <c r="M564" i="10"/>
  <c r="M565" i="10"/>
  <c r="M566" i="10"/>
  <c r="M567" i="10"/>
  <c r="M568" i="10"/>
  <c r="M569" i="10"/>
  <c r="M570" i="10"/>
  <c r="M571" i="10"/>
  <c r="M572" i="10"/>
  <c r="M573" i="10"/>
  <c r="M574" i="10"/>
  <c r="M575" i="10"/>
  <c r="M576" i="10"/>
  <c r="M577" i="10"/>
  <c r="M578" i="10"/>
  <c r="M579" i="10"/>
  <c r="M580" i="10"/>
  <c r="M581" i="10"/>
  <c r="M582" i="10"/>
  <c r="M583" i="10"/>
  <c r="M584" i="10"/>
  <c r="M585" i="10"/>
  <c r="M586" i="10"/>
  <c r="M587" i="10"/>
  <c r="M588" i="10"/>
  <c r="M589" i="10"/>
  <c r="M590" i="10"/>
  <c r="M591" i="10"/>
  <c r="M592" i="10"/>
  <c r="M593" i="10"/>
  <c r="M594" i="10"/>
  <c r="M595" i="10"/>
  <c r="M596" i="10"/>
  <c r="M597" i="10"/>
  <c r="M598" i="10"/>
  <c r="M599" i="10"/>
  <c r="M600" i="10"/>
  <c r="M601" i="10"/>
  <c r="M602" i="10"/>
  <c r="M603" i="10"/>
  <c r="M604" i="10"/>
  <c r="M605" i="10"/>
  <c r="M606" i="10"/>
  <c r="M607" i="10"/>
  <c r="M608" i="10"/>
  <c r="M609" i="10"/>
  <c r="M610" i="10"/>
  <c r="M611" i="10"/>
  <c r="M612" i="10"/>
  <c r="M613" i="10"/>
  <c r="M614" i="10"/>
  <c r="M615" i="10"/>
  <c r="M616" i="10"/>
  <c r="M617" i="10"/>
  <c r="M618" i="10"/>
  <c r="M619" i="10"/>
  <c r="M620" i="10"/>
  <c r="M621" i="10"/>
  <c r="M622" i="10"/>
  <c r="M623" i="10"/>
  <c r="M624" i="10"/>
  <c r="M625" i="10"/>
  <c r="M626" i="10"/>
  <c r="M627" i="10"/>
  <c r="M628" i="10"/>
  <c r="M629" i="10"/>
  <c r="M630" i="10"/>
  <c r="M631" i="10"/>
  <c r="M632" i="10"/>
  <c r="M633" i="10"/>
  <c r="M634" i="10"/>
  <c r="M635" i="10"/>
  <c r="M636" i="10"/>
  <c r="M637" i="10"/>
  <c r="M638" i="10"/>
  <c r="M639" i="10"/>
  <c r="M640" i="10"/>
  <c r="M641" i="10"/>
  <c r="M642" i="10"/>
  <c r="M643" i="10"/>
  <c r="M644" i="10"/>
  <c r="M645" i="10"/>
  <c r="M646" i="10"/>
  <c r="M647" i="10"/>
  <c r="M648" i="10"/>
  <c r="M649" i="10"/>
  <c r="M650" i="10"/>
  <c r="M651" i="10"/>
  <c r="M652" i="10"/>
  <c r="M653" i="10"/>
  <c r="M654" i="10"/>
  <c r="M655" i="10"/>
  <c r="M656" i="10"/>
  <c r="M657" i="10"/>
  <c r="M658" i="10"/>
  <c r="M659" i="10"/>
  <c r="M660" i="10"/>
  <c r="M661" i="10"/>
  <c r="M662" i="10"/>
  <c r="M663" i="10"/>
  <c r="M664" i="10"/>
  <c r="M665" i="10"/>
  <c r="M666" i="10"/>
  <c r="M667" i="10"/>
  <c r="M668" i="10"/>
  <c r="M669" i="10"/>
  <c r="M670" i="10"/>
  <c r="M671" i="10"/>
  <c r="M672" i="10"/>
  <c r="M673" i="10"/>
  <c r="M674" i="10"/>
  <c r="M675" i="10"/>
  <c r="M676" i="10"/>
  <c r="M677" i="10"/>
  <c r="M678" i="10"/>
  <c r="M679" i="10"/>
  <c r="M680" i="10"/>
  <c r="M681" i="10"/>
  <c r="M682" i="10"/>
  <c r="M683" i="10"/>
  <c r="M684" i="10"/>
  <c r="M685" i="10"/>
  <c r="M686" i="10"/>
  <c r="M687" i="10"/>
  <c r="M688" i="10"/>
  <c r="M689" i="10"/>
  <c r="M690" i="10"/>
  <c r="M691" i="10"/>
  <c r="M692" i="10"/>
  <c r="M693" i="10"/>
  <c r="M694" i="10"/>
  <c r="M695" i="10"/>
  <c r="M696" i="10"/>
  <c r="M697" i="10"/>
  <c r="M698" i="10"/>
  <c r="M699" i="10"/>
  <c r="M700" i="10"/>
  <c r="M701" i="10"/>
  <c r="M702" i="10"/>
  <c r="M703" i="10"/>
  <c r="M704" i="10"/>
  <c r="M705" i="10"/>
  <c r="M706" i="10"/>
  <c r="M707" i="10"/>
  <c r="M708" i="10"/>
  <c r="M709" i="10"/>
  <c r="M710" i="10"/>
  <c r="M711" i="10"/>
  <c r="M712" i="10"/>
  <c r="M713" i="10"/>
  <c r="M714" i="10"/>
  <c r="M715" i="10"/>
  <c r="M716" i="10"/>
  <c r="M717" i="10"/>
  <c r="M718" i="10"/>
  <c r="M719" i="10"/>
  <c r="M720" i="10"/>
  <c r="M721" i="10"/>
  <c r="M722" i="10"/>
  <c r="M723" i="10"/>
  <c r="M724" i="10"/>
  <c r="M725" i="10"/>
  <c r="M726" i="10"/>
  <c r="M727" i="10"/>
  <c r="M728" i="10"/>
  <c r="M729" i="10"/>
  <c r="M730" i="10"/>
  <c r="M731" i="10"/>
  <c r="M732" i="10"/>
  <c r="M733" i="10"/>
  <c r="M734" i="10"/>
  <c r="M735" i="10"/>
  <c r="M736" i="10"/>
  <c r="M737" i="10"/>
  <c r="M738" i="10"/>
  <c r="M739" i="10"/>
  <c r="M740" i="10"/>
  <c r="M741" i="10"/>
  <c r="M742" i="10"/>
  <c r="M743" i="10"/>
  <c r="M744" i="10"/>
  <c r="M745" i="10"/>
  <c r="M746" i="10"/>
  <c r="M747" i="10"/>
  <c r="M748" i="10"/>
  <c r="M749" i="10"/>
  <c r="M750" i="10"/>
  <c r="M751" i="10"/>
  <c r="M752" i="10"/>
  <c r="M753" i="10"/>
  <c r="M754" i="10"/>
  <c r="M755" i="10"/>
  <c r="M756" i="10"/>
  <c r="M757" i="10"/>
  <c r="M758" i="10"/>
  <c r="M759" i="10"/>
  <c r="M760" i="10"/>
  <c r="M761" i="10"/>
  <c r="M762" i="10"/>
  <c r="M763" i="10"/>
  <c r="M764" i="10"/>
  <c r="M765" i="10"/>
  <c r="M766" i="10"/>
  <c r="M767" i="10"/>
  <c r="M768" i="10"/>
  <c r="M769" i="10"/>
  <c r="M770" i="10"/>
  <c r="M771" i="10"/>
  <c r="M772" i="10"/>
  <c r="M773" i="10"/>
  <c r="M774" i="10"/>
  <c r="M775" i="10"/>
  <c r="M776" i="10"/>
  <c r="M777" i="10"/>
  <c r="M778" i="10"/>
  <c r="M779" i="10"/>
  <c r="M780" i="10"/>
  <c r="M781" i="10"/>
  <c r="M782" i="10"/>
  <c r="M783" i="10"/>
  <c r="M784" i="10"/>
  <c r="M785" i="10"/>
  <c r="M786" i="10"/>
  <c r="M787" i="10"/>
  <c r="M788" i="10"/>
  <c r="M789" i="10"/>
  <c r="M790" i="10"/>
  <c r="M791" i="10"/>
  <c r="M792" i="10"/>
  <c r="M793" i="10"/>
  <c r="M794" i="10"/>
  <c r="M795" i="10"/>
  <c r="M796" i="10"/>
  <c r="M797" i="10"/>
  <c r="M798" i="10"/>
  <c r="M799" i="10"/>
  <c r="M800" i="10"/>
  <c r="M801" i="10"/>
  <c r="M802" i="10"/>
  <c r="M803" i="10"/>
  <c r="M804" i="10"/>
  <c r="M805" i="10"/>
  <c r="M806" i="10"/>
  <c r="M807" i="10"/>
  <c r="M808" i="10"/>
  <c r="M809" i="10"/>
  <c r="M810" i="10"/>
  <c r="M811" i="10"/>
  <c r="M812" i="10"/>
  <c r="M813" i="10"/>
  <c r="M814" i="10"/>
  <c r="M815" i="10"/>
  <c r="M816" i="10"/>
  <c r="M817" i="10"/>
  <c r="M818" i="10"/>
  <c r="M819" i="10"/>
  <c r="M820" i="10"/>
  <c r="M821" i="10"/>
  <c r="M822" i="10"/>
  <c r="M823" i="10"/>
  <c r="M824" i="10"/>
  <c r="M825" i="10"/>
  <c r="M826" i="10"/>
  <c r="M827" i="10"/>
  <c r="M828" i="10"/>
  <c r="M829" i="10"/>
  <c r="M830" i="10"/>
  <c r="M831" i="10"/>
  <c r="M832" i="10"/>
  <c r="M833" i="10"/>
  <c r="M834" i="10"/>
  <c r="M835" i="10"/>
  <c r="M836" i="10"/>
  <c r="M837" i="10"/>
  <c r="M838" i="10"/>
  <c r="M839" i="10"/>
  <c r="M840" i="10"/>
  <c r="M841" i="10"/>
  <c r="M842" i="10"/>
  <c r="M843" i="10"/>
  <c r="M844" i="10"/>
  <c r="M845" i="10"/>
  <c r="M846" i="10"/>
  <c r="M847" i="10"/>
  <c r="M848" i="10"/>
  <c r="M849" i="10"/>
  <c r="M850" i="10"/>
  <c r="M851" i="10"/>
  <c r="M852" i="10"/>
  <c r="M853" i="10"/>
  <c r="M854" i="10"/>
  <c r="M855" i="10"/>
  <c r="M856" i="10"/>
  <c r="M857" i="10"/>
  <c r="M858" i="10"/>
  <c r="M859" i="10"/>
  <c r="M860" i="10"/>
  <c r="M861" i="10"/>
  <c r="M862" i="10"/>
  <c r="M863" i="10"/>
  <c r="M864" i="10"/>
  <c r="M865" i="10"/>
  <c r="M866" i="10"/>
  <c r="M867" i="10"/>
  <c r="M868" i="10"/>
  <c r="M869" i="10"/>
  <c r="M870" i="10"/>
  <c r="M871" i="10"/>
  <c r="M872" i="10"/>
  <c r="M873" i="10"/>
  <c r="M874" i="10"/>
  <c r="M875" i="10"/>
  <c r="M876" i="10"/>
  <c r="M877" i="10"/>
  <c r="M878" i="10"/>
  <c r="M879" i="10"/>
  <c r="M880" i="10"/>
  <c r="M881" i="10"/>
  <c r="M882" i="10"/>
  <c r="M883" i="10"/>
  <c r="M884" i="10"/>
  <c r="M885" i="10"/>
  <c r="M886" i="10"/>
  <c r="M887" i="10"/>
  <c r="M888" i="10"/>
  <c r="M889" i="10"/>
  <c r="M890" i="10"/>
  <c r="M891" i="10"/>
  <c r="M892" i="10"/>
  <c r="M893" i="10"/>
  <c r="M894" i="10"/>
  <c r="M895" i="10"/>
  <c r="M896" i="10"/>
  <c r="M897" i="10"/>
  <c r="M898" i="10"/>
  <c r="M899" i="10"/>
  <c r="M900" i="10"/>
  <c r="M901" i="10"/>
  <c r="M902" i="10"/>
  <c r="M903" i="10"/>
  <c r="M904" i="10"/>
  <c r="M905" i="10"/>
  <c r="M906" i="10"/>
  <c r="M907" i="10"/>
  <c r="M908" i="10"/>
  <c r="M909" i="10"/>
  <c r="M910" i="10"/>
  <c r="M911" i="10"/>
  <c r="M912" i="10"/>
  <c r="M913" i="10"/>
  <c r="M914" i="10"/>
  <c r="M915" i="10"/>
  <c r="M916" i="10"/>
  <c r="M917" i="10"/>
  <c r="M918" i="10"/>
  <c r="M919" i="10"/>
  <c r="M920" i="10"/>
  <c r="M921" i="10"/>
  <c r="M922" i="10"/>
  <c r="M923" i="10"/>
  <c r="M924" i="10"/>
  <c r="M925" i="10"/>
  <c r="M926" i="10"/>
  <c r="M927" i="10"/>
  <c r="M928" i="10"/>
  <c r="M929" i="10"/>
  <c r="M930" i="10"/>
  <c r="M931" i="10"/>
  <c r="M932" i="10"/>
  <c r="M933" i="10"/>
  <c r="M934" i="10"/>
  <c r="M935" i="10"/>
  <c r="M936" i="10"/>
  <c r="M937" i="10"/>
  <c r="M938" i="10"/>
  <c r="M939" i="10"/>
  <c r="M940" i="10"/>
  <c r="M941" i="10"/>
  <c r="M942" i="10"/>
  <c r="M943" i="10"/>
  <c r="M944" i="10"/>
  <c r="M945" i="10"/>
  <c r="M946" i="10"/>
  <c r="M947" i="10"/>
  <c r="M948" i="10"/>
  <c r="M949" i="10"/>
  <c r="M950" i="10"/>
  <c r="M951" i="10"/>
  <c r="M952" i="10"/>
  <c r="M953" i="10"/>
  <c r="M954" i="10"/>
  <c r="M955" i="10"/>
  <c r="M956" i="10"/>
  <c r="M957" i="10"/>
  <c r="M958" i="10"/>
  <c r="M959" i="10"/>
  <c r="M960" i="10"/>
  <c r="M961" i="10"/>
  <c r="M962" i="10"/>
  <c r="M963" i="10"/>
  <c r="M964" i="10"/>
  <c r="M965" i="10"/>
  <c r="M966" i="10"/>
  <c r="M967" i="10"/>
  <c r="M968" i="10"/>
  <c r="M969" i="10"/>
  <c r="M970" i="10"/>
  <c r="M971" i="10"/>
  <c r="M972" i="10"/>
  <c r="M973" i="10"/>
  <c r="M974" i="10"/>
  <c r="M975" i="10"/>
  <c r="M976" i="10"/>
  <c r="M977" i="10"/>
  <c r="M978" i="10"/>
  <c r="M979" i="10"/>
  <c r="M980" i="10"/>
  <c r="M981" i="10"/>
  <c r="M982" i="10"/>
  <c r="M983" i="10"/>
  <c r="M984" i="10"/>
  <c r="M985" i="10"/>
  <c r="M986" i="10"/>
  <c r="M987" i="10"/>
  <c r="M988" i="10"/>
  <c r="M989" i="10"/>
  <c r="M990" i="10"/>
  <c r="M991" i="10"/>
  <c r="M992" i="10"/>
  <c r="M993" i="10"/>
  <c r="M994" i="10"/>
  <c r="M995" i="10"/>
  <c r="M996" i="10"/>
  <c r="M997" i="10"/>
  <c r="M998" i="10"/>
  <c r="M999" i="10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92" i="14"/>
  <c r="N93" i="14"/>
  <c r="N94" i="14"/>
  <c r="N95" i="14"/>
  <c r="N96" i="14"/>
  <c r="N97" i="14"/>
  <c r="N98" i="14"/>
  <c r="N99" i="14"/>
  <c r="N100" i="14"/>
  <c r="N101" i="14"/>
  <c r="N102" i="14"/>
  <c r="N103" i="14"/>
  <c r="N104" i="14"/>
  <c r="N105" i="14"/>
  <c r="N106" i="14"/>
  <c r="N107" i="14"/>
  <c r="N108" i="14"/>
  <c r="N109" i="14"/>
  <c r="N110" i="14"/>
  <c r="N111" i="14"/>
  <c r="N112" i="14"/>
  <c r="N113" i="14"/>
  <c r="N114" i="14"/>
  <c r="N115" i="14"/>
  <c r="N116" i="14"/>
  <c r="N117" i="14"/>
  <c r="N118" i="14"/>
  <c r="N119" i="14"/>
  <c r="N120" i="14"/>
  <c r="N121" i="14"/>
  <c r="N122" i="14"/>
  <c r="N123" i="14"/>
  <c r="N124" i="14"/>
  <c r="N125" i="14"/>
  <c r="N126" i="14"/>
  <c r="N127" i="14"/>
  <c r="N128" i="14"/>
  <c r="N129" i="14"/>
  <c r="N130" i="14"/>
  <c r="N131" i="14"/>
  <c r="N132" i="14"/>
  <c r="N133" i="14"/>
  <c r="N134" i="14"/>
  <c r="N135" i="14"/>
  <c r="N136" i="14"/>
  <c r="N137" i="14"/>
  <c r="N138" i="14"/>
  <c r="N139" i="14"/>
  <c r="N140" i="14"/>
  <c r="N141" i="14"/>
  <c r="N142" i="14"/>
  <c r="N143" i="14"/>
  <c r="N144" i="14"/>
  <c r="N145" i="14"/>
  <c r="N146" i="14"/>
  <c r="N147" i="14"/>
  <c r="N148" i="14"/>
  <c r="N149" i="14"/>
  <c r="N150" i="14"/>
  <c r="N151" i="14"/>
  <c r="N152" i="14"/>
  <c r="N153" i="14"/>
  <c r="N154" i="14"/>
  <c r="N155" i="14"/>
  <c r="N156" i="14"/>
  <c r="N157" i="14"/>
  <c r="N158" i="14"/>
  <c r="N159" i="14"/>
  <c r="N160" i="14"/>
  <c r="N161" i="14"/>
  <c r="N162" i="14"/>
  <c r="N163" i="14"/>
  <c r="N164" i="14"/>
  <c r="N165" i="14"/>
  <c r="N166" i="14"/>
  <c r="N167" i="14"/>
  <c r="N168" i="14"/>
  <c r="N169" i="14"/>
  <c r="N170" i="14"/>
  <c r="N171" i="14"/>
  <c r="N172" i="14"/>
  <c r="N173" i="14"/>
  <c r="N174" i="14"/>
  <c r="N175" i="14"/>
  <c r="N176" i="14"/>
  <c r="N177" i="14"/>
  <c r="N178" i="14"/>
  <c r="N179" i="14"/>
  <c r="N180" i="14"/>
  <c r="N181" i="14"/>
  <c r="N182" i="14"/>
  <c r="N183" i="14"/>
  <c r="N184" i="14"/>
  <c r="N185" i="14"/>
  <c r="N186" i="14"/>
  <c r="N187" i="14"/>
  <c r="N188" i="14"/>
  <c r="N189" i="14"/>
  <c r="N190" i="14"/>
  <c r="N191" i="14"/>
  <c r="N192" i="14"/>
  <c r="N193" i="14"/>
  <c r="N194" i="14"/>
  <c r="N195" i="14"/>
  <c r="N196" i="14"/>
  <c r="N197" i="14"/>
  <c r="N198" i="14"/>
  <c r="N199" i="14"/>
  <c r="N200" i="14"/>
  <c r="N201" i="14"/>
  <c r="N202" i="14"/>
  <c r="N203" i="14"/>
  <c r="N204" i="14"/>
  <c r="N205" i="14"/>
  <c r="N206" i="14"/>
  <c r="N207" i="14"/>
  <c r="N208" i="14"/>
  <c r="N209" i="14"/>
  <c r="N210" i="14"/>
  <c r="N211" i="14"/>
  <c r="N212" i="14"/>
  <c r="N213" i="14"/>
  <c r="N214" i="14"/>
  <c r="N215" i="14"/>
  <c r="N216" i="14"/>
  <c r="N217" i="14"/>
  <c r="N218" i="14"/>
  <c r="N219" i="14"/>
  <c r="N220" i="14"/>
  <c r="N221" i="14"/>
  <c r="N222" i="14"/>
  <c r="N223" i="14"/>
  <c r="N224" i="14"/>
  <c r="N225" i="14"/>
  <c r="N226" i="14"/>
  <c r="N227" i="14"/>
  <c r="N228" i="14"/>
  <c r="N229" i="14"/>
  <c r="N230" i="14"/>
  <c r="N231" i="14"/>
  <c r="N232" i="14"/>
  <c r="N233" i="14"/>
  <c r="N234" i="14"/>
  <c r="N235" i="14"/>
  <c r="N236" i="14"/>
  <c r="N237" i="14"/>
  <c r="N238" i="14"/>
  <c r="N239" i="14"/>
  <c r="N240" i="14"/>
  <c r="N241" i="14"/>
  <c r="N242" i="14"/>
  <c r="N243" i="14"/>
  <c r="N244" i="14"/>
  <c r="N245" i="14"/>
  <c r="N246" i="14"/>
  <c r="N247" i="14"/>
  <c r="N248" i="14"/>
  <c r="N249" i="14"/>
  <c r="N250" i="14"/>
  <c r="N251" i="14"/>
  <c r="N252" i="14"/>
  <c r="N253" i="14"/>
  <c r="N254" i="14"/>
  <c r="N255" i="14"/>
  <c r="N256" i="14"/>
  <c r="N257" i="14"/>
  <c r="N258" i="14"/>
  <c r="N259" i="14"/>
  <c r="N260" i="14"/>
  <c r="N261" i="14"/>
  <c r="N262" i="14"/>
  <c r="N263" i="14"/>
  <c r="N264" i="14"/>
  <c r="N265" i="14"/>
  <c r="N266" i="14"/>
  <c r="N267" i="14"/>
  <c r="N268" i="14"/>
  <c r="N269" i="14"/>
  <c r="N270" i="14"/>
  <c r="N271" i="14"/>
  <c r="N272" i="14"/>
  <c r="N273" i="14"/>
  <c r="N274" i="14"/>
  <c r="N275" i="14"/>
  <c r="N276" i="14"/>
  <c r="N277" i="14"/>
  <c r="N278" i="14"/>
  <c r="N279" i="14"/>
  <c r="N280" i="14"/>
  <c r="N281" i="14"/>
  <c r="N282" i="14"/>
  <c r="N283" i="14"/>
  <c r="N284" i="14"/>
  <c r="N285" i="14"/>
  <c r="N286" i="14"/>
  <c r="N287" i="14"/>
  <c r="N288" i="14"/>
  <c r="N289" i="14"/>
  <c r="N290" i="14"/>
  <c r="N291" i="14"/>
  <c r="N292" i="14"/>
  <c r="N293" i="14"/>
  <c r="N294" i="14"/>
  <c r="N295" i="14"/>
  <c r="N296" i="14"/>
  <c r="N297" i="14"/>
  <c r="N298" i="14"/>
  <c r="N299" i="14"/>
  <c r="N300" i="14"/>
  <c r="N301" i="14"/>
  <c r="N302" i="14"/>
  <c r="N303" i="14"/>
  <c r="N304" i="14"/>
  <c r="N305" i="14"/>
  <c r="N306" i="14"/>
  <c r="N307" i="14"/>
  <c r="N308" i="14"/>
  <c r="N309" i="14"/>
  <c r="N310" i="14"/>
  <c r="N311" i="14"/>
  <c r="N312" i="14"/>
  <c r="N313" i="14"/>
  <c r="N314" i="14"/>
  <c r="N315" i="14"/>
  <c r="N316" i="14"/>
  <c r="N317" i="14"/>
  <c r="N318" i="14"/>
  <c r="N319" i="14"/>
  <c r="N320" i="14"/>
  <c r="N321" i="14"/>
  <c r="N322" i="14"/>
  <c r="N323" i="14"/>
  <c r="N324" i="14"/>
  <c r="N325" i="14"/>
  <c r="N326" i="14"/>
  <c r="N327" i="14"/>
  <c r="N328" i="14"/>
  <c r="N329" i="14"/>
  <c r="N330" i="14"/>
  <c r="N331" i="14"/>
  <c r="N332" i="14"/>
  <c r="N333" i="14"/>
  <c r="N334" i="14"/>
  <c r="N335" i="14"/>
  <c r="N336" i="14"/>
  <c r="N337" i="14"/>
  <c r="N338" i="14"/>
  <c r="N339" i="14"/>
  <c r="N340" i="14"/>
  <c r="N341" i="14"/>
  <c r="N342" i="14"/>
  <c r="N343" i="14"/>
  <c r="N344" i="14"/>
  <c r="N345" i="14"/>
  <c r="N346" i="14"/>
  <c r="N347" i="14"/>
  <c r="N348" i="14"/>
  <c r="N349" i="14"/>
  <c r="N350" i="14"/>
  <c r="N351" i="14"/>
  <c r="N352" i="14"/>
  <c r="N353" i="14"/>
  <c r="N354" i="14"/>
  <c r="N355" i="14"/>
  <c r="N356" i="14"/>
  <c r="N357" i="14"/>
  <c r="N358" i="14"/>
  <c r="N359" i="14"/>
  <c r="N360" i="14"/>
  <c r="N361" i="14"/>
  <c r="N362" i="14"/>
  <c r="N363" i="14"/>
  <c r="N364" i="14"/>
  <c r="N365" i="14"/>
  <c r="N366" i="14"/>
  <c r="N367" i="14"/>
  <c r="N368" i="14"/>
  <c r="N369" i="14"/>
  <c r="N370" i="14"/>
  <c r="N371" i="14"/>
  <c r="N372" i="14"/>
  <c r="N373" i="14"/>
  <c r="N374" i="14"/>
  <c r="N375" i="14"/>
  <c r="N376" i="14"/>
  <c r="N377" i="14"/>
  <c r="N378" i="14"/>
  <c r="N379" i="14"/>
  <c r="N380" i="14"/>
  <c r="N381" i="14"/>
  <c r="N382" i="14"/>
  <c r="N383" i="14"/>
  <c r="N384" i="14"/>
  <c r="N385" i="14"/>
  <c r="N386" i="14"/>
  <c r="N387" i="14"/>
  <c r="N388" i="14"/>
  <c r="N389" i="14"/>
  <c r="N390" i="14"/>
  <c r="N391" i="14"/>
  <c r="N392" i="14"/>
  <c r="N393" i="14"/>
  <c r="N394" i="14"/>
  <c r="N395" i="14"/>
  <c r="N396" i="14"/>
  <c r="N397" i="14"/>
  <c r="N398" i="14"/>
  <c r="N399" i="14"/>
  <c r="N400" i="14"/>
  <c r="N401" i="14"/>
  <c r="N402" i="14"/>
  <c r="N403" i="14"/>
  <c r="N404" i="14"/>
  <c r="N405" i="14"/>
  <c r="N406" i="14"/>
  <c r="N407" i="14"/>
  <c r="N408" i="14"/>
  <c r="N409" i="14"/>
  <c r="N410" i="14"/>
  <c r="N411" i="14"/>
  <c r="N412" i="14"/>
  <c r="N413" i="14"/>
  <c r="N414" i="14"/>
  <c r="N415" i="14"/>
  <c r="N416" i="14"/>
  <c r="N417" i="14"/>
  <c r="N418" i="14"/>
  <c r="N419" i="14"/>
  <c r="N420" i="14"/>
  <c r="N421" i="14"/>
  <c r="N422" i="14"/>
  <c r="N423" i="14"/>
  <c r="N424" i="14"/>
  <c r="N425" i="14"/>
  <c r="N426" i="14"/>
  <c r="N427" i="14"/>
  <c r="N428" i="14"/>
  <c r="N429" i="14"/>
  <c r="N430" i="14"/>
  <c r="N431" i="14"/>
  <c r="N432" i="14"/>
  <c r="N433" i="14"/>
  <c r="N434" i="14"/>
  <c r="N435" i="14"/>
  <c r="N436" i="14"/>
  <c r="N437" i="14"/>
  <c r="N438" i="14"/>
  <c r="N439" i="14"/>
  <c r="N440" i="14"/>
  <c r="N441" i="14"/>
  <c r="N442" i="14"/>
  <c r="N443" i="14"/>
  <c r="N444" i="14"/>
  <c r="N445" i="14"/>
  <c r="N446" i="14"/>
  <c r="N447" i="14"/>
  <c r="N448" i="14"/>
  <c r="N449" i="14"/>
  <c r="N450" i="14"/>
  <c r="N451" i="14"/>
  <c r="N452" i="14"/>
  <c r="N453" i="14"/>
  <c r="N454" i="14"/>
  <c r="N455" i="14"/>
  <c r="N456" i="14"/>
  <c r="N457" i="14"/>
  <c r="N458" i="14"/>
  <c r="N459" i="14"/>
  <c r="N460" i="14"/>
  <c r="N461" i="14"/>
  <c r="N462" i="14"/>
  <c r="N463" i="14"/>
  <c r="N464" i="14"/>
  <c r="N465" i="14"/>
  <c r="N466" i="14"/>
  <c r="N467" i="14"/>
  <c r="N468" i="14"/>
  <c r="N469" i="14"/>
  <c r="N470" i="14"/>
  <c r="N471" i="14"/>
  <c r="N472" i="14"/>
  <c r="N473" i="14"/>
  <c r="N474" i="14"/>
  <c r="N475" i="14"/>
  <c r="N476" i="14"/>
  <c r="N477" i="14"/>
  <c r="N478" i="14"/>
  <c r="N479" i="14"/>
  <c r="N480" i="14"/>
  <c r="N481" i="14"/>
  <c r="N482" i="14"/>
  <c r="N483" i="14"/>
  <c r="N484" i="14"/>
  <c r="N485" i="14"/>
  <c r="N486" i="14"/>
  <c r="N487" i="14"/>
  <c r="N488" i="14"/>
  <c r="N489" i="14"/>
  <c r="N490" i="14"/>
  <c r="N491" i="14"/>
  <c r="N492" i="14"/>
  <c r="N493" i="14"/>
  <c r="N494" i="14"/>
  <c r="N495" i="14"/>
  <c r="N496" i="14"/>
  <c r="N497" i="14"/>
  <c r="N498" i="14"/>
  <c r="N499" i="14"/>
  <c r="N500" i="14"/>
  <c r="N501" i="14"/>
  <c r="N502" i="14"/>
  <c r="N503" i="14"/>
  <c r="N504" i="14"/>
  <c r="N505" i="14"/>
  <c r="N506" i="14"/>
  <c r="N507" i="14"/>
  <c r="N508" i="14"/>
  <c r="N509" i="14"/>
  <c r="N510" i="14"/>
  <c r="N511" i="14"/>
  <c r="N512" i="14"/>
  <c r="N513" i="14"/>
  <c r="N514" i="14"/>
  <c r="N515" i="14"/>
  <c r="N516" i="14"/>
  <c r="N517" i="14"/>
  <c r="N518" i="14"/>
  <c r="N519" i="14"/>
  <c r="N520" i="14"/>
  <c r="N521" i="14"/>
  <c r="N522" i="14"/>
  <c r="N523" i="14"/>
  <c r="N524" i="14"/>
  <c r="N525" i="14"/>
  <c r="N526" i="14"/>
  <c r="N527" i="14"/>
  <c r="N528" i="14"/>
  <c r="N529" i="14"/>
  <c r="N530" i="14"/>
  <c r="N531" i="14"/>
  <c r="N532" i="14"/>
  <c r="N533" i="14"/>
  <c r="N534" i="14"/>
  <c r="N535" i="14"/>
  <c r="N536" i="14"/>
  <c r="N537" i="14"/>
  <c r="N538" i="14"/>
  <c r="N539" i="14"/>
  <c r="N540" i="14"/>
  <c r="N541" i="14"/>
  <c r="N542" i="14"/>
  <c r="N543" i="14"/>
  <c r="N544" i="14"/>
  <c r="N545" i="14"/>
  <c r="N546" i="14"/>
  <c r="N547" i="14"/>
  <c r="N548" i="14"/>
  <c r="N549" i="14"/>
  <c r="N550" i="14"/>
  <c r="N551" i="14"/>
  <c r="N552" i="14"/>
  <c r="N553" i="14"/>
  <c r="N554" i="14"/>
  <c r="N555" i="14"/>
  <c r="N556" i="14"/>
  <c r="N557" i="14"/>
  <c r="N558" i="14"/>
  <c r="N559" i="14"/>
  <c r="N560" i="14"/>
  <c r="N561" i="14"/>
  <c r="N562" i="14"/>
  <c r="N563" i="14"/>
  <c r="N564" i="14"/>
  <c r="N565" i="14"/>
  <c r="N566" i="14"/>
  <c r="N567" i="14"/>
  <c r="N568" i="14"/>
  <c r="N569" i="14"/>
  <c r="N570" i="14"/>
  <c r="N571" i="14"/>
  <c r="N572" i="14"/>
  <c r="N573" i="14"/>
  <c r="N574" i="14"/>
  <c r="N575" i="14"/>
  <c r="N576" i="14"/>
  <c r="N577" i="14"/>
  <c r="N578" i="14"/>
  <c r="N579" i="14"/>
  <c r="N580" i="14"/>
  <c r="N581" i="14"/>
  <c r="N582" i="14"/>
  <c r="N583" i="14"/>
  <c r="N584" i="14"/>
  <c r="N585" i="14"/>
  <c r="N586" i="14"/>
  <c r="N587" i="14"/>
  <c r="N588" i="14"/>
  <c r="N589" i="14"/>
  <c r="N590" i="14"/>
  <c r="N591" i="14"/>
  <c r="N592" i="14"/>
  <c r="N593" i="14"/>
  <c r="N594" i="14"/>
  <c r="N595" i="14"/>
  <c r="N596" i="14"/>
  <c r="N597" i="14"/>
  <c r="N598" i="14"/>
  <c r="N599" i="14"/>
  <c r="N600" i="14"/>
  <c r="N601" i="14"/>
  <c r="N602" i="14"/>
  <c r="N603" i="14"/>
  <c r="N604" i="14"/>
  <c r="N605" i="14"/>
  <c r="N606" i="14"/>
  <c r="N607" i="14"/>
  <c r="N608" i="14"/>
  <c r="N609" i="14"/>
  <c r="N610" i="14"/>
  <c r="N611" i="14"/>
  <c r="N612" i="14"/>
  <c r="N613" i="14"/>
  <c r="N614" i="14"/>
  <c r="N615" i="14"/>
  <c r="N616" i="14"/>
  <c r="N617" i="14"/>
  <c r="N618" i="14"/>
  <c r="N619" i="14"/>
  <c r="N620" i="14"/>
  <c r="N621" i="14"/>
  <c r="N622" i="14"/>
  <c r="N623" i="14"/>
  <c r="N624" i="14"/>
  <c r="N625" i="14"/>
  <c r="N626" i="14"/>
  <c r="N627" i="14"/>
  <c r="N628" i="14"/>
  <c r="N629" i="14"/>
  <c r="N630" i="14"/>
  <c r="N631" i="14"/>
  <c r="N632" i="14"/>
  <c r="N633" i="14"/>
  <c r="N634" i="14"/>
  <c r="N635" i="14"/>
  <c r="N636" i="14"/>
  <c r="N637" i="14"/>
  <c r="N638" i="14"/>
  <c r="N639" i="14"/>
  <c r="N640" i="14"/>
  <c r="N641" i="14"/>
  <c r="N642" i="14"/>
  <c r="N643" i="14"/>
  <c r="N644" i="14"/>
  <c r="N645" i="14"/>
  <c r="N646" i="14"/>
  <c r="N647" i="14"/>
  <c r="N648" i="14"/>
  <c r="N649" i="14"/>
  <c r="N650" i="14"/>
  <c r="N651" i="14"/>
  <c r="N652" i="14"/>
  <c r="N653" i="14"/>
  <c r="N654" i="14"/>
  <c r="N655" i="14"/>
  <c r="N656" i="14"/>
  <c r="N657" i="14"/>
  <c r="N658" i="14"/>
  <c r="N659" i="14"/>
  <c r="N660" i="14"/>
  <c r="N661" i="14"/>
  <c r="N662" i="14"/>
  <c r="N663" i="14"/>
  <c r="N664" i="14"/>
  <c r="N665" i="14"/>
  <c r="N666" i="14"/>
  <c r="N667" i="14"/>
  <c r="N668" i="14"/>
  <c r="N669" i="14"/>
  <c r="N670" i="14"/>
  <c r="N671" i="14"/>
  <c r="N672" i="14"/>
  <c r="N673" i="14"/>
  <c r="N674" i="14"/>
  <c r="N675" i="14"/>
  <c r="N676" i="14"/>
  <c r="N677" i="14"/>
  <c r="N678" i="14"/>
  <c r="N679" i="14"/>
  <c r="N680" i="14"/>
  <c r="N681" i="14"/>
  <c r="N682" i="14"/>
  <c r="N683" i="14"/>
  <c r="N684" i="14"/>
  <c r="N685" i="14"/>
  <c r="N686" i="14"/>
  <c r="N687" i="14"/>
  <c r="N688" i="14"/>
  <c r="N689" i="14"/>
  <c r="N690" i="14"/>
  <c r="N691" i="14"/>
  <c r="N692" i="14"/>
  <c r="N693" i="14"/>
  <c r="N694" i="14"/>
  <c r="N695" i="14"/>
  <c r="N696" i="14"/>
  <c r="N697" i="14"/>
  <c r="N698" i="14"/>
  <c r="N699" i="14"/>
  <c r="N700" i="14"/>
  <c r="N701" i="14"/>
  <c r="N702" i="14"/>
  <c r="N703" i="14"/>
  <c r="N704" i="14"/>
  <c r="N705" i="14"/>
  <c r="N706" i="14"/>
  <c r="N707" i="14"/>
  <c r="N708" i="14"/>
  <c r="N709" i="14"/>
  <c r="N710" i="14"/>
  <c r="N711" i="14"/>
  <c r="N712" i="14"/>
  <c r="N713" i="14"/>
  <c r="N714" i="14"/>
  <c r="N715" i="14"/>
  <c r="N716" i="14"/>
  <c r="N717" i="14"/>
  <c r="N718" i="14"/>
  <c r="N719" i="14"/>
  <c r="N720" i="14"/>
  <c r="N721" i="14"/>
  <c r="N722" i="14"/>
  <c r="N723" i="14"/>
  <c r="N724" i="14"/>
  <c r="N725" i="14"/>
  <c r="N726" i="14"/>
  <c r="N727" i="14"/>
  <c r="N728" i="14"/>
  <c r="N729" i="14"/>
  <c r="N730" i="14"/>
  <c r="N731" i="14"/>
  <c r="N732" i="14"/>
  <c r="N733" i="14"/>
  <c r="N734" i="14"/>
  <c r="N735" i="14"/>
  <c r="N736" i="14"/>
  <c r="N737" i="14"/>
  <c r="N738" i="14"/>
  <c r="N739" i="14"/>
  <c r="N740" i="14"/>
  <c r="N741" i="14"/>
  <c r="N742" i="14"/>
  <c r="N743" i="14"/>
  <c r="N744" i="14"/>
  <c r="N745" i="14"/>
  <c r="N746" i="14"/>
  <c r="N747" i="14"/>
  <c r="N748" i="14"/>
  <c r="N749" i="14"/>
  <c r="N750" i="14"/>
  <c r="N751" i="14"/>
  <c r="N752" i="14"/>
  <c r="N753" i="14"/>
  <c r="N754" i="14"/>
  <c r="N755" i="14"/>
  <c r="N756" i="14"/>
  <c r="N757" i="14"/>
  <c r="N758" i="14"/>
  <c r="N759" i="14"/>
  <c r="N760" i="14"/>
  <c r="N761" i="14"/>
  <c r="N762" i="14"/>
  <c r="N763" i="14"/>
  <c r="N764" i="14"/>
  <c r="N765" i="14"/>
  <c r="N766" i="14"/>
  <c r="N767" i="14"/>
  <c r="N768" i="14"/>
  <c r="N769" i="14"/>
  <c r="N770" i="14"/>
  <c r="N771" i="14"/>
  <c r="N772" i="14"/>
  <c r="N773" i="14"/>
  <c r="N774" i="14"/>
  <c r="N775" i="14"/>
  <c r="N776" i="14"/>
  <c r="N777" i="14"/>
  <c r="N778" i="14"/>
  <c r="N779" i="14"/>
  <c r="N780" i="14"/>
  <c r="N781" i="14"/>
  <c r="N782" i="14"/>
  <c r="N783" i="14"/>
  <c r="N784" i="14"/>
  <c r="N785" i="14"/>
  <c r="N786" i="14"/>
  <c r="N787" i="14"/>
  <c r="N788" i="14"/>
  <c r="N789" i="14"/>
  <c r="N790" i="14"/>
  <c r="N791" i="14"/>
  <c r="N792" i="14"/>
  <c r="N793" i="14"/>
  <c r="N794" i="14"/>
  <c r="N795" i="14"/>
  <c r="N796" i="14"/>
  <c r="N797" i="14"/>
  <c r="N798" i="14"/>
  <c r="N799" i="14"/>
  <c r="N800" i="14"/>
  <c r="N801" i="14"/>
  <c r="N802" i="14"/>
  <c r="N803" i="14"/>
  <c r="N804" i="14"/>
  <c r="N805" i="14"/>
  <c r="N806" i="14"/>
  <c r="N807" i="14"/>
  <c r="N808" i="14"/>
  <c r="N809" i="14"/>
  <c r="N810" i="14"/>
  <c r="N811" i="14"/>
  <c r="N812" i="14"/>
  <c r="N813" i="14"/>
  <c r="N814" i="14"/>
  <c r="N815" i="14"/>
  <c r="N816" i="14"/>
  <c r="N817" i="14"/>
  <c r="N818" i="14"/>
  <c r="N819" i="14"/>
  <c r="N820" i="14"/>
  <c r="N821" i="14"/>
  <c r="N822" i="14"/>
  <c r="N823" i="14"/>
  <c r="N824" i="14"/>
  <c r="N825" i="14"/>
  <c r="N826" i="14"/>
  <c r="N827" i="14"/>
  <c r="N828" i="14"/>
  <c r="N829" i="14"/>
  <c r="N830" i="14"/>
  <c r="N831" i="14"/>
  <c r="N832" i="14"/>
  <c r="N833" i="14"/>
  <c r="N834" i="14"/>
  <c r="N835" i="14"/>
  <c r="N836" i="14"/>
  <c r="N837" i="14"/>
  <c r="N838" i="14"/>
  <c r="N839" i="14"/>
  <c r="N840" i="14"/>
  <c r="N841" i="14"/>
  <c r="N842" i="14"/>
  <c r="N843" i="14"/>
  <c r="N844" i="14"/>
  <c r="N845" i="14"/>
  <c r="N846" i="14"/>
  <c r="N847" i="14"/>
  <c r="N848" i="14"/>
  <c r="N849" i="14"/>
  <c r="N850" i="14"/>
  <c r="N851" i="14"/>
  <c r="N852" i="14"/>
  <c r="N853" i="14"/>
  <c r="N854" i="14"/>
  <c r="N855" i="14"/>
  <c r="N856" i="14"/>
  <c r="N857" i="14"/>
  <c r="N858" i="14"/>
  <c r="N859" i="14"/>
  <c r="N860" i="14"/>
  <c r="N861" i="14"/>
  <c r="N862" i="14"/>
  <c r="N863" i="14"/>
  <c r="N864" i="14"/>
  <c r="N865" i="14"/>
  <c r="N866" i="14"/>
  <c r="N867" i="14"/>
  <c r="N868" i="14"/>
  <c r="N869" i="14"/>
  <c r="N870" i="14"/>
  <c r="N871" i="14"/>
  <c r="N872" i="14"/>
  <c r="N873" i="14"/>
  <c r="N874" i="14"/>
  <c r="N875" i="14"/>
  <c r="N876" i="14"/>
  <c r="N877" i="14"/>
  <c r="N878" i="14"/>
  <c r="N879" i="14"/>
  <c r="N880" i="14"/>
  <c r="N881" i="14"/>
  <c r="N882" i="14"/>
  <c r="N883" i="14"/>
  <c r="N884" i="14"/>
  <c r="N885" i="14"/>
  <c r="N886" i="14"/>
  <c r="N887" i="14"/>
  <c r="N888" i="14"/>
  <c r="N889" i="14"/>
  <c r="N890" i="14"/>
  <c r="N891" i="14"/>
  <c r="N892" i="14"/>
  <c r="N893" i="14"/>
  <c r="N894" i="14"/>
  <c r="N895" i="14"/>
  <c r="N896" i="14"/>
  <c r="N897" i="14"/>
  <c r="N898" i="14"/>
  <c r="N899" i="14"/>
  <c r="N900" i="14"/>
  <c r="N901" i="14"/>
  <c r="N902" i="14"/>
  <c r="N903" i="14"/>
  <c r="N904" i="14"/>
  <c r="N905" i="14"/>
  <c r="N906" i="14"/>
  <c r="N907" i="14"/>
  <c r="N908" i="14"/>
  <c r="N909" i="14"/>
  <c r="N910" i="14"/>
  <c r="N911" i="14"/>
  <c r="N912" i="14"/>
  <c r="N913" i="14"/>
  <c r="N914" i="14"/>
  <c r="N915" i="14"/>
  <c r="N916" i="14"/>
  <c r="N917" i="14"/>
  <c r="N918" i="14"/>
  <c r="N919" i="14"/>
  <c r="N920" i="14"/>
  <c r="N921" i="14"/>
  <c r="N922" i="14"/>
  <c r="N923" i="14"/>
  <c r="N924" i="14"/>
  <c r="N925" i="14"/>
  <c r="N926" i="14"/>
  <c r="N927" i="14"/>
  <c r="N928" i="14"/>
  <c r="N929" i="14"/>
  <c r="N930" i="14"/>
  <c r="N931" i="14"/>
  <c r="N932" i="14"/>
  <c r="N933" i="14"/>
  <c r="N934" i="14"/>
  <c r="N935" i="14"/>
  <c r="N936" i="14"/>
  <c r="N937" i="14"/>
  <c r="N938" i="14"/>
  <c r="N939" i="14"/>
  <c r="N940" i="14"/>
  <c r="N941" i="14"/>
  <c r="N942" i="14"/>
  <c r="N943" i="14"/>
  <c r="N944" i="14"/>
  <c r="N945" i="14"/>
  <c r="N946" i="14"/>
  <c r="N947" i="14"/>
  <c r="N948" i="14"/>
  <c r="N949" i="14"/>
  <c r="N950" i="14"/>
  <c r="N951" i="14"/>
  <c r="N952" i="14"/>
  <c r="N953" i="14"/>
  <c r="N954" i="14"/>
  <c r="N955" i="14"/>
  <c r="N956" i="14"/>
  <c r="N957" i="14"/>
  <c r="N958" i="14"/>
  <c r="N959" i="14"/>
  <c r="N960" i="14"/>
  <c r="N961" i="14"/>
  <c r="N962" i="14"/>
  <c r="N963" i="14"/>
  <c r="N964" i="14"/>
  <c r="N965" i="14"/>
  <c r="N966" i="14"/>
  <c r="N967" i="14"/>
  <c r="N968" i="14"/>
  <c r="N969" i="14"/>
  <c r="N970" i="14"/>
  <c r="N971" i="14"/>
  <c r="N972" i="14"/>
  <c r="N973" i="14"/>
  <c r="N974" i="14"/>
  <c r="N975" i="14"/>
  <c r="N976" i="14"/>
  <c r="N977" i="14"/>
  <c r="N978" i="14"/>
  <c r="N979" i="14"/>
  <c r="N980" i="14"/>
  <c r="N981" i="14"/>
  <c r="N982" i="14"/>
  <c r="N983" i="14"/>
  <c r="N984" i="14"/>
  <c r="N985" i="14"/>
  <c r="N986" i="14"/>
  <c r="N987" i="14"/>
  <c r="N988" i="14"/>
  <c r="N989" i="14"/>
  <c r="N990" i="14"/>
  <c r="N991" i="14"/>
  <c r="N992" i="14"/>
  <c r="N993" i="14"/>
  <c r="N994" i="14"/>
  <c r="N995" i="14"/>
  <c r="N996" i="14"/>
  <c r="N997" i="14"/>
  <c r="N998" i="14"/>
  <c r="N999" i="14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68" i="13"/>
  <c r="N169" i="13"/>
  <c r="N170" i="13"/>
  <c r="N171" i="13"/>
  <c r="N172" i="13"/>
  <c r="N173" i="13"/>
  <c r="N174" i="13"/>
  <c r="N175" i="13"/>
  <c r="N176" i="13"/>
  <c r="N177" i="13"/>
  <c r="N178" i="13"/>
  <c r="N179" i="13"/>
  <c r="N180" i="13"/>
  <c r="N181" i="13"/>
  <c r="N182" i="13"/>
  <c r="N183" i="13"/>
  <c r="N184" i="13"/>
  <c r="N185" i="13"/>
  <c r="N186" i="13"/>
  <c r="N187" i="13"/>
  <c r="N188" i="13"/>
  <c r="N189" i="13"/>
  <c r="N190" i="13"/>
  <c r="N191" i="13"/>
  <c r="N192" i="13"/>
  <c r="N193" i="13"/>
  <c r="N194" i="13"/>
  <c r="N195" i="13"/>
  <c r="N196" i="13"/>
  <c r="N197" i="13"/>
  <c r="N198" i="13"/>
  <c r="N199" i="13"/>
  <c r="N200" i="13"/>
  <c r="N201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214" i="13"/>
  <c r="N215" i="13"/>
  <c r="N216" i="13"/>
  <c r="N217" i="13"/>
  <c r="N218" i="13"/>
  <c r="N219" i="13"/>
  <c r="N220" i="13"/>
  <c r="N221" i="13"/>
  <c r="N222" i="13"/>
  <c r="N223" i="13"/>
  <c r="N224" i="13"/>
  <c r="N225" i="13"/>
  <c r="N226" i="13"/>
  <c r="N227" i="13"/>
  <c r="N228" i="13"/>
  <c r="N229" i="13"/>
  <c r="N230" i="13"/>
  <c r="N231" i="13"/>
  <c r="N232" i="13"/>
  <c r="N233" i="13"/>
  <c r="N234" i="13"/>
  <c r="N235" i="13"/>
  <c r="N236" i="13"/>
  <c r="N237" i="13"/>
  <c r="N238" i="13"/>
  <c r="N239" i="13"/>
  <c r="N240" i="13"/>
  <c r="N241" i="13"/>
  <c r="N242" i="13"/>
  <c r="N243" i="13"/>
  <c r="N244" i="13"/>
  <c r="N245" i="13"/>
  <c r="N246" i="13"/>
  <c r="N247" i="13"/>
  <c r="N248" i="13"/>
  <c r="N249" i="13"/>
  <c r="N250" i="13"/>
  <c r="N251" i="13"/>
  <c r="N252" i="13"/>
  <c r="N253" i="13"/>
  <c r="N254" i="13"/>
  <c r="N255" i="13"/>
  <c r="N256" i="13"/>
  <c r="N257" i="13"/>
  <c r="N258" i="13"/>
  <c r="N259" i="13"/>
  <c r="N260" i="13"/>
  <c r="N261" i="13"/>
  <c r="N262" i="13"/>
  <c r="N263" i="13"/>
  <c r="N264" i="13"/>
  <c r="N265" i="13"/>
  <c r="N266" i="13"/>
  <c r="N267" i="13"/>
  <c r="N268" i="13"/>
  <c r="N269" i="13"/>
  <c r="N270" i="13"/>
  <c r="N271" i="13"/>
  <c r="N272" i="13"/>
  <c r="N273" i="13"/>
  <c r="N274" i="13"/>
  <c r="N275" i="13"/>
  <c r="N276" i="13"/>
  <c r="N277" i="13"/>
  <c r="N278" i="13"/>
  <c r="N279" i="13"/>
  <c r="N280" i="13"/>
  <c r="N281" i="13"/>
  <c r="N282" i="13"/>
  <c r="N283" i="13"/>
  <c r="N284" i="13"/>
  <c r="N285" i="13"/>
  <c r="N286" i="13"/>
  <c r="N287" i="13"/>
  <c r="N288" i="13"/>
  <c r="N289" i="13"/>
  <c r="N290" i="13"/>
  <c r="N291" i="13"/>
  <c r="N292" i="13"/>
  <c r="N293" i="13"/>
  <c r="N294" i="13"/>
  <c r="N295" i="13"/>
  <c r="N296" i="13"/>
  <c r="N297" i="13"/>
  <c r="N298" i="13"/>
  <c r="N299" i="13"/>
  <c r="N300" i="13"/>
  <c r="N301" i="13"/>
  <c r="N302" i="13"/>
  <c r="N303" i="13"/>
  <c r="N304" i="13"/>
  <c r="N305" i="13"/>
  <c r="N306" i="13"/>
  <c r="N307" i="13"/>
  <c r="N308" i="13"/>
  <c r="N309" i="13"/>
  <c r="N310" i="13"/>
  <c r="N311" i="13"/>
  <c r="N312" i="13"/>
  <c r="N313" i="13"/>
  <c r="N314" i="13"/>
  <c r="N315" i="13"/>
  <c r="N316" i="13"/>
  <c r="N317" i="13"/>
  <c r="N318" i="13"/>
  <c r="N319" i="13"/>
  <c r="N320" i="13"/>
  <c r="N321" i="13"/>
  <c r="N322" i="13"/>
  <c r="N323" i="13"/>
  <c r="N324" i="13"/>
  <c r="N325" i="13"/>
  <c r="N326" i="13"/>
  <c r="N327" i="13"/>
  <c r="N328" i="13"/>
  <c r="N329" i="13"/>
  <c r="N330" i="13"/>
  <c r="N331" i="13"/>
  <c r="N332" i="13"/>
  <c r="N333" i="13"/>
  <c r="N334" i="13"/>
  <c r="N335" i="13"/>
  <c r="N336" i="13"/>
  <c r="N337" i="13"/>
  <c r="N338" i="13"/>
  <c r="N339" i="13"/>
  <c r="N340" i="13"/>
  <c r="N341" i="13"/>
  <c r="N342" i="13"/>
  <c r="N343" i="13"/>
  <c r="N344" i="13"/>
  <c r="N345" i="13"/>
  <c r="N346" i="13"/>
  <c r="N347" i="13"/>
  <c r="N348" i="13"/>
  <c r="N349" i="13"/>
  <c r="N350" i="13"/>
  <c r="N351" i="13"/>
  <c r="N352" i="13"/>
  <c r="N353" i="13"/>
  <c r="N354" i="13"/>
  <c r="N355" i="13"/>
  <c r="N356" i="13"/>
  <c r="N357" i="13"/>
  <c r="N358" i="13"/>
  <c r="N359" i="13"/>
  <c r="N360" i="13"/>
  <c r="N361" i="13"/>
  <c r="N362" i="13"/>
  <c r="N363" i="13"/>
  <c r="N364" i="13"/>
  <c r="N365" i="13"/>
  <c r="N366" i="13"/>
  <c r="N367" i="13"/>
  <c r="N368" i="13"/>
  <c r="N369" i="13"/>
  <c r="N370" i="13"/>
  <c r="N371" i="13"/>
  <c r="N372" i="13"/>
  <c r="N373" i="13"/>
  <c r="N374" i="13"/>
  <c r="N375" i="13"/>
  <c r="N376" i="13"/>
  <c r="N377" i="13"/>
  <c r="N378" i="13"/>
  <c r="N379" i="13"/>
  <c r="N380" i="13"/>
  <c r="N381" i="13"/>
  <c r="N382" i="13"/>
  <c r="N383" i="13"/>
  <c r="N384" i="13"/>
  <c r="N385" i="13"/>
  <c r="N386" i="13"/>
  <c r="N387" i="13"/>
  <c r="N388" i="13"/>
  <c r="N389" i="13"/>
  <c r="N390" i="13"/>
  <c r="N391" i="13"/>
  <c r="N392" i="13"/>
  <c r="N393" i="13"/>
  <c r="N394" i="13"/>
  <c r="N395" i="13"/>
  <c r="N396" i="13"/>
  <c r="N397" i="13"/>
  <c r="N398" i="13"/>
  <c r="N399" i="13"/>
  <c r="N400" i="13"/>
  <c r="N401" i="13"/>
  <c r="N402" i="13"/>
  <c r="N403" i="13"/>
  <c r="N404" i="13"/>
  <c r="N405" i="13"/>
  <c r="N406" i="13"/>
  <c r="N407" i="13"/>
  <c r="N408" i="13"/>
  <c r="N409" i="13"/>
  <c r="N410" i="13"/>
  <c r="N411" i="13"/>
  <c r="N412" i="13"/>
  <c r="N413" i="13"/>
  <c r="N414" i="13"/>
  <c r="N415" i="13"/>
  <c r="N416" i="13"/>
  <c r="N417" i="13"/>
  <c r="N418" i="13"/>
  <c r="N419" i="13"/>
  <c r="N420" i="13"/>
  <c r="N421" i="13"/>
  <c r="N422" i="13"/>
  <c r="N423" i="13"/>
  <c r="N424" i="13"/>
  <c r="N425" i="13"/>
  <c r="N426" i="13"/>
  <c r="N427" i="13"/>
  <c r="N428" i="13"/>
  <c r="N429" i="13"/>
  <c r="N430" i="13"/>
  <c r="N431" i="13"/>
  <c r="N432" i="13"/>
  <c r="N433" i="13"/>
  <c r="N434" i="13"/>
  <c r="N435" i="13"/>
  <c r="N436" i="13"/>
  <c r="N437" i="13"/>
  <c r="N438" i="13"/>
  <c r="N439" i="13"/>
  <c r="N440" i="13"/>
  <c r="N441" i="13"/>
  <c r="N442" i="13"/>
  <c r="N443" i="13"/>
  <c r="N444" i="13"/>
  <c r="N445" i="13"/>
  <c r="N446" i="13"/>
  <c r="N447" i="13"/>
  <c r="N448" i="13"/>
  <c r="N449" i="13"/>
  <c r="N450" i="13"/>
  <c r="N451" i="13"/>
  <c r="N452" i="13"/>
  <c r="N453" i="13"/>
  <c r="N454" i="13"/>
  <c r="N455" i="13"/>
  <c r="N456" i="13"/>
  <c r="N457" i="13"/>
  <c r="N458" i="13"/>
  <c r="N459" i="13"/>
  <c r="N460" i="13"/>
  <c r="N461" i="13"/>
  <c r="N462" i="13"/>
  <c r="N463" i="13"/>
  <c r="N464" i="13"/>
  <c r="N465" i="13"/>
  <c r="N466" i="13"/>
  <c r="N467" i="13"/>
  <c r="N468" i="13"/>
  <c r="N469" i="13"/>
  <c r="N470" i="13"/>
  <c r="N471" i="13"/>
  <c r="N472" i="13"/>
  <c r="N473" i="13"/>
  <c r="N474" i="13"/>
  <c r="N475" i="13"/>
  <c r="N476" i="13"/>
  <c r="N477" i="13"/>
  <c r="N478" i="13"/>
  <c r="N479" i="13"/>
  <c r="N480" i="13"/>
  <c r="N481" i="13"/>
  <c r="N482" i="13"/>
  <c r="N483" i="13"/>
  <c r="N484" i="13"/>
  <c r="N485" i="13"/>
  <c r="N486" i="13"/>
  <c r="N487" i="13"/>
  <c r="N488" i="13"/>
  <c r="N489" i="13"/>
  <c r="N490" i="13"/>
  <c r="N491" i="13"/>
  <c r="N492" i="13"/>
  <c r="N493" i="13"/>
  <c r="N494" i="13"/>
  <c r="N495" i="13"/>
  <c r="N496" i="13"/>
  <c r="N497" i="13"/>
  <c r="N498" i="13"/>
  <c r="N499" i="13"/>
  <c r="N500" i="13"/>
  <c r="N501" i="13"/>
  <c r="N502" i="13"/>
  <c r="N503" i="13"/>
  <c r="N504" i="13"/>
  <c r="N505" i="13"/>
  <c r="N506" i="13"/>
  <c r="N507" i="13"/>
  <c r="N508" i="13"/>
  <c r="N509" i="13"/>
  <c r="N510" i="13"/>
  <c r="N511" i="13"/>
  <c r="N512" i="13"/>
  <c r="N513" i="13"/>
  <c r="N514" i="13"/>
  <c r="N515" i="13"/>
  <c r="N516" i="13"/>
  <c r="N517" i="13"/>
  <c r="N518" i="13"/>
  <c r="N519" i="13"/>
  <c r="N520" i="13"/>
  <c r="N521" i="13"/>
  <c r="N522" i="13"/>
  <c r="N523" i="13"/>
  <c r="N524" i="13"/>
  <c r="N525" i="13"/>
  <c r="N526" i="13"/>
  <c r="N527" i="13"/>
  <c r="N528" i="13"/>
  <c r="N529" i="13"/>
  <c r="N530" i="13"/>
  <c r="N531" i="13"/>
  <c r="N532" i="13"/>
  <c r="N533" i="13"/>
  <c r="N534" i="13"/>
  <c r="N535" i="13"/>
  <c r="N536" i="13"/>
  <c r="N537" i="13"/>
  <c r="N538" i="13"/>
  <c r="N539" i="13"/>
  <c r="N540" i="13"/>
  <c r="N541" i="13"/>
  <c r="N542" i="13"/>
  <c r="N543" i="13"/>
  <c r="N544" i="13"/>
  <c r="N545" i="13"/>
  <c r="N546" i="13"/>
  <c r="N547" i="13"/>
  <c r="N548" i="13"/>
  <c r="N549" i="13"/>
  <c r="N550" i="13"/>
  <c r="N551" i="13"/>
  <c r="N552" i="13"/>
  <c r="N553" i="13"/>
  <c r="N554" i="13"/>
  <c r="N555" i="13"/>
  <c r="N556" i="13"/>
  <c r="N557" i="13"/>
  <c r="N558" i="13"/>
  <c r="N559" i="13"/>
  <c r="N560" i="13"/>
  <c r="N561" i="13"/>
  <c r="N562" i="13"/>
  <c r="N563" i="13"/>
  <c r="N564" i="13"/>
  <c r="N565" i="13"/>
  <c r="N566" i="13"/>
  <c r="N567" i="13"/>
  <c r="N568" i="13"/>
  <c r="N569" i="13"/>
  <c r="N570" i="13"/>
  <c r="N571" i="13"/>
  <c r="N572" i="13"/>
  <c r="N573" i="13"/>
  <c r="N574" i="13"/>
  <c r="N575" i="13"/>
  <c r="N576" i="13"/>
  <c r="N577" i="13"/>
  <c r="N578" i="13"/>
  <c r="N579" i="13"/>
  <c r="N580" i="13"/>
  <c r="N581" i="13"/>
  <c r="N582" i="13"/>
  <c r="N583" i="13"/>
  <c r="N584" i="13"/>
  <c r="N585" i="13"/>
  <c r="N586" i="13"/>
  <c r="N587" i="13"/>
  <c r="N588" i="13"/>
  <c r="N589" i="13"/>
  <c r="N590" i="13"/>
  <c r="N591" i="13"/>
  <c r="N592" i="13"/>
  <c r="N593" i="13"/>
  <c r="N594" i="13"/>
  <c r="N595" i="13"/>
  <c r="N596" i="13"/>
  <c r="N597" i="13"/>
  <c r="N598" i="13"/>
  <c r="N599" i="13"/>
  <c r="N600" i="13"/>
  <c r="N601" i="13"/>
  <c r="N602" i="13"/>
  <c r="N603" i="13"/>
  <c r="N604" i="13"/>
  <c r="N605" i="13"/>
  <c r="N606" i="13"/>
  <c r="N607" i="13"/>
  <c r="N608" i="13"/>
  <c r="N609" i="13"/>
  <c r="N610" i="13"/>
  <c r="N611" i="13"/>
  <c r="N612" i="13"/>
  <c r="N613" i="13"/>
  <c r="N614" i="13"/>
  <c r="N615" i="13"/>
  <c r="N616" i="13"/>
  <c r="N617" i="13"/>
  <c r="N618" i="13"/>
  <c r="N619" i="13"/>
  <c r="N620" i="13"/>
  <c r="N621" i="13"/>
  <c r="N622" i="13"/>
  <c r="N623" i="13"/>
  <c r="N624" i="13"/>
  <c r="N625" i="13"/>
  <c r="N626" i="13"/>
  <c r="N627" i="13"/>
  <c r="N628" i="13"/>
  <c r="N629" i="13"/>
  <c r="N630" i="13"/>
  <c r="N631" i="13"/>
  <c r="N632" i="13"/>
  <c r="N633" i="13"/>
  <c r="N634" i="13"/>
  <c r="N635" i="13"/>
  <c r="N636" i="13"/>
  <c r="N637" i="13"/>
  <c r="N638" i="13"/>
  <c r="N639" i="13"/>
  <c r="N640" i="13"/>
  <c r="N641" i="13"/>
  <c r="N642" i="13"/>
  <c r="N643" i="13"/>
  <c r="N644" i="13"/>
  <c r="N645" i="13"/>
  <c r="N646" i="13"/>
  <c r="N647" i="13"/>
  <c r="N648" i="13"/>
  <c r="N649" i="13"/>
  <c r="N650" i="13"/>
  <c r="N651" i="13"/>
  <c r="N652" i="13"/>
  <c r="N653" i="13"/>
  <c r="N654" i="13"/>
  <c r="N655" i="13"/>
  <c r="N656" i="13"/>
  <c r="N657" i="13"/>
  <c r="N658" i="13"/>
  <c r="N659" i="13"/>
  <c r="N660" i="13"/>
  <c r="N661" i="13"/>
  <c r="N662" i="13"/>
  <c r="N663" i="13"/>
  <c r="N664" i="13"/>
  <c r="N665" i="13"/>
  <c r="N666" i="13"/>
  <c r="N667" i="13"/>
  <c r="N668" i="13"/>
  <c r="N669" i="13"/>
  <c r="N670" i="13"/>
  <c r="N671" i="13"/>
  <c r="N672" i="13"/>
  <c r="N673" i="13"/>
  <c r="N674" i="13"/>
  <c r="N675" i="13"/>
  <c r="N676" i="13"/>
  <c r="N677" i="13"/>
  <c r="N678" i="13"/>
  <c r="N679" i="13"/>
  <c r="N680" i="13"/>
  <c r="N681" i="13"/>
  <c r="N682" i="13"/>
  <c r="N683" i="13"/>
  <c r="N684" i="13"/>
  <c r="N685" i="13"/>
  <c r="N686" i="13"/>
  <c r="N687" i="13"/>
  <c r="N688" i="13"/>
  <c r="N689" i="13"/>
  <c r="N690" i="13"/>
  <c r="N691" i="13"/>
  <c r="N692" i="13"/>
  <c r="N693" i="13"/>
  <c r="N694" i="13"/>
  <c r="N695" i="13"/>
  <c r="N696" i="13"/>
  <c r="N697" i="13"/>
  <c r="N698" i="13"/>
  <c r="N699" i="13"/>
  <c r="N700" i="13"/>
  <c r="N701" i="13"/>
  <c r="N702" i="13"/>
  <c r="N703" i="13"/>
  <c r="N704" i="13"/>
  <c r="N705" i="13"/>
  <c r="N706" i="13"/>
  <c r="N707" i="13"/>
  <c r="N708" i="13"/>
  <c r="N709" i="13"/>
  <c r="N710" i="13"/>
  <c r="N711" i="13"/>
  <c r="N712" i="13"/>
  <c r="N713" i="13"/>
  <c r="N714" i="13"/>
  <c r="N715" i="13"/>
  <c r="N716" i="13"/>
  <c r="N717" i="13"/>
  <c r="N718" i="13"/>
  <c r="N719" i="13"/>
  <c r="N720" i="13"/>
  <c r="N721" i="13"/>
  <c r="N722" i="13"/>
  <c r="N723" i="13"/>
  <c r="N724" i="13"/>
  <c r="N725" i="13"/>
  <c r="N726" i="13"/>
  <c r="N727" i="13"/>
  <c r="N728" i="13"/>
  <c r="N729" i="13"/>
  <c r="N730" i="13"/>
  <c r="N731" i="13"/>
  <c r="N732" i="13"/>
  <c r="N733" i="13"/>
  <c r="N734" i="13"/>
  <c r="N735" i="13"/>
  <c r="N736" i="13"/>
  <c r="N737" i="13"/>
  <c r="N738" i="13"/>
  <c r="N739" i="13"/>
  <c r="N740" i="13"/>
  <c r="N741" i="13"/>
  <c r="N742" i="13"/>
  <c r="N743" i="13"/>
  <c r="N744" i="13"/>
  <c r="N745" i="13"/>
  <c r="N746" i="13"/>
  <c r="N747" i="13"/>
  <c r="N748" i="13"/>
  <c r="N749" i="13"/>
  <c r="N750" i="13"/>
  <c r="N751" i="13"/>
  <c r="N752" i="13"/>
  <c r="N753" i="13"/>
  <c r="N754" i="13"/>
  <c r="N755" i="13"/>
  <c r="N756" i="13"/>
  <c r="N757" i="13"/>
  <c r="N758" i="13"/>
  <c r="N759" i="13"/>
  <c r="N760" i="13"/>
  <c r="N761" i="13"/>
  <c r="N762" i="13"/>
  <c r="N763" i="13"/>
  <c r="N764" i="13"/>
  <c r="N765" i="13"/>
  <c r="N766" i="13"/>
  <c r="N767" i="13"/>
  <c r="N768" i="13"/>
  <c r="N769" i="13"/>
  <c r="N770" i="13"/>
  <c r="N771" i="13"/>
  <c r="N772" i="13"/>
  <c r="N773" i="13"/>
  <c r="N774" i="13"/>
  <c r="N775" i="13"/>
  <c r="N776" i="13"/>
  <c r="N777" i="13"/>
  <c r="N778" i="13"/>
  <c r="N779" i="13"/>
  <c r="N780" i="13"/>
  <c r="N781" i="13"/>
  <c r="N782" i="13"/>
  <c r="N783" i="13"/>
  <c r="N784" i="13"/>
  <c r="N785" i="13"/>
  <c r="N786" i="13"/>
  <c r="N787" i="13"/>
  <c r="N788" i="13"/>
  <c r="N789" i="13"/>
  <c r="N790" i="13"/>
  <c r="N791" i="13"/>
  <c r="N792" i="13"/>
  <c r="N793" i="13"/>
  <c r="N794" i="13"/>
  <c r="N795" i="13"/>
  <c r="N796" i="13"/>
  <c r="N797" i="13"/>
  <c r="N798" i="13"/>
  <c r="N799" i="13"/>
  <c r="N800" i="13"/>
  <c r="N801" i="13"/>
  <c r="N802" i="13"/>
  <c r="N803" i="13"/>
  <c r="N804" i="13"/>
  <c r="N805" i="13"/>
  <c r="N806" i="13"/>
  <c r="N807" i="13"/>
  <c r="N808" i="13"/>
  <c r="N809" i="13"/>
  <c r="N810" i="13"/>
  <c r="N811" i="13"/>
  <c r="N812" i="13"/>
  <c r="N813" i="13"/>
  <c r="N814" i="13"/>
  <c r="N815" i="13"/>
  <c r="N816" i="13"/>
  <c r="N817" i="13"/>
  <c r="N818" i="13"/>
  <c r="N819" i="13"/>
  <c r="N820" i="13"/>
  <c r="N821" i="13"/>
  <c r="N822" i="13"/>
  <c r="N823" i="13"/>
  <c r="N824" i="13"/>
  <c r="N825" i="13"/>
  <c r="N826" i="13"/>
  <c r="N827" i="13"/>
  <c r="N828" i="13"/>
  <c r="N829" i="13"/>
  <c r="N830" i="13"/>
  <c r="N831" i="13"/>
  <c r="N832" i="13"/>
  <c r="N833" i="13"/>
  <c r="N834" i="13"/>
  <c r="N835" i="13"/>
  <c r="N836" i="13"/>
  <c r="N837" i="13"/>
  <c r="N838" i="13"/>
  <c r="N839" i="13"/>
  <c r="N840" i="13"/>
  <c r="N841" i="13"/>
  <c r="N842" i="13"/>
  <c r="N843" i="13"/>
  <c r="N844" i="13"/>
  <c r="N845" i="13"/>
  <c r="N846" i="13"/>
  <c r="N847" i="13"/>
  <c r="N848" i="13"/>
  <c r="N849" i="13"/>
  <c r="N850" i="13"/>
  <c r="N851" i="13"/>
  <c r="N852" i="13"/>
  <c r="N853" i="13"/>
  <c r="N854" i="13"/>
  <c r="N855" i="13"/>
  <c r="N856" i="13"/>
  <c r="N857" i="13"/>
  <c r="N858" i="13"/>
  <c r="N859" i="13"/>
  <c r="N860" i="13"/>
  <c r="N861" i="13"/>
  <c r="N862" i="13"/>
  <c r="N863" i="13"/>
  <c r="N864" i="13"/>
  <c r="N865" i="13"/>
  <c r="N866" i="13"/>
  <c r="N867" i="13"/>
  <c r="N868" i="13"/>
  <c r="N869" i="13"/>
  <c r="N870" i="13"/>
  <c r="N871" i="13"/>
  <c r="N872" i="13"/>
  <c r="N873" i="13"/>
  <c r="N874" i="13"/>
  <c r="N875" i="13"/>
  <c r="N876" i="13"/>
  <c r="N877" i="13"/>
  <c r="N878" i="13"/>
  <c r="N879" i="13"/>
  <c r="N880" i="13"/>
  <c r="N881" i="13"/>
  <c r="N882" i="13"/>
  <c r="N883" i="13"/>
  <c r="N884" i="13"/>
  <c r="N885" i="13"/>
  <c r="N886" i="13"/>
  <c r="N887" i="13"/>
  <c r="N888" i="13"/>
  <c r="N889" i="13"/>
  <c r="N890" i="13"/>
  <c r="N891" i="13"/>
  <c r="N892" i="13"/>
  <c r="N893" i="13"/>
  <c r="N894" i="13"/>
  <c r="N895" i="13"/>
  <c r="N896" i="13"/>
  <c r="N897" i="13"/>
  <c r="N898" i="13"/>
  <c r="N899" i="13"/>
  <c r="N900" i="13"/>
  <c r="N901" i="13"/>
  <c r="N902" i="13"/>
  <c r="N903" i="13"/>
  <c r="N904" i="13"/>
  <c r="N905" i="13"/>
  <c r="N906" i="13"/>
  <c r="N907" i="13"/>
  <c r="N908" i="13"/>
  <c r="N909" i="13"/>
  <c r="N910" i="13"/>
  <c r="N911" i="13"/>
  <c r="N912" i="13"/>
  <c r="N913" i="13"/>
  <c r="N914" i="13"/>
  <c r="N915" i="13"/>
  <c r="N916" i="13"/>
  <c r="N917" i="13"/>
  <c r="N918" i="13"/>
  <c r="N919" i="13"/>
  <c r="N920" i="13"/>
  <c r="N921" i="13"/>
  <c r="N922" i="13"/>
  <c r="N923" i="13"/>
  <c r="N924" i="13"/>
  <c r="N925" i="13"/>
  <c r="N926" i="13"/>
  <c r="N927" i="13"/>
  <c r="N928" i="13"/>
  <c r="N929" i="13"/>
  <c r="N930" i="13"/>
  <c r="N931" i="13"/>
  <c r="N932" i="13"/>
  <c r="N933" i="13"/>
  <c r="N934" i="13"/>
  <c r="N935" i="13"/>
  <c r="N936" i="13"/>
  <c r="N937" i="13"/>
  <c r="N938" i="13"/>
  <c r="N939" i="13"/>
  <c r="N940" i="13"/>
  <c r="N941" i="13"/>
  <c r="N942" i="13"/>
  <c r="N943" i="13"/>
  <c r="N944" i="13"/>
  <c r="N945" i="13"/>
  <c r="N946" i="13"/>
  <c r="N947" i="13"/>
  <c r="N948" i="13"/>
  <c r="N949" i="13"/>
  <c r="N950" i="13"/>
  <c r="N951" i="13"/>
  <c r="N952" i="13"/>
  <c r="N953" i="13"/>
  <c r="N954" i="13"/>
  <c r="N955" i="13"/>
  <c r="N956" i="13"/>
  <c r="N957" i="13"/>
  <c r="N958" i="13"/>
  <c r="N959" i="13"/>
  <c r="N960" i="13"/>
  <c r="N961" i="13"/>
  <c r="N962" i="13"/>
  <c r="N963" i="13"/>
  <c r="N964" i="13"/>
  <c r="N965" i="13"/>
  <c r="N966" i="13"/>
  <c r="N967" i="13"/>
  <c r="N968" i="13"/>
  <c r="N969" i="13"/>
  <c r="N970" i="13"/>
  <c r="N971" i="13"/>
  <c r="N972" i="13"/>
  <c r="N973" i="13"/>
  <c r="N974" i="13"/>
  <c r="N975" i="13"/>
  <c r="N976" i="13"/>
  <c r="N977" i="13"/>
  <c r="N978" i="13"/>
  <c r="N979" i="13"/>
  <c r="N980" i="13"/>
  <c r="N981" i="13"/>
  <c r="N982" i="13"/>
  <c r="N983" i="13"/>
  <c r="N984" i="13"/>
  <c r="N985" i="13"/>
  <c r="N986" i="13"/>
  <c r="N987" i="13"/>
  <c r="N988" i="13"/>
  <c r="N989" i="13"/>
  <c r="N990" i="13"/>
  <c r="N991" i="13"/>
  <c r="N992" i="13"/>
  <c r="N993" i="13"/>
  <c r="N994" i="13"/>
  <c r="N995" i="13"/>
  <c r="N996" i="13"/>
  <c r="N997" i="13"/>
  <c r="N998" i="13"/>
  <c r="N999" i="13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348" i="12"/>
  <c r="N349" i="12"/>
  <c r="N350" i="12"/>
  <c r="N351" i="12"/>
  <c r="N352" i="12"/>
  <c r="N353" i="12"/>
  <c r="N354" i="12"/>
  <c r="N355" i="12"/>
  <c r="N356" i="12"/>
  <c r="N357" i="12"/>
  <c r="N358" i="12"/>
  <c r="N359" i="12"/>
  <c r="N360" i="12"/>
  <c r="N361" i="12"/>
  <c r="N362" i="12"/>
  <c r="N363" i="12"/>
  <c r="N364" i="12"/>
  <c r="N365" i="12"/>
  <c r="N366" i="12"/>
  <c r="N367" i="12"/>
  <c r="N368" i="12"/>
  <c r="N369" i="12"/>
  <c r="N370" i="12"/>
  <c r="N371" i="12"/>
  <c r="N372" i="12"/>
  <c r="N373" i="12"/>
  <c r="N374" i="12"/>
  <c r="N375" i="12"/>
  <c r="N376" i="12"/>
  <c r="N377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0" i="12"/>
  <c r="N391" i="12"/>
  <c r="N392" i="12"/>
  <c r="N393" i="12"/>
  <c r="N394" i="12"/>
  <c r="N395" i="12"/>
  <c r="N396" i="12"/>
  <c r="N397" i="12"/>
  <c r="N398" i="12"/>
  <c r="N399" i="12"/>
  <c r="N400" i="12"/>
  <c r="N401" i="12"/>
  <c r="N402" i="12"/>
  <c r="N403" i="12"/>
  <c r="N404" i="12"/>
  <c r="N405" i="12"/>
  <c r="N406" i="12"/>
  <c r="N407" i="12"/>
  <c r="N408" i="12"/>
  <c r="N409" i="12"/>
  <c r="N410" i="12"/>
  <c r="N411" i="12"/>
  <c r="N412" i="12"/>
  <c r="N413" i="12"/>
  <c r="N414" i="12"/>
  <c r="N415" i="12"/>
  <c r="N416" i="12"/>
  <c r="N417" i="12"/>
  <c r="N418" i="12"/>
  <c r="N419" i="12"/>
  <c r="N420" i="12"/>
  <c r="N421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6" i="12"/>
  <c r="N437" i="12"/>
  <c r="N438" i="12"/>
  <c r="N439" i="12"/>
  <c r="N440" i="12"/>
  <c r="N441" i="12"/>
  <c r="N442" i="12"/>
  <c r="N443" i="12"/>
  <c r="N444" i="12"/>
  <c r="N445" i="12"/>
  <c r="N446" i="12"/>
  <c r="N447" i="12"/>
  <c r="N448" i="12"/>
  <c r="N449" i="12"/>
  <c r="N450" i="12"/>
  <c r="N451" i="12"/>
  <c r="N452" i="12"/>
  <c r="N453" i="12"/>
  <c r="N454" i="12"/>
  <c r="N455" i="12"/>
  <c r="N456" i="12"/>
  <c r="N457" i="12"/>
  <c r="N458" i="12"/>
  <c r="N459" i="12"/>
  <c r="N460" i="12"/>
  <c r="N461" i="12"/>
  <c r="N462" i="12"/>
  <c r="N463" i="12"/>
  <c r="N464" i="12"/>
  <c r="N465" i="12"/>
  <c r="N466" i="12"/>
  <c r="N467" i="12"/>
  <c r="N468" i="12"/>
  <c r="N469" i="12"/>
  <c r="N470" i="12"/>
  <c r="N471" i="12"/>
  <c r="N472" i="12"/>
  <c r="N473" i="12"/>
  <c r="N474" i="12"/>
  <c r="N475" i="12"/>
  <c r="N476" i="12"/>
  <c r="N477" i="12"/>
  <c r="N478" i="12"/>
  <c r="N479" i="12"/>
  <c r="N480" i="12"/>
  <c r="N481" i="12"/>
  <c r="N482" i="12"/>
  <c r="N483" i="12"/>
  <c r="N484" i="12"/>
  <c r="N485" i="12"/>
  <c r="N486" i="12"/>
  <c r="N487" i="12"/>
  <c r="N488" i="12"/>
  <c r="N489" i="12"/>
  <c r="N490" i="12"/>
  <c r="N491" i="12"/>
  <c r="N492" i="12"/>
  <c r="N493" i="12"/>
  <c r="N494" i="12"/>
  <c r="N495" i="12"/>
  <c r="N496" i="12"/>
  <c r="N497" i="12"/>
  <c r="N498" i="12"/>
  <c r="N499" i="12"/>
  <c r="N500" i="12"/>
  <c r="N501" i="12"/>
  <c r="N502" i="12"/>
  <c r="N503" i="12"/>
  <c r="N504" i="12"/>
  <c r="N505" i="12"/>
  <c r="N506" i="12"/>
  <c r="N507" i="12"/>
  <c r="N508" i="12"/>
  <c r="N509" i="12"/>
  <c r="N510" i="12"/>
  <c r="N511" i="12"/>
  <c r="N512" i="12"/>
  <c r="N513" i="12"/>
  <c r="N514" i="12"/>
  <c r="N515" i="12"/>
  <c r="N516" i="12"/>
  <c r="N517" i="12"/>
  <c r="N518" i="12"/>
  <c r="N519" i="12"/>
  <c r="N520" i="12"/>
  <c r="N521" i="12"/>
  <c r="N522" i="12"/>
  <c r="N523" i="12"/>
  <c r="N524" i="12"/>
  <c r="N525" i="12"/>
  <c r="N526" i="12"/>
  <c r="N527" i="12"/>
  <c r="N528" i="12"/>
  <c r="N529" i="12"/>
  <c r="N530" i="12"/>
  <c r="N531" i="12"/>
  <c r="N532" i="12"/>
  <c r="N533" i="12"/>
  <c r="N534" i="12"/>
  <c r="N535" i="12"/>
  <c r="N536" i="12"/>
  <c r="N537" i="12"/>
  <c r="N538" i="12"/>
  <c r="N539" i="12"/>
  <c r="N540" i="12"/>
  <c r="N541" i="12"/>
  <c r="N542" i="12"/>
  <c r="N543" i="12"/>
  <c r="N544" i="12"/>
  <c r="N545" i="12"/>
  <c r="N546" i="12"/>
  <c r="N547" i="12"/>
  <c r="N548" i="12"/>
  <c r="N549" i="12"/>
  <c r="N550" i="12"/>
  <c r="N551" i="12"/>
  <c r="N552" i="12"/>
  <c r="N553" i="12"/>
  <c r="N554" i="12"/>
  <c r="N555" i="12"/>
  <c r="N556" i="12"/>
  <c r="N557" i="12"/>
  <c r="N558" i="12"/>
  <c r="N559" i="12"/>
  <c r="N560" i="12"/>
  <c r="N561" i="12"/>
  <c r="N562" i="12"/>
  <c r="N563" i="12"/>
  <c r="N564" i="12"/>
  <c r="N565" i="12"/>
  <c r="N566" i="12"/>
  <c r="N567" i="12"/>
  <c r="N568" i="12"/>
  <c r="N569" i="12"/>
  <c r="N570" i="12"/>
  <c r="N571" i="12"/>
  <c r="N572" i="12"/>
  <c r="N573" i="12"/>
  <c r="N574" i="12"/>
  <c r="N575" i="12"/>
  <c r="N576" i="12"/>
  <c r="N577" i="12"/>
  <c r="N578" i="12"/>
  <c r="N579" i="12"/>
  <c r="N580" i="12"/>
  <c r="N581" i="12"/>
  <c r="N582" i="12"/>
  <c r="N583" i="12"/>
  <c r="N584" i="12"/>
  <c r="N585" i="12"/>
  <c r="N586" i="12"/>
  <c r="N587" i="12"/>
  <c r="N588" i="12"/>
  <c r="N589" i="12"/>
  <c r="N590" i="12"/>
  <c r="N591" i="12"/>
  <c r="N592" i="12"/>
  <c r="N593" i="12"/>
  <c r="N594" i="12"/>
  <c r="N595" i="12"/>
  <c r="N596" i="12"/>
  <c r="N597" i="12"/>
  <c r="N598" i="12"/>
  <c r="N599" i="12"/>
  <c r="N600" i="12"/>
  <c r="N601" i="12"/>
  <c r="N602" i="12"/>
  <c r="N603" i="12"/>
  <c r="N604" i="12"/>
  <c r="N605" i="12"/>
  <c r="N606" i="12"/>
  <c r="N607" i="12"/>
  <c r="N608" i="12"/>
  <c r="N609" i="12"/>
  <c r="N610" i="12"/>
  <c r="N611" i="12"/>
  <c r="N612" i="12"/>
  <c r="N613" i="12"/>
  <c r="N614" i="12"/>
  <c r="N615" i="12"/>
  <c r="N616" i="12"/>
  <c r="N617" i="12"/>
  <c r="N618" i="12"/>
  <c r="N619" i="12"/>
  <c r="N620" i="12"/>
  <c r="N621" i="12"/>
  <c r="N622" i="12"/>
  <c r="N623" i="12"/>
  <c r="N624" i="12"/>
  <c r="N625" i="12"/>
  <c r="N626" i="12"/>
  <c r="N627" i="12"/>
  <c r="N628" i="12"/>
  <c r="N629" i="12"/>
  <c r="N630" i="12"/>
  <c r="N631" i="12"/>
  <c r="N632" i="12"/>
  <c r="N633" i="12"/>
  <c r="N634" i="12"/>
  <c r="N635" i="12"/>
  <c r="N636" i="12"/>
  <c r="N637" i="12"/>
  <c r="N638" i="12"/>
  <c r="N639" i="12"/>
  <c r="N640" i="12"/>
  <c r="N641" i="12"/>
  <c r="N642" i="12"/>
  <c r="N643" i="12"/>
  <c r="N644" i="12"/>
  <c r="N645" i="12"/>
  <c r="N646" i="12"/>
  <c r="N647" i="12"/>
  <c r="N648" i="12"/>
  <c r="N649" i="12"/>
  <c r="N650" i="12"/>
  <c r="N651" i="12"/>
  <c r="N652" i="12"/>
  <c r="N653" i="12"/>
  <c r="N654" i="12"/>
  <c r="N655" i="12"/>
  <c r="N656" i="12"/>
  <c r="N657" i="12"/>
  <c r="N658" i="12"/>
  <c r="N659" i="12"/>
  <c r="N660" i="12"/>
  <c r="N661" i="12"/>
  <c r="N662" i="12"/>
  <c r="N663" i="12"/>
  <c r="N664" i="12"/>
  <c r="N665" i="12"/>
  <c r="N666" i="12"/>
  <c r="N667" i="12"/>
  <c r="N668" i="12"/>
  <c r="N669" i="12"/>
  <c r="N670" i="12"/>
  <c r="N671" i="12"/>
  <c r="N672" i="12"/>
  <c r="N673" i="12"/>
  <c r="N674" i="12"/>
  <c r="N675" i="12"/>
  <c r="N676" i="12"/>
  <c r="N677" i="12"/>
  <c r="N678" i="12"/>
  <c r="N679" i="12"/>
  <c r="N680" i="12"/>
  <c r="N681" i="12"/>
  <c r="N682" i="12"/>
  <c r="N683" i="12"/>
  <c r="N684" i="12"/>
  <c r="N685" i="12"/>
  <c r="N686" i="12"/>
  <c r="N687" i="12"/>
  <c r="N688" i="12"/>
  <c r="N689" i="12"/>
  <c r="N690" i="12"/>
  <c r="N691" i="12"/>
  <c r="N692" i="12"/>
  <c r="N693" i="12"/>
  <c r="N694" i="12"/>
  <c r="N695" i="12"/>
  <c r="N696" i="12"/>
  <c r="N697" i="12"/>
  <c r="N698" i="12"/>
  <c r="N699" i="12"/>
  <c r="N700" i="12"/>
  <c r="N701" i="12"/>
  <c r="N702" i="12"/>
  <c r="N703" i="12"/>
  <c r="N704" i="12"/>
  <c r="N705" i="12"/>
  <c r="N706" i="12"/>
  <c r="N707" i="12"/>
  <c r="N708" i="12"/>
  <c r="N709" i="12"/>
  <c r="N710" i="12"/>
  <c r="N711" i="12"/>
  <c r="N712" i="12"/>
  <c r="N713" i="12"/>
  <c r="N714" i="12"/>
  <c r="N715" i="12"/>
  <c r="N716" i="12"/>
  <c r="N717" i="12"/>
  <c r="N718" i="12"/>
  <c r="N719" i="12"/>
  <c r="N720" i="12"/>
  <c r="N721" i="12"/>
  <c r="N722" i="12"/>
  <c r="N723" i="12"/>
  <c r="N724" i="12"/>
  <c r="N725" i="12"/>
  <c r="N726" i="12"/>
  <c r="N727" i="12"/>
  <c r="N728" i="12"/>
  <c r="N729" i="12"/>
  <c r="N730" i="12"/>
  <c r="N731" i="12"/>
  <c r="N732" i="12"/>
  <c r="N733" i="12"/>
  <c r="N734" i="12"/>
  <c r="N735" i="12"/>
  <c r="N736" i="12"/>
  <c r="N737" i="12"/>
  <c r="N738" i="12"/>
  <c r="N739" i="12"/>
  <c r="N740" i="12"/>
  <c r="N741" i="12"/>
  <c r="N742" i="12"/>
  <c r="N743" i="12"/>
  <c r="N744" i="12"/>
  <c r="N745" i="12"/>
  <c r="N746" i="12"/>
  <c r="N747" i="12"/>
  <c r="N748" i="12"/>
  <c r="N749" i="12"/>
  <c r="N750" i="12"/>
  <c r="N751" i="12"/>
  <c r="N752" i="12"/>
  <c r="N753" i="12"/>
  <c r="N754" i="12"/>
  <c r="N755" i="12"/>
  <c r="N756" i="12"/>
  <c r="N757" i="12"/>
  <c r="N758" i="12"/>
  <c r="N759" i="12"/>
  <c r="N760" i="12"/>
  <c r="N761" i="12"/>
  <c r="N762" i="12"/>
  <c r="N763" i="12"/>
  <c r="N764" i="12"/>
  <c r="N765" i="12"/>
  <c r="N766" i="12"/>
  <c r="N767" i="12"/>
  <c r="N768" i="12"/>
  <c r="N769" i="12"/>
  <c r="N770" i="12"/>
  <c r="N771" i="12"/>
  <c r="N772" i="12"/>
  <c r="N773" i="12"/>
  <c r="N774" i="12"/>
  <c r="N775" i="12"/>
  <c r="N776" i="12"/>
  <c r="N777" i="12"/>
  <c r="N778" i="12"/>
  <c r="N779" i="12"/>
  <c r="N780" i="12"/>
  <c r="N781" i="12"/>
  <c r="N782" i="12"/>
  <c r="N783" i="12"/>
  <c r="N784" i="12"/>
  <c r="N785" i="12"/>
  <c r="N786" i="12"/>
  <c r="N787" i="12"/>
  <c r="N788" i="12"/>
  <c r="N789" i="12"/>
  <c r="N790" i="12"/>
  <c r="N791" i="12"/>
  <c r="N792" i="12"/>
  <c r="N793" i="12"/>
  <c r="N794" i="12"/>
  <c r="N795" i="12"/>
  <c r="N796" i="12"/>
  <c r="N797" i="12"/>
  <c r="N798" i="12"/>
  <c r="N799" i="12"/>
  <c r="N800" i="12"/>
  <c r="N801" i="12"/>
  <c r="N802" i="12"/>
  <c r="N803" i="12"/>
  <c r="N804" i="12"/>
  <c r="N805" i="12"/>
  <c r="N806" i="12"/>
  <c r="N807" i="12"/>
  <c r="N808" i="12"/>
  <c r="N809" i="12"/>
  <c r="N810" i="12"/>
  <c r="N811" i="12"/>
  <c r="N812" i="12"/>
  <c r="N813" i="12"/>
  <c r="N814" i="12"/>
  <c r="N815" i="12"/>
  <c r="N816" i="12"/>
  <c r="N817" i="12"/>
  <c r="N818" i="12"/>
  <c r="N819" i="12"/>
  <c r="N820" i="12"/>
  <c r="N821" i="12"/>
  <c r="N822" i="12"/>
  <c r="N823" i="12"/>
  <c r="N824" i="12"/>
  <c r="N825" i="12"/>
  <c r="N826" i="12"/>
  <c r="N827" i="12"/>
  <c r="N828" i="12"/>
  <c r="N829" i="12"/>
  <c r="N830" i="12"/>
  <c r="N831" i="12"/>
  <c r="N832" i="12"/>
  <c r="N833" i="12"/>
  <c r="N834" i="12"/>
  <c r="N835" i="12"/>
  <c r="N836" i="12"/>
  <c r="N837" i="12"/>
  <c r="N838" i="12"/>
  <c r="N839" i="12"/>
  <c r="N840" i="12"/>
  <c r="N841" i="12"/>
  <c r="N842" i="12"/>
  <c r="N843" i="12"/>
  <c r="N844" i="12"/>
  <c r="N845" i="12"/>
  <c r="N846" i="12"/>
  <c r="N847" i="12"/>
  <c r="N848" i="12"/>
  <c r="N849" i="12"/>
  <c r="N850" i="12"/>
  <c r="N851" i="12"/>
  <c r="N852" i="12"/>
  <c r="N853" i="12"/>
  <c r="N854" i="12"/>
  <c r="N855" i="12"/>
  <c r="N856" i="12"/>
  <c r="N857" i="12"/>
  <c r="N858" i="12"/>
  <c r="N859" i="12"/>
  <c r="N860" i="12"/>
  <c r="N861" i="12"/>
  <c r="N862" i="12"/>
  <c r="N863" i="12"/>
  <c r="N864" i="12"/>
  <c r="N865" i="12"/>
  <c r="N866" i="12"/>
  <c r="N867" i="12"/>
  <c r="N868" i="12"/>
  <c r="N869" i="12"/>
  <c r="N870" i="12"/>
  <c r="N871" i="12"/>
  <c r="N872" i="12"/>
  <c r="N873" i="12"/>
  <c r="N874" i="12"/>
  <c r="N875" i="12"/>
  <c r="N876" i="12"/>
  <c r="N877" i="12"/>
  <c r="N878" i="12"/>
  <c r="N879" i="12"/>
  <c r="N880" i="12"/>
  <c r="N881" i="12"/>
  <c r="N882" i="12"/>
  <c r="N883" i="12"/>
  <c r="N884" i="12"/>
  <c r="N885" i="12"/>
  <c r="N886" i="12"/>
  <c r="N887" i="12"/>
  <c r="N888" i="12"/>
  <c r="N889" i="12"/>
  <c r="N890" i="12"/>
  <c r="N891" i="12"/>
  <c r="N892" i="12"/>
  <c r="N893" i="12"/>
  <c r="N894" i="12"/>
  <c r="N895" i="12"/>
  <c r="N896" i="12"/>
  <c r="N897" i="12"/>
  <c r="N898" i="12"/>
  <c r="N899" i="12"/>
  <c r="N900" i="12"/>
  <c r="N901" i="12"/>
  <c r="N902" i="12"/>
  <c r="N903" i="12"/>
  <c r="N904" i="12"/>
  <c r="N905" i="12"/>
  <c r="N906" i="12"/>
  <c r="N907" i="12"/>
  <c r="N908" i="12"/>
  <c r="N909" i="12"/>
  <c r="N910" i="12"/>
  <c r="N911" i="12"/>
  <c r="N912" i="12"/>
  <c r="N913" i="12"/>
  <c r="N914" i="12"/>
  <c r="N915" i="12"/>
  <c r="N916" i="12"/>
  <c r="N917" i="12"/>
  <c r="N918" i="12"/>
  <c r="N919" i="12"/>
  <c r="N920" i="12"/>
  <c r="N921" i="12"/>
  <c r="N922" i="12"/>
  <c r="N923" i="12"/>
  <c r="N924" i="12"/>
  <c r="N925" i="12"/>
  <c r="N926" i="12"/>
  <c r="N927" i="12"/>
  <c r="N928" i="12"/>
  <c r="N929" i="12"/>
  <c r="N930" i="12"/>
  <c r="N931" i="12"/>
  <c r="N932" i="12"/>
  <c r="N933" i="12"/>
  <c r="N934" i="12"/>
  <c r="N935" i="12"/>
  <c r="N936" i="12"/>
  <c r="N937" i="12"/>
  <c r="N938" i="12"/>
  <c r="N939" i="12"/>
  <c r="N940" i="12"/>
  <c r="N941" i="12"/>
  <c r="N942" i="12"/>
  <c r="N943" i="12"/>
  <c r="N944" i="12"/>
  <c r="N945" i="12"/>
  <c r="N946" i="12"/>
  <c r="N947" i="12"/>
  <c r="N948" i="12"/>
  <c r="N949" i="12"/>
  <c r="N950" i="12"/>
  <c r="N951" i="12"/>
  <c r="N952" i="12"/>
  <c r="N953" i="12"/>
  <c r="N954" i="12"/>
  <c r="N955" i="12"/>
  <c r="N956" i="12"/>
  <c r="N957" i="12"/>
  <c r="N958" i="12"/>
  <c r="N959" i="12"/>
  <c r="N960" i="12"/>
  <c r="N961" i="12"/>
  <c r="N962" i="12"/>
  <c r="N963" i="12"/>
  <c r="N964" i="12"/>
  <c r="N965" i="12"/>
  <c r="N966" i="12"/>
  <c r="N967" i="12"/>
  <c r="N968" i="12"/>
  <c r="N969" i="12"/>
  <c r="N970" i="12"/>
  <c r="N971" i="12"/>
  <c r="N972" i="12"/>
  <c r="N973" i="12"/>
  <c r="N974" i="12"/>
  <c r="N975" i="12"/>
  <c r="N976" i="12"/>
  <c r="N977" i="12"/>
  <c r="N978" i="12"/>
  <c r="N979" i="12"/>
  <c r="N980" i="12"/>
  <c r="N981" i="12"/>
  <c r="N982" i="12"/>
  <c r="N983" i="12"/>
  <c r="N984" i="12"/>
  <c r="N985" i="12"/>
  <c r="N986" i="12"/>
  <c r="N987" i="12"/>
  <c r="N988" i="12"/>
  <c r="N989" i="12"/>
  <c r="N990" i="12"/>
  <c r="N991" i="12"/>
  <c r="N992" i="12"/>
  <c r="N993" i="12"/>
  <c r="N994" i="12"/>
  <c r="N995" i="12"/>
  <c r="N996" i="12"/>
  <c r="N997" i="12"/>
  <c r="N998" i="12"/>
  <c r="N999" i="12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231" i="11"/>
  <c r="N232" i="11"/>
  <c r="N233" i="11"/>
  <c r="N234" i="11"/>
  <c r="N235" i="11"/>
  <c r="N236" i="11"/>
  <c r="N237" i="11"/>
  <c r="N238" i="11"/>
  <c r="N239" i="11"/>
  <c r="N240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N290" i="11"/>
  <c r="N291" i="11"/>
  <c r="N292" i="11"/>
  <c r="N293" i="11"/>
  <c r="N294" i="11"/>
  <c r="N295" i="11"/>
  <c r="N296" i="11"/>
  <c r="N297" i="11"/>
  <c r="N298" i="11"/>
  <c r="N299" i="11"/>
  <c r="N300" i="11"/>
  <c r="N301" i="11"/>
  <c r="N302" i="11"/>
  <c r="N303" i="11"/>
  <c r="N304" i="11"/>
  <c r="N305" i="11"/>
  <c r="N306" i="11"/>
  <c r="N307" i="11"/>
  <c r="N308" i="11"/>
  <c r="N309" i="11"/>
  <c r="N310" i="11"/>
  <c r="N311" i="11"/>
  <c r="N312" i="11"/>
  <c r="N313" i="11"/>
  <c r="N314" i="11"/>
  <c r="N315" i="11"/>
  <c r="N316" i="11"/>
  <c r="N317" i="11"/>
  <c r="N318" i="11"/>
  <c r="N319" i="11"/>
  <c r="N320" i="11"/>
  <c r="N321" i="11"/>
  <c r="N322" i="11"/>
  <c r="N323" i="11"/>
  <c r="N324" i="11"/>
  <c r="N325" i="11"/>
  <c r="N326" i="11"/>
  <c r="N327" i="11"/>
  <c r="N328" i="11"/>
  <c r="N329" i="11"/>
  <c r="N330" i="11"/>
  <c r="N331" i="11"/>
  <c r="N332" i="11"/>
  <c r="N333" i="11"/>
  <c r="N334" i="11"/>
  <c r="N335" i="11"/>
  <c r="N336" i="11"/>
  <c r="N337" i="11"/>
  <c r="N338" i="11"/>
  <c r="N339" i="11"/>
  <c r="N340" i="11"/>
  <c r="N341" i="11"/>
  <c r="N342" i="11"/>
  <c r="N343" i="11"/>
  <c r="N344" i="11"/>
  <c r="N345" i="11"/>
  <c r="N346" i="11"/>
  <c r="N347" i="11"/>
  <c r="N348" i="11"/>
  <c r="N349" i="11"/>
  <c r="N350" i="11"/>
  <c r="N351" i="11"/>
  <c r="N352" i="11"/>
  <c r="N353" i="11"/>
  <c r="N354" i="11"/>
  <c r="N355" i="11"/>
  <c r="N356" i="11"/>
  <c r="N357" i="11"/>
  <c r="N358" i="11"/>
  <c r="N359" i="11"/>
  <c r="N360" i="11"/>
  <c r="N361" i="11"/>
  <c r="N362" i="11"/>
  <c r="N363" i="11"/>
  <c r="N364" i="11"/>
  <c r="N365" i="11"/>
  <c r="N366" i="11"/>
  <c r="N367" i="11"/>
  <c r="N368" i="11"/>
  <c r="N369" i="11"/>
  <c r="N370" i="11"/>
  <c r="N371" i="11"/>
  <c r="N372" i="11"/>
  <c r="N373" i="11"/>
  <c r="N374" i="11"/>
  <c r="N375" i="11"/>
  <c r="N376" i="11"/>
  <c r="N377" i="11"/>
  <c r="N378" i="11"/>
  <c r="N379" i="11"/>
  <c r="N380" i="11"/>
  <c r="N381" i="11"/>
  <c r="N382" i="11"/>
  <c r="N383" i="11"/>
  <c r="N384" i="11"/>
  <c r="N385" i="11"/>
  <c r="N386" i="11"/>
  <c r="N387" i="11"/>
  <c r="N388" i="11"/>
  <c r="N389" i="11"/>
  <c r="N390" i="11"/>
  <c r="N391" i="11"/>
  <c r="N392" i="11"/>
  <c r="N393" i="11"/>
  <c r="N394" i="11"/>
  <c r="N395" i="11"/>
  <c r="N396" i="11"/>
  <c r="N397" i="11"/>
  <c r="N398" i="11"/>
  <c r="N399" i="11"/>
  <c r="N400" i="11"/>
  <c r="N401" i="11"/>
  <c r="N402" i="11"/>
  <c r="N403" i="11"/>
  <c r="N404" i="11"/>
  <c r="N405" i="11"/>
  <c r="N406" i="11"/>
  <c r="N407" i="11"/>
  <c r="N408" i="11"/>
  <c r="N409" i="11"/>
  <c r="N410" i="11"/>
  <c r="N411" i="11"/>
  <c r="N412" i="11"/>
  <c r="N413" i="11"/>
  <c r="N414" i="11"/>
  <c r="N415" i="11"/>
  <c r="N416" i="11"/>
  <c r="N417" i="11"/>
  <c r="N418" i="11"/>
  <c r="N419" i="11"/>
  <c r="N420" i="11"/>
  <c r="N421" i="11"/>
  <c r="N422" i="11"/>
  <c r="N423" i="11"/>
  <c r="N424" i="11"/>
  <c r="N425" i="11"/>
  <c r="N426" i="11"/>
  <c r="N427" i="11"/>
  <c r="N428" i="11"/>
  <c r="N429" i="11"/>
  <c r="N430" i="11"/>
  <c r="N431" i="11"/>
  <c r="N432" i="11"/>
  <c r="N433" i="11"/>
  <c r="N434" i="11"/>
  <c r="N435" i="11"/>
  <c r="N436" i="11"/>
  <c r="N437" i="11"/>
  <c r="N438" i="11"/>
  <c r="N439" i="11"/>
  <c r="N440" i="11"/>
  <c r="N441" i="11"/>
  <c r="N442" i="11"/>
  <c r="N443" i="11"/>
  <c r="N444" i="11"/>
  <c r="N445" i="11"/>
  <c r="N446" i="11"/>
  <c r="N447" i="11"/>
  <c r="N448" i="11"/>
  <c r="N449" i="11"/>
  <c r="N450" i="11"/>
  <c r="N451" i="11"/>
  <c r="N452" i="11"/>
  <c r="N453" i="11"/>
  <c r="N454" i="11"/>
  <c r="N455" i="11"/>
  <c r="N456" i="11"/>
  <c r="N457" i="11"/>
  <c r="N458" i="11"/>
  <c r="N459" i="11"/>
  <c r="N460" i="11"/>
  <c r="N461" i="11"/>
  <c r="N462" i="11"/>
  <c r="N463" i="11"/>
  <c r="N464" i="11"/>
  <c r="N465" i="11"/>
  <c r="N466" i="11"/>
  <c r="N467" i="11"/>
  <c r="N468" i="11"/>
  <c r="N469" i="11"/>
  <c r="N470" i="11"/>
  <c r="N471" i="11"/>
  <c r="N472" i="11"/>
  <c r="N473" i="11"/>
  <c r="N474" i="11"/>
  <c r="N475" i="11"/>
  <c r="N476" i="11"/>
  <c r="N477" i="11"/>
  <c r="N478" i="11"/>
  <c r="N479" i="11"/>
  <c r="N480" i="11"/>
  <c r="N481" i="11"/>
  <c r="N482" i="11"/>
  <c r="N483" i="11"/>
  <c r="N484" i="11"/>
  <c r="N485" i="11"/>
  <c r="N486" i="11"/>
  <c r="N487" i="11"/>
  <c r="N488" i="11"/>
  <c r="N489" i="11"/>
  <c r="N490" i="11"/>
  <c r="N491" i="11"/>
  <c r="N492" i="11"/>
  <c r="N493" i="11"/>
  <c r="N494" i="11"/>
  <c r="N495" i="11"/>
  <c r="N496" i="11"/>
  <c r="N497" i="11"/>
  <c r="N498" i="11"/>
  <c r="N499" i="11"/>
  <c r="N500" i="11"/>
  <c r="N501" i="11"/>
  <c r="N502" i="11"/>
  <c r="N503" i="11"/>
  <c r="N504" i="11"/>
  <c r="N505" i="11"/>
  <c r="N506" i="11"/>
  <c r="N507" i="11"/>
  <c r="N508" i="11"/>
  <c r="N509" i="11"/>
  <c r="N510" i="11"/>
  <c r="N511" i="11"/>
  <c r="N512" i="11"/>
  <c r="N513" i="11"/>
  <c r="N514" i="11"/>
  <c r="N515" i="11"/>
  <c r="N516" i="11"/>
  <c r="N517" i="11"/>
  <c r="N518" i="11"/>
  <c r="N519" i="11"/>
  <c r="N520" i="11"/>
  <c r="N521" i="11"/>
  <c r="N522" i="11"/>
  <c r="N523" i="11"/>
  <c r="N524" i="11"/>
  <c r="N525" i="11"/>
  <c r="N526" i="11"/>
  <c r="N527" i="11"/>
  <c r="N528" i="11"/>
  <c r="N529" i="11"/>
  <c r="N530" i="11"/>
  <c r="N531" i="11"/>
  <c r="N532" i="11"/>
  <c r="N533" i="11"/>
  <c r="N534" i="11"/>
  <c r="N535" i="11"/>
  <c r="N536" i="11"/>
  <c r="N537" i="11"/>
  <c r="N538" i="11"/>
  <c r="N539" i="11"/>
  <c r="N540" i="11"/>
  <c r="N541" i="11"/>
  <c r="N542" i="11"/>
  <c r="N543" i="11"/>
  <c r="N544" i="11"/>
  <c r="N545" i="11"/>
  <c r="N546" i="11"/>
  <c r="N547" i="11"/>
  <c r="N548" i="11"/>
  <c r="N549" i="11"/>
  <c r="N550" i="11"/>
  <c r="N551" i="11"/>
  <c r="N552" i="11"/>
  <c r="N553" i="11"/>
  <c r="N554" i="11"/>
  <c r="N555" i="11"/>
  <c r="N556" i="11"/>
  <c r="N557" i="11"/>
  <c r="N558" i="11"/>
  <c r="N559" i="11"/>
  <c r="N560" i="11"/>
  <c r="N561" i="11"/>
  <c r="N562" i="11"/>
  <c r="N563" i="11"/>
  <c r="N564" i="11"/>
  <c r="N565" i="11"/>
  <c r="N566" i="11"/>
  <c r="N567" i="11"/>
  <c r="N568" i="11"/>
  <c r="N569" i="11"/>
  <c r="N570" i="11"/>
  <c r="N571" i="11"/>
  <c r="N572" i="11"/>
  <c r="N573" i="11"/>
  <c r="N574" i="11"/>
  <c r="N575" i="11"/>
  <c r="N576" i="11"/>
  <c r="N577" i="11"/>
  <c r="N578" i="11"/>
  <c r="N579" i="11"/>
  <c r="N580" i="11"/>
  <c r="N581" i="11"/>
  <c r="N582" i="11"/>
  <c r="N583" i="11"/>
  <c r="N584" i="11"/>
  <c r="N585" i="11"/>
  <c r="N586" i="11"/>
  <c r="N587" i="11"/>
  <c r="N588" i="11"/>
  <c r="N589" i="11"/>
  <c r="N590" i="11"/>
  <c r="N591" i="11"/>
  <c r="N592" i="11"/>
  <c r="N593" i="11"/>
  <c r="N594" i="11"/>
  <c r="N595" i="11"/>
  <c r="N596" i="11"/>
  <c r="N597" i="11"/>
  <c r="N598" i="11"/>
  <c r="N599" i="11"/>
  <c r="N600" i="11"/>
  <c r="N601" i="11"/>
  <c r="N602" i="11"/>
  <c r="N603" i="11"/>
  <c r="N604" i="11"/>
  <c r="N605" i="11"/>
  <c r="N606" i="11"/>
  <c r="N607" i="11"/>
  <c r="N608" i="11"/>
  <c r="N609" i="11"/>
  <c r="N610" i="11"/>
  <c r="N611" i="11"/>
  <c r="N612" i="11"/>
  <c r="N613" i="11"/>
  <c r="N614" i="11"/>
  <c r="N615" i="11"/>
  <c r="N616" i="11"/>
  <c r="N617" i="11"/>
  <c r="N618" i="11"/>
  <c r="N619" i="11"/>
  <c r="N620" i="11"/>
  <c r="N621" i="11"/>
  <c r="N622" i="11"/>
  <c r="N623" i="11"/>
  <c r="N624" i="11"/>
  <c r="N625" i="11"/>
  <c r="N626" i="11"/>
  <c r="N627" i="11"/>
  <c r="N628" i="11"/>
  <c r="N629" i="11"/>
  <c r="N630" i="11"/>
  <c r="N631" i="11"/>
  <c r="N632" i="11"/>
  <c r="N633" i="11"/>
  <c r="N634" i="11"/>
  <c r="N635" i="11"/>
  <c r="N636" i="11"/>
  <c r="N637" i="11"/>
  <c r="N638" i="11"/>
  <c r="N639" i="11"/>
  <c r="N640" i="11"/>
  <c r="N641" i="11"/>
  <c r="N642" i="11"/>
  <c r="N643" i="11"/>
  <c r="N644" i="11"/>
  <c r="N645" i="11"/>
  <c r="N646" i="11"/>
  <c r="N647" i="11"/>
  <c r="N648" i="11"/>
  <c r="N649" i="11"/>
  <c r="N650" i="11"/>
  <c r="N651" i="11"/>
  <c r="N652" i="11"/>
  <c r="N653" i="11"/>
  <c r="N654" i="11"/>
  <c r="N655" i="11"/>
  <c r="N656" i="11"/>
  <c r="N657" i="11"/>
  <c r="N658" i="11"/>
  <c r="N659" i="11"/>
  <c r="N660" i="11"/>
  <c r="N661" i="11"/>
  <c r="N662" i="11"/>
  <c r="N663" i="11"/>
  <c r="N664" i="11"/>
  <c r="N665" i="11"/>
  <c r="N666" i="11"/>
  <c r="N667" i="11"/>
  <c r="N668" i="11"/>
  <c r="N669" i="11"/>
  <c r="N670" i="11"/>
  <c r="N671" i="11"/>
  <c r="N672" i="11"/>
  <c r="N673" i="11"/>
  <c r="N674" i="11"/>
  <c r="N675" i="11"/>
  <c r="N676" i="11"/>
  <c r="N677" i="11"/>
  <c r="N678" i="11"/>
  <c r="N679" i="11"/>
  <c r="N680" i="11"/>
  <c r="N681" i="11"/>
  <c r="N682" i="11"/>
  <c r="N683" i="11"/>
  <c r="N684" i="11"/>
  <c r="N685" i="11"/>
  <c r="N686" i="11"/>
  <c r="N687" i="11"/>
  <c r="N688" i="11"/>
  <c r="N689" i="11"/>
  <c r="N690" i="11"/>
  <c r="N691" i="11"/>
  <c r="N692" i="11"/>
  <c r="N693" i="11"/>
  <c r="N694" i="11"/>
  <c r="N695" i="11"/>
  <c r="N696" i="11"/>
  <c r="N697" i="11"/>
  <c r="N698" i="11"/>
  <c r="N699" i="11"/>
  <c r="N700" i="11"/>
  <c r="N701" i="11"/>
  <c r="N702" i="11"/>
  <c r="N703" i="11"/>
  <c r="N704" i="11"/>
  <c r="N705" i="11"/>
  <c r="N706" i="11"/>
  <c r="N707" i="11"/>
  <c r="N708" i="11"/>
  <c r="N709" i="11"/>
  <c r="N710" i="11"/>
  <c r="N711" i="11"/>
  <c r="N712" i="11"/>
  <c r="N713" i="11"/>
  <c r="N714" i="11"/>
  <c r="N715" i="11"/>
  <c r="N716" i="11"/>
  <c r="N717" i="11"/>
  <c r="N718" i="11"/>
  <c r="N719" i="11"/>
  <c r="N720" i="11"/>
  <c r="N721" i="11"/>
  <c r="N722" i="11"/>
  <c r="N723" i="11"/>
  <c r="N724" i="11"/>
  <c r="N725" i="11"/>
  <c r="N726" i="11"/>
  <c r="N727" i="11"/>
  <c r="N728" i="11"/>
  <c r="N729" i="11"/>
  <c r="N730" i="11"/>
  <c r="N731" i="11"/>
  <c r="N732" i="11"/>
  <c r="N733" i="11"/>
  <c r="N734" i="11"/>
  <c r="N735" i="11"/>
  <c r="N736" i="11"/>
  <c r="N737" i="11"/>
  <c r="N738" i="11"/>
  <c r="N739" i="11"/>
  <c r="N740" i="11"/>
  <c r="N741" i="11"/>
  <c r="N742" i="11"/>
  <c r="N743" i="11"/>
  <c r="N744" i="11"/>
  <c r="N745" i="11"/>
  <c r="N746" i="11"/>
  <c r="N747" i="11"/>
  <c r="N748" i="11"/>
  <c r="N749" i="11"/>
  <c r="N750" i="11"/>
  <c r="N751" i="11"/>
  <c r="N752" i="11"/>
  <c r="N753" i="11"/>
  <c r="N754" i="11"/>
  <c r="N755" i="11"/>
  <c r="N756" i="11"/>
  <c r="N757" i="11"/>
  <c r="N758" i="11"/>
  <c r="N759" i="11"/>
  <c r="N760" i="11"/>
  <c r="N761" i="11"/>
  <c r="N762" i="11"/>
  <c r="N763" i="11"/>
  <c r="N764" i="11"/>
  <c r="N765" i="11"/>
  <c r="N766" i="11"/>
  <c r="N767" i="11"/>
  <c r="N768" i="11"/>
  <c r="N769" i="11"/>
  <c r="N770" i="11"/>
  <c r="N771" i="11"/>
  <c r="N772" i="11"/>
  <c r="N773" i="11"/>
  <c r="N774" i="11"/>
  <c r="N775" i="11"/>
  <c r="N776" i="11"/>
  <c r="N777" i="11"/>
  <c r="N778" i="11"/>
  <c r="N779" i="11"/>
  <c r="N780" i="11"/>
  <c r="N781" i="11"/>
  <c r="N782" i="11"/>
  <c r="N783" i="11"/>
  <c r="N784" i="11"/>
  <c r="N785" i="11"/>
  <c r="N786" i="11"/>
  <c r="N787" i="11"/>
  <c r="N788" i="11"/>
  <c r="N789" i="11"/>
  <c r="N790" i="11"/>
  <c r="N791" i="11"/>
  <c r="N792" i="11"/>
  <c r="N793" i="11"/>
  <c r="N794" i="11"/>
  <c r="N795" i="11"/>
  <c r="N796" i="11"/>
  <c r="N797" i="11"/>
  <c r="N798" i="11"/>
  <c r="N799" i="11"/>
  <c r="N800" i="11"/>
  <c r="N801" i="11"/>
  <c r="N802" i="11"/>
  <c r="N803" i="11"/>
  <c r="N804" i="11"/>
  <c r="N805" i="11"/>
  <c r="N806" i="11"/>
  <c r="N807" i="11"/>
  <c r="N808" i="11"/>
  <c r="N809" i="11"/>
  <c r="N810" i="11"/>
  <c r="N811" i="11"/>
  <c r="N812" i="11"/>
  <c r="N813" i="11"/>
  <c r="N814" i="11"/>
  <c r="N815" i="11"/>
  <c r="N816" i="11"/>
  <c r="N817" i="11"/>
  <c r="N818" i="11"/>
  <c r="N819" i="11"/>
  <c r="N820" i="11"/>
  <c r="N821" i="11"/>
  <c r="N822" i="11"/>
  <c r="N823" i="11"/>
  <c r="N824" i="11"/>
  <c r="N825" i="11"/>
  <c r="N826" i="11"/>
  <c r="N827" i="11"/>
  <c r="N828" i="11"/>
  <c r="N829" i="11"/>
  <c r="N830" i="11"/>
  <c r="N831" i="11"/>
  <c r="N832" i="11"/>
  <c r="N833" i="11"/>
  <c r="N834" i="11"/>
  <c r="N835" i="11"/>
  <c r="N836" i="11"/>
  <c r="N837" i="11"/>
  <c r="N838" i="11"/>
  <c r="N839" i="11"/>
  <c r="N840" i="11"/>
  <c r="N841" i="11"/>
  <c r="N842" i="11"/>
  <c r="N843" i="11"/>
  <c r="N844" i="11"/>
  <c r="N845" i="11"/>
  <c r="N846" i="11"/>
  <c r="N847" i="11"/>
  <c r="N848" i="11"/>
  <c r="N849" i="11"/>
  <c r="N850" i="11"/>
  <c r="N851" i="11"/>
  <c r="N852" i="11"/>
  <c r="N853" i="11"/>
  <c r="N854" i="11"/>
  <c r="N855" i="11"/>
  <c r="N856" i="11"/>
  <c r="N857" i="11"/>
  <c r="N858" i="11"/>
  <c r="N859" i="11"/>
  <c r="N860" i="11"/>
  <c r="N861" i="11"/>
  <c r="N862" i="11"/>
  <c r="N863" i="11"/>
  <c r="N864" i="11"/>
  <c r="N865" i="11"/>
  <c r="N866" i="11"/>
  <c r="N867" i="11"/>
  <c r="N868" i="11"/>
  <c r="N869" i="11"/>
  <c r="N870" i="11"/>
  <c r="N871" i="11"/>
  <c r="N872" i="11"/>
  <c r="N873" i="11"/>
  <c r="N874" i="11"/>
  <c r="N875" i="11"/>
  <c r="N876" i="11"/>
  <c r="N877" i="11"/>
  <c r="N878" i="11"/>
  <c r="N879" i="11"/>
  <c r="N880" i="11"/>
  <c r="N881" i="11"/>
  <c r="N882" i="11"/>
  <c r="N883" i="11"/>
  <c r="N884" i="11"/>
  <c r="N885" i="11"/>
  <c r="N886" i="11"/>
  <c r="N887" i="11"/>
  <c r="N888" i="11"/>
  <c r="N889" i="11"/>
  <c r="N890" i="11"/>
  <c r="N891" i="11"/>
  <c r="N892" i="11"/>
  <c r="N893" i="11"/>
  <c r="N894" i="11"/>
  <c r="N895" i="11"/>
  <c r="N896" i="11"/>
  <c r="N897" i="11"/>
  <c r="N898" i="11"/>
  <c r="N899" i="11"/>
  <c r="N900" i="11"/>
  <c r="N901" i="11"/>
  <c r="N902" i="11"/>
  <c r="N903" i="11"/>
  <c r="N904" i="11"/>
  <c r="N905" i="11"/>
  <c r="N906" i="11"/>
  <c r="N907" i="11"/>
  <c r="N908" i="11"/>
  <c r="N909" i="11"/>
  <c r="N910" i="11"/>
  <c r="N911" i="11"/>
  <c r="N912" i="11"/>
  <c r="N913" i="11"/>
  <c r="N914" i="11"/>
  <c r="N915" i="11"/>
  <c r="N916" i="11"/>
  <c r="N917" i="11"/>
  <c r="N918" i="11"/>
  <c r="N919" i="11"/>
  <c r="N920" i="11"/>
  <c r="N921" i="11"/>
  <c r="N922" i="11"/>
  <c r="N923" i="11"/>
  <c r="N924" i="11"/>
  <c r="N925" i="11"/>
  <c r="N926" i="11"/>
  <c r="N927" i="11"/>
  <c r="N928" i="11"/>
  <c r="N929" i="11"/>
  <c r="N930" i="11"/>
  <c r="N931" i="11"/>
  <c r="N932" i="11"/>
  <c r="N933" i="11"/>
  <c r="N934" i="11"/>
  <c r="N935" i="11"/>
  <c r="N936" i="11"/>
  <c r="N937" i="11"/>
  <c r="N938" i="11"/>
  <c r="N939" i="11"/>
  <c r="N940" i="11"/>
  <c r="N941" i="11"/>
  <c r="N942" i="11"/>
  <c r="N943" i="11"/>
  <c r="N944" i="11"/>
  <c r="N945" i="11"/>
  <c r="N946" i="11"/>
  <c r="N947" i="11"/>
  <c r="N948" i="11"/>
  <c r="N949" i="11"/>
  <c r="N950" i="11"/>
  <c r="N951" i="11"/>
  <c r="N952" i="11"/>
  <c r="N953" i="11"/>
  <c r="N954" i="11"/>
  <c r="N955" i="11"/>
  <c r="N956" i="11"/>
  <c r="N957" i="11"/>
  <c r="N958" i="11"/>
  <c r="N959" i="11"/>
  <c r="N960" i="11"/>
  <c r="N961" i="11"/>
  <c r="N962" i="11"/>
  <c r="N963" i="11"/>
  <c r="N964" i="11"/>
  <c r="N965" i="11"/>
  <c r="N966" i="11"/>
  <c r="N967" i="11"/>
  <c r="N968" i="11"/>
  <c r="N969" i="11"/>
  <c r="N970" i="11"/>
  <c r="N971" i="11"/>
  <c r="N972" i="11"/>
  <c r="N973" i="11"/>
  <c r="N974" i="11"/>
  <c r="N975" i="11"/>
  <c r="N976" i="11"/>
  <c r="N977" i="11"/>
  <c r="N978" i="11"/>
  <c r="N979" i="11"/>
  <c r="N980" i="11"/>
  <c r="N981" i="11"/>
  <c r="N982" i="11"/>
  <c r="N983" i="11"/>
  <c r="N984" i="11"/>
  <c r="N985" i="11"/>
  <c r="N986" i="11"/>
  <c r="N987" i="11"/>
  <c r="N988" i="11"/>
  <c r="N989" i="11"/>
  <c r="N990" i="11"/>
  <c r="N991" i="11"/>
  <c r="N992" i="11"/>
  <c r="N993" i="11"/>
  <c r="N994" i="11"/>
  <c r="N995" i="11"/>
  <c r="N996" i="11"/>
  <c r="N997" i="11"/>
  <c r="N998" i="11"/>
  <c r="N999" i="11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8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N298" i="10"/>
  <c r="N299" i="10"/>
  <c r="N300" i="10"/>
  <c r="N301" i="10"/>
  <c r="N302" i="10"/>
  <c r="N303" i="10"/>
  <c r="N304" i="10"/>
  <c r="N305" i="10"/>
  <c r="N306" i="10"/>
  <c r="N307" i="10"/>
  <c r="N308" i="10"/>
  <c r="N309" i="10"/>
  <c r="N310" i="10"/>
  <c r="N311" i="10"/>
  <c r="N312" i="10"/>
  <c r="N313" i="10"/>
  <c r="N314" i="10"/>
  <c r="N315" i="10"/>
  <c r="N316" i="10"/>
  <c r="N317" i="10"/>
  <c r="N318" i="10"/>
  <c r="N319" i="10"/>
  <c r="N320" i="10"/>
  <c r="N321" i="10"/>
  <c r="N322" i="10"/>
  <c r="N323" i="10"/>
  <c r="N324" i="10"/>
  <c r="N325" i="10"/>
  <c r="N326" i="10"/>
  <c r="N327" i="10"/>
  <c r="N328" i="10"/>
  <c r="N329" i="10"/>
  <c r="N330" i="10"/>
  <c r="N331" i="10"/>
  <c r="N332" i="10"/>
  <c r="N333" i="10"/>
  <c r="N334" i="10"/>
  <c r="N335" i="10"/>
  <c r="N336" i="10"/>
  <c r="N337" i="10"/>
  <c r="N338" i="10"/>
  <c r="N339" i="10"/>
  <c r="N340" i="10"/>
  <c r="N341" i="10"/>
  <c r="N342" i="10"/>
  <c r="N343" i="10"/>
  <c r="N344" i="10"/>
  <c r="N345" i="10"/>
  <c r="N346" i="10"/>
  <c r="N347" i="10"/>
  <c r="N348" i="10"/>
  <c r="N349" i="10"/>
  <c r="N350" i="10"/>
  <c r="N351" i="10"/>
  <c r="N352" i="10"/>
  <c r="N353" i="10"/>
  <c r="N354" i="10"/>
  <c r="N355" i="10"/>
  <c r="N356" i="10"/>
  <c r="N357" i="10"/>
  <c r="N358" i="10"/>
  <c r="N359" i="10"/>
  <c r="N360" i="10"/>
  <c r="N361" i="10"/>
  <c r="N362" i="10"/>
  <c r="N363" i="10"/>
  <c r="N364" i="10"/>
  <c r="N365" i="10"/>
  <c r="N366" i="10"/>
  <c r="N367" i="10"/>
  <c r="N368" i="10"/>
  <c r="N369" i="10"/>
  <c r="N370" i="10"/>
  <c r="N371" i="10"/>
  <c r="N372" i="10"/>
  <c r="N373" i="10"/>
  <c r="N374" i="10"/>
  <c r="N375" i="10"/>
  <c r="N376" i="10"/>
  <c r="N377" i="10"/>
  <c r="N378" i="10"/>
  <c r="N379" i="10"/>
  <c r="N380" i="10"/>
  <c r="N381" i="10"/>
  <c r="N382" i="10"/>
  <c r="N383" i="10"/>
  <c r="N384" i="10"/>
  <c r="N385" i="10"/>
  <c r="N386" i="10"/>
  <c r="N387" i="10"/>
  <c r="N388" i="10"/>
  <c r="N389" i="10"/>
  <c r="N390" i="10"/>
  <c r="N391" i="10"/>
  <c r="N392" i="10"/>
  <c r="N393" i="10"/>
  <c r="N394" i="10"/>
  <c r="N395" i="10"/>
  <c r="N396" i="10"/>
  <c r="N397" i="10"/>
  <c r="N398" i="10"/>
  <c r="N399" i="10"/>
  <c r="N400" i="10"/>
  <c r="N401" i="10"/>
  <c r="N402" i="10"/>
  <c r="N403" i="10"/>
  <c r="N404" i="10"/>
  <c r="N405" i="10"/>
  <c r="N406" i="10"/>
  <c r="N407" i="10"/>
  <c r="N408" i="10"/>
  <c r="N409" i="10"/>
  <c r="N410" i="10"/>
  <c r="N411" i="10"/>
  <c r="N412" i="10"/>
  <c r="N413" i="10"/>
  <c r="N414" i="10"/>
  <c r="N415" i="10"/>
  <c r="N416" i="10"/>
  <c r="N417" i="10"/>
  <c r="N418" i="10"/>
  <c r="N419" i="10"/>
  <c r="N420" i="10"/>
  <c r="N421" i="10"/>
  <c r="N422" i="10"/>
  <c r="N423" i="10"/>
  <c r="N424" i="10"/>
  <c r="N425" i="10"/>
  <c r="N426" i="10"/>
  <c r="N427" i="10"/>
  <c r="N428" i="10"/>
  <c r="N429" i="10"/>
  <c r="N430" i="10"/>
  <c r="N431" i="10"/>
  <c r="N432" i="10"/>
  <c r="N433" i="10"/>
  <c r="N434" i="10"/>
  <c r="N435" i="10"/>
  <c r="N436" i="10"/>
  <c r="N437" i="10"/>
  <c r="N438" i="10"/>
  <c r="N439" i="10"/>
  <c r="N440" i="10"/>
  <c r="N441" i="10"/>
  <c r="N442" i="10"/>
  <c r="N443" i="10"/>
  <c r="N444" i="10"/>
  <c r="N445" i="10"/>
  <c r="N446" i="10"/>
  <c r="N447" i="10"/>
  <c r="N448" i="10"/>
  <c r="N449" i="10"/>
  <c r="N450" i="10"/>
  <c r="N451" i="10"/>
  <c r="N452" i="10"/>
  <c r="N453" i="10"/>
  <c r="N454" i="10"/>
  <c r="N455" i="10"/>
  <c r="N456" i="10"/>
  <c r="N457" i="10"/>
  <c r="N458" i="10"/>
  <c r="N459" i="10"/>
  <c r="N460" i="10"/>
  <c r="N461" i="10"/>
  <c r="N462" i="10"/>
  <c r="N463" i="10"/>
  <c r="N464" i="10"/>
  <c r="N465" i="10"/>
  <c r="N466" i="10"/>
  <c r="N467" i="10"/>
  <c r="N468" i="10"/>
  <c r="N469" i="10"/>
  <c r="N470" i="10"/>
  <c r="N471" i="10"/>
  <c r="N472" i="10"/>
  <c r="N473" i="10"/>
  <c r="N474" i="10"/>
  <c r="N475" i="10"/>
  <c r="N476" i="10"/>
  <c r="N477" i="10"/>
  <c r="N478" i="10"/>
  <c r="N479" i="10"/>
  <c r="N480" i="10"/>
  <c r="N481" i="10"/>
  <c r="N482" i="10"/>
  <c r="N483" i="10"/>
  <c r="N484" i="10"/>
  <c r="N485" i="10"/>
  <c r="N486" i="10"/>
  <c r="N487" i="10"/>
  <c r="N488" i="10"/>
  <c r="N489" i="10"/>
  <c r="N490" i="10"/>
  <c r="N491" i="10"/>
  <c r="N492" i="10"/>
  <c r="N493" i="10"/>
  <c r="N494" i="10"/>
  <c r="N495" i="10"/>
  <c r="N496" i="10"/>
  <c r="N497" i="10"/>
  <c r="N498" i="10"/>
  <c r="N499" i="10"/>
  <c r="N500" i="10"/>
  <c r="N501" i="10"/>
  <c r="N502" i="10"/>
  <c r="N503" i="10"/>
  <c r="N504" i="10"/>
  <c r="N505" i="10"/>
  <c r="N506" i="10"/>
  <c r="N507" i="10"/>
  <c r="N508" i="10"/>
  <c r="N509" i="10"/>
  <c r="N510" i="10"/>
  <c r="N511" i="10"/>
  <c r="N512" i="10"/>
  <c r="N513" i="10"/>
  <c r="N514" i="10"/>
  <c r="N515" i="10"/>
  <c r="N516" i="10"/>
  <c r="N517" i="10"/>
  <c r="N518" i="10"/>
  <c r="N519" i="10"/>
  <c r="N520" i="10"/>
  <c r="N521" i="10"/>
  <c r="N522" i="10"/>
  <c r="N523" i="10"/>
  <c r="N524" i="10"/>
  <c r="N525" i="10"/>
  <c r="N526" i="10"/>
  <c r="N527" i="10"/>
  <c r="N528" i="10"/>
  <c r="N529" i="10"/>
  <c r="N530" i="10"/>
  <c r="N531" i="10"/>
  <c r="N532" i="10"/>
  <c r="N533" i="10"/>
  <c r="N534" i="10"/>
  <c r="N535" i="10"/>
  <c r="N536" i="10"/>
  <c r="N537" i="10"/>
  <c r="N538" i="10"/>
  <c r="N539" i="10"/>
  <c r="N540" i="10"/>
  <c r="N541" i="10"/>
  <c r="N542" i="10"/>
  <c r="N543" i="10"/>
  <c r="N544" i="10"/>
  <c r="N545" i="10"/>
  <c r="N546" i="10"/>
  <c r="N547" i="10"/>
  <c r="N548" i="10"/>
  <c r="N549" i="10"/>
  <c r="N550" i="10"/>
  <c r="N551" i="10"/>
  <c r="N552" i="10"/>
  <c r="N553" i="10"/>
  <c r="N554" i="10"/>
  <c r="N555" i="10"/>
  <c r="N556" i="10"/>
  <c r="N557" i="10"/>
  <c r="N558" i="10"/>
  <c r="N559" i="10"/>
  <c r="N560" i="10"/>
  <c r="N561" i="10"/>
  <c r="N562" i="10"/>
  <c r="N563" i="10"/>
  <c r="N564" i="10"/>
  <c r="N565" i="10"/>
  <c r="N566" i="10"/>
  <c r="N567" i="10"/>
  <c r="N568" i="10"/>
  <c r="N569" i="10"/>
  <c r="N570" i="10"/>
  <c r="N571" i="10"/>
  <c r="N572" i="10"/>
  <c r="N573" i="10"/>
  <c r="N574" i="10"/>
  <c r="N575" i="10"/>
  <c r="N576" i="10"/>
  <c r="N577" i="10"/>
  <c r="N578" i="10"/>
  <c r="N579" i="10"/>
  <c r="N580" i="10"/>
  <c r="N581" i="10"/>
  <c r="N582" i="10"/>
  <c r="N583" i="10"/>
  <c r="N584" i="10"/>
  <c r="N585" i="10"/>
  <c r="N586" i="10"/>
  <c r="N587" i="10"/>
  <c r="N588" i="10"/>
  <c r="N589" i="10"/>
  <c r="N590" i="10"/>
  <c r="N591" i="10"/>
  <c r="N592" i="10"/>
  <c r="N593" i="10"/>
  <c r="N594" i="10"/>
  <c r="N595" i="10"/>
  <c r="N596" i="10"/>
  <c r="N597" i="10"/>
  <c r="N598" i="10"/>
  <c r="N599" i="10"/>
  <c r="N600" i="10"/>
  <c r="N601" i="10"/>
  <c r="N602" i="10"/>
  <c r="N603" i="10"/>
  <c r="N604" i="10"/>
  <c r="N605" i="10"/>
  <c r="N606" i="10"/>
  <c r="N607" i="10"/>
  <c r="N608" i="10"/>
  <c r="N609" i="10"/>
  <c r="N610" i="10"/>
  <c r="N611" i="10"/>
  <c r="N612" i="10"/>
  <c r="N613" i="10"/>
  <c r="N614" i="10"/>
  <c r="N615" i="10"/>
  <c r="N616" i="10"/>
  <c r="N617" i="10"/>
  <c r="N618" i="10"/>
  <c r="N619" i="10"/>
  <c r="N620" i="10"/>
  <c r="N621" i="10"/>
  <c r="N622" i="10"/>
  <c r="N623" i="10"/>
  <c r="N624" i="10"/>
  <c r="N625" i="10"/>
  <c r="N626" i="10"/>
  <c r="N627" i="10"/>
  <c r="N628" i="10"/>
  <c r="N629" i="10"/>
  <c r="N630" i="10"/>
  <c r="N631" i="10"/>
  <c r="N632" i="10"/>
  <c r="N633" i="10"/>
  <c r="N634" i="10"/>
  <c r="N635" i="10"/>
  <c r="N636" i="10"/>
  <c r="N637" i="10"/>
  <c r="N638" i="10"/>
  <c r="N639" i="10"/>
  <c r="N640" i="10"/>
  <c r="N641" i="10"/>
  <c r="N642" i="10"/>
  <c r="N643" i="10"/>
  <c r="N644" i="10"/>
  <c r="N645" i="10"/>
  <c r="N646" i="10"/>
  <c r="N647" i="10"/>
  <c r="N648" i="10"/>
  <c r="N649" i="10"/>
  <c r="N650" i="10"/>
  <c r="N651" i="10"/>
  <c r="N652" i="10"/>
  <c r="N653" i="10"/>
  <c r="N654" i="10"/>
  <c r="N655" i="10"/>
  <c r="N656" i="10"/>
  <c r="N657" i="10"/>
  <c r="N658" i="10"/>
  <c r="N659" i="10"/>
  <c r="N660" i="10"/>
  <c r="N661" i="10"/>
  <c r="N662" i="10"/>
  <c r="N663" i="10"/>
  <c r="N664" i="10"/>
  <c r="N665" i="10"/>
  <c r="N666" i="10"/>
  <c r="N667" i="10"/>
  <c r="N668" i="10"/>
  <c r="N669" i="10"/>
  <c r="N670" i="10"/>
  <c r="N671" i="10"/>
  <c r="N672" i="10"/>
  <c r="N673" i="10"/>
  <c r="N674" i="10"/>
  <c r="N675" i="10"/>
  <c r="N676" i="10"/>
  <c r="N677" i="10"/>
  <c r="N678" i="10"/>
  <c r="N679" i="10"/>
  <c r="N680" i="10"/>
  <c r="N681" i="10"/>
  <c r="N682" i="10"/>
  <c r="N683" i="10"/>
  <c r="N684" i="10"/>
  <c r="N685" i="10"/>
  <c r="N686" i="10"/>
  <c r="N687" i="10"/>
  <c r="N688" i="10"/>
  <c r="N689" i="10"/>
  <c r="N690" i="10"/>
  <c r="N691" i="10"/>
  <c r="N692" i="10"/>
  <c r="N693" i="10"/>
  <c r="N694" i="10"/>
  <c r="N695" i="10"/>
  <c r="N696" i="10"/>
  <c r="N697" i="10"/>
  <c r="N698" i="10"/>
  <c r="N699" i="10"/>
  <c r="N700" i="10"/>
  <c r="N701" i="10"/>
  <c r="N702" i="10"/>
  <c r="N703" i="10"/>
  <c r="N704" i="10"/>
  <c r="N705" i="10"/>
  <c r="N706" i="10"/>
  <c r="N707" i="10"/>
  <c r="N708" i="10"/>
  <c r="N709" i="10"/>
  <c r="N710" i="10"/>
  <c r="N711" i="10"/>
  <c r="N712" i="10"/>
  <c r="N713" i="10"/>
  <c r="N714" i="10"/>
  <c r="N715" i="10"/>
  <c r="N716" i="10"/>
  <c r="N717" i="10"/>
  <c r="N718" i="10"/>
  <c r="N719" i="10"/>
  <c r="N720" i="10"/>
  <c r="N721" i="10"/>
  <c r="N722" i="10"/>
  <c r="N723" i="10"/>
  <c r="N724" i="10"/>
  <c r="N725" i="10"/>
  <c r="N726" i="10"/>
  <c r="N727" i="10"/>
  <c r="N728" i="10"/>
  <c r="N729" i="10"/>
  <c r="N730" i="10"/>
  <c r="N731" i="10"/>
  <c r="N732" i="10"/>
  <c r="N733" i="10"/>
  <c r="N734" i="10"/>
  <c r="N735" i="10"/>
  <c r="N736" i="10"/>
  <c r="N737" i="10"/>
  <c r="N738" i="10"/>
  <c r="N739" i="10"/>
  <c r="N740" i="10"/>
  <c r="N741" i="10"/>
  <c r="N742" i="10"/>
  <c r="N743" i="10"/>
  <c r="N744" i="10"/>
  <c r="N745" i="10"/>
  <c r="N746" i="10"/>
  <c r="N747" i="10"/>
  <c r="N748" i="10"/>
  <c r="N749" i="10"/>
  <c r="N750" i="10"/>
  <c r="N751" i="10"/>
  <c r="N752" i="10"/>
  <c r="N753" i="10"/>
  <c r="N754" i="10"/>
  <c r="N755" i="10"/>
  <c r="N756" i="10"/>
  <c r="N757" i="10"/>
  <c r="N758" i="10"/>
  <c r="N759" i="10"/>
  <c r="N760" i="10"/>
  <c r="N761" i="10"/>
  <c r="N762" i="10"/>
  <c r="N763" i="10"/>
  <c r="N764" i="10"/>
  <c r="N765" i="10"/>
  <c r="N766" i="10"/>
  <c r="N767" i="10"/>
  <c r="N768" i="10"/>
  <c r="N769" i="10"/>
  <c r="N770" i="10"/>
  <c r="N771" i="10"/>
  <c r="N772" i="10"/>
  <c r="N773" i="10"/>
  <c r="N774" i="10"/>
  <c r="N775" i="10"/>
  <c r="N776" i="10"/>
  <c r="N777" i="10"/>
  <c r="N778" i="10"/>
  <c r="N779" i="10"/>
  <c r="N780" i="10"/>
  <c r="N781" i="10"/>
  <c r="N782" i="10"/>
  <c r="N783" i="10"/>
  <c r="N784" i="10"/>
  <c r="N785" i="10"/>
  <c r="N786" i="10"/>
  <c r="N787" i="10"/>
  <c r="N788" i="10"/>
  <c r="N789" i="10"/>
  <c r="N790" i="10"/>
  <c r="N791" i="10"/>
  <c r="N792" i="10"/>
  <c r="N793" i="10"/>
  <c r="N794" i="10"/>
  <c r="N795" i="10"/>
  <c r="N796" i="10"/>
  <c r="N797" i="10"/>
  <c r="N798" i="10"/>
  <c r="N799" i="10"/>
  <c r="N800" i="10"/>
  <c r="N801" i="10"/>
  <c r="N802" i="10"/>
  <c r="N803" i="10"/>
  <c r="N804" i="10"/>
  <c r="N805" i="10"/>
  <c r="N806" i="10"/>
  <c r="N807" i="10"/>
  <c r="N808" i="10"/>
  <c r="N809" i="10"/>
  <c r="N810" i="10"/>
  <c r="N811" i="10"/>
  <c r="N812" i="10"/>
  <c r="N813" i="10"/>
  <c r="N814" i="10"/>
  <c r="N815" i="10"/>
  <c r="N816" i="10"/>
  <c r="N817" i="10"/>
  <c r="N818" i="10"/>
  <c r="N819" i="10"/>
  <c r="N820" i="10"/>
  <c r="N821" i="10"/>
  <c r="N822" i="10"/>
  <c r="N823" i="10"/>
  <c r="N824" i="10"/>
  <c r="N825" i="10"/>
  <c r="N826" i="10"/>
  <c r="N827" i="10"/>
  <c r="N828" i="10"/>
  <c r="N829" i="10"/>
  <c r="N830" i="10"/>
  <c r="N831" i="10"/>
  <c r="N832" i="10"/>
  <c r="N833" i="10"/>
  <c r="N834" i="10"/>
  <c r="N835" i="10"/>
  <c r="N836" i="10"/>
  <c r="N837" i="10"/>
  <c r="N838" i="10"/>
  <c r="N839" i="10"/>
  <c r="N840" i="10"/>
  <c r="N841" i="10"/>
  <c r="N842" i="10"/>
  <c r="N843" i="10"/>
  <c r="N844" i="10"/>
  <c r="N845" i="10"/>
  <c r="N846" i="10"/>
  <c r="N847" i="10"/>
  <c r="N848" i="10"/>
  <c r="N849" i="10"/>
  <c r="N850" i="10"/>
  <c r="N851" i="10"/>
  <c r="N852" i="10"/>
  <c r="N853" i="10"/>
  <c r="N854" i="10"/>
  <c r="N855" i="10"/>
  <c r="N856" i="10"/>
  <c r="N857" i="10"/>
  <c r="N858" i="10"/>
  <c r="N859" i="10"/>
  <c r="N860" i="10"/>
  <c r="N861" i="10"/>
  <c r="N862" i="10"/>
  <c r="N863" i="10"/>
  <c r="N864" i="10"/>
  <c r="N865" i="10"/>
  <c r="N866" i="10"/>
  <c r="N867" i="10"/>
  <c r="N868" i="10"/>
  <c r="N869" i="10"/>
  <c r="N870" i="10"/>
  <c r="N871" i="10"/>
  <c r="N872" i="10"/>
  <c r="N873" i="10"/>
  <c r="N874" i="10"/>
  <c r="N875" i="10"/>
  <c r="N876" i="10"/>
  <c r="N877" i="10"/>
  <c r="N878" i="10"/>
  <c r="N879" i="10"/>
  <c r="N880" i="10"/>
  <c r="N881" i="10"/>
  <c r="N882" i="10"/>
  <c r="N883" i="10"/>
  <c r="N884" i="10"/>
  <c r="N885" i="10"/>
  <c r="N886" i="10"/>
  <c r="N887" i="10"/>
  <c r="N888" i="10"/>
  <c r="N889" i="10"/>
  <c r="N890" i="10"/>
  <c r="N891" i="10"/>
  <c r="N892" i="10"/>
  <c r="N893" i="10"/>
  <c r="N894" i="10"/>
  <c r="N895" i="10"/>
  <c r="N896" i="10"/>
  <c r="N897" i="10"/>
  <c r="N898" i="10"/>
  <c r="N899" i="10"/>
  <c r="N900" i="10"/>
  <c r="N901" i="10"/>
  <c r="N902" i="10"/>
  <c r="N903" i="10"/>
  <c r="N904" i="10"/>
  <c r="N905" i="10"/>
  <c r="N906" i="10"/>
  <c r="N907" i="10"/>
  <c r="N908" i="10"/>
  <c r="N909" i="10"/>
  <c r="N910" i="10"/>
  <c r="N911" i="10"/>
  <c r="N912" i="10"/>
  <c r="N913" i="10"/>
  <c r="N914" i="10"/>
  <c r="N915" i="10"/>
  <c r="N916" i="10"/>
  <c r="N917" i="10"/>
  <c r="N918" i="10"/>
  <c r="N919" i="10"/>
  <c r="N920" i="10"/>
  <c r="N921" i="10"/>
  <c r="N922" i="10"/>
  <c r="N923" i="10"/>
  <c r="N924" i="10"/>
  <c r="N925" i="10"/>
  <c r="N926" i="10"/>
  <c r="N927" i="10"/>
  <c r="N928" i="10"/>
  <c r="N929" i="10"/>
  <c r="N930" i="10"/>
  <c r="N931" i="10"/>
  <c r="N932" i="10"/>
  <c r="N933" i="10"/>
  <c r="N934" i="10"/>
  <c r="N935" i="10"/>
  <c r="N936" i="10"/>
  <c r="N937" i="10"/>
  <c r="N938" i="10"/>
  <c r="N939" i="10"/>
  <c r="N940" i="10"/>
  <c r="N941" i="10"/>
  <c r="N942" i="10"/>
  <c r="N943" i="10"/>
  <c r="N944" i="10"/>
  <c r="N945" i="10"/>
  <c r="N946" i="10"/>
  <c r="N947" i="10"/>
  <c r="N948" i="10"/>
  <c r="N949" i="10"/>
  <c r="N950" i="10"/>
  <c r="N951" i="10"/>
  <c r="N952" i="10"/>
  <c r="N953" i="10"/>
  <c r="N954" i="10"/>
  <c r="N955" i="10"/>
  <c r="N956" i="10"/>
  <c r="N957" i="10"/>
  <c r="N958" i="10"/>
  <c r="N959" i="10"/>
  <c r="N960" i="10"/>
  <c r="N961" i="10"/>
  <c r="N962" i="10"/>
  <c r="N963" i="10"/>
  <c r="N964" i="10"/>
  <c r="N965" i="10"/>
  <c r="N966" i="10"/>
  <c r="N967" i="10"/>
  <c r="N968" i="10"/>
  <c r="N969" i="10"/>
  <c r="N970" i="10"/>
  <c r="N971" i="10"/>
  <c r="N972" i="10"/>
  <c r="N973" i="10"/>
  <c r="N974" i="10"/>
  <c r="N975" i="10"/>
  <c r="N976" i="10"/>
  <c r="N977" i="10"/>
  <c r="N978" i="10"/>
  <c r="N979" i="10"/>
  <c r="N980" i="10"/>
  <c r="N981" i="10"/>
  <c r="N982" i="10"/>
  <c r="N983" i="10"/>
  <c r="N984" i="10"/>
  <c r="N985" i="10"/>
  <c r="N986" i="10"/>
  <c r="N987" i="10"/>
  <c r="N988" i="10"/>
  <c r="N989" i="10"/>
  <c r="N990" i="10"/>
  <c r="N991" i="10"/>
  <c r="N992" i="10"/>
  <c r="N993" i="10"/>
  <c r="N994" i="10"/>
  <c r="N995" i="10"/>
  <c r="N996" i="10"/>
  <c r="N997" i="10"/>
  <c r="N998" i="10"/>
  <c r="N999" i="10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N441" i="8"/>
  <c r="N442" i="8"/>
  <c r="N443" i="8"/>
  <c r="N444" i="8"/>
  <c r="N445" i="8"/>
  <c r="N446" i="8"/>
  <c r="N447" i="8"/>
  <c r="N448" i="8"/>
  <c r="N449" i="8"/>
  <c r="N450" i="8"/>
  <c r="N451" i="8"/>
  <c r="N452" i="8"/>
  <c r="N453" i="8"/>
  <c r="N454" i="8"/>
  <c r="N455" i="8"/>
  <c r="N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5" i="8"/>
  <c r="N496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29" i="8"/>
  <c r="N530" i="8"/>
  <c r="N531" i="8"/>
  <c r="N532" i="8"/>
  <c r="N533" i="8"/>
  <c r="N534" i="8"/>
  <c r="N535" i="8"/>
  <c r="N536" i="8"/>
  <c r="N537" i="8"/>
  <c r="N538" i="8"/>
  <c r="N539" i="8"/>
  <c r="N540" i="8"/>
  <c r="N541" i="8"/>
  <c r="N542" i="8"/>
  <c r="N543" i="8"/>
  <c r="N544" i="8"/>
  <c r="N545" i="8"/>
  <c r="N546" i="8"/>
  <c r="N547" i="8"/>
  <c r="N548" i="8"/>
  <c r="N549" i="8"/>
  <c r="N550" i="8"/>
  <c r="N551" i="8"/>
  <c r="N552" i="8"/>
  <c r="N553" i="8"/>
  <c r="N554" i="8"/>
  <c r="N555" i="8"/>
  <c r="N556" i="8"/>
  <c r="N557" i="8"/>
  <c r="N558" i="8"/>
  <c r="N559" i="8"/>
  <c r="N560" i="8"/>
  <c r="N561" i="8"/>
  <c r="N562" i="8"/>
  <c r="N563" i="8"/>
  <c r="N564" i="8"/>
  <c r="N565" i="8"/>
  <c r="N566" i="8"/>
  <c r="N567" i="8"/>
  <c r="N568" i="8"/>
  <c r="N569" i="8"/>
  <c r="N570" i="8"/>
  <c r="N571" i="8"/>
  <c r="N572" i="8"/>
  <c r="N573" i="8"/>
  <c r="N574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2" i="8"/>
  <c r="N603" i="8"/>
  <c r="N604" i="8"/>
  <c r="N605" i="8"/>
  <c r="N606" i="8"/>
  <c r="N607" i="8"/>
  <c r="N608" i="8"/>
  <c r="N609" i="8"/>
  <c r="N610" i="8"/>
  <c r="N611" i="8"/>
  <c r="N612" i="8"/>
  <c r="N613" i="8"/>
  <c r="N614" i="8"/>
  <c r="N615" i="8"/>
  <c r="N616" i="8"/>
  <c r="N617" i="8"/>
  <c r="N618" i="8"/>
  <c r="N619" i="8"/>
  <c r="N620" i="8"/>
  <c r="N621" i="8"/>
  <c r="N622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N649" i="8"/>
  <c r="N650" i="8"/>
  <c r="N651" i="8"/>
  <c r="N652" i="8"/>
  <c r="N653" i="8"/>
  <c r="N654" i="8"/>
  <c r="N655" i="8"/>
  <c r="N656" i="8"/>
  <c r="N657" i="8"/>
  <c r="N658" i="8"/>
  <c r="N659" i="8"/>
  <c r="N660" i="8"/>
  <c r="N661" i="8"/>
  <c r="N662" i="8"/>
  <c r="N663" i="8"/>
  <c r="N664" i="8"/>
  <c r="N665" i="8"/>
  <c r="N666" i="8"/>
  <c r="N667" i="8"/>
  <c r="N668" i="8"/>
  <c r="N669" i="8"/>
  <c r="N670" i="8"/>
  <c r="N671" i="8"/>
  <c r="N672" i="8"/>
  <c r="N673" i="8"/>
  <c r="N674" i="8"/>
  <c r="N675" i="8"/>
  <c r="N676" i="8"/>
  <c r="N677" i="8"/>
  <c r="N678" i="8"/>
  <c r="N679" i="8"/>
  <c r="N680" i="8"/>
  <c r="N681" i="8"/>
  <c r="N682" i="8"/>
  <c r="N683" i="8"/>
  <c r="N684" i="8"/>
  <c r="N685" i="8"/>
  <c r="N686" i="8"/>
  <c r="N687" i="8"/>
  <c r="N688" i="8"/>
  <c r="N689" i="8"/>
  <c r="N690" i="8"/>
  <c r="N691" i="8"/>
  <c r="N692" i="8"/>
  <c r="N693" i="8"/>
  <c r="N694" i="8"/>
  <c r="N695" i="8"/>
  <c r="N696" i="8"/>
  <c r="N697" i="8"/>
  <c r="N698" i="8"/>
  <c r="N699" i="8"/>
  <c r="N700" i="8"/>
  <c r="N701" i="8"/>
  <c r="N702" i="8"/>
  <c r="N703" i="8"/>
  <c r="N704" i="8"/>
  <c r="N705" i="8"/>
  <c r="N706" i="8"/>
  <c r="N707" i="8"/>
  <c r="N708" i="8"/>
  <c r="N709" i="8"/>
  <c r="N710" i="8"/>
  <c r="N711" i="8"/>
  <c r="N712" i="8"/>
  <c r="N713" i="8"/>
  <c r="N714" i="8"/>
  <c r="N715" i="8"/>
  <c r="N716" i="8"/>
  <c r="N717" i="8"/>
  <c r="N718" i="8"/>
  <c r="N719" i="8"/>
  <c r="N720" i="8"/>
  <c r="N721" i="8"/>
  <c r="N722" i="8"/>
  <c r="N723" i="8"/>
  <c r="N724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0" i="8"/>
  <c r="N741" i="8"/>
  <c r="N742" i="8"/>
  <c r="N743" i="8"/>
  <c r="N744" i="8"/>
  <c r="N745" i="8"/>
  <c r="N746" i="8"/>
  <c r="N747" i="8"/>
  <c r="N748" i="8"/>
  <c r="N749" i="8"/>
  <c r="N750" i="8"/>
  <c r="N751" i="8"/>
  <c r="N752" i="8"/>
  <c r="N753" i="8"/>
  <c r="N754" i="8"/>
  <c r="N755" i="8"/>
  <c r="N756" i="8"/>
  <c r="N757" i="8"/>
  <c r="N758" i="8"/>
  <c r="N759" i="8"/>
  <c r="N760" i="8"/>
  <c r="N761" i="8"/>
  <c r="N762" i="8"/>
  <c r="N763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0" i="8"/>
  <c r="N781" i="8"/>
  <c r="N782" i="8"/>
  <c r="N783" i="8"/>
  <c r="N784" i="8"/>
  <c r="N785" i="8"/>
  <c r="N786" i="8"/>
  <c r="N787" i="8"/>
  <c r="N788" i="8"/>
  <c r="N789" i="8"/>
  <c r="N790" i="8"/>
  <c r="N791" i="8"/>
  <c r="N792" i="8"/>
  <c r="N793" i="8"/>
  <c r="N794" i="8"/>
  <c r="N795" i="8"/>
  <c r="N796" i="8"/>
  <c r="N797" i="8"/>
  <c r="N798" i="8"/>
  <c r="N799" i="8"/>
  <c r="N800" i="8"/>
  <c r="N801" i="8"/>
  <c r="N802" i="8"/>
  <c r="N803" i="8"/>
  <c r="N804" i="8"/>
  <c r="N805" i="8"/>
  <c r="N806" i="8"/>
  <c r="N807" i="8"/>
  <c r="N808" i="8"/>
  <c r="N809" i="8"/>
  <c r="N810" i="8"/>
  <c r="N811" i="8"/>
  <c r="N812" i="8"/>
  <c r="N813" i="8"/>
  <c r="N814" i="8"/>
  <c r="N815" i="8"/>
  <c r="N816" i="8"/>
  <c r="N817" i="8"/>
  <c r="N818" i="8"/>
  <c r="N819" i="8"/>
  <c r="N820" i="8"/>
  <c r="N821" i="8"/>
  <c r="N822" i="8"/>
  <c r="N823" i="8"/>
  <c r="N824" i="8"/>
  <c r="N825" i="8"/>
  <c r="N826" i="8"/>
  <c r="N827" i="8"/>
  <c r="N828" i="8"/>
  <c r="N829" i="8"/>
  <c r="N830" i="8"/>
  <c r="N831" i="8"/>
  <c r="N832" i="8"/>
  <c r="N833" i="8"/>
  <c r="N834" i="8"/>
  <c r="N835" i="8"/>
  <c r="N836" i="8"/>
  <c r="N837" i="8"/>
  <c r="N838" i="8"/>
  <c r="N839" i="8"/>
  <c r="N840" i="8"/>
  <c r="N841" i="8"/>
  <c r="N842" i="8"/>
  <c r="N843" i="8"/>
  <c r="N844" i="8"/>
  <c r="N845" i="8"/>
  <c r="N846" i="8"/>
  <c r="N847" i="8"/>
  <c r="N848" i="8"/>
  <c r="N849" i="8"/>
  <c r="N850" i="8"/>
  <c r="N851" i="8"/>
  <c r="N852" i="8"/>
  <c r="N853" i="8"/>
  <c r="N854" i="8"/>
  <c r="N855" i="8"/>
  <c r="N856" i="8"/>
  <c r="N857" i="8"/>
  <c r="N858" i="8"/>
  <c r="N859" i="8"/>
  <c r="N860" i="8"/>
  <c r="N861" i="8"/>
  <c r="N862" i="8"/>
  <c r="N863" i="8"/>
  <c r="N864" i="8"/>
  <c r="N865" i="8"/>
  <c r="N866" i="8"/>
  <c r="N867" i="8"/>
  <c r="N868" i="8"/>
  <c r="N869" i="8"/>
  <c r="N870" i="8"/>
  <c r="N871" i="8"/>
  <c r="N872" i="8"/>
  <c r="N873" i="8"/>
  <c r="N874" i="8"/>
  <c r="N875" i="8"/>
  <c r="N876" i="8"/>
  <c r="N877" i="8"/>
  <c r="N878" i="8"/>
  <c r="N879" i="8"/>
  <c r="N880" i="8"/>
  <c r="N881" i="8"/>
  <c r="N882" i="8"/>
  <c r="N883" i="8"/>
  <c r="N884" i="8"/>
  <c r="N885" i="8"/>
  <c r="N886" i="8"/>
  <c r="N887" i="8"/>
  <c r="N888" i="8"/>
  <c r="N889" i="8"/>
  <c r="N890" i="8"/>
  <c r="N891" i="8"/>
  <c r="N892" i="8"/>
  <c r="N893" i="8"/>
  <c r="N894" i="8"/>
  <c r="N895" i="8"/>
  <c r="N896" i="8"/>
  <c r="N897" i="8"/>
  <c r="N898" i="8"/>
  <c r="N899" i="8"/>
  <c r="N900" i="8"/>
  <c r="N901" i="8"/>
  <c r="N902" i="8"/>
  <c r="N903" i="8"/>
  <c r="N904" i="8"/>
  <c r="N905" i="8"/>
  <c r="N906" i="8"/>
  <c r="N907" i="8"/>
  <c r="N908" i="8"/>
  <c r="N909" i="8"/>
  <c r="N910" i="8"/>
  <c r="N911" i="8"/>
  <c r="N912" i="8"/>
  <c r="N913" i="8"/>
  <c r="N914" i="8"/>
  <c r="N915" i="8"/>
  <c r="N916" i="8"/>
  <c r="N917" i="8"/>
  <c r="N918" i="8"/>
  <c r="N919" i="8"/>
  <c r="N920" i="8"/>
  <c r="N921" i="8"/>
  <c r="N922" i="8"/>
  <c r="N923" i="8"/>
  <c r="N924" i="8"/>
  <c r="N925" i="8"/>
  <c r="N926" i="8"/>
  <c r="N927" i="8"/>
  <c r="N928" i="8"/>
  <c r="N929" i="8"/>
  <c r="N930" i="8"/>
  <c r="N931" i="8"/>
  <c r="N932" i="8"/>
  <c r="N933" i="8"/>
  <c r="N934" i="8"/>
  <c r="N935" i="8"/>
  <c r="N936" i="8"/>
  <c r="N937" i="8"/>
  <c r="N938" i="8"/>
  <c r="N939" i="8"/>
  <c r="N940" i="8"/>
  <c r="N941" i="8"/>
  <c r="N942" i="8"/>
  <c r="N943" i="8"/>
  <c r="N944" i="8"/>
  <c r="N945" i="8"/>
  <c r="N946" i="8"/>
  <c r="N947" i="8"/>
  <c r="N948" i="8"/>
  <c r="N949" i="8"/>
  <c r="N950" i="8"/>
  <c r="N951" i="8"/>
  <c r="N952" i="8"/>
  <c r="N953" i="8"/>
  <c r="N954" i="8"/>
  <c r="N955" i="8"/>
  <c r="N956" i="8"/>
  <c r="N957" i="8"/>
  <c r="N958" i="8"/>
  <c r="N959" i="8"/>
  <c r="N960" i="8"/>
  <c r="N961" i="8"/>
  <c r="N962" i="8"/>
  <c r="N963" i="8"/>
  <c r="N964" i="8"/>
  <c r="N965" i="8"/>
  <c r="N966" i="8"/>
  <c r="N967" i="8"/>
  <c r="N968" i="8"/>
  <c r="N969" i="8"/>
  <c r="N970" i="8"/>
  <c r="N971" i="8"/>
  <c r="N972" i="8"/>
  <c r="N973" i="8"/>
  <c r="N974" i="8"/>
  <c r="N975" i="8"/>
  <c r="N976" i="8"/>
  <c r="N977" i="8"/>
  <c r="N978" i="8"/>
  <c r="N979" i="8"/>
  <c r="N980" i="8"/>
  <c r="N981" i="8"/>
  <c r="N982" i="8"/>
  <c r="N983" i="8"/>
  <c r="N984" i="8"/>
  <c r="N985" i="8"/>
  <c r="N986" i="8"/>
  <c r="N987" i="8"/>
  <c r="N988" i="8"/>
  <c r="N989" i="8"/>
  <c r="N990" i="8"/>
  <c r="N991" i="8"/>
  <c r="N992" i="8"/>
  <c r="N993" i="8"/>
  <c r="N994" i="8"/>
  <c r="N995" i="8"/>
  <c r="N996" i="8"/>
  <c r="N997" i="8"/>
  <c r="N998" i="8"/>
  <c r="N999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29" i="8"/>
  <c r="M530" i="8"/>
  <c r="M531" i="8"/>
  <c r="M532" i="8"/>
  <c r="M533" i="8"/>
  <c r="M534" i="8"/>
  <c r="M535" i="8"/>
  <c r="M536" i="8"/>
  <c r="M537" i="8"/>
  <c r="M538" i="8"/>
  <c r="M539" i="8"/>
  <c r="M540" i="8"/>
  <c r="M541" i="8"/>
  <c r="M542" i="8"/>
  <c r="M543" i="8"/>
  <c r="M544" i="8"/>
  <c r="M545" i="8"/>
  <c r="M546" i="8"/>
  <c r="M547" i="8"/>
  <c r="M548" i="8"/>
  <c r="M549" i="8"/>
  <c r="M550" i="8"/>
  <c r="M551" i="8"/>
  <c r="M552" i="8"/>
  <c r="M553" i="8"/>
  <c r="M554" i="8"/>
  <c r="M555" i="8"/>
  <c r="M556" i="8"/>
  <c r="M557" i="8"/>
  <c r="M558" i="8"/>
  <c r="M559" i="8"/>
  <c r="M560" i="8"/>
  <c r="M561" i="8"/>
  <c r="M562" i="8"/>
  <c r="M563" i="8"/>
  <c r="M564" i="8"/>
  <c r="M565" i="8"/>
  <c r="M566" i="8"/>
  <c r="M567" i="8"/>
  <c r="M568" i="8"/>
  <c r="M569" i="8"/>
  <c r="M570" i="8"/>
  <c r="M571" i="8"/>
  <c r="M572" i="8"/>
  <c r="M573" i="8"/>
  <c r="M574" i="8"/>
  <c r="M575" i="8"/>
  <c r="M576" i="8"/>
  <c r="M577" i="8"/>
  <c r="M578" i="8"/>
  <c r="M579" i="8"/>
  <c r="M580" i="8"/>
  <c r="M581" i="8"/>
  <c r="M582" i="8"/>
  <c r="M583" i="8"/>
  <c r="M584" i="8"/>
  <c r="M585" i="8"/>
  <c r="M586" i="8"/>
  <c r="M587" i="8"/>
  <c r="M588" i="8"/>
  <c r="M589" i="8"/>
  <c r="M590" i="8"/>
  <c r="M591" i="8"/>
  <c r="M592" i="8"/>
  <c r="M593" i="8"/>
  <c r="M594" i="8"/>
  <c r="M595" i="8"/>
  <c r="M596" i="8"/>
  <c r="M597" i="8"/>
  <c r="M598" i="8"/>
  <c r="M599" i="8"/>
  <c r="M600" i="8"/>
  <c r="M601" i="8"/>
  <c r="M602" i="8"/>
  <c r="M603" i="8"/>
  <c r="M604" i="8"/>
  <c r="M605" i="8"/>
  <c r="M606" i="8"/>
  <c r="M607" i="8"/>
  <c r="M608" i="8"/>
  <c r="M609" i="8"/>
  <c r="M610" i="8"/>
  <c r="M611" i="8"/>
  <c r="M612" i="8"/>
  <c r="M613" i="8"/>
  <c r="M614" i="8"/>
  <c r="M615" i="8"/>
  <c r="M616" i="8"/>
  <c r="M617" i="8"/>
  <c r="M618" i="8"/>
  <c r="M619" i="8"/>
  <c r="M620" i="8"/>
  <c r="M621" i="8"/>
  <c r="M622" i="8"/>
  <c r="M623" i="8"/>
  <c r="M624" i="8"/>
  <c r="M625" i="8"/>
  <c r="M626" i="8"/>
  <c r="M627" i="8"/>
  <c r="M628" i="8"/>
  <c r="M629" i="8"/>
  <c r="M630" i="8"/>
  <c r="M631" i="8"/>
  <c r="M632" i="8"/>
  <c r="M633" i="8"/>
  <c r="M634" i="8"/>
  <c r="M635" i="8"/>
  <c r="M636" i="8"/>
  <c r="M637" i="8"/>
  <c r="M638" i="8"/>
  <c r="M639" i="8"/>
  <c r="M640" i="8"/>
  <c r="M641" i="8"/>
  <c r="M642" i="8"/>
  <c r="M643" i="8"/>
  <c r="M644" i="8"/>
  <c r="M645" i="8"/>
  <c r="M646" i="8"/>
  <c r="M647" i="8"/>
  <c r="M648" i="8"/>
  <c r="M649" i="8"/>
  <c r="M650" i="8"/>
  <c r="M651" i="8"/>
  <c r="M652" i="8"/>
  <c r="M653" i="8"/>
  <c r="M654" i="8"/>
  <c r="M655" i="8"/>
  <c r="M656" i="8"/>
  <c r="M657" i="8"/>
  <c r="M658" i="8"/>
  <c r="M659" i="8"/>
  <c r="M660" i="8"/>
  <c r="M661" i="8"/>
  <c r="M662" i="8"/>
  <c r="M663" i="8"/>
  <c r="M664" i="8"/>
  <c r="M665" i="8"/>
  <c r="M666" i="8"/>
  <c r="M667" i="8"/>
  <c r="M668" i="8"/>
  <c r="M669" i="8"/>
  <c r="M670" i="8"/>
  <c r="M671" i="8"/>
  <c r="M672" i="8"/>
  <c r="M673" i="8"/>
  <c r="M674" i="8"/>
  <c r="M675" i="8"/>
  <c r="M676" i="8"/>
  <c r="M677" i="8"/>
  <c r="M678" i="8"/>
  <c r="M679" i="8"/>
  <c r="M680" i="8"/>
  <c r="M681" i="8"/>
  <c r="M682" i="8"/>
  <c r="M683" i="8"/>
  <c r="M684" i="8"/>
  <c r="M685" i="8"/>
  <c r="M686" i="8"/>
  <c r="M687" i="8"/>
  <c r="M688" i="8"/>
  <c r="M689" i="8"/>
  <c r="M690" i="8"/>
  <c r="M691" i="8"/>
  <c r="M692" i="8"/>
  <c r="M693" i="8"/>
  <c r="M694" i="8"/>
  <c r="M695" i="8"/>
  <c r="M696" i="8"/>
  <c r="M697" i="8"/>
  <c r="M698" i="8"/>
  <c r="M699" i="8"/>
  <c r="M700" i="8"/>
  <c r="M701" i="8"/>
  <c r="M702" i="8"/>
  <c r="M703" i="8"/>
  <c r="M704" i="8"/>
  <c r="M705" i="8"/>
  <c r="M706" i="8"/>
  <c r="M707" i="8"/>
  <c r="M708" i="8"/>
  <c r="M709" i="8"/>
  <c r="M710" i="8"/>
  <c r="M711" i="8"/>
  <c r="M712" i="8"/>
  <c r="M713" i="8"/>
  <c r="M714" i="8"/>
  <c r="M715" i="8"/>
  <c r="M716" i="8"/>
  <c r="M717" i="8"/>
  <c r="M718" i="8"/>
  <c r="M719" i="8"/>
  <c r="M720" i="8"/>
  <c r="M721" i="8"/>
  <c r="M722" i="8"/>
  <c r="M723" i="8"/>
  <c r="M724" i="8"/>
  <c r="M725" i="8"/>
  <c r="M726" i="8"/>
  <c r="M727" i="8"/>
  <c r="M728" i="8"/>
  <c r="M729" i="8"/>
  <c r="M730" i="8"/>
  <c r="M731" i="8"/>
  <c r="M732" i="8"/>
  <c r="M733" i="8"/>
  <c r="M734" i="8"/>
  <c r="M735" i="8"/>
  <c r="M736" i="8"/>
  <c r="M737" i="8"/>
  <c r="M738" i="8"/>
  <c r="M739" i="8"/>
  <c r="M740" i="8"/>
  <c r="M741" i="8"/>
  <c r="M742" i="8"/>
  <c r="M743" i="8"/>
  <c r="M744" i="8"/>
  <c r="M745" i="8"/>
  <c r="M746" i="8"/>
  <c r="M747" i="8"/>
  <c r="M748" i="8"/>
  <c r="M749" i="8"/>
  <c r="M750" i="8"/>
  <c r="M751" i="8"/>
  <c r="M752" i="8"/>
  <c r="M753" i="8"/>
  <c r="M754" i="8"/>
  <c r="M755" i="8"/>
  <c r="M756" i="8"/>
  <c r="M757" i="8"/>
  <c r="M758" i="8"/>
  <c r="M759" i="8"/>
  <c r="M760" i="8"/>
  <c r="M761" i="8"/>
  <c r="M762" i="8"/>
  <c r="M763" i="8"/>
  <c r="M764" i="8"/>
  <c r="M765" i="8"/>
  <c r="M766" i="8"/>
  <c r="M767" i="8"/>
  <c r="M768" i="8"/>
  <c r="M769" i="8"/>
  <c r="M770" i="8"/>
  <c r="M771" i="8"/>
  <c r="M772" i="8"/>
  <c r="M773" i="8"/>
  <c r="M774" i="8"/>
  <c r="M775" i="8"/>
  <c r="M776" i="8"/>
  <c r="M777" i="8"/>
  <c r="M778" i="8"/>
  <c r="M779" i="8"/>
  <c r="M780" i="8"/>
  <c r="M781" i="8"/>
  <c r="M782" i="8"/>
  <c r="M783" i="8"/>
  <c r="M784" i="8"/>
  <c r="M785" i="8"/>
  <c r="M786" i="8"/>
  <c r="M787" i="8"/>
  <c r="M788" i="8"/>
  <c r="M789" i="8"/>
  <c r="M790" i="8"/>
  <c r="M791" i="8"/>
  <c r="M792" i="8"/>
  <c r="M793" i="8"/>
  <c r="M794" i="8"/>
  <c r="M795" i="8"/>
  <c r="M796" i="8"/>
  <c r="M797" i="8"/>
  <c r="M798" i="8"/>
  <c r="M799" i="8"/>
  <c r="M800" i="8"/>
  <c r="M801" i="8"/>
  <c r="M802" i="8"/>
  <c r="M803" i="8"/>
  <c r="M804" i="8"/>
  <c r="M805" i="8"/>
  <c r="M806" i="8"/>
  <c r="M807" i="8"/>
  <c r="M808" i="8"/>
  <c r="M809" i="8"/>
  <c r="M810" i="8"/>
  <c r="M811" i="8"/>
  <c r="M812" i="8"/>
  <c r="M813" i="8"/>
  <c r="M814" i="8"/>
  <c r="M815" i="8"/>
  <c r="M816" i="8"/>
  <c r="M817" i="8"/>
  <c r="M818" i="8"/>
  <c r="M819" i="8"/>
  <c r="M820" i="8"/>
  <c r="M821" i="8"/>
  <c r="M822" i="8"/>
  <c r="M823" i="8"/>
  <c r="M824" i="8"/>
  <c r="M825" i="8"/>
  <c r="M826" i="8"/>
  <c r="M827" i="8"/>
  <c r="M828" i="8"/>
  <c r="M829" i="8"/>
  <c r="M830" i="8"/>
  <c r="M831" i="8"/>
  <c r="M832" i="8"/>
  <c r="M833" i="8"/>
  <c r="M834" i="8"/>
  <c r="M835" i="8"/>
  <c r="M836" i="8"/>
  <c r="M837" i="8"/>
  <c r="M838" i="8"/>
  <c r="M839" i="8"/>
  <c r="M840" i="8"/>
  <c r="M841" i="8"/>
  <c r="M842" i="8"/>
  <c r="M843" i="8"/>
  <c r="M844" i="8"/>
  <c r="M845" i="8"/>
  <c r="M846" i="8"/>
  <c r="M847" i="8"/>
  <c r="M848" i="8"/>
  <c r="M849" i="8"/>
  <c r="M850" i="8"/>
  <c r="M851" i="8"/>
  <c r="M852" i="8"/>
  <c r="M853" i="8"/>
  <c r="M854" i="8"/>
  <c r="M855" i="8"/>
  <c r="M856" i="8"/>
  <c r="M857" i="8"/>
  <c r="M858" i="8"/>
  <c r="M859" i="8"/>
  <c r="M860" i="8"/>
  <c r="M861" i="8"/>
  <c r="M862" i="8"/>
  <c r="M863" i="8"/>
  <c r="M864" i="8"/>
  <c r="M865" i="8"/>
  <c r="M866" i="8"/>
  <c r="M867" i="8"/>
  <c r="M868" i="8"/>
  <c r="M869" i="8"/>
  <c r="M870" i="8"/>
  <c r="M871" i="8"/>
  <c r="M872" i="8"/>
  <c r="M873" i="8"/>
  <c r="M874" i="8"/>
  <c r="M875" i="8"/>
  <c r="M876" i="8"/>
  <c r="M877" i="8"/>
  <c r="M878" i="8"/>
  <c r="M879" i="8"/>
  <c r="M880" i="8"/>
  <c r="M881" i="8"/>
  <c r="M882" i="8"/>
  <c r="M883" i="8"/>
  <c r="M884" i="8"/>
  <c r="M885" i="8"/>
  <c r="M886" i="8"/>
  <c r="M887" i="8"/>
  <c r="M888" i="8"/>
  <c r="M889" i="8"/>
  <c r="M890" i="8"/>
  <c r="M891" i="8"/>
  <c r="M892" i="8"/>
  <c r="M893" i="8"/>
  <c r="M894" i="8"/>
  <c r="M895" i="8"/>
  <c r="M896" i="8"/>
  <c r="M897" i="8"/>
  <c r="M898" i="8"/>
  <c r="M899" i="8"/>
  <c r="M900" i="8"/>
  <c r="M901" i="8"/>
  <c r="M902" i="8"/>
  <c r="M903" i="8"/>
  <c r="M904" i="8"/>
  <c r="M905" i="8"/>
  <c r="M906" i="8"/>
  <c r="M907" i="8"/>
  <c r="M908" i="8"/>
  <c r="M909" i="8"/>
  <c r="M910" i="8"/>
  <c r="M911" i="8"/>
  <c r="M912" i="8"/>
  <c r="M913" i="8"/>
  <c r="M914" i="8"/>
  <c r="M915" i="8"/>
  <c r="M916" i="8"/>
  <c r="M917" i="8"/>
  <c r="M918" i="8"/>
  <c r="M919" i="8"/>
  <c r="M920" i="8"/>
  <c r="M921" i="8"/>
  <c r="M922" i="8"/>
  <c r="M923" i="8"/>
  <c r="M924" i="8"/>
  <c r="M925" i="8"/>
  <c r="M926" i="8"/>
  <c r="M927" i="8"/>
  <c r="M928" i="8"/>
  <c r="M929" i="8"/>
  <c r="M930" i="8"/>
  <c r="M931" i="8"/>
  <c r="M932" i="8"/>
  <c r="M933" i="8"/>
  <c r="M934" i="8"/>
  <c r="M935" i="8"/>
  <c r="M936" i="8"/>
  <c r="M937" i="8"/>
  <c r="M938" i="8"/>
  <c r="M939" i="8"/>
  <c r="M940" i="8"/>
  <c r="M941" i="8"/>
  <c r="M942" i="8"/>
  <c r="M943" i="8"/>
  <c r="M944" i="8"/>
  <c r="M945" i="8"/>
  <c r="M946" i="8"/>
  <c r="M947" i="8"/>
  <c r="M948" i="8"/>
  <c r="M949" i="8"/>
  <c r="M950" i="8"/>
  <c r="M951" i="8"/>
  <c r="M952" i="8"/>
  <c r="M953" i="8"/>
  <c r="M954" i="8"/>
  <c r="M955" i="8"/>
  <c r="M956" i="8"/>
  <c r="M957" i="8"/>
  <c r="M958" i="8"/>
  <c r="M959" i="8"/>
  <c r="M960" i="8"/>
  <c r="M961" i="8"/>
  <c r="M962" i="8"/>
  <c r="M963" i="8"/>
  <c r="M964" i="8"/>
  <c r="M965" i="8"/>
  <c r="M966" i="8"/>
  <c r="M967" i="8"/>
  <c r="M968" i="8"/>
  <c r="M969" i="8"/>
  <c r="M970" i="8"/>
  <c r="M971" i="8"/>
  <c r="M972" i="8"/>
  <c r="M973" i="8"/>
  <c r="M974" i="8"/>
  <c r="M975" i="8"/>
  <c r="M976" i="8"/>
  <c r="M977" i="8"/>
  <c r="M978" i="8"/>
  <c r="M979" i="8"/>
  <c r="M980" i="8"/>
  <c r="M981" i="8"/>
  <c r="M982" i="8"/>
  <c r="M983" i="8"/>
  <c r="M984" i="8"/>
  <c r="M985" i="8"/>
  <c r="M986" i="8"/>
  <c r="M987" i="8"/>
  <c r="M988" i="8"/>
  <c r="M989" i="8"/>
  <c r="M990" i="8"/>
  <c r="M991" i="8"/>
  <c r="M992" i="8"/>
  <c r="M993" i="8"/>
  <c r="M994" i="8"/>
  <c r="M995" i="8"/>
  <c r="M996" i="8"/>
  <c r="M997" i="8"/>
  <c r="M998" i="8"/>
  <c r="M999" i="8"/>
  <c r="M1000" i="8" l="1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H590" i="13"/>
  <c r="H591" i="13"/>
  <c r="H592" i="13"/>
  <c r="H593" i="13"/>
  <c r="H594" i="13"/>
  <c r="H595" i="13"/>
  <c r="H596" i="13"/>
  <c r="H597" i="13"/>
  <c r="H598" i="13"/>
  <c r="H599" i="13"/>
  <c r="H600" i="13"/>
  <c r="H601" i="13"/>
  <c r="H602" i="13"/>
  <c r="H603" i="13"/>
  <c r="H604" i="13"/>
  <c r="H605" i="13"/>
  <c r="H606" i="13"/>
  <c r="H607" i="13"/>
  <c r="H608" i="13"/>
  <c r="H609" i="13"/>
  <c r="H610" i="13"/>
  <c r="H611" i="13"/>
  <c r="H612" i="13"/>
  <c r="H613" i="13"/>
  <c r="H614" i="13"/>
  <c r="H615" i="13"/>
  <c r="H616" i="13"/>
  <c r="H617" i="13"/>
  <c r="H618" i="13"/>
  <c r="H619" i="13"/>
  <c r="H620" i="13"/>
  <c r="H621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37" i="13"/>
  <c r="H638" i="13"/>
  <c r="H639" i="13"/>
  <c r="H640" i="13"/>
  <c r="H641" i="13"/>
  <c r="H642" i="13"/>
  <c r="H643" i="13"/>
  <c r="H644" i="13"/>
  <c r="H645" i="13"/>
  <c r="H646" i="13"/>
  <c r="H647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63" i="13"/>
  <c r="H664" i="13"/>
  <c r="H665" i="13"/>
  <c r="H666" i="13"/>
  <c r="H667" i="13"/>
  <c r="H668" i="13"/>
  <c r="H669" i="13"/>
  <c r="H670" i="13"/>
  <c r="H671" i="13"/>
  <c r="H672" i="13"/>
  <c r="H673" i="13"/>
  <c r="H674" i="13"/>
  <c r="H675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91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70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21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34" i="13"/>
  <c r="H735" i="13"/>
  <c r="H736" i="13"/>
  <c r="H737" i="13"/>
  <c r="H738" i="13"/>
  <c r="H739" i="13"/>
  <c r="H740" i="13"/>
  <c r="H741" i="13"/>
  <c r="H742" i="13"/>
  <c r="H743" i="13"/>
  <c r="H744" i="13"/>
  <c r="H745" i="13"/>
  <c r="H746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63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77" i="13"/>
  <c r="H778" i="13"/>
  <c r="H779" i="13"/>
  <c r="H780" i="13"/>
  <c r="H781" i="13"/>
  <c r="H782" i="13"/>
  <c r="H783" i="13"/>
  <c r="H784" i="13"/>
  <c r="H785" i="13"/>
  <c r="H786" i="13"/>
  <c r="H787" i="13"/>
  <c r="H788" i="13"/>
  <c r="H789" i="13"/>
  <c r="H790" i="13"/>
  <c r="H791" i="13"/>
  <c r="H792" i="13"/>
  <c r="H793" i="13"/>
  <c r="H794" i="13"/>
  <c r="H795" i="13"/>
  <c r="H796" i="13"/>
  <c r="H797" i="13"/>
  <c r="H798" i="13"/>
  <c r="H799" i="13"/>
  <c r="H800" i="13"/>
  <c r="H801" i="13"/>
  <c r="H802" i="13"/>
  <c r="H803" i="13"/>
  <c r="H804" i="13"/>
  <c r="H805" i="13"/>
  <c r="H806" i="13"/>
  <c r="H807" i="13"/>
  <c r="H808" i="13"/>
  <c r="H809" i="13"/>
  <c r="H810" i="13"/>
  <c r="H811" i="13"/>
  <c r="H812" i="13"/>
  <c r="H813" i="13"/>
  <c r="H814" i="13"/>
  <c r="H815" i="13"/>
  <c r="H816" i="13"/>
  <c r="H817" i="13"/>
  <c r="H818" i="13"/>
  <c r="H819" i="13"/>
  <c r="H820" i="13"/>
  <c r="H821" i="13"/>
  <c r="H822" i="13"/>
  <c r="H823" i="13"/>
  <c r="H824" i="13"/>
  <c r="H825" i="13"/>
  <c r="H826" i="13"/>
  <c r="H827" i="13"/>
  <c r="H828" i="13"/>
  <c r="H829" i="13"/>
  <c r="H830" i="13"/>
  <c r="H831" i="13"/>
  <c r="H832" i="13"/>
  <c r="H833" i="13"/>
  <c r="H834" i="13"/>
  <c r="H835" i="13"/>
  <c r="H836" i="13"/>
  <c r="H837" i="13"/>
  <c r="H838" i="13"/>
  <c r="H839" i="13"/>
  <c r="H840" i="13"/>
  <c r="H841" i="13"/>
  <c r="H842" i="13"/>
  <c r="H843" i="13"/>
  <c r="H844" i="13"/>
  <c r="H845" i="13"/>
  <c r="H846" i="13"/>
  <c r="H847" i="13"/>
  <c r="H848" i="13"/>
  <c r="H849" i="13"/>
  <c r="H850" i="13"/>
  <c r="H851" i="13"/>
  <c r="H852" i="13"/>
  <c r="H853" i="13"/>
  <c r="H854" i="13"/>
  <c r="H855" i="13"/>
  <c r="H856" i="13"/>
  <c r="H857" i="13"/>
  <c r="H858" i="13"/>
  <c r="H859" i="13"/>
  <c r="H860" i="13"/>
  <c r="H861" i="13"/>
  <c r="H862" i="13"/>
  <c r="H863" i="13"/>
  <c r="H864" i="13"/>
  <c r="H865" i="13"/>
  <c r="H866" i="13"/>
  <c r="H867" i="13"/>
  <c r="H868" i="13"/>
  <c r="H869" i="13"/>
  <c r="H870" i="13"/>
  <c r="H871" i="13"/>
  <c r="H872" i="13"/>
  <c r="H873" i="13"/>
  <c r="H874" i="13"/>
  <c r="H875" i="13"/>
  <c r="H876" i="13"/>
  <c r="H877" i="13"/>
  <c r="H878" i="13"/>
  <c r="H879" i="13"/>
  <c r="H880" i="13"/>
  <c r="H881" i="13"/>
  <c r="H882" i="13"/>
  <c r="H883" i="13"/>
  <c r="H884" i="13"/>
  <c r="H885" i="13"/>
  <c r="H886" i="13"/>
  <c r="H887" i="13"/>
  <c r="H888" i="13"/>
  <c r="H889" i="13"/>
  <c r="H890" i="13"/>
  <c r="H891" i="13"/>
  <c r="H892" i="13"/>
  <c r="H893" i="13"/>
  <c r="H894" i="13"/>
  <c r="H895" i="13"/>
  <c r="H896" i="13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405" i="12"/>
  <c r="H406" i="12"/>
  <c r="H407" i="12"/>
  <c r="H408" i="12"/>
  <c r="H409" i="12"/>
  <c r="H410" i="12"/>
  <c r="H411" i="12"/>
  <c r="H412" i="12"/>
  <c r="H413" i="12"/>
  <c r="H414" i="12"/>
  <c r="H415" i="12"/>
  <c r="H416" i="12"/>
  <c r="H417" i="12"/>
  <c r="H418" i="12"/>
  <c r="H419" i="12"/>
  <c r="H420" i="12"/>
  <c r="H421" i="12"/>
  <c r="H422" i="12"/>
  <c r="H423" i="12"/>
  <c r="H424" i="12"/>
  <c r="H425" i="12"/>
  <c r="H426" i="12"/>
  <c r="H427" i="12"/>
  <c r="H428" i="12"/>
  <c r="H429" i="12"/>
  <c r="H430" i="12"/>
  <c r="H431" i="12"/>
  <c r="H432" i="12"/>
  <c r="H433" i="12"/>
  <c r="H434" i="12"/>
  <c r="H435" i="12"/>
  <c r="H436" i="12"/>
  <c r="H437" i="12"/>
  <c r="H438" i="12"/>
  <c r="H439" i="12"/>
  <c r="H440" i="12"/>
  <c r="H441" i="12"/>
  <c r="H442" i="12"/>
  <c r="H443" i="12"/>
  <c r="H444" i="12"/>
  <c r="H445" i="12"/>
  <c r="H446" i="12"/>
  <c r="H447" i="12"/>
  <c r="H448" i="12"/>
  <c r="H449" i="12"/>
  <c r="H450" i="12"/>
  <c r="H451" i="12"/>
  <c r="H452" i="12"/>
  <c r="H453" i="12"/>
  <c r="H454" i="12"/>
  <c r="H455" i="12"/>
  <c r="H456" i="12"/>
  <c r="H457" i="12"/>
  <c r="H458" i="12"/>
  <c r="H459" i="12"/>
  <c r="H460" i="12"/>
  <c r="H461" i="12"/>
  <c r="H462" i="12"/>
  <c r="H463" i="12"/>
  <c r="H464" i="12"/>
  <c r="H465" i="12"/>
  <c r="H466" i="12"/>
  <c r="H467" i="12"/>
  <c r="H468" i="12"/>
  <c r="H469" i="12"/>
  <c r="H470" i="12"/>
  <c r="H471" i="12"/>
  <c r="H472" i="12"/>
  <c r="H473" i="12"/>
  <c r="H474" i="12"/>
  <c r="H475" i="12"/>
  <c r="H476" i="12"/>
  <c r="H477" i="12"/>
  <c r="H478" i="12"/>
  <c r="H479" i="12"/>
  <c r="H480" i="12"/>
  <c r="H481" i="12"/>
  <c r="H482" i="12"/>
  <c r="H483" i="12"/>
  <c r="H484" i="12"/>
  <c r="H485" i="12"/>
  <c r="H486" i="12"/>
  <c r="H487" i="12"/>
  <c r="H488" i="12"/>
  <c r="H489" i="12"/>
  <c r="H490" i="12"/>
  <c r="H491" i="12"/>
  <c r="H492" i="12"/>
  <c r="H493" i="12"/>
  <c r="H494" i="12"/>
  <c r="H495" i="12"/>
  <c r="H496" i="12"/>
  <c r="H497" i="12"/>
  <c r="H498" i="12"/>
  <c r="H499" i="12"/>
  <c r="H500" i="12"/>
  <c r="H501" i="12"/>
  <c r="H502" i="12"/>
  <c r="H503" i="12"/>
  <c r="H504" i="12"/>
  <c r="H505" i="12"/>
  <c r="H506" i="12"/>
  <c r="H507" i="12"/>
  <c r="H508" i="12"/>
  <c r="H509" i="12"/>
  <c r="H510" i="12"/>
  <c r="H511" i="12"/>
  <c r="H512" i="12"/>
  <c r="H513" i="12"/>
  <c r="H514" i="12"/>
  <c r="H515" i="12"/>
  <c r="H516" i="12"/>
  <c r="H517" i="12"/>
  <c r="H518" i="12"/>
  <c r="H519" i="12"/>
  <c r="H520" i="12"/>
  <c r="H521" i="12"/>
  <c r="H522" i="12"/>
  <c r="H523" i="12"/>
  <c r="H524" i="12"/>
  <c r="H525" i="12"/>
  <c r="H526" i="12"/>
  <c r="H527" i="12"/>
  <c r="H528" i="12"/>
  <c r="H529" i="12"/>
  <c r="H530" i="12"/>
  <c r="H531" i="12"/>
  <c r="H532" i="12"/>
  <c r="H533" i="12"/>
  <c r="H534" i="12"/>
  <c r="H535" i="12"/>
  <c r="H536" i="12"/>
  <c r="H537" i="12"/>
  <c r="H538" i="12"/>
  <c r="H539" i="12"/>
  <c r="H540" i="12"/>
  <c r="H541" i="12"/>
  <c r="H542" i="12"/>
  <c r="H543" i="12"/>
  <c r="H544" i="12"/>
  <c r="H545" i="12"/>
  <c r="H546" i="12"/>
  <c r="H547" i="12"/>
  <c r="H548" i="12"/>
  <c r="H549" i="12"/>
  <c r="H550" i="12"/>
  <c r="H551" i="12"/>
  <c r="H552" i="12"/>
  <c r="H553" i="12"/>
  <c r="H554" i="12"/>
  <c r="H555" i="12"/>
  <c r="H556" i="12"/>
  <c r="H557" i="12"/>
  <c r="H558" i="12"/>
  <c r="H559" i="12"/>
  <c r="H560" i="12"/>
  <c r="H561" i="12"/>
  <c r="H562" i="12"/>
  <c r="H563" i="12"/>
  <c r="H564" i="12"/>
  <c r="H565" i="12"/>
  <c r="H566" i="12"/>
  <c r="H567" i="12"/>
  <c r="H568" i="12"/>
  <c r="H569" i="12"/>
  <c r="H570" i="12"/>
  <c r="H571" i="12"/>
  <c r="H572" i="12"/>
  <c r="H573" i="12"/>
  <c r="H574" i="12"/>
  <c r="H575" i="12"/>
  <c r="H576" i="12"/>
  <c r="H577" i="12"/>
  <c r="H578" i="12"/>
  <c r="H579" i="12"/>
  <c r="H580" i="12"/>
  <c r="H581" i="12"/>
  <c r="H582" i="12"/>
  <c r="H583" i="12"/>
  <c r="H584" i="12"/>
  <c r="H585" i="12"/>
  <c r="H586" i="12"/>
  <c r="H587" i="12"/>
  <c r="H588" i="12"/>
  <c r="H589" i="12"/>
  <c r="H590" i="12"/>
  <c r="H591" i="12"/>
  <c r="H592" i="12"/>
  <c r="H593" i="12"/>
  <c r="H594" i="12"/>
  <c r="H595" i="12"/>
  <c r="H596" i="12"/>
  <c r="H597" i="12"/>
  <c r="H598" i="12"/>
  <c r="H599" i="12"/>
  <c r="H600" i="12"/>
  <c r="H601" i="12"/>
  <c r="H602" i="12"/>
  <c r="H603" i="12"/>
  <c r="H604" i="12"/>
  <c r="H605" i="12"/>
  <c r="H606" i="12"/>
  <c r="H607" i="12"/>
  <c r="H608" i="12"/>
  <c r="H609" i="12"/>
  <c r="H610" i="12"/>
  <c r="H611" i="12"/>
  <c r="H612" i="12"/>
  <c r="H613" i="12"/>
  <c r="H614" i="12"/>
  <c r="H615" i="12"/>
  <c r="H616" i="12"/>
  <c r="H617" i="12"/>
  <c r="H618" i="12"/>
  <c r="H619" i="12"/>
  <c r="H620" i="12"/>
  <c r="H621" i="12"/>
  <c r="H622" i="12"/>
  <c r="H623" i="12"/>
  <c r="H624" i="12"/>
  <c r="H625" i="12"/>
  <c r="H626" i="12"/>
  <c r="H627" i="12"/>
  <c r="H628" i="12"/>
  <c r="H629" i="12"/>
  <c r="H630" i="12"/>
  <c r="H631" i="12"/>
  <c r="H632" i="12"/>
  <c r="H633" i="12"/>
  <c r="H634" i="12"/>
  <c r="H635" i="12"/>
  <c r="H636" i="12"/>
  <c r="H637" i="12"/>
  <c r="H638" i="12"/>
  <c r="H639" i="12"/>
  <c r="H640" i="12"/>
  <c r="H641" i="12"/>
  <c r="H642" i="12"/>
  <c r="H643" i="12"/>
  <c r="H644" i="12"/>
  <c r="H645" i="12"/>
  <c r="H646" i="12"/>
  <c r="H647" i="12"/>
  <c r="H648" i="12"/>
  <c r="H649" i="12"/>
  <c r="H650" i="12"/>
  <c r="H651" i="12"/>
  <c r="H652" i="12"/>
  <c r="H653" i="12"/>
  <c r="H654" i="12"/>
  <c r="H655" i="12"/>
  <c r="H656" i="12"/>
  <c r="H657" i="12"/>
  <c r="H658" i="12"/>
  <c r="H659" i="12"/>
  <c r="H660" i="12"/>
  <c r="H661" i="12"/>
  <c r="H662" i="12"/>
  <c r="H663" i="12"/>
  <c r="H664" i="12"/>
  <c r="H665" i="12"/>
  <c r="H666" i="12"/>
  <c r="H667" i="12"/>
  <c r="H668" i="12"/>
  <c r="H669" i="12"/>
  <c r="H670" i="12"/>
  <c r="H671" i="12"/>
  <c r="H672" i="12"/>
  <c r="H673" i="12"/>
  <c r="H674" i="12"/>
  <c r="H675" i="12"/>
  <c r="H676" i="12"/>
  <c r="H677" i="12"/>
  <c r="H678" i="12"/>
  <c r="H679" i="12"/>
  <c r="H680" i="12"/>
  <c r="H681" i="12"/>
  <c r="H682" i="12"/>
  <c r="H683" i="12"/>
  <c r="H684" i="12"/>
  <c r="H685" i="12"/>
  <c r="H686" i="12"/>
  <c r="H687" i="12"/>
  <c r="H688" i="12"/>
  <c r="H689" i="12"/>
  <c r="H690" i="12"/>
  <c r="H691" i="12"/>
  <c r="H692" i="12"/>
  <c r="H693" i="12"/>
  <c r="H694" i="12"/>
  <c r="H695" i="12"/>
  <c r="H696" i="12"/>
  <c r="H697" i="12"/>
  <c r="H698" i="12"/>
  <c r="H699" i="12"/>
  <c r="H700" i="12"/>
  <c r="H701" i="12"/>
  <c r="H702" i="12"/>
  <c r="H703" i="12"/>
  <c r="H704" i="12"/>
  <c r="H705" i="12"/>
  <c r="H706" i="12"/>
  <c r="H707" i="12"/>
  <c r="H708" i="12"/>
  <c r="H709" i="12"/>
  <c r="H710" i="12"/>
  <c r="H711" i="12"/>
  <c r="H712" i="12"/>
  <c r="H713" i="12"/>
  <c r="H714" i="12"/>
  <c r="H715" i="12"/>
  <c r="H716" i="12"/>
  <c r="H717" i="12"/>
  <c r="H718" i="12"/>
  <c r="H719" i="12"/>
  <c r="H720" i="12"/>
  <c r="H721" i="12"/>
  <c r="H722" i="12"/>
  <c r="H723" i="12"/>
  <c r="H724" i="12"/>
  <c r="H725" i="12"/>
  <c r="H726" i="12"/>
  <c r="H727" i="12"/>
  <c r="H728" i="12"/>
  <c r="H729" i="12"/>
  <c r="H730" i="12"/>
  <c r="H731" i="12"/>
  <c r="H732" i="12"/>
  <c r="H733" i="12"/>
  <c r="H734" i="12"/>
  <c r="H735" i="12"/>
  <c r="H736" i="12"/>
  <c r="H737" i="12"/>
  <c r="H738" i="12"/>
  <c r="H739" i="12"/>
  <c r="H740" i="12"/>
  <c r="H741" i="12"/>
  <c r="H742" i="12"/>
  <c r="H743" i="12"/>
  <c r="H744" i="12"/>
  <c r="H745" i="12"/>
  <c r="H746" i="12"/>
  <c r="H747" i="12"/>
  <c r="H748" i="12"/>
  <c r="H749" i="12"/>
  <c r="H750" i="12"/>
  <c r="H751" i="12"/>
  <c r="H752" i="12"/>
  <c r="H753" i="12"/>
  <c r="H754" i="12"/>
  <c r="H755" i="12"/>
  <c r="H756" i="12"/>
  <c r="H757" i="12"/>
  <c r="H758" i="12"/>
  <c r="H759" i="12"/>
  <c r="H760" i="12"/>
  <c r="H761" i="12"/>
  <c r="H762" i="12"/>
  <c r="H763" i="12"/>
  <c r="H764" i="12"/>
  <c r="H765" i="12"/>
  <c r="H766" i="12"/>
  <c r="H767" i="12"/>
  <c r="H768" i="12"/>
  <c r="H769" i="12"/>
  <c r="H770" i="12"/>
  <c r="H771" i="12"/>
  <c r="H772" i="12"/>
  <c r="H773" i="12"/>
  <c r="H774" i="12"/>
  <c r="H775" i="12"/>
  <c r="H776" i="12"/>
  <c r="H777" i="12"/>
  <c r="H778" i="12"/>
  <c r="H779" i="12"/>
  <c r="H780" i="12"/>
  <c r="H781" i="12"/>
  <c r="H782" i="12"/>
  <c r="H783" i="12"/>
  <c r="H784" i="12"/>
  <c r="H785" i="12"/>
  <c r="H786" i="12"/>
  <c r="H787" i="12"/>
  <c r="H788" i="12"/>
  <c r="H789" i="12"/>
  <c r="H790" i="12"/>
  <c r="H791" i="12"/>
  <c r="H792" i="12"/>
  <c r="H793" i="12"/>
  <c r="H794" i="12"/>
  <c r="H795" i="12"/>
  <c r="H796" i="12"/>
  <c r="H797" i="12"/>
  <c r="H798" i="12"/>
  <c r="H799" i="12"/>
  <c r="H800" i="12"/>
  <c r="H801" i="12"/>
  <c r="H802" i="12"/>
  <c r="H803" i="12"/>
  <c r="H804" i="12"/>
  <c r="H805" i="12"/>
  <c r="H806" i="12"/>
  <c r="H807" i="12"/>
  <c r="H808" i="12"/>
  <c r="H809" i="12"/>
  <c r="H810" i="12"/>
  <c r="H811" i="12"/>
  <c r="H812" i="12"/>
  <c r="H813" i="12"/>
  <c r="H814" i="12"/>
  <c r="H815" i="12"/>
  <c r="H816" i="12"/>
  <c r="H817" i="12"/>
  <c r="H818" i="12"/>
  <c r="H819" i="12"/>
  <c r="H820" i="12"/>
  <c r="H821" i="12"/>
  <c r="H822" i="12"/>
  <c r="H823" i="12"/>
  <c r="H824" i="12"/>
  <c r="H825" i="12"/>
  <c r="H826" i="12"/>
  <c r="H827" i="12"/>
  <c r="H828" i="12"/>
  <c r="H829" i="12"/>
  <c r="H830" i="12"/>
  <c r="H831" i="12"/>
  <c r="H832" i="12"/>
  <c r="H833" i="12"/>
  <c r="H834" i="12"/>
  <c r="H835" i="12"/>
  <c r="H836" i="12"/>
  <c r="H837" i="12"/>
  <c r="H838" i="12"/>
  <c r="H839" i="12"/>
  <c r="H840" i="12"/>
  <c r="H841" i="12"/>
  <c r="H842" i="12"/>
  <c r="H843" i="12"/>
  <c r="H844" i="12"/>
  <c r="H845" i="12"/>
  <c r="H846" i="12"/>
  <c r="H847" i="12"/>
  <c r="H848" i="12"/>
  <c r="H849" i="12"/>
  <c r="H850" i="12"/>
  <c r="H851" i="12"/>
  <c r="H852" i="12"/>
  <c r="H853" i="12"/>
  <c r="H854" i="12"/>
  <c r="H855" i="12"/>
  <c r="H856" i="12"/>
  <c r="H857" i="12"/>
  <c r="H858" i="12"/>
  <c r="H859" i="12"/>
  <c r="H860" i="12"/>
  <c r="H861" i="12"/>
  <c r="H862" i="12"/>
  <c r="H863" i="12"/>
  <c r="H864" i="12"/>
  <c r="H865" i="12"/>
  <c r="H866" i="12"/>
  <c r="H867" i="12"/>
  <c r="H868" i="12"/>
  <c r="H869" i="12"/>
  <c r="H870" i="12"/>
  <c r="H871" i="12"/>
  <c r="H872" i="12"/>
  <c r="H873" i="12"/>
  <c r="H874" i="12"/>
  <c r="H875" i="12"/>
  <c r="H876" i="12"/>
  <c r="H877" i="12"/>
  <c r="H878" i="12"/>
  <c r="H879" i="12"/>
  <c r="H880" i="12"/>
  <c r="H881" i="12"/>
  <c r="H882" i="12"/>
  <c r="H883" i="12"/>
  <c r="H884" i="12"/>
  <c r="H885" i="12"/>
  <c r="H886" i="12"/>
  <c r="H887" i="12"/>
  <c r="H888" i="12"/>
  <c r="H889" i="12"/>
  <c r="H890" i="12"/>
  <c r="H891" i="12"/>
  <c r="H892" i="12"/>
  <c r="H893" i="12"/>
  <c r="H894" i="12"/>
  <c r="H895" i="12"/>
  <c r="H896" i="12"/>
  <c r="H897" i="12"/>
  <c r="H898" i="12"/>
  <c r="H899" i="12"/>
  <c r="H900" i="12"/>
  <c r="H901" i="12"/>
  <c r="H902" i="12"/>
  <c r="H903" i="12"/>
  <c r="H904" i="12"/>
  <c r="H905" i="12"/>
  <c r="H906" i="12"/>
  <c r="H907" i="12"/>
  <c r="H908" i="12"/>
  <c r="H909" i="12"/>
  <c r="H910" i="12"/>
  <c r="H911" i="12"/>
  <c r="H912" i="12"/>
  <c r="H913" i="12"/>
  <c r="H914" i="12"/>
  <c r="H915" i="12"/>
  <c r="H916" i="12"/>
  <c r="H917" i="12"/>
  <c r="H918" i="12"/>
  <c r="H919" i="12"/>
  <c r="H920" i="12"/>
  <c r="H921" i="12"/>
  <c r="H922" i="12"/>
  <c r="H923" i="12"/>
  <c r="H924" i="12"/>
  <c r="H925" i="12"/>
  <c r="H926" i="12"/>
  <c r="H927" i="12"/>
  <c r="H928" i="12"/>
  <c r="H929" i="12"/>
  <c r="H930" i="12"/>
  <c r="H931" i="12"/>
  <c r="H932" i="12"/>
  <c r="H933" i="12"/>
  <c r="H934" i="12"/>
  <c r="H935" i="12"/>
  <c r="H936" i="12"/>
  <c r="H937" i="12"/>
  <c r="H938" i="12"/>
  <c r="H939" i="12"/>
  <c r="H940" i="12"/>
  <c r="H941" i="12"/>
  <c r="H942" i="12"/>
  <c r="H943" i="12"/>
  <c r="H944" i="12"/>
  <c r="H945" i="12"/>
  <c r="H946" i="12"/>
  <c r="H947" i="12"/>
  <c r="H948" i="12"/>
  <c r="H949" i="12"/>
  <c r="H950" i="12"/>
  <c r="H951" i="12"/>
  <c r="H952" i="12"/>
  <c r="H953" i="12"/>
  <c r="H954" i="12"/>
  <c r="H955" i="12"/>
  <c r="H956" i="12"/>
  <c r="H957" i="12"/>
  <c r="H958" i="12"/>
  <c r="H959" i="12"/>
  <c r="H960" i="12"/>
  <c r="H961" i="12"/>
  <c r="H962" i="12"/>
  <c r="H963" i="12"/>
  <c r="H964" i="12"/>
  <c r="H965" i="12"/>
  <c r="H966" i="12"/>
  <c r="H967" i="12"/>
  <c r="H968" i="12"/>
  <c r="H969" i="12"/>
  <c r="H970" i="12"/>
  <c r="H971" i="12"/>
  <c r="H972" i="12"/>
  <c r="H973" i="12"/>
  <c r="H974" i="12"/>
  <c r="H975" i="12"/>
  <c r="H976" i="12"/>
  <c r="H977" i="12"/>
  <c r="H978" i="12"/>
  <c r="H979" i="12"/>
  <c r="H980" i="12"/>
  <c r="H981" i="12"/>
  <c r="H982" i="12"/>
  <c r="H983" i="12"/>
  <c r="H984" i="12"/>
  <c r="H985" i="12"/>
  <c r="H986" i="12"/>
  <c r="H987" i="12"/>
  <c r="H988" i="12"/>
  <c r="H989" i="12"/>
  <c r="H990" i="12"/>
  <c r="H991" i="12"/>
  <c r="H992" i="12"/>
  <c r="H993" i="12"/>
  <c r="H994" i="12"/>
  <c r="H995" i="12"/>
  <c r="H996" i="12"/>
  <c r="H997" i="12"/>
  <c r="H998" i="12"/>
  <c r="H999" i="12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H513" i="10"/>
  <c r="H514" i="10"/>
  <c r="H515" i="10"/>
  <c r="H516" i="10"/>
  <c r="H517" i="10"/>
  <c r="H518" i="10"/>
  <c r="H519" i="10"/>
  <c r="H520" i="10"/>
  <c r="H521" i="10"/>
  <c r="H522" i="10"/>
  <c r="H523" i="10"/>
  <c r="H524" i="10"/>
  <c r="H525" i="10"/>
  <c r="H526" i="10"/>
  <c r="H527" i="10"/>
  <c r="H528" i="10"/>
  <c r="H529" i="10"/>
  <c r="H530" i="10"/>
  <c r="H531" i="10"/>
  <c r="H532" i="10"/>
  <c r="H533" i="10"/>
  <c r="H534" i="10"/>
  <c r="H535" i="10"/>
  <c r="H536" i="10"/>
  <c r="H537" i="10"/>
  <c r="H538" i="10"/>
  <c r="H539" i="10"/>
  <c r="H540" i="10"/>
  <c r="H541" i="10"/>
  <c r="H542" i="10"/>
  <c r="H543" i="10"/>
  <c r="H544" i="10"/>
  <c r="H545" i="10"/>
  <c r="H546" i="10"/>
  <c r="H547" i="10"/>
  <c r="H548" i="10"/>
  <c r="H549" i="10"/>
  <c r="H550" i="10"/>
  <c r="H551" i="10"/>
  <c r="H552" i="10"/>
  <c r="H553" i="10"/>
  <c r="H554" i="10"/>
  <c r="H555" i="10"/>
  <c r="H556" i="10"/>
  <c r="H557" i="10"/>
  <c r="H558" i="10"/>
  <c r="H559" i="10"/>
  <c r="H560" i="10"/>
  <c r="H561" i="10"/>
  <c r="H562" i="10"/>
  <c r="H563" i="10"/>
  <c r="H564" i="10"/>
  <c r="H565" i="10"/>
  <c r="H566" i="10"/>
  <c r="H567" i="10"/>
  <c r="H568" i="10"/>
  <c r="H569" i="10"/>
  <c r="H570" i="10"/>
  <c r="H571" i="10"/>
  <c r="H572" i="10"/>
  <c r="H573" i="10"/>
  <c r="H574" i="10"/>
  <c r="H575" i="10"/>
  <c r="H576" i="10"/>
  <c r="H577" i="10"/>
  <c r="H578" i="10"/>
  <c r="H579" i="10"/>
  <c r="H580" i="10"/>
  <c r="H581" i="10"/>
  <c r="H582" i="10"/>
  <c r="H583" i="10"/>
  <c r="H584" i="10"/>
  <c r="H585" i="10"/>
  <c r="H586" i="10"/>
  <c r="H587" i="10"/>
  <c r="H588" i="10"/>
  <c r="H589" i="10"/>
  <c r="H590" i="10"/>
  <c r="H591" i="10"/>
  <c r="H592" i="10"/>
  <c r="H593" i="10"/>
  <c r="H594" i="10"/>
  <c r="H595" i="10"/>
  <c r="H596" i="10"/>
  <c r="H597" i="10"/>
  <c r="H598" i="10"/>
  <c r="H599" i="10"/>
  <c r="H600" i="10"/>
  <c r="H601" i="10"/>
  <c r="H602" i="10"/>
  <c r="H603" i="10"/>
  <c r="H604" i="10"/>
  <c r="H605" i="10"/>
  <c r="H606" i="10"/>
  <c r="H607" i="10"/>
  <c r="H608" i="10"/>
  <c r="H609" i="10"/>
  <c r="H610" i="10"/>
  <c r="H611" i="10"/>
  <c r="H612" i="10"/>
  <c r="H613" i="10"/>
  <c r="H614" i="10"/>
  <c r="H615" i="10"/>
  <c r="H616" i="10"/>
  <c r="H617" i="10"/>
  <c r="H618" i="10"/>
  <c r="H619" i="10"/>
  <c r="H620" i="10"/>
  <c r="H621" i="10"/>
  <c r="H622" i="10"/>
  <c r="H623" i="10"/>
  <c r="H624" i="10"/>
  <c r="H625" i="10"/>
  <c r="H626" i="10"/>
  <c r="H627" i="10"/>
  <c r="H628" i="10"/>
  <c r="H629" i="10"/>
  <c r="H630" i="10"/>
  <c r="H631" i="10"/>
  <c r="H632" i="10"/>
  <c r="H633" i="10"/>
  <c r="H634" i="10"/>
  <c r="H635" i="10"/>
  <c r="H636" i="10"/>
  <c r="H637" i="10"/>
  <c r="H638" i="10"/>
  <c r="H639" i="10"/>
  <c r="H640" i="10"/>
  <c r="H641" i="10"/>
  <c r="H642" i="10"/>
  <c r="H643" i="10"/>
  <c r="H644" i="10"/>
  <c r="H645" i="10"/>
  <c r="H646" i="10"/>
  <c r="H647" i="10"/>
  <c r="H648" i="10"/>
  <c r="H649" i="10"/>
  <c r="H650" i="10"/>
  <c r="H651" i="10"/>
  <c r="H652" i="10"/>
  <c r="H653" i="10"/>
  <c r="H654" i="10"/>
  <c r="H655" i="10"/>
  <c r="H656" i="10"/>
  <c r="H657" i="10"/>
  <c r="H658" i="10"/>
  <c r="H659" i="10"/>
  <c r="H660" i="10"/>
  <c r="H661" i="10"/>
  <c r="H662" i="10"/>
  <c r="H663" i="10"/>
  <c r="H664" i="10"/>
  <c r="H665" i="10"/>
  <c r="H666" i="10"/>
  <c r="H667" i="10"/>
  <c r="H668" i="10"/>
  <c r="H669" i="10"/>
  <c r="H670" i="10"/>
  <c r="H671" i="10"/>
  <c r="H672" i="10"/>
  <c r="H673" i="10"/>
  <c r="H674" i="10"/>
  <c r="H675" i="10"/>
  <c r="H676" i="10"/>
  <c r="H677" i="10"/>
  <c r="H678" i="10"/>
  <c r="H679" i="10"/>
  <c r="H680" i="10"/>
  <c r="H681" i="10"/>
  <c r="H682" i="10"/>
  <c r="H683" i="10"/>
  <c r="H684" i="10"/>
  <c r="H685" i="10"/>
  <c r="H686" i="10"/>
  <c r="H687" i="10"/>
  <c r="H688" i="10"/>
  <c r="H689" i="10"/>
  <c r="H690" i="10"/>
  <c r="H691" i="10"/>
  <c r="H692" i="10"/>
  <c r="H693" i="10"/>
  <c r="H694" i="10"/>
  <c r="H695" i="10"/>
  <c r="H696" i="10"/>
  <c r="H697" i="10"/>
  <c r="H698" i="10"/>
  <c r="H699" i="10"/>
  <c r="H700" i="10"/>
  <c r="H701" i="10"/>
  <c r="H702" i="10"/>
  <c r="H703" i="10"/>
  <c r="H704" i="10"/>
  <c r="H705" i="10"/>
  <c r="H706" i="10"/>
  <c r="H707" i="10"/>
  <c r="H708" i="10"/>
  <c r="H709" i="10"/>
  <c r="H710" i="10"/>
  <c r="H711" i="10"/>
  <c r="H712" i="10"/>
  <c r="H713" i="10"/>
  <c r="H714" i="10"/>
  <c r="H715" i="10"/>
  <c r="H716" i="10"/>
  <c r="H717" i="10"/>
  <c r="H718" i="10"/>
  <c r="H719" i="10"/>
  <c r="H720" i="10"/>
  <c r="H721" i="10"/>
  <c r="H722" i="10"/>
  <c r="H723" i="10"/>
  <c r="H724" i="10"/>
  <c r="H725" i="10"/>
  <c r="H726" i="10"/>
  <c r="H727" i="10"/>
  <c r="H728" i="10"/>
  <c r="H729" i="10"/>
  <c r="H730" i="10"/>
  <c r="H731" i="10"/>
  <c r="H732" i="10"/>
  <c r="H733" i="10"/>
  <c r="H734" i="10"/>
  <c r="H735" i="10"/>
  <c r="H736" i="10"/>
  <c r="H737" i="10"/>
  <c r="H738" i="10"/>
  <c r="H739" i="10"/>
  <c r="H740" i="10"/>
  <c r="H741" i="10"/>
  <c r="H742" i="10"/>
  <c r="H743" i="10"/>
  <c r="H744" i="10"/>
  <c r="H745" i="10"/>
  <c r="H746" i="10"/>
  <c r="H747" i="10"/>
  <c r="H748" i="10"/>
  <c r="H749" i="10"/>
  <c r="H750" i="10"/>
  <c r="H751" i="10"/>
  <c r="H752" i="10"/>
  <c r="H753" i="10"/>
  <c r="H754" i="10"/>
  <c r="H755" i="10"/>
  <c r="H756" i="10"/>
  <c r="H757" i="10"/>
  <c r="H758" i="10"/>
  <c r="H759" i="10"/>
  <c r="H760" i="10"/>
  <c r="H761" i="10"/>
  <c r="H762" i="10"/>
  <c r="H763" i="10"/>
  <c r="H764" i="10"/>
  <c r="H765" i="10"/>
  <c r="H766" i="10"/>
  <c r="H767" i="10"/>
  <c r="H768" i="10"/>
  <c r="H769" i="10"/>
  <c r="H770" i="10"/>
  <c r="H771" i="10"/>
  <c r="H772" i="10"/>
  <c r="H773" i="10"/>
  <c r="H774" i="10"/>
  <c r="H775" i="10"/>
  <c r="H776" i="10"/>
  <c r="H777" i="10"/>
  <c r="H778" i="10"/>
  <c r="H779" i="10"/>
  <c r="H780" i="10"/>
  <c r="H781" i="10"/>
  <c r="H782" i="10"/>
  <c r="H783" i="10"/>
  <c r="H784" i="10"/>
  <c r="H785" i="10"/>
  <c r="H786" i="10"/>
  <c r="H787" i="10"/>
  <c r="H788" i="10"/>
  <c r="H789" i="10"/>
  <c r="H790" i="10"/>
  <c r="H791" i="10"/>
  <c r="H792" i="10"/>
  <c r="H793" i="10"/>
  <c r="H794" i="10"/>
  <c r="H795" i="10"/>
  <c r="H796" i="10"/>
  <c r="H797" i="10"/>
  <c r="H798" i="10"/>
  <c r="H799" i="10"/>
  <c r="H800" i="10"/>
  <c r="H801" i="10"/>
  <c r="H802" i="10"/>
  <c r="H803" i="10"/>
  <c r="H804" i="10"/>
  <c r="H805" i="10"/>
  <c r="H806" i="10"/>
  <c r="H807" i="10"/>
  <c r="H808" i="10"/>
  <c r="H809" i="10"/>
  <c r="H810" i="10"/>
  <c r="H811" i="10"/>
  <c r="H812" i="10"/>
  <c r="H813" i="10"/>
  <c r="H814" i="10"/>
  <c r="H815" i="10"/>
  <c r="H816" i="10"/>
  <c r="H817" i="10"/>
  <c r="H818" i="10"/>
  <c r="H819" i="10"/>
  <c r="H820" i="10"/>
  <c r="H821" i="10"/>
  <c r="H822" i="10"/>
  <c r="H823" i="10"/>
  <c r="H824" i="10"/>
  <c r="H825" i="10"/>
  <c r="H826" i="10"/>
  <c r="H827" i="10"/>
  <c r="H828" i="10"/>
  <c r="H829" i="10"/>
  <c r="H830" i="10"/>
  <c r="H831" i="10"/>
  <c r="H832" i="10"/>
  <c r="H833" i="10"/>
  <c r="H834" i="10"/>
  <c r="H835" i="10"/>
  <c r="H836" i="10"/>
  <c r="H837" i="10"/>
  <c r="H838" i="10"/>
  <c r="H839" i="10"/>
  <c r="H840" i="10"/>
  <c r="H841" i="10"/>
  <c r="H842" i="10"/>
  <c r="H843" i="10"/>
  <c r="H844" i="10"/>
  <c r="H845" i="10"/>
  <c r="H846" i="10"/>
  <c r="H847" i="10"/>
  <c r="H848" i="10"/>
  <c r="H849" i="10"/>
  <c r="H850" i="10"/>
  <c r="H851" i="10"/>
  <c r="H852" i="10"/>
  <c r="H853" i="10"/>
  <c r="H854" i="10"/>
  <c r="H855" i="10"/>
  <c r="H856" i="10"/>
  <c r="H857" i="10"/>
  <c r="H858" i="10"/>
  <c r="H859" i="10"/>
  <c r="H860" i="10"/>
  <c r="H861" i="10"/>
  <c r="H862" i="10"/>
  <c r="H863" i="10"/>
  <c r="H864" i="10"/>
  <c r="H865" i="10"/>
  <c r="H866" i="10"/>
  <c r="H867" i="10"/>
  <c r="H868" i="10"/>
  <c r="H869" i="10"/>
  <c r="H870" i="10"/>
  <c r="H871" i="10"/>
  <c r="H872" i="10"/>
  <c r="H873" i="10"/>
  <c r="H874" i="10"/>
  <c r="H875" i="10"/>
  <c r="H876" i="10"/>
  <c r="H877" i="10"/>
  <c r="H878" i="10"/>
  <c r="H879" i="10"/>
  <c r="H880" i="10"/>
  <c r="H881" i="10"/>
  <c r="H882" i="10"/>
  <c r="H883" i="10"/>
  <c r="H884" i="10"/>
  <c r="H885" i="10"/>
  <c r="H886" i="10"/>
  <c r="H887" i="10"/>
  <c r="H888" i="10"/>
  <c r="H889" i="10"/>
  <c r="H890" i="10"/>
  <c r="H891" i="10"/>
  <c r="H892" i="10"/>
  <c r="H893" i="10"/>
  <c r="H894" i="10"/>
  <c r="H895" i="10"/>
  <c r="H896" i="10"/>
  <c r="H897" i="10"/>
  <c r="H898" i="10"/>
  <c r="H899" i="10"/>
  <c r="H900" i="10"/>
  <c r="H901" i="10"/>
  <c r="H902" i="10"/>
  <c r="H903" i="10"/>
  <c r="H904" i="10"/>
  <c r="H905" i="10"/>
  <c r="H906" i="10"/>
  <c r="H907" i="10"/>
  <c r="H908" i="10"/>
  <c r="H909" i="10"/>
  <c r="H910" i="10"/>
  <c r="H911" i="10"/>
  <c r="H912" i="10"/>
  <c r="H913" i="10"/>
  <c r="H914" i="10"/>
  <c r="H915" i="10"/>
  <c r="H916" i="10"/>
  <c r="H917" i="10"/>
  <c r="H918" i="10"/>
  <c r="H919" i="10"/>
  <c r="H920" i="10"/>
  <c r="H921" i="10"/>
  <c r="H922" i="10"/>
  <c r="H923" i="10"/>
  <c r="H924" i="10"/>
  <c r="H925" i="10"/>
  <c r="H926" i="10"/>
  <c r="H927" i="10"/>
  <c r="H928" i="10"/>
  <c r="H929" i="10"/>
  <c r="H930" i="10"/>
  <c r="H931" i="10"/>
  <c r="H932" i="10"/>
  <c r="H933" i="10"/>
  <c r="H934" i="10"/>
  <c r="H935" i="10"/>
  <c r="H936" i="10"/>
  <c r="H937" i="10"/>
  <c r="H938" i="10"/>
  <c r="H939" i="10"/>
  <c r="H940" i="10"/>
  <c r="H941" i="10"/>
  <c r="H942" i="10"/>
  <c r="H943" i="10"/>
  <c r="H944" i="10"/>
  <c r="H945" i="10"/>
  <c r="H946" i="10"/>
  <c r="H947" i="10"/>
  <c r="H948" i="10"/>
  <c r="H949" i="10"/>
  <c r="H950" i="10"/>
  <c r="H951" i="10"/>
  <c r="H952" i="10"/>
  <c r="H953" i="10"/>
  <c r="H954" i="10"/>
  <c r="H955" i="10"/>
  <c r="H956" i="10"/>
  <c r="H957" i="10"/>
  <c r="H958" i="10"/>
  <c r="H959" i="10"/>
  <c r="H960" i="10"/>
  <c r="H961" i="10"/>
  <c r="H962" i="10"/>
  <c r="H963" i="10"/>
  <c r="H964" i="10"/>
  <c r="H965" i="10"/>
  <c r="H966" i="10"/>
  <c r="H967" i="10"/>
  <c r="H968" i="10"/>
  <c r="H969" i="10"/>
  <c r="H970" i="10"/>
  <c r="H971" i="10"/>
  <c r="H972" i="10"/>
  <c r="H973" i="10"/>
  <c r="H974" i="10"/>
  <c r="H975" i="10"/>
  <c r="H976" i="10"/>
  <c r="H977" i="10"/>
  <c r="H978" i="10"/>
  <c r="H979" i="10"/>
  <c r="H980" i="10"/>
  <c r="H981" i="10"/>
  <c r="H982" i="10"/>
  <c r="H983" i="10"/>
  <c r="H984" i="10"/>
  <c r="H985" i="10"/>
  <c r="H986" i="10"/>
  <c r="H987" i="10"/>
  <c r="H988" i="10"/>
  <c r="H989" i="10"/>
  <c r="H990" i="10"/>
  <c r="H991" i="10"/>
  <c r="H992" i="10"/>
  <c r="H993" i="10"/>
  <c r="H994" i="10"/>
  <c r="H995" i="10"/>
  <c r="H996" i="10"/>
  <c r="H997" i="10"/>
  <c r="H998" i="10"/>
  <c r="H999" i="10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E361" i="5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I70" i="5"/>
  <c r="I177" i="5"/>
  <c r="I168" i="5"/>
  <c r="I166" i="5"/>
  <c r="I169" i="5"/>
  <c r="I222" i="5"/>
  <c r="I121" i="5"/>
  <c r="I120" i="5"/>
  <c r="I194" i="5"/>
  <c r="I85" i="5"/>
  <c r="I84" i="5"/>
  <c r="I26" i="5"/>
  <c r="I75" i="5"/>
  <c r="I138" i="5"/>
  <c r="I250" i="5"/>
  <c r="I134" i="5"/>
  <c r="I139" i="5"/>
  <c r="I133" i="5"/>
  <c r="I44" i="5"/>
  <c r="I272" i="5"/>
  <c r="I225" i="5"/>
  <c r="I30" i="5"/>
  <c r="I157" i="5"/>
  <c r="I159" i="5"/>
  <c r="I163" i="5"/>
  <c r="I158" i="5"/>
  <c r="I151" i="5"/>
  <c r="I164" i="5"/>
  <c r="I349" i="5"/>
  <c r="I228" i="5"/>
  <c r="I229" i="5"/>
  <c r="I235" i="5"/>
  <c r="I236" i="5"/>
  <c r="I232" i="5"/>
  <c r="I231" i="5"/>
  <c r="I230" i="5"/>
  <c r="I233" i="5"/>
  <c r="I249" i="5"/>
  <c r="I245" i="5"/>
  <c r="I221" i="5"/>
  <c r="I77" i="5"/>
  <c r="I76" i="5"/>
  <c r="I182" i="5"/>
  <c r="I74" i="5"/>
  <c r="I246" i="5"/>
  <c r="I260" i="5"/>
  <c r="I306" i="5"/>
  <c r="I239" i="5"/>
  <c r="I241" i="5"/>
  <c r="I242" i="5"/>
  <c r="I11" i="5"/>
  <c r="I262" i="5"/>
  <c r="I8" i="5"/>
  <c r="I219" i="5"/>
  <c r="I211" i="5"/>
  <c r="I353" i="5"/>
  <c r="I206" i="5"/>
  <c r="I223" i="5"/>
  <c r="I208" i="5"/>
  <c r="I209" i="5"/>
  <c r="I216" i="5"/>
  <c r="I17" i="5"/>
  <c r="I185" i="5"/>
  <c r="I183" i="5"/>
  <c r="I295" i="5"/>
  <c r="I296" i="5"/>
  <c r="I162" i="5"/>
  <c r="I341" i="5"/>
  <c r="I190" i="5"/>
  <c r="I318" i="5"/>
  <c r="I319" i="5"/>
  <c r="I155" i="5"/>
  <c r="I320" i="5"/>
  <c r="I215" i="5"/>
  <c r="I346" i="5"/>
  <c r="I335" i="5"/>
  <c r="I345" i="5"/>
  <c r="I343" i="5"/>
  <c r="I302" i="5"/>
  <c r="I214" i="5"/>
  <c r="I294" i="5"/>
  <c r="I297" i="5"/>
  <c r="I300" i="5"/>
  <c r="I350" i="5"/>
  <c r="I314" i="5"/>
  <c r="I298" i="5"/>
  <c r="I337" i="5"/>
  <c r="I332" i="5"/>
  <c r="I330" i="5"/>
  <c r="I244" i="5"/>
  <c r="I234" i="5"/>
  <c r="I98" i="5"/>
  <c r="I203" i="5"/>
  <c r="I113" i="5"/>
  <c r="I305" i="5"/>
  <c r="I261" i="5"/>
  <c r="I313" i="5"/>
  <c r="I342" i="5"/>
  <c r="I303" i="5"/>
  <c r="I170" i="5"/>
  <c r="I240" i="5"/>
  <c r="I292" i="5"/>
  <c r="I309" i="5"/>
  <c r="I310" i="5"/>
  <c r="I338" i="5"/>
  <c r="I339" i="5"/>
  <c r="I340" i="5"/>
  <c r="I299" i="5"/>
  <c r="I334" i="5"/>
  <c r="I344" i="5"/>
  <c r="I336" i="5"/>
  <c r="I327" i="5"/>
  <c r="I275" i="5"/>
  <c r="I29" i="5"/>
  <c r="I326" i="5"/>
  <c r="I325" i="5"/>
  <c r="I324" i="5"/>
  <c r="I290" i="5"/>
  <c r="I323" i="5"/>
  <c r="I291" i="5"/>
  <c r="I293" i="5"/>
  <c r="I331" i="5"/>
  <c r="I321" i="5"/>
  <c r="I315" i="5"/>
  <c r="I328" i="5"/>
  <c r="I322" i="5"/>
  <c r="I312" i="5"/>
  <c r="I307" i="5"/>
  <c r="I283" i="5"/>
  <c r="I348" i="5"/>
  <c r="I199" i="5"/>
  <c r="I58" i="5"/>
  <c r="I57" i="5"/>
  <c r="I329" i="5"/>
  <c r="I308" i="5"/>
  <c r="I311" i="5"/>
  <c r="I333" i="5"/>
  <c r="I122" i="5"/>
  <c r="I202" i="5"/>
  <c r="I356" i="5"/>
  <c r="I316" i="5"/>
  <c r="I28" i="5"/>
  <c r="I301" i="5"/>
  <c r="I317" i="5"/>
  <c r="C123" i="6"/>
  <c r="E123" i="6"/>
  <c r="F123" i="6"/>
  <c r="C124" i="6"/>
  <c r="E124" i="6"/>
  <c r="F124" i="6"/>
  <c r="C125" i="6"/>
  <c r="E125" i="6"/>
  <c r="F125" i="6"/>
  <c r="C126" i="6"/>
  <c r="E126" i="6"/>
  <c r="F126" i="6"/>
  <c r="C127" i="6"/>
  <c r="E127" i="6"/>
  <c r="F127" i="6"/>
  <c r="C128" i="6"/>
  <c r="E128" i="6"/>
  <c r="F128" i="6"/>
  <c r="C129" i="6"/>
  <c r="E129" i="6"/>
  <c r="F129" i="6"/>
  <c r="C130" i="6"/>
  <c r="E130" i="6"/>
  <c r="F130" i="6"/>
  <c r="C131" i="6"/>
  <c r="E131" i="6"/>
  <c r="F131" i="6"/>
  <c r="C132" i="6"/>
  <c r="E132" i="6"/>
  <c r="F132" i="6"/>
  <c r="C133" i="6"/>
  <c r="E133" i="6"/>
  <c r="F133" i="6"/>
  <c r="C134" i="6"/>
  <c r="E134" i="6"/>
  <c r="F134" i="6"/>
  <c r="C135" i="6"/>
  <c r="E135" i="6"/>
  <c r="F135" i="6"/>
  <c r="C136" i="6"/>
  <c r="E136" i="6"/>
  <c r="F136" i="6"/>
  <c r="C137" i="6"/>
  <c r="E137" i="6"/>
  <c r="F137" i="6"/>
  <c r="C138" i="6"/>
  <c r="E138" i="6"/>
  <c r="F138" i="6"/>
  <c r="C139" i="6"/>
  <c r="E139" i="6"/>
  <c r="F139" i="6"/>
  <c r="C140" i="6"/>
  <c r="E140" i="6"/>
  <c r="F140" i="6"/>
  <c r="C141" i="6"/>
  <c r="E141" i="6"/>
  <c r="F141" i="6"/>
  <c r="C142" i="6"/>
  <c r="E142" i="6"/>
  <c r="F142" i="6"/>
  <c r="C143" i="6"/>
  <c r="E143" i="6"/>
  <c r="F143" i="6"/>
  <c r="C144" i="6"/>
  <c r="E144" i="6"/>
  <c r="F144" i="6"/>
  <c r="C145" i="6"/>
  <c r="E145" i="6"/>
  <c r="F145" i="6"/>
  <c r="C146" i="6"/>
  <c r="E146" i="6"/>
  <c r="F146" i="6"/>
  <c r="C147" i="6"/>
  <c r="E147" i="6"/>
  <c r="F147" i="6"/>
  <c r="C148" i="6"/>
  <c r="E148" i="6"/>
  <c r="F148" i="6"/>
  <c r="C149" i="6"/>
  <c r="E149" i="6"/>
  <c r="F149" i="6"/>
  <c r="C150" i="6"/>
  <c r="E150" i="6"/>
  <c r="F150" i="6"/>
  <c r="C151" i="6"/>
  <c r="E151" i="6"/>
  <c r="F151" i="6"/>
  <c r="C152" i="6"/>
  <c r="E152" i="6"/>
  <c r="F152" i="6"/>
  <c r="C153" i="6"/>
  <c r="E153" i="6"/>
  <c r="F153" i="6"/>
  <c r="C154" i="6"/>
  <c r="E154" i="6"/>
  <c r="F154" i="6"/>
  <c r="C155" i="6"/>
  <c r="E155" i="6"/>
  <c r="F155" i="6"/>
  <c r="C156" i="6"/>
  <c r="E156" i="6"/>
  <c r="F156" i="6"/>
  <c r="C157" i="6"/>
  <c r="E157" i="6"/>
  <c r="F157" i="6"/>
  <c r="C158" i="6"/>
  <c r="E158" i="6"/>
  <c r="F158" i="6"/>
  <c r="C159" i="6"/>
  <c r="E159" i="6"/>
  <c r="F159" i="6"/>
  <c r="C160" i="6"/>
  <c r="E160" i="6"/>
  <c r="F160" i="6"/>
  <c r="C161" i="6"/>
  <c r="E161" i="6"/>
  <c r="F161" i="6"/>
  <c r="C162" i="6"/>
  <c r="E162" i="6"/>
  <c r="F162" i="6"/>
  <c r="C163" i="6"/>
  <c r="E163" i="6"/>
  <c r="F163" i="6"/>
  <c r="C164" i="6"/>
  <c r="E164" i="6"/>
  <c r="F164" i="6"/>
  <c r="C165" i="6"/>
  <c r="E165" i="6"/>
  <c r="F165" i="6"/>
  <c r="C166" i="6"/>
  <c r="E166" i="6"/>
  <c r="F166" i="6"/>
  <c r="C167" i="6"/>
  <c r="E167" i="6"/>
  <c r="F167" i="6"/>
  <c r="C168" i="6"/>
  <c r="E168" i="6"/>
  <c r="F168" i="6"/>
  <c r="C169" i="6"/>
  <c r="E169" i="6"/>
  <c r="F169" i="6"/>
  <c r="C170" i="6"/>
  <c r="E170" i="6"/>
  <c r="F170" i="6"/>
  <c r="C171" i="6"/>
  <c r="E171" i="6"/>
  <c r="F171" i="6"/>
  <c r="C172" i="6"/>
  <c r="E172" i="6"/>
  <c r="F172" i="6"/>
  <c r="C173" i="6"/>
  <c r="E173" i="6"/>
  <c r="F173" i="6"/>
  <c r="C174" i="6"/>
  <c r="E174" i="6"/>
  <c r="F174" i="6"/>
  <c r="C175" i="6"/>
  <c r="E175" i="6"/>
  <c r="F175" i="6"/>
  <c r="C176" i="6"/>
  <c r="E176" i="6"/>
  <c r="F176" i="6"/>
  <c r="C177" i="6"/>
  <c r="E177" i="6"/>
  <c r="F177" i="6"/>
  <c r="C178" i="6"/>
  <c r="E178" i="6"/>
  <c r="F178" i="6"/>
  <c r="C179" i="6"/>
  <c r="E179" i="6"/>
  <c r="F179" i="6"/>
  <c r="C180" i="6"/>
  <c r="E180" i="6"/>
  <c r="F180" i="6"/>
  <c r="C181" i="6"/>
  <c r="E181" i="6"/>
  <c r="F181" i="6"/>
  <c r="C182" i="6"/>
  <c r="E182" i="6"/>
  <c r="F182" i="6"/>
  <c r="C183" i="6"/>
  <c r="E183" i="6"/>
  <c r="F183" i="6"/>
  <c r="C184" i="6"/>
  <c r="E184" i="6"/>
  <c r="F184" i="6"/>
  <c r="C185" i="6"/>
  <c r="E185" i="6"/>
  <c r="F185" i="6"/>
  <c r="C186" i="6"/>
  <c r="E186" i="6"/>
  <c r="F186" i="6"/>
  <c r="C187" i="6"/>
  <c r="E187" i="6"/>
  <c r="F187" i="6"/>
  <c r="C188" i="6"/>
  <c r="E188" i="6"/>
  <c r="F188" i="6"/>
  <c r="C189" i="6"/>
  <c r="E189" i="6"/>
  <c r="F189" i="6"/>
  <c r="C190" i="6"/>
  <c r="E190" i="6"/>
  <c r="F190" i="6"/>
  <c r="C191" i="6"/>
  <c r="E191" i="6"/>
  <c r="F191" i="6"/>
  <c r="C192" i="6"/>
  <c r="E192" i="6"/>
  <c r="F192" i="6"/>
  <c r="C193" i="6"/>
  <c r="E193" i="6"/>
  <c r="F193" i="6"/>
  <c r="C194" i="6"/>
  <c r="E194" i="6"/>
  <c r="F194" i="6"/>
  <c r="C195" i="6"/>
  <c r="E195" i="6"/>
  <c r="F195" i="6"/>
  <c r="C196" i="6"/>
  <c r="E196" i="6"/>
  <c r="F196" i="6"/>
  <c r="C197" i="6"/>
  <c r="E197" i="6"/>
  <c r="F197" i="6"/>
  <c r="C198" i="6"/>
  <c r="E198" i="6"/>
  <c r="F198" i="6"/>
  <c r="J362" i="6" l="1"/>
  <c r="J363" i="6"/>
  <c r="K363" i="6"/>
  <c r="K362" i="6"/>
  <c r="L363" i="6"/>
  <c r="L362" i="6"/>
  <c r="M363" i="6"/>
  <c r="M362" i="6"/>
  <c r="N362" i="6"/>
  <c r="N363" i="6"/>
  <c r="O363" i="6"/>
  <c r="O362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5" i="6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D296" i="14"/>
  <c r="B296" i="14" s="1"/>
  <c r="D297" i="14"/>
  <c r="B297" i="14" s="1"/>
  <c r="D298" i="14"/>
  <c r="B298" i="14" s="1"/>
  <c r="D299" i="14"/>
  <c r="B299" i="14" s="1"/>
  <c r="D300" i="14"/>
  <c r="B300" i="14" s="1"/>
  <c r="D301" i="14"/>
  <c r="B301" i="14" s="1"/>
  <c r="D302" i="14"/>
  <c r="B302" i="14" s="1"/>
  <c r="D303" i="14"/>
  <c r="B303" i="14" s="1"/>
  <c r="D304" i="14"/>
  <c r="B304" i="14" s="1"/>
  <c r="D305" i="14"/>
  <c r="B305" i="14" s="1"/>
  <c r="D306" i="14"/>
  <c r="B306" i="14" s="1"/>
  <c r="D307" i="14"/>
  <c r="B307" i="14" s="1"/>
  <c r="D308" i="14"/>
  <c r="B308" i="14" s="1"/>
  <c r="D309" i="14"/>
  <c r="B309" i="14" s="1"/>
  <c r="D310" i="14"/>
  <c r="B310" i="14" s="1"/>
  <c r="D311" i="14"/>
  <c r="B311" i="14" s="1"/>
  <c r="D312" i="14"/>
  <c r="B312" i="14" s="1"/>
  <c r="D313" i="14"/>
  <c r="B313" i="14" s="1"/>
  <c r="D314" i="14"/>
  <c r="B314" i="14" s="1"/>
  <c r="D315" i="14"/>
  <c r="B315" i="14" s="1"/>
  <c r="D316" i="14"/>
  <c r="B316" i="14" s="1"/>
  <c r="D317" i="14"/>
  <c r="B317" i="14" s="1"/>
  <c r="D318" i="14"/>
  <c r="B318" i="14" s="1"/>
  <c r="D319" i="14"/>
  <c r="B319" i="14" s="1"/>
  <c r="D320" i="14"/>
  <c r="B320" i="14" s="1"/>
  <c r="D321" i="14"/>
  <c r="B321" i="14" s="1"/>
  <c r="D322" i="14"/>
  <c r="B322" i="14" s="1"/>
  <c r="D323" i="14"/>
  <c r="B323" i="14" s="1"/>
  <c r="D324" i="14"/>
  <c r="B324" i="14" s="1"/>
  <c r="D325" i="14"/>
  <c r="B325" i="14" s="1"/>
  <c r="D326" i="14"/>
  <c r="B326" i="14" s="1"/>
  <c r="D327" i="14"/>
  <c r="B327" i="14" s="1"/>
  <c r="D328" i="14"/>
  <c r="B328" i="14" s="1"/>
  <c r="D329" i="14"/>
  <c r="B329" i="14" s="1"/>
  <c r="D330" i="14"/>
  <c r="B330" i="14" s="1"/>
  <c r="D331" i="14"/>
  <c r="B331" i="14" s="1"/>
  <c r="D332" i="14"/>
  <c r="B332" i="14" s="1"/>
  <c r="D333" i="14"/>
  <c r="B333" i="14" s="1"/>
  <c r="D334" i="14"/>
  <c r="B334" i="14" s="1"/>
  <c r="D335" i="14"/>
  <c r="B335" i="14" s="1"/>
  <c r="D336" i="14"/>
  <c r="B336" i="14" s="1"/>
  <c r="D337" i="14"/>
  <c r="B337" i="14" s="1"/>
  <c r="D338" i="14"/>
  <c r="B338" i="14" s="1"/>
  <c r="D339" i="14"/>
  <c r="B339" i="14" s="1"/>
  <c r="D340" i="14"/>
  <c r="B340" i="14" s="1"/>
  <c r="D341" i="14"/>
  <c r="B341" i="14" s="1"/>
  <c r="D342" i="14"/>
  <c r="B342" i="14" s="1"/>
  <c r="D343" i="14"/>
  <c r="B343" i="14" s="1"/>
  <c r="D344" i="14"/>
  <c r="B344" i="14" s="1"/>
  <c r="D345" i="14"/>
  <c r="B345" i="14" s="1"/>
  <c r="D346" i="14"/>
  <c r="B346" i="14" s="1"/>
  <c r="D347" i="14"/>
  <c r="B347" i="14" s="1"/>
  <c r="D348" i="14"/>
  <c r="B348" i="14" s="1"/>
  <c r="D349" i="14"/>
  <c r="B349" i="14" s="1"/>
  <c r="D350" i="14"/>
  <c r="B350" i="14" s="1"/>
  <c r="D351" i="14"/>
  <c r="B351" i="14" s="1"/>
  <c r="D352" i="14"/>
  <c r="B352" i="14" s="1"/>
  <c r="D353" i="14"/>
  <c r="B353" i="14" s="1"/>
  <c r="D354" i="14"/>
  <c r="B354" i="14" s="1"/>
  <c r="D355" i="14"/>
  <c r="B355" i="14" s="1"/>
  <c r="D356" i="14"/>
  <c r="B356" i="14" s="1"/>
  <c r="D357" i="14"/>
  <c r="B357" i="14" s="1"/>
  <c r="D358" i="14"/>
  <c r="B358" i="14" s="1"/>
  <c r="D359" i="14"/>
  <c r="B359" i="14" s="1"/>
  <c r="D360" i="14"/>
  <c r="B360" i="14" s="1"/>
  <c r="D361" i="14"/>
  <c r="B361" i="14" s="1"/>
  <c r="D362" i="14"/>
  <c r="B362" i="14" s="1"/>
  <c r="D363" i="14"/>
  <c r="B363" i="14" s="1"/>
  <c r="D364" i="14"/>
  <c r="B364" i="14" s="1"/>
  <c r="D365" i="14"/>
  <c r="B365" i="14" s="1"/>
  <c r="D366" i="14"/>
  <c r="B366" i="14" s="1"/>
  <c r="D367" i="14"/>
  <c r="B367" i="14" s="1"/>
  <c r="D368" i="14"/>
  <c r="B368" i="14" s="1"/>
  <c r="D369" i="14"/>
  <c r="B369" i="14" s="1"/>
  <c r="D370" i="14"/>
  <c r="B370" i="14" s="1"/>
  <c r="D371" i="14"/>
  <c r="B371" i="14" s="1"/>
  <c r="D372" i="14"/>
  <c r="B372" i="14" s="1"/>
  <c r="D373" i="14"/>
  <c r="B373" i="14" s="1"/>
  <c r="D374" i="14"/>
  <c r="B374" i="14" s="1"/>
  <c r="D375" i="14"/>
  <c r="B375" i="14" s="1"/>
  <c r="D376" i="14"/>
  <c r="B376" i="14" s="1"/>
  <c r="D377" i="14"/>
  <c r="B377" i="14" s="1"/>
  <c r="D378" i="14"/>
  <c r="B378" i="14" s="1"/>
  <c r="D379" i="14"/>
  <c r="B379" i="14" s="1"/>
  <c r="D380" i="14"/>
  <c r="B380" i="14" s="1"/>
  <c r="D381" i="14"/>
  <c r="B381" i="14" s="1"/>
  <c r="D382" i="14"/>
  <c r="B382" i="14" s="1"/>
  <c r="D383" i="14"/>
  <c r="B383" i="14" s="1"/>
  <c r="D384" i="14"/>
  <c r="B384" i="14" s="1"/>
  <c r="D385" i="14"/>
  <c r="B385" i="14" s="1"/>
  <c r="D386" i="14"/>
  <c r="B386" i="14" s="1"/>
  <c r="D387" i="14"/>
  <c r="B387" i="14" s="1"/>
  <c r="D388" i="14"/>
  <c r="B388" i="14" s="1"/>
  <c r="D389" i="14"/>
  <c r="B389" i="14" s="1"/>
  <c r="D390" i="14"/>
  <c r="B390" i="14" s="1"/>
  <c r="D391" i="14"/>
  <c r="B391" i="14" s="1"/>
  <c r="D392" i="14"/>
  <c r="B392" i="14" s="1"/>
  <c r="D393" i="14"/>
  <c r="B393" i="14" s="1"/>
  <c r="D394" i="14"/>
  <c r="B394" i="14" s="1"/>
  <c r="D395" i="14"/>
  <c r="B395" i="14" s="1"/>
  <c r="D396" i="14"/>
  <c r="B396" i="14" s="1"/>
  <c r="D397" i="14"/>
  <c r="B397" i="14" s="1"/>
  <c r="D398" i="14"/>
  <c r="B398" i="14" s="1"/>
  <c r="D399" i="14"/>
  <c r="B399" i="14" s="1"/>
  <c r="D400" i="14"/>
  <c r="B400" i="14" s="1"/>
  <c r="D401" i="14"/>
  <c r="B401" i="14" s="1"/>
  <c r="D402" i="14"/>
  <c r="B402" i="14" s="1"/>
  <c r="D403" i="14"/>
  <c r="B403" i="14" s="1"/>
  <c r="D404" i="14"/>
  <c r="B404" i="14" s="1"/>
  <c r="D405" i="14"/>
  <c r="B405" i="14" s="1"/>
  <c r="D406" i="14"/>
  <c r="B406" i="14" s="1"/>
  <c r="D407" i="14"/>
  <c r="B407" i="14" s="1"/>
  <c r="D408" i="14"/>
  <c r="B408" i="14" s="1"/>
  <c r="D409" i="14"/>
  <c r="B409" i="14" s="1"/>
  <c r="D410" i="14"/>
  <c r="B410" i="14" s="1"/>
  <c r="D411" i="14"/>
  <c r="B411" i="14" s="1"/>
  <c r="D412" i="14"/>
  <c r="B412" i="14" s="1"/>
  <c r="D413" i="14"/>
  <c r="B413" i="14" s="1"/>
  <c r="D414" i="14"/>
  <c r="B414" i="14" s="1"/>
  <c r="D415" i="14"/>
  <c r="B415" i="14" s="1"/>
  <c r="D416" i="14"/>
  <c r="B416" i="14" s="1"/>
  <c r="D417" i="14"/>
  <c r="B417" i="14" s="1"/>
  <c r="D418" i="14"/>
  <c r="B418" i="14" s="1"/>
  <c r="D419" i="14"/>
  <c r="B419" i="14" s="1"/>
  <c r="D420" i="14"/>
  <c r="B420" i="14" s="1"/>
  <c r="D421" i="14"/>
  <c r="B421" i="14" s="1"/>
  <c r="D422" i="14"/>
  <c r="B422" i="14" s="1"/>
  <c r="D423" i="14"/>
  <c r="B423" i="14" s="1"/>
  <c r="D424" i="14"/>
  <c r="B424" i="14" s="1"/>
  <c r="D425" i="14"/>
  <c r="B425" i="14" s="1"/>
  <c r="D426" i="14"/>
  <c r="B426" i="14" s="1"/>
  <c r="D427" i="14"/>
  <c r="B427" i="14" s="1"/>
  <c r="D428" i="14"/>
  <c r="B428" i="14" s="1"/>
  <c r="D429" i="14"/>
  <c r="B429" i="14" s="1"/>
  <c r="D430" i="14"/>
  <c r="B430" i="14" s="1"/>
  <c r="D431" i="14"/>
  <c r="B431" i="14" s="1"/>
  <c r="D432" i="14"/>
  <c r="B432" i="14" s="1"/>
  <c r="D433" i="14"/>
  <c r="B433" i="14" s="1"/>
  <c r="D434" i="14"/>
  <c r="B434" i="14" s="1"/>
  <c r="D435" i="14"/>
  <c r="B435" i="14" s="1"/>
  <c r="D436" i="14"/>
  <c r="B436" i="14" s="1"/>
  <c r="D437" i="14"/>
  <c r="B437" i="14" s="1"/>
  <c r="D438" i="14"/>
  <c r="B438" i="14" s="1"/>
  <c r="D439" i="14"/>
  <c r="B439" i="14" s="1"/>
  <c r="D440" i="14"/>
  <c r="B440" i="14" s="1"/>
  <c r="D441" i="14"/>
  <c r="B441" i="14" s="1"/>
  <c r="D442" i="14"/>
  <c r="B442" i="14" s="1"/>
  <c r="D443" i="14"/>
  <c r="B443" i="14" s="1"/>
  <c r="D444" i="14"/>
  <c r="B444" i="14" s="1"/>
  <c r="D445" i="14"/>
  <c r="B445" i="14" s="1"/>
  <c r="D446" i="14"/>
  <c r="B446" i="14" s="1"/>
  <c r="D447" i="14"/>
  <c r="B447" i="14" s="1"/>
  <c r="D448" i="14"/>
  <c r="B448" i="14" s="1"/>
  <c r="D449" i="14"/>
  <c r="B449" i="14" s="1"/>
  <c r="D450" i="14"/>
  <c r="B450" i="14" s="1"/>
  <c r="D451" i="14"/>
  <c r="B451" i="14" s="1"/>
  <c r="D452" i="14"/>
  <c r="B452" i="14" s="1"/>
  <c r="D453" i="14"/>
  <c r="B453" i="14" s="1"/>
  <c r="D454" i="14"/>
  <c r="B454" i="14" s="1"/>
  <c r="D455" i="14"/>
  <c r="B455" i="14" s="1"/>
  <c r="D456" i="14"/>
  <c r="B456" i="14" s="1"/>
  <c r="D457" i="14"/>
  <c r="B457" i="14" s="1"/>
  <c r="D458" i="14"/>
  <c r="B458" i="14" s="1"/>
  <c r="D459" i="14"/>
  <c r="B459" i="14" s="1"/>
  <c r="D460" i="14"/>
  <c r="B460" i="14" s="1"/>
  <c r="D461" i="14"/>
  <c r="B461" i="14" s="1"/>
  <c r="D462" i="14"/>
  <c r="B462" i="14" s="1"/>
  <c r="D463" i="14"/>
  <c r="B463" i="14" s="1"/>
  <c r="D464" i="14"/>
  <c r="B464" i="14" s="1"/>
  <c r="D465" i="14"/>
  <c r="B465" i="14" s="1"/>
  <c r="D466" i="14"/>
  <c r="B466" i="14" s="1"/>
  <c r="D467" i="14"/>
  <c r="B467" i="14" s="1"/>
  <c r="D468" i="14"/>
  <c r="B468" i="14" s="1"/>
  <c r="D469" i="14"/>
  <c r="B469" i="14" s="1"/>
  <c r="D470" i="14"/>
  <c r="B470" i="14" s="1"/>
  <c r="D471" i="14"/>
  <c r="B471" i="14" s="1"/>
  <c r="D472" i="14"/>
  <c r="B472" i="14" s="1"/>
  <c r="D473" i="14"/>
  <c r="B473" i="14" s="1"/>
  <c r="D474" i="14"/>
  <c r="B474" i="14" s="1"/>
  <c r="D475" i="14"/>
  <c r="B475" i="14" s="1"/>
  <c r="D476" i="14"/>
  <c r="B476" i="14" s="1"/>
  <c r="D477" i="14"/>
  <c r="B477" i="14" s="1"/>
  <c r="D478" i="14"/>
  <c r="B478" i="14" s="1"/>
  <c r="D479" i="14"/>
  <c r="B479" i="14" s="1"/>
  <c r="D480" i="14"/>
  <c r="B480" i="14" s="1"/>
  <c r="D481" i="14"/>
  <c r="B481" i="14" s="1"/>
  <c r="D482" i="14"/>
  <c r="B482" i="14" s="1"/>
  <c r="D483" i="14"/>
  <c r="B483" i="14" s="1"/>
  <c r="D484" i="14"/>
  <c r="B484" i="14" s="1"/>
  <c r="D485" i="14"/>
  <c r="B485" i="14" s="1"/>
  <c r="D486" i="14"/>
  <c r="B486" i="14" s="1"/>
  <c r="D487" i="14"/>
  <c r="B487" i="14" s="1"/>
  <c r="D488" i="14"/>
  <c r="B488" i="14" s="1"/>
  <c r="D489" i="14"/>
  <c r="B489" i="14" s="1"/>
  <c r="D490" i="14"/>
  <c r="B490" i="14" s="1"/>
  <c r="D491" i="14"/>
  <c r="B491" i="14" s="1"/>
  <c r="D492" i="14"/>
  <c r="B492" i="14" s="1"/>
  <c r="D493" i="14"/>
  <c r="B493" i="14" s="1"/>
  <c r="D494" i="14"/>
  <c r="B494" i="14" s="1"/>
  <c r="D495" i="14"/>
  <c r="B495" i="14" s="1"/>
  <c r="D496" i="14"/>
  <c r="B496" i="14" s="1"/>
  <c r="D497" i="14"/>
  <c r="B497" i="14" s="1"/>
  <c r="D498" i="14"/>
  <c r="B498" i="14" s="1"/>
  <c r="D499" i="14"/>
  <c r="B499" i="14" s="1"/>
  <c r="D500" i="14"/>
  <c r="B500" i="14" s="1"/>
  <c r="D501" i="14"/>
  <c r="B501" i="14" s="1"/>
  <c r="D502" i="14"/>
  <c r="B502" i="14" s="1"/>
  <c r="D503" i="14"/>
  <c r="B503" i="14" s="1"/>
  <c r="D504" i="14"/>
  <c r="B504" i="14" s="1"/>
  <c r="D505" i="14"/>
  <c r="B505" i="14" s="1"/>
  <c r="D506" i="14"/>
  <c r="B506" i="14" s="1"/>
  <c r="D507" i="14"/>
  <c r="B507" i="14" s="1"/>
  <c r="D508" i="14"/>
  <c r="B508" i="14" s="1"/>
  <c r="D509" i="14"/>
  <c r="B509" i="14" s="1"/>
  <c r="D510" i="14"/>
  <c r="B510" i="14" s="1"/>
  <c r="D511" i="14"/>
  <c r="B511" i="14" s="1"/>
  <c r="D512" i="14"/>
  <c r="B512" i="14" s="1"/>
  <c r="D513" i="14"/>
  <c r="B513" i="14" s="1"/>
  <c r="D514" i="14"/>
  <c r="B514" i="14" s="1"/>
  <c r="D515" i="14"/>
  <c r="B515" i="14" s="1"/>
  <c r="D516" i="14"/>
  <c r="B516" i="14" s="1"/>
  <c r="D517" i="14"/>
  <c r="B517" i="14" s="1"/>
  <c r="D518" i="14"/>
  <c r="B518" i="14" s="1"/>
  <c r="D519" i="14"/>
  <c r="B519" i="14" s="1"/>
  <c r="D520" i="14"/>
  <c r="B520" i="14" s="1"/>
  <c r="D521" i="14"/>
  <c r="B521" i="14" s="1"/>
  <c r="D522" i="14"/>
  <c r="B522" i="14" s="1"/>
  <c r="D523" i="14"/>
  <c r="B523" i="14" s="1"/>
  <c r="D524" i="14"/>
  <c r="B524" i="14" s="1"/>
  <c r="D525" i="14"/>
  <c r="B525" i="14" s="1"/>
  <c r="D526" i="14"/>
  <c r="B526" i="14" s="1"/>
  <c r="D527" i="14"/>
  <c r="B527" i="14" s="1"/>
  <c r="D528" i="14"/>
  <c r="B528" i="14" s="1"/>
  <c r="D529" i="14"/>
  <c r="B529" i="14" s="1"/>
  <c r="D530" i="14"/>
  <c r="B530" i="14" s="1"/>
  <c r="D531" i="14"/>
  <c r="B531" i="14" s="1"/>
  <c r="D532" i="14"/>
  <c r="B532" i="14" s="1"/>
  <c r="D533" i="14"/>
  <c r="B533" i="14" s="1"/>
  <c r="D534" i="14"/>
  <c r="B534" i="14" s="1"/>
  <c r="D535" i="14"/>
  <c r="B535" i="14" s="1"/>
  <c r="D536" i="14"/>
  <c r="B536" i="14" s="1"/>
  <c r="D537" i="14"/>
  <c r="B537" i="14" s="1"/>
  <c r="D538" i="14"/>
  <c r="B538" i="14" s="1"/>
  <c r="D539" i="14"/>
  <c r="B539" i="14" s="1"/>
  <c r="D540" i="14"/>
  <c r="B540" i="14" s="1"/>
  <c r="D541" i="14"/>
  <c r="B541" i="14" s="1"/>
  <c r="D542" i="14"/>
  <c r="B542" i="14" s="1"/>
  <c r="D543" i="14"/>
  <c r="B543" i="14" s="1"/>
  <c r="D544" i="14"/>
  <c r="B544" i="14" s="1"/>
  <c r="D545" i="14"/>
  <c r="B545" i="14" s="1"/>
  <c r="D546" i="14"/>
  <c r="B546" i="14" s="1"/>
  <c r="D547" i="14"/>
  <c r="B547" i="14" s="1"/>
  <c r="D548" i="14"/>
  <c r="B548" i="14" s="1"/>
  <c r="D549" i="14"/>
  <c r="B549" i="14" s="1"/>
  <c r="D550" i="14"/>
  <c r="B550" i="14" s="1"/>
  <c r="D551" i="14"/>
  <c r="B551" i="14" s="1"/>
  <c r="D552" i="14"/>
  <c r="B552" i="14" s="1"/>
  <c r="D553" i="14"/>
  <c r="B553" i="14" s="1"/>
  <c r="D554" i="14"/>
  <c r="B554" i="14" s="1"/>
  <c r="D555" i="14"/>
  <c r="B555" i="14" s="1"/>
  <c r="D556" i="14"/>
  <c r="B556" i="14" s="1"/>
  <c r="D557" i="14"/>
  <c r="B557" i="14" s="1"/>
  <c r="D558" i="14"/>
  <c r="B558" i="14" s="1"/>
  <c r="D559" i="14"/>
  <c r="B559" i="14" s="1"/>
  <c r="D560" i="14"/>
  <c r="B560" i="14" s="1"/>
  <c r="D561" i="14"/>
  <c r="B561" i="14" s="1"/>
  <c r="D562" i="14"/>
  <c r="B562" i="14" s="1"/>
  <c r="D563" i="14"/>
  <c r="B563" i="14" s="1"/>
  <c r="D564" i="14"/>
  <c r="B564" i="14" s="1"/>
  <c r="D565" i="14"/>
  <c r="B565" i="14" s="1"/>
  <c r="D566" i="14"/>
  <c r="B566" i="14" s="1"/>
  <c r="D567" i="14"/>
  <c r="B567" i="14" s="1"/>
  <c r="D568" i="14"/>
  <c r="B568" i="14" s="1"/>
  <c r="D569" i="14"/>
  <c r="B569" i="14" s="1"/>
  <c r="D570" i="14"/>
  <c r="B570" i="14" s="1"/>
  <c r="D571" i="14"/>
  <c r="B571" i="14" s="1"/>
  <c r="D572" i="14"/>
  <c r="B572" i="14" s="1"/>
  <c r="D573" i="14"/>
  <c r="B573" i="14" s="1"/>
  <c r="D574" i="14"/>
  <c r="B574" i="14" s="1"/>
  <c r="D575" i="14"/>
  <c r="B575" i="14" s="1"/>
  <c r="D576" i="14"/>
  <c r="B576" i="14" s="1"/>
  <c r="D577" i="14"/>
  <c r="B577" i="14" s="1"/>
  <c r="D578" i="14"/>
  <c r="B578" i="14" s="1"/>
  <c r="D579" i="14"/>
  <c r="B579" i="14" s="1"/>
  <c r="D580" i="14"/>
  <c r="B580" i="14" s="1"/>
  <c r="D581" i="14"/>
  <c r="B581" i="14" s="1"/>
  <c r="D582" i="14"/>
  <c r="B582" i="14" s="1"/>
  <c r="D583" i="14"/>
  <c r="B583" i="14" s="1"/>
  <c r="D584" i="14"/>
  <c r="B584" i="14" s="1"/>
  <c r="D585" i="14"/>
  <c r="B585" i="14" s="1"/>
  <c r="D586" i="14"/>
  <c r="B586" i="14" s="1"/>
  <c r="D587" i="14"/>
  <c r="B587" i="14" s="1"/>
  <c r="D588" i="14"/>
  <c r="B588" i="14" s="1"/>
  <c r="D589" i="14"/>
  <c r="B589" i="14" s="1"/>
  <c r="D590" i="14"/>
  <c r="B590" i="14" s="1"/>
  <c r="D591" i="14"/>
  <c r="B591" i="14" s="1"/>
  <c r="D592" i="14"/>
  <c r="B592" i="14" s="1"/>
  <c r="D593" i="14"/>
  <c r="B593" i="14" s="1"/>
  <c r="D594" i="14"/>
  <c r="B594" i="14" s="1"/>
  <c r="D595" i="14"/>
  <c r="B595" i="14" s="1"/>
  <c r="D596" i="14"/>
  <c r="B596" i="14" s="1"/>
  <c r="D597" i="14"/>
  <c r="B597" i="14" s="1"/>
  <c r="D598" i="14"/>
  <c r="B598" i="14" s="1"/>
  <c r="D599" i="14"/>
  <c r="B599" i="14" s="1"/>
  <c r="D600" i="14"/>
  <c r="B600" i="14" s="1"/>
  <c r="D601" i="14"/>
  <c r="B601" i="14" s="1"/>
  <c r="D602" i="14"/>
  <c r="B602" i="14" s="1"/>
  <c r="D603" i="14"/>
  <c r="B603" i="14" s="1"/>
  <c r="D604" i="14"/>
  <c r="B604" i="14" s="1"/>
  <c r="D605" i="14"/>
  <c r="B605" i="14" s="1"/>
  <c r="D606" i="14"/>
  <c r="B606" i="14" s="1"/>
  <c r="D607" i="14"/>
  <c r="B607" i="14" s="1"/>
  <c r="D608" i="14"/>
  <c r="B608" i="14" s="1"/>
  <c r="D609" i="14"/>
  <c r="B609" i="14" s="1"/>
  <c r="D610" i="14"/>
  <c r="B610" i="14" s="1"/>
  <c r="D611" i="14"/>
  <c r="B611" i="14" s="1"/>
  <c r="D612" i="14"/>
  <c r="B612" i="14" s="1"/>
  <c r="D613" i="14"/>
  <c r="B613" i="14" s="1"/>
  <c r="D614" i="14"/>
  <c r="B614" i="14" s="1"/>
  <c r="D615" i="14"/>
  <c r="B615" i="14" s="1"/>
  <c r="D616" i="14"/>
  <c r="B616" i="14" s="1"/>
  <c r="D617" i="14"/>
  <c r="B617" i="14" s="1"/>
  <c r="D618" i="14"/>
  <c r="B618" i="14" s="1"/>
  <c r="D619" i="14"/>
  <c r="B619" i="14" s="1"/>
  <c r="D620" i="14"/>
  <c r="B620" i="14" s="1"/>
  <c r="D621" i="14"/>
  <c r="B621" i="14" s="1"/>
  <c r="D622" i="14"/>
  <c r="B622" i="14" s="1"/>
  <c r="D623" i="14"/>
  <c r="B623" i="14" s="1"/>
  <c r="D624" i="14"/>
  <c r="B624" i="14" s="1"/>
  <c r="D625" i="14"/>
  <c r="B625" i="14" s="1"/>
  <c r="D626" i="14"/>
  <c r="B626" i="14" s="1"/>
  <c r="D627" i="14"/>
  <c r="B627" i="14" s="1"/>
  <c r="D628" i="14"/>
  <c r="B628" i="14" s="1"/>
  <c r="D629" i="14"/>
  <c r="B629" i="14" s="1"/>
  <c r="D630" i="14"/>
  <c r="B630" i="14" s="1"/>
  <c r="D631" i="14"/>
  <c r="B631" i="14" s="1"/>
  <c r="D632" i="14"/>
  <c r="B632" i="14" s="1"/>
  <c r="D633" i="14"/>
  <c r="B633" i="14" s="1"/>
  <c r="D634" i="14"/>
  <c r="B634" i="14" s="1"/>
  <c r="D635" i="14"/>
  <c r="B635" i="14" s="1"/>
  <c r="D636" i="14"/>
  <c r="B636" i="14" s="1"/>
  <c r="D637" i="14"/>
  <c r="B637" i="14" s="1"/>
  <c r="D638" i="14"/>
  <c r="B638" i="14" s="1"/>
  <c r="D639" i="14"/>
  <c r="B639" i="14" s="1"/>
  <c r="D640" i="14"/>
  <c r="B640" i="14" s="1"/>
  <c r="D641" i="14"/>
  <c r="B641" i="14" s="1"/>
  <c r="D642" i="14"/>
  <c r="B642" i="14" s="1"/>
  <c r="D643" i="14"/>
  <c r="B643" i="14" s="1"/>
  <c r="D644" i="14"/>
  <c r="B644" i="14" s="1"/>
  <c r="D645" i="14"/>
  <c r="B645" i="14" s="1"/>
  <c r="D646" i="14"/>
  <c r="B646" i="14" s="1"/>
  <c r="D647" i="14"/>
  <c r="B647" i="14" s="1"/>
  <c r="D648" i="14"/>
  <c r="B648" i="14" s="1"/>
  <c r="D649" i="14"/>
  <c r="B649" i="14" s="1"/>
  <c r="D650" i="14"/>
  <c r="B650" i="14" s="1"/>
  <c r="D651" i="14"/>
  <c r="B651" i="14" s="1"/>
  <c r="D652" i="14"/>
  <c r="B652" i="14" s="1"/>
  <c r="D653" i="14"/>
  <c r="B653" i="14" s="1"/>
  <c r="D654" i="14"/>
  <c r="B654" i="14" s="1"/>
  <c r="D655" i="14"/>
  <c r="B655" i="14" s="1"/>
  <c r="D656" i="14"/>
  <c r="B656" i="14" s="1"/>
  <c r="D657" i="14"/>
  <c r="B657" i="14" s="1"/>
  <c r="D658" i="14"/>
  <c r="B658" i="14" s="1"/>
  <c r="D659" i="14"/>
  <c r="B659" i="14" s="1"/>
  <c r="D660" i="14"/>
  <c r="B660" i="14" s="1"/>
  <c r="D661" i="14"/>
  <c r="B661" i="14" s="1"/>
  <c r="D662" i="14"/>
  <c r="B662" i="14" s="1"/>
  <c r="D663" i="14"/>
  <c r="B663" i="14" s="1"/>
  <c r="D664" i="14"/>
  <c r="B664" i="14" s="1"/>
  <c r="D665" i="14"/>
  <c r="B665" i="14" s="1"/>
  <c r="D666" i="14"/>
  <c r="B666" i="14" s="1"/>
  <c r="D667" i="14"/>
  <c r="B667" i="14" s="1"/>
  <c r="D668" i="14"/>
  <c r="B668" i="14" s="1"/>
  <c r="D669" i="14"/>
  <c r="B669" i="14" s="1"/>
  <c r="D670" i="14"/>
  <c r="B670" i="14" s="1"/>
  <c r="D671" i="14"/>
  <c r="B671" i="14" s="1"/>
  <c r="D672" i="14"/>
  <c r="B672" i="14" s="1"/>
  <c r="D673" i="14"/>
  <c r="B673" i="14" s="1"/>
  <c r="D674" i="14"/>
  <c r="B674" i="14" s="1"/>
  <c r="D675" i="14"/>
  <c r="B675" i="14" s="1"/>
  <c r="D676" i="14"/>
  <c r="B676" i="14" s="1"/>
  <c r="D677" i="14"/>
  <c r="B677" i="14" s="1"/>
  <c r="D678" i="14"/>
  <c r="B678" i="14" s="1"/>
  <c r="D679" i="14"/>
  <c r="B679" i="14" s="1"/>
  <c r="D680" i="14"/>
  <c r="B680" i="14" s="1"/>
  <c r="D681" i="14"/>
  <c r="B681" i="14" s="1"/>
  <c r="D682" i="14"/>
  <c r="B682" i="14" s="1"/>
  <c r="D683" i="14"/>
  <c r="B683" i="14" s="1"/>
  <c r="D684" i="14"/>
  <c r="B684" i="14" s="1"/>
  <c r="D685" i="14"/>
  <c r="B685" i="14" s="1"/>
  <c r="D686" i="14"/>
  <c r="B686" i="14" s="1"/>
  <c r="D687" i="14"/>
  <c r="B687" i="14" s="1"/>
  <c r="D688" i="14"/>
  <c r="B688" i="14" s="1"/>
  <c r="D689" i="14"/>
  <c r="B689" i="14" s="1"/>
  <c r="D690" i="14"/>
  <c r="B690" i="14" s="1"/>
  <c r="D691" i="14"/>
  <c r="B691" i="14" s="1"/>
  <c r="D692" i="14"/>
  <c r="B692" i="14" s="1"/>
  <c r="D693" i="14"/>
  <c r="B693" i="14" s="1"/>
  <c r="D694" i="14"/>
  <c r="B694" i="14" s="1"/>
  <c r="D695" i="14"/>
  <c r="B695" i="14" s="1"/>
  <c r="D696" i="14"/>
  <c r="B696" i="14" s="1"/>
  <c r="D697" i="14"/>
  <c r="B697" i="14" s="1"/>
  <c r="D698" i="14"/>
  <c r="B698" i="14" s="1"/>
  <c r="D699" i="14"/>
  <c r="B699" i="14" s="1"/>
  <c r="D700" i="14"/>
  <c r="B700" i="14" s="1"/>
  <c r="D701" i="14"/>
  <c r="B701" i="14" s="1"/>
  <c r="D702" i="14"/>
  <c r="B702" i="14" s="1"/>
  <c r="D703" i="14"/>
  <c r="B703" i="14" s="1"/>
  <c r="D704" i="14"/>
  <c r="B704" i="14" s="1"/>
  <c r="D705" i="14"/>
  <c r="B705" i="14" s="1"/>
  <c r="D706" i="14"/>
  <c r="B706" i="14" s="1"/>
  <c r="D707" i="14"/>
  <c r="B707" i="14" s="1"/>
  <c r="D708" i="14"/>
  <c r="B708" i="14" s="1"/>
  <c r="D709" i="14"/>
  <c r="B709" i="14" s="1"/>
  <c r="D710" i="14"/>
  <c r="B710" i="14" s="1"/>
  <c r="D711" i="14"/>
  <c r="B711" i="14" s="1"/>
  <c r="D712" i="14"/>
  <c r="B712" i="14" s="1"/>
  <c r="D713" i="14"/>
  <c r="B713" i="14" s="1"/>
  <c r="D714" i="14"/>
  <c r="B714" i="14" s="1"/>
  <c r="D715" i="14"/>
  <c r="B715" i="14" s="1"/>
  <c r="D716" i="14"/>
  <c r="B716" i="14" s="1"/>
  <c r="D717" i="14"/>
  <c r="B717" i="14" s="1"/>
  <c r="D718" i="14"/>
  <c r="B718" i="14" s="1"/>
  <c r="D719" i="14"/>
  <c r="B719" i="14" s="1"/>
  <c r="D720" i="14"/>
  <c r="B720" i="14" s="1"/>
  <c r="D721" i="14"/>
  <c r="B721" i="14" s="1"/>
  <c r="D722" i="14"/>
  <c r="B722" i="14" s="1"/>
  <c r="D723" i="14"/>
  <c r="B723" i="14" s="1"/>
  <c r="D724" i="14"/>
  <c r="B724" i="14" s="1"/>
  <c r="D725" i="14"/>
  <c r="B725" i="14" s="1"/>
  <c r="D726" i="14"/>
  <c r="B726" i="14" s="1"/>
  <c r="D727" i="14"/>
  <c r="B727" i="14" s="1"/>
  <c r="D728" i="14"/>
  <c r="B728" i="14" s="1"/>
  <c r="D729" i="14"/>
  <c r="B729" i="14" s="1"/>
  <c r="D730" i="14"/>
  <c r="B730" i="14" s="1"/>
  <c r="D731" i="14"/>
  <c r="B731" i="14" s="1"/>
  <c r="D732" i="14"/>
  <c r="B732" i="14" s="1"/>
  <c r="D733" i="14"/>
  <c r="B733" i="14" s="1"/>
  <c r="D734" i="14"/>
  <c r="B734" i="14" s="1"/>
  <c r="D735" i="14"/>
  <c r="B735" i="14" s="1"/>
  <c r="D736" i="14"/>
  <c r="B736" i="14" s="1"/>
  <c r="D737" i="14"/>
  <c r="B737" i="14" s="1"/>
  <c r="D738" i="14"/>
  <c r="B738" i="14" s="1"/>
  <c r="D739" i="14"/>
  <c r="B739" i="14" s="1"/>
  <c r="D740" i="14"/>
  <c r="B740" i="14" s="1"/>
  <c r="D741" i="14"/>
  <c r="B741" i="14" s="1"/>
  <c r="D742" i="14"/>
  <c r="B742" i="14" s="1"/>
  <c r="D743" i="14"/>
  <c r="B743" i="14" s="1"/>
  <c r="D744" i="14"/>
  <c r="B744" i="14" s="1"/>
  <c r="D745" i="14"/>
  <c r="B745" i="14" s="1"/>
  <c r="D746" i="14"/>
  <c r="B746" i="14" s="1"/>
  <c r="D747" i="14"/>
  <c r="B747" i="14" s="1"/>
  <c r="D748" i="14"/>
  <c r="B748" i="14" s="1"/>
  <c r="D749" i="14"/>
  <c r="B749" i="14" s="1"/>
  <c r="D750" i="14"/>
  <c r="B750" i="14" s="1"/>
  <c r="D751" i="14"/>
  <c r="B751" i="14" s="1"/>
  <c r="D752" i="14"/>
  <c r="B752" i="14" s="1"/>
  <c r="D753" i="14"/>
  <c r="B753" i="14" s="1"/>
  <c r="D754" i="14"/>
  <c r="B754" i="14" s="1"/>
  <c r="D755" i="14"/>
  <c r="B755" i="14" s="1"/>
  <c r="D756" i="14"/>
  <c r="B756" i="14" s="1"/>
  <c r="D757" i="14"/>
  <c r="B757" i="14" s="1"/>
  <c r="D758" i="14"/>
  <c r="B758" i="14" s="1"/>
  <c r="D759" i="14"/>
  <c r="B759" i="14" s="1"/>
  <c r="D760" i="14"/>
  <c r="B760" i="14" s="1"/>
  <c r="D761" i="14"/>
  <c r="B761" i="14" s="1"/>
  <c r="D762" i="14"/>
  <c r="B762" i="14" s="1"/>
  <c r="D763" i="14"/>
  <c r="B763" i="14" s="1"/>
  <c r="D764" i="14"/>
  <c r="B764" i="14" s="1"/>
  <c r="D765" i="14"/>
  <c r="B765" i="14" s="1"/>
  <c r="D766" i="14"/>
  <c r="B766" i="14" s="1"/>
  <c r="D767" i="14"/>
  <c r="B767" i="14" s="1"/>
  <c r="D768" i="14"/>
  <c r="B768" i="14" s="1"/>
  <c r="D769" i="14"/>
  <c r="B769" i="14" s="1"/>
  <c r="D770" i="14"/>
  <c r="B770" i="14" s="1"/>
  <c r="D771" i="14"/>
  <c r="B771" i="14" s="1"/>
  <c r="D772" i="14"/>
  <c r="B772" i="14" s="1"/>
  <c r="D773" i="14"/>
  <c r="B773" i="14" s="1"/>
  <c r="D774" i="14"/>
  <c r="B774" i="14" s="1"/>
  <c r="D775" i="14"/>
  <c r="B775" i="14" s="1"/>
  <c r="D776" i="14"/>
  <c r="B776" i="14" s="1"/>
  <c r="D777" i="14"/>
  <c r="B777" i="14" s="1"/>
  <c r="D778" i="14"/>
  <c r="B778" i="14" s="1"/>
  <c r="D779" i="14"/>
  <c r="B779" i="14" s="1"/>
  <c r="D780" i="14"/>
  <c r="B780" i="14" s="1"/>
  <c r="D781" i="14"/>
  <c r="B781" i="14" s="1"/>
  <c r="D782" i="14"/>
  <c r="B782" i="14" s="1"/>
  <c r="D783" i="14"/>
  <c r="B783" i="14" s="1"/>
  <c r="D784" i="14"/>
  <c r="B784" i="14" s="1"/>
  <c r="D785" i="14"/>
  <c r="B785" i="14" s="1"/>
  <c r="D786" i="14"/>
  <c r="B786" i="14" s="1"/>
  <c r="D787" i="14"/>
  <c r="B787" i="14" s="1"/>
  <c r="D788" i="14"/>
  <c r="B788" i="14" s="1"/>
  <c r="D789" i="14"/>
  <c r="B789" i="14" s="1"/>
  <c r="D790" i="14"/>
  <c r="B790" i="14" s="1"/>
  <c r="D791" i="14"/>
  <c r="B791" i="14" s="1"/>
  <c r="D792" i="14"/>
  <c r="B792" i="14" s="1"/>
  <c r="D793" i="14"/>
  <c r="B793" i="14" s="1"/>
  <c r="D794" i="14"/>
  <c r="B794" i="14" s="1"/>
  <c r="D795" i="14"/>
  <c r="B795" i="14" s="1"/>
  <c r="D796" i="14"/>
  <c r="B796" i="14" s="1"/>
  <c r="D797" i="14"/>
  <c r="B797" i="14" s="1"/>
  <c r="D798" i="14"/>
  <c r="B798" i="14" s="1"/>
  <c r="D799" i="14"/>
  <c r="B799" i="14" s="1"/>
  <c r="D800" i="14"/>
  <c r="B800" i="14" s="1"/>
  <c r="D801" i="14"/>
  <c r="B801" i="14" s="1"/>
  <c r="D802" i="14"/>
  <c r="B802" i="14" s="1"/>
  <c r="D803" i="14"/>
  <c r="B803" i="14" s="1"/>
  <c r="D804" i="14"/>
  <c r="B804" i="14" s="1"/>
  <c r="D805" i="14"/>
  <c r="B805" i="14" s="1"/>
  <c r="D806" i="14"/>
  <c r="B806" i="14" s="1"/>
  <c r="D807" i="14"/>
  <c r="B807" i="14" s="1"/>
  <c r="D808" i="14"/>
  <c r="B808" i="14" s="1"/>
  <c r="D809" i="14"/>
  <c r="B809" i="14" s="1"/>
  <c r="D810" i="14"/>
  <c r="B810" i="14" s="1"/>
  <c r="D811" i="14"/>
  <c r="B811" i="14" s="1"/>
  <c r="D812" i="14"/>
  <c r="B812" i="14" s="1"/>
  <c r="D813" i="14"/>
  <c r="B813" i="14" s="1"/>
  <c r="D814" i="14"/>
  <c r="B814" i="14" s="1"/>
  <c r="D815" i="14"/>
  <c r="B815" i="14" s="1"/>
  <c r="D816" i="14"/>
  <c r="B816" i="14" s="1"/>
  <c r="D817" i="14"/>
  <c r="B817" i="14" s="1"/>
  <c r="D818" i="14"/>
  <c r="B818" i="14" s="1"/>
  <c r="D819" i="14"/>
  <c r="B819" i="14" s="1"/>
  <c r="D820" i="14"/>
  <c r="B820" i="14" s="1"/>
  <c r="D821" i="14"/>
  <c r="B821" i="14" s="1"/>
  <c r="D822" i="14"/>
  <c r="B822" i="14" s="1"/>
  <c r="D823" i="14"/>
  <c r="B823" i="14" s="1"/>
  <c r="D824" i="14"/>
  <c r="B824" i="14" s="1"/>
  <c r="D825" i="14"/>
  <c r="B825" i="14" s="1"/>
  <c r="D826" i="14"/>
  <c r="B826" i="14" s="1"/>
  <c r="D827" i="14"/>
  <c r="B827" i="14" s="1"/>
  <c r="D828" i="14"/>
  <c r="B828" i="14" s="1"/>
  <c r="D829" i="14"/>
  <c r="B829" i="14" s="1"/>
  <c r="D830" i="14"/>
  <c r="B830" i="14" s="1"/>
  <c r="D831" i="14"/>
  <c r="B831" i="14" s="1"/>
  <c r="D832" i="14"/>
  <c r="B832" i="14" s="1"/>
  <c r="D833" i="14"/>
  <c r="B833" i="14" s="1"/>
  <c r="D834" i="14"/>
  <c r="B834" i="14" s="1"/>
  <c r="D835" i="14"/>
  <c r="B835" i="14" s="1"/>
  <c r="D836" i="14"/>
  <c r="B836" i="14" s="1"/>
  <c r="D837" i="14"/>
  <c r="B837" i="14" s="1"/>
  <c r="D838" i="14"/>
  <c r="B838" i="14" s="1"/>
  <c r="D839" i="14"/>
  <c r="B839" i="14" s="1"/>
  <c r="D840" i="14"/>
  <c r="B840" i="14" s="1"/>
  <c r="D841" i="14"/>
  <c r="B841" i="14" s="1"/>
  <c r="D842" i="14"/>
  <c r="B842" i="14" s="1"/>
  <c r="D843" i="14"/>
  <c r="B843" i="14" s="1"/>
  <c r="D844" i="14"/>
  <c r="B844" i="14" s="1"/>
  <c r="D845" i="14"/>
  <c r="B845" i="14" s="1"/>
  <c r="D846" i="14"/>
  <c r="B846" i="14" s="1"/>
  <c r="D847" i="14"/>
  <c r="B847" i="14" s="1"/>
  <c r="D848" i="14"/>
  <c r="B848" i="14" s="1"/>
  <c r="D849" i="14"/>
  <c r="B849" i="14" s="1"/>
  <c r="D850" i="14"/>
  <c r="B850" i="14" s="1"/>
  <c r="D851" i="14"/>
  <c r="B851" i="14" s="1"/>
  <c r="D852" i="14"/>
  <c r="B852" i="14" s="1"/>
  <c r="D853" i="14"/>
  <c r="B853" i="14" s="1"/>
  <c r="D854" i="14"/>
  <c r="B854" i="14" s="1"/>
  <c r="D855" i="14"/>
  <c r="B855" i="14" s="1"/>
  <c r="D856" i="14"/>
  <c r="B856" i="14" s="1"/>
  <c r="D857" i="14"/>
  <c r="B857" i="14" s="1"/>
  <c r="D858" i="14"/>
  <c r="B858" i="14" s="1"/>
  <c r="D859" i="14"/>
  <c r="B859" i="14" s="1"/>
  <c r="D860" i="14"/>
  <c r="B860" i="14" s="1"/>
  <c r="D861" i="14"/>
  <c r="B861" i="14" s="1"/>
  <c r="D862" i="14"/>
  <c r="B862" i="14" s="1"/>
  <c r="D863" i="14"/>
  <c r="B863" i="14" s="1"/>
  <c r="D864" i="14"/>
  <c r="B864" i="14" s="1"/>
  <c r="D865" i="14"/>
  <c r="B865" i="14" s="1"/>
  <c r="D866" i="14"/>
  <c r="B866" i="14" s="1"/>
  <c r="D867" i="14"/>
  <c r="B867" i="14" s="1"/>
  <c r="D868" i="14"/>
  <c r="B868" i="14" s="1"/>
  <c r="D869" i="14"/>
  <c r="B869" i="14" s="1"/>
  <c r="D870" i="14"/>
  <c r="B870" i="14" s="1"/>
  <c r="D871" i="14"/>
  <c r="B871" i="14" s="1"/>
  <c r="D872" i="14"/>
  <c r="B872" i="14" s="1"/>
  <c r="D873" i="14"/>
  <c r="B873" i="14" s="1"/>
  <c r="D874" i="14"/>
  <c r="B874" i="14" s="1"/>
  <c r="D875" i="14"/>
  <c r="B875" i="14" s="1"/>
  <c r="D876" i="14"/>
  <c r="B876" i="14" s="1"/>
  <c r="D877" i="14"/>
  <c r="B877" i="14" s="1"/>
  <c r="D878" i="14"/>
  <c r="B878" i="14" s="1"/>
  <c r="D879" i="14"/>
  <c r="B879" i="14" s="1"/>
  <c r="D880" i="14"/>
  <c r="B880" i="14" s="1"/>
  <c r="D881" i="14"/>
  <c r="B881" i="14" s="1"/>
  <c r="D882" i="14"/>
  <c r="B882" i="14" s="1"/>
  <c r="D883" i="14"/>
  <c r="B883" i="14" s="1"/>
  <c r="D884" i="14"/>
  <c r="B884" i="14" s="1"/>
  <c r="D885" i="14"/>
  <c r="B885" i="14" s="1"/>
  <c r="D886" i="14"/>
  <c r="B886" i="14" s="1"/>
  <c r="D887" i="14"/>
  <c r="B887" i="14" s="1"/>
  <c r="D888" i="14"/>
  <c r="B888" i="14" s="1"/>
  <c r="D889" i="14"/>
  <c r="B889" i="14" s="1"/>
  <c r="D890" i="14"/>
  <c r="B890" i="14" s="1"/>
  <c r="D891" i="14"/>
  <c r="B891" i="14" s="1"/>
  <c r="D892" i="14"/>
  <c r="B892" i="14" s="1"/>
  <c r="D893" i="14"/>
  <c r="B893" i="14" s="1"/>
  <c r="D894" i="14"/>
  <c r="B894" i="14" s="1"/>
  <c r="D895" i="14"/>
  <c r="B895" i="14" s="1"/>
  <c r="D896" i="14"/>
  <c r="B896" i="14" s="1"/>
  <c r="D897" i="14"/>
  <c r="B897" i="14" s="1"/>
  <c r="D898" i="14"/>
  <c r="B898" i="14" s="1"/>
  <c r="D899" i="14"/>
  <c r="B899" i="14" s="1"/>
  <c r="D900" i="14"/>
  <c r="B900" i="14" s="1"/>
  <c r="D901" i="14"/>
  <c r="B901" i="14" s="1"/>
  <c r="D902" i="14"/>
  <c r="B902" i="14" s="1"/>
  <c r="D903" i="14"/>
  <c r="B903" i="14" s="1"/>
  <c r="D904" i="14"/>
  <c r="B904" i="14" s="1"/>
  <c r="D905" i="14"/>
  <c r="B905" i="14" s="1"/>
  <c r="D906" i="14"/>
  <c r="B906" i="14" s="1"/>
  <c r="D907" i="14"/>
  <c r="B907" i="14" s="1"/>
  <c r="D908" i="14"/>
  <c r="B908" i="14" s="1"/>
  <c r="D909" i="14"/>
  <c r="B909" i="14" s="1"/>
  <c r="D910" i="14"/>
  <c r="B910" i="14" s="1"/>
  <c r="D911" i="14"/>
  <c r="B911" i="14" s="1"/>
  <c r="D912" i="14"/>
  <c r="B912" i="14" s="1"/>
  <c r="D913" i="14"/>
  <c r="B913" i="14" s="1"/>
  <c r="D914" i="14"/>
  <c r="B914" i="14" s="1"/>
  <c r="D915" i="14"/>
  <c r="B915" i="14" s="1"/>
  <c r="D916" i="14"/>
  <c r="B916" i="14" s="1"/>
  <c r="D917" i="14"/>
  <c r="B917" i="14" s="1"/>
  <c r="D918" i="14"/>
  <c r="B918" i="14" s="1"/>
  <c r="D919" i="14"/>
  <c r="B919" i="14" s="1"/>
  <c r="D920" i="14"/>
  <c r="B920" i="14" s="1"/>
  <c r="D921" i="14"/>
  <c r="B921" i="14" s="1"/>
  <c r="D922" i="14"/>
  <c r="B922" i="14" s="1"/>
  <c r="D923" i="14"/>
  <c r="B923" i="14" s="1"/>
  <c r="D924" i="14"/>
  <c r="B924" i="14" s="1"/>
  <c r="D925" i="14"/>
  <c r="B925" i="14" s="1"/>
  <c r="D926" i="14"/>
  <c r="B926" i="14" s="1"/>
  <c r="D927" i="14"/>
  <c r="B927" i="14" s="1"/>
  <c r="D928" i="14"/>
  <c r="B928" i="14" s="1"/>
  <c r="D929" i="14"/>
  <c r="B929" i="14" s="1"/>
  <c r="D930" i="14"/>
  <c r="B930" i="14" s="1"/>
  <c r="D931" i="14"/>
  <c r="B931" i="14" s="1"/>
  <c r="D932" i="14"/>
  <c r="B932" i="14" s="1"/>
  <c r="D933" i="14"/>
  <c r="B933" i="14" s="1"/>
  <c r="D934" i="14"/>
  <c r="B934" i="14" s="1"/>
  <c r="D935" i="14"/>
  <c r="B935" i="14" s="1"/>
  <c r="D936" i="14"/>
  <c r="B936" i="14" s="1"/>
  <c r="D937" i="14"/>
  <c r="B937" i="14" s="1"/>
  <c r="D938" i="14"/>
  <c r="B938" i="14" s="1"/>
  <c r="D939" i="14"/>
  <c r="B939" i="14" s="1"/>
  <c r="D940" i="14"/>
  <c r="B940" i="14" s="1"/>
  <c r="D941" i="14"/>
  <c r="B941" i="14" s="1"/>
  <c r="D942" i="14"/>
  <c r="B942" i="14" s="1"/>
  <c r="D943" i="14"/>
  <c r="B943" i="14" s="1"/>
  <c r="D944" i="14"/>
  <c r="B944" i="14" s="1"/>
  <c r="D945" i="14"/>
  <c r="B945" i="14" s="1"/>
  <c r="D946" i="14"/>
  <c r="B946" i="14" s="1"/>
  <c r="D947" i="14"/>
  <c r="B947" i="14" s="1"/>
  <c r="D948" i="14"/>
  <c r="B948" i="14" s="1"/>
  <c r="D949" i="14"/>
  <c r="B949" i="14" s="1"/>
  <c r="D950" i="14"/>
  <c r="B950" i="14" s="1"/>
  <c r="D951" i="14"/>
  <c r="B951" i="14" s="1"/>
  <c r="D952" i="14"/>
  <c r="B952" i="14" s="1"/>
  <c r="D953" i="14"/>
  <c r="B953" i="14" s="1"/>
  <c r="D954" i="14"/>
  <c r="B954" i="14" s="1"/>
  <c r="D955" i="14"/>
  <c r="B955" i="14" s="1"/>
  <c r="D956" i="14"/>
  <c r="B956" i="14" s="1"/>
  <c r="D957" i="14"/>
  <c r="B957" i="14" s="1"/>
  <c r="D958" i="14"/>
  <c r="B958" i="14" s="1"/>
  <c r="D959" i="14"/>
  <c r="B959" i="14" s="1"/>
  <c r="D960" i="14"/>
  <c r="B960" i="14" s="1"/>
  <c r="D961" i="14"/>
  <c r="B961" i="14" s="1"/>
  <c r="D962" i="14"/>
  <c r="B962" i="14" s="1"/>
  <c r="D963" i="14"/>
  <c r="B963" i="14" s="1"/>
  <c r="D964" i="14"/>
  <c r="B964" i="14" s="1"/>
  <c r="D965" i="14"/>
  <c r="B965" i="14" s="1"/>
  <c r="D966" i="14"/>
  <c r="B966" i="14" s="1"/>
  <c r="D967" i="14"/>
  <c r="B967" i="14" s="1"/>
  <c r="D968" i="14"/>
  <c r="B968" i="14" s="1"/>
  <c r="D969" i="14"/>
  <c r="B969" i="14" s="1"/>
  <c r="D970" i="14"/>
  <c r="B970" i="14" s="1"/>
  <c r="D971" i="14"/>
  <c r="B971" i="14" s="1"/>
  <c r="D972" i="14"/>
  <c r="B972" i="14" s="1"/>
  <c r="D973" i="14"/>
  <c r="B973" i="14" s="1"/>
  <c r="D974" i="14"/>
  <c r="B974" i="14" s="1"/>
  <c r="D975" i="14"/>
  <c r="B975" i="14" s="1"/>
  <c r="D976" i="14"/>
  <c r="B976" i="14" s="1"/>
  <c r="D977" i="14"/>
  <c r="B977" i="14" s="1"/>
  <c r="D978" i="14"/>
  <c r="B978" i="14" s="1"/>
  <c r="D979" i="14"/>
  <c r="B979" i="14" s="1"/>
  <c r="D980" i="14"/>
  <c r="B980" i="14" s="1"/>
  <c r="D981" i="14"/>
  <c r="B981" i="14" s="1"/>
  <c r="D982" i="14"/>
  <c r="B982" i="14" s="1"/>
  <c r="D983" i="14"/>
  <c r="B983" i="14" s="1"/>
  <c r="D984" i="14"/>
  <c r="B984" i="14" s="1"/>
  <c r="D985" i="14"/>
  <c r="B985" i="14" s="1"/>
  <c r="D986" i="14"/>
  <c r="B986" i="14" s="1"/>
  <c r="D987" i="14"/>
  <c r="B987" i="14" s="1"/>
  <c r="D988" i="14"/>
  <c r="B988" i="14" s="1"/>
  <c r="D989" i="14"/>
  <c r="B989" i="14" s="1"/>
  <c r="D990" i="14"/>
  <c r="B990" i="14" s="1"/>
  <c r="D991" i="14"/>
  <c r="B991" i="14" s="1"/>
  <c r="D992" i="14"/>
  <c r="B992" i="14" s="1"/>
  <c r="D993" i="14"/>
  <c r="B993" i="14" s="1"/>
  <c r="D994" i="14"/>
  <c r="B994" i="14" s="1"/>
  <c r="D995" i="14"/>
  <c r="B995" i="14" s="1"/>
  <c r="D996" i="14"/>
  <c r="B996" i="14" s="1"/>
  <c r="D997" i="14"/>
  <c r="B997" i="14" s="1"/>
  <c r="D998" i="14"/>
  <c r="B998" i="14" s="1"/>
  <c r="D999" i="14"/>
  <c r="B999" i="14" s="1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P296" i="14"/>
  <c r="P297" i="14"/>
  <c r="P298" i="14"/>
  <c r="P299" i="14"/>
  <c r="P300" i="14"/>
  <c r="P301" i="14"/>
  <c r="P302" i="14"/>
  <c r="P303" i="14"/>
  <c r="P304" i="14"/>
  <c r="P305" i="14"/>
  <c r="P306" i="14"/>
  <c r="P307" i="14"/>
  <c r="P308" i="14"/>
  <c r="P309" i="14"/>
  <c r="P310" i="14"/>
  <c r="P311" i="14"/>
  <c r="P312" i="14"/>
  <c r="P313" i="14"/>
  <c r="P314" i="14"/>
  <c r="P315" i="14"/>
  <c r="P316" i="14"/>
  <c r="P317" i="14"/>
  <c r="P318" i="14"/>
  <c r="P319" i="14"/>
  <c r="P320" i="14"/>
  <c r="P321" i="14"/>
  <c r="P322" i="14"/>
  <c r="P323" i="14"/>
  <c r="P324" i="14"/>
  <c r="P325" i="14"/>
  <c r="P326" i="14"/>
  <c r="P327" i="14"/>
  <c r="P328" i="14"/>
  <c r="P329" i="14"/>
  <c r="P330" i="14"/>
  <c r="P331" i="14"/>
  <c r="P332" i="14"/>
  <c r="P333" i="14"/>
  <c r="P334" i="14"/>
  <c r="P335" i="14"/>
  <c r="P336" i="14"/>
  <c r="P337" i="14"/>
  <c r="P338" i="14"/>
  <c r="P339" i="14"/>
  <c r="P340" i="14"/>
  <c r="P341" i="14"/>
  <c r="P342" i="14"/>
  <c r="P343" i="14"/>
  <c r="P344" i="14"/>
  <c r="P345" i="14"/>
  <c r="P346" i="14"/>
  <c r="P347" i="14"/>
  <c r="P348" i="14"/>
  <c r="P349" i="14"/>
  <c r="P350" i="14"/>
  <c r="P351" i="14"/>
  <c r="P352" i="14"/>
  <c r="P353" i="14"/>
  <c r="P354" i="14"/>
  <c r="P355" i="14"/>
  <c r="P356" i="14"/>
  <c r="P357" i="14"/>
  <c r="P358" i="14"/>
  <c r="P359" i="14"/>
  <c r="P360" i="14"/>
  <c r="P361" i="14"/>
  <c r="P362" i="14"/>
  <c r="P363" i="14"/>
  <c r="P364" i="14"/>
  <c r="P365" i="14"/>
  <c r="P366" i="14"/>
  <c r="P367" i="14"/>
  <c r="P368" i="14"/>
  <c r="P369" i="14"/>
  <c r="P370" i="14"/>
  <c r="P371" i="14"/>
  <c r="P372" i="14"/>
  <c r="P373" i="14"/>
  <c r="P374" i="14"/>
  <c r="P375" i="14"/>
  <c r="P376" i="14"/>
  <c r="P377" i="14"/>
  <c r="P378" i="14"/>
  <c r="P379" i="14"/>
  <c r="P380" i="14"/>
  <c r="P381" i="14"/>
  <c r="P382" i="14"/>
  <c r="P383" i="14"/>
  <c r="P384" i="14"/>
  <c r="P385" i="14"/>
  <c r="P386" i="14"/>
  <c r="P387" i="14"/>
  <c r="P388" i="14"/>
  <c r="P389" i="14"/>
  <c r="P390" i="14"/>
  <c r="P391" i="14"/>
  <c r="P392" i="14"/>
  <c r="P393" i="14"/>
  <c r="P394" i="14"/>
  <c r="P395" i="14"/>
  <c r="P396" i="14"/>
  <c r="P397" i="14"/>
  <c r="P398" i="14"/>
  <c r="P399" i="14"/>
  <c r="P400" i="14"/>
  <c r="P401" i="14"/>
  <c r="P402" i="14"/>
  <c r="P403" i="14"/>
  <c r="P404" i="14"/>
  <c r="P405" i="14"/>
  <c r="P406" i="14"/>
  <c r="P407" i="14"/>
  <c r="P408" i="14"/>
  <c r="P409" i="14"/>
  <c r="P410" i="14"/>
  <c r="P411" i="14"/>
  <c r="P412" i="14"/>
  <c r="P413" i="14"/>
  <c r="P414" i="14"/>
  <c r="P415" i="14"/>
  <c r="P416" i="14"/>
  <c r="P417" i="14"/>
  <c r="P418" i="14"/>
  <c r="P419" i="14"/>
  <c r="P420" i="14"/>
  <c r="P421" i="14"/>
  <c r="P422" i="14"/>
  <c r="P423" i="14"/>
  <c r="P424" i="14"/>
  <c r="P425" i="14"/>
  <c r="P426" i="14"/>
  <c r="P427" i="14"/>
  <c r="P428" i="14"/>
  <c r="P429" i="14"/>
  <c r="P430" i="14"/>
  <c r="P431" i="14"/>
  <c r="P432" i="14"/>
  <c r="P433" i="14"/>
  <c r="P434" i="14"/>
  <c r="P435" i="14"/>
  <c r="P436" i="14"/>
  <c r="P437" i="14"/>
  <c r="P438" i="14"/>
  <c r="P439" i="14"/>
  <c r="P440" i="14"/>
  <c r="P441" i="14"/>
  <c r="P442" i="14"/>
  <c r="P443" i="14"/>
  <c r="P444" i="14"/>
  <c r="P445" i="14"/>
  <c r="P446" i="14"/>
  <c r="P447" i="14"/>
  <c r="P448" i="14"/>
  <c r="P449" i="14"/>
  <c r="P450" i="14"/>
  <c r="P451" i="14"/>
  <c r="P452" i="14"/>
  <c r="P453" i="14"/>
  <c r="P454" i="14"/>
  <c r="P455" i="14"/>
  <c r="P456" i="14"/>
  <c r="P457" i="14"/>
  <c r="P458" i="14"/>
  <c r="P459" i="14"/>
  <c r="P460" i="14"/>
  <c r="P461" i="14"/>
  <c r="P462" i="14"/>
  <c r="P463" i="14"/>
  <c r="P464" i="14"/>
  <c r="P465" i="14"/>
  <c r="P466" i="14"/>
  <c r="P467" i="14"/>
  <c r="P468" i="14"/>
  <c r="P469" i="14"/>
  <c r="P470" i="14"/>
  <c r="P471" i="14"/>
  <c r="P472" i="14"/>
  <c r="P473" i="14"/>
  <c r="P474" i="14"/>
  <c r="P475" i="14"/>
  <c r="P476" i="14"/>
  <c r="P477" i="14"/>
  <c r="P478" i="14"/>
  <c r="P479" i="14"/>
  <c r="P480" i="14"/>
  <c r="P481" i="14"/>
  <c r="P482" i="14"/>
  <c r="P483" i="14"/>
  <c r="P484" i="14"/>
  <c r="P485" i="14"/>
  <c r="P486" i="14"/>
  <c r="P487" i="14"/>
  <c r="P488" i="14"/>
  <c r="P489" i="14"/>
  <c r="P490" i="14"/>
  <c r="P491" i="14"/>
  <c r="P492" i="14"/>
  <c r="P493" i="14"/>
  <c r="P494" i="14"/>
  <c r="P495" i="14"/>
  <c r="P496" i="14"/>
  <c r="P497" i="14"/>
  <c r="P498" i="14"/>
  <c r="P499" i="14"/>
  <c r="P500" i="14"/>
  <c r="P501" i="14"/>
  <c r="P502" i="14"/>
  <c r="P503" i="14"/>
  <c r="P504" i="14"/>
  <c r="P505" i="14"/>
  <c r="P506" i="14"/>
  <c r="P507" i="14"/>
  <c r="P508" i="14"/>
  <c r="P509" i="14"/>
  <c r="P510" i="14"/>
  <c r="P511" i="14"/>
  <c r="P512" i="14"/>
  <c r="P513" i="14"/>
  <c r="P514" i="14"/>
  <c r="P515" i="14"/>
  <c r="P516" i="14"/>
  <c r="P517" i="14"/>
  <c r="P518" i="14"/>
  <c r="P519" i="14"/>
  <c r="P520" i="14"/>
  <c r="P521" i="14"/>
  <c r="P522" i="14"/>
  <c r="P523" i="14"/>
  <c r="P524" i="14"/>
  <c r="P525" i="14"/>
  <c r="P526" i="14"/>
  <c r="P527" i="14"/>
  <c r="P528" i="14"/>
  <c r="P529" i="14"/>
  <c r="P530" i="14"/>
  <c r="P531" i="14"/>
  <c r="P532" i="14"/>
  <c r="P533" i="14"/>
  <c r="P534" i="14"/>
  <c r="P535" i="14"/>
  <c r="P536" i="14"/>
  <c r="P537" i="14"/>
  <c r="P538" i="14"/>
  <c r="P539" i="14"/>
  <c r="P540" i="14"/>
  <c r="P541" i="14"/>
  <c r="P542" i="14"/>
  <c r="P543" i="14"/>
  <c r="P544" i="14"/>
  <c r="P545" i="14"/>
  <c r="P546" i="14"/>
  <c r="P547" i="14"/>
  <c r="P548" i="14"/>
  <c r="P549" i="14"/>
  <c r="P550" i="14"/>
  <c r="P551" i="14"/>
  <c r="P552" i="14"/>
  <c r="P553" i="14"/>
  <c r="P554" i="14"/>
  <c r="P555" i="14"/>
  <c r="P556" i="14"/>
  <c r="P557" i="14"/>
  <c r="P558" i="14"/>
  <c r="P559" i="14"/>
  <c r="P560" i="14"/>
  <c r="P561" i="14"/>
  <c r="P562" i="14"/>
  <c r="P563" i="14"/>
  <c r="P564" i="14"/>
  <c r="P565" i="14"/>
  <c r="P566" i="14"/>
  <c r="P567" i="14"/>
  <c r="P568" i="14"/>
  <c r="P569" i="14"/>
  <c r="P570" i="14"/>
  <c r="P571" i="14"/>
  <c r="P572" i="14"/>
  <c r="P573" i="14"/>
  <c r="P574" i="14"/>
  <c r="P575" i="14"/>
  <c r="P576" i="14"/>
  <c r="P577" i="14"/>
  <c r="P578" i="14"/>
  <c r="P579" i="14"/>
  <c r="P580" i="14"/>
  <c r="P581" i="14"/>
  <c r="P582" i="14"/>
  <c r="P583" i="14"/>
  <c r="P584" i="14"/>
  <c r="P585" i="14"/>
  <c r="P586" i="14"/>
  <c r="P587" i="14"/>
  <c r="P588" i="14"/>
  <c r="P589" i="14"/>
  <c r="P590" i="14"/>
  <c r="P591" i="14"/>
  <c r="P592" i="14"/>
  <c r="P593" i="14"/>
  <c r="P594" i="14"/>
  <c r="P595" i="14"/>
  <c r="P596" i="14"/>
  <c r="P597" i="14"/>
  <c r="P598" i="14"/>
  <c r="P599" i="14"/>
  <c r="P600" i="14"/>
  <c r="P601" i="14"/>
  <c r="P602" i="14"/>
  <c r="P603" i="14"/>
  <c r="P604" i="14"/>
  <c r="P605" i="14"/>
  <c r="P606" i="14"/>
  <c r="P607" i="14"/>
  <c r="P608" i="14"/>
  <c r="P609" i="14"/>
  <c r="P610" i="14"/>
  <c r="P611" i="14"/>
  <c r="P612" i="14"/>
  <c r="P613" i="14"/>
  <c r="P614" i="14"/>
  <c r="P615" i="14"/>
  <c r="P616" i="14"/>
  <c r="P617" i="14"/>
  <c r="P618" i="14"/>
  <c r="P619" i="14"/>
  <c r="P620" i="14"/>
  <c r="P621" i="14"/>
  <c r="P622" i="14"/>
  <c r="P623" i="14"/>
  <c r="P624" i="14"/>
  <c r="P625" i="14"/>
  <c r="P626" i="14"/>
  <c r="P627" i="14"/>
  <c r="P628" i="14"/>
  <c r="P629" i="14"/>
  <c r="P630" i="14"/>
  <c r="P631" i="14"/>
  <c r="P632" i="14"/>
  <c r="P633" i="14"/>
  <c r="P634" i="14"/>
  <c r="P635" i="14"/>
  <c r="P636" i="14"/>
  <c r="P637" i="14"/>
  <c r="P638" i="14"/>
  <c r="P639" i="14"/>
  <c r="P640" i="14"/>
  <c r="P641" i="14"/>
  <c r="P642" i="14"/>
  <c r="P643" i="14"/>
  <c r="P644" i="14"/>
  <c r="P645" i="14"/>
  <c r="P646" i="14"/>
  <c r="P647" i="14"/>
  <c r="P648" i="14"/>
  <c r="P649" i="14"/>
  <c r="P650" i="14"/>
  <c r="P651" i="14"/>
  <c r="P652" i="14"/>
  <c r="P653" i="14"/>
  <c r="P654" i="14"/>
  <c r="P655" i="14"/>
  <c r="P656" i="14"/>
  <c r="P657" i="14"/>
  <c r="P658" i="14"/>
  <c r="P659" i="14"/>
  <c r="P660" i="14"/>
  <c r="P661" i="14"/>
  <c r="P662" i="14"/>
  <c r="P663" i="14"/>
  <c r="P664" i="14"/>
  <c r="P665" i="14"/>
  <c r="P666" i="14"/>
  <c r="P667" i="14"/>
  <c r="P668" i="14"/>
  <c r="P669" i="14"/>
  <c r="P670" i="14"/>
  <c r="P671" i="14"/>
  <c r="P672" i="14"/>
  <c r="P673" i="14"/>
  <c r="P674" i="14"/>
  <c r="P675" i="14"/>
  <c r="P676" i="14"/>
  <c r="P677" i="14"/>
  <c r="P678" i="14"/>
  <c r="P679" i="14"/>
  <c r="P680" i="14"/>
  <c r="P681" i="14"/>
  <c r="P682" i="14"/>
  <c r="P683" i="14"/>
  <c r="P684" i="14"/>
  <c r="P685" i="14"/>
  <c r="P686" i="14"/>
  <c r="P687" i="14"/>
  <c r="P688" i="14"/>
  <c r="P689" i="14"/>
  <c r="P690" i="14"/>
  <c r="P691" i="14"/>
  <c r="P692" i="14"/>
  <c r="P693" i="14"/>
  <c r="P694" i="14"/>
  <c r="P695" i="14"/>
  <c r="P696" i="14"/>
  <c r="P697" i="14"/>
  <c r="P698" i="14"/>
  <c r="P699" i="14"/>
  <c r="P700" i="14"/>
  <c r="P701" i="14"/>
  <c r="P702" i="14"/>
  <c r="P703" i="14"/>
  <c r="P704" i="14"/>
  <c r="P705" i="14"/>
  <c r="P706" i="14"/>
  <c r="P707" i="14"/>
  <c r="P708" i="14"/>
  <c r="P709" i="14"/>
  <c r="P710" i="14"/>
  <c r="P711" i="14"/>
  <c r="P712" i="14"/>
  <c r="P713" i="14"/>
  <c r="P714" i="14"/>
  <c r="P715" i="14"/>
  <c r="P716" i="14"/>
  <c r="P717" i="14"/>
  <c r="P718" i="14"/>
  <c r="P719" i="14"/>
  <c r="P720" i="14"/>
  <c r="P721" i="14"/>
  <c r="P722" i="14"/>
  <c r="P723" i="14"/>
  <c r="P724" i="14"/>
  <c r="P725" i="14"/>
  <c r="P726" i="14"/>
  <c r="P727" i="14"/>
  <c r="P728" i="14"/>
  <c r="P729" i="14"/>
  <c r="P730" i="14"/>
  <c r="P731" i="14"/>
  <c r="P732" i="14"/>
  <c r="P733" i="14"/>
  <c r="P734" i="14"/>
  <c r="P735" i="14"/>
  <c r="P736" i="14"/>
  <c r="P737" i="14"/>
  <c r="P738" i="14"/>
  <c r="P739" i="14"/>
  <c r="P740" i="14"/>
  <c r="P741" i="14"/>
  <c r="P742" i="14"/>
  <c r="P743" i="14"/>
  <c r="P744" i="14"/>
  <c r="P745" i="14"/>
  <c r="P746" i="14"/>
  <c r="P747" i="14"/>
  <c r="P748" i="14"/>
  <c r="P749" i="14"/>
  <c r="P750" i="14"/>
  <c r="P751" i="14"/>
  <c r="P752" i="14"/>
  <c r="P753" i="14"/>
  <c r="P754" i="14"/>
  <c r="P755" i="14"/>
  <c r="P756" i="14"/>
  <c r="P757" i="14"/>
  <c r="P758" i="14"/>
  <c r="P759" i="14"/>
  <c r="P760" i="14"/>
  <c r="P761" i="14"/>
  <c r="P762" i="14"/>
  <c r="P763" i="14"/>
  <c r="P764" i="14"/>
  <c r="P765" i="14"/>
  <c r="P766" i="14"/>
  <c r="P767" i="14"/>
  <c r="P768" i="14"/>
  <c r="P769" i="14"/>
  <c r="P770" i="14"/>
  <c r="P771" i="14"/>
  <c r="P772" i="14"/>
  <c r="P773" i="14"/>
  <c r="P774" i="14"/>
  <c r="P775" i="14"/>
  <c r="P776" i="14"/>
  <c r="P777" i="14"/>
  <c r="P778" i="14"/>
  <c r="P779" i="14"/>
  <c r="P780" i="14"/>
  <c r="P781" i="14"/>
  <c r="P782" i="14"/>
  <c r="P783" i="14"/>
  <c r="P784" i="14"/>
  <c r="P785" i="14"/>
  <c r="P786" i="14"/>
  <c r="P787" i="14"/>
  <c r="P788" i="14"/>
  <c r="P789" i="14"/>
  <c r="P790" i="14"/>
  <c r="P791" i="14"/>
  <c r="P792" i="14"/>
  <c r="P793" i="14"/>
  <c r="P794" i="14"/>
  <c r="P795" i="14"/>
  <c r="P796" i="14"/>
  <c r="P797" i="14"/>
  <c r="P798" i="14"/>
  <c r="P799" i="14"/>
  <c r="P800" i="14"/>
  <c r="P801" i="14"/>
  <c r="P802" i="14"/>
  <c r="P803" i="14"/>
  <c r="P804" i="14"/>
  <c r="P805" i="14"/>
  <c r="P806" i="14"/>
  <c r="P807" i="14"/>
  <c r="P808" i="14"/>
  <c r="P809" i="14"/>
  <c r="P810" i="14"/>
  <c r="P811" i="14"/>
  <c r="P812" i="14"/>
  <c r="P813" i="14"/>
  <c r="P814" i="14"/>
  <c r="P815" i="14"/>
  <c r="P816" i="14"/>
  <c r="P817" i="14"/>
  <c r="P818" i="14"/>
  <c r="P819" i="14"/>
  <c r="P820" i="14"/>
  <c r="P821" i="14"/>
  <c r="P822" i="14"/>
  <c r="P823" i="14"/>
  <c r="P824" i="14"/>
  <c r="P825" i="14"/>
  <c r="P826" i="14"/>
  <c r="P827" i="14"/>
  <c r="P828" i="14"/>
  <c r="P829" i="14"/>
  <c r="P830" i="14"/>
  <c r="P831" i="14"/>
  <c r="P832" i="14"/>
  <c r="P833" i="14"/>
  <c r="P834" i="14"/>
  <c r="P835" i="14"/>
  <c r="P836" i="14"/>
  <c r="P837" i="14"/>
  <c r="P838" i="14"/>
  <c r="P839" i="14"/>
  <c r="P840" i="14"/>
  <c r="P841" i="14"/>
  <c r="P842" i="14"/>
  <c r="P843" i="14"/>
  <c r="P844" i="14"/>
  <c r="P845" i="14"/>
  <c r="P846" i="14"/>
  <c r="P847" i="14"/>
  <c r="P848" i="14"/>
  <c r="P849" i="14"/>
  <c r="P850" i="14"/>
  <c r="P851" i="14"/>
  <c r="P852" i="14"/>
  <c r="P853" i="14"/>
  <c r="P854" i="14"/>
  <c r="P855" i="14"/>
  <c r="P856" i="14"/>
  <c r="P857" i="14"/>
  <c r="P858" i="14"/>
  <c r="P859" i="14"/>
  <c r="P860" i="14"/>
  <c r="P861" i="14"/>
  <c r="P862" i="14"/>
  <c r="P863" i="14"/>
  <c r="P864" i="14"/>
  <c r="P865" i="14"/>
  <c r="P866" i="14"/>
  <c r="P867" i="14"/>
  <c r="P868" i="14"/>
  <c r="P869" i="14"/>
  <c r="P870" i="14"/>
  <c r="P871" i="14"/>
  <c r="P872" i="14"/>
  <c r="P873" i="14"/>
  <c r="P874" i="14"/>
  <c r="P875" i="14"/>
  <c r="P876" i="14"/>
  <c r="P877" i="14"/>
  <c r="P878" i="14"/>
  <c r="P879" i="14"/>
  <c r="P880" i="14"/>
  <c r="P881" i="14"/>
  <c r="P882" i="14"/>
  <c r="P883" i="14"/>
  <c r="P884" i="14"/>
  <c r="P885" i="14"/>
  <c r="P886" i="14"/>
  <c r="P887" i="14"/>
  <c r="P888" i="14"/>
  <c r="P889" i="14"/>
  <c r="P890" i="14"/>
  <c r="P891" i="14"/>
  <c r="P892" i="14"/>
  <c r="P893" i="14"/>
  <c r="P894" i="14"/>
  <c r="P895" i="14"/>
  <c r="P896" i="14"/>
  <c r="P897" i="14"/>
  <c r="P898" i="14"/>
  <c r="P899" i="14"/>
  <c r="P900" i="14"/>
  <c r="P901" i="14"/>
  <c r="P902" i="14"/>
  <c r="P903" i="14"/>
  <c r="P904" i="14"/>
  <c r="P905" i="14"/>
  <c r="P906" i="14"/>
  <c r="P907" i="14"/>
  <c r="P908" i="14"/>
  <c r="P909" i="14"/>
  <c r="P910" i="14"/>
  <c r="P911" i="14"/>
  <c r="P912" i="14"/>
  <c r="P913" i="14"/>
  <c r="P914" i="14"/>
  <c r="P915" i="14"/>
  <c r="P916" i="14"/>
  <c r="P917" i="14"/>
  <c r="P918" i="14"/>
  <c r="P919" i="14"/>
  <c r="P920" i="14"/>
  <c r="P921" i="14"/>
  <c r="P922" i="14"/>
  <c r="P923" i="14"/>
  <c r="P924" i="14"/>
  <c r="P925" i="14"/>
  <c r="P926" i="14"/>
  <c r="P927" i="14"/>
  <c r="P928" i="14"/>
  <c r="P929" i="14"/>
  <c r="P930" i="14"/>
  <c r="P931" i="14"/>
  <c r="P932" i="14"/>
  <c r="P933" i="14"/>
  <c r="P934" i="14"/>
  <c r="P935" i="14"/>
  <c r="P936" i="14"/>
  <c r="P937" i="14"/>
  <c r="P938" i="14"/>
  <c r="P939" i="14"/>
  <c r="P940" i="14"/>
  <c r="P941" i="14"/>
  <c r="P942" i="14"/>
  <c r="P943" i="14"/>
  <c r="P944" i="14"/>
  <c r="P945" i="14"/>
  <c r="P946" i="14"/>
  <c r="P947" i="14"/>
  <c r="P948" i="14"/>
  <c r="P949" i="14"/>
  <c r="P950" i="14"/>
  <c r="P951" i="14"/>
  <c r="P952" i="14"/>
  <c r="P953" i="14"/>
  <c r="P954" i="14"/>
  <c r="P955" i="14"/>
  <c r="P956" i="14"/>
  <c r="P957" i="14"/>
  <c r="P958" i="14"/>
  <c r="P959" i="14"/>
  <c r="P960" i="14"/>
  <c r="P961" i="14"/>
  <c r="P962" i="14"/>
  <c r="P963" i="14"/>
  <c r="P964" i="14"/>
  <c r="P965" i="14"/>
  <c r="P966" i="14"/>
  <c r="P967" i="14"/>
  <c r="P968" i="14"/>
  <c r="P969" i="14"/>
  <c r="P970" i="14"/>
  <c r="P971" i="14"/>
  <c r="P972" i="14"/>
  <c r="P973" i="14"/>
  <c r="P974" i="14"/>
  <c r="P975" i="14"/>
  <c r="P976" i="14"/>
  <c r="P977" i="14"/>
  <c r="P978" i="14"/>
  <c r="P979" i="14"/>
  <c r="P980" i="14"/>
  <c r="P981" i="14"/>
  <c r="P982" i="14"/>
  <c r="P983" i="14"/>
  <c r="P984" i="14"/>
  <c r="P985" i="14"/>
  <c r="P986" i="14"/>
  <c r="P987" i="14"/>
  <c r="P988" i="14"/>
  <c r="P989" i="14"/>
  <c r="P990" i="14"/>
  <c r="P991" i="14"/>
  <c r="P992" i="14"/>
  <c r="P993" i="14"/>
  <c r="P994" i="14"/>
  <c r="P995" i="14"/>
  <c r="P996" i="14"/>
  <c r="P997" i="14"/>
  <c r="P998" i="14"/>
  <c r="P999" i="14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P296" i="13"/>
  <c r="P297" i="13"/>
  <c r="P298" i="13"/>
  <c r="P299" i="13"/>
  <c r="P300" i="13"/>
  <c r="P301" i="13"/>
  <c r="P302" i="13"/>
  <c r="P303" i="13"/>
  <c r="P304" i="13"/>
  <c r="P305" i="13"/>
  <c r="P306" i="13"/>
  <c r="P307" i="13"/>
  <c r="P308" i="13"/>
  <c r="P309" i="13"/>
  <c r="P310" i="13"/>
  <c r="P311" i="13"/>
  <c r="P312" i="13"/>
  <c r="P313" i="13"/>
  <c r="P314" i="13"/>
  <c r="P315" i="13"/>
  <c r="P316" i="13"/>
  <c r="P317" i="13"/>
  <c r="P318" i="13"/>
  <c r="P319" i="13"/>
  <c r="P320" i="13"/>
  <c r="P321" i="13"/>
  <c r="P322" i="13"/>
  <c r="P323" i="13"/>
  <c r="P324" i="13"/>
  <c r="P325" i="13"/>
  <c r="P326" i="13"/>
  <c r="P327" i="13"/>
  <c r="P328" i="13"/>
  <c r="P329" i="13"/>
  <c r="P330" i="13"/>
  <c r="P331" i="13"/>
  <c r="P332" i="13"/>
  <c r="P333" i="13"/>
  <c r="P334" i="13"/>
  <c r="P335" i="13"/>
  <c r="P336" i="13"/>
  <c r="P337" i="13"/>
  <c r="P338" i="13"/>
  <c r="P339" i="13"/>
  <c r="P340" i="13"/>
  <c r="P341" i="13"/>
  <c r="P342" i="13"/>
  <c r="P343" i="13"/>
  <c r="P344" i="13"/>
  <c r="P345" i="13"/>
  <c r="P346" i="13"/>
  <c r="P347" i="13"/>
  <c r="P348" i="13"/>
  <c r="P349" i="13"/>
  <c r="P350" i="13"/>
  <c r="P351" i="13"/>
  <c r="P352" i="13"/>
  <c r="P353" i="13"/>
  <c r="P354" i="13"/>
  <c r="P355" i="13"/>
  <c r="P356" i="13"/>
  <c r="P357" i="13"/>
  <c r="P358" i="13"/>
  <c r="P359" i="13"/>
  <c r="P360" i="13"/>
  <c r="P361" i="13"/>
  <c r="P362" i="13"/>
  <c r="P363" i="13"/>
  <c r="P364" i="13"/>
  <c r="P365" i="13"/>
  <c r="P366" i="13"/>
  <c r="P367" i="13"/>
  <c r="P368" i="13"/>
  <c r="P369" i="13"/>
  <c r="P370" i="13"/>
  <c r="P371" i="13"/>
  <c r="P372" i="13"/>
  <c r="P373" i="13"/>
  <c r="P374" i="13"/>
  <c r="P375" i="13"/>
  <c r="P376" i="13"/>
  <c r="P377" i="13"/>
  <c r="P378" i="13"/>
  <c r="P379" i="13"/>
  <c r="P380" i="13"/>
  <c r="P381" i="13"/>
  <c r="P382" i="13"/>
  <c r="P383" i="13"/>
  <c r="P384" i="13"/>
  <c r="P385" i="13"/>
  <c r="P386" i="13"/>
  <c r="P387" i="13"/>
  <c r="P388" i="13"/>
  <c r="P389" i="13"/>
  <c r="P390" i="13"/>
  <c r="P391" i="13"/>
  <c r="P392" i="13"/>
  <c r="P393" i="13"/>
  <c r="P394" i="13"/>
  <c r="P395" i="13"/>
  <c r="P396" i="13"/>
  <c r="P397" i="13"/>
  <c r="P398" i="13"/>
  <c r="P399" i="13"/>
  <c r="P400" i="13"/>
  <c r="P401" i="13"/>
  <c r="P402" i="13"/>
  <c r="P403" i="13"/>
  <c r="P404" i="13"/>
  <c r="P405" i="13"/>
  <c r="P406" i="13"/>
  <c r="P407" i="13"/>
  <c r="P408" i="13"/>
  <c r="P409" i="13"/>
  <c r="P410" i="13"/>
  <c r="P411" i="13"/>
  <c r="P412" i="13"/>
  <c r="P413" i="13"/>
  <c r="P414" i="13"/>
  <c r="P415" i="13"/>
  <c r="P416" i="13"/>
  <c r="P417" i="13"/>
  <c r="P418" i="13"/>
  <c r="P419" i="13"/>
  <c r="P420" i="13"/>
  <c r="P421" i="13"/>
  <c r="P422" i="13"/>
  <c r="P423" i="13"/>
  <c r="P424" i="13"/>
  <c r="P425" i="13"/>
  <c r="P426" i="13"/>
  <c r="P427" i="13"/>
  <c r="P428" i="13"/>
  <c r="P429" i="13"/>
  <c r="P430" i="13"/>
  <c r="P431" i="13"/>
  <c r="P432" i="13"/>
  <c r="P433" i="13"/>
  <c r="P434" i="13"/>
  <c r="P435" i="13"/>
  <c r="P436" i="13"/>
  <c r="P437" i="13"/>
  <c r="P438" i="13"/>
  <c r="P439" i="13"/>
  <c r="P440" i="13"/>
  <c r="P441" i="13"/>
  <c r="P442" i="13"/>
  <c r="P443" i="13"/>
  <c r="P444" i="13"/>
  <c r="P445" i="13"/>
  <c r="P446" i="13"/>
  <c r="P447" i="13"/>
  <c r="P448" i="13"/>
  <c r="P449" i="13"/>
  <c r="P450" i="13"/>
  <c r="P451" i="13"/>
  <c r="P452" i="13"/>
  <c r="P453" i="13"/>
  <c r="P454" i="13"/>
  <c r="P455" i="13"/>
  <c r="P456" i="13"/>
  <c r="P457" i="13"/>
  <c r="P458" i="13"/>
  <c r="P459" i="13"/>
  <c r="P460" i="13"/>
  <c r="P461" i="13"/>
  <c r="P462" i="13"/>
  <c r="P463" i="13"/>
  <c r="P464" i="13"/>
  <c r="P465" i="13"/>
  <c r="P466" i="13"/>
  <c r="P467" i="13"/>
  <c r="P468" i="13"/>
  <c r="P469" i="13"/>
  <c r="P470" i="13"/>
  <c r="P471" i="13"/>
  <c r="P472" i="13"/>
  <c r="P473" i="13"/>
  <c r="P474" i="13"/>
  <c r="P475" i="13"/>
  <c r="P476" i="13"/>
  <c r="P477" i="13"/>
  <c r="P478" i="13"/>
  <c r="P479" i="13"/>
  <c r="P480" i="13"/>
  <c r="P481" i="13"/>
  <c r="P482" i="13"/>
  <c r="P483" i="13"/>
  <c r="P484" i="13"/>
  <c r="P485" i="13"/>
  <c r="P486" i="13"/>
  <c r="P487" i="13"/>
  <c r="P488" i="13"/>
  <c r="P489" i="13"/>
  <c r="P490" i="13"/>
  <c r="P491" i="13"/>
  <c r="P492" i="13"/>
  <c r="P493" i="13"/>
  <c r="P494" i="13"/>
  <c r="P495" i="13"/>
  <c r="P496" i="13"/>
  <c r="P497" i="13"/>
  <c r="P498" i="13"/>
  <c r="P499" i="13"/>
  <c r="P500" i="13"/>
  <c r="P501" i="13"/>
  <c r="P502" i="13"/>
  <c r="P503" i="13"/>
  <c r="P504" i="13"/>
  <c r="P505" i="13"/>
  <c r="P506" i="13"/>
  <c r="P507" i="13"/>
  <c r="P508" i="13"/>
  <c r="P509" i="13"/>
  <c r="P510" i="13"/>
  <c r="P511" i="13"/>
  <c r="P512" i="13"/>
  <c r="P513" i="13"/>
  <c r="P514" i="13"/>
  <c r="P515" i="13"/>
  <c r="P516" i="13"/>
  <c r="P517" i="13"/>
  <c r="P518" i="13"/>
  <c r="P519" i="13"/>
  <c r="P520" i="13"/>
  <c r="P521" i="13"/>
  <c r="P522" i="13"/>
  <c r="P523" i="13"/>
  <c r="P524" i="13"/>
  <c r="P525" i="13"/>
  <c r="P526" i="13"/>
  <c r="P527" i="13"/>
  <c r="P528" i="13"/>
  <c r="P529" i="13"/>
  <c r="P530" i="13"/>
  <c r="P531" i="13"/>
  <c r="P532" i="13"/>
  <c r="P533" i="13"/>
  <c r="P534" i="13"/>
  <c r="P535" i="13"/>
  <c r="P536" i="13"/>
  <c r="P537" i="13"/>
  <c r="P538" i="13"/>
  <c r="P539" i="13"/>
  <c r="P540" i="13"/>
  <c r="P541" i="13"/>
  <c r="P542" i="13"/>
  <c r="P543" i="13"/>
  <c r="P544" i="13"/>
  <c r="P545" i="13"/>
  <c r="P546" i="13"/>
  <c r="P547" i="13"/>
  <c r="P548" i="13"/>
  <c r="P549" i="13"/>
  <c r="P550" i="13"/>
  <c r="P551" i="13"/>
  <c r="P552" i="13"/>
  <c r="P553" i="13"/>
  <c r="P554" i="13"/>
  <c r="P555" i="13"/>
  <c r="P556" i="13"/>
  <c r="P557" i="13"/>
  <c r="P558" i="13"/>
  <c r="P559" i="13"/>
  <c r="P560" i="13"/>
  <c r="P561" i="13"/>
  <c r="P562" i="13"/>
  <c r="P563" i="13"/>
  <c r="P564" i="13"/>
  <c r="P565" i="13"/>
  <c r="P566" i="13"/>
  <c r="P567" i="13"/>
  <c r="P568" i="13"/>
  <c r="P569" i="13"/>
  <c r="P570" i="13"/>
  <c r="P571" i="13"/>
  <c r="P572" i="13"/>
  <c r="P573" i="13"/>
  <c r="P574" i="13"/>
  <c r="P575" i="13"/>
  <c r="P576" i="13"/>
  <c r="P577" i="13"/>
  <c r="P578" i="13"/>
  <c r="P579" i="13"/>
  <c r="P580" i="13"/>
  <c r="P581" i="13"/>
  <c r="P582" i="13"/>
  <c r="P583" i="13"/>
  <c r="P584" i="13"/>
  <c r="P585" i="13"/>
  <c r="P586" i="13"/>
  <c r="P587" i="13"/>
  <c r="P588" i="13"/>
  <c r="P589" i="13"/>
  <c r="P590" i="13"/>
  <c r="P591" i="13"/>
  <c r="P592" i="13"/>
  <c r="P593" i="13"/>
  <c r="P594" i="13"/>
  <c r="P595" i="13"/>
  <c r="P596" i="13"/>
  <c r="P597" i="13"/>
  <c r="P598" i="13"/>
  <c r="P599" i="13"/>
  <c r="P600" i="13"/>
  <c r="P601" i="13"/>
  <c r="P602" i="13"/>
  <c r="P603" i="13"/>
  <c r="P604" i="13"/>
  <c r="P605" i="13"/>
  <c r="P606" i="13"/>
  <c r="P607" i="13"/>
  <c r="P608" i="13"/>
  <c r="P609" i="13"/>
  <c r="P610" i="13"/>
  <c r="P611" i="13"/>
  <c r="P612" i="13"/>
  <c r="P613" i="13"/>
  <c r="P614" i="13"/>
  <c r="P615" i="13"/>
  <c r="P616" i="13"/>
  <c r="P617" i="13"/>
  <c r="P618" i="13"/>
  <c r="P619" i="13"/>
  <c r="P620" i="13"/>
  <c r="P621" i="13"/>
  <c r="P622" i="13"/>
  <c r="P623" i="13"/>
  <c r="P624" i="13"/>
  <c r="P625" i="13"/>
  <c r="P626" i="13"/>
  <c r="P627" i="13"/>
  <c r="P628" i="13"/>
  <c r="P629" i="13"/>
  <c r="P630" i="13"/>
  <c r="P631" i="13"/>
  <c r="P632" i="13"/>
  <c r="P633" i="13"/>
  <c r="P634" i="13"/>
  <c r="P635" i="13"/>
  <c r="P636" i="13"/>
  <c r="P637" i="13"/>
  <c r="P638" i="13"/>
  <c r="P639" i="13"/>
  <c r="P640" i="13"/>
  <c r="P641" i="13"/>
  <c r="P642" i="13"/>
  <c r="P643" i="13"/>
  <c r="P644" i="13"/>
  <c r="P645" i="13"/>
  <c r="P646" i="13"/>
  <c r="P647" i="13"/>
  <c r="P648" i="13"/>
  <c r="P649" i="13"/>
  <c r="P650" i="13"/>
  <c r="P651" i="13"/>
  <c r="P652" i="13"/>
  <c r="P653" i="13"/>
  <c r="P654" i="13"/>
  <c r="P655" i="13"/>
  <c r="P656" i="13"/>
  <c r="P657" i="13"/>
  <c r="P658" i="13"/>
  <c r="P659" i="13"/>
  <c r="P660" i="13"/>
  <c r="P661" i="13"/>
  <c r="P662" i="13"/>
  <c r="P663" i="13"/>
  <c r="P664" i="13"/>
  <c r="P665" i="13"/>
  <c r="P666" i="13"/>
  <c r="P667" i="13"/>
  <c r="P668" i="13"/>
  <c r="P669" i="13"/>
  <c r="P670" i="13"/>
  <c r="P671" i="13"/>
  <c r="P672" i="13"/>
  <c r="P673" i="13"/>
  <c r="P674" i="13"/>
  <c r="P675" i="13"/>
  <c r="P676" i="13"/>
  <c r="P677" i="13"/>
  <c r="P678" i="13"/>
  <c r="P679" i="13"/>
  <c r="P680" i="13"/>
  <c r="P681" i="13"/>
  <c r="P682" i="13"/>
  <c r="P683" i="13"/>
  <c r="P684" i="13"/>
  <c r="P685" i="13"/>
  <c r="P686" i="13"/>
  <c r="P687" i="13"/>
  <c r="P688" i="13"/>
  <c r="P689" i="13"/>
  <c r="P690" i="13"/>
  <c r="P691" i="13"/>
  <c r="P692" i="13"/>
  <c r="P693" i="13"/>
  <c r="P694" i="13"/>
  <c r="P695" i="13"/>
  <c r="P696" i="13"/>
  <c r="P697" i="13"/>
  <c r="P698" i="13"/>
  <c r="P699" i="13"/>
  <c r="P700" i="13"/>
  <c r="P701" i="13"/>
  <c r="P702" i="13"/>
  <c r="P703" i="13"/>
  <c r="P704" i="13"/>
  <c r="P705" i="13"/>
  <c r="P706" i="13"/>
  <c r="P707" i="13"/>
  <c r="P708" i="13"/>
  <c r="P709" i="13"/>
  <c r="P710" i="13"/>
  <c r="P711" i="13"/>
  <c r="P712" i="13"/>
  <c r="P713" i="13"/>
  <c r="P714" i="13"/>
  <c r="P715" i="13"/>
  <c r="P716" i="13"/>
  <c r="P717" i="13"/>
  <c r="P718" i="13"/>
  <c r="P719" i="13"/>
  <c r="P720" i="13"/>
  <c r="P721" i="13"/>
  <c r="P722" i="13"/>
  <c r="P723" i="13"/>
  <c r="P724" i="13"/>
  <c r="P725" i="13"/>
  <c r="P726" i="13"/>
  <c r="P727" i="13"/>
  <c r="P728" i="13"/>
  <c r="P729" i="13"/>
  <c r="P730" i="13"/>
  <c r="P731" i="13"/>
  <c r="P732" i="13"/>
  <c r="P733" i="13"/>
  <c r="P734" i="13"/>
  <c r="P735" i="13"/>
  <c r="P736" i="13"/>
  <c r="P737" i="13"/>
  <c r="P738" i="13"/>
  <c r="P739" i="13"/>
  <c r="P740" i="13"/>
  <c r="P741" i="13"/>
  <c r="P742" i="13"/>
  <c r="P743" i="13"/>
  <c r="P744" i="13"/>
  <c r="P745" i="13"/>
  <c r="P746" i="13"/>
  <c r="P747" i="13"/>
  <c r="P748" i="13"/>
  <c r="P749" i="13"/>
  <c r="P750" i="13"/>
  <c r="P751" i="13"/>
  <c r="P752" i="13"/>
  <c r="P753" i="13"/>
  <c r="P754" i="13"/>
  <c r="P755" i="13"/>
  <c r="P756" i="13"/>
  <c r="P757" i="13"/>
  <c r="P758" i="13"/>
  <c r="P759" i="13"/>
  <c r="P760" i="13"/>
  <c r="P761" i="13"/>
  <c r="P762" i="13"/>
  <c r="P763" i="13"/>
  <c r="P764" i="13"/>
  <c r="P765" i="13"/>
  <c r="P766" i="13"/>
  <c r="P767" i="13"/>
  <c r="P768" i="13"/>
  <c r="P769" i="13"/>
  <c r="P770" i="13"/>
  <c r="P771" i="13"/>
  <c r="P772" i="13"/>
  <c r="P773" i="13"/>
  <c r="P774" i="13"/>
  <c r="P775" i="13"/>
  <c r="P776" i="13"/>
  <c r="P777" i="13"/>
  <c r="P778" i="13"/>
  <c r="P779" i="13"/>
  <c r="P780" i="13"/>
  <c r="P781" i="13"/>
  <c r="P782" i="13"/>
  <c r="P783" i="13"/>
  <c r="P784" i="13"/>
  <c r="P785" i="13"/>
  <c r="P786" i="13"/>
  <c r="P787" i="13"/>
  <c r="P788" i="13"/>
  <c r="P789" i="13"/>
  <c r="P790" i="13"/>
  <c r="P791" i="13"/>
  <c r="P792" i="13"/>
  <c r="P793" i="13"/>
  <c r="P794" i="13"/>
  <c r="P795" i="13"/>
  <c r="P796" i="13"/>
  <c r="P797" i="13"/>
  <c r="P798" i="13"/>
  <c r="P799" i="13"/>
  <c r="P800" i="13"/>
  <c r="P801" i="13"/>
  <c r="P802" i="13"/>
  <c r="P803" i="13"/>
  <c r="P804" i="13"/>
  <c r="P805" i="13"/>
  <c r="P806" i="13"/>
  <c r="P807" i="13"/>
  <c r="P808" i="13"/>
  <c r="P809" i="13"/>
  <c r="P810" i="13"/>
  <c r="P811" i="13"/>
  <c r="P812" i="13"/>
  <c r="P813" i="13"/>
  <c r="P814" i="13"/>
  <c r="P815" i="13"/>
  <c r="P816" i="13"/>
  <c r="P817" i="13"/>
  <c r="P818" i="13"/>
  <c r="P819" i="13"/>
  <c r="P820" i="13"/>
  <c r="P821" i="13"/>
  <c r="P822" i="13"/>
  <c r="P823" i="13"/>
  <c r="P824" i="13"/>
  <c r="P825" i="13"/>
  <c r="P826" i="13"/>
  <c r="P827" i="13"/>
  <c r="P828" i="13"/>
  <c r="P829" i="13"/>
  <c r="P830" i="13"/>
  <c r="P831" i="13"/>
  <c r="P832" i="13"/>
  <c r="P833" i="13"/>
  <c r="P834" i="13"/>
  <c r="P835" i="13"/>
  <c r="P836" i="13"/>
  <c r="P837" i="13"/>
  <c r="P838" i="13"/>
  <c r="P839" i="13"/>
  <c r="P840" i="13"/>
  <c r="P841" i="13"/>
  <c r="P842" i="13"/>
  <c r="P843" i="13"/>
  <c r="P844" i="13"/>
  <c r="P845" i="13"/>
  <c r="P846" i="13"/>
  <c r="P847" i="13"/>
  <c r="P848" i="13"/>
  <c r="P849" i="13"/>
  <c r="P850" i="13"/>
  <c r="P851" i="13"/>
  <c r="P852" i="13"/>
  <c r="P853" i="13"/>
  <c r="P854" i="13"/>
  <c r="P855" i="13"/>
  <c r="P856" i="13"/>
  <c r="P857" i="13"/>
  <c r="P858" i="13"/>
  <c r="P859" i="13"/>
  <c r="P860" i="13"/>
  <c r="P861" i="13"/>
  <c r="P862" i="13"/>
  <c r="P863" i="13"/>
  <c r="P864" i="13"/>
  <c r="P865" i="13"/>
  <c r="P866" i="13"/>
  <c r="P867" i="13"/>
  <c r="P868" i="13"/>
  <c r="P869" i="13"/>
  <c r="P870" i="13"/>
  <c r="P871" i="13"/>
  <c r="P872" i="13"/>
  <c r="P873" i="13"/>
  <c r="P874" i="13"/>
  <c r="P875" i="13"/>
  <c r="P876" i="13"/>
  <c r="P877" i="13"/>
  <c r="P878" i="13"/>
  <c r="P879" i="13"/>
  <c r="P880" i="13"/>
  <c r="P881" i="13"/>
  <c r="P882" i="13"/>
  <c r="P883" i="13"/>
  <c r="P884" i="13"/>
  <c r="P885" i="13"/>
  <c r="P886" i="13"/>
  <c r="P887" i="13"/>
  <c r="P888" i="13"/>
  <c r="P889" i="13"/>
  <c r="P890" i="13"/>
  <c r="P891" i="13"/>
  <c r="P892" i="13"/>
  <c r="P893" i="13"/>
  <c r="P894" i="13"/>
  <c r="P895" i="13"/>
  <c r="P896" i="13"/>
  <c r="P897" i="13"/>
  <c r="P898" i="13"/>
  <c r="P899" i="13"/>
  <c r="P900" i="13"/>
  <c r="P901" i="13"/>
  <c r="P902" i="13"/>
  <c r="P903" i="13"/>
  <c r="P904" i="13"/>
  <c r="P905" i="13"/>
  <c r="P906" i="13"/>
  <c r="P907" i="13"/>
  <c r="P908" i="13"/>
  <c r="P909" i="13"/>
  <c r="P910" i="13"/>
  <c r="P911" i="13"/>
  <c r="P912" i="13"/>
  <c r="P913" i="13"/>
  <c r="P914" i="13"/>
  <c r="P915" i="13"/>
  <c r="P916" i="13"/>
  <c r="P917" i="13"/>
  <c r="P918" i="13"/>
  <c r="P919" i="13"/>
  <c r="P920" i="13"/>
  <c r="P921" i="13"/>
  <c r="P922" i="13"/>
  <c r="P923" i="13"/>
  <c r="P924" i="13"/>
  <c r="P925" i="13"/>
  <c r="P926" i="13"/>
  <c r="P927" i="13"/>
  <c r="P928" i="13"/>
  <c r="P929" i="13"/>
  <c r="P930" i="13"/>
  <c r="P931" i="13"/>
  <c r="P932" i="13"/>
  <c r="P933" i="13"/>
  <c r="P934" i="13"/>
  <c r="P935" i="13"/>
  <c r="P936" i="13"/>
  <c r="P937" i="13"/>
  <c r="P938" i="13"/>
  <c r="P939" i="13"/>
  <c r="P940" i="13"/>
  <c r="P941" i="13"/>
  <c r="P942" i="13"/>
  <c r="P943" i="13"/>
  <c r="P944" i="13"/>
  <c r="P945" i="13"/>
  <c r="P946" i="13"/>
  <c r="P947" i="13"/>
  <c r="P948" i="13"/>
  <c r="P949" i="13"/>
  <c r="P950" i="13"/>
  <c r="P951" i="13"/>
  <c r="P952" i="13"/>
  <c r="P953" i="13"/>
  <c r="P954" i="13"/>
  <c r="P955" i="13"/>
  <c r="P956" i="13"/>
  <c r="P957" i="13"/>
  <c r="P958" i="13"/>
  <c r="P959" i="13"/>
  <c r="P960" i="13"/>
  <c r="P961" i="13"/>
  <c r="P962" i="13"/>
  <c r="P963" i="13"/>
  <c r="P964" i="13"/>
  <c r="P965" i="13"/>
  <c r="P966" i="13"/>
  <c r="P967" i="13"/>
  <c r="P968" i="13"/>
  <c r="P969" i="13"/>
  <c r="P970" i="13"/>
  <c r="P971" i="13"/>
  <c r="P972" i="13"/>
  <c r="P973" i="13"/>
  <c r="P974" i="13"/>
  <c r="P975" i="13"/>
  <c r="P976" i="13"/>
  <c r="P977" i="13"/>
  <c r="P978" i="13"/>
  <c r="P979" i="13"/>
  <c r="P980" i="13"/>
  <c r="P981" i="13"/>
  <c r="P982" i="13"/>
  <c r="P983" i="13"/>
  <c r="P984" i="13"/>
  <c r="P985" i="13"/>
  <c r="P986" i="13"/>
  <c r="P987" i="13"/>
  <c r="P988" i="13"/>
  <c r="P989" i="13"/>
  <c r="P990" i="13"/>
  <c r="P991" i="13"/>
  <c r="P992" i="13"/>
  <c r="P993" i="13"/>
  <c r="P994" i="13"/>
  <c r="P995" i="13"/>
  <c r="P996" i="13"/>
  <c r="P997" i="13"/>
  <c r="P998" i="13"/>
  <c r="P999" i="13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626" i="12"/>
  <c r="B627" i="12"/>
  <c r="B628" i="12"/>
  <c r="B629" i="12"/>
  <c r="B630" i="12"/>
  <c r="B631" i="12"/>
  <c r="B632" i="12"/>
  <c r="B633" i="12"/>
  <c r="B634" i="12"/>
  <c r="B635" i="12"/>
  <c r="B636" i="12"/>
  <c r="B637" i="12"/>
  <c r="B638" i="12"/>
  <c r="B639" i="12"/>
  <c r="B640" i="12"/>
  <c r="B641" i="12"/>
  <c r="B642" i="12"/>
  <c r="B643" i="12"/>
  <c r="B644" i="12"/>
  <c r="B645" i="12"/>
  <c r="B646" i="12"/>
  <c r="B647" i="12"/>
  <c r="B648" i="12"/>
  <c r="B649" i="12"/>
  <c r="B650" i="12"/>
  <c r="B651" i="12"/>
  <c r="B652" i="12"/>
  <c r="B653" i="12"/>
  <c r="B654" i="12"/>
  <c r="B655" i="12"/>
  <c r="B656" i="12"/>
  <c r="B657" i="12"/>
  <c r="B658" i="12"/>
  <c r="B659" i="12"/>
  <c r="B660" i="12"/>
  <c r="B661" i="12"/>
  <c r="B662" i="12"/>
  <c r="B663" i="12"/>
  <c r="B664" i="12"/>
  <c r="B665" i="12"/>
  <c r="B666" i="12"/>
  <c r="B667" i="12"/>
  <c r="B668" i="12"/>
  <c r="B669" i="12"/>
  <c r="B670" i="12"/>
  <c r="B671" i="12"/>
  <c r="B672" i="12"/>
  <c r="B673" i="12"/>
  <c r="B674" i="12"/>
  <c r="B675" i="12"/>
  <c r="B676" i="12"/>
  <c r="B677" i="12"/>
  <c r="B678" i="12"/>
  <c r="B679" i="12"/>
  <c r="B680" i="12"/>
  <c r="B681" i="12"/>
  <c r="B682" i="12"/>
  <c r="B683" i="12"/>
  <c r="B684" i="12"/>
  <c r="B685" i="12"/>
  <c r="B686" i="12"/>
  <c r="B687" i="12"/>
  <c r="B688" i="12"/>
  <c r="B689" i="12"/>
  <c r="B690" i="12"/>
  <c r="B691" i="12"/>
  <c r="B692" i="12"/>
  <c r="B693" i="12"/>
  <c r="B694" i="12"/>
  <c r="B695" i="12"/>
  <c r="B696" i="12"/>
  <c r="B697" i="12"/>
  <c r="B698" i="12"/>
  <c r="B699" i="12"/>
  <c r="B700" i="12"/>
  <c r="B701" i="12"/>
  <c r="B702" i="12"/>
  <c r="B703" i="12"/>
  <c r="B704" i="12"/>
  <c r="B705" i="12"/>
  <c r="B706" i="12"/>
  <c r="B707" i="12"/>
  <c r="B708" i="12"/>
  <c r="B709" i="12"/>
  <c r="B710" i="12"/>
  <c r="B711" i="12"/>
  <c r="B712" i="12"/>
  <c r="B713" i="12"/>
  <c r="B714" i="12"/>
  <c r="B715" i="12"/>
  <c r="B716" i="12"/>
  <c r="B717" i="12"/>
  <c r="B718" i="12"/>
  <c r="B719" i="12"/>
  <c r="B720" i="12"/>
  <c r="B721" i="12"/>
  <c r="B722" i="12"/>
  <c r="B723" i="12"/>
  <c r="B724" i="12"/>
  <c r="B725" i="12"/>
  <c r="B726" i="12"/>
  <c r="B727" i="12"/>
  <c r="B728" i="12"/>
  <c r="B729" i="12"/>
  <c r="B730" i="12"/>
  <c r="B731" i="12"/>
  <c r="B732" i="12"/>
  <c r="B733" i="12"/>
  <c r="B734" i="12"/>
  <c r="B735" i="12"/>
  <c r="B736" i="12"/>
  <c r="B737" i="12"/>
  <c r="B738" i="12"/>
  <c r="B739" i="12"/>
  <c r="B740" i="12"/>
  <c r="B741" i="12"/>
  <c r="B742" i="12"/>
  <c r="B743" i="12"/>
  <c r="B744" i="12"/>
  <c r="B745" i="12"/>
  <c r="B746" i="12"/>
  <c r="B747" i="12"/>
  <c r="B748" i="12"/>
  <c r="B749" i="12"/>
  <c r="B750" i="12"/>
  <c r="B751" i="12"/>
  <c r="B752" i="12"/>
  <c r="B753" i="12"/>
  <c r="B754" i="12"/>
  <c r="B755" i="12"/>
  <c r="B756" i="12"/>
  <c r="B757" i="12"/>
  <c r="B758" i="12"/>
  <c r="B759" i="12"/>
  <c r="B760" i="12"/>
  <c r="B761" i="12"/>
  <c r="B762" i="12"/>
  <c r="B763" i="12"/>
  <c r="B764" i="12"/>
  <c r="B765" i="12"/>
  <c r="B766" i="12"/>
  <c r="B767" i="12"/>
  <c r="B768" i="12"/>
  <c r="B769" i="12"/>
  <c r="B770" i="12"/>
  <c r="B771" i="12"/>
  <c r="B772" i="12"/>
  <c r="B773" i="12"/>
  <c r="B774" i="12"/>
  <c r="B775" i="12"/>
  <c r="B776" i="12"/>
  <c r="B777" i="12"/>
  <c r="B778" i="12"/>
  <c r="B779" i="12"/>
  <c r="B780" i="12"/>
  <c r="B781" i="12"/>
  <c r="B782" i="12"/>
  <c r="B783" i="12"/>
  <c r="B784" i="12"/>
  <c r="B785" i="12"/>
  <c r="B786" i="12"/>
  <c r="B787" i="12"/>
  <c r="B788" i="12"/>
  <c r="B789" i="12"/>
  <c r="B790" i="12"/>
  <c r="B791" i="12"/>
  <c r="B792" i="12"/>
  <c r="B793" i="12"/>
  <c r="B794" i="12"/>
  <c r="B795" i="12"/>
  <c r="B796" i="12"/>
  <c r="B797" i="12"/>
  <c r="B798" i="12"/>
  <c r="B799" i="12"/>
  <c r="B800" i="12"/>
  <c r="B801" i="12"/>
  <c r="B802" i="12"/>
  <c r="B803" i="12"/>
  <c r="B804" i="12"/>
  <c r="B805" i="12"/>
  <c r="B806" i="12"/>
  <c r="B807" i="12"/>
  <c r="B808" i="12"/>
  <c r="B809" i="12"/>
  <c r="B810" i="12"/>
  <c r="B811" i="12"/>
  <c r="B812" i="12"/>
  <c r="B813" i="12"/>
  <c r="B814" i="12"/>
  <c r="B815" i="12"/>
  <c r="B816" i="12"/>
  <c r="B817" i="12"/>
  <c r="B818" i="12"/>
  <c r="B819" i="12"/>
  <c r="B820" i="12"/>
  <c r="B821" i="12"/>
  <c r="B822" i="12"/>
  <c r="B823" i="12"/>
  <c r="B824" i="12"/>
  <c r="B825" i="12"/>
  <c r="B826" i="12"/>
  <c r="B827" i="12"/>
  <c r="B828" i="12"/>
  <c r="B829" i="12"/>
  <c r="B830" i="12"/>
  <c r="B831" i="12"/>
  <c r="B832" i="12"/>
  <c r="B833" i="12"/>
  <c r="B834" i="12"/>
  <c r="B835" i="12"/>
  <c r="B836" i="12"/>
  <c r="B837" i="12"/>
  <c r="B838" i="12"/>
  <c r="B839" i="12"/>
  <c r="B840" i="12"/>
  <c r="B841" i="12"/>
  <c r="B842" i="12"/>
  <c r="B843" i="12"/>
  <c r="B844" i="12"/>
  <c r="B845" i="12"/>
  <c r="B846" i="12"/>
  <c r="B847" i="12"/>
  <c r="B848" i="12"/>
  <c r="B849" i="12"/>
  <c r="B850" i="12"/>
  <c r="B851" i="12"/>
  <c r="B852" i="12"/>
  <c r="B853" i="12"/>
  <c r="B854" i="12"/>
  <c r="B855" i="12"/>
  <c r="B856" i="12"/>
  <c r="B857" i="12"/>
  <c r="B858" i="12"/>
  <c r="B859" i="12"/>
  <c r="B860" i="12"/>
  <c r="B861" i="12"/>
  <c r="B862" i="12"/>
  <c r="B863" i="12"/>
  <c r="B864" i="12"/>
  <c r="B865" i="12"/>
  <c r="B866" i="12"/>
  <c r="B867" i="12"/>
  <c r="B868" i="12"/>
  <c r="B869" i="12"/>
  <c r="B870" i="12"/>
  <c r="B871" i="12"/>
  <c r="B872" i="12"/>
  <c r="B873" i="12"/>
  <c r="B874" i="12"/>
  <c r="B875" i="12"/>
  <c r="B876" i="12"/>
  <c r="B877" i="12"/>
  <c r="B878" i="12"/>
  <c r="B879" i="12"/>
  <c r="B880" i="12"/>
  <c r="B881" i="12"/>
  <c r="B882" i="12"/>
  <c r="B883" i="12"/>
  <c r="B884" i="12"/>
  <c r="B885" i="12"/>
  <c r="B886" i="12"/>
  <c r="B887" i="12"/>
  <c r="B888" i="12"/>
  <c r="B889" i="12"/>
  <c r="B890" i="12"/>
  <c r="B891" i="12"/>
  <c r="B892" i="12"/>
  <c r="B893" i="12"/>
  <c r="B894" i="12"/>
  <c r="B895" i="12"/>
  <c r="B896" i="12"/>
  <c r="B897" i="12"/>
  <c r="B898" i="12"/>
  <c r="B899" i="12"/>
  <c r="B900" i="12"/>
  <c r="B901" i="12"/>
  <c r="B902" i="12"/>
  <c r="B903" i="12"/>
  <c r="B904" i="12"/>
  <c r="B905" i="12"/>
  <c r="B906" i="12"/>
  <c r="B907" i="12"/>
  <c r="B908" i="12"/>
  <c r="B909" i="12"/>
  <c r="B910" i="12"/>
  <c r="B911" i="12"/>
  <c r="B912" i="12"/>
  <c r="B913" i="12"/>
  <c r="B914" i="12"/>
  <c r="B915" i="12"/>
  <c r="B916" i="12"/>
  <c r="B917" i="12"/>
  <c r="B918" i="12"/>
  <c r="B919" i="12"/>
  <c r="B920" i="12"/>
  <c r="B921" i="12"/>
  <c r="B922" i="12"/>
  <c r="B923" i="12"/>
  <c r="B924" i="12"/>
  <c r="B925" i="12"/>
  <c r="B926" i="12"/>
  <c r="B927" i="12"/>
  <c r="B928" i="12"/>
  <c r="B929" i="12"/>
  <c r="B930" i="12"/>
  <c r="B931" i="12"/>
  <c r="B932" i="12"/>
  <c r="B933" i="12"/>
  <c r="B934" i="12"/>
  <c r="B935" i="12"/>
  <c r="B936" i="12"/>
  <c r="B937" i="12"/>
  <c r="B938" i="12"/>
  <c r="B939" i="12"/>
  <c r="B940" i="12"/>
  <c r="B941" i="12"/>
  <c r="B942" i="12"/>
  <c r="B943" i="12"/>
  <c r="B944" i="12"/>
  <c r="B945" i="12"/>
  <c r="B946" i="12"/>
  <c r="B947" i="12"/>
  <c r="B948" i="12"/>
  <c r="B949" i="12"/>
  <c r="B950" i="12"/>
  <c r="B951" i="12"/>
  <c r="B952" i="12"/>
  <c r="B953" i="12"/>
  <c r="B954" i="12"/>
  <c r="B955" i="12"/>
  <c r="B956" i="12"/>
  <c r="B957" i="12"/>
  <c r="B958" i="12"/>
  <c r="B959" i="12"/>
  <c r="B960" i="12"/>
  <c r="B961" i="12"/>
  <c r="B962" i="12"/>
  <c r="B963" i="12"/>
  <c r="B964" i="12"/>
  <c r="B965" i="12"/>
  <c r="B966" i="12"/>
  <c r="B967" i="12"/>
  <c r="B968" i="12"/>
  <c r="B969" i="12"/>
  <c r="B970" i="12"/>
  <c r="B971" i="12"/>
  <c r="B972" i="12"/>
  <c r="B973" i="12"/>
  <c r="B974" i="12"/>
  <c r="B975" i="12"/>
  <c r="B976" i="12"/>
  <c r="B977" i="12"/>
  <c r="B978" i="12"/>
  <c r="B979" i="12"/>
  <c r="B980" i="12"/>
  <c r="B981" i="12"/>
  <c r="B982" i="12"/>
  <c r="B983" i="12"/>
  <c r="B984" i="12"/>
  <c r="B985" i="12"/>
  <c r="B986" i="12"/>
  <c r="B987" i="12"/>
  <c r="B988" i="12"/>
  <c r="B989" i="12"/>
  <c r="B990" i="12"/>
  <c r="B991" i="12"/>
  <c r="B992" i="12"/>
  <c r="B993" i="12"/>
  <c r="B994" i="12"/>
  <c r="B995" i="12"/>
  <c r="B996" i="12"/>
  <c r="B997" i="12"/>
  <c r="B998" i="12"/>
  <c r="B999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P296" i="12"/>
  <c r="P297" i="12"/>
  <c r="P298" i="12"/>
  <c r="P299" i="12"/>
  <c r="P300" i="12"/>
  <c r="P301" i="12"/>
  <c r="P302" i="12"/>
  <c r="P303" i="12"/>
  <c r="P304" i="12"/>
  <c r="P305" i="12"/>
  <c r="P306" i="12"/>
  <c r="P307" i="12"/>
  <c r="P308" i="12"/>
  <c r="P309" i="12"/>
  <c r="P310" i="12"/>
  <c r="P311" i="12"/>
  <c r="P312" i="12"/>
  <c r="P313" i="12"/>
  <c r="P314" i="12"/>
  <c r="P315" i="12"/>
  <c r="P316" i="12"/>
  <c r="P317" i="12"/>
  <c r="P318" i="12"/>
  <c r="P319" i="12"/>
  <c r="P320" i="12"/>
  <c r="P321" i="12"/>
  <c r="P322" i="12"/>
  <c r="P323" i="12"/>
  <c r="P324" i="12"/>
  <c r="P325" i="12"/>
  <c r="P326" i="12"/>
  <c r="P327" i="12"/>
  <c r="P328" i="12"/>
  <c r="P329" i="12"/>
  <c r="P330" i="12"/>
  <c r="P331" i="12"/>
  <c r="P332" i="12"/>
  <c r="P333" i="12"/>
  <c r="P334" i="12"/>
  <c r="P335" i="12"/>
  <c r="P336" i="12"/>
  <c r="P337" i="12"/>
  <c r="P338" i="12"/>
  <c r="P339" i="12"/>
  <c r="P340" i="12"/>
  <c r="P341" i="12"/>
  <c r="P342" i="12"/>
  <c r="P343" i="12"/>
  <c r="P344" i="12"/>
  <c r="P345" i="12"/>
  <c r="P346" i="12"/>
  <c r="P347" i="12"/>
  <c r="P348" i="12"/>
  <c r="P349" i="12"/>
  <c r="P350" i="12"/>
  <c r="P351" i="12"/>
  <c r="P352" i="12"/>
  <c r="P353" i="12"/>
  <c r="P354" i="12"/>
  <c r="P355" i="12"/>
  <c r="P356" i="12"/>
  <c r="P357" i="12"/>
  <c r="P358" i="12"/>
  <c r="P359" i="12"/>
  <c r="P360" i="12"/>
  <c r="P361" i="12"/>
  <c r="P362" i="12"/>
  <c r="P363" i="12"/>
  <c r="P364" i="12"/>
  <c r="P365" i="12"/>
  <c r="P366" i="12"/>
  <c r="P367" i="12"/>
  <c r="P368" i="12"/>
  <c r="P369" i="12"/>
  <c r="P370" i="12"/>
  <c r="P371" i="12"/>
  <c r="P372" i="12"/>
  <c r="P373" i="12"/>
  <c r="P374" i="12"/>
  <c r="P375" i="12"/>
  <c r="P376" i="12"/>
  <c r="P377" i="12"/>
  <c r="P378" i="12"/>
  <c r="P379" i="12"/>
  <c r="P380" i="12"/>
  <c r="P381" i="12"/>
  <c r="P382" i="12"/>
  <c r="P383" i="12"/>
  <c r="P384" i="12"/>
  <c r="P385" i="12"/>
  <c r="P386" i="12"/>
  <c r="P387" i="12"/>
  <c r="P388" i="12"/>
  <c r="P389" i="12"/>
  <c r="P390" i="12"/>
  <c r="P391" i="12"/>
  <c r="P392" i="12"/>
  <c r="P393" i="12"/>
  <c r="P394" i="12"/>
  <c r="P395" i="12"/>
  <c r="P396" i="12"/>
  <c r="P397" i="12"/>
  <c r="P398" i="12"/>
  <c r="P399" i="12"/>
  <c r="P400" i="12"/>
  <c r="P401" i="12"/>
  <c r="P402" i="12"/>
  <c r="P403" i="12"/>
  <c r="P404" i="12"/>
  <c r="P405" i="12"/>
  <c r="P406" i="12"/>
  <c r="P407" i="12"/>
  <c r="P408" i="12"/>
  <c r="P409" i="12"/>
  <c r="P410" i="12"/>
  <c r="P411" i="12"/>
  <c r="P412" i="12"/>
  <c r="P413" i="12"/>
  <c r="P414" i="12"/>
  <c r="P415" i="12"/>
  <c r="P416" i="12"/>
  <c r="P417" i="12"/>
  <c r="P418" i="12"/>
  <c r="P419" i="12"/>
  <c r="P420" i="12"/>
  <c r="P421" i="12"/>
  <c r="P422" i="12"/>
  <c r="P423" i="12"/>
  <c r="P424" i="12"/>
  <c r="P425" i="12"/>
  <c r="P426" i="12"/>
  <c r="P427" i="12"/>
  <c r="P428" i="12"/>
  <c r="P429" i="12"/>
  <c r="P430" i="12"/>
  <c r="P431" i="12"/>
  <c r="P432" i="12"/>
  <c r="P433" i="12"/>
  <c r="P434" i="12"/>
  <c r="P435" i="12"/>
  <c r="P436" i="12"/>
  <c r="P437" i="12"/>
  <c r="P438" i="12"/>
  <c r="P439" i="12"/>
  <c r="P440" i="12"/>
  <c r="P441" i="12"/>
  <c r="P442" i="12"/>
  <c r="P443" i="12"/>
  <c r="P444" i="12"/>
  <c r="P445" i="12"/>
  <c r="P446" i="12"/>
  <c r="P447" i="12"/>
  <c r="P448" i="12"/>
  <c r="P449" i="12"/>
  <c r="P450" i="12"/>
  <c r="P451" i="12"/>
  <c r="P452" i="12"/>
  <c r="P453" i="12"/>
  <c r="P454" i="12"/>
  <c r="P455" i="12"/>
  <c r="P456" i="12"/>
  <c r="P457" i="12"/>
  <c r="P458" i="12"/>
  <c r="P459" i="12"/>
  <c r="P460" i="12"/>
  <c r="P461" i="12"/>
  <c r="P462" i="12"/>
  <c r="P463" i="12"/>
  <c r="P464" i="12"/>
  <c r="P465" i="12"/>
  <c r="P466" i="12"/>
  <c r="P467" i="12"/>
  <c r="P468" i="12"/>
  <c r="P469" i="12"/>
  <c r="P470" i="12"/>
  <c r="P471" i="12"/>
  <c r="P472" i="12"/>
  <c r="P473" i="12"/>
  <c r="P474" i="12"/>
  <c r="P475" i="12"/>
  <c r="P476" i="12"/>
  <c r="P477" i="12"/>
  <c r="P478" i="12"/>
  <c r="P479" i="12"/>
  <c r="P480" i="12"/>
  <c r="P481" i="12"/>
  <c r="P482" i="12"/>
  <c r="P483" i="12"/>
  <c r="P484" i="12"/>
  <c r="P485" i="12"/>
  <c r="P486" i="12"/>
  <c r="P487" i="12"/>
  <c r="P488" i="12"/>
  <c r="P489" i="12"/>
  <c r="P490" i="12"/>
  <c r="P491" i="12"/>
  <c r="P492" i="12"/>
  <c r="P493" i="12"/>
  <c r="P494" i="12"/>
  <c r="P495" i="12"/>
  <c r="P496" i="12"/>
  <c r="P497" i="12"/>
  <c r="P498" i="12"/>
  <c r="P499" i="12"/>
  <c r="P500" i="12"/>
  <c r="P501" i="12"/>
  <c r="P502" i="12"/>
  <c r="P503" i="12"/>
  <c r="P504" i="12"/>
  <c r="P505" i="12"/>
  <c r="P506" i="12"/>
  <c r="P507" i="12"/>
  <c r="P508" i="12"/>
  <c r="P509" i="12"/>
  <c r="P510" i="12"/>
  <c r="P511" i="12"/>
  <c r="P512" i="12"/>
  <c r="P513" i="12"/>
  <c r="P514" i="12"/>
  <c r="P515" i="12"/>
  <c r="P516" i="12"/>
  <c r="P517" i="12"/>
  <c r="P518" i="12"/>
  <c r="P519" i="12"/>
  <c r="P520" i="12"/>
  <c r="P521" i="12"/>
  <c r="P522" i="12"/>
  <c r="P523" i="12"/>
  <c r="P524" i="12"/>
  <c r="P525" i="12"/>
  <c r="P526" i="12"/>
  <c r="P527" i="12"/>
  <c r="P528" i="12"/>
  <c r="P529" i="12"/>
  <c r="P530" i="12"/>
  <c r="P531" i="12"/>
  <c r="P532" i="12"/>
  <c r="P533" i="12"/>
  <c r="P534" i="12"/>
  <c r="P535" i="12"/>
  <c r="P536" i="12"/>
  <c r="P537" i="12"/>
  <c r="P538" i="12"/>
  <c r="P539" i="12"/>
  <c r="P540" i="12"/>
  <c r="P541" i="12"/>
  <c r="P542" i="12"/>
  <c r="P543" i="12"/>
  <c r="P544" i="12"/>
  <c r="P545" i="12"/>
  <c r="P546" i="12"/>
  <c r="P547" i="12"/>
  <c r="P548" i="12"/>
  <c r="P549" i="12"/>
  <c r="P550" i="12"/>
  <c r="P551" i="12"/>
  <c r="P552" i="12"/>
  <c r="P553" i="12"/>
  <c r="P554" i="12"/>
  <c r="P555" i="12"/>
  <c r="P556" i="12"/>
  <c r="P557" i="12"/>
  <c r="P558" i="12"/>
  <c r="P559" i="12"/>
  <c r="P560" i="12"/>
  <c r="P561" i="12"/>
  <c r="P562" i="12"/>
  <c r="P563" i="12"/>
  <c r="P564" i="12"/>
  <c r="P565" i="12"/>
  <c r="P566" i="12"/>
  <c r="P567" i="12"/>
  <c r="P568" i="12"/>
  <c r="P569" i="12"/>
  <c r="P570" i="12"/>
  <c r="P571" i="12"/>
  <c r="P572" i="12"/>
  <c r="P573" i="12"/>
  <c r="P574" i="12"/>
  <c r="P575" i="12"/>
  <c r="P576" i="12"/>
  <c r="P577" i="12"/>
  <c r="P578" i="12"/>
  <c r="P579" i="12"/>
  <c r="P580" i="12"/>
  <c r="P581" i="12"/>
  <c r="P582" i="12"/>
  <c r="P583" i="12"/>
  <c r="P584" i="12"/>
  <c r="P585" i="12"/>
  <c r="P586" i="12"/>
  <c r="P587" i="12"/>
  <c r="P588" i="12"/>
  <c r="P589" i="12"/>
  <c r="P590" i="12"/>
  <c r="P591" i="12"/>
  <c r="P592" i="12"/>
  <c r="P593" i="12"/>
  <c r="P594" i="12"/>
  <c r="P595" i="12"/>
  <c r="P596" i="12"/>
  <c r="P597" i="12"/>
  <c r="P598" i="12"/>
  <c r="P599" i="12"/>
  <c r="P600" i="12"/>
  <c r="P601" i="12"/>
  <c r="P602" i="12"/>
  <c r="P603" i="12"/>
  <c r="P604" i="12"/>
  <c r="P605" i="12"/>
  <c r="P606" i="12"/>
  <c r="P607" i="12"/>
  <c r="P608" i="12"/>
  <c r="P609" i="12"/>
  <c r="P610" i="12"/>
  <c r="P611" i="12"/>
  <c r="P612" i="12"/>
  <c r="P613" i="12"/>
  <c r="P614" i="12"/>
  <c r="P615" i="12"/>
  <c r="P616" i="12"/>
  <c r="P617" i="12"/>
  <c r="P618" i="12"/>
  <c r="P619" i="12"/>
  <c r="P620" i="12"/>
  <c r="P621" i="12"/>
  <c r="P622" i="12"/>
  <c r="P623" i="12"/>
  <c r="P624" i="12"/>
  <c r="P625" i="12"/>
  <c r="P626" i="12"/>
  <c r="P627" i="12"/>
  <c r="P628" i="12"/>
  <c r="P629" i="12"/>
  <c r="P630" i="12"/>
  <c r="P631" i="12"/>
  <c r="P632" i="12"/>
  <c r="P633" i="12"/>
  <c r="P634" i="12"/>
  <c r="P635" i="12"/>
  <c r="P636" i="12"/>
  <c r="P637" i="12"/>
  <c r="P638" i="12"/>
  <c r="P639" i="12"/>
  <c r="P640" i="12"/>
  <c r="P641" i="12"/>
  <c r="P642" i="12"/>
  <c r="P643" i="12"/>
  <c r="P644" i="12"/>
  <c r="P645" i="12"/>
  <c r="P646" i="12"/>
  <c r="P647" i="12"/>
  <c r="P648" i="12"/>
  <c r="P649" i="12"/>
  <c r="P650" i="12"/>
  <c r="P651" i="12"/>
  <c r="P652" i="12"/>
  <c r="P653" i="12"/>
  <c r="P654" i="12"/>
  <c r="P655" i="12"/>
  <c r="P656" i="12"/>
  <c r="P657" i="12"/>
  <c r="P658" i="12"/>
  <c r="P659" i="12"/>
  <c r="P660" i="12"/>
  <c r="P661" i="12"/>
  <c r="P662" i="12"/>
  <c r="P663" i="12"/>
  <c r="P664" i="12"/>
  <c r="P665" i="12"/>
  <c r="P666" i="12"/>
  <c r="P667" i="12"/>
  <c r="P668" i="12"/>
  <c r="P669" i="12"/>
  <c r="P670" i="12"/>
  <c r="P671" i="12"/>
  <c r="P672" i="12"/>
  <c r="P673" i="12"/>
  <c r="P674" i="12"/>
  <c r="P675" i="12"/>
  <c r="P676" i="12"/>
  <c r="P677" i="12"/>
  <c r="P678" i="12"/>
  <c r="P679" i="12"/>
  <c r="P680" i="12"/>
  <c r="P681" i="12"/>
  <c r="P682" i="12"/>
  <c r="P683" i="12"/>
  <c r="P684" i="12"/>
  <c r="P685" i="12"/>
  <c r="P686" i="12"/>
  <c r="P687" i="12"/>
  <c r="P688" i="12"/>
  <c r="P689" i="12"/>
  <c r="P690" i="12"/>
  <c r="P691" i="12"/>
  <c r="P692" i="12"/>
  <c r="P693" i="12"/>
  <c r="P694" i="12"/>
  <c r="P695" i="12"/>
  <c r="P696" i="12"/>
  <c r="P697" i="12"/>
  <c r="P698" i="12"/>
  <c r="P699" i="12"/>
  <c r="P700" i="12"/>
  <c r="P701" i="12"/>
  <c r="P702" i="12"/>
  <c r="P703" i="12"/>
  <c r="P704" i="12"/>
  <c r="P705" i="12"/>
  <c r="P706" i="12"/>
  <c r="P707" i="12"/>
  <c r="P708" i="12"/>
  <c r="P709" i="12"/>
  <c r="P710" i="12"/>
  <c r="P711" i="12"/>
  <c r="P712" i="12"/>
  <c r="P713" i="12"/>
  <c r="P714" i="12"/>
  <c r="P715" i="12"/>
  <c r="P716" i="12"/>
  <c r="P717" i="12"/>
  <c r="P718" i="12"/>
  <c r="P719" i="12"/>
  <c r="P720" i="12"/>
  <c r="P721" i="12"/>
  <c r="P722" i="12"/>
  <c r="P723" i="12"/>
  <c r="P724" i="12"/>
  <c r="P725" i="12"/>
  <c r="P726" i="12"/>
  <c r="P727" i="12"/>
  <c r="P728" i="12"/>
  <c r="P729" i="12"/>
  <c r="P730" i="12"/>
  <c r="P731" i="12"/>
  <c r="P732" i="12"/>
  <c r="P733" i="12"/>
  <c r="P734" i="12"/>
  <c r="P735" i="12"/>
  <c r="P736" i="12"/>
  <c r="P737" i="12"/>
  <c r="P738" i="12"/>
  <c r="P739" i="12"/>
  <c r="P740" i="12"/>
  <c r="P741" i="12"/>
  <c r="P742" i="12"/>
  <c r="P743" i="12"/>
  <c r="P744" i="12"/>
  <c r="P745" i="12"/>
  <c r="P746" i="12"/>
  <c r="P747" i="12"/>
  <c r="P748" i="12"/>
  <c r="P749" i="12"/>
  <c r="P750" i="12"/>
  <c r="P751" i="12"/>
  <c r="P752" i="12"/>
  <c r="P753" i="12"/>
  <c r="P754" i="12"/>
  <c r="P755" i="12"/>
  <c r="P756" i="12"/>
  <c r="P757" i="12"/>
  <c r="P758" i="12"/>
  <c r="P759" i="12"/>
  <c r="P760" i="12"/>
  <c r="P761" i="12"/>
  <c r="P762" i="12"/>
  <c r="P763" i="12"/>
  <c r="P764" i="12"/>
  <c r="P765" i="12"/>
  <c r="P766" i="12"/>
  <c r="P767" i="12"/>
  <c r="P768" i="12"/>
  <c r="P769" i="12"/>
  <c r="P770" i="12"/>
  <c r="P771" i="12"/>
  <c r="P772" i="12"/>
  <c r="P773" i="12"/>
  <c r="P774" i="12"/>
  <c r="P775" i="12"/>
  <c r="P776" i="12"/>
  <c r="P777" i="12"/>
  <c r="P778" i="12"/>
  <c r="P779" i="12"/>
  <c r="P780" i="12"/>
  <c r="P781" i="12"/>
  <c r="P782" i="12"/>
  <c r="P783" i="12"/>
  <c r="P784" i="12"/>
  <c r="P785" i="12"/>
  <c r="P786" i="12"/>
  <c r="P787" i="12"/>
  <c r="P788" i="12"/>
  <c r="P789" i="12"/>
  <c r="P790" i="12"/>
  <c r="P791" i="12"/>
  <c r="P792" i="12"/>
  <c r="P793" i="12"/>
  <c r="P794" i="12"/>
  <c r="P795" i="12"/>
  <c r="P796" i="12"/>
  <c r="P797" i="12"/>
  <c r="P798" i="12"/>
  <c r="P799" i="12"/>
  <c r="P800" i="12"/>
  <c r="P801" i="12"/>
  <c r="P802" i="12"/>
  <c r="P803" i="12"/>
  <c r="P804" i="12"/>
  <c r="P805" i="12"/>
  <c r="P806" i="12"/>
  <c r="P807" i="12"/>
  <c r="P808" i="12"/>
  <c r="P809" i="12"/>
  <c r="P810" i="12"/>
  <c r="P811" i="12"/>
  <c r="P812" i="12"/>
  <c r="P813" i="12"/>
  <c r="P814" i="12"/>
  <c r="P815" i="12"/>
  <c r="P816" i="12"/>
  <c r="P817" i="12"/>
  <c r="P818" i="12"/>
  <c r="P819" i="12"/>
  <c r="P820" i="12"/>
  <c r="P821" i="12"/>
  <c r="P822" i="12"/>
  <c r="P823" i="12"/>
  <c r="P824" i="12"/>
  <c r="P825" i="12"/>
  <c r="P826" i="12"/>
  <c r="P827" i="12"/>
  <c r="P828" i="12"/>
  <c r="P829" i="12"/>
  <c r="P830" i="12"/>
  <c r="P831" i="12"/>
  <c r="P832" i="12"/>
  <c r="P833" i="12"/>
  <c r="P834" i="12"/>
  <c r="P835" i="12"/>
  <c r="P836" i="12"/>
  <c r="P837" i="12"/>
  <c r="P838" i="12"/>
  <c r="P839" i="12"/>
  <c r="P840" i="12"/>
  <c r="P841" i="12"/>
  <c r="P842" i="12"/>
  <c r="P843" i="12"/>
  <c r="P844" i="12"/>
  <c r="P845" i="12"/>
  <c r="P846" i="12"/>
  <c r="P847" i="12"/>
  <c r="P848" i="12"/>
  <c r="P849" i="12"/>
  <c r="P850" i="12"/>
  <c r="P851" i="12"/>
  <c r="P852" i="12"/>
  <c r="P853" i="12"/>
  <c r="P854" i="12"/>
  <c r="P855" i="12"/>
  <c r="P856" i="12"/>
  <c r="P857" i="12"/>
  <c r="P858" i="12"/>
  <c r="P859" i="12"/>
  <c r="P860" i="12"/>
  <c r="P861" i="12"/>
  <c r="P862" i="12"/>
  <c r="P863" i="12"/>
  <c r="P864" i="12"/>
  <c r="P865" i="12"/>
  <c r="P866" i="12"/>
  <c r="P867" i="12"/>
  <c r="P868" i="12"/>
  <c r="P869" i="12"/>
  <c r="P870" i="12"/>
  <c r="P871" i="12"/>
  <c r="P872" i="12"/>
  <c r="P873" i="12"/>
  <c r="P874" i="12"/>
  <c r="P875" i="12"/>
  <c r="P876" i="12"/>
  <c r="P877" i="12"/>
  <c r="P878" i="12"/>
  <c r="P879" i="12"/>
  <c r="P880" i="12"/>
  <c r="P881" i="12"/>
  <c r="P882" i="12"/>
  <c r="P883" i="12"/>
  <c r="P884" i="12"/>
  <c r="P885" i="12"/>
  <c r="P886" i="12"/>
  <c r="P887" i="12"/>
  <c r="P888" i="12"/>
  <c r="P889" i="12"/>
  <c r="P890" i="12"/>
  <c r="P891" i="12"/>
  <c r="P892" i="12"/>
  <c r="P893" i="12"/>
  <c r="P894" i="12"/>
  <c r="P895" i="12"/>
  <c r="P896" i="12"/>
  <c r="P897" i="12"/>
  <c r="P898" i="12"/>
  <c r="P899" i="12"/>
  <c r="P900" i="12"/>
  <c r="P901" i="12"/>
  <c r="P902" i="12"/>
  <c r="P903" i="12"/>
  <c r="P904" i="12"/>
  <c r="P905" i="12"/>
  <c r="P906" i="12"/>
  <c r="P907" i="12"/>
  <c r="P908" i="12"/>
  <c r="P909" i="12"/>
  <c r="P910" i="12"/>
  <c r="P911" i="12"/>
  <c r="P912" i="12"/>
  <c r="P913" i="12"/>
  <c r="P914" i="12"/>
  <c r="P915" i="12"/>
  <c r="P916" i="12"/>
  <c r="P917" i="12"/>
  <c r="P918" i="12"/>
  <c r="P919" i="12"/>
  <c r="P920" i="12"/>
  <c r="P921" i="12"/>
  <c r="P922" i="12"/>
  <c r="P923" i="12"/>
  <c r="P924" i="12"/>
  <c r="P925" i="12"/>
  <c r="P926" i="12"/>
  <c r="P927" i="12"/>
  <c r="P928" i="12"/>
  <c r="P929" i="12"/>
  <c r="P930" i="12"/>
  <c r="P931" i="12"/>
  <c r="P932" i="12"/>
  <c r="P933" i="12"/>
  <c r="P934" i="12"/>
  <c r="P935" i="12"/>
  <c r="P936" i="12"/>
  <c r="P937" i="12"/>
  <c r="P938" i="12"/>
  <c r="P939" i="12"/>
  <c r="P940" i="12"/>
  <c r="P941" i="12"/>
  <c r="P942" i="12"/>
  <c r="P943" i="12"/>
  <c r="P944" i="12"/>
  <c r="P945" i="12"/>
  <c r="P946" i="12"/>
  <c r="P947" i="12"/>
  <c r="P948" i="12"/>
  <c r="P949" i="12"/>
  <c r="P950" i="12"/>
  <c r="P951" i="12"/>
  <c r="P952" i="12"/>
  <c r="P953" i="12"/>
  <c r="P954" i="12"/>
  <c r="P955" i="12"/>
  <c r="P956" i="12"/>
  <c r="P957" i="12"/>
  <c r="P958" i="12"/>
  <c r="P959" i="12"/>
  <c r="P960" i="12"/>
  <c r="P961" i="12"/>
  <c r="P962" i="12"/>
  <c r="P963" i="12"/>
  <c r="P964" i="12"/>
  <c r="P965" i="12"/>
  <c r="P966" i="12"/>
  <c r="P967" i="12"/>
  <c r="P968" i="12"/>
  <c r="P969" i="12"/>
  <c r="P970" i="12"/>
  <c r="P971" i="12"/>
  <c r="P972" i="12"/>
  <c r="P973" i="12"/>
  <c r="P974" i="12"/>
  <c r="P975" i="12"/>
  <c r="P976" i="12"/>
  <c r="P977" i="12"/>
  <c r="P978" i="12"/>
  <c r="P979" i="12"/>
  <c r="P980" i="12"/>
  <c r="P981" i="12"/>
  <c r="P982" i="12"/>
  <c r="P983" i="12"/>
  <c r="P984" i="12"/>
  <c r="P985" i="12"/>
  <c r="P986" i="12"/>
  <c r="P987" i="12"/>
  <c r="P988" i="12"/>
  <c r="P989" i="12"/>
  <c r="P990" i="12"/>
  <c r="P991" i="12"/>
  <c r="P992" i="12"/>
  <c r="P993" i="12"/>
  <c r="P994" i="12"/>
  <c r="P995" i="12"/>
  <c r="P996" i="12"/>
  <c r="P997" i="12"/>
  <c r="P998" i="12"/>
  <c r="P999" i="12"/>
  <c r="B295" i="12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902" i="11"/>
  <c r="E903" i="11"/>
  <c r="E904" i="11"/>
  <c r="E905" i="11"/>
  <c r="E906" i="11"/>
  <c r="E907" i="11"/>
  <c r="E908" i="11"/>
  <c r="E909" i="11"/>
  <c r="E910" i="11"/>
  <c r="E911" i="11"/>
  <c r="E912" i="11"/>
  <c r="E913" i="11"/>
  <c r="E914" i="11"/>
  <c r="E915" i="11"/>
  <c r="E916" i="11"/>
  <c r="E917" i="11"/>
  <c r="E918" i="11"/>
  <c r="E919" i="11"/>
  <c r="E920" i="11"/>
  <c r="E921" i="11"/>
  <c r="E922" i="11"/>
  <c r="E923" i="11"/>
  <c r="E924" i="11"/>
  <c r="E925" i="11"/>
  <c r="E926" i="11"/>
  <c r="E927" i="11"/>
  <c r="E928" i="11"/>
  <c r="E929" i="11"/>
  <c r="E930" i="11"/>
  <c r="E931" i="11"/>
  <c r="E932" i="11"/>
  <c r="E933" i="11"/>
  <c r="E934" i="11"/>
  <c r="E935" i="11"/>
  <c r="E936" i="11"/>
  <c r="E937" i="11"/>
  <c r="E938" i="11"/>
  <c r="E939" i="11"/>
  <c r="E940" i="11"/>
  <c r="E941" i="11"/>
  <c r="E942" i="11"/>
  <c r="E943" i="11"/>
  <c r="E944" i="11"/>
  <c r="E945" i="11"/>
  <c r="E946" i="11"/>
  <c r="E947" i="11"/>
  <c r="E948" i="11"/>
  <c r="E949" i="11"/>
  <c r="E950" i="11"/>
  <c r="E951" i="11"/>
  <c r="E952" i="11"/>
  <c r="E953" i="11"/>
  <c r="E954" i="11"/>
  <c r="E955" i="11"/>
  <c r="E956" i="11"/>
  <c r="E957" i="11"/>
  <c r="E958" i="11"/>
  <c r="E959" i="11"/>
  <c r="E960" i="11"/>
  <c r="E961" i="11"/>
  <c r="E962" i="11"/>
  <c r="E963" i="11"/>
  <c r="E964" i="11"/>
  <c r="E965" i="11"/>
  <c r="E966" i="11"/>
  <c r="E967" i="11"/>
  <c r="E968" i="11"/>
  <c r="E969" i="11"/>
  <c r="E970" i="11"/>
  <c r="E971" i="11"/>
  <c r="E972" i="11"/>
  <c r="E973" i="11"/>
  <c r="E974" i="11"/>
  <c r="E975" i="11"/>
  <c r="E976" i="11"/>
  <c r="E977" i="11"/>
  <c r="E978" i="11"/>
  <c r="E979" i="11"/>
  <c r="E980" i="11"/>
  <c r="E981" i="11"/>
  <c r="E982" i="11"/>
  <c r="E983" i="11"/>
  <c r="E984" i="11"/>
  <c r="E985" i="11"/>
  <c r="E986" i="11"/>
  <c r="E987" i="11"/>
  <c r="E988" i="11"/>
  <c r="E989" i="11"/>
  <c r="E990" i="11"/>
  <c r="E991" i="11"/>
  <c r="E992" i="11"/>
  <c r="E993" i="11"/>
  <c r="E994" i="11"/>
  <c r="E995" i="11"/>
  <c r="E996" i="11"/>
  <c r="E997" i="11"/>
  <c r="E998" i="11"/>
  <c r="E999" i="11"/>
  <c r="P296" i="11"/>
  <c r="P297" i="11"/>
  <c r="P298" i="11"/>
  <c r="P299" i="11"/>
  <c r="P300" i="11"/>
  <c r="P301" i="11"/>
  <c r="P302" i="11"/>
  <c r="P303" i="11"/>
  <c r="P304" i="11"/>
  <c r="P305" i="11"/>
  <c r="P306" i="11"/>
  <c r="P307" i="11"/>
  <c r="P308" i="11"/>
  <c r="P309" i="11"/>
  <c r="P310" i="11"/>
  <c r="P311" i="11"/>
  <c r="P312" i="11"/>
  <c r="P313" i="11"/>
  <c r="P314" i="11"/>
  <c r="P315" i="11"/>
  <c r="P316" i="11"/>
  <c r="P317" i="11"/>
  <c r="P318" i="11"/>
  <c r="P319" i="11"/>
  <c r="P320" i="11"/>
  <c r="P321" i="11"/>
  <c r="P322" i="11"/>
  <c r="P323" i="11"/>
  <c r="P324" i="11"/>
  <c r="P325" i="11"/>
  <c r="P326" i="11"/>
  <c r="P327" i="11"/>
  <c r="P328" i="11"/>
  <c r="P329" i="11"/>
  <c r="P330" i="11"/>
  <c r="P331" i="11"/>
  <c r="P332" i="11"/>
  <c r="P333" i="11"/>
  <c r="P334" i="11"/>
  <c r="P335" i="11"/>
  <c r="P336" i="11"/>
  <c r="P337" i="11"/>
  <c r="P338" i="11"/>
  <c r="P339" i="11"/>
  <c r="P340" i="11"/>
  <c r="P341" i="11"/>
  <c r="P342" i="11"/>
  <c r="P343" i="11"/>
  <c r="P344" i="11"/>
  <c r="P345" i="11"/>
  <c r="P346" i="11"/>
  <c r="P347" i="11"/>
  <c r="P348" i="11"/>
  <c r="P349" i="11"/>
  <c r="P350" i="11"/>
  <c r="P351" i="11"/>
  <c r="P352" i="11"/>
  <c r="P353" i="11"/>
  <c r="P354" i="11"/>
  <c r="P355" i="11"/>
  <c r="P356" i="11"/>
  <c r="P357" i="11"/>
  <c r="P358" i="11"/>
  <c r="P359" i="11"/>
  <c r="P360" i="11"/>
  <c r="P361" i="11"/>
  <c r="P362" i="11"/>
  <c r="P363" i="11"/>
  <c r="P364" i="11"/>
  <c r="P365" i="11"/>
  <c r="P366" i="11"/>
  <c r="P367" i="11"/>
  <c r="P368" i="11"/>
  <c r="P369" i="11"/>
  <c r="P370" i="11"/>
  <c r="P371" i="11"/>
  <c r="P372" i="11"/>
  <c r="P373" i="11"/>
  <c r="P374" i="11"/>
  <c r="P375" i="11"/>
  <c r="P376" i="11"/>
  <c r="P377" i="11"/>
  <c r="P378" i="11"/>
  <c r="P379" i="11"/>
  <c r="P380" i="11"/>
  <c r="P381" i="11"/>
  <c r="P382" i="11"/>
  <c r="P383" i="11"/>
  <c r="P384" i="11"/>
  <c r="P385" i="11"/>
  <c r="P386" i="11"/>
  <c r="P387" i="11"/>
  <c r="P388" i="11"/>
  <c r="P389" i="11"/>
  <c r="P390" i="11"/>
  <c r="P391" i="11"/>
  <c r="P392" i="11"/>
  <c r="P393" i="11"/>
  <c r="P394" i="11"/>
  <c r="P395" i="11"/>
  <c r="P396" i="11"/>
  <c r="P397" i="11"/>
  <c r="P398" i="11"/>
  <c r="P399" i="11"/>
  <c r="P400" i="11"/>
  <c r="P401" i="11"/>
  <c r="P402" i="11"/>
  <c r="P403" i="11"/>
  <c r="P404" i="11"/>
  <c r="P405" i="11"/>
  <c r="P406" i="11"/>
  <c r="P407" i="11"/>
  <c r="P408" i="11"/>
  <c r="P409" i="11"/>
  <c r="P410" i="11"/>
  <c r="P411" i="11"/>
  <c r="P412" i="11"/>
  <c r="P413" i="11"/>
  <c r="P414" i="11"/>
  <c r="P415" i="11"/>
  <c r="P416" i="11"/>
  <c r="P417" i="11"/>
  <c r="P418" i="11"/>
  <c r="P419" i="11"/>
  <c r="P420" i="11"/>
  <c r="P421" i="11"/>
  <c r="P422" i="11"/>
  <c r="P423" i="11"/>
  <c r="P424" i="11"/>
  <c r="P425" i="11"/>
  <c r="P426" i="11"/>
  <c r="P427" i="11"/>
  <c r="P428" i="11"/>
  <c r="P429" i="11"/>
  <c r="P430" i="11"/>
  <c r="P431" i="11"/>
  <c r="P432" i="11"/>
  <c r="P433" i="11"/>
  <c r="P434" i="11"/>
  <c r="P435" i="11"/>
  <c r="P436" i="11"/>
  <c r="P437" i="11"/>
  <c r="P438" i="11"/>
  <c r="P439" i="11"/>
  <c r="P440" i="11"/>
  <c r="P441" i="11"/>
  <c r="P442" i="11"/>
  <c r="P443" i="11"/>
  <c r="P444" i="11"/>
  <c r="P445" i="11"/>
  <c r="P446" i="11"/>
  <c r="P447" i="11"/>
  <c r="P448" i="11"/>
  <c r="P449" i="11"/>
  <c r="P450" i="11"/>
  <c r="P451" i="11"/>
  <c r="P452" i="11"/>
  <c r="P453" i="11"/>
  <c r="P454" i="11"/>
  <c r="P455" i="11"/>
  <c r="P456" i="11"/>
  <c r="P457" i="11"/>
  <c r="P458" i="11"/>
  <c r="P459" i="11"/>
  <c r="P460" i="11"/>
  <c r="P461" i="11"/>
  <c r="P462" i="11"/>
  <c r="P463" i="11"/>
  <c r="P464" i="11"/>
  <c r="P465" i="11"/>
  <c r="P466" i="11"/>
  <c r="P467" i="11"/>
  <c r="P468" i="11"/>
  <c r="P469" i="11"/>
  <c r="P470" i="11"/>
  <c r="P471" i="11"/>
  <c r="P472" i="11"/>
  <c r="P473" i="11"/>
  <c r="P474" i="11"/>
  <c r="P475" i="11"/>
  <c r="P476" i="11"/>
  <c r="P477" i="11"/>
  <c r="P478" i="11"/>
  <c r="P479" i="11"/>
  <c r="P480" i="11"/>
  <c r="P481" i="11"/>
  <c r="P482" i="11"/>
  <c r="P483" i="11"/>
  <c r="P484" i="11"/>
  <c r="P485" i="11"/>
  <c r="P486" i="11"/>
  <c r="P487" i="11"/>
  <c r="P488" i="11"/>
  <c r="P489" i="11"/>
  <c r="P490" i="11"/>
  <c r="P491" i="11"/>
  <c r="P492" i="11"/>
  <c r="P493" i="11"/>
  <c r="P494" i="11"/>
  <c r="P495" i="11"/>
  <c r="P496" i="11"/>
  <c r="P497" i="11"/>
  <c r="P498" i="11"/>
  <c r="P499" i="11"/>
  <c r="P500" i="11"/>
  <c r="P501" i="11"/>
  <c r="P502" i="11"/>
  <c r="P503" i="11"/>
  <c r="P504" i="11"/>
  <c r="P505" i="11"/>
  <c r="P506" i="11"/>
  <c r="P507" i="11"/>
  <c r="P508" i="11"/>
  <c r="P509" i="11"/>
  <c r="P510" i="11"/>
  <c r="P511" i="11"/>
  <c r="P512" i="11"/>
  <c r="P513" i="11"/>
  <c r="P514" i="11"/>
  <c r="P515" i="11"/>
  <c r="P516" i="11"/>
  <c r="P517" i="11"/>
  <c r="P518" i="11"/>
  <c r="P519" i="11"/>
  <c r="P520" i="11"/>
  <c r="P521" i="11"/>
  <c r="P522" i="11"/>
  <c r="P523" i="11"/>
  <c r="P524" i="11"/>
  <c r="P525" i="11"/>
  <c r="P526" i="11"/>
  <c r="P527" i="11"/>
  <c r="P528" i="11"/>
  <c r="P529" i="11"/>
  <c r="P530" i="11"/>
  <c r="P531" i="11"/>
  <c r="P532" i="11"/>
  <c r="P533" i="11"/>
  <c r="P534" i="11"/>
  <c r="P535" i="11"/>
  <c r="P536" i="11"/>
  <c r="P537" i="11"/>
  <c r="P538" i="11"/>
  <c r="P539" i="11"/>
  <c r="P540" i="11"/>
  <c r="P541" i="11"/>
  <c r="P542" i="11"/>
  <c r="P543" i="11"/>
  <c r="P544" i="11"/>
  <c r="P545" i="11"/>
  <c r="P546" i="11"/>
  <c r="P547" i="11"/>
  <c r="P548" i="11"/>
  <c r="P549" i="11"/>
  <c r="P550" i="11"/>
  <c r="P551" i="11"/>
  <c r="P552" i="11"/>
  <c r="P553" i="11"/>
  <c r="P554" i="11"/>
  <c r="P555" i="11"/>
  <c r="P556" i="11"/>
  <c r="P557" i="11"/>
  <c r="P558" i="11"/>
  <c r="P559" i="11"/>
  <c r="P560" i="11"/>
  <c r="P561" i="11"/>
  <c r="P562" i="11"/>
  <c r="P563" i="11"/>
  <c r="P564" i="11"/>
  <c r="P565" i="11"/>
  <c r="P566" i="11"/>
  <c r="P567" i="11"/>
  <c r="P568" i="11"/>
  <c r="P569" i="11"/>
  <c r="P570" i="11"/>
  <c r="P571" i="11"/>
  <c r="P572" i="11"/>
  <c r="P573" i="11"/>
  <c r="P574" i="11"/>
  <c r="P575" i="11"/>
  <c r="P576" i="11"/>
  <c r="P577" i="11"/>
  <c r="P578" i="11"/>
  <c r="P579" i="11"/>
  <c r="P580" i="11"/>
  <c r="P581" i="11"/>
  <c r="P582" i="11"/>
  <c r="P583" i="11"/>
  <c r="P584" i="11"/>
  <c r="P585" i="11"/>
  <c r="P586" i="11"/>
  <c r="P587" i="11"/>
  <c r="P588" i="11"/>
  <c r="P589" i="11"/>
  <c r="P590" i="11"/>
  <c r="P591" i="11"/>
  <c r="P592" i="11"/>
  <c r="P593" i="11"/>
  <c r="P594" i="11"/>
  <c r="P595" i="11"/>
  <c r="P596" i="11"/>
  <c r="P597" i="11"/>
  <c r="P598" i="11"/>
  <c r="P599" i="11"/>
  <c r="P600" i="11"/>
  <c r="P601" i="11"/>
  <c r="P602" i="11"/>
  <c r="P603" i="11"/>
  <c r="P604" i="11"/>
  <c r="P605" i="11"/>
  <c r="P606" i="11"/>
  <c r="P607" i="11"/>
  <c r="P608" i="11"/>
  <c r="P609" i="11"/>
  <c r="P610" i="11"/>
  <c r="P611" i="11"/>
  <c r="P612" i="11"/>
  <c r="P613" i="11"/>
  <c r="P614" i="11"/>
  <c r="P615" i="11"/>
  <c r="P616" i="11"/>
  <c r="P617" i="11"/>
  <c r="P618" i="11"/>
  <c r="P619" i="11"/>
  <c r="P620" i="11"/>
  <c r="P621" i="11"/>
  <c r="P622" i="11"/>
  <c r="P623" i="11"/>
  <c r="P624" i="11"/>
  <c r="P625" i="11"/>
  <c r="P626" i="11"/>
  <c r="P627" i="11"/>
  <c r="P628" i="11"/>
  <c r="P629" i="11"/>
  <c r="P630" i="11"/>
  <c r="P631" i="11"/>
  <c r="P632" i="11"/>
  <c r="P633" i="11"/>
  <c r="P634" i="11"/>
  <c r="P635" i="11"/>
  <c r="P636" i="11"/>
  <c r="P637" i="11"/>
  <c r="P638" i="11"/>
  <c r="P639" i="11"/>
  <c r="P640" i="11"/>
  <c r="P641" i="11"/>
  <c r="P642" i="11"/>
  <c r="P643" i="11"/>
  <c r="P644" i="11"/>
  <c r="P645" i="11"/>
  <c r="P646" i="11"/>
  <c r="P647" i="11"/>
  <c r="P648" i="11"/>
  <c r="P649" i="11"/>
  <c r="P650" i="11"/>
  <c r="P651" i="11"/>
  <c r="P652" i="11"/>
  <c r="P653" i="11"/>
  <c r="P654" i="11"/>
  <c r="P655" i="11"/>
  <c r="P656" i="11"/>
  <c r="P657" i="11"/>
  <c r="P658" i="11"/>
  <c r="P659" i="11"/>
  <c r="P660" i="11"/>
  <c r="P661" i="11"/>
  <c r="P662" i="11"/>
  <c r="P663" i="11"/>
  <c r="P664" i="11"/>
  <c r="P665" i="11"/>
  <c r="P666" i="11"/>
  <c r="P667" i="11"/>
  <c r="P668" i="11"/>
  <c r="P669" i="11"/>
  <c r="P670" i="11"/>
  <c r="P671" i="11"/>
  <c r="P672" i="11"/>
  <c r="P673" i="11"/>
  <c r="P674" i="11"/>
  <c r="P675" i="11"/>
  <c r="P676" i="11"/>
  <c r="P677" i="11"/>
  <c r="P678" i="11"/>
  <c r="P679" i="11"/>
  <c r="P680" i="11"/>
  <c r="P681" i="11"/>
  <c r="P682" i="11"/>
  <c r="P683" i="11"/>
  <c r="P684" i="11"/>
  <c r="P685" i="11"/>
  <c r="P686" i="11"/>
  <c r="P687" i="11"/>
  <c r="P688" i="11"/>
  <c r="P689" i="11"/>
  <c r="P690" i="11"/>
  <c r="P691" i="11"/>
  <c r="P692" i="11"/>
  <c r="P693" i="11"/>
  <c r="P694" i="11"/>
  <c r="P695" i="11"/>
  <c r="P696" i="11"/>
  <c r="P697" i="11"/>
  <c r="P698" i="11"/>
  <c r="P699" i="11"/>
  <c r="P700" i="11"/>
  <c r="P701" i="11"/>
  <c r="P702" i="11"/>
  <c r="P703" i="11"/>
  <c r="P704" i="11"/>
  <c r="P705" i="11"/>
  <c r="P706" i="11"/>
  <c r="P707" i="11"/>
  <c r="P708" i="11"/>
  <c r="P709" i="11"/>
  <c r="P710" i="11"/>
  <c r="P711" i="11"/>
  <c r="P712" i="11"/>
  <c r="P713" i="11"/>
  <c r="P714" i="11"/>
  <c r="P715" i="11"/>
  <c r="P716" i="11"/>
  <c r="P717" i="11"/>
  <c r="P718" i="11"/>
  <c r="P719" i="11"/>
  <c r="P720" i="11"/>
  <c r="P721" i="11"/>
  <c r="P722" i="11"/>
  <c r="P723" i="11"/>
  <c r="P724" i="11"/>
  <c r="P725" i="11"/>
  <c r="P726" i="11"/>
  <c r="P727" i="11"/>
  <c r="P728" i="11"/>
  <c r="P729" i="11"/>
  <c r="P730" i="11"/>
  <c r="P731" i="11"/>
  <c r="P732" i="11"/>
  <c r="P733" i="11"/>
  <c r="P734" i="11"/>
  <c r="P735" i="11"/>
  <c r="P736" i="11"/>
  <c r="P737" i="11"/>
  <c r="P738" i="11"/>
  <c r="P739" i="11"/>
  <c r="P740" i="11"/>
  <c r="P741" i="11"/>
  <c r="P742" i="11"/>
  <c r="P743" i="11"/>
  <c r="P744" i="11"/>
  <c r="P745" i="11"/>
  <c r="P746" i="11"/>
  <c r="P747" i="11"/>
  <c r="P748" i="11"/>
  <c r="P749" i="11"/>
  <c r="P750" i="11"/>
  <c r="P751" i="11"/>
  <c r="P752" i="11"/>
  <c r="P753" i="11"/>
  <c r="P754" i="11"/>
  <c r="P755" i="11"/>
  <c r="P756" i="11"/>
  <c r="P757" i="11"/>
  <c r="P758" i="11"/>
  <c r="P759" i="11"/>
  <c r="P760" i="11"/>
  <c r="P761" i="11"/>
  <c r="P762" i="11"/>
  <c r="P763" i="11"/>
  <c r="P764" i="11"/>
  <c r="P765" i="11"/>
  <c r="P766" i="11"/>
  <c r="P767" i="11"/>
  <c r="P768" i="11"/>
  <c r="P769" i="11"/>
  <c r="P770" i="11"/>
  <c r="P771" i="11"/>
  <c r="P772" i="11"/>
  <c r="P773" i="11"/>
  <c r="P774" i="11"/>
  <c r="P775" i="11"/>
  <c r="P776" i="11"/>
  <c r="P777" i="11"/>
  <c r="P778" i="11"/>
  <c r="P779" i="11"/>
  <c r="P780" i="11"/>
  <c r="P781" i="11"/>
  <c r="P782" i="11"/>
  <c r="P783" i="11"/>
  <c r="P784" i="11"/>
  <c r="P785" i="11"/>
  <c r="P786" i="11"/>
  <c r="P787" i="11"/>
  <c r="P788" i="11"/>
  <c r="P789" i="11"/>
  <c r="P790" i="11"/>
  <c r="P791" i="11"/>
  <c r="P792" i="11"/>
  <c r="P793" i="11"/>
  <c r="P794" i="11"/>
  <c r="P795" i="11"/>
  <c r="P796" i="11"/>
  <c r="P797" i="11"/>
  <c r="P798" i="11"/>
  <c r="P799" i="11"/>
  <c r="P800" i="11"/>
  <c r="P801" i="11"/>
  <c r="P802" i="11"/>
  <c r="P803" i="11"/>
  <c r="P804" i="11"/>
  <c r="P805" i="11"/>
  <c r="P806" i="11"/>
  <c r="P807" i="11"/>
  <c r="P808" i="11"/>
  <c r="P809" i="11"/>
  <c r="P810" i="11"/>
  <c r="P811" i="11"/>
  <c r="P812" i="11"/>
  <c r="P813" i="11"/>
  <c r="P814" i="11"/>
  <c r="P815" i="11"/>
  <c r="P816" i="11"/>
  <c r="P817" i="11"/>
  <c r="P818" i="11"/>
  <c r="P819" i="11"/>
  <c r="P820" i="11"/>
  <c r="P821" i="11"/>
  <c r="P822" i="11"/>
  <c r="P823" i="11"/>
  <c r="P824" i="11"/>
  <c r="P825" i="11"/>
  <c r="P826" i="11"/>
  <c r="P827" i="11"/>
  <c r="P828" i="11"/>
  <c r="P829" i="11"/>
  <c r="P830" i="11"/>
  <c r="P831" i="11"/>
  <c r="P832" i="11"/>
  <c r="P833" i="11"/>
  <c r="P834" i="11"/>
  <c r="P835" i="11"/>
  <c r="P836" i="11"/>
  <c r="P837" i="11"/>
  <c r="P838" i="11"/>
  <c r="P839" i="11"/>
  <c r="P840" i="11"/>
  <c r="P841" i="11"/>
  <c r="P842" i="11"/>
  <c r="P843" i="11"/>
  <c r="P844" i="11"/>
  <c r="P845" i="11"/>
  <c r="P846" i="11"/>
  <c r="P847" i="11"/>
  <c r="P848" i="11"/>
  <c r="P849" i="11"/>
  <c r="P850" i="11"/>
  <c r="P851" i="11"/>
  <c r="P852" i="11"/>
  <c r="P853" i="11"/>
  <c r="P854" i="11"/>
  <c r="P855" i="11"/>
  <c r="P856" i="11"/>
  <c r="P857" i="11"/>
  <c r="P858" i="11"/>
  <c r="P859" i="11"/>
  <c r="P860" i="11"/>
  <c r="P861" i="11"/>
  <c r="P862" i="11"/>
  <c r="P863" i="11"/>
  <c r="P864" i="11"/>
  <c r="P865" i="11"/>
  <c r="P866" i="11"/>
  <c r="P867" i="11"/>
  <c r="P868" i="11"/>
  <c r="P869" i="11"/>
  <c r="P870" i="11"/>
  <c r="P871" i="11"/>
  <c r="P872" i="11"/>
  <c r="P873" i="11"/>
  <c r="P874" i="11"/>
  <c r="P875" i="11"/>
  <c r="P876" i="11"/>
  <c r="P877" i="11"/>
  <c r="P878" i="11"/>
  <c r="P879" i="11"/>
  <c r="P880" i="11"/>
  <c r="P881" i="11"/>
  <c r="P882" i="11"/>
  <c r="P883" i="11"/>
  <c r="P884" i="11"/>
  <c r="P885" i="11"/>
  <c r="P886" i="11"/>
  <c r="P887" i="11"/>
  <c r="P888" i="11"/>
  <c r="P889" i="11"/>
  <c r="P890" i="11"/>
  <c r="P891" i="11"/>
  <c r="P892" i="11"/>
  <c r="P893" i="11"/>
  <c r="P894" i="11"/>
  <c r="P895" i="11"/>
  <c r="P896" i="11"/>
  <c r="P897" i="11"/>
  <c r="P898" i="11"/>
  <c r="P899" i="11"/>
  <c r="P900" i="11"/>
  <c r="P901" i="11"/>
  <c r="P902" i="11"/>
  <c r="P903" i="11"/>
  <c r="P904" i="11"/>
  <c r="P905" i="11"/>
  <c r="P906" i="11"/>
  <c r="P907" i="11"/>
  <c r="P908" i="11"/>
  <c r="P909" i="11"/>
  <c r="P910" i="11"/>
  <c r="P911" i="11"/>
  <c r="P912" i="11"/>
  <c r="P913" i="11"/>
  <c r="P914" i="11"/>
  <c r="P915" i="11"/>
  <c r="P916" i="11"/>
  <c r="P917" i="11"/>
  <c r="P918" i="11"/>
  <c r="P919" i="11"/>
  <c r="P920" i="11"/>
  <c r="P921" i="11"/>
  <c r="P922" i="11"/>
  <c r="P923" i="11"/>
  <c r="P924" i="11"/>
  <c r="P925" i="11"/>
  <c r="P926" i="11"/>
  <c r="P927" i="11"/>
  <c r="P928" i="11"/>
  <c r="P929" i="11"/>
  <c r="P930" i="11"/>
  <c r="P931" i="11"/>
  <c r="P932" i="11"/>
  <c r="P933" i="11"/>
  <c r="P934" i="11"/>
  <c r="P935" i="11"/>
  <c r="P936" i="11"/>
  <c r="P937" i="11"/>
  <c r="P938" i="11"/>
  <c r="P939" i="11"/>
  <c r="P940" i="11"/>
  <c r="P941" i="11"/>
  <c r="P942" i="11"/>
  <c r="P943" i="11"/>
  <c r="P944" i="11"/>
  <c r="P945" i="11"/>
  <c r="P946" i="11"/>
  <c r="P947" i="11"/>
  <c r="P948" i="11"/>
  <c r="P949" i="11"/>
  <c r="P950" i="11"/>
  <c r="P951" i="11"/>
  <c r="P952" i="11"/>
  <c r="P953" i="11"/>
  <c r="P954" i="11"/>
  <c r="P955" i="11"/>
  <c r="P956" i="11"/>
  <c r="P957" i="11"/>
  <c r="P958" i="11"/>
  <c r="P959" i="11"/>
  <c r="P960" i="11"/>
  <c r="P961" i="11"/>
  <c r="P962" i="11"/>
  <c r="P963" i="11"/>
  <c r="P964" i="11"/>
  <c r="P965" i="11"/>
  <c r="P966" i="11"/>
  <c r="P967" i="11"/>
  <c r="P968" i="11"/>
  <c r="P969" i="11"/>
  <c r="P970" i="11"/>
  <c r="P971" i="11"/>
  <c r="P972" i="11"/>
  <c r="P973" i="11"/>
  <c r="P974" i="11"/>
  <c r="P975" i="11"/>
  <c r="P976" i="11"/>
  <c r="P977" i="11"/>
  <c r="P978" i="11"/>
  <c r="P979" i="11"/>
  <c r="P980" i="11"/>
  <c r="P981" i="11"/>
  <c r="P982" i="11"/>
  <c r="P983" i="11"/>
  <c r="P984" i="11"/>
  <c r="P985" i="11"/>
  <c r="P986" i="11"/>
  <c r="P987" i="11"/>
  <c r="P988" i="11"/>
  <c r="P989" i="11"/>
  <c r="P990" i="11"/>
  <c r="P991" i="11"/>
  <c r="P992" i="11"/>
  <c r="P993" i="11"/>
  <c r="P994" i="11"/>
  <c r="P995" i="11"/>
  <c r="P996" i="11"/>
  <c r="P997" i="11"/>
  <c r="P998" i="11"/>
  <c r="P999" i="11"/>
  <c r="B295" i="11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46" i="10"/>
  <c r="D647" i="10"/>
  <c r="D648" i="10"/>
  <c r="D649" i="10"/>
  <c r="D650" i="10"/>
  <c r="D651" i="10"/>
  <c r="D652" i="10"/>
  <c r="D653" i="10"/>
  <c r="D654" i="10"/>
  <c r="D655" i="10"/>
  <c r="D656" i="10"/>
  <c r="D657" i="10"/>
  <c r="D658" i="10"/>
  <c r="D659" i="10"/>
  <c r="D660" i="10"/>
  <c r="D661" i="10"/>
  <c r="D662" i="10"/>
  <c r="D663" i="10"/>
  <c r="D664" i="10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D682" i="10"/>
  <c r="D683" i="10"/>
  <c r="D684" i="10"/>
  <c r="D685" i="10"/>
  <c r="D686" i="10"/>
  <c r="D687" i="10"/>
  <c r="D688" i="10"/>
  <c r="D689" i="10"/>
  <c r="D690" i="10"/>
  <c r="D691" i="10"/>
  <c r="D692" i="10"/>
  <c r="D693" i="10"/>
  <c r="D694" i="10"/>
  <c r="D695" i="10"/>
  <c r="D696" i="10"/>
  <c r="D697" i="10"/>
  <c r="D698" i="10"/>
  <c r="D699" i="10"/>
  <c r="D700" i="10"/>
  <c r="D701" i="10"/>
  <c r="D702" i="10"/>
  <c r="D703" i="10"/>
  <c r="D704" i="10"/>
  <c r="D705" i="10"/>
  <c r="D706" i="10"/>
  <c r="D707" i="10"/>
  <c r="D708" i="10"/>
  <c r="D709" i="10"/>
  <c r="D710" i="10"/>
  <c r="D711" i="10"/>
  <c r="D712" i="10"/>
  <c r="D713" i="10"/>
  <c r="D714" i="10"/>
  <c r="D715" i="10"/>
  <c r="D716" i="10"/>
  <c r="D717" i="10"/>
  <c r="D718" i="10"/>
  <c r="D719" i="10"/>
  <c r="D720" i="10"/>
  <c r="D721" i="10"/>
  <c r="D722" i="10"/>
  <c r="D723" i="10"/>
  <c r="D724" i="10"/>
  <c r="D725" i="10"/>
  <c r="D726" i="10"/>
  <c r="D727" i="10"/>
  <c r="D728" i="10"/>
  <c r="D729" i="10"/>
  <c r="D730" i="10"/>
  <c r="D731" i="10"/>
  <c r="D732" i="10"/>
  <c r="D733" i="10"/>
  <c r="D734" i="10"/>
  <c r="D735" i="10"/>
  <c r="D736" i="10"/>
  <c r="D737" i="10"/>
  <c r="D738" i="10"/>
  <c r="D739" i="10"/>
  <c r="D740" i="10"/>
  <c r="D741" i="10"/>
  <c r="D742" i="10"/>
  <c r="D743" i="10"/>
  <c r="D744" i="10"/>
  <c r="D745" i="10"/>
  <c r="D746" i="10"/>
  <c r="D747" i="10"/>
  <c r="D748" i="10"/>
  <c r="D749" i="10"/>
  <c r="D750" i="10"/>
  <c r="D751" i="10"/>
  <c r="D752" i="10"/>
  <c r="D753" i="10"/>
  <c r="D754" i="10"/>
  <c r="D755" i="10"/>
  <c r="D756" i="10"/>
  <c r="D757" i="10"/>
  <c r="D758" i="10"/>
  <c r="D759" i="10"/>
  <c r="D760" i="10"/>
  <c r="D761" i="10"/>
  <c r="D762" i="10"/>
  <c r="D763" i="10"/>
  <c r="D764" i="10"/>
  <c r="D765" i="10"/>
  <c r="D766" i="10"/>
  <c r="D767" i="10"/>
  <c r="D768" i="10"/>
  <c r="D769" i="10"/>
  <c r="D770" i="10"/>
  <c r="D771" i="10"/>
  <c r="D772" i="10"/>
  <c r="D773" i="10"/>
  <c r="D774" i="10"/>
  <c r="D775" i="10"/>
  <c r="D776" i="10"/>
  <c r="D777" i="10"/>
  <c r="D778" i="10"/>
  <c r="D779" i="10"/>
  <c r="D780" i="10"/>
  <c r="D781" i="10"/>
  <c r="D782" i="10"/>
  <c r="D783" i="10"/>
  <c r="D784" i="10"/>
  <c r="D785" i="10"/>
  <c r="D786" i="10"/>
  <c r="D787" i="10"/>
  <c r="D788" i="10"/>
  <c r="D789" i="10"/>
  <c r="D790" i="10"/>
  <c r="D791" i="10"/>
  <c r="D792" i="10"/>
  <c r="D793" i="10"/>
  <c r="D794" i="10"/>
  <c r="D795" i="10"/>
  <c r="D796" i="10"/>
  <c r="D797" i="10"/>
  <c r="D798" i="10"/>
  <c r="D799" i="10"/>
  <c r="D800" i="10"/>
  <c r="D801" i="10"/>
  <c r="D802" i="10"/>
  <c r="D803" i="10"/>
  <c r="D804" i="10"/>
  <c r="D805" i="10"/>
  <c r="D806" i="10"/>
  <c r="D807" i="10"/>
  <c r="D808" i="10"/>
  <c r="D809" i="10"/>
  <c r="D810" i="10"/>
  <c r="D811" i="10"/>
  <c r="D812" i="10"/>
  <c r="D813" i="10"/>
  <c r="D814" i="10"/>
  <c r="D815" i="10"/>
  <c r="D816" i="10"/>
  <c r="D817" i="10"/>
  <c r="D818" i="10"/>
  <c r="D819" i="10"/>
  <c r="D820" i="10"/>
  <c r="D821" i="10"/>
  <c r="D822" i="10"/>
  <c r="D823" i="10"/>
  <c r="D824" i="10"/>
  <c r="D825" i="10"/>
  <c r="D826" i="10"/>
  <c r="D827" i="10"/>
  <c r="D828" i="10"/>
  <c r="D829" i="10"/>
  <c r="D830" i="10"/>
  <c r="D831" i="10"/>
  <c r="D832" i="10"/>
  <c r="D833" i="10"/>
  <c r="D834" i="10"/>
  <c r="D835" i="10"/>
  <c r="D836" i="10"/>
  <c r="D837" i="10"/>
  <c r="D838" i="10"/>
  <c r="D839" i="10"/>
  <c r="D840" i="10"/>
  <c r="D841" i="10"/>
  <c r="D842" i="10"/>
  <c r="D843" i="10"/>
  <c r="D844" i="10"/>
  <c r="D845" i="10"/>
  <c r="D846" i="10"/>
  <c r="D847" i="10"/>
  <c r="D848" i="10"/>
  <c r="D849" i="10"/>
  <c r="D850" i="10"/>
  <c r="D851" i="10"/>
  <c r="D852" i="10"/>
  <c r="D853" i="10"/>
  <c r="D854" i="10"/>
  <c r="D855" i="10"/>
  <c r="D856" i="10"/>
  <c r="D857" i="10"/>
  <c r="D858" i="10"/>
  <c r="D859" i="10"/>
  <c r="D860" i="10"/>
  <c r="D861" i="10"/>
  <c r="D862" i="10"/>
  <c r="D863" i="10"/>
  <c r="D864" i="10"/>
  <c r="D865" i="10"/>
  <c r="D866" i="10"/>
  <c r="D867" i="10"/>
  <c r="D868" i="10"/>
  <c r="D869" i="10"/>
  <c r="D870" i="10"/>
  <c r="D871" i="10"/>
  <c r="D872" i="10"/>
  <c r="D873" i="10"/>
  <c r="D874" i="10"/>
  <c r="D875" i="10"/>
  <c r="D876" i="10"/>
  <c r="D877" i="10"/>
  <c r="D878" i="10"/>
  <c r="D879" i="10"/>
  <c r="D880" i="10"/>
  <c r="D881" i="10"/>
  <c r="D882" i="10"/>
  <c r="D883" i="10"/>
  <c r="D884" i="10"/>
  <c r="D885" i="10"/>
  <c r="D886" i="10"/>
  <c r="D887" i="10"/>
  <c r="D888" i="10"/>
  <c r="D889" i="10"/>
  <c r="D890" i="10"/>
  <c r="D891" i="10"/>
  <c r="D892" i="10"/>
  <c r="D893" i="10"/>
  <c r="D894" i="10"/>
  <c r="D895" i="10"/>
  <c r="D896" i="10"/>
  <c r="D897" i="10"/>
  <c r="D898" i="10"/>
  <c r="D899" i="10"/>
  <c r="D900" i="10"/>
  <c r="D901" i="10"/>
  <c r="D902" i="10"/>
  <c r="D903" i="10"/>
  <c r="D904" i="10"/>
  <c r="D905" i="10"/>
  <c r="D906" i="10"/>
  <c r="D907" i="10"/>
  <c r="D908" i="10"/>
  <c r="D909" i="10"/>
  <c r="D910" i="10"/>
  <c r="D911" i="10"/>
  <c r="D912" i="10"/>
  <c r="D913" i="10"/>
  <c r="D914" i="10"/>
  <c r="D915" i="10"/>
  <c r="D916" i="10"/>
  <c r="D917" i="10"/>
  <c r="D918" i="10"/>
  <c r="D919" i="10"/>
  <c r="D920" i="10"/>
  <c r="D921" i="10"/>
  <c r="D922" i="10"/>
  <c r="D923" i="10"/>
  <c r="D924" i="10"/>
  <c r="D925" i="10"/>
  <c r="D926" i="10"/>
  <c r="D927" i="10"/>
  <c r="D928" i="10"/>
  <c r="D929" i="10"/>
  <c r="D930" i="10"/>
  <c r="D931" i="10"/>
  <c r="D932" i="10"/>
  <c r="D933" i="10"/>
  <c r="D934" i="10"/>
  <c r="D935" i="10"/>
  <c r="D936" i="10"/>
  <c r="D937" i="10"/>
  <c r="D938" i="10"/>
  <c r="D939" i="10"/>
  <c r="D940" i="10"/>
  <c r="D941" i="10"/>
  <c r="D942" i="10"/>
  <c r="D943" i="10"/>
  <c r="D944" i="10"/>
  <c r="D945" i="10"/>
  <c r="D946" i="10"/>
  <c r="D947" i="10"/>
  <c r="D948" i="10"/>
  <c r="D949" i="10"/>
  <c r="D950" i="10"/>
  <c r="D951" i="10"/>
  <c r="D952" i="10"/>
  <c r="D953" i="10"/>
  <c r="D954" i="10"/>
  <c r="D955" i="10"/>
  <c r="D956" i="10"/>
  <c r="D957" i="10"/>
  <c r="D958" i="10"/>
  <c r="D959" i="10"/>
  <c r="D960" i="10"/>
  <c r="D961" i="10"/>
  <c r="D962" i="10"/>
  <c r="D963" i="10"/>
  <c r="D964" i="10"/>
  <c r="D965" i="10"/>
  <c r="D966" i="10"/>
  <c r="D967" i="10"/>
  <c r="D968" i="10"/>
  <c r="D969" i="10"/>
  <c r="D970" i="10"/>
  <c r="D971" i="10"/>
  <c r="D972" i="10"/>
  <c r="D973" i="10"/>
  <c r="D974" i="10"/>
  <c r="D975" i="10"/>
  <c r="D976" i="10"/>
  <c r="D977" i="10"/>
  <c r="D978" i="10"/>
  <c r="D979" i="10"/>
  <c r="D980" i="10"/>
  <c r="D981" i="10"/>
  <c r="D982" i="10"/>
  <c r="D983" i="10"/>
  <c r="D984" i="10"/>
  <c r="D985" i="10"/>
  <c r="D986" i="10"/>
  <c r="D987" i="10"/>
  <c r="D988" i="10"/>
  <c r="D989" i="10"/>
  <c r="D990" i="10"/>
  <c r="D991" i="10"/>
  <c r="D992" i="10"/>
  <c r="D993" i="10"/>
  <c r="D994" i="10"/>
  <c r="D995" i="10"/>
  <c r="D996" i="10"/>
  <c r="D997" i="10"/>
  <c r="D998" i="10"/>
  <c r="D999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P296" i="10"/>
  <c r="P297" i="10"/>
  <c r="P298" i="10"/>
  <c r="P299" i="10"/>
  <c r="P300" i="10"/>
  <c r="P301" i="10"/>
  <c r="P302" i="10"/>
  <c r="P303" i="10"/>
  <c r="P304" i="10"/>
  <c r="P305" i="10"/>
  <c r="P306" i="10"/>
  <c r="P307" i="10"/>
  <c r="P308" i="10"/>
  <c r="P309" i="10"/>
  <c r="P310" i="10"/>
  <c r="P311" i="10"/>
  <c r="P312" i="10"/>
  <c r="P313" i="10"/>
  <c r="P314" i="10"/>
  <c r="P315" i="10"/>
  <c r="P316" i="10"/>
  <c r="P317" i="10"/>
  <c r="P318" i="10"/>
  <c r="P319" i="10"/>
  <c r="P320" i="10"/>
  <c r="P321" i="10"/>
  <c r="P322" i="10"/>
  <c r="P323" i="10"/>
  <c r="P324" i="10"/>
  <c r="P325" i="10"/>
  <c r="P326" i="10"/>
  <c r="P327" i="10"/>
  <c r="P328" i="10"/>
  <c r="P329" i="10"/>
  <c r="P330" i="10"/>
  <c r="P331" i="10"/>
  <c r="P332" i="10"/>
  <c r="P333" i="10"/>
  <c r="P334" i="10"/>
  <c r="P335" i="10"/>
  <c r="P336" i="10"/>
  <c r="P337" i="10"/>
  <c r="P338" i="10"/>
  <c r="P339" i="10"/>
  <c r="P340" i="10"/>
  <c r="P341" i="10"/>
  <c r="P342" i="10"/>
  <c r="P343" i="10"/>
  <c r="P344" i="10"/>
  <c r="P345" i="10"/>
  <c r="P346" i="10"/>
  <c r="P347" i="10"/>
  <c r="P348" i="10"/>
  <c r="P349" i="10"/>
  <c r="P350" i="10"/>
  <c r="P351" i="10"/>
  <c r="P352" i="10"/>
  <c r="P353" i="10"/>
  <c r="P354" i="10"/>
  <c r="P355" i="10"/>
  <c r="P356" i="10"/>
  <c r="P357" i="10"/>
  <c r="P358" i="10"/>
  <c r="P359" i="10"/>
  <c r="P360" i="10"/>
  <c r="P361" i="10"/>
  <c r="P362" i="10"/>
  <c r="P363" i="10"/>
  <c r="P364" i="10"/>
  <c r="P365" i="10"/>
  <c r="P366" i="10"/>
  <c r="P367" i="10"/>
  <c r="P368" i="10"/>
  <c r="P369" i="10"/>
  <c r="P370" i="10"/>
  <c r="P371" i="10"/>
  <c r="P372" i="10"/>
  <c r="P373" i="10"/>
  <c r="P374" i="10"/>
  <c r="P375" i="10"/>
  <c r="P376" i="10"/>
  <c r="P377" i="10"/>
  <c r="P378" i="10"/>
  <c r="P379" i="10"/>
  <c r="P380" i="10"/>
  <c r="P381" i="10"/>
  <c r="P382" i="10"/>
  <c r="P383" i="10"/>
  <c r="P384" i="10"/>
  <c r="P385" i="10"/>
  <c r="P386" i="10"/>
  <c r="P387" i="10"/>
  <c r="P388" i="10"/>
  <c r="P389" i="10"/>
  <c r="P390" i="10"/>
  <c r="P391" i="10"/>
  <c r="P392" i="10"/>
  <c r="P393" i="10"/>
  <c r="P394" i="10"/>
  <c r="P395" i="10"/>
  <c r="P396" i="10"/>
  <c r="P397" i="10"/>
  <c r="P398" i="10"/>
  <c r="P399" i="10"/>
  <c r="P400" i="10"/>
  <c r="P401" i="10"/>
  <c r="P402" i="10"/>
  <c r="P403" i="10"/>
  <c r="P404" i="10"/>
  <c r="P405" i="10"/>
  <c r="P406" i="10"/>
  <c r="P407" i="10"/>
  <c r="P408" i="10"/>
  <c r="P409" i="10"/>
  <c r="P410" i="10"/>
  <c r="P411" i="10"/>
  <c r="P412" i="10"/>
  <c r="P413" i="10"/>
  <c r="P414" i="10"/>
  <c r="P415" i="10"/>
  <c r="P416" i="10"/>
  <c r="P417" i="10"/>
  <c r="P418" i="10"/>
  <c r="P419" i="10"/>
  <c r="P420" i="10"/>
  <c r="P421" i="10"/>
  <c r="P422" i="10"/>
  <c r="P423" i="10"/>
  <c r="P424" i="10"/>
  <c r="P425" i="10"/>
  <c r="P426" i="10"/>
  <c r="P427" i="10"/>
  <c r="P428" i="10"/>
  <c r="P429" i="10"/>
  <c r="P430" i="10"/>
  <c r="P431" i="10"/>
  <c r="P432" i="10"/>
  <c r="P433" i="10"/>
  <c r="P434" i="10"/>
  <c r="P435" i="10"/>
  <c r="P436" i="10"/>
  <c r="P437" i="10"/>
  <c r="P438" i="10"/>
  <c r="P439" i="10"/>
  <c r="P440" i="10"/>
  <c r="P441" i="10"/>
  <c r="P442" i="10"/>
  <c r="P443" i="10"/>
  <c r="P444" i="10"/>
  <c r="P445" i="10"/>
  <c r="P446" i="10"/>
  <c r="P447" i="10"/>
  <c r="P448" i="10"/>
  <c r="P449" i="10"/>
  <c r="P450" i="10"/>
  <c r="P451" i="10"/>
  <c r="P452" i="10"/>
  <c r="P453" i="10"/>
  <c r="P454" i="10"/>
  <c r="P455" i="10"/>
  <c r="P456" i="10"/>
  <c r="P457" i="10"/>
  <c r="P458" i="10"/>
  <c r="P459" i="10"/>
  <c r="P460" i="10"/>
  <c r="P461" i="10"/>
  <c r="P462" i="10"/>
  <c r="P463" i="10"/>
  <c r="P464" i="10"/>
  <c r="P465" i="10"/>
  <c r="P466" i="10"/>
  <c r="P467" i="10"/>
  <c r="P468" i="10"/>
  <c r="P469" i="10"/>
  <c r="P470" i="10"/>
  <c r="P471" i="10"/>
  <c r="P472" i="10"/>
  <c r="P473" i="10"/>
  <c r="P474" i="10"/>
  <c r="P475" i="10"/>
  <c r="P476" i="10"/>
  <c r="P477" i="10"/>
  <c r="P478" i="10"/>
  <c r="P479" i="10"/>
  <c r="P480" i="10"/>
  <c r="P481" i="10"/>
  <c r="P482" i="10"/>
  <c r="P483" i="10"/>
  <c r="P484" i="10"/>
  <c r="P485" i="10"/>
  <c r="P486" i="10"/>
  <c r="P487" i="10"/>
  <c r="P488" i="10"/>
  <c r="P489" i="10"/>
  <c r="P490" i="10"/>
  <c r="P491" i="10"/>
  <c r="P492" i="10"/>
  <c r="P493" i="10"/>
  <c r="P494" i="10"/>
  <c r="P495" i="10"/>
  <c r="P496" i="10"/>
  <c r="P497" i="10"/>
  <c r="P498" i="10"/>
  <c r="P499" i="10"/>
  <c r="P500" i="10"/>
  <c r="P501" i="10"/>
  <c r="P502" i="10"/>
  <c r="P503" i="10"/>
  <c r="P504" i="10"/>
  <c r="P505" i="10"/>
  <c r="P506" i="10"/>
  <c r="P507" i="10"/>
  <c r="P508" i="10"/>
  <c r="P509" i="10"/>
  <c r="P510" i="10"/>
  <c r="P511" i="10"/>
  <c r="P512" i="10"/>
  <c r="P513" i="10"/>
  <c r="P514" i="10"/>
  <c r="P515" i="10"/>
  <c r="P516" i="10"/>
  <c r="P517" i="10"/>
  <c r="P518" i="10"/>
  <c r="P519" i="10"/>
  <c r="P520" i="10"/>
  <c r="P521" i="10"/>
  <c r="P522" i="10"/>
  <c r="P523" i="10"/>
  <c r="P524" i="10"/>
  <c r="P525" i="10"/>
  <c r="P526" i="10"/>
  <c r="P527" i="10"/>
  <c r="P528" i="10"/>
  <c r="P529" i="10"/>
  <c r="P530" i="10"/>
  <c r="P531" i="10"/>
  <c r="P532" i="10"/>
  <c r="P533" i="10"/>
  <c r="P534" i="10"/>
  <c r="P535" i="10"/>
  <c r="P536" i="10"/>
  <c r="P537" i="10"/>
  <c r="P538" i="10"/>
  <c r="P539" i="10"/>
  <c r="P540" i="10"/>
  <c r="P541" i="10"/>
  <c r="P542" i="10"/>
  <c r="P543" i="10"/>
  <c r="P544" i="10"/>
  <c r="P545" i="10"/>
  <c r="P546" i="10"/>
  <c r="P547" i="10"/>
  <c r="P548" i="10"/>
  <c r="P549" i="10"/>
  <c r="P550" i="10"/>
  <c r="P551" i="10"/>
  <c r="P552" i="10"/>
  <c r="P553" i="10"/>
  <c r="P554" i="10"/>
  <c r="P555" i="10"/>
  <c r="P556" i="10"/>
  <c r="P557" i="10"/>
  <c r="P558" i="10"/>
  <c r="P559" i="10"/>
  <c r="P560" i="10"/>
  <c r="P561" i="10"/>
  <c r="P562" i="10"/>
  <c r="P563" i="10"/>
  <c r="P564" i="10"/>
  <c r="P565" i="10"/>
  <c r="P566" i="10"/>
  <c r="P567" i="10"/>
  <c r="P568" i="10"/>
  <c r="P569" i="10"/>
  <c r="P570" i="10"/>
  <c r="P571" i="10"/>
  <c r="P572" i="10"/>
  <c r="P573" i="10"/>
  <c r="P574" i="10"/>
  <c r="P575" i="10"/>
  <c r="P576" i="10"/>
  <c r="P577" i="10"/>
  <c r="P578" i="10"/>
  <c r="P579" i="10"/>
  <c r="P580" i="10"/>
  <c r="P581" i="10"/>
  <c r="P582" i="10"/>
  <c r="P583" i="10"/>
  <c r="P584" i="10"/>
  <c r="P585" i="10"/>
  <c r="P586" i="10"/>
  <c r="P587" i="10"/>
  <c r="P588" i="10"/>
  <c r="P589" i="10"/>
  <c r="P590" i="10"/>
  <c r="P591" i="10"/>
  <c r="P592" i="10"/>
  <c r="P593" i="10"/>
  <c r="P594" i="10"/>
  <c r="P595" i="10"/>
  <c r="P596" i="10"/>
  <c r="P597" i="10"/>
  <c r="P598" i="10"/>
  <c r="P599" i="10"/>
  <c r="P600" i="10"/>
  <c r="P601" i="10"/>
  <c r="P602" i="10"/>
  <c r="P603" i="10"/>
  <c r="P604" i="10"/>
  <c r="P605" i="10"/>
  <c r="P606" i="10"/>
  <c r="P607" i="10"/>
  <c r="P608" i="10"/>
  <c r="P609" i="10"/>
  <c r="P610" i="10"/>
  <c r="P611" i="10"/>
  <c r="P612" i="10"/>
  <c r="P613" i="10"/>
  <c r="P614" i="10"/>
  <c r="P615" i="10"/>
  <c r="P616" i="10"/>
  <c r="P617" i="10"/>
  <c r="P618" i="10"/>
  <c r="P619" i="10"/>
  <c r="P620" i="10"/>
  <c r="P621" i="10"/>
  <c r="P622" i="10"/>
  <c r="P623" i="10"/>
  <c r="P624" i="10"/>
  <c r="P625" i="10"/>
  <c r="P626" i="10"/>
  <c r="P627" i="10"/>
  <c r="P628" i="10"/>
  <c r="P629" i="10"/>
  <c r="P630" i="10"/>
  <c r="P631" i="10"/>
  <c r="P632" i="10"/>
  <c r="P633" i="10"/>
  <c r="P634" i="10"/>
  <c r="P635" i="10"/>
  <c r="P636" i="10"/>
  <c r="P637" i="10"/>
  <c r="P638" i="10"/>
  <c r="P639" i="10"/>
  <c r="P640" i="10"/>
  <c r="P641" i="10"/>
  <c r="P642" i="10"/>
  <c r="P643" i="10"/>
  <c r="P644" i="10"/>
  <c r="P645" i="10"/>
  <c r="P646" i="10"/>
  <c r="P647" i="10"/>
  <c r="P648" i="10"/>
  <c r="P649" i="10"/>
  <c r="P650" i="10"/>
  <c r="P651" i="10"/>
  <c r="P652" i="10"/>
  <c r="P653" i="10"/>
  <c r="P654" i="10"/>
  <c r="P655" i="10"/>
  <c r="P656" i="10"/>
  <c r="P657" i="10"/>
  <c r="P658" i="10"/>
  <c r="P659" i="10"/>
  <c r="P660" i="10"/>
  <c r="P661" i="10"/>
  <c r="P662" i="10"/>
  <c r="P663" i="10"/>
  <c r="P664" i="10"/>
  <c r="P665" i="10"/>
  <c r="P666" i="10"/>
  <c r="P667" i="10"/>
  <c r="P668" i="10"/>
  <c r="P669" i="10"/>
  <c r="P670" i="10"/>
  <c r="P671" i="10"/>
  <c r="P672" i="10"/>
  <c r="P673" i="10"/>
  <c r="P674" i="10"/>
  <c r="P675" i="10"/>
  <c r="P676" i="10"/>
  <c r="P677" i="10"/>
  <c r="P678" i="10"/>
  <c r="P679" i="10"/>
  <c r="P680" i="10"/>
  <c r="P681" i="10"/>
  <c r="P682" i="10"/>
  <c r="P683" i="10"/>
  <c r="P684" i="10"/>
  <c r="P685" i="10"/>
  <c r="P686" i="10"/>
  <c r="P687" i="10"/>
  <c r="P688" i="10"/>
  <c r="P689" i="10"/>
  <c r="P690" i="10"/>
  <c r="P691" i="10"/>
  <c r="P692" i="10"/>
  <c r="P693" i="10"/>
  <c r="P694" i="10"/>
  <c r="P695" i="10"/>
  <c r="P696" i="10"/>
  <c r="P697" i="10"/>
  <c r="P698" i="10"/>
  <c r="P699" i="10"/>
  <c r="P700" i="10"/>
  <c r="P701" i="10"/>
  <c r="P702" i="10"/>
  <c r="P703" i="10"/>
  <c r="P704" i="10"/>
  <c r="P705" i="10"/>
  <c r="P706" i="10"/>
  <c r="P707" i="10"/>
  <c r="P708" i="10"/>
  <c r="P709" i="10"/>
  <c r="P710" i="10"/>
  <c r="P711" i="10"/>
  <c r="P712" i="10"/>
  <c r="P713" i="10"/>
  <c r="P714" i="10"/>
  <c r="P715" i="10"/>
  <c r="P716" i="10"/>
  <c r="P717" i="10"/>
  <c r="P718" i="10"/>
  <c r="P719" i="10"/>
  <c r="P720" i="10"/>
  <c r="P721" i="10"/>
  <c r="P722" i="10"/>
  <c r="P723" i="10"/>
  <c r="P724" i="10"/>
  <c r="P725" i="10"/>
  <c r="P726" i="10"/>
  <c r="P727" i="10"/>
  <c r="P728" i="10"/>
  <c r="P729" i="10"/>
  <c r="P730" i="10"/>
  <c r="P731" i="10"/>
  <c r="P732" i="10"/>
  <c r="P733" i="10"/>
  <c r="P734" i="10"/>
  <c r="P735" i="10"/>
  <c r="P736" i="10"/>
  <c r="P737" i="10"/>
  <c r="P738" i="10"/>
  <c r="P739" i="10"/>
  <c r="P740" i="10"/>
  <c r="P741" i="10"/>
  <c r="P742" i="10"/>
  <c r="P743" i="10"/>
  <c r="P744" i="10"/>
  <c r="P745" i="10"/>
  <c r="P746" i="10"/>
  <c r="P747" i="10"/>
  <c r="P748" i="10"/>
  <c r="P749" i="10"/>
  <c r="P750" i="10"/>
  <c r="P751" i="10"/>
  <c r="P752" i="10"/>
  <c r="P753" i="10"/>
  <c r="P754" i="10"/>
  <c r="P755" i="10"/>
  <c r="P756" i="10"/>
  <c r="P757" i="10"/>
  <c r="P758" i="10"/>
  <c r="P759" i="10"/>
  <c r="P760" i="10"/>
  <c r="P761" i="10"/>
  <c r="P762" i="10"/>
  <c r="P763" i="10"/>
  <c r="P764" i="10"/>
  <c r="P765" i="10"/>
  <c r="P766" i="10"/>
  <c r="P767" i="10"/>
  <c r="P768" i="10"/>
  <c r="P769" i="10"/>
  <c r="P770" i="10"/>
  <c r="P771" i="10"/>
  <c r="P772" i="10"/>
  <c r="P773" i="10"/>
  <c r="P774" i="10"/>
  <c r="P775" i="10"/>
  <c r="P776" i="10"/>
  <c r="P777" i="10"/>
  <c r="P778" i="10"/>
  <c r="P779" i="10"/>
  <c r="P780" i="10"/>
  <c r="P781" i="10"/>
  <c r="P782" i="10"/>
  <c r="P783" i="10"/>
  <c r="P784" i="10"/>
  <c r="P785" i="10"/>
  <c r="P786" i="10"/>
  <c r="P787" i="10"/>
  <c r="P788" i="10"/>
  <c r="P789" i="10"/>
  <c r="P790" i="10"/>
  <c r="P791" i="10"/>
  <c r="P792" i="10"/>
  <c r="P793" i="10"/>
  <c r="P794" i="10"/>
  <c r="P795" i="10"/>
  <c r="P796" i="10"/>
  <c r="P797" i="10"/>
  <c r="P798" i="10"/>
  <c r="P799" i="10"/>
  <c r="P800" i="10"/>
  <c r="P801" i="10"/>
  <c r="P802" i="10"/>
  <c r="P803" i="10"/>
  <c r="P804" i="10"/>
  <c r="P805" i="10"/>
  <c r="P806" i="10"/>
  <c r="P807" i="10"/>
  <c r="P808" i="10"/>
  <c r="P809" i="10"/>
  <c r="P810" i="10"/>
  <c r="P811" i="10"/>
  <c r="P812" i="10"/>
  <c r="P813" i="10"/>
  <c r="P814" i="10"/>
  <c r="P815" i="10"/>
  <c r="P816" i="10"/>
  <c r="P817" i="10"/>
  <c r="P818" i="10"/>
  <c r="P819" i="10"/>
  <c r="P820" i="10"/>
  <c r="P821" i="10"/>
  <c r="P822" i="10"/>
  <c r="P823" i="10"/>
  <c r="P824" i="10"/>
  <c r="P825" i="10"/>
  <c r="P826" i="10"/>
  <c r="P827" i="10"/>
  <c r="P828" i="10"/>
  <c r="P829" i="10"/>
  <c r="P830" i="10"/>
  <c r="P831" i="10"/>
  <c r="P832" i="10"/>
  <c r="P833" i="10"/>
  <c r="P834" i="10"/>
  <c r="P835" i="10"/>
  <c r="P836" i="10"/>
  <c r="P837" i="10"/>
  <c r="P838" i="10"/>
  <c r="P839" i="10"/>
  <c r="P840" i="10"/>
  <c r="P841" i="10"/>
  <c r="P842" i="10"/>
  <c r="P843" i="10"/>
  <c r="P844" i="10"/>
  <c r="P845" i="10"/>
  <c r="P846" i="10"/>
  <c r="P847" i="10"/>
  <c r="P848" i="10"/>
  <c r="P849" i="10"/>
  <c r="P850" i="10"/>
  <c r="P851" i="10"/>
  <c r="P852" i="10"/>
  <c r="P853" i="10"/>
  <c r="P854" i="10"/>
  <c r="P855" i="10"/>
  <c r="P856" i="10"/>
  <c r="P857" i="10"/>
  <c r="P858" i="10"/>
  <c r="P859" i="10"/>
  <c r="P860" i="10"/>
  <c r="P861" i="10"/>
  <c r="P862" i="10"/>
  <c r="P863" i="10"/>
  <c r="P864" i="10"/>
  <c r="P865" i="10"/>
  <c r="P866" i="10"/>
  <c r="P867" i="10"/>
  <c r="P868" i="10"/>
  <c r="P869" i="10"/>
  <c r="P870" i="10"/>
  <c r="P871" i="10"/>
  <c r="P872" i="10"/>
  <c r="P873" i="10"/>
  <c r="P874" i="10"/>
  <c r="P875" i="10"/>
  <c r="P876" i="10"/>
  <c r="P877" i="10"/>
  <c r="P878" i="10"/>
  <c r="P879" i="10"/>
  <c r="P880" i="10"/>
  <c r="P881" i="10"/>
  <c r="P882" i="10"/>
  <c r="P883" i="10"/>
  <c r="P884" i="10"/>
  <c r="P885" i="10"/>
  <c r="P886" i="10"/>
  <c r="P887" i="10"/>
  <c r="P888" i="10"/>
  <c r="P889" i="10"/>
  <c r="P890" i="10"/>
  <c r="P891" i="10"/>
  <c r="P892" i="10"/>
  <c r="P893" i="10"/>
  <c r="P894" i="10"/>
  <c r="P895" i="10"/>
  <c r="P896" i="10"/>
  <c r="P897" i="10"/>
  <c r="P898" i="10"/>
  <c r="P899" i="10"/>
  <c r="P900" i="10"/>
  <c r="P901" i="10"/>
  <c r="P902" i="10"/>
  <c r="P903" i="10"/>
  <c r="P904" i="10"/>
  <c r="P905" i="10"/>
  <c r="P906" i="10"/>
  <c r="P907" i="10"/>
  <c r="P908" i="10"/>
  <c r="P909" i="10"/>
  <c r="P910" i="10"/>
  <c r="P911" i="10"/>
  <c r="P912" i="10"/>
  <c r="P913" i="10"/>
  <c r="P914" i="10"/>
  <c r="P915" i="10"/>
  <c r="P916" i="10"/>
  <c r="P917" i="10"/>
  <c r="P918" i="10"/>
  <c r="P919" i="10"/>
  <c r="P920" i="10"/>
  <c r="P921" i="10"/>
  <c r="P922" i="10"/>
  <c r="P923" i="10"/>
  <c r="P924" i="10"/>
  <c r="P925" i="10"/>
  <c r="P926" i="10"/>
  <c r="P927" i="10"/>
  <c r="P928" i="10"/>
  <c r="P929" i="10"/>
  <c r="P930" i="10"/>
  <c r="P931" i="10"/>
  <c r="P932" i="10"/>
  <c r="P933" i="10"/>
  <c r="P934" i="10"/>
  <c r="P935" i="10"/>
  <c r="P936" i="10"/>
  <c r="P937" i="10"/>
  <c r="P938" i="10"/>
  <c r="P939" i="10"/>
  <c r="P940" i="10"/>
  <c r="P941" i="10"/>
  <c r="P942" i="10"/>
  <c r="P943" i="10"/>
  <c r="P944" i="10"/>
  <c r="P945" i="10"/>
  <c r="P946" i="10"/>
  <c r="P947" i="10"/>
  <c r="P948" i="10"/>
  <c r="P949" i="10"/>
  <c r="P950" i="10"/>
  <c r="P951" i="10"/>
  <c r="P952" i="10"/>
  <c r="P953" i="10"/>
  <c r="P954" i="10"/>
  <c r="P955" i="10"/>
  <c r="P956" i="10"/>
  <c r="P957" i="10"/>
  <c r="P958" i="10"/>
  <c r="P959" i="10"/>
  <c r="P960" i="10"/>
  <c r="P961" i="10"/>
  <c r="P962" i="10"/>
  <c r="P963" i="10"/>
  <c r="P964" i="10"/>
  <c r="P965" i="10"/>
  <c r="P966" i="10"/>
  <c r="P967" i="10"/>
  <c r="P968" i="10"/>
  <c r="P969" i="10"/>
  <c r="P970" i="10"/>
  <c r="P971" i="10"/>
  <c r="P972" i="10"/>
  <c r="P973" i="10"/>
  <c r="P974" i="10"/>
  <c r="P975" i="10"/>
  <c r="P976" i="10"/>
  <c r="P977" i="10"/>
  <c r="P978" i="10"/>
  <c r="P979" i="10"/>
  <c r="P980" i="10"/>
  <c r="P981" i="10"/>
  <c r="P982" i="10"/>
  <c r="P983" i="10"/>
  <c r="P984" i="10"/>
  <c r="P985" i="10"/>
  <c r="P986" i="10"/>
  <c r="P987" i="10"/>
  <c r="P988" i="10"/>
  <c r="P989" i="10"/>
  <c r="P990" i="10"/>
  <c r="P991" i="10"/>
  <c r="P992" i="10"/>
  <c r="P993" i="10"/>
  <c r="P994" i="10"/>
  <c r="P995" i="10"/>
  <c r="P996" i="10"/>
  <c r="P997" i="10"/>
  <c r="P998" i="10"/>
  <c r="P999" i="10"/>
  <c r="B295" i="10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P329" i="8"/>
  <c r="P330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68" i="8"/>
  <c r="P369" i="8"/>
  <c r="P370" i="8"/>
  <c r="P371" i="8"/>
  <c r="P372" i="8"/>
  <c r="P373" i="8"/>
  <c r="P374" i="8"/>
  <c r="P375" i="8"/>
  <c r="P376" i="8"/>
  <c r="P377" i="8"/>
  <c r="P378" i="8"/>
  <c r="P379" i="8"/>
  <c r="P380" i="8"/>
  <c r="P381" i="8"/>
  <c r="P382" i="8"/>
  <c r="P383" i="8"/>
  <c r="P384" i="8"/>
  <c r="P385" i="8"/>
  <c r="P386" i="8"/>
  <c r="P387" i="8"/>
  <c r="P388" i="8"/>
  <c r="P389" i="8"/>
  <c r="P390" i="8"/>
  <c r="P391" i="8"/>
  <c r="P392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16" i="8"/>
  <c r="P417" i="8"/>
  <c r="P418" i="8"/>
  <c r="P419" i="8"/>
  <c r="P420" i="8"/>
  <c r="P421" i="8"/>
  <c r="P422" i="8"/>
  <c r="P423" i="8"/>
  <c r="P424" i="8"/>
  <c r="P425" i="8"/>
  <c r="P426" i="8"/>
  <c r="P427" i="8"/>
  <c r="P428" i="8"/>
  <c r="P429" i="8"/>
  <c r="P430" i="8"/>
  <c r="P431" i="8"/>
  <c r="P432" i="8"/>
  <c r="P433" i="8"/>
  <c r="P434" i="8"/>
  <c r="P435" i="8"/>
  <c r="P436" i="8"/>
  <c r="P437" i="8"/>
  <c r="P438" i="8"/>
  <c r="P439" i="8"/>
  <c r="P440" i="8"/>
  <c r="P441" i="8"/>
  <c r="P442" i="8"/>
  <c r="P443" i="8"/>
  <c r="P444" i="8"/>
  <c r="P445" i="8"/>
  <c r="P446" i="8"/>
  <c r="P447" i="8"/>
  <c r="P448" i="8"/>
  <c r="P449" i="8"/>
  <c r="P450" i="8"/>
  <c r="P451" i="8"/>
  <c r="P452" i="8"/>
  <c r="P453" i="8"/>
  <c r="P454" i="8"/>
  <c r="P455" i="8"/>
  <c r="P456" i="8"/>
  <c r="P457" i="8"/>
  <c r="P458" i="8"/>
  <c r="P459" i="8"/>
  <c r="P460" i="8"/>
  <c r="P461" i="8"/>
  <c r="P462" i="8"/>
  <c r="P463" i="8"/>
  <c r="P464" i="8"/>
  <c r="P465" i="8"/>
  <c r="P466" i="8"/>
  <c r="P467" i="8"/>
  <c r="P468" i="8"/>
  <c r="P469" i="8"/>
  <c r="P470" i="8"/>
  <c r="P471" i="8"/>
  <c r="P472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488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596" i="8"/>
  <c r="P597" i="8"/>
  <c r="P598" i="8"/>
  <c r="P599" i="8"/>
  <c r="P600" i="8"/>
  <c r="P601" i="8"/>
  <c r="P602" i="8"/>
  <c r="P603" i="8"/>
  <c r="P604" i="8"/>
  <c r="P605" i="8"/>
  <c r="P606" i="8"/>
  <c r="P607" i="8"/>
  <c r="P608" i="8"/>
  <c r="P609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22" i="8"/>
  <c r="P623" i="8"/>
  <c r="P624" i="8"/>
  <c r="P625" i="8"/>
  <c r="P626" i="8"/>
  <c r="P627" i="8"/>
  <c r="P628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4" i="8"/>
  <c r="P645" i="8"/>
  <c r="P646" i="8"/>
  <c r="P647" i="8"/>
  <c r="P648" i="8"/>
  <c r="P649" i="8"/>
  <c r="P650" i="8"/>
  <c r="P651" i="8"/>
  <c r="P652" i="8"/>
  <c r="P653" i="8"/>
  <c r="P654" i="8"/>
  <c r="P655" i="8"/>
  <c r="P656" i="8"/>
  <c r="P657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87" i="8"/>
  <c r="P688" i="8"/>
  <c r="P689" i="8"/>
  <c r="P690" i="8"/>
  <c r="P691" i="8"/>
  <c r="P692" i="8"/>
  <c r="P693" i="8"/>
  <c r="P694" i="8"/>
  <c r="P695" i="8"/>
  <c r="P696" i="8"/>
  <c r="P697" i="8"/>
  <c r="P698" i="8"/>
  <c r="P699" i="8"/>
  <c r="P700" i="8"/>
  <c r="P701" i="8"/>
  <c r="P702" i="8"/>
  <c r="P703" i="8"/>
  <c r="P704" i="8"/>
  <c r="P705" i="8"/>
  <c r="P706" i="8"/>
  <c r="P707" i="8"/>
  <c r="P708" i="8"/>
  <c r="P709" i="8"/>
  <c r="P710" i="8"/>
  <c r="P711" i="8"/>
  <c r="P712" i="8"/>
  <c r="P713" i="8"/>
  <c r="P714" i="8"/>
  <c r="P715" i="8"/>
  <c r="P716" i="8"/>
  <c r="P717" i="8"/>
  <c r="P718" i="8"/>
  <c r="P719" i="8"/>
  <c r="P720" i="8"/>
  <c r="P721" i="8"/>
  <c r="P722" i="8"/>
  <c r="P723" i="8"/>
  <c r="P724" i="8"/>
  <c r="P725" i="8"/>
  <c r="P726" i="8"/>
  <c r="P727" i="8"/>
  <c r="P728" i="8"/>
  <c r="P729" i="8"/>
  <c r="P730" i="8"/>
  <c r="P731" i="8"/>
  <c r="P732" i="8"/>
  <c r="P733" i="8"/>
  <c r="P734" i="8"/>
  <c r="P735" i="8"/>
  <c r="P736" i="8"/>
  <c r="P737" i="8"/>
  <c r="P738" i="8"/>
  <c r="P739" i="8"/>
  <c r="P740" i="8"/>
  <c r="P741" i="8"/>
  <c r="P742" i="8"/>
  <c r="P743" i="8"/>
  <c r="P744" i="8"/>
  <c r="P745" i="8"/>
  <c r="P746" i="8"/>
  <c r="P747" i="8"/>
  <c r="P748" i="8"/>
  <c r="P749" i="8"/>
  <c r="P750" i="8"/>
  <c r="P751" i="8"/>
  <c r="P752" i="8"/>
  <c r="P753" i="8"/>
  <c r="P754" i="8"/>
  <c r="P755" i="8"/>
  <c r="P756" i="8"/>
  <c r="P757" i="8"/>
  <c r="P758" i="8"/>
  <c r="P759" i="8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5" i="8"/>
  <c r="P806" i="8"/>
  <c r="P807" i="8"/>
  <c r="P808" i="8"/>
  <c r="P809" i="8"/>
  <c r="P810" i="8"/>
  <c r="P811" i="8"/>
  <c r="P812" i="8"/>
  <c r="P813" i="8"/>
  <c r="P814" i="8"/>
  <c r="P815" i="8"/>
  <c r="P816" i="8"/>
  <c r="P817" i="8"/>
  <c r="P818" i="8"/>
  <c r="P819" i="8"/>
  <c r="P820" i="8"/>
  <c r="P821" i="8"/>
  <c r="P822" i="8"/>
  <c r="P823" i="8"/>
  <c r="P824" i="8"/>
  <c r="P825" i="8"/>
  <c r="P826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843" i="8"/>
  <c r="P844" i="8"/>
  <c r="P845" i="8"/>
  <c r="P846" i="8"/>
  <c r="P847" i="8"/>
  <c r="P848" i="8"/>
  <c r="P849" i="8"/>
  <c r="P850" i="8"/>
  <c r="P851" i="8"/>
  <c r="P852" i="8"/>
  <c r="P853" i="8"/>
  <c r="P854" i="8"/>
  <c r="P855" i="8"/>
  <c r="P856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884" i="8"/>
  <c r="P885" i="8"/>
  <c r="P886" i="8"/>
  <c r="P887" i="8"/>
  <c r="P888" i="8"/>
  <c r="P889" i="8"/>
  <c r="P890" i="8"/>
  <c r="P891" i="8"/>
  <c r="P892" i="8"/>
  <c r="P893" i="8"/>
  <c r="P894" i="8"/>
  <c r="P895" i="8"/>
  <c r="P896" i="8"/>
  <c r="P897" i="8"/>
  <c r="P898" i="8"/>
  <c r="P899" i="8"/>
  <c r="P900" i="8"/>
  <c r="P901" i="8"/>
  <c r="P902" i="8"/>
  <c r="P903" i="8"/>
  <c r="P904" i="8"/>
  <c r="P905" i="8"/>
  <c r="P906" i="8"/>
  <c r="P907" i="8"/>
  <c r="P908" i="8"/>
  <c r="P909" i="8"/>
  <c r="P910" i="8"/>
  <c r="P911" i="8"/>
  <c r="P912" i="8"/>
  <c r="P913" i="8"/>
  <c r="P914" i="8"/>
  <c r="P915" i="8"/>
  <c r="P916" i="8"/>
  <c r="P917" i="8"/>
  <c r="P918" i="8"/>
  <c r="P919" i="8"/>
  <c r="P920" i="8"/>
  <c r="P921" i="8"/>
  <c r="P922" i="8"/>
  <c r="P923" i="8"/>
  <c r="P924" i="8"/>
  <c r="P925" i="8"/>
  <c r="P926" i="8"/>
  <c r="P927" i="8"/>
  <c r="P928" i="8"/>
  <c r="P929" i="8"/>
  <c r="P930" i="8"/>
  <c r="P931" i="8"/>
  <c r="P932" i="8"/>
  <c r="P933" i="8"/>
  <c r="P934" i="8"/>
  <c r="P935" i="8"/>
  <c r="P936" i="8"/>
  <c r="P937" i="8"/>
  <c r="P938" i="8"/>
  <c r="P939" i="8"/>
  <c r="P940" i="8"/>
  <c r="P941" i="8"/>
  <c r="P942" i="8"/>
  <c r="P943" i="8"/>
  <c r="P944" i="8"/>
  <c r="P945" i="8"/>
  <c r="P946" i="8"/>
  <c r="P947" i="8"/>
  <c r="P948" i="8"/>
  <c r="P949" i="8"/>
  <c r="P950" i="8"/>
  <c r="P951" i="8"/>
  <c r="P952" i="8"/>
  <c r="P953" i="8"/>
  <c r="P954" i="8"/>
  <c r="P955" i="8"/>
  <c r="P956" i="8"/>
  <c r="P957" i="8"/>
  <c r="P958" i="8"/>
  <c r="P959" i="8"/>
  <c r="P960" i="8"/>
  <c r="P961" i="8"/>
  <c r="P962" i="8"/>
  <c r="P963" i="8"/>
  <c r="P964" i="8"/>
  <c r="P965" i="8"/>
  <c r="P966" i="8"/>
  <c r="P967" i="8"/>
  <c r="P968" i="8"/>
  <c r="P969" i="8"/>
  <c r="P970" i="8"/>
  <c r="P971" i="8"/>
  <c r="P972" i="8"/>
  <c r="P973" i="8"/>
  <c r="P974" i="8"/>
  <c r="P975" i="8"/>
  <c r="P976" i="8"/>
  <c r="P977" i="8"/>
  <c r="P978" i="8"/>
  <c r="P979" i="8"/>
  <c r="P980" i="8"/>
  <c r="P981" i="8"/>
  <c r="P982" i="8"/>
  <c r="P983" i="8"/>
  <c r="P984" i="8"/>
  <c r="P985" i="8"/>
  <c r="P986" i="8"/>
  <c r="P987" i="8"/>
  <c r="P988" i="8"/>
  <c r="P989" i="8"/>
  <c r="P990" i="8"/>
  <c r="P991" i="8"/>
  <c r="P992" i="8"/>
  <c r="P993" i="8"/>
  <c r="P994" i="8"/>
  <c r="P995" i="8"/>
  <c r="P996" i="8"/>
  <c r="P997" i="8"/>
  <c r="P998" i="8"/>
  <c r="P999" i="8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D193" i="9"/>
  <c r="D194" i="9"/>
  <c r="D195" i="9"/>
  <c r="I195" i="9" s="1"/>
  <c r="D196" i="9"/>
  <c r="B196" i="9" s="1"/>
  <c r="D197" i="9"/>
  <c r="F197" i="9" s="1"/>
  <c r="D198" i="9"/>
  <c r="H198" i="9" s="1"/>
  <c r="D199" i="9"/>
  <c r="D200" i="9"/>
  <c r="B200" i="9" s="1"/>
  <c r="D201" i="9"/>
  <c r="D202" i="9"/>
  <c r="I202" i="9" s="1"/>
  <c r="D203" i="9"/>
  <c r="F203" i="9" s="1"/>
  <c r="D204" i="9"/>
  <c r="B204" i="9" s="1"/>
  <c r="D205" i="9"/>
  <c r="D206" i="9"/>
  <c r="G206" i="9" s="1"/>
  <c r="D207" i="9"/>
  <c r="F207" i="9" s="1"/>
  <c r="D208" i="9"/>
  <c r="B208" i="9" s="1"/>
  <c r="D209" i="9"/>
  <c r="D210" i="9"/>
  <c r="D211" i="9"/>
  <c r="I211" i="9" s="1"/>
  <c r="D212" i="9"/>
  <c r="B212" i="9" s="1"/>
  <c r="D213" i="9"/>
  <c r="F213" i="9" s="1"/>
  <c r="D214" i="9"/>
  <c r="G214" i="9" s="1"/>
  <c r="D215" i="9"/>
  <c r="D216" i="9"/>
  <c r="B216" i="9" s="1"/>
  <c r="D217" i="9"/>
  <c r="D218" i="9"/>
  <c r="I218" i="9" s="1"/>
  <c r="D219" i="9"/>
  <c r="F219" i="9" s="1"/>
  <c r="D220" i="9"/>
  <c r="B220" i="9" s="1"/>
  <c r="D221" i="9"/>
  <c r="D222" i="9"/>
  <c r="H222" i="9" s="1"/>
  <c r="D223" i="9"/>
  <c r="F223" i="9" s="1"/>
  <c r="D224" i="9"/>
  <c r="B224" i="9" s="1"/>
  <c r="D225" i="9"/>
  <c r="D226" i="9"/>
  <c r="D227" i="9"/>
  <c r="I227" i="9" s="1"/>
  <c r="D228" i="9"/>
  <c r="B228" i="9" s="1"/>
  <c r="D229" i="9"/>
  <c r="F229" i="9" s="1"/>
  <c r="D230" i="9"/>
  <c r="H230" i="9" s="1"/>
  <c r="D231" i="9"/>
  <c r="D232" i="9"/>
  <c r="B232" i="9" s="1"/>
  <c r="D233" i="9"/>
  <c r="D234" i="9"/>
  <c r="I234" i="9" s="1"/>
  <c r="D235" i="9"/>
  <c r="F235" i="9" s="1"/>
  <c r="D236" i="9"/>
  <c r="B236" i="9" s="1"/>
  <c r="D237" i="9"/>
  <c r="D238" i="9"/>
  <c r="G238" i="9" s="1"/>
  <c r="D239" i="9"/>
  <c r="F239" i="9" s="1"/>
  <c r="D240" i="9"/>
  <c r="B240" i="9" s="1"/>
  <c r="D241" i="9"/>
  <c r="D242" i="9"/>
  <c r="D243" i="9"/>
  <c r="I243" i="9" s="1"/>
  <c r="D244" i="9"/>
  <c r="B244" i="9" s="1"/>
  <c r="D245" i="9"/>
  <c r="F245" i="9" s="1"/>
  <c r="D246" i="9"/>
  <c r="H246" i="9" s="1"/>
  <c r="D247" i="9"/>
  <c r="D248" i="9"/>
  <c r="B248" i="9" s="1"/>
  <c r="D249" i="9"/>
  <c r="D250" i="9"/>
  <c r="I250" i="9" s="1"/>
  <c r="D251" i="9"/>
  <c r="F251" i="9" s="1"/>
  <c r="D252" i="9"/>
  <c r="B252" i="9" s="1"/>
  <c r="D253" i="9"/>
  <c r="D254" i="9"/>
  <c r="H254" i="9" s="1"/>
  <c r="D255" i="9"/>
  <c r="F255" i="9" s="1"/>
  <c r="D256" i="9"/>
  <c r="B256" i="9" s="1"/>
  <c r="D257" i="9"/>
  <c r="D258" i="9"/>
  <c r="D259" i="9"/>
  <c r="I259" i="9" s="1"/>
  <c r="D260" i="9"/>
  <c r="B260" i="9" s="1"/>
  <c r="D261" i="9"/>
  <c r="F261" i="9" s="1"/>
  <c r="D262" i="9"/>
  <c r="G262" i="9" s="1"/>
  <c r="D263" i="9"/>
  <c r="D264" i="9"/>
  <c r="B264" i="9" s="1"/>
  <c r="D265" i="9"/>
  <c r="D266" i="9"/>
  <c r="I266" i="9" s="1"/>
  <c r="D267" i="9"/>
  <c r="F267" i="9" s="1"/>
  <c r="D268" i="9"/>
  <c r="B268" i="9" s="1"/>
  <c r="D269" i="9"/>
  <c r="D270" i="9"/>
  <c r="G270" i="9" s="1"/>
  <c r="D271" i="9"/>
  <c r="F271" i="9" s="1"/>
  <c r="D272" i="9"/>
  <c r="B272" i="9" s="1"/>
  <c r="D273" i="9"/>
  <c r="D274" i="9"/>
  <c r="D275" i="9"/>
  <c r="I275" i="9" s="1"/>
  <c r="D276" i="9"/>
  <c r="B276" i="9" s="1"/>
  <c r="D277" i="9"/>
  <c r="F277" i="9" s="1"/>
  <c r="D278" i="9"/>
  <c r="H278" i="9" s="1"/>
  <c r="D279" i="9"/>
  <c r="D280" i="9"/>
  <c r="B280" i="9" s="1"/>
  <c r="D281" i="9"/>
  <c r="D282" i="9"/>
  <c r="I282" i="9" s="1"/>
  <c r="D283" i="9"/>
  <c r="F283" i="9" s="1"/>
  <c r="D284" i="9"/>
  <c r="B284" i="9" s="1"/>
  <c r="D285" i="9"/>
  <c r="D286" i="9"/>
  <c r="G286" i="9" s="1"/>
  <c r="D287" i="9"/>
  <c r="F287" i="9" s="1"/>
  <c r="D288" i="9"/>
  <c r="B288" i="9" s="1"/>
  <c r="D289" i="9"/>
  <c r="D290" i="9"/>
  <c r="D291" i="9"/>
  <c r="I291" i="9" s="1"/>
  <c r="D292" i="9"/>
  <c r="B292" i="9" s="1"/>
  <c r="D293" i="9"/>
  <c r="F293" i="9" s="1"/>
  <c r="D294" i="9"/>
  <c r="G294" i="9" s="1"/>
  <c r="D295" i="9"/>
  <c r="D296" i="9"/>
  <c r="B296" i="9" s="1"/>
  <c r="D297" i="9"/>
  <c r="D298" i="9"/>
  <c r="I298" i="9" s="1"/>
  <c r="D299" i="9"/>
  <c r="F299" i="9" s="1"/>
  <c r="D300" i="9"/>
  <c r="B300" i="9" s="1"/>
  <c r="D301" i="9"/>
  <c r="D302" i="9"/>
  <c r="G302" i="9" s="1"/>
  <c r="D303" i="9"/>
  <c r="F303" i="9" s="1"/>
  <c r="D304" i="9"/>
  <c r="B304" i="9" s="1"/>
  <c r="D305" i="9"/>
  <c r="D306" i="9"/>
  <c r="D307" i="9"/>
  <c r="I307" i="9" s="1"/>
  <c r="D308" i="9"/>
  <c r="B308" i="9" s="1"/>
  <c r="D309" i="9"/>
  <c r="F309" i="9" s="1"/>
  <c r="D310" i="9"/>
  <c r="G310" i="9" s="1"/>
  <c r="D311" i="9"/>
  <c r="D312" i="9"/>
  <c r="B312" i="9" s="1"/>
  <c r="D313" i="9"/>
  <c r="D314" i="9"/>
  <c r="I314" i="9" s="1"/>
  <c r="D315" i="9"/>
  <c r="F315" i="9" s="1"/>
  <c r="D316" i="9"/>
  <c r="B316" i="9" s="1"/>
  <c r="D317" i="9"/>
  <c r="D318" i="9"/>
  <c r="G318" i="9" s="1"/>
  <c r="D319" i="9"/>
  <c r="F319" i="9" s="1"/>
  <c r="D320" i="9"/>
  <c r="B320" i="9" s="1"/>
  <c r="D321" i="9"/>
  <c r="D322" i="9"/>
  <c r="D323" i="9"/>
  <c r="I323" i="9" s="1"/>
  <c r="D324" i="9"/>
  <c r="B324" i="9" s="1"/>
  <c r="D325" i="9"/>
  <c r="F325" i="9" s="1"/>
  <c r="D326" i="9"/>
  <c r="H326" i="9" s="1"/>
  <c r="D327" i="9"/>
  <c r="D328" i="9"/>
  <c r="B328" i="9" s="1"/>
  <c r="D329" i="9"/>
  <c r="D330" i="9"/>
  <c r="I330" i="9" s="1"/>
  <c r="D331" i="9"/>
  <c r="F331" i="9" s="1"/>
  <c r="D332" i="9"/>
  <c r="B332" i="9" s="1"/>
  <c r="D333" i="9"/>
  <c r="D334" i="9"/>
  <c r="G334" i="9" s="1"/>
  <c r="D335" i="9"/>
  <c r="F335" i="9" s="1"/>
  <c r="D336" i="9"/>
  <c r="B336" i="9" s="1"/>
  <c r="D337" i="9"/>
  <c r="D338" i="9"/>
  <c r="D339" i="9"/>
  <c r="I339" i="9" s="1"/>
  <c r="D340" i="9"/>
  <c r="B340" i="9" s="1"/>
  <c r="D341" i="9"/>
  <c r="F341" i="9" s="1"/>
  <c r="D342" i="9"/>
  <c r="G342" i="9" s="1"/>
  <c r="D343" i="9"/>
  <c r="D344" i="9"/>
  <c r="B344" i="9" s="1"/>
  <c r="D345" i="9"/>
  <c r="D346" i="9"/>
  <c r="I346" i="9" s="1"/>
  <c r="D347" i="9"/>
  <c r="F347" i="9" s="1"/>
  <c r="D348" i="9"/>
  <c r="B348" i="9" s="1"/>
  <c r="D349" i="9"/>
  <c r="D350" i="9"/>
  <c r="H350" i="9" s="1"/>
  <c r="D351" i="9"/>
  <c r="F351" i="9" s="1"/>
  <c r="D352" i="9"/>
  <c r="B352" i="9" s="1"/>
  <c r="D353" i="9"/>
  <c r="D354" i="9"/>
  <c r="D355" i="9"/>
  <c r="I355" i="9" s="1"/>
  <c r="D356" i="9"/>
  <c r="B356" i="9" s="1"/>
  <c r="D357" i="9"/>
  <c r="F357" i="9" s="1"/>
  <c r="D358" i="9"/>
  <c r="H358" i="9" s="1"/>
  <c r="D359" i="9"/>
  <c r="D360" i="9"/>
  <c r="B360" i="9" s="1"/>
  <c r="D361" i="9"/>
  <c r="D362" i="9"/>
  <c r="I362" i="9" s="1"/>
  <c r="D363" i="9"/>
  <c r="F363" i="9" s="1"/>
  <c r="D364" i="9"/>
  <c r="B364" i="9" s="1"/>
  <c r="D365" i="9"/>
  <c r="D366" i="9"/>
  <c r="H366" i="9" s="1"/>
  <c r="D367" i="9"/>
  <c r="F367" i="9" s="1"/>
  <c r="D368" i="9"/>
  <c r="B368" i="9" s="1"/>
  <c r="D369" i="9"/>
  <c r="D370" i="9"/>
  <c r="D371" i="9"/>
  <c r="I371" i="9" s="1"/>
  <c r="D372" i="9"/>
  <c r="B372" i="9" s="1"/>
  <c r="D373" i="9"/>
  <c r="F373" i="9" s="1"/>
  <c r="D374" i="9"/>
  <c r="H374" i="9" s="1"/>
  <c r="D375" i="9"/>
  <c r="D376" i="9"/>
  <c r="B376" i="9" s="1"/>
  <c r="D377" i="9"/>
  <c r="D378" i="9"/>
  <c r="I378" i="9" s="1"/>
  <c r="D379" i="9"/>
  <c r="F379" i="9" s="1"/>
  <c r="D380" i="9"/>
  <c r="B380" i="9" s="1"/>
  <c r="D381" i="9"/>
  <c r="D382" i="9"/>
  <c r="H382" i="9" s="1"/>
  <c r="D383" i="9"/>
  <c r="F383" i="9" s="1"/>
  <c r="D384" i="9"/>
  <c r="B384" i="9" s="1"/>
  <c r="D385" i="9"/>
  <c r="D386" i="9"/>
  <c r="D387" i="9"/>
  <c r="I387" i="9" s="1"/>
  <c r="D388" i="9"/>
  <c r="B388" i="9" s="1"/>
  <c r="D389" i="9"/>
  <c r="F389" i="9" s="1"/>
  <c r="D390" i="9"/>
  <c r="H390" i="9" s="1"/>
  <c r="D391" i="9"/>
  <c r="D392" i="9"/>
  <c r="B392" i="9" s="1"/>
  <c r="D393" i="9"/>
  <c r="D394" i="9"/>
  <c r="I394" i="9" s="1"/>
  <c r="D395" i="9"/>
  <c r="F395" i="9" s="1"/>
  <c r="D396" i="9"/>
  <c r="B396" i="9" s="1"/>
  <c r="D397" i="9"/>
  <c r="D398" i="9"/>
  <c r="H398" i="9" s="1"/>
  <c r="D399" i="9"/>
  <c r="F399" i="9" s="1"/>
  <c r="D400" i="9"/>
  <c r="B400" i="9" s="1"/>
  <c r="D401" i="9"/>
  <c r="D402" i="9"/>
  <c r="D403" i="9"/>
  <c r="I403" i="9" s="1"/>
  <c r="D404" i="9"/>
  <c r="B404" i="9" s="1"/>
  <c r="D405" i="9"/>
  <c r="F405" i="9" s="1"/>
  <c r="D406" i="9"/>
  <c r="H406" i="9" s="1"/>
  <c r="D407" i="9"/>
  <c r="D408" i="9"/>
  <c r="B408" i="9" s="1"/>
  <c r="D409" i="9"/>
  <c r="D410" i="9"/>
  <c r="I410" i="9" s="1"/>
  <c r="D411" i="9"/>
  <c r="F411" i="9" s="1"/>
  <c r="D412" i="9"/>
  <c r="B412" i="9" s="1"/>
  <c r="D413" i="9"/>
  <c r="D414" i="9"/>
  <c r="H414" i="9" s="1"/>
  <c r="D415" i="9"/>
  <c r="F415" i="9" s="1"/>
  <c r="D416" i="9"/>
  <c r="B416" i="9" s="1"/>
  <c r="D417" i="9"/>
  <c r="D418" i="9"/>
  <c r="D419" i="9"/>
  <c r="I419" i="9" s="1"/>
  <c r="D420" i="9"/>
  <c r="B420" i="9" s="1"/>
  <c r="D421" i="9"/>
  <c r="F421" i="9" s="1"/>
  <c r="D422" i="9"/>
  <c r="H422" i="9" s="1"/>
  <c r="D423" i="9"/>
  <c r="D424" i="9"/>
  <c r="B424" i="9" s="1"/>
  <c r="D425" i="9"/>
  <c r="D426" i="9"/>
  <c r="I426" i="9" s="1"/>
  <c r="D427" i="9"/>
  <c r="F427" i="9" s="1"/>
  <c r="D428" i="9"/>
  <c r="B428" i="9" s="1"/>
  <c r="D429" i="9"/>
  <c r="D430" i="9"/>
  <c r="H430" i="9" s="1"/>
  <c r="D431" i="9"/>
  <c r="F431" i="9" s="1"/>
  <c r="D432" i="9"/>
  <c r="B432" i="9" s="1"/>
  <c r="D433" i="9"/>
  <c r="D434" i="9"/>
  <c r="D435" i="9"/>
  <c r="I435" i="9" s="1"/>
  <c r="D436" i="9"/>
  <c r="B436" i="9" s="1"/>
  <c r="D437" i="9"/>
  <c r="F437" i="9" s="1"/>
  <c r="D438" i="9"/>
  <c r="H438" i="9" s="1"/>
  <c r="D439" i="9"/>
  <c r="D440" i="9"/>
  <c r="B440" i="9" s="1"/>
  <c r="D441" i="9"/>
  <c r="D442" i="9"/>
  <c r="I442" i="9" s="1"/>
  <c r="D443" i="9"/>
  <c r="F443" i="9" s="1"/>
  <c r="D444" i="9"/>
  <c r="B444" i="9" s="1"/>
  <c r="D445" i="9"/>
  <c r="D446" i="9"/>
  <c r="H446" i="9" s="1"/>
  <c r="D447" i="9"/>
  <c r="F447" i="9" s="1"/>
  <c r="D448" i="9"/>
  <c r="B448" i="9" s="1"/>
  <c r="D449" i="9"/>
  <c r="D450" i="9"/>
  <c r="D451" i="9"/>
  <c r="I451" i="9" s="1"/>
  <c r="D452" i="9"/>
  <c r="B452" i="9" s="1"/>
  <c r="D453" i="9"/>
  <c r="F453" i="9" s="1"/>
  <c r="D454" i="9"/>
  <c r="H454" i="9" s="1"/>
  <c r="D455" i="9"/>
  <c r="D456" i="9"/>
  <c r="B456" i="9" s="1"/>
  <c r="D457" i="9"/>
  <c r="D458" i="9"/>
  <c r="I458" i="9" s="1"/>
  <c r="D459" i="9"/>
  <c r="D460" i="9"/>
  <c r="B460" i="9" s="1"/>
  <c r="D461" i="9"/>
  <c r="D462" i="9"/>
  <c r="G462" i="9" s="1"/>
  <c r="D463" i="9"/>
  <c r="D464" i="9"/>
  <c r="B464" i="9" s="1"/>
  <c r="D465" i="9"/>
  <c r="D466" i="9"/>
  <c r="G466" i="9" s="1"/>
  <c r="D467" i="9"/>
  <c r="D468" i="9"/>
  <c r="B468" i="9" s="1"/>
  <c r="D469" i="9"/>
  <c r="F469" i="9" s="1"/>
  <c r="D470" i="9"/>
  <c r="H470" i="9" s="1"/>
  <c r="D471" i="9"/>
  <c r="D472" i="9"/>
  <c r="B472" i="9" s="1"/>
  <c r="D473" i="9"/>
  <c r="D474" i="9"/>
  <c r="I474" i="9" s="1"/>
  <c r="D475" i="9"/>
  <c r="D476" i="9"/>
  <c r="B476" i="9" s="1"/>
  <c r="D477" i="9"/>
  <c r="D478" i="9"/>
  <c r="G478" i="9" s="1"/>
  <c r="D479" i="9"/>
  <c r="D480" i="9"/>
  <c r="B480" i="9" s="1"/>
  <c r="D481" i="9"/>
  <c r="D482" i="9"/>
  <c r="G482" i="9" s="1"/>
  <c r="D483" i="9"/>
  <c r="D484" i="9"/>
  <c r="B484" i="9" s="1"/>
  <c r="D485" i="9"/>
  <c r="F485" i="9" s="1"/>
  <c r="D486" i="9"/>
  <c r="H486" i="9" s="1"/>
  <c r="D487" i="9"/>
  <c r="D488" i="9"/>
  <c r="B488" i="9" s="1"/>
  <c r="D489" i="9"/>
  <c r="D490" i="9"/>
  <c r="I490" i="9" s="1"/>
  <c r="D491" i="9"/>
  <c r="D492" i="9"/>
  <c r="B492" i="9" s="1"/>
  <c r="D493" i="9"/>
  <c r="D494" i="9"/>
  <c r="G494" i="9" s="1"/>
  <c r="D495" i="9"/>
  <c r="D496" i="9"/>
  <c r="B496" i="9" s="1"/>
  <c r="D497" i="9"/>
  <c r="D498" i="9"/>
  <c r="G498" i="9" s="1"/>
  <c r="D499" i="9"/>
  <c r="D500" i="9"/>
  <c r="B500" i="9" s="1"/>
  <c r="D501" i="9"/>
  <c r="F501" i="9" s="1"/>
  <c r="D502" i="9"/>
  <c r="H502" i="9" s="1"/>
  <c r="D503" i="9"/>
  <c r="D504" i="9"/>
  <c r="B504" i="9" s="1"/>
  <c r="D505" i="9"/>
  <c r="D506" i="9"/>
  <c r="I506" i="9" s="1"/>
  <c r="D507" i="9"/>
  <c r="D508" i="9"/>
  <c r="B508" i="9" s="1"/>
  <c r="D509" i="9"/>
  <c r="D510" i="9"/>
  <c r="G510" i="9" s="1"/>
  <c r="D511" i="9"/>
  <c r="D512" i="9"/>
  <c r="B512" i="9" s="1"/>
  <c r="D513" i="9"/>
  <c r="D514" i="9"/>
  <c r="G514" i="9" s="1"/>
  <c r="D515" i="9"/>
  <c r="D516" i="9"/>
  <c r="B516" i="9" s="1"/>
  <c r="D517" i="9"/>
  <c r="F517" i="9" s="1"/>
  <c r="D518" i="9"/>
  <c r="H518" i="9" s="1"/>
  <c r="D519" i="9"/>
  <c r="D520" i="9"/>
  <c r="B520" i="9" s="1"/>
  <c r="D521" i="9"/>
  <c r="D522" i="9"/>
  <c r="I522" i="9" s="1"/>
  <c r="D523" i="9"/>
  <c r="D524" i="9"/>
  <c r="B524" i="9" s="1"/>
  <c r="D525" i="9"/>
  <c r="D526" i="9"/>
  <c r="G526" i="9" s="1"/>
  <c r="D527" i="9"/>
  <c r="D528" i="9"/>
  <c r="B528" i="9" s="1"/>
  <c r="D529" i="9"/>
  <c r="D530" i="9"/>
  <c r="G530" i="9" s="1"/>
  <c r="D531" i="9"/>
  <c r="D532" i="9"/>
  <c r="B532" i="9" s="1"/>
  <c r="D533" i="9"/>
  <c r="B533" i="9" s="1"/>
  <c r="D534" i="9"/>
  <c r="H534" i="9" s="1"/>
  <c r="D535" i="9"/>
  <c r="D536" i="9"/>
  <c r="B536" i="9" s="1"/>
  <c r="D537" i="9"/>
  <c r="B537" i="9" s="1"/>
  <c r="D538" i="9"/>
  <c r="I538" i="9" s="1"/>
  <c r="D539" i="9"/>
  <c r="D540" i="9"/>
  <c r="B540" i="9" s="1"/>
  <c r="D541" i="9"/>
  <c r="B541" i="9" s="1"/>
  <c r="D542" i="9"/>
  <c r="G542" i="9" s="1"/>
  <c r="D543" i="9"/>
  <c r="D544" i="9"/>
  <c r="B544" i="9" s="1"/>
  <c r="D545" i="9"/>
  <c r="B545" i="9" s="1"/>
  <c r="D546" i="9"/>
  <c r="G546" i="9" s="1"/>
  <c r="D547" i="9"/>
  <c r="D548" i="9"/>
  <c r="B548" i="9" s="1"/>
  <c r="D549" i="9"/>
  <c r="B549" i="9" s="1"/>
  <c r="D550" i="9"/>
  <c r="H550" i="9" s="1"/>
  <c r="D551" i="9"/>
  <c r="D552" i="9"/>
  <c r="B552" i="9" s="1"/>
  <c r="D553" i="9"/>
  <c r="B553" i="9" s="1"/>
  <c r="D554" i="9"/>
  <c r="I554" i="9" s="1"/>
  <c r="D555" i="9"/>
  <c r="D556" i="9"/>
  <c r="B556" i="9" s="1"/>
  <c r="D557" i="9"/>
  <c r="B557" i="9" s="1"/>
  <c r="D558" i="9"/>
  <c r="G558" i="9" s="1"/>
  <c r="D559" i="9"/>
  <c r="D560" i="9"/>
  <c r="B560" i="9" s="1"/>
  <c r="D561" i="9"/>
  <c r="B561" i="9" s="1"/>
  <c r="D562" i="9"/>
  <c r="G562" i="9" s="1"/>
  <c r="D563" i="9"/>
  <c r="D564" i="9"/>
  <c r="B564" i="9" s="1"/>
  <c r="D565" i="9"/>
  <c r="B565" i="9" s="1"/>
  <c r="D566" i="9"/>
  <c r="H566" i="9" s="1"/>
  <c r="D567" i="9"/>
  <c r="D568" i="9"/>
  <c r="B568" i="9" s="1"/>
  <c r="D569" i="9"/>
  <c r="B569" i="9" s="1"/>
  <c r="D570" i="9"/>
  <c r="I570" i="9" s="1"/>
  <c r="D571" i="9"/>
  <c r="D572" i="9"/>
  <c r="B572" i="9" s="1"/>
  <c r="D573" i="9"/>
  <c r="B573" i="9" s="1"/>
  <c r="D574" i="9"/>
  <c r="G574" i="9" s="1"/>
  <c r="D575" i="9"/>
  <c r="D576" i="9"/>
  <c r="B576" i="9" s="1"/>
  <c r="D577" i="9"/>
  <c r="B577" i="9" s="1"/>
  <c r="D578" i="9"/>
  <c r="G578" i="9" s="1"/>
  <c r="D579" i="9"/>
  <c r="D580" i="9"/>
  <c r="B580" i="9" s="1"/>
  <c r="D581" i="9"/>
  <c r="B581" i="9" s="1"/>
  <c r="D582" i="9"/>
  <c r="H582" i="9" s="1"/>
  <c r="D583" i="9"/>
  <c r="D584" i="9"/>
  <c r="B584" i="9" s="1"/>
  <c r="D585" i="9"/>
  <c r="B585" i="9" s="1"/>
  <c r="D586" i="9"/>
  <c r="I586" i="9" s="1"/>
  <c r="D587" i="9"/>
  <c r="D588" i="9"/>
  <c r="B588" i="9" s="1"/>
  <c r="D589" i="9"/>
  <c r="B589" i="9" s="1"/>
  <c r="D590" i="9"/>
  <c r="G590" i="9" s="1"/>
  <c r="D591" i="9"/>
  <c r="D592" i="9"/>
  <c r="B592" i="9" s="1"/>
  <c r="D593" i="9"/>
  <c r="B593" i="9" s="1"/>
  <c r="D594" i="9"/>
  <c r="G594" i="9" s="1"/>
  <c r="D595" i="9"/>
  <c r="D596" i="9"/>
  <c r="B596" i="9" s="1"/>
  <c r="D597" i="9"/>
  <c r="B597" i="9" s="1"/>
  <c r="D598" i="9"/>
  <c r="H598" i="9" s="1"/>
  <c r="D599" i="9"/>
  <c r="D600" i="9"/>
  <c r="B600" i="9" s="1"/>
  <c r="D601" i="9"/>
  <c r="B601" i="9" s="1"/>
  <c r="D602" i="9"/>
  <c r="I602" i="9" s="1"/>
  <c r="D603" i="9"/>
  <c r="D604" i="9"/>
  <c r="B604" i="9" s="1"/>
  <c r="D605" i="9"/>
  <c r="B605" i="9" s="1"/>
  <c r="D606" i="9"/>
  <c r="G606" i="9" s="1"/>
  <c r="D607" i="9"/>
  <c r="D608" i="9"/>
  <c r="B608" i="9" s="1"/>
  <c r="D609" i="9"/>
  <c r="B609" i="9" s="1"/>
  <c r="D610" i="9"/>
  <c r="G610" i="9" s="1"/>
  <c r="D611" i="9"/>
  <c r="D612" i="9"/>
  <c r="B612" i="9" s="1"/>
  <c r="D613" i="9"/>
  <c r="B613" i="9" s="1"/>
  <c r="D614" i="9"/>
  <c r="H614" i="9" s="1"/>
  <c r="D615" i="9"/>
  <c r="D616" i="9"/>
  <c r="B616" i="9" s="1"/>
  <c r="D617" i="9"/>
  <c r="B617" i="9" s="1"/>
  <c r="D618" i="9"/>
  <c r="I618" i="9" s="1"/>
  <c r="D619" i="9"/>
  <c r="D620" i="9"/>
  <c r="B620" i="9" s="1"/>
  <c r="D621" i="9"/>
  <c r="B621" i="9" s="1"/>
  <c r="D622" i="9"/>
  <c r="G622" i="9" s="1"/>
  <c r="D623" i="9"/>
  <c r="D624" i="9"/>
  <c r="B624" i="9" s="1"/>
  <c r="D625" i="9"/>
  <c r="B625" i="9" s="1"/>
  <c r="D626" i="9"/>
  <c r="G626" i="9" s="1"/>
  <c r="D627" i="9"/>
  <c r="D628" i="9"/>
  <c r="B628" i="9" s="1"/>
  <c r="D629" i="9"/>
  <c r="B629" i="9" s="1"/>
  <c r="D630" i="9"/>
  <c r="H630" i="9" s="1"/>
  <c r="D631" i="9"/>
  <c r="D632" i="9"/>
  <c r="B632" i="9" s="1"/>
  <c r="D633" i="9"/>
  <c r="B633" i="9" s="1"/>
  <c r="D634" i="9"/>
  <c r="I634" i="9" s="1"/>
  <c r="D635" i="9"/>
  <c r="B635" i="9" s="1"/>
  <c r="D636" i="9"/>
  <c r="B636" i="9" s="1"/>
  <c r="D637" i="9"/>
  <c r="B637" i="9" s="1"/>
  <c r="D638" i="9"/>
  <c r="H638" i="9" s="1"/>
  <c r="D639" i="9"/>
  <c r="B639" i="9" s="1"/>
  <c r="D640" i="9"/>
  <c r="B640" i="9" s="1"/>
  <c r="D641" i="9"/>
  <c r="B641" i="9" s="1"/>
  <c r="D642" i="9"/>
  <c r="D643" i="9"/>
  <c r="B643" i="9" s="1"/>
  <c r="D644" i="9"/>
  <c r="B644" i="9" s="1"/>
  <c r="D645" i="9"/>
  <c r="B645" i="9" s="1"/>
  <c r="D646" i="9"/>
  <c r="H646" i="9" s="1"/>
  <c r="D647" i="9"/>
  <c r="D648" i="9"/>
  <c r="B648" i="9" s="1"/>
  <c r="D649" i="9"/>
  <c r="B649" i="9" s="1"/>
  <c r="D650" i="9"/>
  <c r="I650" i="9" s="1"/>
  <c r="D651" i="9"/>
  <c r="B651" i="9" s="1"/>
  <c r="D652" i="9"/>
  <c r="B652" i="9" s="1"/>
  <c r="D653" i="9"/>
  <c r="B653" i="9" s="1"/>
  <c r="D654" i="9"/>
  <c r="H654" i="9" s="1"/>
  <c r="D655" i="9"/>
  <c r="B655" i="9" s="1"/>
  <c r="D656" i="9"/>
  <c r="B656" i="9" s="1"/>
  <c r="D657" i="9"/>
  <c r="B657" i="9" s="1"/>
  <c r="D658" i="9"/>
  <c r="D659" i="9"/>
  <c r="B659" i="9" s="1"/>
  <c r="D660" i="9"/>
  <c r="B660" i="9" s="1"/>
  <c r="D661" i="9"/>
  <c r="B661" i="9" s="1"/>
  <c r="D662" i="9"/>
  <c r="H662" i="9" s="1"/>
  <c r="D663" i="9"/>
  <c r="D664" i="9"/>
  <c r="B664" i="9" s="1"/>
  <c r="D665" i="9"/>
  <c r="B665" i="9" s="1"/>
  <c r="D666" i="9"/>
  <c r="I666" i="9" s="1"/>
  <c r="D667" i="9"/>
  <c r="B667" i="9" s="1"/>
  <c r="D668" i="9"/>
  <c r="B668" i="9" s="1"/>
  <c r="D669" i="9"/>
  <c r="B669" i="9" s="1"/>
  <c r="D670" i="9"/>
  <c r="H670" i="9" s="1"/>
  <c r="D671" i="9"/>
  <c r="B671" i="9" s="1"/>
  <c r="D672" i="9"/>
  <c r="B672" i="9" s="1"/>
  <c r="D673" i="9"/>
  <c r="B673" i="9" s="1"/>
  <c r="D674" i="9"/>
  <c r="D675" i="9"/>
  <c r="B675" i="9" s="1"/>
  <c r="D676" i="9"/>
  <c r="B676" i="9" s="1"/>
  <c r="D677" i="9"/>
  <c r="B677" i="9" s="1"/>
  <c r="D678" i="9"/>
  <c r="H678" i="9" s="1"/>
  <c r="D679" i="9"/>
  <c r="D680" i="9"/>
  <c r="B680" i="9" s="1"/>
  <c r="D681" i="9"/>
  <c r="B681" i="9" s="1"/>
  <c r="D682" i="9"/>
  <c r="I682" i="9" s="1"/>
  <c r="D683" i="9"/>
  <c r="B683" i="9" s="1"/>
  <c r="D684" i="9"/>
  <c r="B684" i="9" s="1"/>
  <c r="D685" i="9"/>
  <c r="B685" i="9" s="1"/>
  <c r="D686" i="9"/>
  <c r="H686" i="9" s="1"/>
  <c r="D687" i="9"/>
  <c r="B687" i="9" s="1"/>
  <c r="D688" i="9"/>
  <c r="B688" i="9" s="1"/>
  <c r="D689" i="9"/>
  <c r="B689" i="9" s="1"/>
  <c r="D690" i="9"/>
  <c r="D691" i="9"/>
  <c r="B691" i="9" s="1"/>
  <c r="D692" i="9"/>
  <c r="B692" i="9" s="1"/>
  <c r="D693" i="9"/>
  <c r="B693" i="9" s="1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F193" i="9"/>
  <c r="F196" i="9"/>
  <c r="F200" i="9"/>
  <c r="F201" i="9"/>
  <c r="F204" i="9"/>
  <c r="F205" i="9"/>
  <c r="F208" i="9"/>
  <c r="F209" i="9"/>
  <c r="F212" i="9"/>
  <c r="F216" i="9"/>
  <c r="F217" i="9"/>
  <c r="F220" i="9"/>
  <c r="F221" i="9"/>
  <c r="F224" i="9"/>
  <c r="F225" i="9"/>
  <c r="F228" i="9"/>
  <c r="F232" i="9"/>
  <c r="F233" i="9"/>
  <c r="F236" i="9"/>
  <c r="F237" i="9"/>
  <c r="F240" i="9"/>
  <c r="F241" i="9"/>
  <c r="F244" i="9"/>
  <c r="F248" i="9"/>
  <c r="F249" i="9"/>
  <c r="F252" i="9"/>
  <c r="F253" i="9"/>
  <c r="F256" i="9"/>
  <c r="F257" i="9"/>
  <c r="F260" i="9"/>
  <c r="F264" i="9"/>
  <c r="F265" i="9"/>
  <c r="F268" i="9"/>
  <c r="F269" i="9"/>
  <c r="F272" i="9"/>
  <c r="F273" i="9"/>
  <c r="F276" i="9"/>
  <c r="F280" i="9"/>
  <c r="F281" i="9"/>
  <c r="F284" i="9"/>
  <c r="F285" i="9"/>
  <c r="F288" i="9"/>
  <c r="F289" i="9"/>
  <c r="F292" i="9"/>
  <c r="F296" i="9"/>
  <c r="F297" i="9"/>
  <c r="F300" i="9"/>
  <c r="F301" i="9"/>
  <c r="F304" i="9"/>
  <c r="F305" i="9"/>
  <c r="F308" i="9"/>
  <c r="F312" i="9"/>
  <c r="F313" i="9"/>
  <c r="F316" i="9"/>
  <c r="F317" i="9"/>
  <c r="F320" i="9"/>
  <c r="F321" i="9"/>
  <c r="F324" i="9"/>
  <c r="F328" i="9"/>
  <c r="F329" i="9"/>
  <c r="F332" i="9"/>
  <c r="F333" i="9"/>
  <c r="F336" i="9"/>
  <c r="F337" i="9"/>
  <c r="F340" i="9"/>
  <c r="F344" i="9"/>
  <c r="F345" i="9"/>
  <c r="F348" i="9"/>
  <c r="F349" i="9"/>
  <c r="F352" i="9"/>
  <c r="F353" i="9"/>
  <c r="F356" i="9"/>
  <c r="F360" i="9"/>
  <c r="F361" i="9"/>
  <c r="F364" i="9"/>
  <c r="F365" i="9"/>
  <c r="F368" i="9"/>
  <c r="F369" i="9"/>
  <c r="F372" i="9"/>
  <c r="F376" i="9"/>
  <c r="F377" i="9"/>
  <c r="F380" i="9"/>
  <c r="F381" i="9"/>
  <c r="F384" i="9"/>
  <c r="F385" i="9"/>
  <c r="F388" i="9"/>
  <c r="F392" i="9"/>
  <c r="F393" i="9"/>
  <c r="F396" i="9"/>
  <c r="F397" i="9"/>
  <c r="F400" i="9"/>
  <c r="F401" i="9"/>
  <c r="F404" i="9"/>
  <c r="F408" i="9"/>
  <c r="F409" i="9"/>
  <c r="F412" i="9"/>
  <c r="F413" i="9"/>
  <c r="F416" i="9"/>
  <c r="F417" i="9"/>
  <c r="F420" i="9"/>
  <c r="F424" i="9"/>
  <c r="F425" i="9"/>
  <c r="F428" i="9"/>
  <c r="F429" i="9"/>
  <c r="F432" i="9"/>
  <c r="F433" i="9"/>
  <c r="F436" i="9"/>
  <c r="F440" i="9"/>
  <c r="F441" i="9"/>
  <c r="F444" i="9"/>
  <c r="F445" i="9"/>
  <c r="F448" i="9"/>
  <c r="F449" i="9"/>
  <c r="F452" i="9"/>
  <c r="F456" i="9"/>
  <c r="F457" i="9"/>
  <c r="F460" i="9"/>
  <c r="F461" i="9"/>
  <c r="F464" i="9"/>
  <c r="F465" i="9"/>
  <c r="F468" i="9"/>
  <c r="F472" i="9"/>
  <c r="F473" i="9"/>
  <c r="F476" i="9"/>
  <c r="F477" i="9"/>
  <c r="F480" i="9"/>
  <c r="F481" i="9"/>
  <c r="F484" i="9"/>
  <c r="F488" i="9"/>
  <c r="F489" i="9"/>
  <c r="F492" i="9"/>
  <c r="F493" i="9"/>
  <c r="F496" i="9"/>
  <c r="F497" i="9"/>
  <c r="F500" i="9"/>
  <c r="F504" i="9"/>
  <c r="F505" i="9"/>
  <c r="F508" i="9"/>
  <c r="F509" i="9"/>
  <c r="F512" i="9"/>
  <c r="F513" i="9"/>
  <c r="F516" i="9"/>
  <c r="F520" i="9"/>
  <c r="F521" i="9"/>
  <c r="F524" i="9"/>
  <c r="F525" i="9"/>
  <c r="F528" i="9"/>
  <c r="F529" i="9"/>
  <c r="F532" i="9"/>
  <c r="F536" i="9"/>
  <c r="F537" i="9"/>
  <c r="F540" i="9"/>
  <c r="F541" i="9"/>
  <c r="F544" i="9"/>
  <c r="F545" i="9"/>
  <c r="F548" i="9"/>
  <c r="F552" i="9"/>
  <c r="F553" i="9"/>
  <c r="F556" i="9"/>
  <c r="F557" i="9"/>
  <c r="F560" i="9"/>
  <c r="F561" i="9"/>
  <c r="F564" i="9"/>
  <c r="F568" i="9"/>
  <c r="F569" i="9"/>
  <c r="F572" i="9"/>
  <c r="F573" i="9"/>
  <c r="F576" i="9"/>
  <c r="F577" i="9"/>
  <c r="F580" i="9"/>
  <c r="F584" i="9"/>
  <c r="F585" i="9"/>
  <c r="F588" i="9"/>
  <c r="F589" i="9"/>
  <c r="F592" i="9"/>
  <c r="F593" i="9"/>
  <c r="F596" i="9"/>
  <c r="F600" i="9"/>
  <c r="F601" i="9"/>
  <c r="F604" i="9"/>
  <c r="F605" i="9"/>
  <c r="F608" i="9"/>
  <c r="F609" i="9"/>
  <c r="F612" i="9"/>
  <c r="F616" i="9"/>
  <c r="F617" i="9"/>
  <c r="F620" i="9"/>
  <c r="F621" i="9"/>
  <c r="F624" i="9"/>
  <c r="F625" i="9"/>
  <c r="F628" i="9"/>
  <c r="F632" i="9"/>
  <c r="F633" i="9"/>
  <c r="F636" i="9"/>
  <c r="F637" i="9"/>
  <c r="F640" i="9"/>
  <c r="F641" i="9"/>
  <c r="F644" i="9"/>
  <c r="F648" i="9"/>
  <c r="F649" i="9"/>
  <c r="F652" i="9"/>
  <c r="F653" i="9"/>
  <c r="F656" i="9"/>
  <c r="F657" i="9"/>
  <c r="F660" i="9"/>
  <c r="F664" i="9"/>
  <c r="F665" i="9"/>
  <c r="F668" i="9"/>
  <c r="F669" i="9"/>
  <c r="F672" i="9"/>
  <c r="F673" i="9"/>
  <c r="F676" i="9"/>
  <c r="F680" i="9"/>
  <c r="F681" i="9"/>
  <c r="F684" i="9"/>
  <c r="F685" i="9"/>
  <c r="F688" i="9"/>
  <c r="F689" i="9"/>
  <c r="F692" i="9"/>
  <c r="G196" i="9"/>
  <c r="G198" i="9"/>
  <c r="G200" i="9"/>
  <c r="G204" i="9"/>
  <c r="G208" i="9"/>
  <c r="G212" i="9"/>
  <c r="G216" i="9"/>
  <c r="G220" i="9"/>
  <c r="G222" i="9"/>
  <c r="G224" i="9"/>
  <c r="G228" i="9"/>
  <c r="G230" i="9"/>
  <c r="G232" i="9"/>
  <c r="G236" i="9"/>
  <c r="G240" i="9"/>
  <c r="G244" i="9"/>
  <c r="G246" i="9"/>
  <c r="G248" i="9"/>
  <c r="G252" i="9"/>
  <c r="G254" i="9"/>
  <c r="G256" i="9"/>
  <c r="G260" i="9"/>
  <c r="G264" i="9"/>
  <c r="G268" i="9"/>
  <c r="G272" i="9"/>
  <c r="G276" i="9"/>
  <c r="G278" i="9"/>
  <c r="G280" i="9"/>
  <c r="G284" i="9"/>
  <c r="G288" i="9"/>
  <c r="G292" i="9"/>
  <c r="G296" i="9"/>
  <c r="G300" i="9"/>
  <c r="G304" i="9"/>
  <c r="G308" i="9"/>
  <c r="G312" i="9"/>
  <c r="G316" i="9"/>
  <c r="G320" i="9"/>
  <c r="G324" i="9"/>
  <c r="G326" i="9"/>
  <c r="G328" i="9"/>
  <c r="G332" i="9"/>
  <c r="G336" i="9"/>
  <c r="G340" i="9"/>
  <c r="G344" i="9"/>
  <c r="G348" i="9"/>
  <c r="G350" i="9"/>
  <c r="G352" i="9"/>
  <c r="G356" i="9"/>
  <c r="G358" i="9"/>
  <c r="G360" i="9"/>
  <c r="G364" i="9"/>
  <c r="G365" i="9"/>
  <c r="G368" i="9"/>
  <c r="G369" i="9"/>
  <c r="G372" i="9"/>
  <c r="G376" i="9"/>
  <c r="G377" i="9"/>
  <c r="G380" i="9"/>
  <c r="G381" i="9"/>
  <c r="G384" i="9"/>
  <c r="G385" i="9"/>
  <c r="G388" i="9"/>
  <c r="G392" i="9"/>
  <c r="G393" i="9"/>
  <c r="G396" i="9"/>
  <c r="G397" i="9"/>
  <c r="G400" i="9"/>
  <c r="G401" i="9"/>
  <c r="G404" i="9"/>
  <c r="G408" i="9"/>
  <c r="G409" i="9"/>
  <c r="G412" i="9"/>
  <c r="G413" i="9"/>
  <c r="G416" i="9"/>
  <c r="G417" i="9"/>
  <c r="G420" i="9"/>
  <c r="G424" i="9"/>
  <c r="G425" i="9"/>
  <c r="G428" i="9"/>
  <c r="G429" i="9"/>
  <c r="G432" i="9"/>
  <c r="G433" i="9"/>
  <c r="G436" i="9"/>
  <c r="G440" i="9"/>
  <c r="G441" i="9"/>
  <c r="G444" i="9"/>
  <c r="G445" i="9"/>
  <c r="G448" i="9"/>
  <c r="G449" i="9"/>
  <c r="G452" i="9"/>
  <c r="G456" i="9"/>
  <c r="G457" i="9"/>
  <c r="G458" i="9"/>
  <c r="G460" i="9"/>
  <c r="G461" i="9"/>
  <c r="G464" i="9"/>
  <c r="G465" i="9"/>
  <c r="G468" i="9"/>
  <c r="G469" i="9"/>
  <c r="G470" i="9"/>
  <c r="G472" i="9"/>
  <c r="G473" i="9"/>
  <c r="G474" i="9"/>
  <c r="G476" i="9"/>
  <c r="G477" i="9"/>
  <c r="G480" i="9"/>
  <c r="G481" i="9"/>
  <c r="G484" i="9"/>
  <c r="G485" i="9"/>
  <c r="G486" i="9"/>
  <c r="G488" i="9"/>
  <c r="G489" i="9"/>
  <c r="G490" i="9"/>
  <c r="G492" i="9"/>
  <c r="G493" i="9"/>
  <c r="G496" i="9"/>
  <c r="G497" i="9"/>
  <c r="G500" i="9"/>
  <c r="G501" i="9"/>
  <c r="G502" i="9"/>
  <c r="G504" i="9"/>
  <c r="G505" i="9"/>
  <c r="G506" i="9"/>
  <c r="G508" i="9"/>
  <c r="G509" i="9"/>
  <c r="G512" i="9"/>
  <c r="G513" i="9"/>
  <c r="G516" i="9"/>
  <c r="G517" i="9"/>
  <c r="G518" i="9"/>
  <c r="G520" i="9"/>
  <c r="G521" i="9"/>
  <c r="G522" i="9"/>
  <c r="G524" i="9"/>
  <c r="G525" i="9"/>
  <c r="G528" i="9"/>
  <c r="G529" i="9"/>
  <c r="G532" i="9"/>
  <c r="G533" i="9"/>
  <c r="G534" i="9"/>
  <c r="G536" i="9"/>
  <c r="G537" i="9"/>
  <c r="G538" i="9"/>
  <c r="G540" i="9"/>
  <c r="G541" i="9"/>
  <c r="G544" i="9"/>
  <c r="G545" i="9"/>
  <c r="G548" i="9"/>
  <c r="G549" i="9"/>
  <c r="G550" i="9"/>
  <c r="G552" i="9"/>
  <c r="G553" i="9"/>
  <c r="G554" i="9"/>
  <c r="G556" i="9"/>
  <c r="G557" i="9"/>
  <c r="G560" i="9"/>
  <c r="G561" i="9"/>
  <c r="G564" i="9"/>
  <c r="G565" i="9"/>
  <c r="G566" i="9"/>
  <c r="G568" i="9"/>
  <c r="G569" i="9"/>
  <c r="G570" i="9"/>
  <c r="G572" i="9"/>
  <c r="G573" i="9"/>
  <c r="G576" i="9"/>
  <c r="G577" i="9"/>
  <c r="G580" i="9"/>
  <c r="G581" i="9"/>
  <c r="G582" i="9"/>
  <c r="G584" i="9"/>
  <c r="G585" i="9"/>
  <c r="G586" i="9"/>
  <c r="G588" i="9"/>
  <c r="G589" i="9"/>
  <c r="G592" i="9"/>
  <c r="G593" i="9"/>
  <c r="G596" i="9"/>
  <c r="G597" i="9"/>
  <c r="G598" i="9"/>
  <c r="G600" i="9"/>
  <c r="G601" i="9"/>
  <c r="G602" i="9"/>
  <c r="G604" i="9"/>
  <c r="G605" i="9"/>
  <c r="G608" i="9"/>
  <c r="G609" i="9"/>
  <c r="G612" i="9"/>
  <c r="G613" i="9"/>
  <c r="G614" i="9"/>
  <c r="G616" i="9"/>
  <c r="G617" i="9"/>
  <c r="G618" i="9"/>
  <c r="G620" i="9"/>
  <c r="G621" i="9"/>
  <c r="G624" i="9"/>
  <c r="G625" i="9"/>
  <c r="G628" i="9"/>
  <c r="G629" i="9"/>
  <c r="G630" i="9"/>
  <c r="G632" i="9"/>
  <c r="G633" i="9"/>
  <c r="G634" i="9"/>
  <c r="G636" i="9"/>
  <c r="G637" i="9"/>
  <c r="G638" i="9"/>
  <c r="G640" i="9"/>
  <c r="G641" i="9"/>
  <c r="G642" i="9"/>
  <c r="G644" i="9"/>
  <c r="G645" i="9"/>
  <c r="G646" i="9"/>
  <c r="G648" i="9"/>
  <c r="G649" i="9"/>
  <c r="G650" i="9"/>
  <c r="G652" i="9"/>
  <c r="G653" i="9"/>
  <c r="G654" i="9"/>
  <c r="G656" i="9"/>
  <c r="G657" i="9"/>
  <c r="G658" i="9"/>
  <c r="G660" i="9"/>
  <c r="G661" i="9"/>
  <c r="G662" i="9"/>
  <c r="G664" i="9"/>
  <c r="G665" i="9"/>
  <c r="G666" i="9"/>
  <c r="G668" i="9"/>
  <c r="G669" i="9"/>
  <c r="G670" i="9"/>
  <c r="G672" i="9"/>
  <c r="G673" i="9"/>
  <c r="G674" i="9"/>
  <c r="G676" i="9"/>
  <c r="G677" i="9"/>
  <c r="G678" i="9"/>
  <c r="G680" i="9"/>
  <c r="G681" i="9"/>
  <c r="G682" i="9"/>
  <c r="G684" i="9"/>
  <c r="G685" i="9"/>
  <c r="G686" i="9"/>
  <c r="G688" i="9"/>
  <c r="G689" i="9"/>
  <c r="G690" i="9"/>
  <c r="G692" i="9"/>
  <c r="G693" i="9"/>
  <c r="H194" i="9"/>
  <c r="H196" i="9"/>
  <c r="H200" i="9"/>
  <c r="H202" i="9"/>
  <c r="H204" i="9"/>
  <c r="H208" i="9"/>
  <c r="H210" i="9"/>
  <c r="H212" i="9"/>
  <c r="H216" i="9"/>
  <c r="H218" i="9"/>
  <c r="H220" i="9"/>
  <c r="H224" i="9"/>
  <c r="H226" i="9"/>
  <c r="H228" i="9"/>
  <c r="H232" i="9"/>
  <c r="H234" i="9"/>
  <c r="H236" i="9"/>
  <c r="H240" i="9"/>
  <c r="H242" i="9"/>
  <c r="H244" i="9"/>
  <c r="H248" i="9"/>
  <c r="H250" i="9"/>
  <c r="H252" i="9"/>
  <c r="H256" i="9"/>
  <c r="H258" i="9"/>
  <c r="H260" i="9"/>
  <c r="H264" i="9"/>
  <c r="H266" i="9"/>
  <c r="H268" i="9"/>
  <c r="H272" i="9"/>
  <c r="H274" i="9"/>
  <c r="H276" i="9"/>
  <c r="H280" i="9"/>
  <c r="H282" i="9"/>
  <c r="H284" i="9"/>
  <c r="H288" i="9"/>
  <c r="H290" i="9"/>
  <c r="H292" i="9"/>
  <c r="H296" i="9"/>
  <c r="H298" i="9"/>
  <c r="H300" i="9"/>
  <c r="H304" i="9"/>
  <c r="H306" i="9"/>
  <c r="H308" i="9"/>
  <c r="H312" i="9"/>
  <c r="H314" i="9"/>
  <c r="H316" i="9"/>
  <c r="H320" i="9"/>
  <c r="H322" i="9"/>
  <c r="H324" i="9"/>
  <c r="H328" i="9"/>
  <c r="H330" i="9"/>
  <c r="H332" i="9"/>
  <c r="H336" i="9"/>
  <c r="H338" i="9"/>
  <c r="H340" i="9"/>
  <c r="H344" i="9"/>
  <c r="H346" i="9"/>
  <c r="H348" i="9"/>
  <c r="H352" i="9"/>
  <c r="H354" i="9"/>
  <c r="H356" i="9"/>
  <c r="H360" i="9"/>
  <c r="H362" i="9"/>
  <c r="H364" i="9"/>
  <c r="H368" i="9"/>
  <c r="H370" i="9"/>
  <c r="H372" i="9"/>
  <c r="H376" i="9"/>
  <c r="H378" i="9"/>
  <c r="H380" i="9"/>
  <c r="H384" i="9"/>
  <c r="H386" i="9"/>
  <c r="H388" i="9"/>
  <c r="H392" i="9"/>
  <c r="H394" i="9"/>
  <c r="H396" i="9"/>
  <c r="H400" i="9"/>
  <c r="H402" i="9"/>
  <c r="H404" i="9"/>
  <c r="H408" i="9"/>
  <c r="H410" i="9"/>
  <c r="H412" i="9"/>
  <c r="H416" i="9"/>
  <c r="H418" i="9"/>
  <c r="H420" i="9"/>
  <c r="H424" i="9"/>
  <c r="H426" i="9"/>
  <c r="H428" i="9"/>
  <c r="H432" i="9"/>
  <c r="H434" i="9"/>
  <c r="H436" i="9"/>
  <c r="H440" i="9"/>
  <c r="H442" i="9"/>
  <c r="H444" i="9"/>
  <c r="H448" i="9"/>
  <c r="H450" i="9"/>
  <c r="H452" i="9"/>
  <c r="H456" i="9"/>
  <c r="H458" i="9"/>
  <c r="H460" i="9"/>
  <c r="H464" i="9"/>
  <c r="H466" i="9"/>
  <c r="H468" i="9"/>
  <c r="H472" i="9"/>
  <c r="H474" i="9"/>
  <c r="H476" i="9"/>
  <c r="H480" i="9"/>
  <c r="H482" i="9"/>
  <c r="H484" i="9"/>
  <c r="H488" i="9"/>
  <c r="H490" i="9"/>
  <c r="H492" i="9"/>
  <c r="H496" i="9"/>
  <c r="H498" i="9"/>
  <c r="H500" i="9"/>
  <c r="H504" i="9"/>
  <c r="H506" i="9"/>
  <c r="H508" i="9"/>
  <c r="H512" i="9"/>
  <c r="H514" i="9"/>
  <c r="H516" i="9"/>
  <c r="H520" i="9"/>
  <c r="H522" i="9"/>
  <c r="H524" i="9"/>
  <c r="H528" i="9"/>
  <c r="H530" i="9"/>
  <c r="H532" i="9"/>
  <c r="H536" i="9"/>
  <c r="H538" i="9"/>
  <c r="H540" i="9"/>
  <c r="H544" i="9"/>
  <c r="H546" i="9"/>
  <c r="H548" i="9"/>
  <c r="H552" i="9"/>
  <c r="H554" i="9"/>
  <c r="H556" i="9"/>
  <c r="H560" i="9"/>
  <c r="H562" i="9"/>
  <c r="H564" i="9"/>
  <c r="H568" i="9"/>
  <c r="H570" i="9"/>
  <c r="H572" i="9"/>
  <c r="H576" i="9"/>
  <c r="H578" i="9"/>
  <c r="H580" i="9"/>
  <c r="H584" i="9"/>
  <c r="H586" i="9"/>
  <c r="H588" i="9"/>
  <c r="H592" i="9"/>
  <c r="H594" i="9"/>
  <c r="H596" i="9"/>
  <c r="H600" i="9"/>
  <c r="H602" i="9"/>
  <c r="H604" i="9"/>
  <c r="H608" i="9"/>
  <c r="H610" i="9"/>
  <c r="H612" i="9"/>
  <c r="H616" i="9"/>
  <c r="H618" i="9"/>
  <c r="H620" i="9"/>
  <c r="H624" i="9"/>
  <c r="H626" i="9"/>
  <c r="H628" i="9"/>
  <c r="H632" i="9"/>
  <c r="H634" i="9"/>
  <c r="H636" i="9"/>
  <c r="H640" i="9"/>
  <c r="H642" i="9"/>
  <c r="H644" i="9"/>
  <c r="H648" i="9"/>
  <c r="H650" i="9"/>
  <c r="H652" i="9"/>
  <c r="H656" i="9"/>
  <c r="H658" i="9"/>
  <c r="H660" i="9"/>
  <c r="H664" i="9"/>
  <c r="H666" i="9"/>
  <c r="H668" i="9"/>
  <c r="H672" i="9"/>
  <c r="H674" i="9"/>
  <c r="H676" i="9"/>
  <c r="H680" i="9"/>
  <c r="H682" i="9"/>
  <c r="H684" i="9"/>
  <c r="H688" i="9"/>
  <c r="H690" i="9"/>
  <c r="H692" i="9"/>
  <c r="I193" i="9"/>
  <c r="I194" i="9"/>
  <c r="I196" i="9"/>
  <c r="I197" i="9"/>
  <c r="I200" i="9"/>
  <c r="I201" i="9"/>
  <c r="I204" i="9"/>
  <c r="I205" i="9"/>
  <c r="I206" i="9"/>
  <c r="I208" i="9"/>
  <c r="I209" i="9"/>
  <c r="I210" i="9"/>
  <c r="I212" i="9"/>
  <c r="I213" i="9"/>
  <c r="I216" i="9"/>
  <c r="I217" i="9"/>
  <c r="I220" i="9"/>
  <c r="I221" i="9"/>
  <c r="I222" i="9"/>
  <c r="I224" i="9"/>
  <c r="I225" i="9"/>
  <c r="I226" i="9"/>
  <c r="I228" i="9"/>
  <c r="I229" i="9"/>
  <c r="I232" i="9"/>
  <c r="I233" i="9"/>
  <c r="I236" i="9"/>
  <c r="I237" i="9"/>
  <c r="I238" i="9"/>
  <c r="I240" i="9"/>
  <c r="I241" i="9"/>
  <c r="I242" i="9"/>
  <c r="I244" i="9"/>
  <c r="I245" i="9"/>
  <c r="I248" i="9"/>
  <c r="I249" i="9"/>
  <c r="I252" i="9"/>
  <c r="I253" i="9"/>
  <c r="I254" i="9"/>
  <c r="I256" i="9"/>
  <c r="I257" i="9"/>
  <c r="I258" i="9"/>
  <c r="I260" i="9"/>
  <c r="I261" i="9"/>
  <c r="I264" i="9"/>
  <c r="I265" i="9"/>
  <c r="I268" i="9"/>
  <c r="I269" i="9"/>
  <c r="I270" i="9"/>
  <c r="I272" i="9"/>
  <c r="I273" i="9"/>
  <c r="I274" i="9"/>
  <c r="I276" i="9"/>
  <c r="I277" i="9"/>
  <c r="I280" i="9"/>
  <c r="I281" i="9"/>
  <c r="I284" i="9"/>
  <c r="I285" i="9"/>
  <c r="I286" i="9"/>
  <c r="I288" i="9"/>
  <c r="I289" i="9"/>
  <c r="I290" i="9"/>
  <c r="I292" i="9"/>
  <c r="I293" i="9"/>
  <c r="I296" i="9"/>
  <c r="I297" i="9"/>
  <c r="I300" i="9"/>
  <c r="I301" i="9"/>
  <c r="I302" i="9"/>
  <c r="I304" i="9"/>
  <c r="I305" i="9"/>
  <c r="I306" i="9"/>
  <c r="I308" i="9"/>
  <c r="I309" i="9"/>
  <c r="I312" i="9"/>
  <c r="I313" i="9"/>
  <c r="I316" i="9"/>
  <c r="I317" i="9"/>
  <c r="I318" i="9"/>
  <c r="I320" i="9"/>
  <c r="I321" i="9"/>
  <c r="I322" i="9"/>
  <c r="I324" i="9"/>
  <c r="I325" i="9"/>
  <c r="I328" i="9"/>
  <c r="I329" i="9"/>
  <c r="I332" i="9"/>
  <c r="I333" i="9"/>
  <c r="I334" i="9"/>
  <c r="I336" i="9"/>
  <c r="I337" i="9"/>
  <c r="I338" i="9"/>
  <c r="I340" i="9"/>
  <c r="I341" i="9"/>
  <c r="I344" i="9"/>
  <c r="I345" i="9"/>
  <c r="I348" i="9"/>
  <c r="I349" i="9"/>
  <c r="I350" i="9"/>
  <c r="I352" i="9"/>
  <c r="I353" i="9"/>
  <c r="I354" i="9"/>
  <c r="I356" i="9"/>
  <c r="I357" i="9"/>
  <c r="I360" i="9"/>
  <c r="I361" i="9"/>
  <c r="I364" i="9"/>
  <c r="I365" i="9"/>
  <c r="I366" i="9"/>
  <c r="I368" i="9"/>
  <c r="I369" i="9"/>
  <c r="I370" i="9"/>
  <c r="I372" i="9"/>
  <c r="I373" i="9"/>
  <c r="I376" i="9"/>
  <c r="I377" i="9"/>
  <c r="I380" i="9"/>
  <c r="I381" i="9"/>
  <c r="I382" i="9"/>
  <c r="I384" i="9"/>
  <c r="I385" i="9"/>
  <c r="I386" i="9"/>
  <c r="I388" i="9"/>
  <c r="I389" i="9"/>
  <c r="I392" i="9"/>
  <c r="I393" i="9"/>
  <c r="I396" i="9"/>
  <c r="I397" i="9"/>
  <c r="I398" i="9"/>
  <c r="I400" i="9"/>
  <c r="I401" i="9"/>
  <c r="I402" i="9"/>
  <c r="I404" i="9"/>
  <c r="I405" i="9"/>
  <c r="I408" i="9"/>
  <c r="I409" i="9"/>
  <c r="I412" i="9"/>
  <c r="I413" i="9"/>
  <c r="I414" i="9"/>
  <c r="I416" i="9"/>
  <c r="I417" i="9"/>
  <c r="I418" i="9"/>
  <c r="I420" i="9"/>
  <c r="I421" i="9"/>
  <c r="I424" i="9"/>
  <c r="I425" i="9"/>
  <c r="I428" i="9"/>
  <c r="I429" i="9"/>
  <c r="I430" i="9"/>
  <c r="I432" i="9"/>
  <c r="I433" i="9"/>
  <c r="I434" i="9"/>
  <c r="I436" i="9"/>
  <c r="I437" i="9"/>
  <c r="I440" i="9"/>
  <c r="I441" i="9"/>
  <c r="I444" i="9"/>
  <c r="I445" i="9"/>
  <c r="I446" i="9"/>
  <c r="I448" i="9"/>
  <c r="I449" i="9"/>
  <c r="I450" i="9"/>
  <c r="I452" i="9"/>
  <c r="I453" i="9"/>
  <c r="I456" i="9"/>
  <c r="I457" i="9"/>
  <c r="I460" i="9"/>
  <c r="I461" i="9"/>
  <c r="I462" i="9"/>
  <c r="I464" i="9"/>
  <c r="I465" i="9"/>
  <c r="I466" i="9"/>
  <c r="I468" i="9"/>
  <c r="I469" i="9"/>
  <c r="I472" i="9"/>
  <c r="I473" i="9"/>
  <c r="I476" i="9"/>
  <c r="I477" i="9"/>
  <c r="I478" i="9"/>
  <c r="I480" i="9"/>
  <c r="I481" i="9"/>
  <c r="I482" i="9"/>
  <c r="I484" i="9"/>
  <c r="I485" i="9"/>
  <c r="I488" i="9"/>
  <c r="I489" i="9"/>
  <c r="I492" i="9"/>
  <c r="I493" i="9"/>
  <c r="I494" i="9"/>
  <c r="I496" i="9"/>
  <c r="I497" i="9"/>
  <c r="I498" i="9"/>
  <c r="I500" i="9"/>
  <c r="I501" i="9"/>
  <c r="I504" i="9"/>
  <c r="I505" i="9"/>
  <c r="I508" i="9"/>
  <c r="I509" i="9"/>
  <c r="I510" i="9"/>
  <c r="I512" i="9"/>
  <c r="I513" i="9"/>
  <c r="I514" i="9"/>
  <c r="I516" i="9"/>
  <c r="I517" i="9"/>
  <c r="I520" i="9"/>
  <c r="I521" i="9"/>
  <c r="I524" i="9"/>
  <c r="I525" i="9"/>
  <c r="I526" i="9"/>
  <c r="I528" i="9"/>
  <c r="I529" i="9"/>
  <c r="I530" i="9"/>
  <c r="I532" i="9"/>
  <c r="I533" i="9"/>
  <c r="I536" i="9"/>
  <c r="I537" i="9"/>
  <c r="I540" i="9"/>
  <c r="I541" i="9"/>
  <c r="I542" i="9"/>
  <c r="I544" i="9"/>
  <c r="I545" i="9"/>
  <c r="I546" i="9"/>
  <c r="I548" i="9"/>
  <c r="I549" i="9"/>
  <c r="I552" i="9"/>
  <c r="I553" i="9"/>
  <c r="I556" i="9"/>
  <c r="I557" i="9"/>
  <c r="I558" i="9"/>
  <c r="I560" i="9"/>
  <c r="I561" i="9"/>
  <c r="I562" i="9"/>
  <c r="I564" i="9"/>
  <c r="I565" i="9"/>
  <c r="I568" i="9"/>
  <c r="I569" i="9"/>
  <c r="I572" i="9"/>
  <c r="I573" i="9"/>
  <c r="I574" i="9"/>
  <c r="I576" i="9"/>
  <c r="I577" i="9"/>
  <c r="I578" i="9"/>
  <c r="I580" i="9"/>
  <c r="I581" i="9"/>
  <c r="I584" i="9"/>
  <c r="I585" i="9"/>
  <c r="I588" i="9"/>
  <c r="I589" i="9"/>
  <c r="I590" i="9"/>
  <c r="I592" i="9"/>
  <c r="I593" i="9"/>
  <c r="I594" i="9"/>
  <c r="I596" i="9"/>
  <c r="I597" i="9"/>
  <c r="I600" i="9"/>
  <c r="I601" i="9"/>
  <c r="I604" i="9"/>
  <c r="I605" i="9"/>
  <c r="I606" i="9"/>
  <c r="I608" i="9"/>
  <c r="I609" i="9"/>
  <c r="I610" i="9"/>
  <c r="I612" i="9"/>
  <c r="I613" i="9"/>
  <c r="I616" i="9"/>
  <c r="I617" i="9"/>
  <c r="I620" i="9"/>
  <c r="I621" i="9"/>
  <c r="I622" i="9"/>
  <c r="I624" i="9"/>
  <c r="I625" i="9"/>
  <c r="I626" i="9"/>
  <c r="I628" i="9"/>
  <c r="I629" i="9"/>
  <c r="I632" i="9"/>
  <c r="I633" i="9"/>
  <c r="I636" i="9"/>
  <c r="I637" i="9"/>
  <c r="I638" i="9"/>
  <c r="I640" i="9"/>
  <c r="I641" i="9"/>
  <c r="I642" i="9"/>
  <c r="I644" i="9"/>
  <c r="I645" i="9"/>
  <c r="I648" i="9"/>
  <c r="I649" i="9"/>
  <c r="I652" i="9"/>
  <c r="I653" i="9"/>
  <c r="I654" i="9"/>
  <c r="I656" i="9"/>
  <c r="I657" i="9"/>
  <c r="I658" i="9"/>
  <c r="I660" i="9"/>
  <c r="I661" i="9"/>
  <c r="I664" i="9"/>
  <c r="I665" i="9"/>
  <c r="I668" i="9"/>
  <c r="I669" i="9"/>
  <c r="I670" i="9"/>
  <c r="I672" i="9"/>
  <c r="I673" i="9"/>
  <c r="I674" i="9"/>
  <c r="I676" i="9"/>
  <c r="I677" i="9"/>
  <c r="I680" i="9"/>
  <c r="I681" i="9"/>
  <c r="I684" i="9"/>
  <c r="I685" i="9"/>
  <c r="I686" i="9"/>
  <c r="I688" i="9"/>
  <c r="I689" i="9"/>
  <c r="I690" i="9"/>
  <c r="I692" i="9"/>
  <c r="I693" i="9"/>
  <c r="C186" i="9"/>
  <c r="C187" i="9"/>
  <c r="C188" i="9"/>
  <c r="C189" i="9"/>
  <c r="C190" i="9"/>
  <c r="C191" i="9"/>
  <c r="C192" i="9"/>
  <c r="D186" i="9"/>
  <c r="B186" i="9" s="1"/>
  <c r="D187" i="9"/>
  <c r="B187" i="9" s="1"/>
  <c r="D188" i="9"/>
  <c r="B188" i="9" s="1"/>
  <c r="D189" i="9"/>
  <c r="B189" i="9" s="1"/>
  <c r="D190" i="9"/>
  <c r="B190" i="9" s="1"/>
  <c r="D191" i="9"/>
  <c r="B191" i="9" s="1"/>
  <c r="D192" i="9"/>
  <c r="B192" i="9" s="1"/>
  <c r="E186" i="9"/>
  <c r="E187" i="9"/>
  <c r="E188" i="9"/>
  <c r="E189" i="9"/>
  <c r="E190" i="9"/>
  <c r="E191" i="9"/>
  <c r="E192" i="9"/>
  <c r="F187" i="9"/>
  <c r="F188" i="9"/>
  <c r="F191" i="9"/>
  <c r="G187" i="9"/>
  <c r="G191" i="9"/>
  <c r="H186" i="9"/>
  <c r="H187" i="9"/>
  <c r="H188" i="9"/>
  <c r="H189" i="9"/>
  <c r="H190" i="9"/>
  <c r="H191" i="9"/>
  <c r="H192" i="9"/>
  <c r="I187" i="9"/>
  <c r="I191" i="9"/>
  <c r="B355" i="6"/>
  <c r="B359" i="6"/>
  <c r="B315" i="6"/>
  <c r="I160" i="5"/>
  <c r="I161" i="5"/>
  <c r="I152" i="5"/>
  <c r="I153" i="5"/>
  <c r="I248" i="5"/>
  <c r="I207" i="5"/>
  <c r="I205" i="5"/>
  <c r="I118" i="5"/>
  <c r="I119" i="5"/>
  <c r="I347" i="5"/>
  <c r="I304" i="5"/>
  <c r="I243" i="5"/>
  <c r="I238" i="5"/>
  <c r="I176" i="5"/>
  <c r="I140" i="5"/>
  <c r="I108" i="5"/>
  <c r="I109" i="5"/>
  <c r="I110" i="5"/>
  <c r="I112" i="5"/>
  <c r="I111" i="5"/>
  <c r="I280" i="5"/>
  <c r="I278" i="5"/>
  <c r="I279" i="5"/>
  <c r="I360" i="5"/>
  <c r="I175" i="5"/>
  <c r="I69" i="5"/>
  <c r="I104" i="5"/>
  <c r="I130" i="5"/>
  <c r="I237" i="5"/>
  <c r="I174" i="5"/>
  <c r="I224" i="5"/>
  <c r="I67" i="5"/>
  <c r="I68" i="5"/>
  <c r="I10" i="5"/>
  <c r="I45" i="5"/>
  <c r="I267" i="5"/>
  <c r="I66" i="5"/>
  <c r="I83" i="5"/>
  <c r="I81" i="5"/>
  <c r="I189" i="5"/>
  <c r="I87" i="5"/>
  <c r="I258" i="5"/>
  <c r="I82" i="5"/>
  <c r="I35" i="5"/>
  <c r="I204" i="5"/>
  <c r="I80" i="5"/>
  <c r="I264" i="5"/>
  <c r="I40" i="5"/>
  <c r="I184" i="5"/>
  <c r="I71" i="5"/>
  <c r="I31" i="5"/>
  <c r="I281" i="5"/>
  <c r="I154" i="5"/>
  <c r="B264" i="6"/>
  <c r="B260" i="6"/>
  <c r="I359" i="5"/>
  <c r="I135" i="5"/>
  <c r="I210" i="5"/>
  <c r="I95" i="5"/>
  <c r="I156" i="5"/>
  <c r="B679" i="9" l="1"/>
  <c r="F679" i="9"/>
  <c r="B647" i="9"/>
  <c r="F647" i="9"/>
  <c r="B631" i="9"/>
  <c r="F631" i="9"/>
  <c r="B627" i="9"/>
  <c r="G627" i="9"/>
  <c r="B623" i="9"/>
  <c r="G623" i="9"/>
  <c r="B619" i="9"/>
  <c r="G619" i="9"/>
  <c r="B615" i="9"/>
  <c r="F615" i="9"/>
  <c r="G615" i="9"/>
  <c r="B611" i="9"/>
  <c r="G611" i="9"/>
  <c r="B607" i="9"/>
  <c r="G607" i="9"/>
  <c r="B603" i="9"/>
  <c r="G603" i="9"/>
  <c r="B599" i="9"/>
  <c r="F599" i="9"/>
  <c r="G599" i="9"/>
  <c r="B595" i="9"/>
  <c r="G595" i="9"/>
  <c r="B591" i="9"/>
  <c r="G591" i="9"/>
  <c r="B587" i="9"/>
  <c r="G587" i="9"/>
  <c r="B583" i="9"/>
  <c r="F583" i="9"/>
  <c r="G583" i="9"/>
  <c r="B579" i="9"/>
  <c r="G579" i="9"/>
  <c r="B575" i="9"/>
  <c r="G575" i="9"/>
  <c r="B571" i="9"/>
  <c r="G571" i="9"/>
  <c r="B567" i="9"/>
  <c r="F567" i="9"/>
  <c r="G567" i="9"/>
  <c r="B563" i="9"/>
  <c r="G563" i="9"/>
  <c r="B559" i="9"/>
  <c r="G559" i="9"/>
  <c r="B555" i="9"/>
  <c r="G555" i="9"/>
  <c r="B551" i="9"/>
  <c r="F551" i="9"/>
  <c r="G551" i="9"/>
  <c r="B547" i="9"/>
  <c r="G547" i="9"/>
  <c r="B543" i="9"/>
  <c r="G543" i="9"/>
  <c r="B539" i="9"/>
  <c r="G539" i="9"/>
  <c r="B535" i="9"/>
  <c r="F535" i="9"/>
  <c r="G535" i="9"/>
  <c r="I531" i="9"/>
  <c r="G531" i="9"/>
  <c r="F527" i="9"/>
  <c r="G527" i="9"/>
  <c r="F523" i="9"/>
  <c r="G523" i="9"/>
  <c r="I519" i="9"/>
  <c r="F519" i="9"/>
  <c r="G519" i="9"/>
  <c r="I515" i="9"/>
  <c r="G515" i="9"/>
  <c r="F511" i="9"/>
  <c r="G511" i="9"/>
  <c r="F507" i="9"/>
  <c r="G507" i="9"/>
  <c r="I503" i="9"/>
  <c r="F503" i="9"/>
  <c r="G503" i="9"/>
  <c r="I499" i="9"/>
  <c r="G499" i="9"/>
  <c r="F495" i="9"/>
  <c r="G495" i="9"/>
  <c r="F491" i="9"/>
  <c r="G491" i="9"/>
  <c r="I487" i="9"/>
  <c r="F487" i="9"/>
  <c r="G487" i="9"/>
  <c r="I483" i="9"/>
  <c r="G483" i="9"/>
  <c r="F479" i="9"/>
  <c r="G479" i="9"/>
  <c r="F475" i="9"/>
  <c r="G475" i="9"/>
  <c r="I471" i="9"/>
  <c r="F471" i="9"/>
  <c r="G471" i="9"/>
  <c r="I467" i="9"/>
  <c r="G467" i="9"/>
  <c r="F463" i="9"/>
  <c r="G463" i="9"/>
  <c r="F459" i="9"/>
  <c r="G459" i="9"/>
  <c r="I455" i="9"/>
  <c r="F455" i="9"/>
  <c r="G455" i="9"/>
  <c r="I439" i="9"/>
  <c r="F439" i="9"/>
  <c r="G439" i="9"/>
  <c r="I423" i="9"/>
  <c r="F423" i="9"/>
  <c r="G423" i="9"/>
  <c r="I407" i="9"/>
  <c r="F407" i="9"/>
  <c r="G407" i="9"/>
  <c r="I391" i="9"/>
  <c r="F391" i="9"/>
  <c r="G391" i="9"/>
  <c r="I375" i="9"/>
  <c r="F375" i="9"/>
  <c r="G375" i="9"/>
  <c r="I359" i="9"/>
  <c r="F359" i="9"/>
  <c r="I343" i="9"/>
  <c r="F343" i="9"/>
  <c r="I327" i="9"/>
  <c r="F327" i="9"/>
  <c r="I311" i="9"/>
  <c r="F311" i="9"/>
  <c r="I295" i="9"/>
  <c r="F295" i="9"/>
  <c r="I279" i="9"/>
  <c r="F279" i="9"/>
  <c r="I263" i="9"/>
  <c r="F263" i="9"/>
  <c r="I247" i="9"/>
  <c r="F247" i="9"/>
  <c r="I231" i="9"/>
  <c r="F231" i="9"/>
  <c r="I215" i="9"/>
  <c r="F215" i="9"/>
  <c r="I199" i="9"/>
  <c r="F199" i="9"/>
  <c r="F192" i="9"/>
  <c r="I678" i="9"/>
  <c r="I662" i="9"/>
  <c r="I646" i="9"/>
  <c r="I630" i="9"/>
  <c r="I614" i="9"/>
  <c r="I598" i="9"/>
  <c r="I582" i="9"/>
  <c r="I566" i="9"/>
  <c r="I550" i="9"/>
  <c r="I534" i="9"/>
  <c r="I518" i="9"/>
  <c r="I502" i="9"/>
  <c r="I486" i="9"/>
  <c r="I470" i="9"/>
  <c r="I454" i="9"/>
  <c r="I438" i="9"/>
  <c r="I422" i="9"/>
  <c r="I406" i="9"/>
  <c r="I390" i="9"/>
  <c r="I374" i="9"/>
  <c r="I358" i="9"/>
  <c r="I342" i="9"/>
  <c r="I326" i="9"/>
  <c r="I310" i="9"/>
  <c r="I294" i="9"/>
  <c r="I278" i="9"/>
  <c r="I262" i="9"/>
  <c r="I246" i="9"/>
  <c r="I230" i="9"/>
  <c r="I214" i="9"/>
  <c r="I198" i="9"/>
  <c r="H622" i="9"/>
  <c r="H606" i="9"/>
  <c r="H590" i="9"/>
  <c r="H574" i="9"/>
  <c r="H558" i="9"/>
  <c r="H542" i="9"/>
  <c r="H526" i="9"/>
  <c r="H510" i="9"/>
  <c r="H494" i="9"/>
  <c r="H478" i="9"/>
  <c r="H462" i="9"/>
  <c r="H342" i="9"/>
  <c r="H334" i="9"/>
  <c r="H318" i="9"/>
  <c r="H310" i="9"/>
  <c r="H302" i="9"/>
  <c r="H294" i="9"/>
  <c r="H286" i="9"/>
  <c r="H270" i="9"/>
  <c r="H262" i="9"/>
  <c r="H238" i="9"/>
  <c r="H214" i="9"/>
  <c r="H206" i="9"/>
  <c r="B663" i="9"/>
  <c r="F663" i="9"/>
  <c r="G691" i="9"/>
  <c r="G687" i="9"/>
  <c r="G683" i="9"/>
  <c r="G679" i="9"/>
  <c r="G675" i="9"/>
  <c r="G671" i="9"/>
  <c r="G667" i="9"/>
  <c r="G663" i="9"/>
  <c r="G659" i="9"/>
  <c r="G655" i="9"/>
  <c r="G651" i="9"/>
  <c r="G647" i="9"/>
  <c r="G643" i="9"/>
  <c r="G639" i="9"/>
  <c r="G635" i="9"/>
  <c r="G631" i="9"/>
  <c r="B235" i="6"/>
  <c r="B241" i="6"/>
  <c r="B314" i="6"/>
  <c r="B316" i="6"/>
  <c r="B329" i="6"/>
  <c r="B281" i="6"/>
  <c r="B270" i="6"/>
  <c r="H362" i="6"/>
  <c r="I362" i="6" s="1"/>
  <c r="H363" i="6"/>
  <c r="I363" i="6" s="1"/>
  <c r="B239" i="6"/>
  <c r="B338" i="6"/>
  <c r="B278" i="6"/>
  <c r="B233" i="6"/>
  <c r="B273" i="6"/>
  <c r="B256" i="6"/>
  <c r="B277" i="6"/>
  <c r="B276" i="6"/>
  <c r="B284" i="6"/>
  <c r="B237" i="6"/>
  <c r="B234" i="6"/>
  <c r="B286" i="6"/>
  <c r="I189" i="9"/>
  <c r="G451" i="9"/>
  <c r="G435" i="9"/>
  <c r="G419" i="9"/>
  <c r="G403" i="9"/>
  <c r="G387" i="9"/>
  <c r="G371" i="9"/>
  <c r="F691" i="9"/>
  <c r="F675" i="9"/>
  <c r="F659" i="9"/>
  <c r="F643" i="9"/>
  <c r="F627" i="9"/>
  <c r="F611" i="9"/>
  <c r="F595" i="9"/>
  <c r="F579" i="9"/>
  <c r="F563" i="9"/>
  <c r="F547" i="9"/>
  <c r="F531" i="9"/>
  <c r="F515" i="9"/>
  <c r="F499" i="9"/>
  <c r="F483" i="9"/>
  <c r="F467" i="9"/>
  <c r="F451" i="9"/>
  <c r="F435" i="9"/>
  <c r="F419" i="9"/>
  <c r="F403" i="9"/>
  <c r="F387" i="9"/>
  <c r="F371" i="9"/>
  <c r="F355" i="9"/>
  <c r="F339" i="9"/>
  <c r="F323" i="9"/>
  <c r="F307" i="9"/>
  <c r="F291" i="9"/>
  <c r="F275" i="9"/>
  <c r="F259" i="9"/>
  <c r="F243" i="9"/>
  <c r="F227" i="9"/>
  <c r="F211" i="9"/>
  <c r="F195" i="9"/>
  <c r="G189" i="9"/>
  <c r="F190" i="9"/>
  <c r="F186" i="9"/>
  <c r="I691" i="9"/>
  <c r="I687" i="9"/>
  <c r="I683" i="9"/>
  <c r="I679" i="9"/>
  <c r="I675" i="9"/>
  <c r="I671" i="9"/>
  <c r="I667" i="9"/>
  <c r="I663" i="9"/>
  <c r="I659" i="9"/>
  <c r="I655" i="9"/>
  <c r="I651" i="9"/>
  <c r="I647" i="9"/>
  <c r="I643" i="9"/>
  <c r="I639" i="9"/>
  <c r="I635" i="9"/>
  <c r="I631" i="9"/>
  <c r="I627" i="9"/>
  <c r="I623" i="9"/>
  <c r="I619" i="9"/>
  <c r="I615" i="9"/>
  <c r="I611" i="9"/>
  <c r="I607" i="9"/>
  <c r="I603" i="9"/>
  <c r="I599" i="9"/>
  <c r="I595" i="9"/>
  <c r="I591" i="9"/>
  <c r="I587" i="9"/>
  <c r="I583" i="9"/>
  <c r="I579" i="9"/>
  <c r="I575" i="9"/>
  <c r="I571" i="9"/>
  <c r="I567" i="9"/>
  <c r="I563" i="9"/>
  <c r="I559" i="9"/>
  <c r="I555" i="9"/>
  <c r="I551" i="9"/>
  <c r="I547" i="9"/>
  <c r="I543" i="9"/>
  <c r="I539" i="9"/>
  <c r="I535" i="9"/>
  <c r="I527" i="9"/>
  <c r="I523" i="9"/>
  <c r="I511" i="9"/>
  <c r="I507" i="9"/>
  <c r="I495" i="9"/>
  <c r="I491" i="9"/>
  <c r="I479" i="9"/>
  <c r="I475" i="9"/>
  <c r="I463" i="9"/>
  <c r="I459" i="9"/>
  <c r="I447" i="9"/>
  <c r="I443" i="9"/>
  <c r="I431" i="9"/>
  <c r="I427" i="9"/>
  <c r="I415" i="9"/>
  <c r="I411" i="9"/>
  <c r="I399" i="9"/>
  <c r="I395" i="9"/>
  <c r="I383" i="9"/>
  <c r="I379" i="9"/>
  <c r="I367" i="9"/>
  <c r="I363" i="9"/>
  <c r="I351" i="9"/>
  <c r="I347" i="9"/>
  <c r="I335" i="9"/>
  <c r="I331" i="9"/>
  <c r="I319" i="9"/>
  <c r="I315" i="9"/>
  <c r="I303" i="9"/>
  <c r="I299" i="9"/>
  <c r="I287" i="9"/>
  <c r="I283" i="9"/>
  <c r="I271" i="9"/>
  <c r="I267" i="9"/>
  <c r="I255" i="9"/>
  <c r="I251" i="9"/>
  <c r="I239" i="9"/>
  <c r="I235" i="9"/>
  <c r="I223" i="9"/>
  <c r="I219" i="9"/>
  <c r="I207" i="9"/>
  <c r="I203" i="9"/>
  <c r="G453" i="9"/>
  <c r="G443" i="9"/>
  <c r="G437" i="9"/>
  <c r="G427" i="9"/>
  <c r="G421" i="9"/>
  <c r="G411" i="9"/>
  <c r="G405" i="9"/>
  <c r="G395" i="9"/>
  <c r="G389" i="9"/>
  <c r="G379" i="9"/>
  <c r="G373" i="9"/>
  <c r="G363" i="9"/>
  <c r="F693" i="9"/>
  <c r="F683" i="9"/>
  <c r="F677" i="9"/>
  <c r="F667" i="9"/>
  <c r="F661" i="9"/>
  <c r="F651" i="9"/>
  <c r="F645" i="9"/>
  <c r="F635" i="9"/>
  <c r="F629" i="9"/>
  <c r="F619" i="9"/>
  <c r="F613" i="9"/>
  <c r="F603" i="9"/>
  <c r="F597" i="9"/>
  <c r="F587" i="9"/>
  <c r="F581" i="9"/>
  <c r="F571" i="9"/>
  <c r="F565" i="9"/>
  <c r="F555" i="9"/>
  <c r="F549" i="9"/>
  <c r="F539" i="9"/>
  <c r="F533" i="9"/>
  <c r="B690" i="9"/>
  <c r="F690" i="9"/>
  <c r="B686" i="9"/>
  <c r="F686" i="9"/>
  <c r="B682" i="9"/>
  <c r="F682" i="9"/>
  <c r="B678" i="9"/>
  <c r="F678" i="9"/>
  <c r="B674" i="9"/>
  <c r="F674" i="9"/>
  <c r="B670" i="9"/>
  <c r="F670" i="9"/>
  <c r="B666" i="9"/>
  <c r="F666" i="9"/>
  <c r="B662" i="9"/>
  <c r="F662" i="9"/>
  <c r="B658" i="9"/>
  <c r="F658" i="9"/>
  <c r="B654" i="9"/>
  <c r="F654" i="9"/>
  <c r="B650" i="9"/>
  <c r="F650" i="9"/>
  <c r="B646" i="9"/>
  <c r="F646" i="9"/>
  <c r="B642" i="9"/>
  <c r="F642" i="9"/>
  <c r="B638" i="9"/>
  <c r="F638" i="9"/>
  <c r="B634" i="9"/>
  <c r="F634" i="9"/>
  <c r="B630" i="9"/>
  <c r="F630" i="9"/>
  <c r="B626" i="9"/>
  <c r="F626" i="9"/>
  <c r="B622" i="9"/>
  <c r="F622" i="9"/>
  <c r="B618" i="9"/>
  <c r="F618" i="9"/>
  <c r="B614" i="9"/>
  <c r="F614" i="9"/>
  <c r="B610" i="9"/>
  <c r="F610" i="9"/>
  <c r="B606" i="9"/>
  <c r="F606" i="9"/>
  <c r="B602" i="9"/>
  <c r="F602" i="9"/>
  <c r="B598" i="9"/>
  <c r="F598" i="9"/>
  <c r="B594" i="9"/>
  <c r="F594" i="9"/>
  <c r="B590" i="9"/>
  <c r="F590" i="9"/>
  <c r="B586" i="9"/>
  <c r="F586" i="9"/>
  <c r="B582" i="9"/>
  <c r="F582" i="9"/>
  <c r="B578" i="9"/>
  <c r="F578" i="9"/>
  <c r="B574" i="9"/>
  <c r="F574" i="9"/>
  <c r="B570" i="9"/>
  <c r="F570" i="9"/>
  <c r="B566" i="9"/>
  <c r="F566" i="9"/>
  <c r="B562" i="9"/>
  <c r="F562" i="9"/>
  <c r="B558" i="9"/>
  <c r="F558" i="9"/>
  <c r="B554" i="9"/>
  <c r="F554" i="9"/>
  <c r="B550" i="9"/>
  <c r="F550" i="9"/>
  <c r="B546" i="9"/>
  <c r="F546" i="9"/>
  <c r="B542" i="9"/>
  <c r="F542" i="9"/>
  <c r="B538" i="9"/>
  <c r="F538" i="9"/>
  <c r="B534" i="9"/>
  <c r="F534" i="9"/>
  <c r="B530" i="9"/>
  <c r="F530" i="9"/>
  <c r="B526" i="9"/>
  <c r="F526" i="9"/>
  <c r="B522" i="9"/>
  <c r="F522" i="9"/>
  <c r="B518" i="9"/>
  <c r="F518" i="9"/>
  <c r="B514" i="9"/>
  <c r="F514" i="9"/>
  <c r="B510" i="9"/>
  <c r="F510" i="9"/>
  <c r="B506" i="9"/>
  <c r="F506" i="9"/>
  <c r="B502" i="9"/>
  <c r="F502" i="9"/>
  <c r="B498" i="9"/>
  <c r="F498" i="9"/>
  <c r="B494" i="9"/>
  <c r="F494" i="9"/>
  <c r="B490" i="9"/>
  <c r="F490" i="9"/>
  <c r="B486" i="9"/>
  <c r="F486" i="9"/>
  <c r="B482" i="9"/>
  <c r="F482" i="9"/>
  <c r="B478" i="9"/>
  <c r="F478" i="9"/>
  <c r="B474" i="9"/>
  <c r="F474" i="9"/>
  <c r="B470" i="9"/>
  <c r="F470" i="9"/>
  <c r="B466" i="9"/>
  <c r="F466" i="9"/>
  <c r="B462" i="9"/>
  <c r="F462" i="9"/>
  <c r="B458" i="9"/>
  <c r="F458" i="9"/>
  <c r="B454" i="9"/>
  <c r="F454" i="9"/>
  <c r="G454" i="9"/>
  <c r="B450" i="9"/>
  <c r="F450" i="9"/>
  <c r="G450" i="9"/>
  <c r="B446" i="9"/>
  <c r="F446" i="9"/>
  <c r="G446" i="9"/>
  <c r="B442" i="9"/>
  <c r="F442" i="9"/>
  <c r="G442" i="9"/>
  <c r="B438" i="9"/>
  <c r="F438" i="9"/>
  <c r="G438" i="9"/>
  <c r="B434" i="9"/>
  <c r="F434" i="9"/>
  <c r="G434" i="9"/>
  <c r="B430" i="9"/>
  <c r="F430" i="9"/>
  <c r="G430" i="9"/>
  <c r="B426" i="9"/>
  <c r="F426" i="9"/>
  <c r="G426" i="9"/>
  <c r="B422" i="9"/>
  <c r="F422" i="9"/>
  <c r="G422" i="9"/>
  <c r="B418" i="9"/>
  <c r="F418" i="9"/>
  <c r="G418" i="9"/>
  <c r="B414" i="9"/>
  <c r="F414" i="9"/>
  <c r="G414" i="9"/>
  <c r="B410" i="9"/>
  <c r="F410" i="9"/>
  <c r="G410" i="9"/>
  <c r="B406" i="9"/>
  <c r="F406" i="9"/>
  <c r="G406" i="9"/>
  <c r="B402" i="9"/>
  <c r="F402" i="9"/>
  <c r="G402" i="9"/>
  <c r="B398" i="9"/>
  <c r="F398" i="9"/>
  <c r="G398" i="9"/>
  <c r="B394" i="9"/>
  <c r="F394" i="9"/>
  <c r="G394" i="9"/>
  <c r="B390" i="9"/>
  <c r="F390" i="9"/>
  <c r="G390" i="9"/>
  <c r="B386" i="9"/>
  <c r="F386" i="9"/>
  <c r="G386" i="9"/>
  <c r="B382" i="9"/>
  <c r="F382" i="9"/>
  <c r="G382" i="9"/>
  <c r="B378" i="9"/>
  <c r="F378" i="9"/>
  <c r="G378" i="9"/>
  <c r="B374" i="9"/>
  <c r="F374" i="9"/>
  <c r="G374" i="9"/>
  <c r="B370" i="9"/>
  <c r="F370" i="9"/>
  <c r="G370" i="9"/>
  <c r="B366" i="9"/>
  <c r="F366" i="9"/>
  <c r="G366" i="9"/>
  <c r="B362" i="9"/>
  <c r="F362" i="9"/>
  <c r="G362" i="9"/>
  <c r="B358" i="9"/>
  <c r="F358" i="9"/>
  <c r="B354" i="9"/>
  <c r="F354" i="9"/>
  <c r="G354" i="9"/>
  <c r="B350" i="9"/>
  <c r="F350" i="9"/>
  <c r="B346" i="9"/>
  <c r="F346" i="9"/>
  <c r="G346" i="9"/>
  <c r="B342" i="9"/>
  <c r="F342" i="9"/>
  <c r="B338" i="9"/>
  <c r="F338" i="9"/>
  <c r="G338" i="9"/>
  <c r="B334" i="9"/>
  <c r="F334" i="9"/>
  <c r="B330" i="9"/>
  <c r="F330" i="9"/>
  <c r="G330" i="9"/>
  <c r="B326" i="9"/>
  <c r="F326" i="9"/>
  <c r="B322" i="9"/>
  <c r="F322" i="9"/>
  <c r="G322" i="9"/>
  <c r="B318" i="9"/>
  <c r="F318" i="9"/>
  <c r="B314" i="9"/>
  <c r="F314" i="9"/>
  <c r="G314" i="9"/>
  <c r="B310" i="9"/>
  <c r="F310" i="9"/>
  <c r="B306" i="9"/>
  <c r="F306" i="9"/>
  <c r="G306" i="9"/>
  <c r="B302" i="9"/>
  <c r="F302" i="9"/>
  <c r="B298" i="9"/>
  <c r="F298" i="9"/>
  <c r="G298" i="9"/>
  <c r="B294" i="9"/>
  <c r="F294" i="9"/>
  <c r="B290" i="9"/>
  <c r="F290" i="9"/>
  <c r="G290" i="9"/>
  <c r="B286" i="9"/>
  <c r="F286" i="9"/>
  <c r="B282" i="9"/>
  <c r="F282" i="9"/>
  <c r="G282" i="9"/>
  <c r="B278" i="9"/>
  <c r="F278" i="9"/>
  <c r="B274" i="9"/>
  <c r="F274" i="9"/>
  <c r="G274" i="9"/>
  <c r="B270" i="9"/>
  <c r="F270" i="9"/>
  <c r="B266" i="9"/>
  <c r="F266" i="9"/>
  <c r="G266" i="9"/>
  <c r="B262" i="9"/>
  <c r="F262" i="9"/>
  <c r="B258" i="9"/>
  <c r="F258" i="9"/>
  <c r="G258" i="9"/>
  <c r="B254" i="9"/>
  <c r="F254" i="9"/>
  <c r="B250" i="9"/>
  <c r="F250" i="9"/>
  <c r="G250" i="9"/>
  <c r="B246" i="9"/>
  <c r="F246" i="9"/>
  <c r="B242" i="9"/>
  <c r="F242" i="9"/>
  <c r="G242" i="9"/>
  <c r="B238" i="9"/>
  <c r="F238" i="9"/>
  <c r="B234" i="9"/>
  <c r="F234" i="9"/>
  <c r="G234" i="9"/>
  <c r="B230" i="9"/>
  <c r="F230" i="9"/>
  <c r="B226" i="9"/>
  <c r="F226" i="9"/>
  <c r="G226" i="9"/>
  <c r="B222" i="9"/>
  <c r="F222" i="9"/>
  <c r="B218" i="9"/>
  <c r="F218" i="9"/>
  <c r="G218" i="9"/>
  <c r="B214" i="9"/>
  <c r="F214" i="9"/>
  <c r="B210" i="9"/>
  <c r="F210" i="9"/>
  <c r="G210" i="9"/>
  <c r="B206" i="9"/>
  <c r="F206" i="9"/>
  <c r="B202" i="9"/>
  <c r="F202" i="9"/>
  <c r="G202" i="9"/>
  <c r="B198" i="9"/>
  <c r="F198" i="9"/>
  <c r="B194" i="9"/>
  <c r="F194" i="9"/>
  <c r="G194" i="9"/>
  <c r="F189" i="9"/>
  <c r="G447" i="9"/>
  <c r="G431" i="9"/>
  <c r="G415" i="9"/>
  <c r="G399" i="9"/>
  <c r="G383" i="9"/>
  <c r="G367" i="9"/>
  <c r="F687" i="9"/>
  <c r="F671" i="9"/>
  <c r="F655" i="9"/>
  <c r="F639" i="9"/>
  <c r="F623" i="9"/>
  <c r="F607" i="9"/>
  <c r="F591" i="9"/>
  <c r="F575" i="9"/>
  <c r="F559" i="9"/>
  <c r="F543" i="9"/>
  <c r="O10" i="8"/>
  <c r="O14" i="8"/>
  <c r="O18" i="8"/>
  <c r="O22" i="8"/>
  <c r="O26" i="8"/>
  <c r="O30" i="8"/>
  <c r="O34" i="8"/>
  <c r="O38" i="8"/>
  <c r="O42" i="8"/>
  <c r="O46" i="8"/>
  <c r="O50" i="8"/>
  <c r="O54" i="8"/>
  <c r="O58" i="8"/>
  <c r="O62" i="8"/>
  <c r="O66" i="8"/>
  <c r="O70" i="8"/>
  <c r="O74" i="8"/>
  <c r="O78" i="8"/>
  <c r="O82" i="8"/>
  <c r="O86" i="8"/>
  <c r="O90" i="8"/>
  <c r="O94" i="8"/>
  <c r="O98" i="8"/>
  <c r="O102" i="8"/>
  <c r="O106" i="8"/>
  <c r="O110" i="8"/>
  <c r="O114" i="8"/>
  <c r="O118" i="8"/>
  <c r="O122" i="8"/>
  <c r="O126" i="8"/>
  <c r="O130" i="8"/>
  <c r="O134" i="8"/>
  <c r="O138" i="8"/>
  <c r="O142" i="8"/>
  <c r="O146" i="8"/>
  <c r="O150" i="8"/>
  <c r="O154" i="8"/>
  <c r="O158" i="8"/>
  <c r="O162" i="8"/>
  <c r="O166" i="8"/>
  <c r="O170" i="8"/>
  <c r="O174" i="8"/>
  <c r="O178" i="8"/>
  <c r="O182" i="8"/>
  <c r="O186" i="8"/>
  <c r="O190" i="8"/>
  <c r="O194" i="8"/>
  <c r="O198" i="8"/>
  <c r="O202" i="8"/>
  <c r="O206" i="8"/>
  <c r="O210" i="8"/>
  <c r="O214" i="8"/>
  <c r="O218" i="8"/>
  <c r="O222" i="8"/>
  <c r="O226" i="8"/>
  <c r="O230" i="8"/>
  <c r="O234" i="8"/>
  <c r="O238" i="8"/>
  <c r="O242" i="8"/>
  <c r="O246" i="8"/>
  <c r="O250" i="8"/>
  <c r="O254" i="8"/>
  <c r="O258" i="8"/>
  <c r="O262" i="8"/>
  <c r="O266" i="8"/>
  <c r="O270" i="8"/>
  <c r="O274" i="8"/>
  <c r="O278" i="8"/>
  <c r="O282" i="8"/>
  <c r="O286" i="8"/>
  <c r="O290" i="8"/>
  <c r="O294" i="8"/>
  <c r="O298" i="8"/>
  <c r="O302" i="8"/>
  <c r="O306" i="8"/>
  <c r="O310" i="8"/>
  <c r="O314" i="8"/>
  <c r="O318" i="8"/>
  <c r="O322" i="8"/>
  <c r="O326" i="8"/>
  <c r="O330" i="8"/>
  <c r="O334" i="8"/>
  <c r="O338" i="8"/>
  <c r="O342" i="8"/>
  <c r="O346" i="8"/>
  <c r="O11" i="8"/>
  <c r="O16" i="8"/>
  <c r="O21" i="8"/>
  <c r="O27" i="8"/>
  <c r="O32" i="8"/>
  <c r="O37" i="8"/>
  <c r="O43" i="8"/>
  <c r="O48" i="8"/>
  <c r="O53" i="8"/>
  <c r="O59" i="8"/>
  <c r="O64" i="8"/>
  <c r="O69" i="8"/>
  <c r="O75" i="8"/>
  <c r="O80" i="8"/>
  <c r="O85" i="8"/>
  <c r="O91" i="8"/>
  <c r="O96" i="8"/>
  <c r="O101" i="8"/>
  <c r="O107" i="8"/>
  <c r="O112" i="8"/>
  <c r="O117" i="8"/>
  <c r="O123" i="8"/>
  <c r="O128" i="8"/>
  <c r="O133" i="8"/>
  <c r="O139" i="8"/>
  <c r="O144" i="8"/>
  <c r="O149" i="8"/>
  <c r="O155" i="8"/>
  <c r="O160" i="8"/>
  <c r="O165" i="8"/>
  <c r="O171" i="8"/>
  <c r="O176" i="8"/>
  <c r="O181" i="8"/>
  <c r="O187" i="8"/>
  <c r="O192" i="8"/>
  <c r="O197" i="8"/>
  <c r="O203" i="8"/>
  <c r="O208" i="8"/>
  <c r="O213" i="8"/>
  <c r="O219" i="8"/>
  <c r="O224" i="8"/>
  <c r="O229" i="8"/>
  <c r="O235" i="8"/>
  <c r="O240" i="8"/>
  <c r="O245" i="8"/>
  <c r="O251" i="8"/>
  <c r="O256" i="8"/>
  <c r="O261" i="8"/>
  <c r="O267" i="8"/>
  <c r="O272" i="8"/>
  <c r="O277" i="8"/>
  <c r="O283" i="8"/>
  <c r="O288" i="8"/>
  <c r="O293" i="8"/>
  <c r="O299" i="8"/>
  <c r="O304" i="8"/>
  <c r="O309" i="8"/>
  <c r="O315" i="8"/>
  <c r="O320" i="8"/>
  <c r="O325" i="8"/>
  <c r="O331" i="8"/>
  <c r="O336" i="8"/>
  <c r="O341" i="8"/>
  <c r="O347" i="8"/>
  <c r="O351" i="8"/>
  <c r="O355" i="8"/>
  <c r="O359" i="8"/>
  <c r="O363" i="8"/>
  <c r="O367" i="8"/>
  <c r="O371" i="8"/>
  <c r="O375" i="8"/>
  <c r="O379" i="8"/>
  <c r="O383" i="8"/>
  <c r="O387" i="8"/>
  <c r="O391" i="8"/>
  <c r="O395" i="8"/>
  <c r="O399" i="8"/>
  <c r="O403" i="8"/>
  <c r="O407" i="8"/>
  <c r="O411" i="8"/>
  <c r="O415" i="8"/>
  <c r="O419" i="8"/>
  <c r="O423" i="8"/>
  <c r="O427" i="8"/>
  <c r="O431" i="8"/>
  <c r="O435" i="8"/>
  <c r="O439" i="8"/>
  <c r="O443" i="8"/>
  <c r="O447" i="8"/>
  <c r="O451" i="8"/>
  <c r="O455" i="8"/>
  <c r="O459" i="8"/>
  <c r="O463" i="8"/>
  <c r="O467" i="8"/>
  <c r="O471" i="8"/>
  <c r="O475" i="8"/>
  <c r="O479" i="8"/>
  <c r="O483" i="8"/>
  <c r="O487" i="8"/>
  <c r="O491" i="8"/>
  <c r="O495" i="8"/>
  <c r="O499" i="8"/>
  <c r="O503" i="8"/>
  <c r="O507" i="8"/>
  <c r="O511" i="8"/>
  <c r="O515" i="8"/>
  <c r="O519" i="8"/>
  <c r="O523" i="8"/>
  <c r="O527" i="8"/>
  <c r="O531" i="8"/>
  <c r="O535" i="8"/>
  <c r="O539" i="8"/>
  <c r="O543" i="8"/>
  <c r="O547" i="8"/>
  <c r="O551" i="8"/>
  <c r="O555" i="8"/>
  <c r="O559" i="8"/>
  <c r="O563" i="8"/>
  <c r="O567" i="8"/>
  <c r="O571" i="8"/>
  <c r="O575" i="8"/>
  <c r="O579" i="8"/>
  <c r="O583" i="8"/>
  <c r="O587" i="8"/>
  <c r="O591" i="8"/>
  <c r="O595" i="8"/>
  <c r="O599" i="8"/>
  <c r="O603" i="8"/>
  <c r="O607" i="8"/>
  <c r="O611" i="8"/>
  <c r="O615" i="8"/>
  <c r="O619" i="8"/>
  <c r="O623" i="8"/>
  <c r="O627" i="8"/>
  <c r="O631" i="8"/>
  <c r="O635" i="8"/>
  <c r="O639" i="8"/>
  <c r="O643" i="8"/>
  <c r="O647" i="8"/>
  <c r="O651" i="8"/>
  <c r="O655" i="8"/>
  <c r="O659" i="8"/>
  <c r="O663" i="8"/>
  <c r="O667" i="8"/>
  <c r="O671" i="8"/>
  <c r="O675" i="8"/>
  <c r="O679" i="8"/>
  <c r="O683" i="8"/>
  <c r="O687" i="8"/>
  <c r="O691" i="8"/>
  <c r="O695" i="8"/>
  <c r="O699" i="8"/>
  <c r="O703" i="8"/>
  <c r="O707" i="8"/>
  <c r="O711" i="8"/>
  <c r="O715" i="8"/>
  <c r="O719" i="8"/>
  <c r="O723" i="8"/>
  <c r="O727" i="8"/>
  <c r="O731" i="8"/>
  <c r="O735" i="8"/>
  <c r="O739" i="8"/>
  <c r="O743" i="8"/>
  <c r="O747" i="8"/>
  <c r="O751" i="8"/>
  <c r="O755" i="8"/>
  <c r="O759" i="8"/>
  <c r="O763" i="8"/>
  <c r="O767" i="8"/>
  <c r="O771" i="8"/>
  <c r="O9" i="8"/>
  <c r="O17" i="8"/>
  <c r="O24" i="8"/>
  <c r="O31" i="8"/>
  <c r="O39" i="8"/>
  <c r="O45" i="8"/>
  <c r="O52" i="8"/>
  <c r="O60" i="8"/>
  <c r="O67" i="8"/>
  <c r="O73" i="8"/>
  <c r="O81" i="8"/>
  <c r="O88" i="8"/>
  <c r="O95" i="8"/>
  <c r="O103" i="8"/>
  <c r="O109" i="8"/>
  <c r="O116" i="8"/>
  <c r="O124" i="8"/>
  <c r="O131" i="8"/>
  <c r="O137" i="8"/>
  <c r="O145" i="8"/>
  <c r="O152" i="8"/>
  <c r="O159" i="8"/>
  <c r="O167" i="8"/>
  <c r="O173" i="8"/>
  <c r="O180" i="8"/>
  <c r="O188" i="8"/>
  <c r="O195" i="8"/>
  <c r="O201" i="8"/>
  <c r="O209" i="8"/>
  <c r="O216" i="8"/>
  <c r="O223" i="8"/>
  <c r="O231" i="8"/>
  <c r="O237" i="8"/>
  <c r="O244" i="8"/>
  <c r="O252" i="8"/>
  <c r="O259" i="8"/>
  <c r="O265" i="8"/>
  <c r="O273" i="8"/>
  <c r="O280" i="8"/>
  <c r="O287" i="8"/>
  <c r="O295" i="8"/>
  <c r="O301" i="8"/>
  <c r="O308" i="8"/>
  <c r="O316" i="8"/>
  <c r="O323" i="8"/>
  <c r="O329" i="8"/>
  <c r="O337" i="8"/>
  <c r="O344" i="8"/>
  <c r="O350" i="8"/>
  <c r="O356" i="8"/>
  <c r="O361" i="8"/>
  <c r="O366" i="8"/>
  <c r="O372" i="8"/>
  <c r="O377" i="8"/>
  <c r="O382" i="8"/>
  <c r="O388" i="8"/>
  <c r="O393" i="8"/>
  <c r="O398" i="8"/>
  <c r="O404" i="8"/>
  <c r="O409" i="8"/>
  <c r="O414" i="8"/>
  <c r="O420" i="8"/>
  <c r="O425" i="8"/>
  <c r="O430" i="8"/>
  <c r="O436" i="8"/>
  <c r="O441" i="8"/>
  <c r="O446" i="8"/>
  <c r="O452" i="8"/>
  <c r="O457" i="8"/>
  <c r="O462" i="8"/>
  <c r="O468" i="8"/>
  <c r="O473" i="8"/>
  <c r="O478" i="8"/>
  <c r="O484" i="8"/>
  <c r="O489" i="8"/>
  <c r="O494" i="8"/>
  <c r="O500" i="8"/>
  <c r="O505" i="8"/>
  <c r="O510" i="8"/>
  <c r="O516" i="8"/>
  <c r="O521" i="8"/>
  <c r="O526" i="8"/>
  <c r="O532" i="8"/>
  <c r="O537" i="8"/>
  <c r="O542" i="8"/>
  <c r="O12" i="8"/>
  <c r="O19" i="8"/>
  <c r="O25" i="8"/>
  <c r="O33" i="8"/>
  <c r="O40" i="8"/>
  <c r="O47" i="8"/>
  <c r="O55" i="8"/>
  <c r="O61" i="8"/>
  <c r="O68" i="8"/>
  <c r="O76" i="8"/>
  <c r="O83" i="8"/>
  <c r="O89" i="8"/>
  <c r="O97" i="8"/>
  <c r="O104" i="8"/>
  <c r="O111" i="8"/>
  <c r="O119" i="8"/>
  <c r="O125" i="8"/>
  <c r="O132" i="8"/>
  <c r="O140" i="8"/>
  <c r="O147" i="8"/>
  <c r="O153" i="8"/>
  <c r="O161" i="8"/>
  <c r="O168" i="8"/>
  <c r="O175" i="8"/>
  <c r="O183" i="8"/>
  <c r="O189" i="8"/>
  <c r="O196" i="8"/>
  <c r="O204" i="8"/>
  <c r="O211" i="8"/>
  <c r="O217" i="8"/>
  <c r="O225" i="8"/>
  <c r="O232" i="8"/>
  <c r="O239" i="8"/>
  <c r="O247" i="8"/>
  <c r="O253" i="8"/>
  <c r="O260" i="8"/>
  <c r="O268" i="8"/>
  <c r="O275" i="8"/>
  <c r="O281" i="8"/>
  <c r="O289" i="8"/>
  <c r="O296" i="8"/>
  <c r="O303" i="8"/>
  <c r="O311" i="8"/>
  <c r="O317" i="8"/>
  <c r="O324" i="8"/>
  <c r="O332" i="8"/>
  <c r="O339" i="8"/>
  <c r="O345" i="8"/>
  <c r="O352" i="8"/>
  <c r="O357" i="8"/>
  <c r="O362" i="8"/>
  <c r="O368" i="8"/>
  <c r="O373" i="8"/>
  <c r="O378" i="8"/>
  <c r="O384" i="8"/>
  <c r="O389" i="8"/>
  <c r="O394" i="8"/>
  <c r="O400" i="8"/>
  <c r="O405" i="8"/>
  <c r="O410" i="8"/>
  <c r="O416" i="8"/>
  <c r="O421" i="8"/>
  <c r="O426" i="8"/>
  <c r="O432" i="8"/>
  <c r="O437" i="8"/>
  <c r="O442" i="8"/>
  <c r="O448" i="8"/>
  <c r="O453" i="8"/>
  <c r="O458" i="8"/>
  <c r="O464" i="8"/>
  <c r="O469" i="8"/>
  <c r="O474" i="8"/>
  <c r="O480" i="8"/>
  <c r="O485" i="8"/>
  <c r="O490" i="8"/>
  <c r="O496" i="8"/>
  <c r="O501" i="8"/>
  <c r="O506" i="8"/>
  <c r="O512" i="8"/>
  <c r="O517" i="8"/>
  <c r="O522" i="8"/>
  <c r="O528" i="8"/>
  <c r="O533" i="8"/>
  <c r="O538" i="8"/>
  <c r="O544" i="8"/>
  <c r="O549" i="8"/>
  <c r="O554" i="8"/>
  <c r="O560" i="8"/>
  <c r="O565" i="8"/>
  <c r="O570" i="8"/>
  <c r="O576" i="8"/>
  <c r="O581" i="8"/>
  <c r="O586" i="8"/>
  <c r="O592" i="8"/>
  <c r="O597" i="8"/>
  <c r="O602" i="8"/>
  <c r="O608" i="8"/>
  <c r="O613" i="8"/>
  <c r="O618" i="8"/>
  <c r="O624" i="8"/>
  <c r="O629" i="8"/>
  <c r="O634" i="8"/>
  <c r="O640" i="8"/>
  <c r="O645" i="8"/>
  <c r="O650" i="8"/>
  <c r="O656" i="8"/>
  <c r="O661" i="8"/>
  <c r="O666" i="8"/>
  <c r="O672" i="8"/>
  <c r="O677" i="8"/>
  <c r="O682" i="8"/>
  <c r="O688" i="8"/>
  <c r="O693" i="8"/>
  <c r="O698" i="8"/>
  <c r="O704" i="8"/>
  <c r="O709" i="8"/>
  <c r="O714" i="8"/>
  <c r="O720" i="8"/>
  <c r="O725" i="8"/>
  <c r="O730" i="8"/>
  <c r="O736" i="8"/>
  <c r="O741" i="8"/>
  <c r="O746" i="8"/>
  <c r="O752" i="8"/>
  <c r="O757" i="8"/>
  <c r="O762" i="8"/>
  <c r="O768" i="8"/>
  <c r="O773" i="8"/>
  <c r="O777" i="8"/>
  <c r="O781" i="8"/>
  <c r="O785" i="8"/>
  <c r="O789" i="8"/>
  <c r="O793" i="8"/>
  <c r="O797" i="8"/>
  <c r="O801" i="8"/>
  <c r="O805" i="8"/>
  <c r="O809" i="8"/>
  <c r="O813" i="8"/>
  <c r="O817" i="8"/>
  <c r="O821" i="8"/>
  <c r="O825" i="8"/>
  <c r="O829" i="8"/>
  <c r="O833" i="8"/>
  <c r="O837" i="8"/>
  <c r="O841" i="8"/>
  <c r="O845" i="8"/>
  <c r="O849" i="8"/>
  <c r="O853" i="8"/>
  <c r="O857" i="8"/>
  <c r="O861" i="8"/>
  <c r="O865" i="8"/>
  <c r="O869" i="8"/>
  <c r="O873" i="8"/>
  <c r="O877" i="8"/>
  <c r="O881" i="8"/>
  <c r="O885" i="8"/>
  <c r="O889" i="8"/>
  <c r="O893" i="8"/>
  <c r="O897" i="8"/>
  <c r="O901" i="8"/>
  <c r="O905" i="8"/>
  <c r="O909" i="8"/>
  <c r="O913" i="8"/>
  <c r="O917" i="8"/>
  <c r="O921" i="8"/>
  <c r="O925" i="8"/>
  <c r="O929" i="8"/>
  <c r="O933" i="8"/>
  <c r="O937" i="8"/>
  <c r="O941" i="8"/>
  <c r="O945" i="8"/>
  <c r="O949" i="8"/>
  <c r="O953" i="8"/>
  <c r="O957" i="8"/>
  <c r="O961" i="8"/>
  <c r="O965" i="8"/>
  <c r="O969" i="8"/>
  <c r="O973" i="8"/>
  <c r="O977" i="8"/>
  <c r="O981" i="8"/>
  <c r="O985" i="8"/>
  <c r="O989" i="8"/>
  <c r="O993" i="8"/>
  <c r="O997" i="8"/>
  <c r="O13" i="8"/>
  <c r="O28" i="8"/>
  <c r="O41" i="8"/>
  <c r="O56" i="8"/>
  <c r="O71" i="8"/>
  <c r="O84" i="8"/>
  <c r="O99" i="8"/>
  <c r="O113" i="8"/>
  <c r="O127" i="8"/>
  <c r="O141" i="8"/>
  <c r="O156" i="8"/>
  <c r="O169" i="8"/>
  <c r="O184" i="8"/>
  <c r="O199" i="8"/>
  <c r="O212" i="8"/>
  <c r="O227" i="8"/>
  <c r="O241" i="8"/>
  <c r="O255" i="8"/>
  <c r="O269" i="8"/>
  <c r="O284" i="8"/>
  <c r="O297" i="8"/>
  <c r="O312" i="8"/>
  <c r="O327" i="8"/>
  <c r="O340" i="8"/>
  <c r="O353" i="8"/>
  <c r="O364" i="8"/>
  <c r="O374" i="8"/>
  <c r="O385" i="8"/>
  <c r="O396" i="8"/>
  <c r="O406" i="8"/>
  <c r="O417" i="8"/>
  <c r="O428" i="8"/>
  <c r="O438" i="8"/>
  <c r="O449" i="8"/>
  <c r="O460" i="8"/>
  <c r="O470" i="8"/>
  <c r="O481" i="8"/>
  <c r="O492" i="8"/>
  <c r="O502" i="8"/>
  <c r="O513" i="8"/>
  <c r="O524" i="8"/>
  <c r="O534" i="8"/>
  <c r="O545" i="8"/>
  <c r="O552" i="8"/>
  <c r="O558" i="8"/>
  <c r="O566" i="8"/>
  <c r="O573" i="8"/>
  <c r="O580" i="8"/>
  <c r="O588" i="8"/>
  <c r="O594" i="8"/>
  <c r="O601" i="8"/>
  <c r="O609" i="8"/>
  <c r="O616" i="8"/>
  <c r="O622" i="8"/>
  <c r="O630" i="8"/>
  <c r="O637" i="8"/>
  <c r="O644" i="8"/>
  <c r="O652" i="8"/>
  <c r="O658" i="8"/>
  <c r="O665" i="8"/>
  <c r="O673" i="8"/>
  <c r="O680" i="8"/>
  <c r="O686" i="8"/>
  <c r="O694" i="8"/>
  <c r="O701" i="8"/>
  <c r="O708" i="8"/>
  <c r="O716" i="8"/>
  <c r="O722" i="8"/>
  <c r="O729" i="8"/>
  <c r="O737" i="8"/>
  <c r="O744" i="8"/>
  <c r="O750" i="8"/>
  <c r="O758" i="8"/>
  <c r="O765" i="8"/>
  <c r="O772" i="8"/>
  <c r="O778" i="8"/>
  <c r="O783" i="8"/>
  <c r="O788" i="8"/>
  <c r="O794" i="8"/>
  <c r="O799" i="8"/>
  <c r="O804" i="8"/>
  <c r="O810" i="8"/>
  <c r="O815" i="8"/>
  <c r="O820" i="8"/>
  <c r="O826" i="8"/>
  <c r="O831" i="8"/>
  <c r="O836" i="8"/>
  <c r="O842" i="8"/>
  <c r="O847" i="8"/>
  <c r="O852" i="8"/>
  <c r="O858" i="8"/>
  <c r="O863" i="8"/>
  <c r="O868" i="8"/>
  <c r="O874" i="8"/>
  <c r="O879" i="8"/>
  <c r="O884" i="8"/>
  <c r="O890" i="8"/>
  <c r="O895" i="8"/>
  <c r="O900" i="8"/>
  <c r="O906" i="8"/>
  <c r="O911" i="8"/>
  <c r="O916" i="8"/>
  <c r="O922" i="8"/>
  <c r="O927" i="8"/>
  <c r="O932" i="8"/>
  <c r="O938" i="8"/>
  <c r="O943" i="8"/>
  <c r="O948" i="8"/>
  <c r="O954" i="8"/>
  <c r="O959" i="8"/>
  <c r="O964" i="8"/>
  <c r="O970" i="8"/>
  <c r="O975" i="8"/>
  <c r="O980" i="8"/>
  <c r="O986" i="8"/>
  <c r="O991" i="8"/>
  <c r="O996" i="8"/>
  <c r="O23" i="8"/>
  <c r="O36" i="8"/>
  <c r="O65" i="8"/>
  <c r="O93" i="8"/>
  <c r="O136" i="8"/>
  <c r="O193" i="8"/>
  <c r="O236" i="8"/>
  <c r="O292" i="8"/>
  <c r="O335" i="8"/>
  <c r="O381" i="8"/>
  <c r="O424" i="8"/>
  <c r="O456" i="8"/>
  <c r="O498" i="8"/>
  <c r="O541" i="8"/>
  <c r="O564" i="8"/>
  <c r="O593" i="8"/>
  <c r="O614" i="8"/>
  <c r="O642" i="8"/>
  <c r="O664" i="8"/>
  <c r="O692" i="8"/>
  <c r="O713" i="8"/>
  <c r="O734" i="8"/>
  <c r="O756" i="8"/>
  <c r="O776" i="8"/>
  <c r="O798" i="8"/>
  <c r="O819" i="8"/>
  <c r="O835" i="8"/>
  <c r="O856" i="8"/>
  <c r="O878" i="8"/>
  <c r="O904" i="8"/>
  <c r="O926" i="8"/>
  <c r="O936" i="8"/>
  <c r="O963" i="8"/>
  <c r="O979" i="8"/>
  <c r="O995" i="8"/>
  <c r="O15" i="8"/>
  <c r="O29" i="8"/>
  <c r="O44" i="8"/>
  <c r="O57" i="8"/>
  <c r="O72" i="8"/>
  <c r="O87" i="8"/>
  <c r="O100" i="8"/>
  <c r="O115" i="8"/>
  <c r="O129" i="8"/>
  <c r="O143" i="8"/>
  <c r="O157" i="8"/>
  <c r="O172" i="8"/>
  <c r="O185" i="8"/>
  <c r="O200" i="8"/>
  <c r="O215" i="8"/>
  <c r="O228" i="8"/>
  <c r="O243" i="8"/>
  <c r="O257" i="8"/>
  <c r="O271" i="8"/>
  <c r="O285" i="8"/>
  <c r="O300" i="8"/>
  <c r="O313" i="8"/>
  <c r="O328" i="8"/>
  <c r="O343" i="8"/>
  <c r="O354" i="8"/>
  <c r="O365" i="8"/>
  <c r="O376" i="8"/>
  <c r="O386" i="8"/>
  <c r="O397" i="8"/>
  <c r="O408" i="8"/>
  <c r="O418" i="8"/>
  <c r="O429" i="8"/>
  <c r="O440" i="8"/>
  <c r="O450" i="8"/>
  <c r="O461" i="8"/>
  <c r="O472" i="8"/>
  <c r="O482" i="8"/>
  <c r="O493" i="8"/>
  <c r="O504" i="8"/>
  <c r="O514" i="8"/>
  <c r="O525" i="8"/>
  <c r="O536" i="8"/>
  <c r="O546" i="8"/>
  <c r="O553" i="8"/>
  <c r="O561" i="8"/>
  <c r="O568" i="8"/>
  <c r="O574" i="8"/>
  <c r="O582" i="8"/>
  <c r="O589" i="8"/>
  <c r="O596" i="8"/>
  <c r="O604" i="8"/>
  <c r="O610" i="8"/>
  <c r="O617" i="8"/>
  <c r="O625" i="8"/>
  <c r="O632" i="8"/>
  <c r="O638" i="8"/>
  <c r="O646" i="8"/>
  <c r="O653" i="8"/>
  <c r="O660" i="8"/>
  <c r="O668" i="8"/>
  <c r="O674" i="8"/>
  <c r="O681" i="8"/>
  <c r="O689" i="8"/>
  <c r="O696" i="8"/>
  <c r="O702" i="8"/>
  <c r="O710" i="8"/>
  <c r="O717" i="8"/>
  <c r="O724" i="8"/>
  <c r="O732" i="8"/>
  <c r="O738" i="8"/>
  <c r="O745" i="8"/>
  <c r="O753" i="8"/>
  <c r="O760" i="8"/>
  <c r="O766" i="8"/>
  <c r="O774" i="8"/>
  <c r="O779" i="8"/>
  <c r="O784" i="8"/>
  <c r="O790" i="8"/>
  <c r="O795" i="8"/>
  <c r="O800" i="8"/>
  <c r="O806" i="8"/>
  <c r="O811" i="8"/>
  <c r="O816" i="8"/>
  <c r="O822" i="8"/>
  <c r="O827" i="8"/>
  <c r="O832" i="8"/>
  <c r="O838" i="8"/>
  <c r="O843" i="8"/>
  <c r="O848" i="8"/>
  <c r="O854" i="8"/>
  <c r="O859" i="8"/>
  <c r="O864" i="8"/>
  <c r="O870" i="8"/>
  <c r="O875" i="8"/>
  <c r="O880" i="8"/>
  <c r="O886" i="8"/>
  <c r="O891" i="8"/>
  <c r="O896" i="8"/>
  <c r="O902" i="8"/>
  <c r="O907" i="8"/>
  <c r="O912" i="8"/>
  <c r="O918" i="8"/>
  <c r="O923" i="8"/>
  <c r="O928" i="8"/>
  <c r="O934" i="8"/>
  <c r="O939" i="8"/>
  <c r="O944" i="8"/>
  <c r="O950" i="8"/>
  <c r="O955" i="8"/>
  <c r="O960" i="8"/>
  <c r="O966" i="8"/>
  <c r="O971" i="8"/>
  <c r="O976" i="8"/>
  <c r="O982" i="8"/>
  <c r="O987" i="8"/>
  <c r="O992" i="8"/>
  <c r="O998" i="8"/>
  <c r="O20" i="8"/>
  <c r="O35" i="8"/>
  <c r="O49" i="8"/>
  <c r="O63" i="8"/>
  <c r="O77" i="8"/>
  <c r="O92" i="8"/>
  <c r="O105" i="8"/>
  <c r="O120" i="8"/>
  <c r="O135" i="8"/>
  <c r="O148" i="8"/>
  <c r="O163" i="8"/>
  <c r="O177" i="8"/>
  <c r="O191" i="8"/>
  <c r="O205" i="8"/>
  <c r="O220" i="8"/>
  <c r="O233" i="8"/>
  <c r="O248" i="8"/>
  <c r="O263" i="8"/>
  <c r="O276" i="8"/>
  <c r="O291" i="8"/>
  <c r="O305" i="8"/>
  <c r="O319" i="8"/>
  <c r="O333" i="8"/>
  <c r="O348" i="8"/>
  <c r="O358" i="8"/>
  <c r="O369" i="8"/>
  <c r="O380" i="8"/>
  <c r="O390" i="8"/>
  <c r="O401" i="8"/>
  <c r="O412" i="8"/>
  <c r="O422" i="8"/>
  <c r="O433" i="8"/>
  <c r="O444" i="8"/>
  <c r="O454" i="8"/>
  <c r="O465" i="8"/>
  <c r="O476" i="8"/>
  <c r="O486" i="8"/>
  <c r="O497" i="8"/>
  <c r="O508" i="8"/>
  <c r="O518" i="8"/>
  <c r="O529" i="8"/>
  <c r="O540" i="8"/>
  <c r="O548" i="8"/>
  <c r="O556" i="8"/>
  <c r="O562" i="8"/>
  <c r="O569" i="8"/>
  <c r="O577" i="8"/>
  <c r="O584" i="8"/>
  <c r="O590" i="8"/>
  <c r="O598" i="8"/>
  <c r="O605" i="8"/>
  <c r="O612" i="8"/>
  <c r="O620" i="8"/>
  <c r="O626" i="8"/>
  <c r="O633" i="8"/>
  <c r="O641" i="8"/>
  <c r="O648" i="8"/>
  <c r="O654" i="8"/>
  <c r="O662" i="8"/>
  <c r="O669" i="8"/>
  <c r="O676" i="8"/>
  <c r="O684" i="8"/>
  <c r="O690" i="8"/>
  <c r="O697" i="8"/>
  <c r="O705" i="8"/>
  <c r="O712" i="8"/>
  <c r="O718" i="8"/>
  <c r="O726" i="8"/>
  <c r="O733" i="8"/>
  <c r="O740" i="8"/>
  <c r="O748" i="8"/>
  <c r="O754" i="8"/>
  <c r="O761" i="8"/>
  <c r="O769" i="8"/>
  <c r="O775" i="8"/>
  <c r="O780" i="8"/>
  <c r="O786" i="8"/>
  <c r="O791" i="8"/>
  <c r="O796" i="8"/>
  <c r="O802" i="8"/>
  <c r="O807" i="8"/>
  <c r="O812" i="8"/>
  <c r="O818" i="8"/>
  <c r="O823" i="8"/>
  <c r="O828" i="8"/>
  <c r="O834" i="8"/>
  <c r="O839" i="8"/>
  <c r="O844" i="8"/>
  <c r="O850" i="8"/>
  <c r="O855" i="8"/>
  <c r="O860" i="8"/>
  <c r="O866" i="8"/>
  <c r="O871" i="8"/>
  <c r="O876" i="8"/>
  <c r="O882" i="8"/>
  <c r="O887" i="8"/>
  <c r="O892" i="8"/>
  <c r="O898" i="8"/>
  <c r="O903" i="8"/>
  <c r="O908" i="8"/>
  <c r="O914" i="8"/>
  <c r="O919" i="8"/>
  <c r="O924" i="8"/>
  <c r="O930" i="8"/>
  <c r="O935" i="8"/>
  <c r="O940" i="8"/>
  <c r="O946" i="8"/>
  <c r="O951" i="8"/>
  <c r="O956" i="8"/>
  <c r="O962" i="8"/>
  <c r="O967" i="8"/>
  <c r="O972" i="8"/>
  <c r="O978" i="8"/>
  <c r="O983" i="8"/>
  <c r="O988" i="8"/>
  <c r="O994" i="8"/>
  <c r="O999" i="8"/>
  <c r="O108" i="8"/>
  <c r="O164" i="8"/>
  <c r="O221" i="8"/>
  <c r="O264" i="8"/>
  <c r="O321" i="8"/>
  <c r="O360" i="8"/>
  <c r="O402" i="8"/>
  <c r="O445" i="8"/>
  <c r="O488" i="8"/>
  <c r="O520" i="8"/>
  <c r="O557" i="8"/>
  <c r="O578" i="8"/>
  <c r="O606" i="8"/>
  <c r="O628" i="8"/>
  <c r="O657" i="8"/>
  <c r="O685" i="8"/>
  <c r="O706" i="8"/>
  <c r="O728" i="8"/>
  <c r="O764" i="8"/>
  <c r="O782" i="8"/>
  <c r="O803" i="8"/>
  <c r="O824" i="8"/>
  <c r="O846" i="8"/>
  <c r="O862" i="8"/>
  <c r="O883" i="8"/>
  <c r="O899" i="8"/>
  <c r="O920" i="8"/>
  <c r="O942" i="8"/>
  <c r="O958" i="8"/>
  <c r="O984" i="8"/>
  <c r="O51" i="8"/>
  <c r="O79" i="8"/>
  <c r="O121" i="8"/>
  <c r="O151" i="8"/>
  <c r="O179" i="8"/>
  <c r="O207" i="8"/>
  <c r="O249" i="8"/>
  <c r="O279" i="8"/>
  <c r="O307" i="8"/>
  <c r="O349" i="8"/>
  <c r="O370" i="8"/>
  <c r="O392" i="8"/>
  <c r="O413" i="8"/>
  <c r="O434" i="8"/>
  <c r="O466" i="8"/>
  <c r="O477" i="8"/>
  <c r="O509" i="8"/>
  <c r="O530" i="8"/>
  <c r="O550" i="8"/>
  <c r="O572" i="8"/>
  <c r="O585" i="8"/>
  <c r="O600" i="8"/>
  <c r="O621" i="8"/>
  <c r="O636" i="8"/>
  <c r="O649" i="8"/>
  <c r="O670" i="8"/>
  <c r="O678" i="8"/>
  <c r="O700" i="8"/>
  <c r="O721" i="8"/>
  <c r="O742" i="8"/>
  <c r="O749" i="8"/>
  <c r="O770" i="8"/>
  <c r="O787" i="8"/>
  <c r="O792" i="8"/>
  <c r="O808" i="8"/>
  <c r="O814" i="8"/>
  <c r="O830" i="8"/>
  <c r="O840" i="8"/>
  <c r="O851" i="8"/>
  <c r="O867" i="8"/>
  <c r="O872" i="8"/>
  <c r="O888" i="8"/>
  <c r="O894" i="8"/>
  <c r="O910" i="8"/>
  <c r="O915" i="8"/>
  <c r="O931" i="8"/>
  <c r="O947" i="8"/>
  <c r="O952" i="8"/>
  <c r="O968" i="8"/>
  <c r="O974" i="8"/>
  <c r="O990" i="8"/>
  <c r="B303" i="6"/>
  <c r="B304" i="6"/>
  <c r="B206" i="6"/>
  <c r="B302" i="6"/>
  <c r="B214" i="6"/>
  <c r="O407" i="10"/>
  <c r="O998" i="10"/>
  <c r="O996" i="10"/>
  <c r="O994" i="10"/>
  <c r="O992" i="10"/>
  <c r="O990" i="10"/>
  <c r="O988" i="10"/>
  <c r="O986" i="10"/>
  <c r="O984" i="10"/>
  <c r="O982" i="10"/>
  <c r="O980" i="10"/>
  <c r="O978" i="10"/>
  <c r="O976" i="10"/>
  <c r="O974" i="10"/>
  <c r="O971" i="10"/>
  <c r="O969" i="10"/>
  <c r="O967" i="10"/>
  <c r="O965" i="10"/>
  <c r="O963" i="10"/>
  <c r="O961" i="10"/>
  <c r="O959" i="10"/>
  <c r="O957" i="10"/>
  <c r="O955" i="10"/>
  <c r="O953" i="10"/>
  <c r="O951" i="10"/>
  <c r="O949" i="10"/>
  <c r="O947" i="10"/>
  <c r="O945" i="10"/>
  <c r="O943" i="10"/>
  <c r="O941" i="10"/>
  <c r="O939" i="10"/>
  <c r="O937" i="10"/>
  <c r="O935" i="10"/>
  <c r="O933" i="10"/>
  <c r="O931" i="10"/>
  <c r="O929" i="10"/>
  <c r="O927" i="10"/>
  <c r="O925" i="10"/>
  <c r="O923" i="10"/>
  <c r="O921" i="10"/>
  <c r="O919" i="10"/>
  <c r="O917" i="10"/>
  <c r="O915" i="10"/>
  <c r="O913" i="10"/>
  <c r="O911" i="10"/>
  <c r="O909" i="10"/>
  <c r="O907" i="10"/>
  <c r="O905" i="10"/>
  <c r="O903" i="10"/>
  <c r="O901" i="10"/>
  <c r="O899" i="10"/>
  <c r="O897" i="10"/>
  <c r="O895" i="10"/>
  <c r="O893" i="10"/>
  <c r="O891" i="10"/>
  <c r="O889" i="10"/>
  <c r="O887" i="10"/>
  <c r="O885" i="10"/>
  <c r="O883" i="10"/>
  <c r="O881" i="10"/>
  <c r="O879" i="10"/>
  <c r="O877" i="10"/>
  <c r="O875" i="10"/>
  <c r="O873" i="10"/>
  <c r="O871" i="10"/>
  <c r="O869" i="10"/>
  <c r="O867" i="10"/>
  <c r="O865" i="10"/>
  <c r="O863" i="10"/>
  <c r="O861" i="10"/>
  <c r="O859" i="10"/>
  <c r="O857" i="10"/>
  <c r="O855" i="10"/>
  <c r="O853" i="10"/>
  <c r="O851" i="10"/>
  <c r="O849" i="10"/>
  <c r="O847" i="10"/>
  <c r="O845" i="10"/>
  <c r="O843" i="10"/>
  <c r="O841" i="10"/>
  <c r="O839" i="10"/>
  <c r="O837" i="10"/>
  <c r="O835" i="10"/>
  <c r="O833" i="10"/>
  <c r="O831" i="10"/>
  <c r="O829" i="10"/>
  <c r="O827" i="10"/>
  <c r="O825" i="10"/>
  <c r="O823" i="10"/>
  <c r="O821" i="10"/>
  <c r="O819" i="10"/>
  <c r="O817" i="10"/>
  <c r="O815" i="10"/>
  <c r="O813" i="10"/>
  <c r="O811" i="10"/>
  <c r="O809" i="10"/>
  <c r="O807" i="10"/>
  <c r="O805" i="10"/>
  <c r="O803" i="10"/>
  <c r="O801" i="10"/>
  <c r="O799" i="10"/>
  <c r="O797" i="10"/>
  <c r="O795" i="10"/>
  <c r="O793" i="10"/>
  <c r="O791" i="10"/>
  <c r="O789" i="10"/>
  <c r="O787" i="10"/>
  <c r="O785" i="10"/>
  <c r="O783" i="10"/>
  <c r="O781" i="10"/>
  <c r="O779" i="10"/>
  <c r="O777" i="10"/>
  <c r="O775" i="10"/>
  <c r="O773" i="10"/>
  <c r="O771" i="10"/>
  <c r="O769" i="10"/>
  <c r="O767" i="10"/>
  <c r="O765" i="10"/>
  <c r="O763" i="10"/>
  <c r="O761" i="10"/>
  <c r="O759" i="10"/>
  <c r="O757" i="10"/>
  <c r="O755" i="10"/>
  <c r="O753" i="10"/>
  <c r="O751" i="10"/>
  <c r="O749" i="10"/>
  <c r="O747" i="10"/>
  <c r="O745" i="10"/>
  <c r="O743" i="10"/>
  <c r="O741" i="10"/>
  <c r="O739" i="10"/>
  <c r="O737" i="10"/>
  <c r="O735" i="10"/>
  <c r="O733" i="10"/>
  <c r="O731" i="10"/>
  <c r="O729" i="10"/>
  <c r="O727" i="10"/>
  <c r="O725" i="10"/>
  <c r="O723" i="10"/>
  <c r="O721" i="10"/>
  <c r="O719" i="10"/>
  <c r="O717" i="10"/>
  <c r="O715" i="10"/>
  <c r="O713" i="10"/>
  <c r="O711" i="10"/>
  <c r="O709" i="10"/>
  <c r="O707" i="10"/>
  <c r="O705" i="10"/>
  <c r="O703" i="10"/>
  <c r="O701" i="10"/>
  <c r="O699" i="10"/>
  <c r="O697" i="10"/>
  <c r="O695" i="10"/>
  <c r="O693" i="10"/>
  <c r="O691" i="10"/>
  <c r="O689" i="10"/>
  <c r="O687" i="10"/>
  <c r="O685" i="10"/>
  <c r="O683" i="10"/>
  <c r="O681" i="10"/>
  <c r="O679" i="10"/>
  <c r="O677" i="10"/>
  <c r="O675" i="10"/>
  <c r="O673" i="10"/>
  <c r="O671" i="10"/>
  <c r="O669" i="10"/>
  <c r="O667" i="10"/>
  <c r="O665" i="10"/>
  <c r="O663" i="10"/>
  <c r="O661" i="10"/>
  <c r="O659" i="10"/>
  <c r="O657" i="10"/>
  <c r="O655" i="10"/>
  <c r="O653" i="10"/>
  <c r="O651" i="10"/>
  <c r="O649" i="10"/>
  <c r="O647" i="10"/>
  <c r="O645" i="10"/>
  <c r="O643" i="10"/>
  <c r="O641" i="10"/>
  <c r="O639" i="10"/>
  <c r="O637" i="10"/>
  <c r="O635" i="10"/>
  <c r="O633" i="10"/>
  <c r="O631" i="10"/>
  <c r="O629" i="10"/>
  <c r="O627" i="10"/>
  <c r="O625" i="10"/>
  <c r="O623" i="10"/>
  <c r="O621" i="10"/>
  <c r="O619" i="10"/>
  <c r="O617" i="10"/>
  <c r="O615" i="10"/>
  <c r="O613" i="10"/>
  <c r="O611" i="10"/>
  <c r="O609" i="10"/>
  <c r="O607" i="10"/>
  <c r="O605" i="10"/>
  <c r="O603" i="10"/>
  <c r="O601" i="10"/>
  <c r="O599" i="10"/>
  <c r="O597" i="10"/>
  <c r="O595" i="10"/>
  <c r="O593" i="10"/>
  <c r="O591" i="10"/>
  <c r="O589" i="10"/>
  <c r="O587" i="10"/>
  <c r="O585" i="10"/>
  <c r="O583" i="10"/>
  <c r="O581" i="10"/>
  <c r="O579" i="10"/>
  <c r="O577" i="10"/>
  <c r="O575" i="10"/>
  <c r="O573" i="10"/>
  <c r="O571" i="10"/>
  <c r="O569" i="10"/>
  <c r="O567" i="10"/>
  <c r="O565" i="10"/>
  <c r="O563" i="10"/>
  <c r="O561" i="10"/>
  <c r="O559" i="10"/>
  <c r="O557" i="10"/>
  <c r="O555" i="10"/>
  <c r="O553" i="10"/>
  <c r="O551" i="10"/>
  <c r="O549" i="10"/>
  <c r="O547" i="10"/>
  <c r="O545" i="10"/>
  <c r="O543" i="10"/>
  <c r="O541" i="10"/>
  <c r="O539" i="10"/>
  <c r="O537" i="10"/>
  <c r="O535" i="10"/>
  <c r="O533" i="10"/>
  <c r="O531" i="10"/>
  <c r="O529" i="10"/>
  <c r="O527" i="10"/>
  <c r="O525" i="10"/>
  <c r="O523" i="10"/>
  <c r="O521" i="10"/>
  <c r="O519" i="10"/>
  <c r="O517" i="10"/>
  <c r="O515" i="10"/>
  <c r="O513" i="10"/>
  <c r="O511" i="10"/>
  <c r="O509" i="10"/>
  <c r="O507" i="10"/>
  <c r="O505" i="10"/>
  <c r="O503" i="10"/>
  <c r="O501" i="10"/>
  <c r="O499" i="10"/>
  <c r="O497" i="10"/>
  <c r="O495" i="10"/>
  <c r="O493" i="10"/>
  <c r="O491" i="10"/>
  <c r="O489" i="10"/>
  <c r="O487" i="10"/>
  <c r="O485" i="10"/>
  <c r="O483" i="10"/>
  <c r="O481" i="10"/>
  <c r="O479" i="10"/>
  <c r="O477" i="10"/>
  <c r="O475" i="10"/>
  <c r="O473" i="10"/>
  <c r="O471" i="10"/>
  <c r="O469" i="10"/>
  <c r="O467" i="10"/>
  <c r="O465" i="10"/>
  <c r="O463" i="10"/>
  <c r="O461" i="10"/>
  <c r="O459" i="10"/>
  <c r="O457" i="10"/>
  <c r="O455" i="10"/>
  <c r="O453" i="10"/>
  <c r="O451" i="10"/>
  <c r="O449" i="10"/>
  <c r="O447" i="10"/>
  <c r="O445" i="10"/>
  <c r="O443" i="10"/>
  <c r="O441" i="10"/>
  <c r="O439" i="10"/>
  <c r="O437" i="10"/>
  <c r="O435" i="10"/>
  <c r="O433" i="10"/>
  <c r="O431" i="10"/>
  <c r="O429" i="10"/>
  <c r="O427" i="10"/>
  <c r="O425" i="10"/>
  <c r="O423" i="10"/>
  <c r="O421" i="10"/>
  <c r="O419" i="10"/>
  <c r="O417" i="10"/>
  <c r="O415" i="10"/>
  <c r="O413" i="10"/>
  <c r="O411" i="10"/>
  <c r="O409" i="10"/>
  <c r="O10" i="11"/>
  <c r="O12" i="11"/>
  <c r="O14" i="11"/>
  <c r="O16" i="11"/>
  <c r="O18" i="11"/>
  <c r="O20" i="11"/>
  <c r="O22" i="11"/>
  <c r="O24" i="11"/>
  <c r="O26" i="11"/>
  <c r="O28" i="11"/>
  <c r="O30" i="11"/>
  <c r="O32" i="11"/>
  <c r="O34" i="11"/>
  <c r="O36" i="11"/>
  <c r="O38" i="11"/>
  <c r="O40" i="11"/>
  <c r="O42" i="11"/>
  <c r="O44" i="11"/>
  <c r="O46" i="11"/>
  <c r="O48" i="11"/>
  <c r="O50" i="11"/>
  <c r="O52" i="11"/>
  <c r="O54" i="11"/>
  <c r="O56" i="11"/>
  <c r="O58" i="11"/>
  <c r="O60" i="11"/>
  <c r="O62" i="11"/>
  <c r="O64" i="11"/>
  <c r="O66" i="11"/>
  <c r="O68" i="11"/>
  <c r="O70" i="11"/>
  <c r="O72" i="11"/>
  <c r="O74" i="11"/>
  <c r="O76" i="11"/>
  <c r="O78" i="11"/>
  <c r="O80" i="11"/>
  <c r="O82" i="11"/>
  <c r="O84" i="11"/>
  <c r="O86" i="11"/>
  <c r="O88" i="11"/>
  <c r="O90" i="11"/>
  <c r="O92" i="11"/>
  <c r="O94" i="11"/>
  <c r="O96" i="11"/>
  <c r="O98" i="11"/>
  <c r="O100" i="11"/>
  <c r="O102" i="11"/>
  <c r="O104" i="11"/>
  <c r="O106" i="11"/>
  <c r="O108" i="11"/>
  <c r="O110" i="11"/>
  <c r="O112" i="11"/>
  <c r="O114" i="11"/>
  <c r="O116" i="11"/>
  <c r="O118" i="11"/>
  <c r="O120" i="11"/>
  <c r="O122" i="11"/>
  <c r="O124" i="11"/>
  <c r="O126" i="11"/>
  <c r="O128" i="11"/>
  <c r="O130" i="11"/>
  <c r="O132" i="11"/>
  <c r="O134" i="11"/>
  <c r="O136" i="11"/>
  <c r="O138" i="11"/>
  <c r="O140" i="11"/>
  <c r="O142" i="11"/>
  <c r="O144" i="11"/>
  <c r="O146" i="11"/>
  <c r="O148" i="11"/>
  <c r="O150" i="11"/>
  <c r="O152" i="11"/>
  <c r="O154" i="11"/>
  <c r="O156" i="11"/>
  <c r="O158" i="11"/>
  <c r="O160" i="11"/>
  <c r="O162" i="11"/>
  <c r="O164" i="11"/>
  <c r="O166" i="11"/>
  <c r="O168" i="11"/>
  <c r="O170" i="11"/>
  <c r="O172" i="11"/>
  <c r="O174" i="11"/>
  <c r="O176" i="11"/>
  <c r="O178" i="11"/>
  <c r="O180" i="11"/>
  <c r="O182" i="11"/>
  <c r="O184" i="11"/>
  <c r="O186" i="11"/>
  <c r="O188" i="11"/>
  <c r="O190" i="11"/>
  <c r="O192" i="11"/>
  <c r="O194" i="11"/>
  <c r="O196" i="11"/>
  <c r="O198" i="11"/>
  <c r="O200" i="11"/>
  <c r="O202" i="11"/>
  <c r="O204" i="11"/>
  <c r="O206" i="11"/>
  <c r="O208" i="11"/>
  <c r="O210" i="11"/>
  <c r="O212" i="11"/>
  <c r="O214" i="11"/>
  <c r="O216" i="11"/>
  <c r="O218" i="11"/>
  <c r="O220" i="11"/>
  <c r="O222" i="11"/>
  <c r="O224" i="11"/>
  <c r="O226" i="11"/>
  <c r="O228" i="11"/>
  <c r="O230" i="11"/>
  <c r="O232" i="11"/>
  <c r="O234" i="11"/>
  <c r="O236" i="11"/>
  <c r="O11" i="11"/>
  <c r="O15" i="11"/>
  <c r="O19" i="11"/>
  <c r="O23" i="11"/>
  <c r="O27" i="11"/>
  <c r="O31" i="11"/>
  <c r="O35" i="11"/>
  <c r="O39" i="11"/>
  <c r="O43" i="11"/>
  <c r="O47" i="11"/>
  <c r="O51" i="11"/>
  <c r="O55" i="11"/>
  <c r="O59" i="11"/>
  <c r="O63" i="11"/>
  <c r="O67" i="11"/>
  <c r="O71" i="11"/>
  <c r="O75" i="11"/>
  <c r="O79" i="11"/>
  <c r="O83" i="11"/>
  <c r="O87" i="11"/>
  <c r="O91" i="11"/>
  <c r="O95" i="11"/>
  <c r="O99" i="11"/>
  <c r="O103" i="11"/>
  <c r="O107" i="11"/>
  <c r="O111" i="11"/>
  <c r="O115" i="11"/>
  <c r="O119" i="11"/>
  <c r="O123" i="11"/>
  <c r="O127" i="11"/>
  <c r="O131" i="11"/>
  <c r="O135" i="11"/>
  <c r="O139" i="11"/>
  <c r="O143" i="11"/>
  <c r="O147" i="11"/>
  <c r="O151" i="11"/>
  <c r="O155" i="11"/>
  <c r="O159" i="11"/>
  <c r="O163" i="11"/>
  <c r="O167" i="11"/>
  <c r="O171" i="11"/>
  <c r="O175" i="11"/>
  <c r="O179" i="11"/>
  <c r="O183" i="11"/>
  <c r="O187" i="11"/>
  <c r="O191" i="11"/>
  <c r="O195" i="11"/>
  <c r="O199" i="11"/>
  <c r="O203" i="11"/>
  <c r="O207" i="11"/>
  <c r="O211" i="11"/>
  <c r="O215" i="11"/>
  <c r="O219" i="11"/>
  <c r="O223" i="11"/>
  <c r="O227" i="11"/>
  <c r="O231" i="11"/>
  <c r="O235" i="11"/>
  <c r="O238" i="11"/>
  <c r="O240" i="11"/>
  <c r="O242" i="11"/>
  <c r="O244" i="11"/>
  <c r="O246" i="11"/>
  <c r="O248" i="11"/>
  <c r="O250" i="11"/>
  <c r="O252" i="11"/>
  <c r="O254" i="11"/>
  <c r="O256" i="11"/>
  <c r="O258" i="11"/>
  <c r="O260" i="11"/>
  <c r="O262" i="11"/>
  <c r="O264" i="11"/>
  <c r="O266" i="11"/>
  <c r="O268" i="11"/>
  <c r="O270" i="11"/>
  <c r="O272" i="11"/>
  <c r="O274" i="11"/>
  <c r="O276" i="11"/>
  <c r="O278" i="11"/>
  <c r="O280" i="11"/>
  <c r="O282" i="11"/>
  <c r="O284" i="11"/>
  <c r="O286" i="11"/>
  <c r="O288" i="11"/>
  <c r="O290" i="11"/>
  <c r="O292" i="11"/>
  <c r="O294" i="11"/>
  <c r="O296" i="11"/>
  <c r="O298" i="11"/>
  <c r="O300" i="11"/>
  <c r="O302" i="11"/>
  <c r="O304" i="11"/>
  <c r="O306" i="11"/>
  <c r="O308" i="11"/>
  <c r="O310" i="11"/>
  <c r="O312" i="11"/>
  <c r="O314" i="11"/>
  <c r="O316" i="11"/>
  <c r="O318" i="11"/>
  <c r="O320" i="11"/>
  <c r="O322" i="11"/>
  <c r="O324" i="11"/>
  <c r="O326" i="11"/>
  <c r="O328" i="11"/>
  <c r="O330" i="11"/>
  <c r="O332" i="11"/>
  <c r="O334" i="11"/>
  <c r="O336" i="11"/>
  <c r="O338" i="11"/>
  <c r="O340" i="11"/>
  <c r="O342" i="11"/>
  <c r="O344" i="11"/>
  <c r="O346" i="11"/>
  <c r="O348" i="11"/>
  <c r="O350" i="11"/>
  <c r="O352" i="11"/>
  <c r="O354" i="11"/>
  <c r="O356" i="11"/>
  <c r="O358" i="11"/>
  <c r="O360" i="11"/>
  <c r="O362" i="11"/>
  <c r="O364" i="11"/>
  <c r="O366" i="11"/>
  <c r="O368" i="11"/>
  <c r="O370" i="11"/>
  <c r="O372" i="11"/>
  <c r="O374" i="11"/>
  <c r="O376" i="11"/>
  <c r="O378" i="11"/>
  <c r="O380" i="11"/>
  <c r="O382" i="11"/>
  <c r="O384" i="11"/>
  <c r="O386" i="11"/>
  <c r="O388" i="11"/>
  <c r="O390" i="11"/>
  <c r="O392" i="11"/>
  <c r="O394" i="11"/>
  <c r="O396" i="11"/>
  <c r="O398" i="11"/>
  <c r="O400" i="11"/>
  <c r="O402" i="11"/>
  <c r="O404" i="11"/>
  <c r="O406" i="11"/>
  <c r="O408" i="11"/>
  <c r="O410" i="11"/>
  <c r="O412" i="11"/>
  <c r="O414" i="11"/>
  <c r="O416" i="11"/>
  <c r="O418" i="11"/>
  <c r="O420" i="11"/>
  <c r="O422" i="11"/>
  <c r="O424" i="11"/>
  <c r="O426" i="11"/>
  <c r="O428" i="11"/>
  <c r="O430" i="11"/>
  <c r="O432" i="11"/>
  <c r="O434" i="11"/>
  <c r="O436" i="11"/>
  <c r="O438" i="11"/>
  <c r="O440" i="11"/>
  <c r="O442" i="11"/>
  <c r="O444" i="11"/>
  <c r="O446" i="11"/>
  <c r="O448" i="11"/>
  <c r="O450" i="11"/>
  <c r="O452" i="11"/>
  <c r="O454" i="11"/>
  <c r="O456" i="11"/>
  <c r="O458" i="11"/>
  <c r="O460" i="11"/>
  <c r="O462" i="11"/>
  <c r="O464" i="11"/>
  <c r="O466" i="11"/>
  <c r="O468" i="11"/>
  <c r="O470" i="11"/>
  <c r="O472" i="11"/>
  <c r="O474" i="11"/>
  <c r="O476" i="11"/>
  <c r="O478" i="11"/>
  <c r="O480" i="11"/>
  <c r="O482" i="11"/>
  <c r="O484" i="11"/>
  <c r="O486" i="11"/>
  <c r="O488" i="11"/>
  <c r="O490" i="11"/>
  <c r="O492" i="11"/>
  <c r="O494" i="11"/>
  <c r="O496" i="11"/>
  <c r="O498" i="11"/>
  <c r="O500" i="11"/>
  <c r="O502" i="11"/>
  <c r="O504" i="11"/>
  <c r="O506" i="11"/>
  <c r="O508" i="11"/>
  <c r="O510" i="11"/>
  <c r="O512" i="11"/>
  <c r="O514" i="11"/>
  <c r="O516" i="11"/>
  <c r="O518" i="11"/>
  <c r="O520" i="11"/>
  <c r="O522" i="11"/>
  <c r="O524" i="11"/>
  <c r="O526" i="11"/>
  <c r="O528" i="11"/>
  <c r="O530" i="11"/>
  <c r="O532" i="11"/>
  <c r="O534" i="11"/>
  <c r="O536" i="11"/>
  <c r="O538" i="11"/>
  <c r="O540" i="11"/>
  <c r="O542" i="11"/>
  <c r="O544" i="11"/>
  <c r="O546" i="11"/>
  <c r="O548" i="11"/>
  <c r="O550" i="11"/>
  <c r="O552" i="11"/>
  <c r="O554" i="11"/>
  <c r="O556" i="11"/>
  <c r="O558" i="11"/>
  <c r="O560" i="11"/>
  <c r="O562" i="11"/>
  <c r="O564" i="11"/>
  <c r="O566" i="11"/>
  <c r="O568" i="11"/>
  <c r="O570" i="11"/>
  <c r="O572" i="11"/>
  <c r="O574" i="11"/>
  <c r="O576" i="11"/>
  <c r="O578" i="11"/>
  <c r="O580" i="11"/>
  <c r="O582" i="11"/>
  <c r="O584" i="11"/>
  <c r="O586" i="11"/>
  <c r="O588" i="11"/>
  <c r="O590" i="11"/>
  <c r="O592" i="11"/>
  <c r="O594" i="11"/>
  <c r="O596" i="11"/>
  <c r="O598" i="11"/>
  <c r="O600" i="11"/>
  <c r="O602" i="11"/>
  <c r="O604" i="11"/>
  <c r="O606" i="11"/>
  <c r="O608" i="11"/>
  <c r="O610" i="11"/>
  <c r="O612" i="11"/>
  <c r="O614" i="11"/>
  <c r="O616" i="11"/>
  <c r="O618" i="11"/>
  <c r="O620" i="11"/>
  <c r="O622" i="11"/>
  <c r="O624" i="11"/>
  <c r="O626" i="11"/>
  <c r="O628" i="11"/>
  <c r="O630" i="11"/>
  <c r="O632" i="11"/>
  <c r="O634" i="11"/>
  <c r="O636" i="11"/>
  <c r="O638" i="11"/>
  <c r="O640" i="11"/>
  <c r="O642" i="11"/>
  <c r="O644" i="11"/>
  <c r="O646" i="11"/>
  <c r="O648" i="11"/>
  <c r="O650" i="11"/>
  <c r="O652" i="11"/>
  <c r="O654" i="11"/>
  <c r="O656" i="11"/>
  <c r="O658" i="11"/>
  <c r="O660" i="11"/>
  <c r="O662" i="11"/>
  <c r="O664" i="11"/>
  <c r="O666" i="11"/>
  <c r="O668" i="11"/>
  <c r="O670" i="11"/>
  <c r="O672" i="11"/>
  <c r="O674" i="11"/>
  <c r="O676" i="11"/>
  <c r="O678" i="11"/>
  <c r="O680" i="11"/>
  <c r="O682" i="11"/>
  <c r="O684" i="11"/>
  <c r="O686" i="11"/>
  <c r="O688" i="11"/>
  <c r="O690" i="11"/>
  <c r="O692" i="11"/>
  <c r="O694" i="11"/>
  <c r="O696" i="11"/>
  <c r="O698" i="11"/>
  <c r="O700" i="11"/>
  <c r="O702" i="11"/>
  <c r="O704" i="11"/>
  <c r="O706" i="11"/>
  <c r="O708" i="11"/>
  <c r="O710" i="11"/>
  <c r="O712" i="11"/>
  <c r="O714" i="11"/>
  <c r="O716" i="11"/>
  <c r="O718" i="11"/>
  <c r="O720" i="11"/>
  <c r="O722" i="11"/>
  <c r="O724" i="11"/>
  <c r="O726" i="11"/>
  <c r="O728" i="11"/>
  <c r="O730" i="11"/>
  <c r="O732" i="11"/>
  <c r="O734" i="11"/>
  <c r="O736" i="11"/>
  <c r="O738" i="11"/>
  <c r="O740" i="11"/>
  <c r="O742" i="11"/>
  <c r="O744" i="11"/>
  <c r="O746" i="11"/>
  <c r="O748" i="11"/>
  <c r="O9" i="11"/>
  <c r="O17" i="11"/>
  <c r="O25" i="11"/>
  <c r="O33" i="11"/>
  <c r="O41" i="11"/>
  <c r="O49" i="11"/>
  <c r="O57" i="11"/>
  <c r="O65" i="11"/>
  <c r="O73" i="11"/>
  <c r="O81" i="11"/>
  <c r="O89" i="11"/>
  <c r="O97" i="11"/>
  <c r="O105" i="11"/>
  <c r="O113" i="11"/>
  <c r="O121" i="11"/>
  <c r="O129" i="11"/>
  <c r="O137" i="11"/>
  <c r="O145" i="11"/>
  <c r="O153" i="11"/>
  <c r="O161" i="11"/>
  <c r="O169" i="11"/>
  <c r="O177" i="11"/>
  <c r="O185" i="11"/>
  <c r="O193" i="11"/>
  <c r="O201" i="11"/>
  <c r="O209" i="11"/>
  <c r="O217" i="11"/>
  <c r="O225" i="11"/>
  <c r="O233" i="11"/>
  <c r="O239" i="11"/>
  <c r="O243" i="11"/>
  <c r="O247" i="11"/>
  <c r="O251" i="11"/>
  <c r="O255" i="11"/>
  <c r="O259" i="11"/>
  <c r="O263" i="11"/>
  <c r="O267" i="11"/>
  <c r="O271" i="11"/>
  <c r="O275" i="11"/>
  <c r="O279" i="11"/>
  <c r="O283" i="11"/>
  <c r="O287" i="11"/>
  <c r="O291" i="11"/>
  <c r="O295" i="11"/>
  <c r="O299" i="11"/>
  <c r="O303" i="11"/>
  <c r="O307" i="11"/>
  <c r="O311" i="11"/>
  <c r="O315" i="11"/>
  <c r="O319" i="11"/>
  <c r="O323" i="11"/>
  <c r="O327" i="11"/>
  <c r="O331" i="11"/>
  <c r="O335" i="11"/>
  <c r="O339" i="11"/>
  <c r="O343" i="11"/>
  <c r="O347" i="11"/>
  <c r="O351" i="11"/>
  <c r="O355" i="11"/>
  <c r="O359" i="11"/>
  <c r="O363" i="11"/>
  <c r="O367" i="11"/>
  <c r="O371" i="11"/>
  <c r="O375" i="11"/>
  <c r="O379" i="11"/>
  <c r="O383" i="11"/>
  <c r="O387" i="11"/>
  <c r="O391" i="11"/>
  <c r="O395" i="11"/>
  <c r="O399" i="11"/>
  <c r="O403" i="11"/>
  <c r="O13" i="11"/>
  <c r="O21" i="11"/>
  <c r="O29" i="11"/>
  <c r="O37" i="11"/>
  <c r="O45" i="11"/>
  <c r="O53" i="11"/>
  <c r="O61" i="11"/>
  <c r="O69" i="11"/>
  <c r="O77" i="11"/>
  <c r="O85" i="11"/>
  <c r="O93" i="11"/>
  <c r="O101" i="11"/>
  <c r="O109" i="11"/>
  <c r="O117" i="11"/>
  <c r="O125" i="11"/>
  <c r="O133" i="11"/>
  <c r="O141" i="11"/>
  <c r="O149" i="11"/>
  <c r="O157" i="11"/>
  <c r="O165" i="11"/>
  <c r="O173" i="11"/>
  <c r="O181" i="11"/>
  <c r="O189" i="11"/>
  <c r="O197" i="11"/>
  <c r="O205" i="11"/>
  <c r="O213" i="11"/>
  <c r="O221" i="11"/>
  <c r="O229" i="11"/>
  <c r="O237" i="11"/>
  <c r="O241" i="11"/>
  <c r="O245" i="11"/>
  <c r="O249" i="11"/>
  <c r="O253" i="11"/>
  <c r="O257" i="11"/>
  <c r="O261" i="11"/>
  <c r="O265" i="11"/>
  <c r="O269" i="11"/>
  <c r="O273" i="11"/>
  <c r="O277" i="11"/>
  <c r="O281" i="11"/>
  <c r="O285" i="11"/>
  <c r="O289" i="11"/>
  <c r="O293" i="11"/>
  <c r="O297" i="11"/>
  <c r="O301" i="11"/>
  <c r="O305" i="11"/>
  <c r="O309" i="11"/>
  <c r="O313" i="11"/>
  <c r="O317" i="11"/>
  <c r="O321" i="11"/>
  <c r="O325" i="11"/>
  <c r="O329" i="11"/>
  <c r="O333" i="11"/>
  <c r="O337" i="11"/>
  <c r="O341" i="11"/>
  <c r="O345" i="11"/>
  <c r="O349" i="11"/>
  <c r="O353" i="11"/>
  <c r="O357" i="11"/>
  <c r="O361" i="11"/>
  <c r="O365" i="11"/>
  <c r="O369" i="11"/>
  <c r="O373" i="11"/>
  <c r="O377" i="11"/>
  <c r="O381" i="11"/>
  <c r="O385" i="11"/>
  <c r="O389" i="11"/>
  <c r="O393" i="11"/>
  <c r="O397" i="11"/>
  <c r="O401" i="11"/>
  <c r="O405" i="11"/>
  <c r="O409" i="11"/>
  <c r="O413" i="11"/>
  <c r="O417" i="11"/>
  <c r="O421" i="11"/>
  <c r="O425" i="11"/>
  <c r="O429" i="11"/>
  <c r="O433" i="11"/>
  <c r="O437" i="11"/>
  <c r="O441" i="11"/>
  <c r="O445" i="11"/>
  <c r="O449" i="11"/>
  <c r="O453" i="11"/>
  <c r="O457" i="11"/>
  <c r="O461" i="11"/>
  <c r="O465" i="11"/>
  <c r="O469" i="11"/>
  <c r="O473" i="11"/>
  <c r="O477" i="11"/>
  <c r="O481" i="11"/>
  <c r="O485" i="11"/>
  <c r="O489" i="11"/>
  <c r="O493" i="11"/>
  <c r="O497" i="11"/>
  <c r="O501" i="11"/>
  <c r="O505" i="11"/>
  <c r="O509" i="11"/>
  <c r="O513" i="11"/>
  <c r="O517" i="11"/>
  <c r="O521" i="11"/>
  <c r="O525" i="11"/>
  <c r="O529" i="11"/>
  <c r="O533" i="11"/>
  <c r="O537" i="11"/>
  <c r="O541" i="11"/>
  <c r="O545" i="11"/>
  <c r="O549" i="11"/>
  <c r="O553" i="11"/>
  <c r="O557" i="11"/>
  <c r="O561" i="11"/>
  <c r="O565" i="11"/>
  <c r="O569" i="11"/>
  <c r="O573" i="11"/>
  <c r="O577" i="11"/>
  <c r="O581" i="11"/>
  <c r="O585" i="11"/>
  <c r="O589" i="11"/>
  <c r="O593" i="11"/>
  <c r="O597" i="11"/>
  <c r="O601" i="11"/>
  <c r="O605" i="11"/>
  <c r="O609" i="11"/>
  <c r="O613" i="11"/>
  <c r="O617" i="11"/>
  <c r="O621" i="11"/>
  <c r="O625" i="11"/>
  <c r="O629" i="11"/>
  <c r="O633" i="11"/>
  <c r="O637" i="11"/>
  <c r="O641" i="11"/>
  <c r="O645" i="11"/>
  <c r="O649" i="11"/>
  <c r="O653" i="11"/>
  <c r="O657" i="11"/>
  <c r="O661" i="11"/>
  <c r="O665" i="11"/>
  <c r="O669" i="11"/>
  <c r="O673" i="11"/>
  <c r="O677" i="11"/>
  <c r="O681" i="11"/>
  <c r="O685" i="11"/>
  <c r="O689" i="11"/>
  <c r="O693" i="11"/>
  <c r="O697" i="11"/>
  <c r="O701" i="11"/>
  <c r="O705" i="11"/>
  <c r="O709" i="11"/>
  <c r="O713" i="11"/>
  <c r="O717" i="11"/>
  <c r="O721" i="11"/>
  <c r="O725" i="11"/>
  <c r="O729" i="11"/>
  <c r="O733" i="11"/>
  <c r="O737" i="11"/>
  <c r="O741" i="11"/>
  <c r="O745" i="11"/>
  <c r="O749" i="11"/>
  <c r="O751" i="11"/>
  <c r="O753" i="11"/>
  <c r="O755" i="11"/>
  <c r="O757" i="11"/>
  <c r="O759" i="11"/>
  <c r="O761" i="11"/>
  <c r="O763" i="11"/>
  <c r="O765" i="11"/>
  <c r="O767" i="11"/>
  <c r="O769" i="11"/>
  <c r="O771" i="11"/>
  <c r="O773" i="11"/>
  <c r="O775" i="11"/>
  <c r="O777" i="11"/>
  <c r="O779" i="11"/>
  <c r="O781" i="11"/>
  <c r="O783" i="11"/>
  <c r="O785" i="11"/>
  <c r="O787" i="11"/>
  <c r="O789" i="11"/>
  <c r="O791" i="11"/>
  <c r="O793" i="11"/>
  <c r="O795" i="11"/>
  <c r="O797" i="11"/>
  <c r="O799" i="11"/>
  <c r="O801" i="11"/>
  <c r="O803" i="11"/>
  <c r="O805" i="11"/>
  <c r="O807" i="11"/>
  <c r="O809" i="11"/>
  <c r="O811" i="11"/>
  <c r="O813" i="11"/>
  <c r="O815" i="11"/>
  <c r="O817" i="11"/>
  <c r="O819" i="11"/>
  <c r="O821" i="11"/>
  <c r="O823" i="11"/>
  <c r="O825" i="11"/>
  <c r="O827" i="11"/>
  <c r="O829" i="11"/>
  <c r="O831" i="11"/>
  <c r="O833" i="11"/>
  <c r="O835" i="11"/>
  <c r="O837" i="11"/>
  <c r="O839" i="11"/>
  <c r="O841" i="11"/>
  <c r="O843" i="11"/>
  <c r="O845" i="11"/>
  <c r="O847" i="11"/>
  <c r="O849" i="11"/>
  <c r="O851" i="11"/>
  <c r="O853" i="11"/>
  <c r="O855" i="11"/>
  <c r="O857" i="11"/>
  <c r="O859" i="11"/>
  <c r="O861" i="11"/>
  <c r="O863" i="11"/>
  <c r="O865" i="11"/>
  <c r="O867" i="11"/>
  <c r="O869" i="11"/>
  <c r="O871" i="11"/>
  <c r="O873" i="11"/>
  <c r="O875" i="11"/>
  <c r="O877" i="11"/>
  <c r="O879" i="11"/>
  <c r="O881" i="11"/>
  <c r="O883" i="11"/>
  <c r="O885" i="11"/>
  <c r="O887" i="11"/>
  <c r="O889" i="11"/>
  <c r="O891" i="11"/>
  <c r="O893" i="11"/>
  <c r="O895" i="11"/>
  <c r="O897" i="11"/>
  <c r="O899" i="11"/>
  <c r="O901" i="11"/>
  <c r="O903" i="11"/>
  <c r="O905" i="11"/>
  <c r="O907" i="11"/>
  <c r="O909" i="11"/>
  <c r="O911" i="11"/>
  <c r="O913" i="11"/>
  <c r="O915" i="11"/>
  <c r="O917" i="11"/>
  <c r="O919" i="11"/>
  <c r="O921" i="11"/>
  <c r="O923" i="11"/>
  <c r="O925" i="11"/>
  <c r="O927" i="11"/>
  <c r="O929" i="11"/>
  <c r="O931" i="11"/>
  <c r="O933" i="11"/>
  <c r="O935" i="11"/>
  <c r="O937" i="11"/>
  <c r="O939" i="11"/>
  <c r="O941" i="11"/>
  <c r="O943" i="11"/>
  <c r="O945" i="11"/>
  <c r="O947" i="11"/>
  <c r="O949" i="11"/>
  <c r="O951" i="11"/>
  <c r="O953" i="11"/>
  <c r="O955" i="11"/>
  <c r="O957" i="11"/>
  <c r="O959" i="11"/>
  <c r="O961" i="11"/>
  <c r="O963" i="11"/>
  <c r="O965" i="11"/>
  <c r="O967" i="11"/>
  <c r="O969" i="11"/>
  <c r="O971" i="11"/>
  <c r="O973" i="11"/>
  <c r="O975" i="11"/>
  <c r="O977" i="11"/>
  <c r="O979" i="11"/>
  <c r="O981" i="11"/>
  <c r="O983" i="11"/>
  <c r="O985" i="11"/>
  <c r="O987" i="11"/>
  <c r="O989" i="11"/>
  <c r="O991" i="11"/>
  <c r="O993" i="11"/>
  <c r="O995" i="11"/>
  <c r="O997" i="11"/>
  <c r="O999" i="11"/>
  <c r="O10" i="14"/>
  <c r="O407" i="11"/>
  <c r="O415" i="11"/>
  <c r="O423" i="11"/>
  <c r="O431" i="11"/>
  <c r="O439" i="11"/>
  <c r="O447" i="11"/>
  <c r="O455" i="11"/>
  <c r="O463" i="11"/>
  <c r="O471" i="11"/>
  <c r="O479" i="11"/>
  <c r="O487" i="11"/>
  <c r="O495" i="11"/>
  <c r="O503" i="11"/>
  <c r="O511" i="11"/>
  <c r="O519" i="11"/>
  <c r="O527" i="11"/>
  <c r="O535" i="11"/>
  <c r="O543" i="11"/>
  <c r="O551" i="11"/>
  <c r="O559" i="11"/>
  <c r="O567" i="11"/>
  <c r="O575" i="11"/>
  <c r="O583" i="11"/>
  <c r="O591" i="11"/>
  <c r="O599" i="11"/>
  <c r="O607" i="11"/>
  <c r="O615" i="11"/>
  <c r="O623" i="11"/>
  <c r="O631" i="11"/>
  <c r="O639" i="11"/>
  <c r="O647" i="11"/>
  <c r="O655" i="11"/>
  <c r="O663" i="11"/>
  <c r="O671" i="11"/>
  <c r="O679" i="11"/>
  <c r="O687" i="11"/>
  <c r="O695" i="11"/>
  <c r="O703" i="11"/>
  <c r="O711" i="11"/>
  <c r="O719" i="11"/>
  <c r="O727" i="11"/>
  <c r="O735" i="11"/>
  <c r="O743" i="11"/>
  <c r="O750" i="11"/>
  <c r="O754" i="11"/>
  <c r="O758" i="11"/>
  <c r="O762" i="11"/>
  <c r="O766" i="11"/>
  <c r="O770" i="11"/>
  <c r="O774" i="11"/>
  <c r="O778" i="11"/>
  <c r="O782" i="11"/>
  <c r="O786" i="11"/>
  <c r="O790" i="11"/>
  <c r="O794" i="11"/>
  <c r="O798" i="11"/>
  <c r="O802" i="11"/>
  <c r="O806" i="11"/>
  <c r="O810" i="11"/>
  <c r="O814" i="11"/>
  <c r="O818" i="11"/>
  <c r="O822" i="11"/>
  <c r="O826" i="11"/>
  <c r="O830" i="11"/>
  <c r="O834" i="11"/>
  <c r="O838" i="11"/>
  <c r="O842" i="11"/>
  <c r="O846" i="11"/>
  <c r="O850" i="11"/>
  <c r="O854" i="11"/>
  <c r="O858" i="11"/>
  <c r="O862" i="11"/>
  <c r="O866" i="11"/>
  <c r="O870" i="11"/>
  <c r="O874" i="11"/>
  <c r="O878" i="11"/>
  <c r="O882" i="11"/>
  <c r="O886" i="11"/>
  <c r="O890" i="11"/>
  <c r="O894" i="11"/>
  <c r="O898" i="11"/>
  <c r="O902" i="11"/>
  <c r="O906" i="11"/>
  <c r="O910" i="11"/>
  <c r="O914" i="11"/>
  <c r="O918" i="11"/>
  <c r="O922" i="11"/>
  <c r="O926" i="11"/>
  <c r="O930" i="11"/>
  <c r="O934" i="11"/>
  <c r="O938" i="11"/>
  <c r="O942" i="11"/>
  <c r="O946" i="11"/>
  <c r="O950" i="11"/>
  <c r="O954" i="11"/>
  <c r="O958" i="11"/>
  <c r="O962" i="11"/>
  <c r="O966" i="11"/>
  <c r="O970" i="11"/>
  <c r="O974" i="11"/>
  <c r="O978" i="11"/>
  <c r="O982" i="11"/>
  <c r="O986" i="11"/>
  <c r="O990" i="11"/>
  <c r="O994" i="11"/>
  <c r="O998" i="11"/>
  <c r="O11" i="14"/>
  <c r="O13" i="14"/>
  <c r="O15" i="14"/>
  <c r="O17" i="14"/>
  <c r="O19" i="14"/>
  <c r="O21" i="14"/>
  <c r="O23" i="14"/>
  <c r="O25" i="14"/>
  <c r="O27" i="14"/>
  <c r="O29" i="14"/>
  <c r="O31" i="14"/>
  <c r="O33" i="14"/>
  <c r="O35" i="14"/>
  <c r="O37" i="14"/>
  <c r="O39" i="14"/>
  <c r="O41" i="14"/>
  <c r="O43" i="14"/>
  <c r="O45" i="14"/>
  <c r="O47" i="14"/>
  <c r="O49" i="14"/>
  <c r="O51" i="14"/>
  <c r="O53" i="14"/>
  <c r="O55" i="14"/>
  <c r="O57" i="14"/>
  <c r="O59" i="14"/>
  <c r="O61" i="14"/>
  <c r="O63" i="14"/>
  <c r="O65" i="14"/>
  <c r="O67" i="14"/>
  <c r="O69" i="14"/>
  <c r="O71" i="14"/>
  <c r="O73" i="14"/>
  <c r="O75" i="14"/>
  <c r="O77" i="14"/>
  <c r="O79" i="14"/>
  <c r="O81" i="14"/>
  <c r="O83" i="14"/>
  <c r="O85" i="14"/>
  <c r="O87" i="14"/>
  <c r="O89" i="14"/>
  <c r="O91" i="14"/>
  <c r="O93" i="14"/>
  <c r="O95" i="14"/>
  <c r="O97" i="14"/>
  <c r="O99" i="14"/>
  <c r="O101" i="14"/>
  <c r="O103" i="14"/>
  <c r="O105" i="14"/>
  <c r="O107" i="14"/>
  <c r="O109" i="14"/>
  <c r="O111" i="14"/>
  <c r="O113" i="14"/>
  <c r="O115" i="14"/>
  <c r="O117" i="14"/>
  <c r="O119" i="14"/>
  <c r="O121" i="14"/>
  <c r="O123" i="14"/>
  <c r="O125" i="14"/>
  <c r="O127" i="14"/>
  <c r="O129" i="14"/>
  <c r="O131" i="14"/>
  <c r="O133" i="14"/>
  <c r="O135" i="14"/>
  <c r="O137" i="14"/>
  <c r="O411" i="11"/>
  <c r="O427" i="11"/>
  <c r="O443" i="11"/>
  <c r="O459" i="11"/>
  <c r="O475" i="11"/>
  <c r="O491" i="11"/>
  <c r="O507" i="11"/>
  <c r="O523" i="11"/>
  <c r="O539" i="11"/>
  <c r="O555" i="11"/>
  <c r="O571" i="11"/>
  <c r="O587" i="11"/>
  <c r="O603" i="11"/>
  <c r="O619" i="11"/>
  <c r="O635" i="11"/>
  <c r="O651" i="11"/>
  <c r="O667" i="11"/>
  <c r="O683" i="11"/>
  <c r="O699" i="11"/>
  <c r="O715" i="11"/>
  <c r="O731" i="11"/>
  <c r="O747" i="11"/>
  <c r="O756" i="11"/>
  <c r="O764" i="11"/>
  <c r="O772" i="11"/>
  <c r="O780" i="11"/>
  <c r="O788" i="11"/>
  <c r="O796" i="11"/>
  <c r="O804" i="11"/>
  <c r="O812" i="11"/>
  <c r="O820" i="11"/>
  <c r="O828" i="11"/>
  <c r="O836" i="11"/>
  <c r="O844" i="11"/>
  <c r="O852" i="11"/>
  <c r="O860" i="11"/>
  <c r="O868" i="11"/>
  <c r="O876" i="11"/>
  <c r="O884" i="11"/>
  <c r="O892" i="11"/>
  <c r="O900" i="11"/>
  <c r="O908" i="11"/>
  <c r="O916" i="11"/>
  <c r="O924" i="11"/>
  <c r="O932" i="11"/>
  <c r="O940" i="11"/>
  <c r="O948" i="11"/>
  <c r="O956" i="11"/>
  <c r="O964" i="11"/>
  <c r="O972" i="11"/>
  <c r="O980" i="11"/>
  <c r="O988" i="11"/>
  <c r="O996" i="11"/>
  <c r="O12" i="14"/>
  <c r="O16" i="14"/>
  <c r="O20" i="14"/>
  <c r="O24" i="14"/>
  <c r="O28" i="14"/>
  <c r="O32" i="14"/>
  <c r="O36" i="14"/>
  <c r="O40" i="14"/>
  <c r="O44" i="14"/>
  <c r="O48" i="14"/>
  <c r="O52" i="14"/>
  <c r="O56" i="14"/>
  <c r="O60" i="14"/>
  <c r="O64" i="14"/>
  <c r="O68" i="14"/>
  <c r="O72" i="14"/>
  <c r="O76" i="14"/>
  <c r="O80" i="14"/>
  <c r="O84" i="14"/>
  <c r="O88" i="14"/>
  <c r="O92" i="14"/>
  <c r="O96" i="14"/>
  <c r="O100" i="14"/>
  <c r="O104" i="14"/>
  <c r="O108" i="14"/>
  <c r="O112" i="14"/>
  <c r="O116" i="14"/>
  <c r="O120" i="14"/>
  <c r="O124" i="14"/>
  <c r="O128" i="14"/>
  <c r="O132" i="14"/>
  <c r="O136" i="14"/>
  <c r="O139" i="14"/>
  <c r="O141" i="14"/>
  <c r="O143" i="14"/>
  <c r="O145" i="14"/>
  <c r="O147" i="14"/>
  <c r="O149" i="14"/>
  <c r="O151" i="14"/>
  <c r="O153" i="14"/>
  <c r="O155" i="14"/>
  <c r="O157" i="14"/>
  <c r="O159" i="14"/>
  <c r="O161" i="14"/>
  <c r="O163" i="14"/>
  <c r="O165" i="14"/>
  <c r="O167" i="14"/>
  <c r="O169" i="14"/>
  <c r="O171" i="14"/>
  <c r="O173" i="14"/>
  <c r="O175" i="14"/>
  <c r="O177" i="14"/>
  <c r="O179" i="14"/>
  <c r="O181" i="14"/>
  <c r="O183" i="14"/>
  <c r="O185" i="14"/>
  <c r="O187" i="14"/>
  <c r="O189" i="14"/>
  <c r="O191" i="14"/>
  <c r="O193" i="14"/>
  <c r="O195" i="14"/>
  <c r="O197" i="14"/>
  <c r="O199" i="14"/>
  <c r="O201" i="14"/>
  <c r="O203" i="14"/>
  <c r="O205" i="14"/>
  <c r="O207" i="14"/>
  <c r="O209" i="14"/>
  <c r="O211" i="14"/>
  <c r="O213" i="14"/>
  <c r="O215" i="14"/>
  <c r="O217" i="14"/>
  <c r="O219" i="14"/>
  <c r="O221" i="14"/>
  <c r="O223" i="14"/>
  <c r="O225" i="14"/>
  <c r="O227" i="14"/>
  <c r="O229" i="14"/>
  <c r="O231" i="14"/>
  <c r="O233" i="14"/>
  <c r="O235" i="14"/>
  <c r="O237" i="14"/>
  <c r="O239" i="14"/>
  <c r="O241" i="14"/>
  <c r="O243" i="14"/>
  <c r="O245" i="14"/>
  <c r="O247" i="14"/>
  <c r="O249" i="14"/>
  <c r="O251" i="14"/>
  <c r="O253" i="14"/>
  <c r="O255" i="14"/>
  <c r="O257" i="14"/>
  <c r="O259" i="14"/>
  <c r="O261" i="14"/>
  <c r="O263" i="14"/>
  <c r="O265" i="14"/>
  <c r="O267" i="14"/>
  <c r="O269" i="14"/>
  <c r="O271" i="14"/>
  <c r="O273" i="14"/>
  <c r="O275" i="14"/>
  <c r="O277" i="14"/>
  <c r="O279" i="14"/>
  <c r="O281" i="14"/>
  <c r="O283" i="14"/>
  <c r="O285" i="14"/>
  <c r="O287" i="14"/>
  <c r="O289" i="14"/>
  <c r="O291" i="14"/>
  <c r="O293" i="14"/>
  <c r="O295" i="14"/>
  <c r="O297" i="14"/>
  <c r="O299" i="14"/>
  <c r="O301" i="14"/>
  <c r="O303" i="14"/>
  <c r="O305" i="14"/>
  <c r="O307" i="14"/>
  <c r="O309" i="14"/>
  <c r="O311" i="14"/>
  <c r="O313" i="14"/>
  <c r="O315" i="14"/>
  <c r="O317" i="14"/>
  <c r="O319" i="14"/>
  <c r="O321" i="14"/>
  <c r="O323" i="14"/>
  <c r="O325" i="14"/>
  <c r="O327" i="14"/>
  <c r="O329" i="14"/>
  <c r="O331" i="14"/>
  <c r="O333" i="14"/>
  <c r="O335" i="14"/>
  <c r="O337" i="14"/>
  <c r="O339" i="14"/>
  <c r="O341" i="14"/>
  <c r="O343" i="14"/>
  <c r="O345" i="14"/>
  <c r="O347" i="14"/>
  <c r="O349" i="14"/>
  <c r="O351" i="14"/>
  <c r="O353" i="14"/>
  <c r="O355" i="14"/>
  <c r="O357" i="14"/>
  <c r="O359" i="14"/>
  <c r="O361" i="14"/>
  <c r="O363" i="14"/>
  <c r="O365" i="14"/>
  <c r="O367" i="14"/>
  <c r="O369" i="14"/>
  <c r="O371" i="14"/>
  <c r="O373" i="14"/>
  <c r="O375" i="14"/>
  <c r="O377" i="14"/>
  <c r="O379" i="14"/>
  <c r="O381" i="14"/>
  <c r="O383" i="14"/>
  <c r="O385" i="14"/>
  <c r="O387" i="14"/>
  <c r="O389" i="14"/>
  <c r="O391" i="14"/>
  <c r="O393" i="14"/>
  <c r="O395" i="14"/>
  <c r="O397" i="14"/>
  <c r="O399" i="14"/>
  <c r="O401" i="14"/>
  <c r="O403" i="14"/>
  <c r="O405" i="14"/>
  <c r="O407" i="14"/>
  <c r="O409" i="14"/>
  <c r="O411" i="14"/>
  <c r="O413" i="14"/>
  <c r="O415" i="14"/>
  <c r="O417" i="14"/>
  <c r="O419" i="14"/>
  <c r="O421" i="14"/>
  <c r="O423" i="14"/>
  <c r="O425" i="14"/>
  <c r="O427" i="14"/>
  <c r="O429" i="14"/>
  <c r="O431" i="14"/>
  <c r="O433" i="14"/>
  <c r="O435" i="14"/>
  <c r="O437" i="14"/>
  <c r="O439" i="14"/>
  <c r="O441" i="14"/>
  <c r="O443" i="14"/>
  <c r="O445" i="14"/>
  <c r="O447" i="14"/>
  <c r="O449" i="14"/>
  <c r="O451" i="14"/>
  <c r="O453" i="14"/>
  <c r="O455" i="14"/>
  <c r="O457" i="14"/>
  <c r="O459" i="14"/>
  <c r="O461" i="14"/>
  <c r="O463" i="14"/>
  <c r="O465" i="14"/>
  <c r="O467" i="14"/>
  <c r="O469" i="14"/>
  <c r="O471" i="14"/>
  <c r="O473" i="14"/>
  <c r="O475" i="14"/>
  <c r="O477" i="14"/>
  <c r="O479" i="14"/>
  <c r="O481" i="14"/>
  <c r="O483" i="14"/>
  <c r="O485" i="14"/>
  <c r="O487" i="14"/>
  <c r="O489" i="14"/>
  <c r="O491" i="14"/>
  <c r="O493" i="14"/>
  <c r="O495" i="14"/>
  <c r="O497" i="14"/>
  <c r="O499" i="14"/>
  <c r="O501" i="14"/>
  <c r="O503" i="14"/>
  <c r="O505" i="14"/>
  <c r="O507" i="14"/>
  <c r="O509" i="14"/>
  <c r="O511" i="14"/>
  <c r="O513" i="14"/>
  <c r="O515" i="14"/>
  <c r="O517" i="14"/>
  <c r="O519" i="14"/>
  <c r="O521" i="14"/>
  <c r="O523" i="14"/>
  <c r="O525" i="14"/>
  <c r="O527" i="14"/>
  <c r="O529" i="14"/>
  <c r="O531" i="14"/>
  <c r="O533" i="14"/>
  <c r="O535" i="14"/>
  <c r="O537" i="14"/>
  <c r="O539" i="14"/>
  <c r="O541" i="14"/>
  <c r="O543" i="14"/>
  <c r="O545" i="14"/>
  <c r="O547" i="14"/>
  <c r="O549" i="14"/>
  <c r="O551" i="14"/>
  <c r="O553" i="14"/>
  <c r="O555" i="14"/>
  <c r="O557" i="14"/>
  <c r="O559" i="14"/>
  <c r="O561" i="14"/>
  <c r="O563" i="14"/>
  <c r="O565" i="14"/>
  <c r="O567" i="14"/>
  <c r="O569" i="14"/>
  <c r="O571" i="14"/>
  <c r="O573" i="14"/>
  <c r="O575" i="14"/>
  <c r="O577" i="14"/>
  <c r="O579" i="14"/>
  <c r="O581" i="14"/>
  <c r="O583" i="14"/>
  <c r="O585" i="14"/>
  <c r="O587" i="14"/>
  <c r="O589" i="14"/>
  <c r="O591" i="14"/>
  <c r="O593" i="14"/>
  <c r="O595" i="14"/>
  <c r="O597" i="14"/>
  <c r="O599" i="14"/>
  <c r="O601" i="14"/>
  <c r="O603" i="14"/>
  <c r="O605" i="14"/>
  <c r="O607" i="14"/>
  <c r="O609" i="14"/>
  <c r="O611" i="14"/>
  <c r="O613" i="14"/>
  <c r="O615" i="14"/>
  <c r="O617" i="14"/>
  <c r="O619" i="14"/>
  <c r="O621" i="14"/>
  <c r="O623" i="14"/>
  <c r="O625" i="14"/>
  <c r="O627" i="14"/>
  <c r="O629" i="14"/>
  <c r="O631" i="14"/>
  <c r="O633" i="14"/>
  <c r="O635" i="14"/>
  <c r="O637" i="14"/>
  <c r="O639" i="14"/>
  <c r="O641" i="14"/>
  <c r="O643" i="14"/>
  <c r="O645" i="14"/>
  <c r="O647" i="14"/>
  <c r="O649" i="14"/>
  <c r="O419" i="11"/>
  <c r="O435" i="11"/>
  <c r="O451" i="11"/>
  <c r="O467" i="11"/>
  <c r="O483" i="11"/>
  <c r="O499" i="11"/>
  <c r="O515" i="11"/>
  <c r="O531" i="11"/>
  <c r="O547" i="11"/>
  <c r="O563" i="11"/>
  <c r="O579" i="11"/>
  <c r="O595" i="11"/>
  <c r="O611" i="11"/>
  <c r="O627" i="11"/>
  <c r="O643" i="11"/>
  <c r="O659" i="11"/>
  <c r="O675" i="11"/>
  <c r="O691" i="11"/>
  <c r="O707" i="11"/>
  <c r="O723" i="11"/>
  <c r="O739" i="11"/>
  <c r="O752" i="11"/>
  <c r="O760" i="11"/>
  <c r="O768" i="11"/>
  <c r="O776" i="11"/>
  <c r="O784" i="11"/>
  <c r="O792" i="11"/>
  <c r="O800" i="11"/>
  <c r="O808" i="11"/>
  <c r="O816" i="11"/>
  <c r="O824" i="11"/>
  <c r="O832" i="11"/>
  <c r="O840" i="11"/>
  <c r="O848" i="11"/>
  <c r="O856" i="11"/>
  <c r="O864" i="11"/>
  <c r="O872" i="11"/>
  <c r="O880" i="11"/>
  <c r="O888" i="11"/>
  <c r="O896" i="11"/>
  <c r="O904" i="11"/>
  <c r="O912" i="11"/>
  <c r="O920" i="11"/>
  <c r="O928" i="11"/>
  <c r="O936" i="11"/>
  <c r="O944" i="11"/>
  <c r="O952" i="11"/>
  <c r="O960" i="11"/>
  <c r="O968" i="11"/>
  <c r="O976" i="11"/>
  <c r="O984" i="11"/>
  <c r="O992" i="11"/>
  <c r="O9" i="14"/>
  <c r="O14" i="14"/>
  <c r="O18" i="14"/>
  <c r="O22" i="14"/>
  <c r="O26" i="14"/>
  <c r="O30" i="14"/>
  <c r="O34" i="14"/>
  <c r="O38" i="14"/>
  <c r="O42" i="14"/>
  <c r="O46" i="14"/>
  <c r="O50" i="14"/>
  <c r="O54" i="14"/>
  <c r="O58" i="14"/>
  <c r="O62" i="14"/>
  <c r="O66" i="14"/>
  <c r="O70" i="14"/>
  <c r="O74" i="14"/>
  <c r="O78" i="14"/>
  <c r="O82" i="14"/>
  <c r="O86" i="14"/>
  <c r="O90" i="14"/>
  <c r="O94" i="14"/>
  <c r="O98" i="14"/>
  <c r="O102" i="14"/>
  <c r="O106" i="14"/>
  <c r="O110" i="14"/>
  <c r="O114" i="14"/>
  <c r="O118" i="14"/>
  <c r="O122" i="14"/>
  <c r="O126" i="14"/>
  <c r="O130" i="14"/>
  <c r="O134" i="14"/>
  <c r="O138" i="14"/>
  <c r="O140" i="14"/>
  <c r="O142" i="14"/>
  <c r="O144" i="14"/>
  <c r="O146" i="14"/>
  <c r="O148" i="14"/>
  <c r="O150" i="14"/>
  <c r="O152" i="14"/>
  <c r="O154" i="14"/>
  <c r="O156" i="14"/>
  <c r="O158" i="14"/>
  <c r="O160" i="14"/>
  <c r="O162" i="14"/>
  <c r="O164" i="14"/>
  <c r="O166" i="14"/>
  <c r="O168" i="14"/>
  <c r="O170" i="14"/>
  <c r="O172" i="14"/>
  <c r="O174" i="14"/>
  <c r="O176" i="14"/>
  <c r="O178" i="14"/>
  <c r="O180" i="14"/>
  <c r="O182" i="14"/>
  <c r="O184" i="14"/>
  <c r="O186" i="14"/>
  <c r="O188" i="14"/>
  <c r="O190" i="14"/>
  <c r="O192" i="14"/>
  <c r="O194" i="14"/>
  <c r="O196" i="14"/>
  <c r="O198" i="14"/>
  <c r="O200" i="14"/>
  <c r="O202" i="14"/>
  <c r="O204" i="14"/>
  <c r="O206" i="14"/>
  <c r="O208" i="14"/>
  <c r="O210" i="14"/>
  <c r="O212" i="14"/>
  <c r="O214" i="14"/>
  <c r="O216" i="14"/>
  <c r="O218" i="14"/>
  <c r="O220" i="14"/>
  <c r="O222" i="14"/>
  <c r="O224" i="14"/>
  <c r="O226" i="14"/>
  <c r="O228" i="14"/>
  <c r="O230" i="14"/>
  <c r="O232" i="14"/>
  <c r="O234" i="14"/>
  <c r="O236" i="14"/>
  <c r="O238" i="14"/>
  <c r="O240" i="14"/>
  <c r="O242" i="14"/>
  <c r="O244" i="14"/>
  <c r="O246" i="14"/>
  <c r="O248" i="14"/>
  <c r="O250" i="14"/>
  <c r="O252" i="14"/>
  <c r="O254" i="14"/>
  <c r="O256" i="14"/>
  <c r="O258" i="14"/>
  <c r="O260" i="14"/>
  <c r="O262" i="14"/>
  <c r="O264" i="14"/>
  <c r="O266" i="14"/>
  <c r="O268" i="14"/>
  <c r="O270" i="14"/>
  <c r="O272" i="14"/>
  <c r="O274" i="14"/>
  <c r="O276" i="14"/>
  <c r="O278" i="14"/>
  <c r="O280" i="14"/>
  <c r="O282" i="14"/>
  <c r="O284" i="14"/>
  <c r="O286" i="14"/>
  <c r="O288" i="14"/>
  <c r="O290" i="14"/>
  <c r="O292" i="14"/>
  <c r="O294" i="14"/>
  <c r="O296" i="14"/>
  <c r="O298" i="14"/>
  <c r="O300" i="14"/>
  <c r="O302" i="14"/>
  <c r="O304" i="14"/>
  <c r="O306" i="14"/>
  <c r="O308" i="14"/>
  <c r="O310" i="14"/>
  <c r="O312" i="14"/>
  <c r="O314" i="14"/>
  <c r="O316" i="14"/>
  <c r="O318" i="14"/>
  <c r="O320" i="14"/>
  <c r="O322" i="14"/>
  <c r="O324" i="14"/>
  <c r="O326" i="14"/>
  <c r="O328" i="14"/>
  <c r="O330" i="14"/>
  <c r="O332" i="14"/>
  <c r="O334" i="14"/>
  <c r="O336" i="14"/>
  <c r="O338" i="14"/>
  <c r="O340" i="14"/>
  <c r="O342" i="14"/>
  <c r="O344" i="14"/>
  <c r="O346" i="14"/>
  <c r="O348" i="14"/>
  <c r="O350" i="14"/>
  <c r="O352" i="14"/>
  <c r="O354" i="14"/>
  <c r="O356" i="14"/>
  <c r="O358" i="14"/>
  <c r="O360" i="14"/>
  <c r="O362" i="14"/>
  <c r="O364" i="14"/>
  <c r="O366" i="14"/>
  <c r="O368" i="14"/>
  <c r="O370" i="14"/>
  <c r="O372" i="14"/>
  <c r="O374" i="14"/>
  <c r="O376" i="14"/>
  <c r="O378" i="14"/>
  <c r="O380" i="14"/>
  <c r="O382" i="14"/>
  <c r="O384" i="14"/>
  <c r="O386" i="14"/>
  <c r="O388" i="14"/>
  <c r="O390" i="14"/>
  <c r="O392" i="14"/>
  <c r="O394" i="14"/>
  <c r="O396" i="14"/>
  <c r="O398" i="14"/>
  <c r="O400" i="14"/>
  <c r="O402" i="14"/>
  <c r="O404" i="14"/>
  <c r="O406" i="14"/>
  <c r="O408" i="14"/>
  <c r="O410" i="14"/>
  <c r="O412" i="14"/>
  <c r="O414" i="14"/>
  <c r="O416" i="14"/>
  <c r="O418" i="14"/>
  <c r="O420" i="14"/>
  <c r="O422" i="14"/>
  <c r="O424" i="14"/>
  <c r="O426" i="14"/>
  <c r="O428" i="14"/>
  <c r="O430" i="14"/>
  <c r="O432" i="14"/>
  <c r="O434" i="14"/>
  <c r="O436" i="14"/>
  <c r="O438" i="14"/>
  <c r="O440" i="14"/>
  <c r="O442" i="14"/>
  <c r="O444" i="14"/>
  <c r="O446" i="14"/>
  <c r="O448" i="14"/>
  <c r="O450" i="14"/>
  <c r="O452" i="14"/>
  <c r="O454" i="14"/>
  <c r="O456" i="14"/>
  <c r="O458" i="14"/>
  <c r="O460" i="14"/>
  <c r="O462" i="14"/>
  <c r="O464" i="14"/>
  <c r="O466" i="14"/>
  <c r="O468" i="14"/>
  <c r="O470" i="14"/>
  <c r="O472" i="14"/>
  <c r="O474" i="14"/>
  <c r="O476" i="14"/>
  <c r="O478" i="14"/>
  <c r="O480" i="14"/>
  <c r="O482" i="14"/>
  <c r="O484" i="14"/>
  <c r="O486" i="14"/>
  <c r="O488" i="14"/>
  <c r="O490" i="14"/>
  <c r="O492" i="14"/>
  <c r="O494" i="14"/>
  <c r="O496" i="14"/>
  <c r="O498" i="14"/>
  <c r="O500" i="14"/>
  <c r="O502" i="14"/>
  <c r="O504" i="14"/>
  <c r="O506" i="14"/>
  <c r="O508" i="14"/>
  <c r="O510" i="14"/>
  <c r="O512" i="14"/>
  <c r="O514" i="14"/>
  <c r="O516" i="14"/>
  <c r="O518" i="14"/>
  <c r="O520" i="14"/>
  <c r="O522" i="14"/>
  <c r="O524" i="14"/>
  <c r="O526" i="14"/>
  <c r="O528" i="14"/>
  <c r="O530" i="14"/>
  <c r="O532" i="14"/>
  <c r="O534" i="14"/>
  <c r="O536" i="14"/>
  <c r="O538" i="14"/>
  <c r="O540" i="14"/>
  <c r="O542" i="14"/>
  <c r="O544" i="14"/>
  <c r="O546" i="14"/>
  <c r="O548" i="14"/>
  <c r="O550" i="14"/>
  <c r="O552" i="14"/>
  <c r="O554" i="14"/>
  <c r="O556" i="14"/>
  <c r="O558" i="14"/>
  <c r="O560" i="14"/>
  <c r="O562" i="14"/>
  <c r="O564" i="14"/>
  <c r="O566" i="14"/>
  <c r="O568" i="14"/>
  <c r="O570" i="14"/>
  <c r="O572" i="14"/>
  <c r="O574" i="14"/>
  <c r="O576" i="14"/>
  <c r="O578" i="14"/>
  <c r="O580" i="14"/>
  <c r="O582" i="14"/>
  <c r="O584" i="14"/>
  <c r="O586" i="14"/>
  <c r="O588" i="14"/>
  <c r="O590" i="14"/>
  <c r="O592" i="14"/>
  <c r="O594" i="14"/>
  <c r="O596" i="14"/>
  <c r="O598" i="14"/>
  <c r="O600" i="14"/>
  <c r="O602" i="14"/>
  <c r="O604" i="14"/>
  <c r="O606" i="14"/>
  <c r="O608" i="14"/>
  <c r="O610" i="14"/>
  <c r="O612" i="14"/>
  <c r="O614" i="14"/>
  <c r="O616" i="14"/>
  <c r="O618" i="14"/>
  <c r="O620" i="14"/>
  <c r="O622" i="14"/>
  <c r="O624" i="14"/>
  <c r="O626" i="14"/>
  <c r="O628" i="14"/>
  <c r="O630" i="14"/>
  <c r="O632" i="14"/>
  <c r="O634" i="14"/>
  <c r="O636" i="14"/>
  <c r="O638" i="14"/>
  <c r="O640" i="14"/>
  <c r="O642" i="14"/>
  <c r="O644" i="14"/>
  <c r="O646" i="14"/>
  <c r="O648" i="14"/>
  <c r="O650" i="14"/>
  <c r="O651" i="14"/>
  <c r="O653" i="14"/>
  <c r="O655" i="14"/>
  <c r="O657" i="14"/>
  <c r="O659" i="14"/>
  <c r="O661" i="14"/>
  <c r="O663" i="14"/>
  <c r="O665" i="14"/>
  <c r="O667" i="14"/>
  <c r="O669" i="14"/>
  <c r="O671" i="14"/>
  <c r="O673" i="14"/>
  <c r="O675" i="14"/>
  <c r="O677" i="14"/>
  <c r="O679" i="14"/>
  <c r="O681" i="14"/>
  <c r="O683" i="14"/>
  <c r="O685" i="14"/>
  <c r="O687" i="14"/>
  <c r="O689" i="14"/>
  <c r="O691" i="14"/>
  <c r="O693" i="14"/>
  <c r="O695" i="14"/>
  <c r="O697" i="14"/>
  <c r="O699" i="14"/>
  <c r="O701" i="14"/>
  <c r="O703" i="14"/>
  <c r="O705" i="14"/>
  <c r="O707" i="14"/>
  <c r="O709" i="14"/>
  <c r="O711" i="14"/>
  <c r="O713" i="14"/>
  <c r="O715" i="14"/>
  <c r="O717" i="14"/>
  <c r="O719" i="14"/>
  <c r="O721" i="14"/>
  <c r="O723" i="14"/>
  <c r="O725" i="14"/>
  <c r="O727" i="14"/>
  <c r="O729" i="14"/>
  <c r="O731" i="14"/>
  <c r="O733" i="14"/>
  <c r="O735" i="14"/>
  <c r="O737" i="14"/>
  <c r="O739" i="14"/>
  <c r="O741" i="14"/>
  <c r="O743" i="14"/>
  <c r="O745" i="14"/>
  <c r="O747" i="14"/>
  <c r="O749" i="14"/>
  <c r="O751" i="14"/>
  <c r="O753" i="14"/>
  <c r="O755" i="14"/>
  <c r="O757" i="14"/>
  <c r="O759" i="14"/>
  <c r="O761" i="14"/>
  <c r="O763" i="14"/>
  <c r="O765" i="14"/>
  <c r="O767" i="14"/>
  <c r="O769" i="14"/>
  <c r="O771" i="14"/>
  <c r="O773" i="14"/>
  <c r="O775" i="14"/>
  <c r="O777" i="14"/>
  <c r="O779" i="14"/>
  <c r="O781" i="14"/>
  <c r="O783" i="14"/>
  <c r="O785" i="14"/>
  <c r="O787" i="14"/>
  <c r="O789" i="14"/>
  <c r="O791" i="14"/>
  <c r="O793" i="14"/>
  <c r="O795" i="14"/>
  <c r="O797" i="14"/>
  <c r="O799" i="14"/>
  <c r="O801" i="14"/>
  <c r="O803" i="14"/>
  <c r="O805" i="14"/>
  <c r="O807" i="14"/>
  <c r="O809" i="14"/>
  <c r="O811" i="14"/>
  <c r="O813" i="14"/>
  <c r="O815" i="14"/>
  <c r="O817" i="14"/>
  <c r="O819" i="14"/>
  <c r="O821" i="14"/>
  <c r="O823" i="14"/>
  <c r="O825" i="14"/>
  <c r="O827" i="14"/>
  <c r="O829" i="14"/>
  <c r="O831" i="14"/>
  <c r="O833" i="14"/>
  <c r="O835" i="14"/>
  <c r="O837" i="14"/>
  <c r="O839" i="14"/>
  <c r="O841" i="14"/>
  <c r="O843" i="14"/>
  <c r="O845" i="14"/>
  <c r="O847" i="14"/>
  <c r="O849" i="14"/>
  <c r="O851" i="14"/>
  <c r="O853" i="14"/>
  <c r="O855" i="14"/>
  <c r="O857" i="14"/>
  <c r="O859" i="14"/>
  <c r="O861" i="14"/>
  <c r="O863" i="14"/>
  <c r="O865" i="14"/>
  <c r="O867" i="14"/>
  <c r="O869" i="14"/>
  <c r="O871" i="14"/>
  <c r="O873" i="14"/>
  <c r="O875" i="14"/>
  <c r="O877" i="14"/>
  <c r="O879" i="14"/>
  <c r="O881" i="14"/>
  <c r="O883" i="14"/>
  <c r="O885" i="14"/>
  <c r="O887" i="14"/>
  <c r="O889" i="14"/>
  <c r="O891" i="14"/>
  <c r="O893" i="14"/>
  <c r="O895" i="14"/>
  <c r="O897" i="14"/>
  <c r="O899" i="14"/>
  <c r="O901" i="14"/>
  <c r="O903" i="14"/>
  <c r="O905" i="14"/>
  <c r="O907" i="14"/>
  <c r="O909" i="14"/>
  <c r="O911" i="14"/>
  <c r="O913" i="14"/>
  <c r="O915" i="14"/>
  <c r="O917" i="14"/>
  <c r="O919" i="14"/>
  <c r="O921" i="14"/>
  <c r="O923" i="14"/>
  <c r="O925" i="14"/>
  <c r="O927" i="14"/>
  <c r="O929" i="14"/>
  <c r="O931" i="14"/>
  <c r="O933" i="14"/>
  <c r="O935" i="14"/>
  <c r="O937" i="14"/>
  <c r="O939" i="14"/>
  <c r="O941" i="14"/>
  <c r="O943" i="14"/>
  <c r="O945" i="14"/>
  <c r="O947" i="14"/>
  <c r="O949" i="14"/>
  <c r="O951" i="14"/>
  <c r="O953" i="14"/>
  <c r="O955" i="14"/>
  <c r="O957" i="14"/>
  <c r="O959" i="14"/>
  <c r="O961" i="14"/>
  <c r="O963" i="14"/>
  <c r="O965" i="14"/>
  <c r="O967" i="14"/>
  <c r="O969" i="14"/>
  <c r="O971" i="14"/>
  <c r="O973" i="14"/>
  <c r="O975" i="14"/>
  <c r="O977" i="14"/>
  <c r="O979" i="14"/>
  <c r="O981" i="14"/>
  <c r="O983" i="14"/>
  <c r="O985" i="14"/>
  <c r="O987" i="14"/>
  <c r="O989" i="14"/>
  <c r="O991" i="14"/>
  <c r="O993" i="14"/>
  <c r="O995" i="14"/>
  <c r="O997" i="14"/>
  <c r="O999" i="14"/>
  <c r="O10" i="13"/>
  <c r="O12" i="13"/>
  <c r="O14" i="13"/>
  <c r="O16" i="13"/>
  <c r="O18" i="13"/>
  <c r="O20" i="13"/>
  <c r="O22" i="13"/>
  <c r="O24" i="13"/>
  <c r="O26" i="13"/>
  <c r="O28" i="13"/>
  <c r="O30" i="13"/>
  <c r="O32" i="13"/>
  <c r="O34" i="13"/>
  <c r="O36" i="13"/>
  <c r="O38" i="13"/>
  <c r="O40" i="13"/>
  <c r="O42" i="13"/>
  <c r="O44" i="13"/>
  <c r="O46" i="13"/>
  <c r="O48" i="13"/>
  <c r="O50" i="13"/>
  <c r="O52" i="13"/>
  <c r="O54" i="13"/>
  <c r="O56" i="13"/>
  <c r="O58" i="13"/>
  <c r="O60" i="13"/>
  <c r="O62" i="13"/>
  <c r="O64" i="13"/>
  <c r="O66" i="13"/>
  <c r="O68" i="13"/>
  <c r="O70" i="13"/>
  <c r="O72" i="13"/>
  <c r="O74" i="13"/>
  <c r="O76" i="13"/>
  <c r="O78" i="13"/>
  <c r="O80" i="13"/>
  <c r="O82" i="13"/>
  <c r="O84" i="13"/>
  <c r="O86" i="13"/>
  <c r="O88" i="13"/>
  <c r="O90" i="13"/>
  <c r="O92" i="13"/>
  <c r="O94" i="13"/>
  <c r="O96" i="13"/>
  <c r="O98" i="13"/>
  <c r="O100" i="13"/>
  <c r="O102" i="13"/>
  <c r="O104" i="13"/>
  <c r="O106" i="13"/>
  <c r="O108" i="13"/>
  <c r="O110" i="13"/>
  <c r="O112" i="13"/>
  <c r="O114" i="13"/>
  <c r="O116" i="13"/>
  <c r="O118" i="13"/>
  <c r="O120" i="13"/>
  <c r="O122" i="13"/>
  <c r="O124" i="13"/>
  <c r="O126" i="13"/>
  <c r="O128" i="13"/>
  <c r="O130" i="13"/>
  <c r="O132" i="13"/>
  <c r="O134" i="13"/>
  <c r="O136" i="13"/>
  <c r="O138" i="13"/>
  <c r="O140" i="13"/>
  <c r="O142" i="13"/>
  <c r="O144" i="13"/>
  <c r="O146" i="13"/>
  <c r="O148" i="13"/>
  <c r="O150" i="13"/>
  <c r="O152" i="13"/>
  <c r="O154" i="13"/>
  <c r="O156" i="13"/>
  <c r="O158" i="13"/>
  <c r="O160" i="13"/>
  <c r="O162" i="13"/>
  <c r="O164" i="13"/>
  <c r="O166" i="13"/>
  <c r="O168" i="13"/>
  <c r="O170" i="13"/>
  <c r="O172" i="13"/>
  <c r="O174" i="13"/>
  <c r="O176" i="13"/>
  <c r="O178" i="13"/>
  <c r="O180" i="13"/>
  <c r="O182" i="13"/>
  <c r="O184" i="13"/>
  <c r="O186" i="13"/>
  <c r="O188" i="13"/>
  <c r="O190" i="13"/>
  <c r="O192" i="13"/>
  <c r="O194" i="13"/>
  <c r="O196" i="13"/>
  <c r="O198" i="13"/>
  <c r="O200" i="13"/>
  <c r="O202" i="13"/>
  <c r="O204" i="13"/>
  <c r="O206" i="13"/>
  <c r="O208" i="13"/>
  <c r="O210" i="13"/>
  <c r="O212" i="13"/>
  <c r="O214" i="13"/>
  <c r="O216" i="13"/>
  <c r="O218" i="13"/>
  <c r="O220" i="13"/>
  <c r="O222" i="13"/>
  <c r="O224" i="13"/>
  <c r="O226" i="13"/>
  <c r="O228" i="13"/>
  <c r="O230" i="13"/>
  <c r="O232" i="13"/>
  <c r="O234" i="13"/>
  <c r="O236" i="13"/>
  <c r="O238" i="13"/>
  <c r="O240" i="13"/>
  <c r="O242" i="13"/>
  <c r="O244" i="13"/>
  <c r="O246" i="13"/>
  <c r="O248" i="13"/>
  <c r="O250" i="13"/>
  <c r="O252" i="13"/>
  <c r="O254" i="13"/>
  <c r="O256" i="13"/>
  <c r="O258" i="13"/>
  <c r="O260" i="13"/>
  <c r="O262" i="13"/>
  <c r="O264" i="13"/>
  <c r="O266" i="13"/>
  <c r="O268" i="13"/>
  <c r="O270" i="13"/>
  <c r="O272" i="13"/>
  <c r="O274" i="13"/>
  <c r="O276" i="13"/>
  <c r="O278" i="13"/>
  <c r="O280" i="13"/>
  <c r="O282" i="13"/>
  <c r="O284" i="13"/>
  <c r="O286" i="13"/>
  <c r="O288" i="13"/>
  <c r="O290" i="13"/>
  <c r="O292" i="13"/>
  <c r="O294" i="13"/>
  <c r="O296" i="13"/>
  <c r="O298" i="13"/>
  <c r="O300" i="13"/>
  <c r="O302" i="13"/>
  <c r="O304" i="13"/>
  <c r="O306" i="13"/>
  <c r="O308" i="13"/>
  <c r="O310" i="13"/>
  <c r="O312" i="13"/>
  <c r="O314" i="13"/>
  <c r="O316" i="13"/>
  <c r="O318" i="13"/>
  <c r="O320" i="13"/>
  <c r="O322" i="13"/>
  <c r="O324" i="13"/>
  <c r="O326" i="13"/>
  <c r="O328" i="13"/>
  <c r="O330" i="13"/>
  <c r="O332" i="13"/>
  <c r="O334" i="13"/>
  <c r="O336" i="13"/>
  <c r="O338" i="13"/>
  <c r="O340" i="13"/>
  <c r="O342" i="13"/>
  <c r="O344" i="13"/>
  <c r="O346" i="13"/>
  <c r="O348" i="13"/>
  <c r="O350" i="13"/>
  <c r="O352" i="13"/>
  <c r="O354" i="13"/>
  <c r="O356" i="13"/>
  <c r="O358" i="13"/>
  <c r="O360" i="13"/>
  <c r="O362" i="13"/>
  <c r="O364" i="13"/>
  <c r="O366" i="13"/>
  <c r="O368" i="13"/>
  <c r="O370" i="13"/>
  <c r="O372" i="13"/>
  <c r="O374" i="13"/>
  <c r="O376" i="13"/>
  <c r="O378" i="13"/>
  <c r="O380" i="13"/>
  <c r="O382" i="13"/>
  <c r="O384" i="13"/>
  <c r="O386" i="13"/>
  <c r="O388" i="13"/>
  <c r="O390" i="13"/>
  <c r="O392" i="13"/>
  <c r="O394" i="13"/>
  <c r="O396" i="13"/>
  <c r="O398" i="13"/>
  <c r="O400" i="13"/>
  <c r="O402" i="13"/>
  <c r="O404" i="13"/>
  <c r="O406" i="13"/>
  <c r="O408" i="13"/>
  <c r="O410" i="13"/>
  <c r="O412" i="13"/>
  <c r="O414" i="13"/>
  <c r="O416" i="13"/>
  <c r="O418" i="13"/>
  <c r="O420" i="13"/>
  <c r="O422" i="13"/>
  <c r="O424" i="13"/>
  <c r="O426" i="13"/>
  <c r="O428" i="13"/>
  <c r="O430" i="13"/>
  <c r="O432" i="13"/>
  <c r="O434" i="13"/>
  <c r="O436" i="13"/>
  <c r="O438" i="13"/>
  <c r="O440" i="13"/>
  <c r="O442" i="13"/>
  <c r="O444" i="13"/>
  <c r="O446" i="13"/>
  <c r="O448" i="13"/>
  <c r="O450" i="13"/>
  <c r="O452" i="13"/>
  <c r="O454" i="13"/>
  <c r="O456" i="13"/>
  <c r="O458" i="13"/>
  <c r="O460" i="13"/>
  <c r="O462" i="13"/>
  <c r="O464" i="13"/>
  <c r="O466" i="13"/>
  <c r="O468" i="13"/>
  <c r="O470" i="13"/>
  <c r="O472" i="13"/>
  <c r="O474" i="13"/>
  <c r="O476" i="13"/>
  <c r="O478" i="13"/>
  <c r="O480" i="13"/>
  <c r="O482" i="13"/>
  <c r="O484" i="13"/>
  <c r="O486" i="13"/>
  <c r="O488" i="13"/>
  <c r="O490" i="13"/>
  <c r="O492" i="13"/>
  <c r="O494" i="13"/>
  <c r="O496" i="13"/>
  <c r="O498" i="13"/>
  <c r="O500" i="13"/>
  <c r="O502" i="13"/>
  <c r="O504" i="13"/>
  <c r="O506" i="13"/>
  <c r="O508" i="13"/>
  <c r="O510" i="13"/>
  <c r="O512" i="13"/>
  <c r="O514" i="13"/>
  <c r="O516" i="13"/>
  <c r="O518" i="13"/>
  <c r="O520" i="13"/>
  <c r="O522" i="13"/>
  <c r="O524" i="13"/>
  <c r="O526" i="13"/>
  <c r="O528" i="13"/>
  <c r="O530" i="13"/>
  <c r="O532" i="13"/>
  <c r="O534" i="13"/>
  <c r="O536" i="13"/>
  <c r="O538" i="13"/>
  <c r="O540" i="13"/>
  <c r="O542" i="13"/>
  <c r="O544" i="13"/>
  <c r="O546" i="13"/>
  <c r="O548" i="13"/>
  <c r="O550" i="13"/>
  <c r="O552" i="13"/>
  <c r="O554" i="13"/>
  <c r="O556" i="13"/>
  <c r="O558" i="13"/>
  <c r="O560" i="13"/>
  <c r="O562" i="13"/>
  <c r="O564" i="13"/>
  <c r="O566" i="13"/>
  <c r="O568" i="13"/>
  <c r="O570" i="13"/>
  <c r="O572" i="13"/>
  <c r="O574" i="13"/>
  <c r="O576" i="13"/>
  <c r="O578" i="13"/>
  <c r="O580" i="13"/>
  <c r="O582" i="13"/>
  <c r="O584" i="13"/>
  <c r="O586" i="13"/>
  <c r="O588" i="13"/>
  <c r="O590" i="13"/>
  <c r="O592" i="13"/>
  <c r="O594" i="13"/>
  <c r="O596" i="13"/>
  <c r="O598" i="13"/>
  <c r="O600" i="13"/>
  <c r="O602" i="13"/>
  <c r="O604" i="13"/>
  <c r="O606" i="13"/>
  <c r="O608" i="13"/>
  <c r="O610" i="13"/>
  <c r="O612" i="13"/>
  <c r="O614" i="13"/>
  <c r="O616" i="13"/>
  <c r="O618" i="13"/>
  <c r="O620" i="13"/>
  <c r="O622" i="13"/>
  <c r="O624" i="13"/>
  <c r="O626" i="13"/>
  <c r="O628" i="13"/>
  <c r="O630" i="13"/>
  <c r="O632" i="13"/>
  <c r="O634" i="13"/>
  <c r="O636" i="13"/>
  <c r="O638" i="13"/>
  <c r="O640" i="13"/>
  <c r="O642" i="13"/>
  <c r="O644" i="13"/>
  <c r="O646" i="13"/>
  <c r="O648" i="13"/>
  <c r="O650" i="13"/>
  <c r="O652" i="13"/>
  <c r="O654" i="13"/>
  <c r="O656" i="13"/>
  <c r="O658" i="13"/>
  <c r="O660" i="13"/>
  <c r="O662" i="13"/>
  <c r="O664" i="13"/>
  <c r="O666" i="13"/>
  <c r="O668" i="13"/>
  <c r="O670" i="13"/>
  <c r="O672" i="13"/>
  <c r="O674" i="13"/>
  <c r="O676" i="13"/>
  <c r="O678" i="13"/>
  <c r="O680" i="13"/>
  <c r="O682" i="13"/>
  <c r="O684" i="13"/>
  <c r="O686" i="13"/>
  <c r="O688" i="13"/>
  <c r="O690" i="13"/>
  <c r="O692" i="13"/>
  <c r="O694" i="13"/>
  <c r="O696" i="13"/>
  <c r="O698" i="13"/>
  <c r="O700" i="13"/>
  <c r="O702" i="13"/>
  <c r="O704" i="13"/>
  <c r="O706" i="13"/>
  <c r="O708" i="13"/>
  <c r="O710" i="13"/>
  <c r="O712" i="13"/>
  <c r="O714" i="13"/>
  <c r="O716" i="13"/>
  <c r="O718" i="13"/>
  <c r="O720" i="13"/>
  <c r="O722" i="13"/>
  <c r="O724" i="13"/>
  <c r="O726" i="13"/>
  <c r="O728" i="13"/>
  <c r="O730" i="13"/>
  <c r="O732" i="13"/>
  <c r="O734" i="13"/>
  <c r="O736" i="13"/>
  <c r="O738" i="13"/>
  <c r="O740" i="13"/>
  <c r="O742" i="13"/>
  <c r="O744" i="13"/>
  <c r="O746" i="13"/>
  <c r="O748" i="13"/>
  <c r="O750" i="13"/>
  <c r="O752" i="13"/>
  <c r="O754" i="13"/>
  <c r="O756" i="13"/>
  <c r="O758" i="13"/>
  <c r="O760" i="13"/>
  <c r="O762" i="13"/>
  <c r="O764" i="13"/>
  <c r="O766" i="13"/>
  <c r="O768" i="13"/>
  <c r="O770" i="13"/>
  <c r="O772" i="13"/>
  <c r="O774" i="13"/>
  <c r="O776" i="13"/>
  <c r="O778" i="13"/>
  <c r="O780" i="13"/>
  <c r="O782" i="13"/>
  <c r="O784" i="13"/>
  <c r="O786" i="13"/>
  <c r="O788" i="13"/>
  <c r="O790" i="13"/>
  <c r="O792" i="13"/>
  <c r="O794" i="13"/>
  <c r="O796" i="13"/>
  <c r="O798" i="13"/>
  <c r="O800" i="13"/>
  <c r="O802" i="13"/>
  <c r="O804" i="13"/>
  <c r="O806" i="13"/>
  <c r="O808" i="13"/>
  <c r="O810" i="13"/>
  <c r="O812" i="13"/>
  <c r="O814" i="13"/>
  <c r="O816" i="13"/>
  <c r="O818" i="13"/>
  <c r="O820" i="13"/>
  <c r="O822" i="13"/>
  <c r="O824" i="13"/>
  <c r="O826" i="13"/>
  <c r="O828" i="13"/>
  <c r="O830" i="13"/>
  <c r="O832" i="13"/>
  <c r="O834" i="13"/>
  <c r="O836" i="13"/>
  <c r="O838" i="13"/>
  <c r="O840" i="13"/>
  <c r="O842" i="13"/>
  <c r="O844" i="13"/>
  <c r="O846" i="13"/>
  <c r="O848" i="13"/>
  <c r="O850" i="13"/>
  <c r="O852" i="13"/>
  <c r="O854" i="13"/>
  <c r="O856" i="13"/>
  <c r="O858" i="13"/>
  <c r="O860" i="13"/>
  <c r="O862" i="13"/>
  <c r="O864" i="13"/>
  <c r="O866" i="13"/>
  <c r="O868" i="13"/>
  <c r="O870" i="13"/>
  <c r="O872" i="13"/>
  <c r="O874" i="13"/>
  <c r="O876" i="13"/>
  <c r="O878" i="13"/>
  <c r="O880" i="13"/>
  <c r="O882" i="13"/>
  <c r="O884" i="13"/>
  <c r="O886" i="13"/>
  <c r="O888" i="13"/>
  <c r="O890" i="13"/>
  <c r="O892" i="13"/>
  <c r="O894" i="13"/>
  <c r="O896" i="13"/>
  <c r="O898" i="13"/>
  <c r="O900" i="13"/>
  <c r="O902" i="13"/>
  <c r="O904" i="13"/>
  <c r="O906" i="13"/>
  <c r="O908" i="13"/>
  <c r="O910" i="13"/>
  <c r="O912" i="13"/>
  <c r="O914" i="13"/>
  <c r="O916" i="13"/>
  <c r="O918" i="13"/>
  <c r="O920" i="13"/>
  <c r="O922" i="13"/>
  <c r="O924" i="13"/>
  <c r="O926" i="13"/>
  <c r="O928" i="13"/>
  <c r="O930" i="13"/>
  <c r="O932" i="13"/>
  <c r="O934" i="13"/>
  <c r="O936" i="13"/>
  <c r="O938" i="13"/>
  <c r="O940" i="13"/>
  <c r="O942" i="13"/>
  <c r="O944" i="13"/>
  <c r="O946" i="13"/>
  <c r="O948" i="13"/>
  <c r="O950" i="13"/>
  <c r="O952" i="13"/>
  <c r="O954" i="13"/>
  <c r="O956" i="13"/>
  <c r="O958" i="13"/>
  <c r="O960" i="13"/>
  <c r="O962" i="13"/>
  <c r="O964" i="13"/>
  <c r="O966" i="13"/>
  <c r="O968" i="13"/>
  <c r="O970" i="13"/>
  <c r="O972" i="13"/>
  <c r="O974" i="13"/>
  <c r="O976" i="13"/>
  <c r="O978" i="13"/>
  <c r="O980" i="13"/>
  <c r="O982" i="13"/>
  <c r="O984" i="13"/>
  <c r="O986" i="13"/>
  <c r="O988" i="13"/>
  <c r="O990" i="13"/>
  <c r="O992" i="13"/>
  <c r="O994" i="13"/>
  <c r="O996" i="13"/>
  <c r="O998" i="13"/>
  <c r="O9" i="12"/>
  <c r="O11" i="12"/>
  <c r="O13" i="12"/>
  <c r="O15" i="12"/>
  <c r="O17" i="12"/>
  <c r="O19" i="12"/>
  <c r="O21" i="12"/>
  <c r="O23" i="12"/>
  <c r="O25" i="12"/>
  <c r="O27" i="12"/>
  <c r="O29" i="12"/>
  <c r="O31" i="12"/>
  <c r="O652" i="14"/>
  <c r="O654" i="14"/>
  <c r="O656" i="14"/>
  <c r="O658" i="14"/>
  <c r="O660" i="14"/>
  <c r="O662" i="14"/>
  <c r="O664" i="14"/>
  <c r="O666" i="14"/>
  <c r="O668" i="14"/>
  <c r="O670" i="14"/>
  <c r="O672" i="14"/>
  <c r="O674" i="14"/>
  <c r="O676" i="14"/>
  <c r="O678" i="14"/>
  <c r="O680" i="14"/>
  <c r="O682" i="14"/>
  <c r="O684" i="14"/>
  <c r="O686" i="14"/>
  <c r="O688" i="14"/>
  <c r="O690" i="14"/>
  <c r="O692" i="14"/>
  <c r="O694" i="14"/>
  <c r="O696" i="14"/>
  <c r="O698" i="14"/>
  <c r="O700" i="14"/>
  <c r="O702" i="14"/>
  <c r="O704" i="14"/>
  <c r="O706" i="14"/>
  <c r="O708" i="14"/>
  <c r="O710" i="14"/>
  <c r="O712" i="14"/>
  <c r="O714" i="14"/>
  <c r="O716" i="14"/>
  <c r="O718" i="14"/>
  <c r="O720" i="14"/>
  <c r="O722" i="14"/>
  <c r="O724" i="14"/>
  <c r="O726" i="14"/>
  <c r="O728" i="14"/>
  <c r="O730" i="14"/>
  <c r="O732" i="14"/>
  <c r="O734" i="14"/>
  <c r="O736" i="14"/>
  <c r="O738" i="14"/>
  <c r="O740" i="14"/>
  <c r="O742" i="14"/>
  <c r="O744" i="14"/>
  <c r="O746" i="14"/>
  <c r="O748" i="14"/>
  <c r="O750" i="14"/>
  <c r="O752" i="14"/>
  <c r="O754" i="14"/>
  <c r="O756" i="14"/>
  <c r="O758" i="14"/>
  <c r="O760" i="14"/>
  <c r="O762" i="14"/>
  <c r="O764" i="14"/>
  <c r="O766" i="14"/>
  <c r="O768" i="14"/>
  <c r="O770" i="14"/>
  <c r="O772" i="14"/>
  <c r="O774" i="14"/>
  <c r="O776" i="14"/>
  <c r="O778" i="14"/>
  <c r="O780" i="14"/>
  <c r="O782" i="14"/>
  <c r="O784" i="14"/>
  <c r="O786" i="14"/>
  <c r="O788" i="14"/>
  <c r="O790" i="14"/>
  <c r="O792" i="14"/>
  <c r="O794" i="14"/>
  <c r="O796" i="14"/>
  <c r="O798" i="14"/>
  <c r="O800" i="14"/>
  <c r="O802" i="14"/>
  <c r="O804" i="14"/>
  <c r="O806" i="14"/>
  <c r="O808" i="14"/>
  <c r="O810" i="14"/>
  <c r="O812" i="14"/>
  <c r="O814" i="14"/>
  <c r="O816" i="14"/>
  <c r="O818" i="14"/>
  <c r="O820" i="14"/>
  <c r="O822" i="14"/>
  <c r="O824" i="14"/>
  <c r="O826" i="14"/>
  <c r="O828" i="14"/>
  <c r="O830" i="14"/>
  <c r="O832" i="14"/>
  <c r="O834" i="14"/>
  <c r="O836" i="14"/>
  <c r="O838" i="14"/>
  <c r="O840" i="14"/>
  <c r="O842" i="14"/>
  <c r="O844" i="14"/>
  <c r="O846" i="14"/>
  <c r="O848" i="14"/>
  <c r="O850" i="14"/>
  <c r="O852" i="14"/>
  <c r="O854" i="14"/>
  <c r="O856" i="14"/>
  <c r="O858" i="14"/>
  <c r="O860" i="14"/>
  <c r="O862" i="14"/>
  <c r="O864" i="14"/>
  <c r="O866" i="14"/>
  <c r="O868" i="14"/>
  <c r="O870" i="14"/>
  <c r="O872" i="14"/>
  <c r="O874" i="14"/>
  <c r="O876" i="14"/>
  <c r="O878" i="14"/>
  <c r="O880" i="14"/>
  <c r="O882" i="14"/>
  <c r="O884" i="14"/>
  <c r="O886" i="14"/>
  <c r="O888" i="14"/>
  <c r="O890" i="14"/>
  <c r="O892" i="14"/>
  <c r="O894" i="14"/>
  <c r="O896" i="14"/>
  <c r="O898" i="14"/>
  <c r="O900" i="14"/>
  <c r="O902" i="14"/>
  <c r="O904" i="14"/>
  <c r="O906" i="14"/>
  <c r="O908" i="14"/>
  <c r="O910" i="14"/>
  <c r="O912" i="14"/>
  <c r="O914" i="14"/>
  <c r="O916" i="14"/>
  <c r="O918" i="14"/>
  <c r="O920" i="14"/>
  <c r="O922" i="14"/>
  <c r="O924" i="14"/>
  <c r="O926" i="14"/>
  <c r="O928" i="14"/>
  <c r="O930" i="14"/>
  <c r="O932" i="14"/>
  <c r="O934" i="14"/>
  <c r="O936" i="14"/>
  <c r="O938" i="14"/>
  <c r="O940" i="14"/>
  <c r="O942" i="14"/>
  <c r="O944" i="14"/>
  <c r="O946" i="14"/>
  <c r="O948" i="14"/>
  <c r="O950" i="14"/>
  <c r="O952" i="14"/>
  <c r="O954" i="14"/>
  <c r="O956" i="14"/>
  <c r="O958" i="14"/>
  <c r="O960" i="14"/>
  <c r="O962" i="14"/>
  <c r="O964" i="14"/>
  <c r="O966" i="14"/>
  <c r="O968" i="14"/>
  <c r="O970" i="14"/>
  <c r="O972" i="14"/>
  <c r="O974" i="14"/>
  <c r="O976" i="14"/>
  <c r="O978" i="14"/>
  <c r="O980" i="14"/>
  <c r="O982" i="14"/>
  <c r="O984" i="14"/>
  <c r="O986" i="14"/>
  <c r="O988" i="14"/>
  <c r="O990" i="14"/>
  <c r="O992" i="14"/>
  <c r="O994" i="14"/>
  <c r="O996" i="14"/>
  <c r="O998" i="14"/>
  <c r="O9" i="13"/>
  <c r="O11" i="13"/>
  <c r="O13" i="13"/>
  <c r="O15" i="13"/>
  <c r="O17" i="13"/>
  <c r="O19" i="13"/>
  <c r="O21" i="13"/>
  <c r="O23" i="13"/>
  <c r="O25" i="13"/>
  <c r="O27" i="13"/>
  <c r="O29" i="13"/>
  <c r="O31" i="13"/>
  <c r="O33" i="13"/>
  <c r="O35" i="13"/>
  <c r="O37" i="13"/>
  <c r="O39" i="13"/>
  <c r="O41" i="13"/>
  <c r="O43" i="13"/>
  <c r="O45" i="13"/>
  <c r="O47" i="13"/>
  <c r="O49" i="13"/>
  <c r="O51" i="13"/>
  <c r="O53" i="13"/>
  <c r="O55" i="13"/>
  <c r="O57" i="13"/>
  <c r="O59" i="13"/>
  <c r="O61" i="13"/>
  <c r="O63" i="13"/>
  <c r="O65" i="13"/>
  <c r="O67" i="13"/>
  <c r="O69" i="13"/>
  <c r="O71" i="13"/>
  <c r="O73" i="13"/>
  <c r="O75" i="13"/>
  <c r="O77" i="13"/>
  <c r="O79" i="13"/>
  <c r="O81" i="13"/>
  <c r="O83" i="13"/>
  <c r="O85" i="13"/>
  <c r="O87" i="13"/>
  <c r="O89" i="13"/>
  <c r="O91" i="13"/>
  <c r="O93" i="13"/>
  <c r="O95" i="13"/>
  <c r="O97" i="13"/>
  <c r="O99" i="13"/>
  <c r="O101" i="13"/>
  <c r="O103" i="13"/>
  <c r="O105" i="13"/>
  <c r="O107" i="13"/>
  <c r="O109" i="13"/>
  <c r="O111" i="13"/>
  <c r="O113" i="13"/>
  <c r="O115" i="13"/>
  <c r="O117" i="13"/>
  <c r="O119" i="13"/>
  <c r="O121" i="13"/>
  <c r="O123" i="13"/>
  <c r="O125" i="13"/>
  <c r="O127" i="13"/>
  <c r="O129" i="13"/>
  <c r="O131" i="13"/>
  <c r="O133" i="13"/>
  <c r="O135" i="13"/>
  <c r="O137" i="13"/>
  <c r="O139" i="13"/>
  <c r="O141" i="13"/>
  <c r="O143" i="13"/>
  <c r="O145" i="13"/>
  <c r="O147" i="13"/>
  <c r="O149" i="13"/>
  <c r="O151" i="13"/>
  <c r="O153" i="13"/>
  <c r="O155" i="13"/>
  <c r="O157" i="13"/>
  <c r="O159" i="13"/>
  <c r="O161" i="13"/>
  <c r="O163" i="13"/>
  <c r="O165" i="13"/>
  <c r="O167" i="13"/>
  <c r="O169" i="13"/>
  <c r="O171" i="13"/>
  <c r="O173" i="13"/>
  <c r="O175" i="13"/>
  <c r="O177" i="13"/>
  <c r="O179" i="13"/>
  <c r="O181" i="13"/>
  <c r="O183" i="13"/>
  <c r="O185" i="13"/>
  <c r="O187" i="13"/>
  <c r="O189" i="13"/>
  <c r="O191" i="13"/>
  <c r="O193" i="13"/>
  <c r="O195" i="13"/>
  <c r="O197" i="13"/>
  <c r="O199" i="13"/>
  <c r="O201" i="13"/>
  <c r="O203" i="13"/>
  <c r="O205" i="13"/>
  <c r="O207" i="13"/>
  <c r="O209" i="13"/>
  <c r="O211" i="13"/>
  <c r="O213" i="13"/>
  <c r="O215" i="13"/>
  <c r="O217" i="13"/>
  <c r="O219" i="13"/>
  <c r="O221" i="13"/>
  <c r="O223" i="13"/>
  <c r="O225" i="13"/>
  <c r="O227" i="13"/>
  <c r="O229" i="13"/>
  <c r="O231" i="13"/>
  <c r="O233" i="13"/>
  <c r="O235" i="13"/>
  <c r="O237" i="13"/>
  <c r="O239" i="13"/>
  <c r="O241" i="13"/>
  <c r="O243" i="13"/>
  <c r="O245" i="13"/>
  <c r="O247" i="13"/>
  <c r="O249" i="13"/>
  <c r="O251" i="13"/>
  <c r="O253" i="13"/>
  <c r="O255" i="13"/>
  <c r="O257" i="13"/>
  <c r="O259" i="13"/>
  <c r="O261" i="13"/>
  <c r="O263" i="13"/>
  <c r="O265" i="13"/>
  <c r="O267" i="13"/>
  <c r="O269" i="13"/>
  <c r="O271" i="13"/>
  <c r="O273" i="13"/>
  <c r="O275" i="13"/>
  <c r="O277" i="13"/>
  <c r="O279" i="13"/>
  <c r="O281" i="13"/>
  <c r="O283" i="13"/>
  <c r="O285" i="13"/>
  <c r="O287" i="13"/>
  <c r="O289" i="13"/>
  <c r="O291" i="13"/>
  <c r="O293" i="13"/>
  <c r="O295" i="13"/>
  <c r="O297" i="13"/>
  <c r="O299" i="13"/>
  <c r="O301" i="13"/>
  <c r="O303" i="13"/>
  <c r="O305" i="13"/>
  <c r="O307" i="13"/>
  <c r="O309" i="13"/>
  <c r="O311" i="13"/>
  <c r="O313" i="13"/>
  <c r="O315" i="13"/>
  <c r="O317" i="13"/>
  <c r="O319" i="13"/>
  <c r="O321" i="13"/>
  <c r="O323" i="13"/>
  <c r="O325" i="13"/>
  <c r="O327" i="13"/>
  <c r="O329" i="13"/>
  <c r="O331" i="13"/>
  <c r="O333" i="13"/>
  <c r="O335" i="13"/>
  <c r="O337" i="13"/>
  <c r="O339" i="13"/>
  <c r="O341" i="13"/>
  <c r="O343" i="13"/>
  <c r="O345" i="13"/>
  <c r="O347" i="13"/>
  <c r="O349" i="13"/>
  <c r="O351" i="13"/>
  <c r="O353" i="13"/>
  <c r="O355" i="13"/>
  <c r="O357" i="13"/>
  <c r="O359" i="13"/>
  <c r="O361" i="13"/>
  <c r="O363" i="13"/>
  <c r="O365" i="13"/>
  <c r="O367" i="13"/>
  <c r="O369" i="13"/>
  <c r="O371" i="13"/>
  <c r="O373" i="13"/>
  <c r="O375" i="13"/>
  <c r="O377" i="13"/>
  <c r="O379" i="13"/>
  <c r="O381" i="13"/>
  <c r="O383" i="13"/>
  <c r="O385" i="13"/>
  <c r="O387" i="13"/>
  <c r="O389" i="13"/>
  <c r="O391" i="13"/>
  <c r="O393" i="13"/>
  <c r="O395" i="13"/>
  <c r="O397" i="13"/>
  <c r="O399" i="13"/>
  <c r="O401" i="13"/>
  <c r="O403" i="13"/>
  <c r="O405" i="13"/>
  <c r="O407" i="13"/>
  <c r="O409" i="13"/>
  <c r="O411" i="13"/>
  <c r="O413" i="13"/>
  <c r="O415" i="13"/>
  <c r="O417" i="13"/>
  <c r="O419" i="13"/>
  <c r="O421" i="13"/>
  <c r="O423" i="13"/>
  <c r="O425" i="13"/>
  <c r="O427" i="13"/>
  <c r="O429" i="13"/>
  <c r="O431" i="13"/>
  <c r="O433" i="13"/>
  <c r="O435" i="13"/>
  <c r="O437" i="13"/>
  <c r="O439" i="13"/>
  <c r="O441" i="13"/>
  <c r="O443" i="13"/>
  <c r="O445" i="13"/>
  <c r="O447" i="13"/>
  <c r="O449" i="13"/>
  <c r="O451" i="13"/>
  <c r="O453" i="13"/>
  <c r="O455" i="13"/>
  <c r="O457" i="13"/>
  <c r="O459" i="13"/>
  <c r="O461" i="13"/>
  <c r="O463" i="13"/>
  <c r="O465" i="13"/>
  <c r="O467" i="13"/>
  <c r="O469" i="13"/>
  <c r="O471" i="13"/>
  <c r="O473" i="13"/>
  <c r="O475" i="13"/>
  <c r="O477" i="13"/>
  <c r="O479" i="13"/>
  <c r="O481" i="13"/>
  <c r="O483" i="13"/>
  <c r="O485" i="13"/>
  <c r="O487" i="13"/>
  <c r="O489" i="13"/>
  <c r="O491" i="13"/>
  <c r="O493" i="13"/>
  <c r="O495" i="13"/>
  <c r="O497" i="13"/>
  <c r="O499" i="13"/>
  <c r="O501" i="13"/>
  <c r="O503" i="13"/>
  <c r="O505" i="13"/>
  <c r="O507" i="13"/>
  <c r="O509" i="13"/>
  <c r="O511" i="13"/>
  <c r="O513" i="13"/>
  <c r="O515" i="13"/>
  <c r="O517" i="13"/>
  <c r="O519" i="13"/>
  <c r="O521" i="13"/>
  <c r="O523" i="13"/>
  <c r="O525" i="13"/>
  <c r="O527" i="13"/>
  <c r="O529" i="13"/>
  <c r="O531" i="13"/>
  <c r="O533" i="13"/>
  <c r="O535" i="13"/>
  <c r="O537" i="13"/>
  <c r="O539" i="13"/>
  <c r="O541" i="13"/>
  <c r="O543" i="13"/>
  <c r="O545" i="13"/>
  <c r="O547" i="13"/>
  <c r="O549" i="13"/>
  <c r="O551" i="13"/>
  <c r="O553" i="13"/>
  <c r="O555" i="13"/>
  <c r="O557" i="13"/>
  <c r="O559" i="13"/>
  <c r="O561" i="13"/>
  <c r="O563" i="13"/>
  <c r="O565" i="13"/>
  <c r="O567" i="13"/>
  <c r="O569" i="13"/>
  <c r="O571" i="13"/>
  <c r="O573" i="13"/>
  <c r="O575" i="13"/>
  <c r="O577" i="13"/>
  <c r="O579" i="13"/>
  <c r="O581" i="13"/>
  <c r="O583" i="13"/>
  <c r="O585" i="13"/>
  <c r="O587" i="13"/>
  <c r="O589" i="13"/>
  <c r="O591" i="13"/>
  <c r="O593" i="13"/>
  <c r="O595" i="13"/>
  <c r="O597" i="13"/>
  <c r="O599" i="13"/>
  <c r="O601" i="13"/>
  <c r="O603" i="13"/>
  <c r="O605" i="13"/>
  <c r="O607" i="13"/>
  <c r="O609" i="13"/>
  <c r="O611" i="13"/>
  <c r="O613" i="13"/>
  <c r="O615" i="13"/>
  <c r="O617" i="13"/>
  <c r="O619" i="13"/>
  <c r="O621" i="13"/>
  <c r="O623" i="13"/>
  <c r="O625" i="13"/>
  <c r="O627" i="13"/>
  <c r="O629" i="13"/>
  <c r="O631" i="13"/>
  <c r="O633" i="13"/>
  <c r="O635" i="13"/>
  <c r="O637" i="13"/>
  <c r="O639" i="13"/>
  <c r="O641" i="13"/>
  <c r="O643" i="13"/>
  <c r="O645" i="13"/>
  <c r="O647" i="13"/>
  <c r="O649" i="13"/>
  <c r="O651" i="13"/>
  <c r="O653" i="13"/>
  <c r="O655" i="13"/>
  <c r="O657" i="13"/>
  <c r="O659" i="13"/>
  <c r="O661" i="13"/>
  <c r="O663" i="13"/>
  <c r="O665" i="13"/>
  <c r="O667" i="13"/>
  <c r="O669" i="13"/>
  <c r="O671" i="13"/>
  <c r="O673" i="13"/>
  <c r="O675" i="13"/>
  <c r="O677" i="13"/>
  <c r="O679" i="13"/>
  <c r="O681" i="13"/>
  <c r="O683" i="13"/>
  <c r="O685" i="13"/>
  <c r="O687" i="13"/>
  <c r="O689" i="13"/>
  <c r="O691" i="13"/>
  <c r="O693" i="13"/>
  <c r="O695" i="13"/>
  <c r="O697" i="13"/>
  <c r="O699" i="13"/>
  <c r="O701" i="13"/>
  <c r="O703" i="13"/>
  <c r="O705" i="13"/>
  <c r="O707" i="13"/>
  <c r="O709" i="13"/>
  <c r="O711" i="13"/>
  <c r="O713" i="13"/>
  <c r="O715" i="13"/>
  <c r="O717" i="13"/>
  <c r="O719" i="13"/>
  <c r="O721" i="13"/>
  <c r="O723" i="13"/>
  <c r="O725" i="13"/>
  <c r="O727" i="13"/>
  <c r="O729" i="13"/>
  <c r="O731" i="13"/>
  <c r="O733" i="13"/>
  <c r="O735" i="13"/>
  <c r="O737" i="13"/>
  <c r="O739" i="13"/>
  <c r="O741" i="13"/>
  <c r="O743" i="13"/>
  <c r="O745" i="13"/>
  <c r="O747" i="13"/>
  <c r="O749" i="13"/>
  <c r="O751" i="13"/>
  <c r="O753" i="13"/>
  <c r="O755" i="13"/>
  <c r="O757" i="13"/>
  <c r="O759" i="13"/>
  <c r="O761" i="13"/>
  <c r="O763" i="13"/>
  <c r="O765" i="13"/>
  <c r="O767" i="13"/>
  <c r="O769" i="13"/>
  <c r="O771" i="13"/>
  <c r="O773" i="13"/>
  <c r="O775" i="13"/>
  <c r="O777" i="13"/>
  <c r="O779" i="13"/>
  <c r="O781" i="13"/>
  <c r="O783" i="13"/>
  <c r="O785" i="13"/>
  <c r="O787" i="13"/>
  <c r="O789" i="13"/>
  <c r="O791" i="13"/>
  <c r="O793" i="13"/>
  <c r="O795" i="13"/>
  <c r="O797" i="13"/>
  <c r="O799" i="13"/>
  <c r="O801" i="13"/>
  <c r="O803" i="13"/>
  <c r="O805" i="13"/>
  <c r="O807" i="13"/>
  <c r="O809" i="13"/>
  <c r="O811" i="13"/>
  <c r="O813" i="13"/>
  <c r="O815" i="13"/>
  <c r="O817" i="13"/>
  <c r="O819" i="13"/>
  <c r="O821" i="13"/>
  <c r="O823" i="13"/>
  <c r="O825" i="13"/>
  <c r="O827" i="13"/>
  <c r="O829" i="13"/>
  <c r="O831" i="13"/>
  <c r="O833" i="13"/>
  <c r="O835" i="13"/>
  <c r="O837" i="13"/>
  <c r="O839" i="13"/>
  <c r="O841" i="13"/>
  <c r="O843" i="13"/>
  <c r="O845" i="13"/>
  <c r="O847" i="13"/>
  <c r="O849" i="13"/>
  <c r="O851" i="13"/>
  <c r="O853" i="13"/>
  <c r="O855" i="13"/>
  <c r="O857" i="13"/>
  <c r="O859" i="13"/>
  <c r="O861" i="13"/>
  <c r="O863" i="13"/>
  <c r="O865" i="13"/>
  <c r="O867" i="13"/>
  <c r="O869" i="13"/>
  <c r="O871" i="13"/>
  <c r="O873" i="13"/>
  <c r="O875" i="13"/>
  <c r="O877" i="13"/>
  <c r="O879" i="13"/>
  <c r="O881" i="13"/>
  <c r="O883" i="13"/>
  <c r="O885" i="13"/>
  <c r="O887" i="13"/>
  <c r="O889" i="13"/>
  <c r="O891" i="13"/>
  <c r="O893" i="13"/>
  <c r="O895" i="13"/>
  <c r="O897" i="13"/>
  <c r="O899" i="13"/>
  <c r="O901" i="13"/>
  <c r="O903" i="13"/>
  <c r="O905" i="13"/>
  <c r="O907" i="13"/>
  <c r="O909" i="13"/>
  <c r="O911" i="13"/>
  <c r="O913" i="13"/>
  <c r="O915" i="13"/>
  <c r="O917" i="13"/>
  <c r="O919" i="13"/>
  <c r="O921" i="13"/>
  <c r="O923" i="13"/>
  <c r="O925" i="13"/>
  <c r="O927" i="13"/>
  <c r="O929" i="13"/>
  <c r="O931" i="13"/>
  <c r="O933" i="13"/>
  <c r="O935" i="13"/>
  <c r="O937" i="13"/>
  <c r="O939" i="13"/>
  <c r="O941" i="13"/>
  <c r="O943" i="13"/>
  <c r="O945" i="13"/>
  <c r="O947" i="13"/>
  <c r="O949" i="13"/>
  <c r="O951" i="13"/>
  <c r="O953" i="13"/>
  <c r="O955" i="13"/>
  <c r="O957" i="13"/>
  <c r="O959" i="13"/>
  <c r="O961" i="13"/>
  <c r="O963" i="13"/>
  <c r="O965" i="13"/>
  <c r="O967" i="13"/>
  <c r="O969" i="13"/>
  <c r="O971" i="13"/>
  <c r="O973" i="13"/>
  <c r="O975" i="13"/>
  <c r="O977" i="13"/>
  <c r="O979" i="13"/>
  <c r="O981" i="13"/>
  <c r="O983" i="13"/>
  <c r="O985" i="13"/>
  <c r="O987" i="13"/>
  <c r="O989" i="13"/>
  <c r="O991" i="13"/>
  <c r="O993" i="13"/>
  <c r="O995" i="13"/>
  <c r="O997" i="13"/>
  <c r="O999" i="13"/>
  <c r="O10" i="12"/>
  <c r="O12" i="12"/>
  <c r="O14" i="12"/>
  <c r="O16" i="12"/>
  <c r="O18" i="12"/>
  <c r="O20" i="12"/>
  <c r="O22" i="12"/>
  <c r="O24" i="12"/>
  <c r="O26" i="12"/>
  <c r="O28" i="12"/>
  <c r="O30" i="12"/>
  <c r="O32" i="12"/>
  <c r="O33" i="12"/>
  <c r="O35" i="12"/>
  <c r="O37" i="12"/>
  <c r="O39" i="12"/>
  <c r="O41" i="12"/>
  <c r="O43" i="12"/>
  <c r="O45" i="12"/>
  <c r="O47" i="12"/>
  <c r="O49" i="12"/>
  <c r="O51" i="12"/>
  <c r="O53" i="12"/>
  <c r="O55" i="12"/>
  <c r="O57" i="12"/>
  <c r="O59" i="12"/>
  <c r="O61" i="12"/>
  <c r="O63" i="12"/>
  <c r="O65" i="12"/>
  <c r="O67" i="12"/>
  <c r="O69" i="12"/>
  <c r="O71" i="12"/>
  <c r="O73" i="12"/>
  <c r="O75" i="12"/>
  <c r="O77" i="12"/>
  <c r="O79" i="12"/>
  <c r="O81" i="12"/>
  <c r="O83" i="12"/>
  <c r="O85" i="12"/>
  <c r="O87" i="12"/>
  <c r="O89" i="12"/>
  <c r="O91" i="12"/>
  <c r="O93" i="12"/>
  <c r="O95" i="12"/>
  <c r="O97" i="12"/>
  <c r="O99" i="12"/>
  <c r="O101" i="12"/>
  <c r="O103" i="12"/>
  <c r="O105" i="12"/>
  <c r="O107" i="12"/>
  <c r="O109" i="12"/>
  <c r="O111" i="12"/>
  <c r="O113" i="12"/>
  <c r="O115" i="12"/>
  <c r="O117" i="12"/>
  <c r="O119" i="12"/>
  <c r="O121" i="12"/>
  <c r="O123" i="12"/>
  <c r="O125" i="12"/>
  <c r="O127" i="12"/>
  <c r="O129" i="12"/>
  <c r="O131" i="12"/>
  <c r="O133" i="12"/>
  <c r="O135" i="12"/>
  <c r="O137" i="12"/>
  <c r="O139" i="12"/>
  <c r="O141" i="12"/>
  <c r="O143" i="12"/>
  <c r="O145" i="12"/>
  <c r="O147" i="12"/>
  <c r="O149" i="12"/>
  <c r="O151" i="12"/>
  <c r="O153" i="12"/>
  <c r="O155" i="12"/>
  <c r="O157" i="12"/>
  <c r="O159" i="12"/>
  <c r="O161" i="12"/>
  <c r="O163" i="12"/>
  <c r="O165" i="12"/>
  <c r="O167" i="12"/>
  <c r="O169" i="12"/>
  <c r="O171" i="12"/>
  <c r="O173" i="12"/>
  <c r="O175" i="12"/>
  <c r="O177" i="12"/>
  <c r="O179" i="12"/>
  <c r="O181" i="12"/>
  <c r="O183" i="12"/>
  <c r="O185" i="12"/>
  <c r="O187" i="12"/>
  <c r="O189" i="12"/>
  <c r="O191" i="12"/>
  <c r="O193" i="12"/>
  <c r="O195" i="12"/>
  <c r="O197" i="12"/>
  <c r="O199" i="12"/>
  <c r="O201" i="12"/>
  <c r="O203" i="12"/>
  <c r="O205" i="12"/>
  <c r="O207" i="12"/>
  <c r="O209" i="12"/>
  <c r="O211" i="12"/>
  <c r="O213" i="12"/>
  <c r="O215" i="12"/>
  <c r="O217" i="12"/>
  <c r="O219" i="12"/>
  <c r="O221" i="12"/>
  <c r="O223" i="12"/>
  <c r="O225" i="12"/>
  <c r="O227" i="12"/>
  <c r="O229" i="12"/>
  <c r="O231" i="12"/>
  <c r="O233" i="12"/>
  <c r="O235" i="12"/>
  <c r="O237" i="12"/>
  <c r="O239" i="12"/>
  <c r="O241" i="12"/>
  <c r="O243" i="12"/>
  <c r="O245" i="12"/>
  <c r="O247" i="12"/>
  <c r="O249" i="12"/>
  <c r="O251" i="12"/>
  <c r="O253" i="12"/>
  <c r="O255" i="12"/>
  <c r="O257" i="12"/>
  <c r="O259" i="12"/>
  <c r="O261" i="12"/>
  <c r="O263" i="12"/>
  <c r="O265" i="12"/>
  <c r="O267" i="12"/>
  <c r="O269" i="12"/>
  <c r="O271" i="12"/>
  <c r="O273" i="12"/>
  <c r="O275" i="12"/>
  <c r="O277" i="12"/>
  <c r="O279" i="12"/>
  <c r="O281" i="12"/>
  <c r="O283" i="12"/>
  <c r="O285" i="12"/>
  <c r="O287" i="12"/>
  <c r="O289" i="12"/>
  <c r="O291" i="12"/>
  <c r="O293" i="12"/>
  <c r="O295" i="12"/>
  <c r="O297" i="12"/>
  <c r="O299" i="12"/>
  <c r="O301" i="12"/>
  <c r="O303" i="12"/>
  <c r="O305" i="12"/>
  <c r="O307" i="12"/>
  <c r="O309" i="12"/>
  <c r="O311" i="12"/>
  <c r="O313" i="12"/>
  <c r="O315" i="12"/>
  <c r="O317" i="12"/>
  <c r="O319" i="12"/>
  <c r="O321" i="12"/>
  <c r="O323" i="12"/>
  <c r="O325" i="12"/>
  <c r="O327" i="12"/>
  <c r="O329" i="12"/>
  <c r="O331" i="12"/>
  <c r="O333" i="12"/>
  <c r="O335" i="12"/>
  <c r="O337" i="12"/>
  <c r="O339" i="12"/>
  <c r="O341" i="12"/>
  <c r="O343" i="12"/>
  <c r="O345" i="12"/>
  <c r="O347" i="12"/>
  <c r="O349" i="12"/>
  <c r="O351" i="12"/>
  <c r="O353" i="12"/>
  <c r="O355" i="12"/>
  <c r="O357" i="12"/>
  <c r="O359" i="12"/>
  <c r="O361" i="12"/>
  <c r="O363" i="12"/>
  <c r="O365" i="12"/>
  <c r="O367" i="12"/>
  <c r="O369" i="12"/>
  <c r="O371" i="12"/>
  <c r="O373" i="12"/>
  <c r="O375" i="12"/>
  <c r="O377" i="12"/>
  <c r="O379" i="12"/>
  <c r="O381" i="12"/>
  <c r="O383" i="12"/>
  <c r="O385" i="12"/>
  <c r="O387" i="12"/>
  <c r="O389" i="12"/>
  <c r="O391" i="12"/>
  <c r="O393" i="12"/>
  <c r="O395" i="12"/>
  <c r="O397" i="12"/>
  <c r="O399" i="12"/>
  <c r="O401" i="12"/>
  <c r="O403" i="12"/>
  <c r="O405" i="12"/>
  <c r="O407" i="12"/>
  <c r="O409" i="12"/>
  <c r="O411" i="12"/>
  <c r="O413" i="12"/>
  <c r="O415" i="12"/>
  <c r="O417" i="12"/>
  <c r="O419" i="12"/>
  <c r="O421" i="12"/>
  <c r="O423" i="12"/>
  <c r="O425" i="12"/>
  <c r="O427" i="12"/>
  <c r="O429" i="12"/>
  <c r="O431" i="12"/>
  <c r="O433" i="12"/>
  <c r="O435" i="12"/>
  <c r="O437" i="12"/>
  <c r="O439" i="12"/>
  <c r="O441" i="12"/>
  <c r="O443" i="12"/>
  <c r="O445" i="12"/>
  <c r="O447" i="12"/>
  <c r="O449" i="12"/>
  <c r="O451" i="12"/>
  <c r="O453" i="12"/>
  <c r="O455" i="12"/>
  <c r="O457" i="12"/>
  <c r="O459" i="12"/>
  <c r="O461" i="12"/>
  <c r="O463" i="12"/>
  <c r="O465" i="12"/>
  <c r="O467" i="12"/>
  <c r="O469" i="12"/>
  <c r="O471" i="12"/>
  <c r="O473" i="12"/>
  <c r="O475" i="12"/>
  <c r="O477" i="12"/>
  <c r="O479" i="12"/>
  <c r="O481" i="12"/>
  <c r="O483" i="12"/>
  <c r="O485" i="12"/>
  <c r="O487" i="12"/>
  <c r="O489" i="12"/>
  <c r="O491" i="12"/>
  <c r="O493" i="12"/>
  <c r="O495" i="12"/>
  <c r="O497" i="12"/>
  <c r="O499" i="12"/>
  <c r="O501" i="12"/>
  <c r="O503" i="12"/>
  <c r="O505" i="12"/>
  <c r="O507" i="12"/>
  <c r="O509" i="12"/>
  <c r="O511" i="12"/>
  <c r="O513" i="12"/>
  <c r="O515" i="12"/>
  <c r="O517" i="12"/>
  <c r="O519" i="12"/>
  <c r="O521" i="12"/>
  <c r="O523" i="12"/>
  <c r="O525" i="12"/>
  <c r="O527" i="12"/>
  <c r="O529" i="12"/>
  <c r="O531" i="12"/>
  <c r="O533" i="12"/>
  <c r="O535" i="12"/>
  <c r="O537" i="12"/>
  <c r="O539" i="12"/>
  <c r="O541" i="12"/>
  <c r="O543" i="12"/>
  <c r="O545" i="12"/>
  <c r="O547" i="12"/>
  <c r="O549" i="12"/>
  <c r="O551" i="12"/>
  <c r="O553" i="12"/>
  <c r="O555" i="12"/>
  <c r="O557" i="12"/>
  <c r="O559" i="12"/>
  <c r="O561" i="12"/>
  <c r="O563" i="12"/>
  <c r="O565" i="12"/>
  <c r="O567" i="12"/>
  <c r="O569" i="12"/>
  <c r="O571" i="12"/>
  <c r="O573" i="12"/>
  <c r="O575" i="12"/>
  <c r="O577" i="12"/>
  <c r="O579" i="12"/>
  <c r="O581" i="12"/>
  <c r="O583" i="12"/>
  <c r="O585" i="12"/>
  <c r="O587" i="12"/>
  <c r="O589" i="12"/>
  <c r="O591" i="12"/>
  <c r="O593" i="12"/>
  <c r="O595" i="12"/>
  <c r="O597" i="12"/>
  <c r="O599" i="12"/>
  <c r="O601" i="12"/>
  <c r="O603" i="12"/>
  <c r="O605" i="12"/>
  <c r="O607" i="12"/>
  <c r="O609" i="12"/>
  <c r="O611" i="12"/>
  <c r="O613" i="12"/>
  <c r="O615" i="12"/>
  <c r="O617" i="12"/>
  <c r="O619" i="12"/>
  <c r="O621" i="12"/>
  <c r="O623" i="12"/>
  <c r="O625" i="12"/>
  <c r="O627" i="12"/>
  <c r="O629" i="12"/>
  <c r="O631" i="12"/>
  <c r="O633" i="12"/>
  <c r="O635" i="12"/>
  <c r="O637" i="12"/>
  <c r="O639" i="12"/>
  <c r="O641" i="12"/>
  <c r="O643" i="12"/>
  <c r="O645" i="12"/>
  <c r="O647" i="12"/>
  <c r="O649" i="12"/>
  <c r="O651" i="12"/>
  <c r="O653" i="12"/>
  <c r="O655" i="12"/>
  <c r="O657" i="12"/>
  <c r="O659" i="12"/>
  <c r="O661" i="12"/>
  <c r="O663" i="12"/>
  <c r="O665" i="12"/>
  <c r="O667" i="12"/>
  <c r="O669" i="12"/>
  <c r="O671" i="12"/>
  <c r="O673" i="12"/>
  <c r="O675" i="12"/>
  <c r="O677" i="12"/>
  <c r="O679" i="12"/>
  <c r="O681" i="12"/>
  <c r="O683" i="12"/>
  <c r="O685" i="12"/>
  <c r="O687" i="12"/>
  <c r="O689" i="12"/>
  <c r="O691" i="12"/>
  <c r="O693" i="12"/>
  <c r="O695" i="12"/>
  <c r="O697" i="12"/>
  <c r="O699" i="12"/>
  <c r="O701" i="12"/>
  <c r="O703" i="12"/>
  <c r="O705" i="12"/>
  <c r="O707" i="12"/>
  <c r="O709" i="12"/>
  <c r="O711" i="12"/>
  <c r="O713" i="12"/>
  <c r="O715" i="12"/>
  <c r="O717" i="12"/>
  <c r="O719" i="12"/>
  <c r="O721" i="12"/>
  <c r="O723" i="12"/>
  <c r="O725" i="12"/>
  <c r="O727" i="12"/>
  <c r="O729" i="12"/>
  <c r="O731" i="12"/>
  <c r="O733" i="12"/>
  <c r="O735" i="12"/>
  <c r="O737" i="12"/>
  <c r="O739" i="12"/>
  <c r="O741" i="12"/>
  <c r="O743" i="12"/>
  <c r="O745" i="12"/>
  <c r="O747" i="12"/>
  <c r="O749" i="12"/>
  <c r="O751" i="12"/>
  <c r="O753" i="12"/>
  <c r="O755" i="12"/>
  <c r="O757" i="12"/>
  <c r="O759" i="12"/>
  <c r="O761" i="12"/>
  <c r="O763" i="12"/>
  <c r="O765" i="12"/>
  <c r="O767" i="12"/>
  <c r="O769" i="12"/>
  <c r="O771" i="12"/>
  <c r="O773" i="12"/>
  <c r="O775" i="12"/>
  <c r="O777" i="12"/>
  <c r="O779" i="12"/>
  <c r="O781" i="12"/>
  <c r="O783" i="12"/>
  <c r="O785" i="12"/>
  <c r="O787" i="12"/>
  <c r="O789" i="12"/>
  <c r="O791" i="12"/>
  <c r="O793" i="12"/>
  <c r="O795" i="12"/>
  <c r="O797" i="12"/>
  <c r="O799" i="12"/>
  <c r="O801" i="12"/>
  <c r="O803" i="12"/>
  <c r="O805" i="12"/>
  <c r="O807" i="12"/>
  <c r="O809" i="12"/>
  <c r="O811" i="12"/>
  <c r="O813" i="12"/>
  <c r="O815" i="12"/>
  <c r="O817" i="12"/>
  <c r="O819" i="12"/>
  <c r="O821" i="12"/>
  <c r="O823" i="12"/>
  <c r="O825" i="12"/>
  <c r="O827" i="12"/>
  <c r="O829" i="12"/>
  <c r="O831" i="12"/>
  <c r="O833" i="12"/>
  <c r="O835" i="12"/>
  <c r="O837" i="12"/>
  <c r="O839" i="12"/>
  <c r="O841" i="12"/>
  <c r="O843" i="12"/>
  <c r="O845" i="12"/>
  <c r="O847" i="12"/>
  <c r="O849" i="12"/>
  <c r="O851" i="12"/>
  <c r="O853" i="12"/>
  <c r="O855" i="12"/>
  <c r="O857" i="12"/>
  <c r="O859" i="12"/>
  <c r="O861" i="12"/>
  <c r="O863" i="12"/>
  <c r="O865" i="12"/>
  <c r="O867" i="12"/>
  <c r="O869" i="12"/>
  <c r="O871" i="12"/>
  <c r="O873" i="12"/>
  <c r="O875" i="12"/>
  <c r="O877" i="12"/>
  <c r="O879" i="12"/>
  <c r="O881" i="12"/>
  <c r="O883" i="12"/>
  <c r="O885" i="12"/>
  <c r="O887" i="12"/>
  <c r="O889" i="12"/>
  <c r="O891" i="12"/>
  <c r="O893" i="12"/>
  <c r="O895" i="12"/>
  <c r="O897" i="12"/>
  <c r="O899" i="12"/>
  <c r="O901" i="12"/>
  <c r="O903" i="12"/>
  <c r="O905" i="12"/>
  <c r="O907" i="12"/>
  <c r="O909" i="12"/>
  <c r="O911" i="12"/>
  <c r="O913" i="12"/>
  <c r="O915" i="12"/>
  <c r="O917" i="12"/>
  <c r="O919" i="12"/>
  <c r="O921" i="12"/>
  <c r="O923" i="12"/>
  <c r="O925" i="12"/>
  <c r="O927" i="12"/>
  <c r="O929" i="12"/>
  <c r="O931" i="12"/>
  <c r="O933" i="12"/>
  <c r="O935" i="12"/>
  <c r="O937" i="12"/>
  <c r="O939" i="12"/>
  <c r="O941" i="12"/>
  <c r="O943" i="12"/>
  <c r="O945" i="12"/>
  <c r="O947" i="12"/>
  <c r="O949" i="12"/>
  <c r="O951" i="12"/>
  <c r="O953" i="12"/>
  <c r="O955" i="12"/>
  <c r="O957" i="12"/>
  <c r="O959" i="12"/>
  <c r="O961" i="12"/>
  <c r="O963" i="12"/>
  <c r="O965" i="12"/>
  <c r="O967" i="12"/>
  <c r="O969" i="12"/>
  <c r="O971" i="12"/>
  <c r="O973" i="12"/>
  <c r="O975" i="12"/>
  <c r="O977" i="12"/>
  <c r="O979" i="12"/>
  <c r="O981" i="12"/>
  <c r="O983" i="12"/>
  <c r="O985" i="12"/>
  <c r="O987" i="12"/>
  <c r="O989" i="12"/>
  <c r="O991" i="12"/>
  <c r="O993" i="12"/>
  <c r="O995" i="12"/>
  <c r="O997" i="12"/>
  <c r="O999" i="12"/>
  <c r="O9" i="10"/>
  <c r="O11" i="10"/>
  <c r="O13" i="10"/>
  <c r="O15" i="10"/>
  <c r="O17" i="10"/>
  <c r="O19" i="10"/>
  <c r="O21" i="10"/>
  <c r="O23" i="10"/>
  <c r="O25" i="10"/>
  <c r="O27" i="10"/>
  <c r="O29" i="10"/>
  <c r="O31" i="10"/>
  <c r="O33" i="10"/>
  <c r="O35" i="10"/>
  <c r="O37" i="10"/>
  <c r="O39" i="10"/>
  <c r="O41" i="10"/>
  <c r="O43" i="10"/>
  <c r="O45" i="10"/>
  <c r="O47" i="10"/>
  <c r="O49" i="10"/>
  <c r="O51" i="10"/>
  <c r="O53" i="10"/>
  <c r="O55" i="10"/>
  <c r="O57" i="10"/>
  <c r="O59" i="10"/>
  <c r="O61" i="10"/>
  <c r="O63" i="10"/>
  <c r="O65" i="10"/>
  <c r="O67" i="10"/>
  <c r="O69" i="10"/>
  <c r="O71" i="10"/>
  <c r="O73" i="10"/>
  <c r="O75" i="10"/>
  <c r="O77" i="10"/>
  <c r="O79" i="10"/>
  <c r="O81" i="10"/>
  <c r="O83" i="10"/>
  <c r="O85" i="10"/>
  <c r="O87" i="10"/>
  <c r="O89" i="10"/>
  <c r="O91" i="10"/>
  <c r="O93" i="10"/>
  <c r="O95" i="10"/>
  <c r="O97" i="10"/>
  <c r="O99" i="10"/>
  <c r="O101" i="10"/>
  <c r="O103" i="10"/>
  <c r="O105" i="10"/>
  <c r="O107" i="10"/>
  <c r="O109" i="10"/>
  <c r="O111" i="10"/>
  <c r="O113" i="10"/>
  <c r="O115" i="10"/>
  <c r="O117" i="10"/>
  <c r="O119" i="10"/>
  <c r="O121" i="10"/>
  <c r="O123" i="10"/>
  <c r="O125" i="10"/>
  <c r="O127" i="10"/>
  <c r="O129" i="10"/>
  <c r="O131" i="10"/>
  <c r="O133" i="10"/>
  <c r="O135" i="10"/>
  <c r="O137" i="10"/>
  <c r="O139" i="10"/>
  <c r="O141" i="10"/>
  <c r="O143" i="10"/>
  <c r="O145" i="10"/>
  <c r="O147" i="10"/>
  <c r="O149" i="10"/>
  <c r="O151" i="10"/>
  <c r="O153" i="10"/>
  <c r="O155" i="10"/>
  <c r="O157" i="10"/>
  <c r="O159" i="10"/>
  <c r="O161" i="10"/>
  <c r="O163" i="10"/>
  <c r="O165" i="10"/>
  <c r="O167" i="10"/>
  <c r="O169" i="10"/>
  <c r="O171" i="10"/>
  <c r="O173" i="10"/>
  <c r="O175" i="10"/>
  <c r="O177" i="10"/>
  <c r="O179" i="10"/>
  <c r="O181" i="10"/>
  <c r="O183" i="10"/>
  <c r="O185" i="10"/>
  <c r="O187" i="10"/>
  <c r="O189" i="10"/>
  <c r="O191" i="10"/>
  <c r="O193" i="10"/>
  <c r="O195" i="10"/>
  <c r="O197" i="10"/>
  <c r="O199" i="10"/>
  <c r="O201" i="10"/>
  <c r="O203" i="10"/>
  <c r="O205" i="10"/>
  <c r="O207" i="10"/>
  <c r="O209" i="10"/>
  <c r="O211" i="10"/>
  <c r="O213" i="10"/>
  <c r="O215" i="10"/>
  <c r="O217" i="10"/>
  <c r="O219" i="10"/>
  <c r="O221" i="10"/>
  <c r="O223" i="10"/>
  <c r="O225" i="10"/>
  <c r="O227" i="10"/>
  <c r="O229" i="10"/>
  <c r="O231" i="10"/>
  <c r="O233" i="10"/>
  <c r="O235" i="10"/>
  <c r="O237" i="10"/>
  <c r="O239" i="10"/>
  <c r="O241" i="10"/>
  <c r="O243" i="10"/>
  <c r="O245" i="10"/>
  <c r="O247" i="10"/>
  <c r="O249" i="10"/>
  <c r="O251" i="10"/>
  <c r="O253" i="10"/>
  <c r="O255" i="10"/>
  <c r="O257" i="10"/>
  <c r="O259" i="10"/>
  <c r="O261" i="10"/>
  <c r="O263" i="10"/>
  <c r="O265" i="10"/>
  <c r="O267" i="10"/>
  <c r="O269" i="10"/>
  <c r="O271" i="10"/>
  <c r="O273" i="10"/>
  <c r="O275" i="10"/>
  <c r="O277" i="10"/>
  <c r="O279" i="10"/>
  <c r="O281" i="10"/>
  <c r="O283" i="10"/>
  <c r="O285" i="10"/>
  <c r="O287" i="10"/>
  <c r="O289" i="10"/>
  <c r="O291" i="10"/>
  <c r="O293" i="10"/>
  <c r="O295" i="10"/>
  <c r="O297" i="10"/>
  <c r="O299" i="10"/>
  <c r="O301" i="10"/>
  <c r="O303" i="10"/>
  <c r="O305" i="10"/>
  <c r="O307" i="10"/>
  <c r="O309" i="10"/>
  <c r="O311" i="10"/>
  <c r="O313" i="10"/>
  <c r="O315" i="10"/>
  <c r="O317" i="10"/>
  <c r="O319" i="10"/>
  <c r="O321" i="10"/>
  <c r="O323" i="10"/>
  <c r="O325" i="10"/>
  <c r="O327" i="10"/>
  <c r="O329" i="10"/>
  <c r="O331" i="10"/>
  <c r="O333" i="10"/>
  <c r="O335" i="10"/>
  <c r="O337" i="10"/>
  <c r="O339" i="10"/>
  <c r="O341" i="10"/>
  <c r="O343" i="10"/>
  <c r="O345" i="10"/>
  <c r="O347" i="10"/>
  <c r="O349" i="10"/>
  <c r="O351" i="10"/>
  <c r="O353" i="10"/>
  <c r="O355" i="10"/>
  <c r="O357" i="10"/>
  <c r="O359" i="10"/>
  <c r="O361" i="10"/>
  <c r="O363" i="10"/>
  <c r="O365" i="10"/>
  <c r="O367" i="10"/>
  <c r="O369" i="10"/>
  <c r="O371" i="10"/>
  <c r="O373" i="10"/>
  <c r="O375" i="10"/>
  <c r="O377" i="10"/>
  <c r="O379" i="10"/>
  <c r="O381" i="10"/>
  <c r="O383" i="10"/>
  <c r="O385" i="10"/>
  <c r="O387" i="10"/>
  <c r="O389" i="10"/>
  <c r="O391" i="10"/>
  <c r="O393" i="10"/>
  <c r="O395" i="10"/>
  <c r="O397" i="10"/>
  <c r="O399" i="10"/>
  <c r="O401" i="10"/>
  <c r="O403" i="10"/>
  <c r="O34" i="12"/>
  <c r="O36" i="12"/>
  <c r="O38" i="12"/>
  <c r="O40" i="12"/>
  <c r="O42" i="12"/>
  <c r="O44" i="12"/>
  <c r="O46" i="12"/>
  <c r="O48" i="12"/>
  <c r="O50" i="12"/>
  <c r="O52" i="12"/>
  <c r="O54" i="12"/>
  <c r="O56" i="12"/>
  <c r="O58" i="12"/>
  <c r="O60" i="12"/>
  <c r="O62" i="12"/>
  <c r="O64" i="12"/>
  <c r="O66" i="12"/>
  <c r="O68" i="12"/>
  <c r="O70" i="12"/>
  <c r="O72" i="12"/>
  <c r="O74" i="12"/>
  <c r="O76" i="12"/>
  <c r="O78" i="12"/>
  <c r="O80" i="12"/>
  <c r="O82" i="12"/>
  <c r="O84" i="12"/>
  <c r="O86" i="12"/>
  <c r="O88" i="12"/>
  <c r="O90" i="12"/>
  <c r="O92" i="12"/>
  <c r="O94" i="12"/>
  <c r="O96" i="12"/>
  <c r="O98" i="12"/>
  <c r="O100" i="12"/>
  <c r="O102" i="12"/>
  <c r="O104" i="12"/>
  <c r="O106" i="12"/>
  <c r="O108" i="12"/>
  <c r="O110" i="12"/>
  <c r="O112" i="12"/>
  <c r="O114" i="12"/>
  <c r="O116" i="12"/>
  <c r="O118" i="12"/>
  <c r="O120" i="12"/>
  <c r="O122" i="12"/>
  <c r="O124" i="12"/>
  <c r="O126" i="12"/>
  <c r="O128" i="12"/>
  <c r="O130" i="12"/>
  <c r="O132" i="12"/>
  <c r="O134" i="12"/>
  <c r="O136" i="12"/>
  <c r="O138" i="12"/>
  <c r="O140" i="12"/>
  <c r="O142" i="12"/>
  <c r="O144" i="12"/>
  <c r="O146" i="12"/>
  <c r="O148" i="12"/>
  <c r="O150" i="12"/>
  <c r="O152" i="12"/>
  <c r="O154" i="12"/>
  <c r="O156" i="12"/>
  <c r="O158" i="12"/>
  <c r="O160" i="12"/>
  <c r="O162" i="12"/>
  <c r="O164" i="12"/>
  <c r="O166" i="12"/>
  <c r="O168" i="12"/>
  <c r="O170" i="12"/>
  <c r="O172" i="12"/>
  <c r="O174" i="12"/>
  <c r="O176" i="12"/>
  <c r="O178" i="12"/>
  <c r="O180" i="12"/>
  <c r="O182" i="12"/>
  <c r="O184" i="12"/>
  <c r="O186" i="12"/>
  <c r="O188" i="12"/>
  <c r="O190" i="12"/>
  <c r="O192" i="12"/>
  <c r="O194" i="12"/>
  <c r="O196" i="12"/>
  <c r="O198" i="12"/>
  <c r="O200" i="12"/>
  <c r="O202" i="12"/>
  <c r="O204" i="12"/>
  <c r="O206" i="12"/>
  <c r="O208" i="12"/>
  <c r="O210" i="12"/>
  <c r="O212" i="12"/>
  <c r="O214" i="12"/>
  <c r="O216" i="12"/>
  <c r="O218" i="12"/>
  <c r="O220" i="12"/>
  <c r="O222" i="12"/>
  <c r="O224" i="12"/>
  <c r="O226" i="12"/>
  <c r="O228" i="12"/>
  <c r="O230" i="12"/>
  <c r="O232" i="12"/>
  <c r="O234" i="12"/>
  <c r="O236" i="12"/>
  <c r="O238" i="12"/>
  <c r="O240" i="12"/>
  <c r="O242" i="12"/>
  <c r="O244" i="12"/>
  <c r="O246" i="12"/>
  <c r="O248" i="12"/>
  <c r="O250" i="12"/>
  <c r="O252" i="12"/>
  <c r="O254" i="12"/>
  <c r="O256" i="12"/>
  <c r="O258" i="12"/>
  <c r="O260" i="12"/>
  <c r="O262" i="12"/>
  <c r="O264" i="12"/>
  <c r="O266" i="12"/>
  <c r="O268" i="12"/>
  <c r="O270" i="12"/>
  <c r="O272" i="12"/>
  <c r="O274" i="12"/>
  <c r="O276" i="12"/>
  <c r="O278" i="12"/>
  <c r="O280" i="12"/>
  <c r="O282" i="12"/>
  <c r="O284" i="12"/>
  <c r="O286" i="12"/>
  <c r="O288" i="12"/>
  <c r="O290" i="12"/>
  <c r="O292" i="12"/>
  <c r="O294" i="12"/>
  <c r="O296" i="12"/>
  <c r="O298" i="12"/>
  <c r="O300" i="12"/>
  <c r="O302" i="12"/>
  <c r="O304" i="12"/>
  <c r="O306" i="12"/>
  <c r="O308" i="12"/>
  <c r="O310" i="12"/>
  <c r="O312" i="12"/>
  <c r="O314" i="12"/>
  <c r="O316" i="12"/>
  <c r="O318" i="12"/>
  <c r="O320" i="12"/>
  <c r="O322" i="12"/>
  <c r="O324" i="12"/>
  <c r="O326" i="12"/>
  <c r="O328" i="12"/>
  <c r="O330" i="12"/>
  <c r="O332" i="12"/>
  <c r="O334" i="12"/>
  <c r="O336" i="12"/>
  <c r="O338" i="12"/>
  <c r="O340" i="12"/>
  <c r="O342" i="12"/>
  <c r="O344" i="12"/>
  <c r="O346" i="12"/>
  <c r="O348" i="12"/>
  <c r="O350" i="12"/>
  <c r="O352" i="12"/>
  <c r="O354" i="12"/>
  <c r="O356" i="12"/>
  <c r="O358" i="12"/>
  <c r="O360" i="12"/>
  <c r="O362" i="12"/>
  <c r="O364" i="12"/>
  <c r="O366" i="12"/>
  <c r="O368" i="12"/>
  <c r="O370" i="12"/>
  <c r="O372" i="12"/>
  <c r="O374" i="12"/>
  <c r="O376" i="12"/>
  <c r="O378" i="12"/>
  <c r="O380" i="12"/>
  <c r="O382" i="12"/>
  <c r="O384" i="12"/>
  <c r="O386" i="12"/>
  <c r="O388" i="12"/>
  <c r="O390" i="12"/>
  <c r="O392" i="12"/>
  <c r="O394" i="12"/>
  <c r="O396" i="12"/>
  <c r="O398" i="12"/>
  <c r="O400" i="12"/>
  <c r="O402" i="12"/>
  <c r="O404" i="12"/>
  <c r="O406" i="12"/>
  <c r="O408" i="12"/>
  <c r="O410" i="12"/>
  <c r="O412" i="12"/>
  <c r="O414" i="12"/>
  <c r="O416" i="12"/>
  <c r="O418" i="12"/>
  <c r="O420" i="12"/>
  <c r="O422" i="12"/>
  <c r="O424" i="12"/>
  <c r="O426" i="12"/>
  <c r="O428" i="12"/>
  <c r="O430" i="12"/>
  <c r="O432" i="12"/>
  <c r="O434" i="12"/>
  <c r="O436" i="12"/>
  <c r="O438" i="12"/>
  <c r="O440" i="12"/>
  <c r="O442" i="12"/>
  <c r="O444" i="12"/>
  <c r="O446" i="12"/>
  <c r="O448" i="12"/>
  <c r="O450" i="12"/>
  <c r="O452" i="12"/>
  <c r="O454" i="12"/>
  <c r="O456" i="12"/>
  <c r="O458" i="12"/>
  <c r="O460" i="12"/>
  <c r="O462" i="12"/>
  <c r="O464" i="12"/>
  <c r="O466" i="12"/>
  <c r="O468" i="12"/>
  <c r="O470" i="12"/>
  <c r="O472" i="12"/>
  <c r="O474" i="12"/>
  <c r="O476" i="12"/>
  <c r="O478" i="12"/>
  <c r="O480" i="12"/>
  <c r="O482" i="12"/>
  <c r="O484" i="12"/>
  <c r="O486" i="12"/>
  <c r="O488" i="12"/>
  <c r="O490" i="12"/>
  <c r="O492" i="12"/>
  <c r="O494" i="12"/>
  <c r="O496" i="12"/>
  <c r="O498" i="12"/>
  <c r="O500" i="12"/>
  <c r="O502" i="12"/>
  <c r="O504" i="12"/>
  <c r="O506" i="12"/>
  <c r="O508" i="12"/>
  <c r="O510" i="12"/>
  <c r="O512" i="12"/>
  <c r="O514" i="12"/>
  <c r="O516" i="12"/>
  <c r="O518" i="12"/>
  <c r="O520" i="12"/>
  <c r="O522" i="12"/>
  <c r="O524" i="12"/>
  <c r="O526" i="12"/>
  <c r="O528" i="12"/>
  <c r="O530" i="12"/>
  <c r="O532" i="12"/>
  <c r="O534" i="12"/>
  <c r="O536" i="12"/>
  <c r="O538" i="12"/>
  <c r="O540" i="12"/>
  <c r="O542" i="12"/>
  <c r="O544" i="12"/>
  <c r="O546" i="12"/>
  <c r="O548" i="12"/>
  <c r="O550" i="12"/>
  <c r="O552" i="12"/>
  <c r="O554" i="12"/>
  <c r="O556" i="12"/>
  <c r="O558" i="12"/>
  <c r="O560" i="12"/>
  <c r="O562" i="12"/>
  <c r="O564" i="12"/>
  <c r="O566" i="12"/>
  <c r="O568" i="12"/>
  <c r="O570" i="12"/>
  <c r="O572" i="12"/>
  <c r="O574" i="12"/>
  <c r="O576" i="12"/>
  <c r="O578" i="12"/>
  <c r="O580" i="12"/>
  <c r="O582" i="12"/>
  <c r="O584" i="12"/>
  <c r="O586" i="12"/>
  <c r="O588" i="12"/>
  <c r="O590" i="12"/>
  <c r="O592" i="12"/>
  <c r="O594" i="12"/>
  <c r="O596" i="12"/>
  <c r="O598" i="12"/>
  <c r="O600" i="12"/>
  <c r="O602" i="12"/>
  <c r="O604" i="12"/>
  <c r="O606" i="12"/>
  <c r="O608" i="12"/>
  <c r="O610" i="12"/>
  <c r="O612" i="12"/>
  <c r="O614" i="12"/>
  <c r="O616" i="12"/>
  <c r="O618" i="12"/>
  <c r="O620" i="12"/>
  <c r="O622" i="12"/>
  <c r="O624" i="12"/>
  <c r="O626" i="12"/>
  <c r="O628" i="12"/>
  <c r="O630" i="12"/>
  <c r="O632" i="12"/>
  <c r="O634" i="12"/>
  <c r="O636" i="12"/>
  <c r="O638" i="12"/>
  <c r="O640" i="12"/>
  <c r="O642" i="12"/>
  <c r="O644" i="12"/>
  <c r="O646" i="12"/>
  <c r="O648" i="12"/>
  <c r="O650" i="12"/>
  <c r="O652" i="12"/>
  <c r="O654" i="12"/>
  <c r="O656" i="12"/>
  <c r="O658" i="12"/>
  <c r="O660" i="12"/>
  <c r="O662" i="12"/>
  <c r="O664" i="12"/>
  <c r="O666" i="12"/>
  <c r="O668" i="12"/>
  <c r="O670" i="12"/>
  <c r="O672" i="12"/>
  <c r="O674" i="12"/>
  <c r="O676" i="12"/>
  <c r="O678" i="12"/>
  <c r="O680" i="12"/>
  <c r="O682" i="12"/>
  <c r="O684" i="12"/>
  <c r="O686" i="12"/>
  <c r="O688" i="12"/>
  <c r="O690" i="12"/>
  <c r="O692" i="12"/>
  <c r="O694" i="12"/>
  <c r="O696" i="12"/>
  <c r="O698" i="12"/>
  <c r="O700" i="12"/>
  <c r="O702" i="12"/>
  <c r="O704" i="12"/>
  <c r="O706" i="12"/>
  <c r="O708" i="12"/>
  <c r="O710" i="12"/>
  <c r="O712" i="12"/>
  <c r="O714" i="12"/>
  <c r="O716" i="12"/>
  <c r="O718" i="12"/>
  <c r="O720" i="12"/>
  <c r="O722" i="12"/>
  <c r="O724" i="12"/>
  <c r="O726" i="12"/>
  <c r="O728" i="12"/>
  <c r="O730" i="12"/>
  <c r="O732" i="12"/>
  <c r="O734" i="12"/>
  <c r="O736" i="12"/>
  <c r="O738" i="12"/>
  <c r="O740" i="12"/>
  <c r="O742" i="12"/>
  <c r="O744" i="12"/>
  <c r="O746" i="12"/>
  <c r="O748" i="12"/>
  <c r="O750" i="12"/>
  <c r="O752" i="12"/>
  <c r="O754" i="12"/>
  <c r="O756" i="12"/>
  <c r="O758" i="12"/>
  <c r="O760" i="12"/>
  <c r="O762" i="12"/>
  <c r="O764" i="12"/>
  <c r="O766" i="12"/>
  <c r="O768" i="12"/>
  <c r="O770" i="12"/>
  <c r="O772" i="12"/>
  <c r="O774" i="12"/>
  <c r="O776" i="12"/>
  <c r="O778" i="12"/>
  <c r="O780" i="12"/>
  <c r="O782" i="12"/>
  <c r="O784" i="12"/>
  <c r="O786" i="12"/>
  <c r="O788" i="12"/>
  <c r="O790" i="12"/>
  <c r="O792" i="12"/>
  <c r="O794" i="12"/>
  <c r="O796" i="12"/>
  <c r="O798" i="12"/>
  <c r="O800" i="12"/>
  <c r="O802" i="12"/>
  <c r="O804" i="12"/>
  <c r="O806" i="12"/>
  <c r="O808" i="12"/>
  <c r="O810" i="12"/>
  <c r="O812" i="12"/>
  <c r="O814" i="12"/>
  <c r="O816" i="12"/>
  <c r="O818" i="12"/>
  <c r="O820" i="12"/>
  <c r="O822" i="12"/>
  <c r="O824" i="12"/>
  <c r="O826" i="12"/>
  <c r="O828" i="12"/>
  <c r="O830" i="12"/>
  <c r="O832" i="12"/>
  <c r="O834" i="12"/>
  <c r="O836" i="12"/>
  <c r="O838" i="12"/>
  <c r="O840" i="12"/>
  <c r="O842" i="12"/>
  <c r="O844" i="12"/>
  <c r="O846" i="12"/>
  <c r="O848" i="12"/>
  <c r="O850" i="12"/>
  <c r="O852" i="12"/>
  <c r="O854" i="12"/>
  <c r="O856" i="12"/>
  <c r="O858" i="12"/>
  <c r="O860" i="12"/>
  <c r="O862" i="12"/>
  <c r="O864" i="12"/>
  <c r="O866" i="12"/>
  <c r="O868" i="12"/>
  <c r="O870" i="12"/>
  <c r="O872" i="12"/>
  <c r="O874" i="12"/>
  <c r="O876" i="12"/>
  <c r="O878" i="12"/>
  <c r="O880" i="12"/>
  <c r="O882" i="12"/>
  <c r="O884" i="12"/>
  <c r="O886" i="12"/>
  <c r="O888" i="12"/>
  <c r="O890" i="12"/>
  <c r="O892" i="12"/>
  <c r="O894" i="12"/>
  <c r="O896" i="12"/>
  <c r="O898" i="12"/>
  <c r="O900" i="12"/>
  <c r="O902" i="12"/>
  <c r="O904" i="12"/>
  <c r="O906" i="12"/>
  <c r="O908" i="12"/>
  <c r="O910" i="12"/>
  <c r="O912" i="12"/>
  <c r="O914" i="12"/>
  <c r="O916" i="12"/>
  <c r="O918" i="12"/>
  <c r="O920" i="12"/>
  <c r="O922" i="12"/>
  <c r="O924" i="12"/>
  <c r="O926" i="12"/>
  <c r="O928" i="12"/>
  <c r="O930" i="12"/>
  <c r="O932" i="12"/>
  <c r="O934" i="12"/>
  <c r="O936" i="12"/>
  <c r="O938" i="12"/>
  <c r="O940" i="12"/>
  <c r="O942" i="12"/>
  <c r="O944" i="12"/>
  <c r="O946" i="12"/>
  <c r="O948" i="12"/>
  <c r="O950" i="12"/>
  <c r="O952" i="12"/>
  <c r="O954" i="12"/>
  <c r="O956" i="12"/>
  <c r="O958" i="12"/>
  <c r="O960" i="12"/>
  <c r="O962" i="12"/>
  <c r="O964" i="12"/>
  <c r="O966" i="12"/>
  <c r="O968" i="12"/>
  <c r="O970" i="12"/>
  <c r="O972" i="12"/>
  <c r="O974" i="12"/>
  <c r="O976" i="12"/>
  <c r="O978" i="12"/>
  <c r="O980" i="12"/>
  <c r="O982" i="12"/>
  <c r="O984" i="12"/>
  <c r="O986" i="12"/>
  <c r="O988" i="12"/>
  <c r="O990" i="12"/>
  <c r="O992" i="12"/>
  <c r="O994" i="12"/>
  <c r="O996" i="12"/>
  <c r="O998" i="12"/>
  <c r="O10" i="10"/>
  <c r="O12" i="10"/>
  <c r="O14" i="10"/>
  <c r="O16" i="10"/>
  <c r="O18" i="10"/>
  <c r="O20" i="10"/>
  <c r="O22" i="10"/>
  <c r="O24" i="10"/>
  <c r="O26" i="10"/>
  <c r="O28" i="10"/>
  <c r="O30" i="10"/>
  <c r="O32" i="10"/>
  <c r="O34" i="10"/>
  <c r="O36" i="10"/>
  <c r="O38" i="10"/>
  <c r="O40" i="10"/>
  <c r="O42" i="10"/>
  <c r="O44" i="10"/>
  <c r="O46" i="10"/>
  <c r="O48" i="10"/>
  <c r="O50" i="10"/>
  <c r="O52" i="10"/>
  <c r="O54" i="10"/>
  <c r="O56" i="10"/>
  <c r="O58" i="10"/>
  <c r="O60" i="10"/>
  <c r="O62" i="10"/>
  <c r="O64" i="10"/>
  <c r="O66" i="10"/>
  <c r="O68" i="10"/>
  <c r="O70" i="10"/>
  <c r="O72" i="10"/>
  <c r="O74" i="10"/>
  <c r="O76" i="10"/>
  <c r="O78" i="10"/>
  <c r="O80" i="10"/>
  <c r="O82" i="10"/>
  <c r="O84" i="10"/>
  <c r="O86" i="10"/>
  <c r="O88" i="10"/>
  <c r="O90" i="10"/>
  <c r="O92" i="10"/>
  <c r="O94" i="10"/>
  <c r="O96" i="10"/>
  <c r="O98" i="10"/>
  <c r="O100" i="10"/>
  <c r="O102" i="10"/>
  <c r="O104" i="10"/>
  <c r="O106" i="10"/>
  <c r="O108" i="10"/>
  <c r="O110" i="10"/>
  <c r="O112" i="10"/>
  <c r="O114" i="10"/>
  <c r="O116" i="10"/>
  <c r="O118" i="10"/>
  <c r="O120" i="10"/>
  <c r="O122" i="10"/>
  <c r="O124" i="10"/>
  <c r="O126" i="10"/>
  <c r="O128" i="10"/>
  <c r="O130" i="10"/>
  <c r="O132" i="10"/>
  <c r="O134" i="10"/>
  <c r="O136" i="10"/>
  <c r="O138" i="10"/>
  <c r="O140" i="10"/>
  <c r="O142" i="10"/>
  <c r="O144" i="10"/>
  <c r="O146" i="10"/>
  <c r="O148" i="10"/>
  <c r="O150" i="10"/>
  <c r="O152" i="10"/>
  <c r="O154" i="10"/>
  <c r="O156" i="10"/>
  <c r="O158" i="10"/>
  <c r="O160" i="10"/>
  <c r="O162" i="10"/>
  <c r="O164" i="10"/>
  <c r="O166" i="10"/>
  <c r="O168" i="10"/>
  <c r="O170" i="10"/>
  <c r="O172" i="10"/>
  <c r="O174" i="10"/>
  <c r="O176" i="10"/>
  <c r="O178" i="10"/>
  <c r="O180" i="10"/>
  <c r="O182" i="10"/>
  <c r="O184" i="10"/>
  <c r="O186" i="10"/>
  <c r="O188" i="10"/>
  <c r="O190" i="10"/>
  <c r="O192" i="10"/>
  <c r="O194" i="10"/>
  <c r="O196" i="10"/>
  <c r="O198" i="10"/>
  <c r="O200" i="10"/>
  <c r="O202" i="10"/>
  <c r="O204" i="10"/>
  <c r="O206" i="10"/>
  <c r="O208" i="10"/>
  <c r="O210" i="10"/>
  <c r="O212" i="10"/>
  <c r="O214" i="10"/>
  <c r="O216" i="10"/>
  <c r="O218" i="10"/>
  <c r="O220" i="10"/>
  <c r="O222" i="10"/>
  <c r="O224" i="10"/>
  <c r="O226" i="10"/>
  <c r="O228" i="10"/>
  <c r="O230" i="10"/>
  <c r="O232" i="10"/>
  <c r="O234" i="10"/>
  <c r="O236" i="10"/>
  <c r="O238" i="10"/>
  <c r="O240" i="10"/>
  <c r="O242" i="10"/>
  <c r="O244" i="10"/>
  <c r="O246" i="10"/>
  <c r="O248" i="10"/>
  <c r="O250" i="10"/>
  <c r="O252" i="10"/>
  <c r="O254" i="10"/>
  <c r="O256" i="10"/>
  <c r="O258" i="10"/>
  <c r="O260" i="10"/>
  <c r="O262" i="10"/>
  <c r="O264" i="10"/>
  <c r="O266" i="10"/>
  <c r="O268" i="10"/>
  <c r="O270" i="10"/>
  <c r="O272" i="10"/>
  <c r="O274" i="10"/>
  <c r="O276" i="10"/>
  <c r="O278" i="10"/>
  <c r="O280" i="10"/>
  <c r="O282" i="10"/>
  <c r="O284" i="10"/>
  <c r="O286" i="10"/>
  <c r="O288" i="10"/>
  <c r="O290" i="10"/>
  <c r="O292" i="10"/>
  <c r="O294" i="10"/>
  <c r="O296" i="10"/>
  <c r="O298" i="10"/>
  <c r="O300" i="10"/>
  <c r="O302" i="10"/>
  <c r="O304" i="10"/>
  <c r="O306" i="10"/>
  <c r="O308" i="10"/>
  <c r="O310" i="10"/>
  <c r="O312" i="10"/>
  <c r="O314" i="10"/>
  <c r="O316" i="10"/>
  <c r="O318" i="10"/>
  <c r="O320" i="10"/>
  <c r="O322" i="10"/>
  <c r="O324" i="10"/>
  <c r="O326" i="10"/>
  <c r="O328" i="10"/>
  <c r="O330" i="10"/>
  <c r="O332" i="10"/>
  <c r="O334" i="10"/>
  <c r="O336" i="10"/>
  <c r="O338" i="10"/>
  <c r="O340" i="10"/>
  <c r="O342" i="10"/>
  <c r="O344" i="10"/>
  <c r="O346" i="10"/>
  <c r="O348" i="10"/>
  <c r="O350" i="10"/>
  <c r="O352" i="10"/>
  <c r="O354" i="10"/>
  <c r="O356" i="10"/>
  <c r="O358" i="10"/>
  <c r="O360" i="10"/>
  <c r="O362" i="10"/>
  <c r="O364" i="10"/>
  <c r="O366" i="10"/>
  <c r="O368" i="10"/>
  <c r="O370" i="10"/>
  <c r="O372" i="10"/>
  <c r="O374" i="10"/>
  <c r="O376" i="10"/>
  <c r="O378" i="10"/>
  <c r="O380" i="10"/>
  <c r="O382" i="10"/>
  <c r="O384" i="10"/>
  <c r="O386" i="10"/>
  <c r="O388" i="10"/>
  <c r="O390" i="10"/>
  <c r="O392" i="10"/>
  <c r="O394" i="10"/>
  <c r="O396" i="10"/>
  <c r="O398" i="10"/>
  <c r="O400" i="10"/>
  <c r="O402" i="10"/>
  <c r="O404" i="10"/>
  <c r="O406" i="10"/>
  <c r="O999" i="10"/>
  <c r="O997" i="10"/>
  <c r="O995" i="10"/>
  <c r="O993" i="10"/>
  <c r="O991" i="10"/>
  <c r="O989" i="10"/>
  <c r="O987" i="10"/>
  <c r="O985" i="10"/>
  <c r="O983" i="10"/>
  <c r="O981" i="10"/>
  <c r="O979" i="10"/>
  <c r="O977" i="10"/>
  <c r="O975" i="10"/>
  <c r="O973" i="10"/>
  <c r="O970" i="10"/>
  <c r="O968" i="10"/>
  <c r="O966" i="10"/>
  <c r="O964" i="10"/>
  <c r="O962" i="10"/>
  <c r="O960" i="10"/>
  <c r="O958" i="10"/>
  <c r="O956" i="10"/>
  <c r="O954" i="10"/>
  <c r="O952" i="10"/>
  <c r="O950" i="10"/>
  <c r="O948" i="10"/>
  <c r="O946" i="10"/>
  <c r="O944" i="10"/>
  <c r="O942" i="10"/>
  <c r="O940" i="10"/>
  <c r="O938" i="10"/>
  <c r="O936" i="10"/>
  <c r="O934" i="10"/>
  <c r="O932" i="10"/>
  <c r="O930" i="10"/>
  <c r="O928" i="10"/>
  <c r="O926" i="10"/>
  <c r="O924" i="10"/>
  <c r="O922" i="10"/>
  <c r="O920" i="10"/>
  <c r="O918" i="10"/>
  <c r="O916" i="10"/>
  <c r="O914" i="10"/>
  <c r="O912" i="10"/>
  <c r="O910" i="10"/>
  <c r="O908" i="10"/>
  <c r="O906" i="10"/>
  <c r="O904" i="10"/>
  <c r="O902" i="10"/>
  <c r="O900" i="10"/>
  <c r="O898" i="10"/>
  <c r="O896" i="10"/>
  <c r="O894" i="10"/>
  <c r="O892" i="10"/>
  <c r="O890" i="10"/>
  <c r="O888" i="10"/>
  <c r="O886" i="10"/>
  <c r="O884" i="10"/>
  <c r="O882" i="10"/>
  <c r="O880" i="10"/>
  <c r="O878" i="10"/>
  <c r="O876" i="10"/>
  <c r="O874" i="10"/>
  <c r="O872" i="10"/>
  <c r="O870" i="10"/>
  <c r="O868" i="10"/>
  <c r="O866" i="10"/>
  <c r="O864" i="10"/>
  <c r="O862" i="10"/>
  <c r="O860" i="10"/>
  <c r="O858" i="10"/>
  <c r="O856" i="10"/>
  <c r="O854" i="10"/>
  <c r="O852" i="10"/>
  <c r="O850" i="10"/>
  <c r="O848" i="10"/>
  <c r="O846" i="10"/>
  <c r="O844" i="10"/>
  <c r="O842" i="10"/>
  <c r="O840" i="10"/>
  <c r="O838" i="10"/>
  <c r="O836" i="10"/>
  <c r="O834" i="10"/>
  <c r="O832" i="10"/>
  <c r="O830" i="10"/>
  <c r="O828" i="10"/>
  <c r="O826" i="10"/>
  <c r="O824" i="10"/>
  <c r="O822" i="10"/>
  <c r="O820" i="10"/>
  <c r="O818" i="10"/>
  <c r="O816" i="10"/>
  <c r="O814" i="10"/>
  <c r="O812" i="10"/>
  <c r="O810" i="10"/>
  <c r="O808" i="10"/>
  <c r="O806" i="10"/>
  <c r="O804" i="10"/>
  <c r="O802" i="10"/>
  <c r="O800" i="10"/>
  <c r="O798" i="10"/>
  <c r="O796" i="10"/>
  <c r="O794" i="10"/>
  <c r="O792" i="10"/>
  <c r="O790" i="10"/>
  <c r="O788" i="10"/>
  <c r="O786" i="10"/>
  <c r="O784" i="10"/>
  <c r="O782" i="10"/>
  <c r="O780" i="10"/>
  <c r="O778" i="10"/>
  <c r="O776" i="10"/>
  <c r="O774" i="10"/>
  <c r="O772" i="10"/>
  <c r="O770" i="10"/>
  <c r="O768" i="10"/>
  <c r="O766" i="10"/>
  <c r="O764" i="10"/>
  <c r="O762" i="10"/>
  <c r="O760" i="10"/>
  <c r="O758" i="10"/>
  <c r="O756" i="10"/>
  <c r="O754" i="10"/>
  <c r="O752" i="10"/>
  <c r="O750" i="10"/>
  <c r="O748" i="10"/>
  <c r="O746" i="10"/>
  <c r="O744" i="10"/>
  <c r="O742" i="10"/>
  <c r="O740" i="10"/>
  <c r="O738" i="10"/>
  <c r="O736" i="10"/>
  <c r="O734" i="10"/>
  <c r="O732" i="10"/>
  <c r="O730" i="10"/>
  <c r="O728" i="10"/>
  <c r="O726" i="10"/>
  <c r="O724" i="10"/>
  <c r="O722" i="10"/>
  <c r="O720" i="10"/>
  <c r="O718" i="10"/>
  <c r="O716" i="10"/>
  <c r="O714" i="10"/>
  <c r="O712" i="10"/>
  <c r="O710" i="10"/>
  <c r="O708" i="10"/>
  <c r="O706" i="10"/>
  <c r="O704" i="10"/>
  <c r="O702" i="10"/>
  <c r="O700" i="10"/>
  <c r="O698" i="10"/>
  <c r="O696" i="10"/>
  <c r="O694" i="10"/>
  <c r="O692" i="10"/>
  <c r="O690" i="10"/>
  <c r="O688" i="10"/>
  <c r="O686" i="10"/>
  <c r="O684" i="10"/>
  <c r="O682" i="10"/>
  <c r="O680" i="10"/>
  <c r="O678" i="10"/>
  <c r="O676" i="10"/>
  <c r="O674" i="10"/>
  <c r="O672" i="10"/>
  <c r="O670" i="10"/>
  <c r="O668" i="10"/>
  <c r="O666" i="10"/>
  <c r="O664" i="10"/>
  <c r="O662" i="10"/>
  <c r="O660" i="10"/>
  <c r="O658" i="10"/>
  <c r="O656" i="10"/>
  <c r="O654" i="10"/>
  <c r="O652" i="10"/>
  <c r="O650" i="10"/>
  <c r="O648" i="10"/>
  <c r="O646" i="10"/>
  <c r="O644" i="10"/>
  <c r="O642" i="10"/>
  <c r="O640" i="10"/>
  <c r="O638" i="10"/>
  <c r="O636" i="10"/>
  <c r="O634" i="10"/>
  <c r="O632" i="10"/>
  <c r="O630" i="10"/>
  <c r="O628" i="10"/>
  <c r="O626" i="10"/>
  <c r="O624" i="10"/>
  <c r="O622" i="10"/>
  <c r="O620" i="10"/>
  <c r="O618" i="10"/>
  <c r="O616" i="10"/>
  <c r="O614" i="10"/>
  <c r="O612" i="10"/>
  <c r="O610" i="10"/>
  <c r="O608" i="10"/>
  <c r="O606" i="10"/>
  <c r="O604" i="10"/>
  <c r="O602" i="10"/>
  <c r="O600" i="10"/>
  <c r="O598" i="10"/>
  <c r="O596" i="10"/>
  <c r="O594" i="10"/>
  <c r="O592" i="10"/>
  <c r="O590" i="10"/>
  <c r="O588" i="10"/>
  <c r="O586" i="10"/>
  <c r="O584" i="10"/>
  <c r="O582" i="10"/>
  <c r="O580" i="10"/>
  <c r="O578" i="10"/>
  <c r="O576" i="10"/>
  <c r="O574" i="10"/>
  <c r="O572" i="10"/>
  <c r="O570" i="10"/>
  <c r="O568" i="10"/>
  <c r="O566" i="10"/>
  <c r="O564" i="10"/>
  <c r="O562" i="10"/>
  <c r="O560" i="10"/>
  <c r="O558" i="10"/>
  <c r="O556" i="10"/>
  <c r="O554" i="10"/>
  <c r="O552" i="10"/>
  <c r="O550" i="10"/>
  <c r="O548" i="10"/>
  <c r="O546" i="10"/>
  <c r="O544" i="10"/>
  <c r="O542" i="10"/>
  <c r="O540" i="10"/>
  <c r="O538" i="10"/>
  <c r="O536" i="10"/>
  <c r="O534" i="10"/>
  <c r="O532" i="10"/>
  <c r="O530" i="10"/>
  <c r="O528" i="10"/>
  <c r="O526" i="10"/>
  <c r="O524" i="10"/>
  <c r="O522" i="10"/>
  <c r="O520" i="10"/>
  <c r="O518" i="10"/>
  <c r="O516" i="10"/>
  <c r="O514" i="10"/>
  <c r="O512" i="10"/>
  <c r="O510" i="10"/>
  <c r="O508" i="10"/>
  <c r="O506" i="10"/>
  <c r="O504" i="10"/>
  <c r="O502" i="10"/>
  <c r="O500" i="10"/>
  <c r="O498" i="10"/>
  <c r="O496" i="10"/>
  <c r="O494" i="10"/>
  <c r="O492" i="10"/>
  <c r="O490" i="10"/>
  <c r="O488" i="10"/>
  <c r="O486" i="10"/>
  <c r="O484" i="10"/>
  <c r="O482" i="10"/>
  <c r="O480" i="10"/>
  <c r="O478" i="10"/>
  <c r="O476" i="10"/>
  <c r="O474" i="10"/>
  <c r="O472" i="10"/>
  <c r="O470" i="10"/>
  <c r="O468" i="10"/>
  <c r="O466" i="10"/>
  <c r="O464" i="10"/>
  <c r="O462" i="10"/>
  <c r="O460" i="10"/>
  <c r="O458" i="10"/>
  <c r="O456" i="10"/>
  <c r="O454" i="10"/>
  <c r="O452" i="10"/>
  <c r="O450" i="10"/>
  <c r="O448" i="10"/>
  <c r="O446" i="10"/>
  <c r="O444" i="10"/>
  <c r="O442" i="10"/>
  <c r="O440" i="10"/>
  <c r="O438" i="10"/>
  <c r="O436" i="10"/>
  <c r="O434" i="10"/>
  <c r="O432" i="10"/>
  <c r="O430" i="10"/>
  <c r="O428" i="10"/>
  <c r="O426" i="10"/>
  <c r="O424" i="10"/>
  <c r="O422" i="10"/>
  <c r="O420" i="10"/>
  <c r="O418" i="10"/>
  <c r="O416" i="10"/>
  <c r="O414" i="10"/>
  <c r="O412" i="10"/>
  <c r="O410" i="10"/>
  <c r="O408" i="10"/>
  <c r="O405" i="10"/>
  <c r="B527" i="9"/>
  <c r="H527" i="9"/>
  <c r="B523" i="9"/>
  <c r="H523" i="9"/>
  <c r="B519" i="9"/>
  <c r="H519" i="9"/>
  <c r="B515" i="9"/>
  <c r="H515" i="9"/>
  <c r="B513" i="9"/>
  <c r="H513" i="9"/>
  <c r="B509" i="9"/>
  <c r="H509" i="9"/>
  <c r="B505" i="9"/>
  <c r="H505" i="9"/>
  <c r="B501" i="9"/>
  <c r="H501" i="9"/>
  <c r="B497" i="9"/>
  <c r="H497" i="9"/>
  <c r="B493" i="9"/>
  <c r="H493" i="9"/>
  <c r="B489" i="9"/>
  <c r="H489" i="9"/>
  <c r="B485" i="9"/>
  <c r="H485" i="9"/>
  <c r="B483" i="9"/>
  <c r="H483" i="9"/>
  <c r="B479" i="9"/>
  <c r="H479" i="9"/>
  <c r="B475" i="9"/>
  <c r="H475" i="9"/>
  <c r="B471" i="9"/>
  <c r="H471" i="9"/>
  <c r="B457" i="9"/>
  <c r="H457" i="9"/>
  <c r="B453" i="9"/>
  <c r="H453" i="9"/>
  <c r="B449" i="9"/>
  <c r="H449" i="9"/>
  <c r="B447" i="9"/>
  <c r="H447" i="9"/>
  <c r="B443" i="9"/>
  <c r="H443" i="9"/>
  <c r="B439" i="9"/>
  <c r="H439" i="9"/>
  <c r="B435" i="9"/>
  <c r="H435" i="9"/>
  <c r="B429" i="9"/>
  <c r="H429" i="9"/>
  <c r="B425" i="9"/>
  <c r="H425" i="9"/>
  <c r="B421" i="9"/>
  <c r="H421" i="9"/>
  <c r="B417" i="9"/>
  <c r="H417" i="9"/>
  <c r="B413" i="9"/>
  <c r="H413" i="9"/>
  <c r="B407" i="9"/>
  <c r="H407" i="9"/>
  <c r="B405" i="9"/>
  <c r="H405" i="9"/>
  <c r="B401" i="9"/>
  <c r="H401" i="9"/>
  <c r="B397" i="9"/>
  <c r="H397" i="9"/>
  <c r="B393" i="9"/>
  <c r="H393" i="9"/>
  <c r="B389" i="9"/>
  <c r="H389" i="9"/>
  <c r="B385" i="9"/>
  <c r="H385" i="9"/>
  <c r="B383" i="9"/>
  <c r="H383" i="9"/>
  <c r="B379" i="9"/>
  <c r="H379" i="9"/>
  <c r="B375" i="9"/>
  <c r="H375" i="9"/>
  <c r="B371" i="9"/>
  <c r="H371" i="9"/>
  <c r="B367" i="9"/>
  <c r="H367" i="9"/>
  <c r="B363" i="9"/>
  <c r="H363" i="9"/>
  <c r="B359" i="9"/>
  <c r="G359" i="9"/>
  <c r="H359" i="9"/>
  <c r="B355" i="9"/>
  <c r="G355" i="9"/>
  <c r="H355" i="9"/>
  <c r="B351" i="9"/>
  <c r="G351" i="9"/>
  <c r="H351" i="9"/>
  <c r="B347" i="9"/>
  <c r="G347" i="9"/>
  <c r="H347" i="9"/>
  <c r="B343" i="9"/>
  <c r="G343" i="9"/>
  <c r="H343" i="9"/>
  <c r="B339" i="9"/>
  <c r="G339" i="9"/>
  <c r="H339" i="9"/>
  <c r="B335" i="9"/>
  <c r="G335" i="9"/>
  <c r="H335" i="9"/>
  <c r="B331" i="9"/>
  <c r="G331" i="9"/>
  <c r="H331" i="9"/>
  <c r="B327" i="9"/>
  <c r="G327" i="9"/>
  <c r="H327" i="9"/>
  <c r="B323" i="9"/>
  <c r="G323" i="9"/>
  <c r="H323" i="9"/>
  <c r="B319" i="9"/>
  <c r="G319" i="9"/>
  <c r="H319" i="9"/>
  <c r="B315" i="9"/>
  <c r="G315" i="9"/>
  <c r="H315" i="9"/>
  <c r="B311" i="9"/>
  <c r="G311" i="9"/>
  <c r="H311" i="9"/>
  <c r="B307" i="9"/>
  <c r="G307" i="9"/>
  <c r="H307" i="9"/>
  <c r="B303" i="9"/>
  <c r="G303" i="9"/>
  <c r="H303" i="9"/>
  <c r="B299" i="9"/>
  <c r="G299" i="9"/>
  <c r="H299" i="9"/>
  <c r="B295" i="9"/>
  <c r="G295" i="9"/>
  <c r="H295" i="9"/>
  <c r="B289" i="9"/>
  <c r="G289" i="9"/>
  <c r="H289" i="9"/>
  <c r="B285" i="9"/>
  <c r="G285" i="9"/>
  <c r="H285" i="9"/>
  <c r="B281" i="9"/>
  <c r="G281" i="9"/>
  <c r="H281" i="9"/>
  <c r="B277" i="9"/>
  <c r="G277" i="9"/>
  <c r="H277" i="9"/>
  <c r="B273" i="9"/>
  <c r="G273" i="9"/>
  <c r="H273" i="9"/>
  <c r="B269" i="9"/>
  <c r="G269" i="9"/>
  <c r="H269" i="9"/>
  <c r="B265" i="9"/>
  <c r="G265" i="9"/>
  <c r="H265" i="9"/>
  <c r="B261" i="9"/>
  <c r="G261" i="9"/>
  <c r="H261" i="9"/>
  <c r="B257" i="9"/>
  <c r="G257" i="9"/>
  <c r="H257" i="9"/>
  <c r="B253" i="9"/>
  <c r="G253" i="9"/>
  <c r="H253" i="9"/>
  <c r="B249" i="9"/>
  <c r="G249" i="9"/>
  <c r="H249" i="9"/>
  <c r="B245" i="9"/>
  <c r="G245" i="9"/>
  <c r="H245" i="9"/>
  <c r="B241" i="9"/>
  <c r="G241" i="9"/>
  <c r="H241" i="9"/>
  <c r="B237" i="9"/>
  <c r="G237" i="9"/>
  <c r="H237" i="9"/>
  <c r="B233" i="9"/>
  <c r="G233" i="9"/>
  <c r="H233" i="9"/>
  <c r="B229" i="9"/>
  <c r="G229" i="9"/>
  <c r="H229" i="9"/>
  <c r="B225" i="9"/>
  <c r="G225" i="9"/>
  <c r="H225" i="9"/>
  <c r="B221" i="9"/>
  <c r="G221" i="9"/>
  <c r="H221" i="9"/>
  <c r="B219" i="9"/>
  <c r="G219" i="9"/>
  <c r="H219" i="9"/>
  <c r="B215" i="9"/>
  <c r="G215" i="9"/>
  <c r="H215" i="9"/>
  <c r="B209" i="9"/>
  <c r="G209" i="9"/>
  <c r="H209" i="9"/>
  <c r="B205" i="9"/>
  <c r="G205" i="9"/>
  <c r="H205" i="9"/>
  <c r="B201" i="9"/>
  <c r="G201" i="9"/>
  <c r="H201" i="9"/>
  <c r="B197" i="9"/>
  <c r="G197" i="9"/>
  <c r="H197" i="9"/>
  <c r="B193" i="9"/>
  <c r="G193" i="9"/>
  <c r="H193" i="9"/>
  <c r="B531" i="9"/>
  <c r="H531" i="9"/>
  <c r="B529" i="9"/>
  <c r="H529" i="9"/>
  <c r="B525" i="9"/>
  <c r="H525" i="9"/>
  <c r="B521" i="9"/>
  <c r="H521" i="9"/>
  <c r="B517" i="9"/>
  <c r="H517" i="9"/>
  <c r="B511" i="9"/>
  <c r="H511" i="9"/>
  <c r="B507" i="9"/>
  <c r="H507" i="9"/>
  <c r="B503" i="9"/>
  <c r="H503" i="9"/>
  <c r="B499" i="9"/>
  <c r="H499" i="9"/>
  <c r="B495" i="9"/>
  <c r="H495" i="9"/>
  <c r="B491" i="9"/>
  <c r="H491" i="9"/>
  <c r="B487" i="9"/>
  <c r="H487" i="9"/>
  <c r="B481" i="9"/>
  <c r="H481" i="9"/>
  <c r="B477" i="9"/>
  <c r="H477" i="9"/>
  <c r="B473" i="9"/>
  <c r="H473" i="9"/>
  <c r="B469" i="9"/>
  <c r="H469" i="9"/>
  <c r="B467" i="9"/>
  <c r="H467" i="9"/>
  <c r="B465" i="9"/>
  <c r="H465" i="9"/>
  <c r="B463" i="9"/>
  <c r="H463" i="9"/>
  <c r="B461" i="9"/>
  <c r="H461" i="9"/>
  <c r="B459" i="9"/>
  <c r="H459" i="9"/>
  <c r="B455" i="9"/>
  <c r="H455" i="9"/>
  <c r="B451" i="9"/>
  <c r="H451" i="9"/>
  <c r="B445" i="9"/>
  <c r="H445" i="9"/>
  <c r="B441" i="9"/>
  <c r="H441" i="9"/>
  <c r="B437" i="9"/>
  <c r="H437" i="9"/>
  <c r="B433" i="9"/>
  <c r="H433" i="9"/>
  <c r="B431" i="9"/>
  <c r="H431" i="9"/>
  <c r="B427" i="9"/>
  <c r="H427" i="9"/>
  <c r="B423" i="9"/>
  <c r="H423" i="9"/>
  <c r="B419" i="9"/>
  <c r="H419" i="9"/>
  <c r="B415" i="9"/>
  <c r="H415" i="9"/>
  <c r="B411" i="9"/>
  <c r="H411" i="9"/>
  <c r="B409" i="9"/>
  <c r="H409" i="9"/>
  <c r="B403" i="9"/>
  <c r="H403" i="9"/>
  <c r="B399" i="9"/>
  <c r="H399" i="9"/>
  <c r="B395" i="9"/>
  <c r="H395" i="9"/>
  <c r="B391" i="9"/>
  <c r="H391" i="9"/>
  <c r="B387" i="9"/>
  <c r="H387" i="9"/>
  <c r="B381" i="9"/>
  <c r="H381" i="9"/>
  <c r="B377" i="9"/>
  <c r="H377" i="9"/>
  <c r="B373" i="9"/>
  <c r="H373" i="9"/>
  <c r="B369" i="9"/>
  <c r="H369" i="9"/>
  <c r="B365" i="9"/>
  <c r="H365" i="9"/>
  <c r="B361" i="9"/>
  <c r="G361" i="9"/>
  <c r="H361" i="9"/>
  <c r="B357" i="9"/>
  <c r="G357" i="9"/>
  <c r="H357" i="9"/>
  <c r="B353" i="9"/>
  <c r="G353" i="9"/>
  <c r="H353" i="9"/>
  <c r="B349" i="9"/>
  <c r="G349" i="9"/>
  <c r="H349" i="9"/>
  <c r="B345" i="9"/>
  <c r="G345" i="9"/>
  <c r="H345" i="9"/>
  <c r="B341" i="9"/>
  <c r="G341" i="9"/>
  <c r="H341" i="9"/>
  <c r="B337" i="9"/>
  <c r="G337" i="9"/>
  <c r="H337" i="9"/>
  <c r="B333" i="9"/>
  <c r="G333" i="9"/>
  <c r="H333" i="9"/>
  <c r="B329" i="9"/>
  <c r="G329" i="9"/>
  <c r="H329" i="9"/>
  <c r="B325" i="9"/>
  <c r="G325" i="9"/>
  <c r="H325" i="9"/>
  <c r="B321" i="9"/>
  <c r="G321" i="9"/>
  <c r="H321" i="9"/>
  <c r="B317" i="9"/>
  <c r="G317" i="9"/>
  <c r="H317" i="9"/>
  <c r="B313" i="9"/>
  <c r="G313" i="9"/>
  <c r="H313" i="9"/>
  <c r="B309" i="9"/>
  <c r="G309" i="9"/>
  <c r="H309" i="9"/>
  <c r="B305" i="9"/>
  <c r="G305" i="9"/>
  <c r="H305" i="9"/>
  <c r="B301" i="9"/>
  <c r="G301" i="9"/>
  <c r="H301" i="9"/>
  <c r="B297" i="9"/>
  <c r="G297" i="9"/>
  <c r="H297" i="9"/>
  <c r="B293" i="9"/>
  <c r="G293" i="9"/>
  <c r="H293" i="9"/>
  <c r="B291" i="9"/>
  <c r="G291" i="9"/>
  <c r="H291" i="9"/>
  <c r="B287" i="9"/>
  <c r="G287" i="9"/>
  <c r="H287" i="9"/>
  <c r="B283" i="9"/>
  <c r="G283" i="9"/>
  <c r="H283" i="9"/>
  <c r="B279" i="9"/>
  <c r="G279" i="9"/>
  <c r="H279" i="9"/>
  <c r="B275" i="9"/>
  <c r="G275" i="9"/>
  <c r="H275" i="9"/>
  <c r="B271" i="9"/>
  <c r="G271" i="9"/>
  <c r="H271" i="9"/>
  <c r="B267" i="9"/>
  <c r="G267" i="9"/>
  <c r="H267" i="9"/>
  <c r="B263" i="9"/>
  <c r="G263" i="9"/>
  <c r="H263" i="9"/>
  <c r="B259" i="9"/>
  <c r="G259" i="9"/>
  <c r="H259" i="9"/>
  <c r="B255" i="9"/>
  <c r="G255" i="9"/>
  <c r="H255" i="9"/>
  <c r="B251" i="9"/>
  <c r="G251" i="9"/>
  <c r="H251" i="9"/>
  <c r="B247" i="9"/>
  <c r="G247" i="9"/>
  <c r="H247" i="9"/>
  <c r="B243" i="9"/>
  <c r="G243" i="9"/>
  <c r="H243" i="9"/>
  <c r="B239" i="9"/>
  <c r="G239" i="9"/>
  <c r="H239" i="9"/>
  <c r="B235" i="9"/>
  <c r="G235" i="9"/>
  <c r="H235" i="9"/>
  <c r="B231" i="9"/>
  <c r="G231" i="9"/>
  <c r="H231" i="9"/>
  <c r="B227" i="9"/>
  <c r="G227" i="9"/>
  <c r="H227" i="9"/>
  <c r="B223" i="9"/>
  <c r="G223" i="9"/>
  <c r="H223" i="9"/>
  <c r="B217" i="9"/>
  <c r="G217" i="9"/>
  <c r="H217" i="9"/>
  <c r="B213" i="9"/>
  <c r="G213" i="9"/>
  <c r="H213" i="9"/>
  <c r="B211" i="9"/>
  <c r="G211" i="9"/>
  <c r="H211" i="9"/>
  <c r="B207" i="9"/>
  <c r="G207" i="9"/>
  <c r="H207" i="9"/>
  <c r="B203" i="9"/>
  <c r="G203" i="9"/>
  <c r="H203" i="9"/>
  <c r="B199" i="9"/>
  <c r="G199" i="9"/>
  <c r="H199" i="9"/>
  <c r="B195" i="9"/>
  <c r="G195" i="9"/>
  <c r="H195" i="9"/>
  <c r="I192" i="9"/>
  <c r="I190" i="9"/>
  <c r="I188" i="9"/>
  <c r="I186" i="9"/>
  <c r="G192" i="9"/>
  <c r="G190" i="9"/>
  <c r="G188" i="9"/>
  <c r="G186" i="9"/>
  <c r="H693" i="9"/>
  <c r="H691" i="9"/>
  <c r="H689" i="9"/>
  <c r="H687" i="9"/>
  <c r="H685" i="9"/>
  <c r="H683" i="9"/>
  <c r="H681" i="9"/>
  <c r="H679" i="9"/>
  <c r="H677" i="9"/>
  <c r="H675" i="9"/>
  <c r="H673" i="9"/>
  <c r="H671" i="9"/>
  <c r="H669" i="9"/>
  <c r="H667" i="9"/>
  <c r="H665" i="9"/>
  <c r="H663" i="9"/>
  <c r="H661" i="9"/>
  <c r="H659" i="9"/>
  <c r="H657" i="9"/>
  <c r="H655" i="9"/>
  <c r="H653" i="9"/>
  <c r="H651" i="9"/>
  <c r="H649" i="9"/>
  <c r="H647" i="9"/>
  <c r="H645" i="9"/>
  <c r="H643" i="9"/>
  <c r="H641" i="9"/>
  <c r="H639" i="9"/>
  <c r="H637" i="9"/>
  <c r="H635" i="9"/>
  <c r="H633" i="9"/>
  <c r="H631" i="9"/>
  <c r="H629" i="9"/>
  <c r="H627" i="9"/>
  <c r="H625" i="9"/>
  <c r="H623" i="9"/>
  <c r="H621" i="9"/>
  <c r="H619" i="9"/>
  <c r="H617" i="9"/>
  <c r="H615" i="9"/>
  <c r="H613" i="9"/>
  <c r="H611" i="9"/>
  <c r="H609" i="9"/>
  <c r="H607" i="9"/>
  <c r="H605" i="9"/>
  <c r="H603" i="9"/>
  <c r="H601" i="9"/>
  <c r="H599" i="9"/>
  <c r="H597" i="9"/>
  <c r="H595" i="9"/>
  <c r="H593" i="9"/>
  <c r="H591" i="9"/>
  <c r="H589" i="9"/>
  <c r="H587" i="9"/>
  <c r="H585" i="9"/>
  <c r="H583" i="9"/>
  <c r="H581" i="9"/>
  <c r="H579" i="9"/>
  <c r="H577" i="9"/>
  <c r="H575" i="9"/>
  <c r="H573" i="9"/>
  <c r="H571" i="9"/>
  <c r="H569" i="9"/>
  <c r="H567" i="9"/>
  <c r="H565" i="9"/>
  <c r="H563" i="9"/>
  <c r="H561" i="9"/>
  <c r="H559" i="9"/>
  <c r="H557" i="9"/>
  <c r="H555" i="9"/>
  <c r="H553" i="9"/>
  <c r="H551" i="9"/>
  <c r="H549" i="9"/>
  <c r="H547" i="9"/>
  <c r="H545" i="9"/>
  <c r="H543" i="9"/>
  <c r="H541" i="9"/>
  <c r="H539" i="9"/>
  <c r="H537" i="9"/>
  <c r="H535" i="9"/>
  <c r="H533" i="9"/>
  <c r="B30" i="10"/>
  <c r="D291" i="8"/>
  <c r="E291" i="8"/>
  <c r="P291" i="8"/>
  <c r="D292" i="8"/>
  <c r="E292" i="8"/>
  <c r="P292" i="8"/>
  <c r="D293" i="8"/>
  <c r="E293" i="8"/>
  <c r="P293" i="8"/>
  <c r="D294" i="8"/>
  <c r="E294" i="8"/>
  <c r="P294" i="8"/>
  <c r="B289" i="6" l="1"/>
  <c r="B348" i="6"/>
  <c r="B319" i="6"/>
  <c r="B328" i="6"/>
  <c r="I251" i="5"/>
  <c r="I178" i="5"/>
  <c r="I100" i="5"/>
  <c r="I89" i="5"/>
  <c r="I259" i="5"/>
  <c r="I125" i="5"/>
  <c r="I255" i="5"/>
  <c r="I123" i="5"/>
  <c r="I253" i="5"/>
  <c r="I86" i="5"/>
  <c r="I43" i="5"/>
  <c r="I42" i="5"/>
  <c r="I41" i="5"/>
  <c r="I265" i="5"/>
  <c r="I266" i="5"/>
  <c r="I274" i="5"/>
  <c r="I227" i="5"/>
  <c r="I65" i="5"/>
  <c r="I64" i="5"/>
  <c r="I63" i="5"/>
  <c r="I62" i="5"/>
  <c r="I78" i="5"/>
  <c r="I213" i="5"/>
  <c r="I220" i="5"/>
  <c r="I218" i="5"/>
  <c r="I217" i="5"/>
  <c r="I212" i="5"/>
  <c r="I354" i="5"/>
  <c r="I355" i="5"/>
  <c r="I351" i="5"/>
  <c r="I352" i="5"/>
  <c r="I357" i="5"/>
  <c r="I358" i="5"/>
  <c r="B259" i="6" l="1"/>
  <c r="B272" i="6"/>
  <c r="B271" i="6"/>
  <c r="B274" i="6"/>
  <c r="B320" i="6"/>
  <c r="B313" i="6"/>
  <c r="B232" i="6"/>
  <c r="B287" i="6"/>
  <c r="B238" i="6"/>
  <c r="B205" i="6"/>
  <c r="B301" i="6"/>
  <c r="B242" i="6"/>
  <c r="B265" i="6"/>
  <c r="B266" i="6"/>
  <c r="B196" i="6"/>
  <c r="B341" i="6"/>
  <c r="B221" i="6"/>
  <c r="B217" i="6"/>
  <c r="B215" i="6"/>
  <c r="B193" i="6"/>
  <c r="B189" i="6"/>
  <c r="B222" i="6"/>
  <c r="B220" i="6"/>
  <c r="B216" i="6"/>
  <c r="J200" i="6" l="1"/>
  <c r="J202" i="6"/>
  <c r="J204" i="6"/>
  <c r="J206" i="6"/>
  <c r="J208" i="6"/>
  <c r="J210" i="6"/>
  <c r="J212" i="6"/>
  <c r="J214" i="6"/>
  <c r="J216" i="6"/>
  <c r="J218" i="6"/>
  <c r="J220" i="6"/>
  <c r="J222" i="6"/>
  <c r="J224" i="6"/>
  <c r="J226" i="6"/>
  <c r="J228" i="6"/>
  <c r="J230" i="6"/>
  <c r="J232" i="6"/>
  <c r="J234" i="6"/>
  <c r="J236" i="6"/>
  <c r="J238" i="6"/>
  <c r="J240" i="6"/>
  <c r="J242" i="6"/>
  <c r="J244" i="6"/>
  <c r="J246" i="6"/>
  <c r="J248" i="6"/>
  <c r="J250" i="6"/>
  <c r="J252" i="6"/>
  <c r="J254" i="6"/>
  <c r="J256" i="6"/>
  <c r="J258" i="6"/>
  <c r="J260" i="6"/>
  <c r="J262" i="6"/>
  <c r="J264" i="6"/>
  <c r="J266" i="6"/>
  <c r="J268" i="6"/>
  <c r="J270" i="6"/>
  <c r="J272" i="6"/>
  <c r="J274" i="6"/>
  <c r="J276" i="6"/>
  <c r="J278" i="6"/>
  <c r="J280" i="6"/>
  <c r="J282" i="6"/>
  <c r="J284" i="6"/>
  <c r="J286" i="6"/>
  <c r="J288" i="6"/>
  <c r="J290" i="6"/>
  <c r="J292" i="6"/>
  <c r="J294" i="6"/>
  <c r="J297" i="6"/>
  <c r="J299" i="6"/>
  <c r="J301" i="6"/>
  <c r="J303" i="6"/>
  <c r="J199" i="6"/>
  <c r="J203" i="6"/>
  <c r="J207" i="6"/>
  <c r="J211" i="6"/>
  <c r="J215" i="6"/>
  <c r="J219" i="6"/>
  <c r="J223" i="6"/>
  <c r="J227" i="6"/>
  <c r="J231" i="6"/>
  <c r="J235" i="6"/>
  <c r="J239" i="6"/>
  <c r="J243" i="6"/>
  <c r="J247" i="6"/>
  <c r="J251" i="6"/>
  <c r="J255" i="6"/>
  <c r="J259" i="6"/>
  <c r="J263" i="6"/>
  <c r="J267" i="6"/>
  <c r="J271" i="6"/>
  <c r="J275" i="6"/>
  <c r="J279" i="6"/>
  <c r="J283" i="6"/>
  <c r="J287" i="6"/>
  <c r="J291" i="6"/>
  <c r="J295" i="6"/>
  <c r="J298" i="6"/>
  <c r="J302" i="6"/>
  <c r="J305" i="6"/>
  <c r="J307" i="6"/>
  <c r="J309" i="6"/>
  <c r="J311" i="6"/>
  <c r="J313" i="6"/>
  <c r="J315" i="6"/>
  <c r="J317" i="6"/>
  <c r="J319" i="6"/>
  <c r="J321" i="6"/>
  <c r="J323" i="6"/>
  <c r="J325" i="6"/>
  <c r="J327" i="6"/>
  <c r="J329" i="6"/>
  <c r="J331" i="6"/>
  <c r="J333" i="6"/>
  <c r="J335" i="6"/>
  <c r="J337" i="6"/>
  <c r="J339" i="6"/>
  <c r="J341" i="6"/>
  <c r="J343" i="6"/>
  <c r="J345" i="6"/>
  <c r="J347" i="6"/>
  <c r="J349" i="6"/>
  <c r="J351" i="6"/>
  <c r="J353" i="6"/>
  <c r="J355" i="6"/>
  <c r="J357" i="6"/>
  <c r="J359" i="6"/>
  <c r="J361" i="6"/>
  <c r="J201" i="6"/>
  <c r="J205" i="6"/>
  <c r="J209" i="6"/>
  <c r="J213" i="6"/>
  <c r="J217" i="6"/>
  <c r="J221" i="6"/>
  <c r="J225" i="6"/>
  <c r="J229" i="6"/>
  <c r="J233" i="6"/>
  <c r="J237" i="6"/>
  <c r="J241" i="6"/>
  <c r="J245" i="6"/>
  <c r="J249" i="6"/>
  <c r="J253" i="6"/>
  <c r="J257" i="6"/>
  <c r="J261" i="6"/>
  <c r="J265" i="6"/>
  <c r="J269" i="6"/>
  <c r="J273" i="6"/>
  <c r="J277" i="6"/>
  <c r="J281" i="6"/>
  <c r="J285" i="6"/>
  <c r="J289" i="6"/>
  <c r="J293" i="6"/>
  <c r="J296" i="6"/>
  <c r="J300" i="6"/>
  <c r="J304" i="6"/>
  <c r="J306" i="6"/>
  <c r="J308" i="6"/>
  <c r="J310" i="6"/>
  <c r="J312" i="6"/>
  <c r="J314" i="6"/>
  <c r="J316" i="6"/>
  <c r="J318" i="6"/>
  <c r="J320" i="6"/>
  <c r="J322" i="6"/>
  <c r="J324" i="6"/>
  <c r="J326" i="6"/>
  <c r="J328" i="6"/>
  <c r="J330" i="6"/>
  <c r="J332" i="6"/>
  <c r="J334" i="6"/>
  <c r="J336" i="6"/>
  <c r="J338" i="6"/>
  <c r="J340" i="6"/>
  <c r="J342" i="6"/>
  <c r="J344" i="6"/>
  <c r="J346" i="6"/>
  <c r="J348" i="6"/>
  <c r="J350" i="6"/>
  <c r="J352" i="6"/>
  <c r="J354" i="6"/>
  <c r="J356" i="6"/>
  <c r="J358" i="6"/>
  <c r="J360" i="6"/>
  <c r="K200" i="6"/>
  <c r="K202" i="6"/>
  <c r="K204" i="6"/>
  <c r="K206" i="6"/>
  <c r="K208" i="6"/>
  <c r="K210" i="6"/>
  <c r="K212" i="6"/>
  <c r="K214" i="6"/>
  <c r="K216" i="6"/>
  <c r="K218" i="6"/>
  <c r="K220" i="6"/>
  <c r="K222" i="6"/>
  <c r="K224" i="6"/>
  <c r="K226" i="6"/>
  <c r="K228" i="6"/>
  <c r="K230" i="6"/>
  <c r="K232" i="6"/>
  <c r="K234" i="6"/>
  <c r="K236" i="6"/>
  <c r="K238" i="6"/>
  <c r="K240" i="6"/>
  <c r="K242" i="6"/>
  <c r="K244" i="6"/>
  <c r="K246" i="6"/>
  <c r="K248" i="6"/>
  <c r="K250" i="6"/>
  <c r="K252" i="6"/>
  <c r="K254" i="6"/>
  <c r="K256" i="6"/>
  <c r="K258" i="6"/>
  <c r="K260" i="6"/>
  <c r="K262" i="6"/>
  <c r="K264" i="6"/>
  <c r="K266" i="6"/>
  <c r="K268" i="6"/>
  <c r="K270" i="6"/>
  <c r="K272" i="6"/>
  <c r="K274" i="6"/>
  <c r="K276" i="6"/>
  <c r="K278" i="6"/>
  <c r="K280" i="6"/>
  <c r="K282" i="6"/>
  <c r="K284" i="6"/>
  <c r="K286" i="6"/>
  <c r="K288" i="6"/>
  <c r="K290" i="6"/>
  <c r="K292" i="6"/>
  <c r="K294" i="6"/>
  <c r="K297" i="6"/>
  <c r="K299" i="6"/>
  <c r="K301" i="6"/>
  <c r="K303" i="6"/>
  <c r="K306" i="6"/>
  <c r="K308" i="6"/>
  <c r="K310" i="6"/>
  <c r="K312" i="6"/>
  <c r="K314" i="6"/>
  <c r="K316" i="6"/>
  <c r="K318" i="6"/>
  <c r="K320" i="6"/>
  <c r="K322" i="6"/>
  <c r="K324" i="6"/>
  <c r="K326" i="6"/>
  <c r="K328" i="6"/>
  <c r="K330" i="6"/>
  <c r="K332" i="6"/>
  <c r="K334" i="6"/>
  <c r="K336" i="6"/>
  <c r="K338" i="6"/>
  <c r="K340" i="6"/>
  <c r="K342" i="6"/>
  <c r="K344" i="6"/>
  <c r="K346" i="6"/>
  <c r="K348" i="6"/>
  <c r="K350" i="6"/>
  <c r="K352" i="6"/>
  <c r="K354" i="6"/>
  <c r="K356" i="6"/>
  <c r="K358" i="6"/>
  <c r="K360" i="6"/>
  <c r="K199" i="6"/>
  <c r="K201" i="6"/>
  <c r="K203" i="6"/>
  <c r="K205" i="6"/>
  <c r="K207" i="6"/>
  <c r="K209" i="6"/>
  <c r="K211" i="6"/>
  <c r="K213" i="6"/>
  <c r="K215" i="6"/>
  <c r="K217" i="6"/>
  <c r="K219" i="6"/>
  <c r="K221" i="6"/>
  <c r="K223" i="6"/>
  <c r="K225" i="6"/>
  <c r="K227" i="6"/>
  <c r="K229" i="6"/>
  <c r="K231" i="6"/>
  <c r="K233" i="6"/>
  <c r="K235" i="6"/>
  <c r="K237" i="6"/>
  <c r="K239" i="6"/>
  <c r="K241" i="6"/>
  <c r="K243" i="6"/>
  <c r="K245" i="6"/>
  <c r="K247" i="6"/>
  <c r="K249" i="6"/>
  <c r="K251" i="6"/>
  <c r="K253" i="6"/>
  <c r="K255" i="6"/>
  <c r="K257" i="6"/>
  <c r="K259" i="6"/>
  <c r="K261" i="6"/>
  <c r="K263" i="6"/>
  <c r="K265" i="6"/>
  <c r="K267" i="6"/>
  <c r="K269" i="6"/>
  <c r="K271" i="6"/>
  <c r="K273" i="6"/>
  <c r="K275" i="6"/>
  <c r="K277" i="6"/>
  <c r="K279" i="6"/>
  <c r="K281" i="6"/>
  <c r="K283" i="6"/>
  <c r="K285" i="6"/>
  <c r="K287" i="6"/>
  <c r="K289" i="6"/>
  <c r="K291" i="6"/>
  <c r="K293" i="6"/>
  <c r="K295" i="6"/>
  <c r="K296" i="6"/>
  <c r="K298" i="6"/>
  <c r="K300" i="6"/>
  <c r="K302" i="6"/>
  <c r="K304" i="6"/>
  <c r="K305" i="6"/>
  <c r="K307" i="6"/>
  <c r="K309" i="6"/>
  <c r="K311" i="6"/>
  <c r="K313" i="6"/>
  <c r="K315" i="6"/>
  <c r="K317" i="6"/>
  <c r="K319" i="6"/>
  <c r="K321" i="6"/>
  <c r="K323" i="6"/>
  <c r="K325" i="6"/>
  <c r="K327" i="6"/>
  <c r="K329" i="6"/>
  <c r="K331" i="6"/>
  <c r="K333" i="6"/>
  <c r="K335" i="6"/>
  <c r="K337" i="6"/>
  <c r="K339" i="6"/>
  <c r="K341" i="6"/>
  <c r="K343" i="6"/>
  <c r="K345" i="6"/>
  <c r="K347" i="6"/>
  <c r="K349" i="6"/>
  <c r="K351" i="6"/>
  <c r="K353" i="6"/>
  <c r="K355" i="6"/>
  <c r="K357" i="6"/>
  <c r="K359" i="6"/>
  <c r="K361" i="6"/>
  <c r="L199" i="6"/>
  <c r="L201" i="6"/>
  <c r="L203" i="6"/>
  <c r="L205" i="6"/>
  <c r="L207" i="6"/>
  <c r="L209" i="6"/>
  <c r="L211" i="6"/>
  <c r="L213" i="6"/>
  <c r="L215" i="6"/>
  <c r="L217" i="6"/>
  <c r="L219" i="6"/>
  <c r="L221" i="6"/>
  <c r="L223" i="6"/>
  <c r="L225" i="6"/>
  <c r="L227" i="6"/>
  <c r="L229" i="6"/>
  <c r="L231" i="6"/>
  <c r="L233" i="6"/>
  <c r="L235" i="6"/>
  <c r="L237" i="6"/>
  <c r="L239" i="6"/>
  <c r="L241" i="6"/>
  <c r="L243" i="6"/>
  <c r="L245" i="6"/>
  <c r="L247" i="6"/>
  <c r="L249" i="6"/>
  <c r="L251" i="6"/>
  <c r="L253" i="6"/>
  <c r="L255" i="6"/>
  <c r="L257" i="6"/>
  <c r="L259" i="6"/>
  <c r="L261" i="6"/>
  <c r="L263" i="6"/>
  <c r="L265" i="6"/>
  <c r="L267" i="6"/>
  <c r="L269" i="6"/>
  <c r="L271" i="6"/>
  <c r="L273" i="6"/>
  <c r="L275" i="6"/>
  <c r="L277" i="6"/>
  <c r="L279" i="6"/>
  <c r="L281" i="6"/>
  <c r="L283" i="6"/>
  <c r="L285" i="6"/>
  <c r="L287" i="6"/>
  <c r="L289" i="6"/>
  <c r="L291" i="6"/>
  <c r="L293" i="6"/>
  <c r="L295" i="6"/>
  <c r="L296" i="6"/>
  <c r="L298" i="6"/>
  <c r="L300" i="6"/>
  <c r="L302" i="6"/>
  <c r="L304" i="6"/>
  <c r="L305" i="6"/>
  <c r="L307" i="6"/>
  <c r="L309" i="6"/>
  <c r="L311" i="6"/>
  <c r="L313" i="6"/>
  <c r="L315" i="6"/>
  <c r="L317" i="6"/>
  <c r="L319" i="6"/>
  <c r="L321" i="6"/>
  <c r="L323" i="6"/>
  <c r="L325" i="6"/>
  <c r="L327" i="6"/>
  <c r="L329" i="6"/>
  <c r="L331" i="6"/>
  <c r="L333" i="6"/>
  <c r="L335" i="6"/>
  <c r="L337" i="6"/>
  <c r="L339" i="6"/>
  <c r="L341" i="6"/>
  <c r="L343" i="6"/>
  <c r="L345" i="6"/>
  <c r="L347" i="6"/>
  <c r="L349" i="6"/>
  <c r="L351" i="6"/>
  <c r="L353" i="6"/>
  <c r="L355" i="6"/>
  <c r="L357" i="6"/>
  <c r="L359" i="6"/>
  <c r="L361" i="6"/>
  <c r="L200" i="6"/>
  <c r="L202" i="6"/>
  <c r="L204" i="6"/>
  <c r="L206" i="6"/>
  <c r="L208" i="6"/>
  <c r="L210" i="6"/>
  <c r="L212" i="6"/>
  <c r="L214" i="6"/>
  <c r="L216" i="6"/>
  <c r="L218" i="6"/>
  <c r="L220" i="6"/>
  <c r="L222" i="6"/>
  <c r="L224" i="6"/>
  <c r="L226" i="6"/>
  <c r="L228" i="6"/>
  <c r="L230" i="6"/>
  <c r="L232" i="6"/>
  <c r="L234" i="6"/>
  <c r="L236" i="6"/>
  <c r="L238" i="6"/>
  <c r="L240" i="6"/>
  <c r="L242" i="6"/>
  <c r="L244" i="6"/>
  <c r="L246" i="6"/>
  <c r="L248" i="6"/>
  <c r="L250" i="6"/>
  <c r="L252" i="6"/>
  <c r="L254" i="6"/>
  <c r="L256" i="6"/>
  <c r="L258" i="6"/>
  <c r="L260" i="6"/>
  <c r="L262" i="6"/>
  <c r="L264" i="6"/>
  <c r="L266" i="6"/>
  <c r="L268" i="6"/>
  <c r="L270" i="6"/>
  <c r="L272" i="6"/>
  <c r="L274" i="6"/>
  <c r="L276" i="6"/>
  <c r="L278" i="6"/>
  <c r="L280" i="6"/>
  <c r="L282" i="6"/>
  <c r="L284" i="6"/>
  <c r="L286" i="6"/>
  <c r="L288" i="6"/>
  <c r="L290" i="6"/>
  <c r="L292" i="6"/>
  <c r="L294" i="6"/>
  <c r="L297" i="6"/>
  <c r="L299" i="6"/>
  <c r="L301" i="6"/>
  <c r="L303" i="6"/>
  <c r="L306" i="6"/>
  <c r="L308" i="6"/>
  <c r="L310" i="6"/>
  <c r="L312" i="6"/>
  <c r="L314" i="6"/>
  <c r="L316" i="6"/>
  <c r="L318" i="6"/>
  <c r="L320" i="6"/>
  <c r="L322" i="6"/>
  <c r="L324" i="6"/>
  <c r="L326" i="6"/>
  <c r="L328" i="6"/>
  <c r="L330" i="6"/>
  <c r="L332" i="6"/>
  <c r="L334" i="6"/>
  <c r="L336" i="6"/>
  <c r="L338" i="6"/>
  <c r="L340" i="6"/>
  <c r="L342" i="6"/>
  <c r="L344" i="6"/>
  <c r="L346" i="6"/>
  <c r="L348" i="6"/>
  <c r="L350" i="6"/>
  <c r="L352" i="6"/>
  <c r="L354" i="6"/>
  <c r="L356" i="6"/>
  <c r="L358" i="6"/>
  <c r="L360" i="6"/>
  <c r="M199" i="6"/>
  <c r="M201" i="6"/>
  <c r="M203" i="6"/>
  <c r="M205" i="6"/>
  <c r="M207" i="6"/>
  <c r="M209" i="6"/>
  <c r="M211" i="6"/>
  <c r="M213" i="6"/>
  <c r="M215" i="6"/>
  <c r="M217" i="6"/>
  <c r="M219" i="6"/>
  <c r="M221" i="6"/>
  <c r="M223" i="6"/>
  <c r="M225" i="6"/>
  <c r="M227" i="6"/>
  <c r="M229" i="6"/>
  <c r="M231" i="6"/>
  <c r="M233" i="6"/>
  <c r="M235" i="6"/>
  <c r="M237" i="6"/>
  <c r="M239" i="6"/>
  <c r="M241" i="6"/>
  <c r="M243" i="6"/>
  <c r="M245" i="6"/>
  <c r="M247" i="6"/>
  <c r="M249" i="6"/>
  <c r="M251" i="6"/>
  <c r="M253" i="6"/>
  <c r="M255" i="6"/>
  <c r="M257" i="6"/>
  <c r="M259" i="6"/>
  <c r="M261" i="6"/>
  <c r="M263" i="6"/>
  <c r="M265" i="6"/>
  <c r="M267" i="6"/>
  <c r="M269" i="6"/>
  <c r="M271" i="6"/>
  <c r="M273" i="6"/>
  <c r="M275" i="6"/>
  <c r="M277" i="6"/>
  <c r="M279" i="6"/>
  <c r="M281" i="6"/>
  <c r="M283" i="6"/>
  <c r="M285" i="6"/>
  <c r="M287" i="6"/>
  <c r="M289" i="6"/>
  <c r="M291" i="6"/>
  <c r="M293" i="6"/>
  <c r="M295" i="6"/>
  <c r="M296" i="6"/>
  <c r="M298" i="6"/>
  <c r="M300" i="6"/>
  <c r="M302" i="6"/>
  <c r="M304" i="6"/>
  <c r="M305" i="6"/>
  <c r="M307" i="6"/>
  <c r="M309" i="6"/>
  <c r="M311" i="6"/>
  <c r="M313" i="6"/>
  <c r="M315" i="6"/>
  <c r="M317" i="6"/>
  <c r="M319" i="6"/>
  <c r="M321" i="6"/>
  <c r="M323" i="6"/>
  <c r="M325" i="6"/>
  <c r="M327" i="6"/>
  <c r="M329" i="6"/>
  <c r="M331" i="6"/>
  <c r="M333" i="6"/>
  <c r="M335" i="6"/>
  <c r="M337" i="6"/>
  <c r="M339" i="6"/>
  <c r="M341" i="6"/>
  <c r="M343" i="6"/>
  <c r="M345" i="6"/>
  <c r="M347" i="6"/>
  <c r="M349" i="6"/>
  <c r="M351" i="6"/>
  <c r="M353" i="6"/>
  <c r="M355" i="6"/>
  <c r="M357" i="6"/>
  <c r="M359" i="6"/>
  <c r="M361" i="6"/>
  <c r="M200" i="6"/>
  <c r="M202" i="6"/>
  <c r="M204" i="6"/>
  <c r="M206" i="6"/>
  <c r="M208" i="6"/>
  <c r="M210" i="6"/>
  <c r="M212" i="6"/>
  <c r="M214" i="6"/>
  <c r="M216" i="6"/>
  <c r="M218" i="6"/>
  <c r="M220" i="6"/>
  <c r="M222" i="6"/>
  <c r="M224" i="6"/>
  <c r="M226" i="6"/>
  <c r="M228" i="6"/>
  <c r="M230" i="6"/>
  <c r="M232" i="6"/>
  <c r="M234" i="6"/>
  <c r="M236" i="6"/>
  <c r="M238" i="6"/>
  <c r="M240" i="6"/>
  <c r="M242" i="6"/>
  <c r="M244" i="6"/>
  <c r="M246" i="6"/>
  <c r="M248" i="6"/>
  <c r="M250" i="6"/>
  <c r="M252" i="6"/>
  <c r="M254" i="6"/>
  <c r="M256" i="6"/>
  <c r="M258" i="6"/>
  <c r="M260" i="6"/>
  <c r="M262" i="6"/>
  <c r="M264" i="6"/>
  <c r="M266" i="6"/>
  <c r="M268" i="6"/>
  <c r="M270" i="6"/>
  <c r="M272" i="6"/>
  <c r="M274" i="6"/>
  <c r="M276" i="6"/>
  <c r="M278" i="6"/>
  <c r="M280" i="6"/>
  <c r="M282" i="6"/>
  <c r="M284" i="6"/>
  <c r="M286" i="6"/>
  <c r="M288" i="6"/>
  <c r="M290" i="6"/>
  <c r="M292" i="6"/>
  <c r="M294" i="6"/>
  <c r="M297" i="6"/>
  <c r="M299" i="6"/>
  <c r="M301" i="6"/>
  <c r="M303" i="6"/>
  <c r="M306" i="6"/>
  <c r="M308" i="6"/>
  <c r="M310" i="6"/>
  <c r="M312" i="6"/>
  <c r="M314" i="6"/>
  <c r="M316" i="6"/>
  <c r="M318" i="6"/>
  <c r="M320" i="6"/>
  <c r="M322" i="6"/>
  <c r="M324" i="6"/>
  <c r="M326" i="6"/>
  <c r="M328" i="6"/>
  <c r="M330" i="6"/>
  <c r="M332" i="6"/>
  <c r="M334" i="6"/>
  <c r="M336" i="6"/>
  <c r="M338" i="6"/>
  <c r="M340" i="6"/>
  <c r="M342" i="6"/>
  <c r="M344" i="6"/>
  <c r="M346" i="6"/>
  <c r="M348" i="6"/>
  <c r="M350" i="6"/>
  <c r="M352" i="6"/>
  <c r="M354" i="6"/>
  <c r="M356" i="6"/>
  <c r="M358" i="6"/>
  <c r="M360" i="6"/>
  <c r="N199" i="6"/>
  <c r="N201" i="6"/>
  <c r="N203" i="6"/>
  <c r="N205" i="6"/>
  <c r="N207" i="6"/>
  <c r="N209" i="6"/>
  <c r="N211" i="6"/>
  <c r="N213" i="6"/>
  <c r="N215" i="6"/>
  <c r="N217" i="6"/>
  <c r="N219" i="6"/>
  <c r="N221" i="6"/>
  <c r="N223" i="6"/>
  <c r="N225" i="6"/>
  <c r="N227" i="6"/>
  <c r="N229" i="6"/>
  <c r="N231" i="6"/>
  <c r="N233" i="6"/>
  <c r="N235" i="6"/>
  <c r="N237" i="6"/>
  <c r="N239" i="6"/>
  <c r="N241" i="6"/>
  <c r="N243" i="6"/>
  <c r="N245" i="6"/>
  <c r="N247" i="6"/>
  <c r="N249" i="6"/>
  <c r="N251" i="6"/>
  <c r="N253" i="6"/>
  <c r="N255" i="6"/>
  <c r="N257" i="6"/>
  <c r="N259" i="6"/>
  <c r="N261" i="6"/>
  <c r="N263" i="6"/>
  <c r="N265" i="6"/>
  <c r="N267" i="6"/>
  <c r="N269" i="6"/>
  <c r="N271" i="6"/>
  <c r="N273" i="6"/>
  <c r="N275" i="6"/>
  <c r="N277" i="6"/>
  <c r="N279" i="6"/>
  <c r="N281" i="6"/>
  <c r="N283" i="6"/>
  <c r="N285" i="6"/>
  <c r="N287" i="6"/>
  <c r="N289" i="6"/>
  <c r="N291" i="6"/>
  <c r="N293" i="6"/>
  <c r="N295" i="6"/>
  <c r="N296" i="6"/>
  <c r="N298" i="6"/>
  <c r="N300" i="6"/>
  <c r="N302" i="6"/>
  <c r="N304" i="6"/>
  <c r="N305" i="6"/>
  <c r="N307" i="6"/>
  <c r="N309" i="6"/>
  <c r="N311" i="6"/>
  <c r="N313" i="6"/>
  <c r="N315" i="6"/>
  <c r="N317" i="6"/>
  <c r="N319" i="6"/>
  <c r="N321" i="6"/>
  <c r="N323" i="6"/>
  <c r="N325" i="6"/>
  <c r="N327" i="6"/>
  <c r="N329" i="6"/>
  <c r="N331" i="6"/>
  <c r="N333" i="6"/>
  <c r="N335" i="6"/>
  <c r="N337" i="6"/>
  <c r="N339" i="6"/>
  <c r="N341" i="6"/>
  <c r="N343" i="6"/>
  <c r="N345" i="6"/>
  <c r="N347" i="6"/>
  <c r="N349" i="6"/>
  <c r="N351" i="6"/>
  <c r="N353" i="6"/>
  <c r="N355" i="6"/>
  <c r="N357" i="6"/>
  <c r="N359" i="6"/>
  <c r="N361" i="6"/>
  <c r="N202" i="6"/>
  <c r="N206" i="6"/>
  <c r="N210" i="6"/>
  <c r="N214" i="6"/>
  <c r="N218" i="6"/>
  <c r="N222" i="6"/>
  <c r="N226" i="6"/>
  <c r="N230" i="6"/>
  <c r="N234" i="6"/>
  <c r="N238" i="6"/>
  <c r="N242" i="6"/>
  <c r="N246" i="6"/>
  <c r="N250" i="6"/>
  <c r="N254" i="6"/>
  <c r="N258" i="6"/>
  <c r="N262" i="6"/>
  <c r="N266" i="6"/>
  <c r="N270" i="6"/>
  <c r="N274" i="6"/>
  <c r="N278" i="6"/>
  <c r="N282" i="6"/>
  <c r="N286" i="6"/>
  <c r="N290" i="6"/>
  <c r="N294" i="6"/>
  <c r="N297" i="6"/>
  <c r="N301" i="6"/>
  <c r="N306" i="6"/>
  <c r="N310" i="6"/>
  <c r="N314" i="6"/>
  <c r="N318" i="6"/>
  <c r="N322" i="6"/>
  <c r="N326" i="6"/>
  <c r="N330" i="6"/>
  <c r="N334" i="6"/>
  <c r="N338" i="6"/>
  <c r="N342" i="6"/>
  <c r="N346" i="6"/>
  <c r="N350" i="6"/>
  <c r="N354" i="6"/>
  <c r="N358" i="6"/>
  <c r="N360" i="6"/>
  <c r="N200" i="6"/>
  <c r="N204" i="6"/>
  <c r="N208" i="6"/>
  <c r="N212" i="6"/>
  <c r="N216" i="6"/>
  <c r="N220" i="6"/>
  <c r="N224" i="6"/>
  <c r="N228" i="6"/>
  <c r="N232" i="6"/>
  <c r="N236" i="6"/>
  <c r="N240" i="6"/>
  <c r="N244" i="6"/>
  <c r="N248" i="6"/>
  <c r="N252" i="6"/>
  <c r="N256" i="6"/>
  <c r="N260" i="6"/>
  <c r="N264" i="6"/>
  <c r="N268" i="6"/>
  <c r="N272" i="6"/>
  <c r="N276" i="6"/>
  <c r="N280" i="6"/>
  <c r="N284" i="6"/>
  <c r="N288" i="6"/>
  <c r="N292" i="6"/>
  <c r="N299" i="6"/>
  <c r="N303" i="6"/>
  <c r="N308" i="6"/>
  <c r="N312" i="6"/>
  <c r="N316" i="6"/>
  <c r="N320" i="6"/>
  <c r="N324" i="6"/>
  <c r="N328" i="6"/>
  <c r="N332" i="6"/>
  <c r="N336" i="6"/>
  <c r="N340" i="6"/>
  <c r="N344" i="6"/>
  <c r="N348" i="6"/>
  <c r="N352" i="6"/>
  <c r="N356" i="6"/>
  <c r="O199" i="6"/>
  <c r="O201" i="6"/>
  <c r="O203" i="6"/>
  <c r="O205" i="6"/>
  <c r="O207" i="6"/>
  <c r="O209" i="6"/>
  <c r="O211" i="6"/>
  <c r="O213" i="6"/>
  <c r="O215" i="6"/>
  <c r="O217" i="6"/>
  <c r="O219" i="6"/>
  <c r="O221" i="6"/>
  <c r="O223" i="6"/>
  <c r="O225" i="6"/>
  <c r="O227" i="6"/>
  <c r="O229" i="6"/>
  <c r="O231" i="6"/>
  <c r="O233" i="6"/>
  <c r="O235" i="6"/>
  <c r="O237" i="6"/>
  <c r="O239" i="6"/>
  <c r="O241" i="6"/>
  <c r="O243" i="6"/>
  <c r="O245" i="6"/>
  <c r="O247" i="6"/>
  <c r="O249" i="6"/>
  <c r="O251" i="6"/>
  <c r="O253" i="6"/>
  <c r="O255" i="6"/>
  <c r="O257" i="6"/>
  <c r="O259" i="6"/>
  <c r="O261" i="6"/>
  <c r="O263" i="6"/>
  <c r="O265" i="6"/>
  <c r="O267" i="6"/>
  <c r="O269" i="6"/>
  <c r="O271" i="6"/>
  <c r="O273" i="6"/>
  <c r="O275" i="6"/>
  <c r="O277" i="6"/>
  <c r="O279" i="6"/>
  <c r="O281" i="6"/>
  <c r="O283" i="6"/>
  <c r="O285" i="6"/>
  <c r="O287" i="6"/>
  <c r="O289" i="6"/>
  <c r="O291" i="6"/>
  <c r="O293" i="6"/>
  <c r="O295" i="6"/>
  <c r="O296" i="6"/>
  <c r="O298" i="6"/>
  <c r="O300" i="6"/>
  <c r="O302" i="6"/>
  <c r="O304" i="6"/>
  <c r="O305" i="6"/>
  <c r="O307" i="6"/>
  <c r="O309" i="6"/>
  <c r="O311" i="6"/>
  <c r="O313" i="6"/>
  <c r="O315" i="6"/>
  <c r="O317" i="6"/>
  <c r="O319" i="6"/>
  <c r="O321" i="6"/>
  <c r="O323" i="6"/>
  <c r="O325" i="6"/>
  <c r="O327" i="6"/>
  <c r="O329" i="6"/>
  <c r="O331" i="6"/>
  <c r="O333" i="6"/>
  <c r="O335" i="6"/>
  <c r="O337" i="6"/>
  <c r="O339" i="6"/>
  <c r="O341" i="6"/>
  <c r="O343" i="6"/>
  <c r="O345" i="6"/>
  <c r="O347" i="6"/>
  <c r="O349" i="6"/>
  <c r="O351" i="6"/>
  <c r="O353" i="6"/>
  <c r="O355" i="6"/>
  <c r="O357" i="6"/>
  <c r="O359" i="6"/>
  <c r="O361" i="6"/>
  <c r="O200" i="6"/>
  <c r="O204" i="6"/>
  <c r="O208" i="6"/>
  <c r="O212" i="6"/>
  <c r="O216" i="6"/>
  <c r="O220" i="6"/>
  <c r="O224" i="6"/>
  <c r="O228" i="6"/>
  <c r="O232" i="6"/>
  <c r="O236" i="6"/>
  <c r="O240" i="6"/>
  <c r="O244" i="6"/>
  <c r="O248" i="6"/>
  <c r="O252" i="6"/>
  <c r="O256" i="6"/>
  <c r="O260" i="6"/>
  <c r="O264" i="6"/>
  <c r="O268" i="6"/>
  <c r="O272" i="6"/>
  <c r="O276" i="6"/>
  <c r="O280" i="6"/>
  <c r="O284" i="6"/>
  <c r="O288" i="6"/>
  <c r="O292" i="6"/>
  <c r="O299" i="6"/>
  <c r="O303" i="6"/>
  <c r="O308" i="6"/>
  <c r="O312" i="6"/>
  <c r="O316" i="6"/>
  <c r="O320" i="6"/>
  <c r="O324" i="6"/>
  <c r="O328" i="6"/>
  <c r="O332" i="6"/>
  <c r="O336" i="6"/>
  <c r="O340" i="6"/>
  <c r="O344" i="6"/>
  <c r="O348" i="6"/>
  <c r="O352" i="6"/>
  <c r="O356" i="6"/>
  <c r="O202" i="6"/>
  <c r="O206" i="6"/>
  <c r="O210" i="6"/>
  <c r="O214" i="6"/>
  <c r="O218" i="6"/>
  <c r="O222" i="6"/>
  <c r="O226" i="6"/>
  <c r="O230" i="6"/>
  <c r="O234" i="6"/>
  <c r="O238" i="6"/>
  <c r="O242" i="6"/>
  <c r="O246" i="6"/>
  <c r="O250" i="6"/>
  <c r="O254" i="6"/>
  <c r="O258" i="6"/>
  <c r="O262" i="6"/>
  <c r="O266" i="6"/>
  <c r="O270" i="6"/>
  <c r="O274" i="6"/>
  <c r="O278" i="6"/>
  <c r="O282" i="6"/>
  <c r="O286" i="6"/>
  <c r="O290" i="6"/>
  <c r="O294" i="6"/>
  <c r="O297" i="6"/>
  <c r="O301" i="6"/>
  <c r="O306" i="6"/>
  <c r="O310" i="6"/>
  <c r="O314" i="6"/>
  <c r="O318" i="6"/>
  <c r="O322" i="6"/>
  <c r="O326" i="6"/>
  <c r="O330" i="6"/>
  <c r="O334" i="6"/>
  <c r="O338" i="6"/>
  <c r="O342" i="6"/>
  <c r="O346" i="6"/>
  <c r="O350" i="6"/>
  <c r="O354" i="6"/>
  <c r="O358" i="6"/>
  <c r="O360" i="6"/>
  <c r="N198" i="6"/>
  <c r="N194" i="6"/>
  <c r="N190" i="6"/>
  <c r="N186" i="6"/>
  <c r="N182" i="6"/>
  <c r="N178" i="6"/>
  <c r="N174" i="6"/>
  <c r="N170" i="6"/>
  <c r="N166" i="6"/>
  <c r="N162" i="6"/>
  <c r="N158" i="6"/>
  <c r="N154" i="6"/>
  <c r="N150" i="6"/>
  <c r="N146" i="6"/>
  <c r="N142" i="6"/>
  <c r="N138" i="6"/>
  <c r="N134" i="6"/>
  <c r="N130" i="6"/>
  <c r="N126" i="6"/>
  <c r="N119" i="6"/>
  <c r="N115" i="6"/>
  <c r="N111" i="6"/>
  <c r="N107" i="6"/>
  <c r="N101" i="6"/>
  <c r="N97" i="6"/>
  <c r="N93" i="6"/>
  <c r="N89" i="6"/>
  <c r="N85" i="6"/>
  <c r="N81" i="6"/>
  <c r="N77" i="6"/>
  <c r="N73" i="6"/>
  <c r="N69" i="6"/>
  <c r="N65" i="6"/>
  <c r="N61" i="6"/>
  <c r="N57" i="6"/>
  <c r="N53" i="6"/>
  <c r="N49" i="6"/>
  <c r="N45" i="6"/>
  <c r="N41" i="6"/>
  <c r="N37" i="6"/>
  <c r="N33" i="6"/>
  <c r="N29" i="6"/>
  <c r="N25" i="6"/>
  <c r="N21" i="6"/>
  <c r="N17" i="6"/>
  <c r="N13" i="6"/>
  <c r="N9" i="6"/>
  <c r="N195" i="6"/>
  <c r="N191" i="6"/>
  <c r="N187" i="6"/>
  <c r="N183" i="6"/>
  <c r="N179" i="6"/>
  <c r="N175" i="6"/>
  <c r="N171" i="6"/>
  <c r="N167" i="6"/>
  <c r="N163" i="6"/>
  <c r="N159" i="6"/>
  <c r="N155" i="6"/>
  <c r="N151" i="6"/>
  <c r="N147" i="6"/>
  <c r="N143" i="6"/>
  <c r="N139" i="6"/>
  <c r="N135" i="6"/>
  <c r="N131" i="6"/>
  <c r="N127" i="6"/>
  <c r="N123" i="6"/>
  <c r="N120" i="6"/>
  <c r="N116" i="6"/>
  <c r="N112" i="6"/>
  <c r="N108" i="6"/>
  <c r="N104" i="6"/>
  <c r="N102" i="6"/>
  <c r="N98" i="6"/>
  <c r="N94" i="6"/>
  <c r="N90" i="6"/>
  <c r="N86" i="6"/>
  <c r="N82" i="6"/>
  <c r="N78" i="6"/>
  <c r="N74" i="6"/>
  <c r="N70" i="6"/>
  <c r="N66" i="6"/>
  <c r="N62" i="6"/>
  <c r="N58" i="6"/>
  <c r="N54" i="6"/>
  <c r="N50" i="6"/>
  <c r="N46" i="6"/>
  <c r="N42" i="6"/>
  <c r="N38" i="6"/>
  <c r="N34" i="6"/>
  <c r="N30" i="6"/>
  <c r="N26" i="6"/>
  <c r="N22" i="6"/>
  <c r="N18" i="6"/>
  <c r="N14" i="6"/>
  <c r="N10" i="6"/>
  <c r="N6" i="6"/>
  <c r="N196" i="6"/>
  <c r="N192" i="6"/>
  <c r="N188" i="6"/>
  <c r="N184" i="6"/>
  <c r="N180" i="6"/>
  <c r="N176" i="6"/>
  <c r="N172" i="6"/>
  <c r="N168" i="6"/>
  <c r="N164" i="6"/>
  <c r="N160" i="6"/>
  <c r="N156" i="6"/>
  <c r="N152" i="6"/>
  <c r="N148" i="6"/>
  <c r="N144" i="6"/>
  <c r="N140" i="6"/>
  <c r="N136" i="6"/>
  <c r="N132" i="6"/>
  <c r="N128" i="6"/>
  <c r="N124" i="6"/>
  <c r="N121" i="6"/>
  <c r="N117" i="6"/>
  <c r="N113" i="6"/>
  <c r="N109" i="6"/>
  <c r="N105" i="6"/>
  <c r="N99" i="6"/>
  <c r="N95" i="6"/>
  <c r="N91" i="6"/>
  <c r="N87" i="6"/>
  <c r="N83" i="6"/>
  <c r="N79" i="6"/>
  <c r="N75" i="6"/>
  <c r="N71" i="6"/>
  <c r="N67" i="6"/>
  <c r="N63" i="6"/>
  <c r="N59" i="6"/>
  <c r="N55" i="6"/>
  <c r="N51" i="6"/>
  <c r="N47" i="6"/>
  <c r="N43" i="6"/>
  <c r="N39" i="6"/>
  <c r="N35" i="6"/>
  <c r="N31" i="6"/>
  <c r="N27" i="6"/>
  <c r="N23" i="6"/>
  <c r="N19" i="6"/>
  <c r="N15" i="6"/>
  <c r="N11" i="6"/>
  <c r="N7" i="6"/>
  <c r="N5" i="6"/>
  <c r="N197" i="6"/>
  <c r="N193" i="6"/>
  <c r="N189" i="6"/>
  <c r="N185" i="6"/>
  <c r="N181" i="6"/>
  <c r="N177" i="6"/>
  <c r="N173" i="6"/>
  <c r="N169" i="6"/>
  <c r="N165" i="6"/>
  <c r="N161" i="6"/>
  <c r="N157" i="6"/>
  <c r="N153" i="6"/>
  <c r="N149" i="6"/>
  <c r="N145" i="6"/>
  <c r="N141" i="6"/>
  <c r="N137" i="6"/>
  <c r="N133" i="6"/>
  <c r="N129" i="6"/>
  <c r="N125" i="6"/>
  <c r="N122" i="6"/>
  <c r="N118" i="6"/>
  <c r="N114" i="6"/>
  <c r="N110" i="6"/>
  <c r="N106" i="6"/>
  <c r="N103" i="6"/>
  <c r="N100" i="6"/>
  <c r="N96" i="6"/>
  <c r="N92" i="6"/>
  <c r="N88" i="6"/>
  <c r="N84" i="6"/>
  <c r="N80" i="6"/>
  <c r="N76" i="6"/>
  <c r="N72" i="6"/>
  <c r="N68" i="6"/>
  <c r="N64" i="6"/>
  <c r="N60" i="6"/>
  <c r="N56" i="6"/>
  <c r="N52" i="6"/>
  <c r="N48" i="6"/>
  <c r="N44" i="6"/>
  <c r="N40" i="6"/>
  <c r="N36" i="6"/>
  <c r="N32" i="6"/>
  <c r="N28" i="6"/>
  <c r="N24" i="6"/>
  <c r="N20" i="6"/>
  <c r="N16" i="6"/>
  <c r="N12" i="6"/>
  <c r="N8" i="6"/>
  <c r="J148" i="6"/>
  <c r="J150" i="6"/>
  <c r="J152" i="6"/>
  <c r="J154" i="6"/>
  <c r="J156" i="6"/>
  <c r="J158" i="6"/>
  <c r="J160" i="6"/>
  <c r="J162" i="6"/>
  <c r="J164" i="6"/>
  <c r="J166" i="6"/>
  <c r="J168" i="6"/>
  <c r="J170" i="6"/>
  <c r="J172" i="6"/>
  <c r="J174" i="6"/>
  <c r="J176" i="6"/>
  <c r="J178" i="6"/>
  <c r="J180" i="6"/>
  <c r="J182" i="6"/>
  <c r="J184" i="6"/>
  <c r="J186" i="6"/>
  <c r="J188" i="6"/>
  <c r="J190" i="6"/>
  <c r="J192" i="6"/>
  <c r="J194" i="6"/>
  <c r="J196" i="6"/>
  <c r="J198" i="6"/>
  <c r="J149" i="6"/>
  <c r="J151" i="6"/>
  <c r="J153" i="6"/>
  <c r="J155" i="6"/>
  <c r="J157" i="6"/>
  <c r="J159" i="6"/>
  <c r="J161" i="6"/>
  <c r="J163" i="6"/>
  <c r="J165" i="6"/>
  <c r="J167" i="6"/>
  <c r="J169" i="6"/>
  <c r="J171" i="6"/>
  <c r="J173" i="6"/>
  <c r="J175" i="6"/>
  <c r="J177" i="6"/>
  <c r="J179" i="6"/>
  <c r="J181" i="6"/>
  <c r="J183" i="6"/>
  <c r="J185" i="6"/>
  <c r="J187" i="6"/>
  <c r="J189" i="6"/>
  <c r="J191" i="6"/>
  <c r="J193" i="6"/>
  <c r="J195" i="6"/>
  <c r="J197" i="6"/>
  <c r="K149" i="6"/>
  <c r="K151" i="6"/>
  <c r="K153" i="6"/>
  <c r="K155" i="6"/>
  <c r="K157" i="6"/>
  <c r="K159" i="6"/>
  <c r="K161" i="6"/>
  <c r="K163" i="6"/>
  <c r="K165" i="6"/>
  <c r="K167" i="6"/>
  <c r="K169" i="6"/>
  <c r="K171" i="6"/>
  <c r="K173" i="6"/>
  <c r="K175" i="6"/>
  <c r="K177" i="6"/>
  <c r="K179" i="6"/>
  <c r="K181" i="6"/>
  <c r="K183" i="6"/>
  <c r="K185" i="6"/>
  <c r="K187" i="6"/>
  <c r="K189" i="6"/>
  <c r="K191" i="6"/>
  <c r="K193" i="6"/>
  <c r="K195" i="6"/>
  <c r="K197" i="6"/>
  <c r="K148" i="6"/>
  <c r="K150" i="6"/>
  <c r="K152" i="6"/>
  <c r="K154" i="6"/>
  <c r="K156" i="6"/>
  <c r="K158" i="6"/>
  <c r="K160" i="6"/>
  <c r="K162" i="6"/>
  <c r="K164" i="6"/>
  <c r="K166" i="6"/>
  <c r="K168" i="6"/>
  <c r="K170" i="6"/>
  <c r="K172" i="6"/>
  <c r="K174" i="6"/>
  <c r="K176" i="6"/>
  <c r="K178" i="6"/>
  <c r="K180" i="6"/>
  <c r="K182" i="6"/>
  <c r="K184" i="6"/>
  <c r="K186" i="6"/>
  <c r="K188" i="6"/>
  <c r="K190" i="6"/>
  <c r="K192" i="6"/>
  <c r="K194" i="6"/>
  <c r="K196" i="6"/>
  <c r="K198" i="6"/>
  <c r="L148" i="6"/>
  <c r="L150" i="6"/>
  <c r="L152" i="6"/>
  <c r="L154" i="6"/>
  <c r="L156" i="6"/>
  <c r="L158" i="6"/>
  <c r="L160" i="6"/>
  <c r="L162" i="6"/>
  <c r="L149" i="6"/>
  <c r="L151" i="6"/>
  <c r="L153" i="6"/>
  <c r="L155" i="6"/>
  <c r="L157" i="6"/>
  <c r="L159" i="6"/>
  <c r="L161" i="6"/>
  <c r="L163" i="6"/>
  <c r="L165" i="6"/>
  <c r="L167" i="6"/>
  <c r="L169" i="6"/>
  <c r="L171" i="6"/>
  <c r="L173" i="6"/>
  <c r="L175" i="6"/>
  <c r="L177" i="6"/>
  <c r="L179" i="6"/>
  <c r="L181" i="6"/>
  <c r="L183" i="6"/>
  <c r="L185" i="6"/>
  <c r="L187" i="6"/>
  <c r="L189" i="6"/>
  <c r="L191" i="6"/>
  <c r="L193" i="6"/>
  <c r="L195" i="6"/>
  <c r="L197" i="6"/>
  <c r="L164" i="6"/>
  <c r="L166" i="6"/>
  <c r="L168" i="6"/>
  <c r="L170" i="6"/>
  <c r="L172" i="6"/>
  <c r="L174" i="6"/>
  <c r="L176" i="6"/>
  <c r="L178" i="6"/>
  <c r="L180" i="6"/>
  <c r="L182" i="6"/>
  <c r="L184" i="6"/>
  <c r="L186" i="6"/>
  <c r="L188" i="6"/>
  <c r="L190" i="6"/>
  <c r="L192" i="6"/>
  <c r="L194" i="6"/>
  <c r="L196" i="6"/>
  <c r="L198" i="6"/>
  <c r="M148" i="6"/>
  <c r="M150" i="6"/>
  <c r="M152" i="6"/>
  <c r="M154" i="6"/>
  <c r="M156" i="6"/>
  <c r="M158" i="6"/>
  <c r="M160" i="6"/>
  <c r="M162" i="6"/>
  <c r="M164" i="6"/>
  <c r="M166" i="6"/>
  <c r="M168" i="6"/>
  <c r="M170" i="6"/>
  <c r="M172" i="6"/>
  <c r="M174" i="6"/>
  <c r="M176" i="6"/>
  <c r="M178" i="6"/>
  <c r="M180" i="6"/>
  <c r="M182" i="6"/>
  <c r="M184" i="6"/>
  <c r="M186" i="6"/>
  <c r="M188" i="6"/>
  <c r="M190" i="6"/>
  <c r="M192" i="6"/>
  <c r="M194" i="6"/>
  <c r="M196" i="6"/>
  <c r="M198" i="6"/>
  <c r="M149" i="6"/>
  <c r="M151" i="6"/>
  <c r="M153" i="6"/>
  <c r="M155" i="6"/>
  <c r="M157" i="6"/>
  <c r="M159" i="6"/>
  <c r="M161" i="6"/>
  <c r="M163" i="6"/>
  <c r="M165" i="6"/>
  <c r="M167" i="6"/>
  <c r="M169" i="6"/>
  <c r="M171" i="6"/>
  <c r="M173" i="6"/>
  <c r="M175" i="6"/>
  <c r="M177" i="6"/>
  <c r="M179" i="6"/>
  <c r="M181" i="6"/>
  <c r="M183" i="6"/>
  <c r="M185" i="6"/>
  <c r="M187" i="6"/>
  <c r="M189" i="6"/>
  <c r="M191" i="6"/>
  <c r="M193" i="6"/>
  <c r="M195" i="6"/>
  <c r="M197" i="6"/>
  <c r="O148" i="6"/>
  <c r="O150" i="6"/>
  <c r="O152" i="6"/>
  <c r="O154" i="6"/>
  <c r="O156" i="6"/>
  <c r="O158" i="6"/>
  <c r="O160" i="6"/>
  <c r="O162" i="6"/>
  <c r="O164" i="6"/>
  <c r="O166" i="6"/>
  <c r="O168" i="6"/>
  <c r="O170" i="6"/>
  <c r="O172" i="6"/>
  <c r="O174" i="6"/>
  <c r="O176" i="6"/>
  <c r="O178" i="6"/>
  <c r="O180" i="6"/>
  <c r="O149" i="6"/>
  <c r="O151" i="6"/>
  <c r="O153" i="6"/>
  <c r="O155" i="6"/>
  <c r="O157" i="6"/>
  <c r="O159" i="6"/>
  <c r="O161" i="6"/>
  <c r="O163" i="6"/>
  <c r="O165" i="6"/>
  <c r="O167" i="6"/>
  <c r="O169" i="6"/>
  <c r="O171" i="6"/>
  <c r="O173" i="6"/>
  <c r="O175" i="6"/>
  <c r="O177" i="6"/>
  <c r="O179" i="6"/>
  <c r="O182" i="6"/>
  <c r="O184" i="6"/>
  <c r="O186" i="6"/>
  <c r="O188" i="6"/>
  <c r="O190" i="6"/>
  <c r="O192" i="6"/>
  <c r="O194" i="6"/>
  <c r="O196" i="6"/>
  <c r="O198" i="6"/>
  <c r="O181" i="6"/>
  <c r="O183" i="6"/>
  <c r="O185" i="6"/>
  <c r="O187" i="6"/>
  <c r="O189" i="6"/>
  <c r="O191" i="6"/>
  <c r="O193" i="6"/>
  <c r="O195" i="6"/>
  <c r="O197" i="6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B185" i="9" s="1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H356" i="6" l="1"/>
  <c r="I356" i="6" s="1"/>
  <c r="H352" i="6"/>
  <c r="I352" i="6" s="1"/>
  <c r="H348" i="6"/>
  <c r="I348" i="6" s="1"/>
  <c r="H344" i="6"/>
  <c r="I344" i="6" s="1"/>
  <c r="H340" i="6"/>
  <c r="I340" i="6" s="1"/>
  <c r="H336" i="6"/>
  <c r="I336" i="6" s="1"/>
  <c r="H332" i="6"/>
  <c r="I332" i="6" s="1"/>
  <c r="H328" i="6"/>
  <c r="I328" i="6" s="1"/>
  <c r="H324" i="6"/>
  <c r="I324" i="6" s="1"/>
  <c r="H320" i="6"/>
  <c r="I320" i="6" s="1"/>
  <c r="H316" i="6"/>
  <c r="I316" i="6" s="1"/>
  <c r="H312" i="6"/>
  <c r="I312" i="6" s="1"/>
  <c r="H308" i="6"/>
  <c r="I308" i="6" s="1"/>
  <c r="H300" i="6"/>
  <c r="I300" i="6" s="1"/>
  <c r="H293" i="6"/>
  <c r="I293" i="6" s="1"/>
  <c r="H285" i="6"/>
  <c r="I285" i="6" s="1"/>
  <c r="H277" i="6"/>
  <c r="I277" i="6" s="1"/>
  <c r="H269" i="6"/>
  <c r="I269" i="6" s="1"/>
  <c r="H261" i="6"/>
  <c r="I261" i="6" s="1"/>
  <c r="H253" i="6"/>
  <c r="I253" i="6" s="1"/>
  <c r="H245" i="6"/>
  <c r="I245" i="6" s="1"/>
  <c r="H237" i="6"/>
  <c r="I237" i="6" s="1"/>
  <c r="H229" i="6"/>
  <c r="I229" i="6" s="1"/>
  <c r="H221" i="6"/>
  <c r="I221" i="6" s="1"/>
  <c r="H213" i="6"/>
  <c r="I213" i="6" s="1"/>
  <c r="H205" i="6"/>
  <c r="I205" i="6" s="1"/>
  <c r="H361" i="6"/>
  <c r="I361" i="6" s="1"/>
  <c r="H355" i="6"/>
  <c r="I355" i="6" s="1"/>
  <c r="H351" i="6"/>
  <c r="I351" i="6" s="1"/>
  <c r="H347" i="6"/>
  <c r="I347" i="6" s="1"/>
  <c r="H343" i="6"/>
  <c r="I343" i="6" s="1"/>
  <c r="H339" i="6"/>
  <c r="I339" i="6" s="1"/>
  <c r="H335" i="6"/>
  <c r="I335" i="6" s="1"/>
  <c r="H331" i="6"/>
  <c r="I331" i="6" s="1"/>
  <c r="H327" i="6"/>
  <c r="I327" i="6" s="1"/>
  <c r="H323" i="6"/>
  <c r="I323" i="6" s="1"/>
  <c r="H319" i="6"/>
  <c r="I319" i="6" s="1"/>
  <c r="H315" i="6"/>
  <c r="I315" i="6" s="1"/>
  <c r="H311" i="6"/>
  <c r="I311" i="6" s="1"/>
  <c r="H307" i="6"/>
  <c r="I307" i="6" s="1"/>
  <c r="H305" i="6"/>
  <c r="I305" i="6" s="1"/>
  <c r="H298" i="6"/>
  <c r="I298" i="6" s="1"/>
  <c r="H291" i="6"/>
  <c r="I291" i="6" s="1"/>
  <c r="H283" i="6"/>
  <c r="I283" i="6" s="1"/>
  <c r="H275" i="6"/>
  <c r="I275" i="6" s="1"/>
  <c r="H267" i="6"/>
  <c r="I267" i="6" s="1"/>
  <c r="H259" i="6"/>
  <c r="I259" i="6" s="1"/>
  <c r="H251" i="6"/>
  <c r="I251" i="6" s="1"/>
  <c r="H243" i="6"/>
  <c r="I243" i="6" s="1"/>
  <c r="H235" i="6"/>
  <c r="I235" i="6" s="1"/>
  <c r="H227" i="6"/>
  <c r="I227" i="6" s="1"/>
  <c r="H219" i="6"/>
  <c r="I219" i="6" s="1"/>
  <c r="H211" i="6"/>
  <c r="I211" i="6" s="1"/>
  <c r="H203" i="6"/>
  <c r="I203" i="6" s="1"/>
  <c r="H301" i="6"/>
  <c r="I301" i="6" s="1"/>
  <c r="H297" i="6"/>
  <c r="I297" i="6" s="1"/>
  <c r="H294" i="6"/>
  <c r="I294" i="6" s="1"/>
  <c r="H290" i="6"/>
  <c r="I290" i="6" s="1"/>
  <c r="H286" i="6"/>
  <c r="I286" i="6" s="1"/>
  <c r="H282" i="6"/>
  <c r="I282" i="6" s="1"/>
  <c r="H278" i="6"/>
  <c r="I278" i="6" s="1"/>
  <c r="H274" i="6"/>
  <c r="I274" i="6" s="1"/>
  <c r="H270" i="6"/>
  <c r="I270" i="6" s="1"/>
  <c r="H266" i="6"/>
  <c r="I266" i="6" s="1"/>
  <c r="H262" i="6"/>
  <c r="I262" i="6" s="1"/>
  <c r="H258" i="6"/>
  <c r="I258" i="6" s="1"/>
  <c r="H254" i="6"/>
  <c r="I254" i="6" s="1"/>
  <c r="H250" i="6"/>
  <c r="I250" i="6" s="1"/>
  <c r="H246" i="6"/>
  <c r="I246" i="6" s="1"/>
  <c r="H242" i="6"/>
  <c r="I242" i="6" s="1"/>
  <c r="H238" i="6"/>
  <c r="I238" i="6" s="1"/>
  <c r="H234" i="6"/>
  <c r="I234" i="6" s="1"/>
  <c r="H230" i="6"/>
  <c r="I230" i="6" s="1"/>
  <c r="H226" i="6"/>
  <c r="I226" i="6" s="1"/>
  <c r="H222" i="6"/>
  <c r="I222" i="6" s="1"/>
  <c r="H218" i="6"/>
  <c r="I218" i="6" s="1"/>
  <c r="H214" i="6"/>
  <c r="I214" i="6" s="1"/>
  <c r="H210" i="6"/>
  <c r="I210" i="6" s="1"/>
  <c r="H206" i="6"/>
  <c r="I206" i="6" s="1"/>
  <c r="H202" i="6"/>
  <c r="I202" i="6" s="1"/>
  <c r="H360" i="6"/>
  <c r="I360" i="6" s="1"/>
  <c r="H358" i="6"/>
  <c r="I358" i="6" s="1"/>
  <c r="H354" i="6"/>
  <c r="I354" i="6" s="1"/>
  <c r="H350" i="6"/>
  <c r="I350" i="6" s="1"/>
  <c r="H346" i="6"/>
  <c r="I346" i="6" s="1"/>
  <c r="H342" i="6"/>
  <c r="I342" i="6" s="1"/>
  <c r="H338" i="6"/>
  <c r="I338" i="6" s="1"/>
  <c r="H334" i="6"/>
  <c r="I334" i="6" s="1"/>
  <c r="H330" i="6"/>
  <c r="I330" i="6" s="1"/>
  <c r="H326" i="6"/>
  <c r="I326" i="6" s="1"/>
  <c r="H322" i="6"/>
  <c r="I322" i="6" s="1"/>
  <c r="H318" i="6"/>
  <c r="I318" i="6" s="1"/>
  <c r="H314" i="6"/>
  <c r="I314" i="6" s="1"/>
  <c r="H310" i="6"/>
  <c r="I310" i="6" s="1"/>
  <c r="H306" i="6"/>
  <c r="I306" i="6" s="1"/>
  <c r="H304" i="6"/>
  <c r="I304" i="6" s="1"/>
  <c r="H296" i="6"/>
  <c r="I296" i="6" s="1"/>
  <c r="H289" i="6"/>
  <c r="I289" i="6" s="1"/>
  <c r="H281" i="6"/>
  <c r="I281" i="6" s="1"/>
  <c r="H273" i="6"/>
  <c r="I273" i="6" s="1"/>
  <c r="H265" i="6"/>
  <c r="I265" i="6" s="1"/>
  <c r="H257" i="6"/>
  <c r="I257" i="6" s="1"/>
  <c r="H249" i="6"/>
  <c r="I249" i="6" s="1"/>
  <c r="H241" i="6"/>
  <c r="I241" i="6" s="1"/>
  <c r="H233" i="6"/>
  <c r="I233" i="6" s="1"/>
  <c r="H225" i="6"/>
  <c r="I225" i="6" s="1"/>
  <c r="H217" i="6"/>
  <c r="I217" i="6" s="1"/>
  <c r="H209" i="6"/>
  <c r="I209" i="6" s="1"/>
  <c r="H201" i="6"/>
  <c r="I201" i="6" s="1"/>
  <c r="H359" i="6"/>
  <c r="I359" i="6" s="1"/>
  <c r="H357" i="6"/>
  <c r="I357" i="6" s="1"/>
  <c r="H353" i="6"/>
  <c r="I353" i="6" s="1"/>
  <c r="H349" i="6"/>
  <c r="I349" i="6" s="1"/>
  <c r="H345" i="6"/>
  <c r="I345" i="6" s="1"/>
  <c r="H341" i="6"/>
  <c r="I341" i="6" s="1"/>
  <c r="H337" i="6"/>
  <c r="I337" i="6" s="1"/>
  <c r="H333" i="6"/>
  <c r="I333" i="6" s="1"/>
  <c r="H329" i="6"/>
  <c r="I329" i="6" s="1"/>
  <c r="H325" i="6"/>
  <c r="I325" i="6" s="1"/>
  <c r="H321" i="6"/>
  <c r="I321" i="6" s="1"/>
  <c r="H317" i="6"/>
  <c r="I317" i="6" s="1"/>
  <c r="H313" i="6"/>
  <c r="I313" i="6" s="1"/>
  <c r="H309" i="6"/>
  <c r="I309" i="6" s="1"/>
  <c r="H302" i="6"/>
  <c r="I302" i="6" s="1"/>
  <c r="H295" i="6"/>
  <c r="I295" i="6" s="1"/>
  <c r="H287" i="6"/>
  <c r="I287" i="6" s="1"/>
  <c r="H279" i="6"/>
  <c r="I279" i="6" s="1"/>
  <c r="H271" i="6"/>
  <c r="I271" i="6" s="1"/>
  <c r="H263" i="6"/>
  <c r="I263" i="6" s="1"/>
  <c r="H255" i="6"/>
  <c r="I255" i="6" s="1"/>
  <c r="H247" i="6"/>
  <c r="I247" i="6" s="1"/>
  <c r="H239" i="6"/>
  <c r="I239" i="6" s="1"/>
  <c r="H231" i="6"/>
  <c r="I231" i="6" s="1"/>
  <c r="H223" i="6"/>
  <c r="I223" i="6" s="1"/>
  <c r="H215" i="6"/>
  <c r="I215" i="6" s="1"/>
  <c r="H207" i="6"/>
  <c r="I207" i="6" s="1"/>
  <c r="H199" i="6"/>
  <c r="I199" i="6" s="1"/>
  <c r="H303" i="6"/>
  <c r="I303" i="6" s="1"/>
  <c r="H299" i="6"/>
  <c r="I299" i="6" s="1"/>
  <c r="H292" i="6"/>
  <c r="I292" i="6" s="1"/>
  <c r="H288" i="6"/>
  <c r="I288" i="6" s="1"/>
  <c r="H284" i="6"/>
  <c r="I284" i="6" s="1"/>
  <c r="H280" i="6"/>
  <c r="I280" i="6" s="1"/>
  <c r="H276" i="6"/>
  <c r="I276" i="6" s="1"/>
  <c r="H272" i="6"/>
  <c r="I272" i="6" s="1"/>
  <c r="H268" i="6"/>
  <c r="I268" i="6" s="1"/>
  <c r="H264" i="6"/>
  <c r="I264" i="6" s="1"/>
  <c r="H260" i="6"/>
  <c r="I260" i="6" s="1"/>
  <c r="H256" i="6"/>
  <c r="I256" i="6" s="1"/>
  <c r="H252" i="6"/>
  <c r="I252" i="6" s="1"/>
  <c r="H248" i="6"/>
  <c r="I248" i="6" s="1"/>
  <c r="H244" i="6"/>
  <c r="I244" i="6" s="1"/>
  <c r="H240" i="6"/>
  <c r="I240" i="6" s="1"/>
  <c r="H236" i="6"/>
  <c r="I236" i="6" s="1"/>
  <c r="H232" i="6"/>
  <c r="I232" i="6" s="1"/>
  <c r="H228" i="6"/>
  <c r="I228" i="6" s="1"/>
  <c r="H224" i="6"/>
  <c r="I224" i="6" s="1"/>
  <c r="H220" i="6"/>
  <c r="I220" i="6" s="1"/>
  <c r="H216" i="6"/>
  <c r="I216" i="6" s="1"/>
  <c r="H212" i="6"/>
  <c r="I212" i="6" s="1"/>
  <c r="H208" i="6"/>
  <c r="I208" i="6" s="1"/>
  <c r="H204" i="6"/>
  <c r="I204" i="6" s="1"/>
  <c r="H200" i="6"/>
  <c r="I200" i="6" s="1"/>
  <c r="H195" i="6"/>
  <c r="I195" i="6" s="1"/>
  <c r="H191" i="6"/>
  <c r="I191" i="6" s="1"/>
  <c r="H187" i="6"/>
  <c r="I187" i="6" s="1"/>
  <c r="H183" i="6"/>
  <c r="I183" i="6" s="1"/>
  <c r="H179" i="6"/>
  <c r="I179" i="6" s="1"/>
  <c r="H175" i="6"/>
  <c r="I175" i="6" s="1"/>
  <c r="H171" i="6"/>
  <c r="I171" i="6" s="1"/>
  <c r="H167" i="6"/>
  <c r="I167" i="6" s="1"/>
  <c r="H163" i="6"/>
  <c r="I163" i="6" s="1"/>
  <c r="H159" i="6"/>
  <c r="I159" i="6" s="1"/>
  <c r="H155" i="6"/>
  <c r="I155" i="6" s="1"/>
  <c r="H151" i="6"/>
  <c r="I151" i="6" s="1"/>
  <c r="H198" i="6"/>
  <c r="I198" i="6" s="1"/>
  <c r="H194" i="6"/>
  <c r="I194" i="6" s="1"/>
  <c r="H190" i="6"/>
  <c r="I190" i="6" s="1"/>
  <c r="H186" i="6"/>
  <c r="I186" i="6" s="1"/>
  <c r="H182" i="6"/>
  <c r="I182" i="6" s="1"/>
  <c r="H178" i="6"/>
  <c r="I178" i="6" s="1"/>
  <c r="H174" i="6"/>
  <c r="I174" i="6" s="1"/>
  <c r="H170" i="6"/>
  <c r="I170" i="6" s="1"/>
  <c r="H166" i="6"/>
  <c r="I166" i="6" s="1"/>
  <c r="H162" i="6"/>
  <c r="I162" i="6" s="1"/>
  <c r="H158" i="6"/>
  <c r="I158" i="6" s="1"/>
  <c r="H154" i="6"/>
  <c r="I154" i="6" s="1"/>
  <c r="H150" i="6"/>
  <c r="I150" i="6" s="1"/>
  <c r="H197" i="6"/>
  <c r="I197" i="6" s="1"/>
  <c r="H193" i="6"/>
  <c r="I193" i="6" s="1"/>
  <c r="H189" i="6"/>
  <c r="I189" i="6" s="1"/>
  <c r="H185" i="6"/>
  <c r="I185" i="6" s="1"/>
  <c r="H181" i="6"/>
  <c r="I181" i="6" s="1"/>
  <c r="H177" i="6"/>
  <c r="I177" i="6" s="1"/>
  <c r="H173" i="6"/>
  <c r="I173" i="6" s="1"/>
  <c r="H169" i="6"/>
  <c r="I169" i="6" s="1"/>
  <c r="H165" i="6"/>
  <c r="I165" i="6" s="1"/>
  <c r="H161" i="6"/>
  <c r="I161" i="6" s="1"/>
  <c r="H157" i="6"/>
  <c r="I157" i="6" s="1"/>
  <c r="H153" i="6"/>
  <c r="I153" i="6" s="1"/>
  <c r="H149" i="6"/>
  <c r="I149" i="6" s="1"/>
  <c r="H196" i="6"/>
  <c r="I196" i="6" s="1"/>
  <c r="H192" i="6"/>
  <c r="I192" i="6" s="1"/>
  <c r="H188" i="6"/>
  <c r="I188" i="6" s="1"/>
  <c r="H184" i="6"/>
  <c r="I184" i="6" s="1"/>
  <c r="H180" i="6"/>
  <c r="I180" i="6" s="1"/>
  <c r="H176" i="6"/>
  <c r="I176" i="6" s="1"/>
  <c r="H172" i="6"/>
  <c r="I172" i="6" s="1"/>
  <c r="H168" i="6"/>
  <c r="I168" i="6" s="1"/>
  <c r="H164" i="6"/>
  <c r="I164" i="6" s="1"/>
  <c r="H160" i="6"/>
  <c r="I160" i="6" s="1"/>
  <c r="H156" i="6"/>
  <c r="I156" i="6" s="1"/>
  <c r="H152" i="6"/>
  <c r="I152" i="6" s="1"/>
  <c r="H148" i="6"/>
  <c r="I148" i="6" s="1"/>
  <c r="I185" i="9"/>
  <c r="H185" i="9"/>
  <c r="G185" i="9"/>
  <c r="I183" i="9"/>
  <c r="H183" i="9"/>
  <c r="G183" i="9"/>
  <c r="I181" i="9"/>
  <c r="H181" i="9"/>
  <c r="G181" i="9"/>
  <c r="I179" i="9"/>
  <c r="H179" i="9"/>
  <c r="G179" i="9"/>
  <c r="I177" i="9"/>
  <c r="H177" i="9"/>
  <c r="G177" i="9"/>
  <c r="I175" i="9"/>
  <c r="H175" i="9"/>
  <c r="G175" i="9"/>
  <c r="I173" i="9"/>
  <c r="H173" i="9"/>
  <c r="G173" i="9"/>
  <c r="I171" i="9"/>
  <c r="H171" i="9"/>
  <c r="G171" i="9"/>
  <c r="I169" i="9"/>
  <c r="H169" i="9"/>
  <c r="G169" i="9"/>
  <c r="I167" i="9"/>
  <c r="H167" i="9"/>
  <c r="G167" i="9"/>
  <c r="I165" i="9"/>
  <c r="H165" i="9"/>
  <c r="G165" i="9"/>
  <c r="I163" i="9"/>
  <c r="H163" i="9"/>
  <c r="G163" i="9"/>
  <c r="I161" i="9"/>
  <c r="H161" i="9"/>
  <c r="G161" i="9"/>
  <c r="I159" i="9"/>
  <c r="H159" i="9"/>
  <c r="G159" i="9"/>
  <c r="I157" i="9"/>
  <c r="H157" i="9"/>
  <c r="G157" i="9"/>
  <c r="I155" i="9"/>
  <c r="H155" i="9"/>
  <c r="G155" i="9"/>
  <c r="I153" i="9"/>
  <c r="H153" i="9"/>
  <c r="G153" i="9"/>
  <c r="I151" i="9"/>
  <c r="H151" i="9"/>
  <c r="G151" i="9"/>
  <c r="I149" i="9"/>
  <c r="H149" i="9"/>
  <c r="G149" i="9"/>
  <c r="I147" i="9"/>
  <c r="H147" i="9"/>
  <c r="G147" i="9"/>
  <c r="I145" i="9"/>
  <c r="H145" i="9"/>
  <c r="G145" i="9"/>
  <c r="I143" i="9"/>
  <c r="H143" i="9"/>
  <c r="G143" i="9"/>
  <c r="I141" i="9"/>
  <c r="H141" i="9"/>
  <c r="G141" i="9"/>
  <c r="I139" i="9"/>
  <c r="H139" i="9"/>
  <c r="G139" i="9"/>
  <c r="I137" i="9"/>
  <c r="H137" i="9"/>
  <c r="G137" i="9"/>
  <c r="I135" i="9"/>
  <c r="H135" i="9"/>
  <c r="G135" i="9"/>
  <c r="I133" i="9"/>
  <c r="H133" i="9"/>
  <c r="G133" i="9"/>
  <c r="I131" i="9"/>
  <c r="H131" i="9"/>
  <c r="G131" i="9"/>
  <c r="I129" i="9"/>
  <c r="H129" i="9"/>
  <c r="G129" i="9"/>
  <c r="I127" i="9"/>
  <c r="H127" i="9"/>
  <c r="G127" i="9"/>
  <c r="I125" i="9"/>
  <c r="H125" i="9"/>
  <c r="G125" i="9"/>
  <c r="I123" i="9"/>
  <c r="H123" i="9"/>
  <c r="G123" i="9"/>
  <c r="I121" i="9"/>
  <c r="H121" i="9"/>
  <c r="G121" i="9"/>
  <c r="I119" i="9"/>
  <c r="H119" i="9"/>
  <c r="G119" i="9"/>
  <c r="I117" i="9"/>
  <c r="H117" i="9"/>
  <c r="G117" i="9"/>
  <c r="I115" i="9"/>
  <c r="H115" i="9"/>
  <c r="G115" i="9"/>
  <c r="I113" i="9"/>
  <c r="H113" i="9"/>
  <c r="G113" i="9"/>
  <c r="I111" i="9"/>
  <c r="H111" i="9"/>
  <c r="G111" i="9"/>
  <c r="I109" i="9"/>
  <c r="H109" i="9"/>
  <c r="G109" i="9"/>
  <c r="I107" i="9"/>
  <c r="H107" i="9"/>
  <c r="G107" i="9"/>
  <c r="I105" i="9"/>
  <c r="H105" i="9"/>
  <c r="G105" i="9"/>
  <c r="I103" i="9"/>
  <c r="H103" i="9"/>
  <c r="G103" i="9"/>
  <c r="I101" i="9"/>
  <c r="H101" i="9"/>
  <c r="G101" i="9"/>
  <c r="I99" i="9"/>
  <c r="H99" i="9"/>
  <c r="G99" i="9"/>
  <c r="I97" i="9"/>
  <c r="H97" i="9"/>
  <c r="G97" i="9"/>
  <c r="I95" i="9"/>
  <c r="H95" i="9"/>
  <c r="G95" i="9"/>
  <c r="I93" i="9"/>
  <c r="H93" i="9"/>
  <c r="G93" i="9"/>
  <c r="I91" i="9"/>
  <c r="H91" i="9"/>
  <c r="G91" i="9"/>
  <c r="I89" i="9"/>
  <c r="H89" i="9"/>
  <c r="G89" i="9"/>
  <c r="I87" i="9"/>
  <c r="H87" i="9"/>
  <c r="G87" i="9"/>
  <c r="I85" i="9"/>
  <c r="H85" i="9"/>
  <c r="G85" i="9"/>
  <c r="I83" i="9"/>
  <c r="H83" i="9"/>
  <c r="G83" i="9"/>
  <c r="I81" i="9"/>
  <c r="H81" i="9"/>
  <c r="G81" i="9"/>
  <c r="I79" i="9"/>
  <c r="H79" i="9"/>
  <c r="G79" i="9"/>
  <c r="I77" i="9"/>
  <c r="H77" i="9"/>
  <c r="G77" i="9"/>
  <c r="I75" i="9"/>
  <c r="H75" i="9"/>
  <c r="G75" i="9"/>
  <c r="I73" i="9"/>
  <c r="H73" i="9"/>
  <c r="G73" i="9"/>
  <c r="I71" i="9"/>
  <c r="H71" i="9"/>
  <c r="G71" i="9"/>
  <c r="I69" i="9"/>
  <c r="H69" i="9"/>
  <c r="G69" i="9"/>
  <c r="I67" i="9"/>
  <c r="H67" i="9"/>
  <c r="G67" i="9"/>
  <c r="I65" i="9"/>
  <c r="H65" i="9"/>
  <c r="G65" i="9"/>
  <c r="I63" i="9"/>
  <c r="H63" i="9"/>
  <c r="G63" i="9"/>
  <c r="I61" i="9"/>
  <c r="H61" i="9"/>
  <c r="G61" i="9"/>
  <c r="I59" i="9"/>
  <c r="H59" i="9"/>
  <c r="G59" i="9"/>
  <c r="I57" i="9"/>
  <c r="H57" i="9"/>
  <c r="G57" i="9"/>
  <c r="I55" i="9"/>
  <c r="H55" i="9"/>
  <c r="G55" i="9"/>
  <c r="I53" i="9"/>
  <c r="H53" i="9"/>
  <c r="G53" i="9"/>
  <c r="I51" i="9"/>
  <c r="H51" i="9"/>
  <c r="G51" i="9"/>
  <c r="I49" i="9"/>
  <c r="H49" i="9"/>
  <c r="G49" i="9"/>
  <c r="I47" i="9"/>
  <c r="H47" i="9"/>
  <c r="G47" i="9"/>
  <c r="I45" i="9"/>
  <c r="H45" i="9"/>
  <c r="G45" i="9"/>
  <c r="I43" i="9"/>
  <c r="H43" i="9"/>
  <c r="G43" i="9"/>
  <c r="I41" i="9"/>
  <c r="H41" i="9"/>
  <c r="G41" i="9"/>
  <c r="I39" i="9"/>
  <c r="H39" i="9"/>
  <c r="G39" i="9"/>
  <c r="I37" i="9"/>
  <c r="H37" i="9"/>
  <c r="G37" i="9"/>
  <c r="I35" i="9"/>
  <c r="H35" i="9"/>
  <c r="G35" i="9"/>
  <c r="I33" i="9"/>
  <c r="H33" i="9"/>
  <c r="G33" i="9"/>
  <c r="I31" i="9"/>
  <c r="H31" i="9"/>
  <c r="G31" i="9"/>
  <c r="I29" i="9"/>
  <c r="H29" i="9"/>
  <c r="G29" i="9"/>
  <c r="I27" i="9"/>
  <c r="H27" i="9"/>
  <c r="G27" i="9"/>
  <c r="I25" i="9"/>
  <c r="H25" i="9"/>
  <c r="G25" i="9"/>
  <c r="I23" i="9"/>
  <c r="H23" i="9"/>
  <c r="G23" i="9"/>
  <c r="F23" i="9"/>
  <c r="I21" i="9"/>
  <c r="H21" i="9"/>
  <c r="G21" i="9"/>
  <c r="F21" i="9"/>
  <c r="I19" i="9"/>
  <c r="H19" i="9"/>
  <c r="G19" i="9"/>
  <c r="F19" i="9"/>
  <c r="F185" i="9"/>
  <c r="F183" i="9"/>
  <c r="F181" i="9"/>
  <c r="F179" i="9"/>
  <c r="F177" i="9"/>
  <c r="F175" i="9"/>
  <c r="F173" i="9"/>
  <c r="F171" i="9"/>
  <c r="F169" i="9"/>
  <c r="F167" i="9"/>
  <c r="F165" i="9"/>
  <c r="F163" i="9"/>
  <c r="F161" i="9"/>
  <c r="F159" i="9"/>
  <c r="F157" i="9"/>
  <c r="F155" i="9"/>
  <c r="F153" i="9"/>
  <c r="F151" i="9"/>
  <c r="F149" i="9"/>
  <c r="F147" i="9"/>
  <c r="F145" i="9"/>
  <c r="F143" i="9"/>
  <c r="F141" i="9"/>
  <c r="F139" i="9"/>
  <c r="F137" i="9"/>
  <c r="F135" i="9"/>
  <c r="F133" i="9"/>
  <c r="F131" i="9"/>
  <c r="F129" i="9"/>
  <c r="F127" i="9"/>
  <c r="F125" i="9"/>
  <c r="F123" i="9"/>
  <c r="F121" i="9"/>
  <c r="F119" i="9"/>
  <c r="F117" i="9"/>
  <c r="F115" i="9"/>
  <c r="F113" i="9"/>
  <c r="F111" i="9"/>
  <c r="F109" i="9"/>
  <c r="F107" i="9"/>
  <c r="F105" i="9"/>
  <c r="F103" i="9"/>
  <c r="F101" i="9"/>
  <c r="F99" i="9"/>
  <c r="F97" i="9"/>
  <c r="F95" i="9"/>
  <c r="F93" i="9"/>
  <c r="F91" i="9"/>
  <c r="F89" i="9"/>
  <c r="F87" i="9"/>
  <c r="F85" i="9"/>
  <c r="F83" i="9"/>
  <c r="F81" i="9"/>
  <c r="F79" i="9"/>
  <c r="F77" i="9"/>
  <c r="F75" i="9"/>
  <c r="F73" i="9"/>
  <c r="F71" i="9"/>
  <c r="F69" i="9"/>
  <c r="F67" i="9"/>
  <c r="F65" i="9"/>
  <c r="F63" i="9"/>
  <c r="F61" i="9"/>
  <c r="F59" i="9"/>
  <c r="F57" i="9"/>
  <c r="F55" i="9"/>
  <c r="F53" i="9"/>
  <c r="F51" i="9"/>
  <c r="F49" i="9"/>
  <c r="F47" i="9"/>
  <c r="F45" i="9"/>
  <c r="F43" i="9"/>
  <c r="F41" i="9"/>
  <c r="F39" i="9"/>
  <c r="F37" i="9"/>
  <c r="F35" i="9"/>
  <c r="F33" i="9"/>
  <c r="F31" i="9"/>
  <c r="F29" i="9"/>
  <c r="F27" i="9"/>
  <c r="F25" i="9"/>
  <c r="I184" i="9"/>
  <c r="H184" i="9"/>
  <c r="G184" i="9"/>
  <c r="I182" i="9"/>
  <c r="H182" i="9"/>
  <c r="G182" i="9"/>
  <c r="I180" i="9"/>
  <c r="H180" i="9"/>
  <c r="G180" i="9"/>
  <c r="I178" i="9"/>
  <c r="H178" i="9"/>
  <c r="G178" i="9"/>
  <c r="I176" i="9"/>
  <c r="H176" i="9"/>
  <c r="G176" i="9"/>
  <c r="I174" i="9"/>
  <c r="H174" i="9"/>
  <c r="G174" i="9"/>
  <c r="I172" i="9"/>
  <c r="H172" i="9"/>
  <c r="G172" i="9"/>
  <c r="I170" i="9"/>
  <c r="H170" i="9"/>
  <c r="G170" i="9"/>
  <c r="I168" i="9"/>
  <c r="H168" i="9"/>
  <c r="G168" i="9"/>
  <c r="I166" i="9"/>
  <c r="H166" i="9"/>
  <c r="G166" i="9"/>
  <c r="I164" i="9"/>
  <c r="H164" i="9"/>
  <c r="G164" i="9"/>
  <c r="I162" i="9"/>
  <c r="H162" i="9"/>
  <c r="G162" i="9"/>
  <c r="I160" i="9"/>
  <c r="H160" i="9"/>
  <c r="G160" i="9"/>
  <c r="I158" i="9"/>
  <c r="H158" i="9"/>
  <c r="G158" i="9"/>
  <c r="I156" i="9"/>
  <c r="H156" i="9"/>
  <c r="G156" i="9"/>
  <c r="I154" i="9"/>
  <c r="H154" i="9"/>
  <c r="G154" i="9"/>
  <c r="I152" i="9"/>
  <c r="H152" i="9"/>
  <c r="G152" i="9"/>
  <c r="I150" i="9"/>
  <c r="H150" i="9"/>
  <c r="G150" i="9"/>
  <c r="I148" i="9"/>
  <c r="H148" i="9"/>
  <c r="G148" i="9"/>
  <c r="I146" i="9"/>
  <c r="H146" i="9"/>
  <c r="G146" i="9"/>
  <c r="I144" i="9"/>
  <c r="H144" i="9"/>
  <c r="G144" i="9"/>
  <c r="I142" i="9"/>
  <c r="H142" i="9"/>
  <c r="G142" i="9"/>
  <c r="I140" i="9"/>
  <c r="H140" i="9"/>
  <c r="G140" i="9"/>
  <c r="I138" i="9"/>
  <c r="H138" i="9"/>
  <c r="G138" i="9"/>
  <c r="I136" i="9"/>
  <c r="H136" i="9"/>
  <c r="G136" i="9"/>
  <c r="I134" i="9"/>
  <c r="H134" i="9"/>
  <c r="G134" i="9"/>
  <c r="I132" i="9"/>
  <c r="H132" i="9"/>
  <c r="G132" i="9"/>
  <c r="I130" i="9"/>
  <c r="H130" i="9"/>
  <c r="G130" i="9"/>
  <c r="I128" i="9"/>
  <c r="H128" i="9"/>
  <c r="G128" i="9"/>
  <c r="I126" i="9"/>
  <c r="H126" i="9"/>
  <c r="G126" i="9"/>
  <c r="I124" i="9"/>
  <c r="H124" i="9"/>
  <c r="G124" i="9"/>
  <c r="I122" i="9"/>
  <c r="H122" i="9"/>
  <c r="G122" i="9"/>
  <c r="I120" i="9"/>
  <c r="H120" i="9"/>
  <c r="G120" i="9"/>
  <c r="I118" i="9"/>
  <c r="H118" i="9"/>
  <c r="G118" i="9"/>
  <c r="I116" i="9"/>
  <c r="H116" i="9"/>
  <c r="G116" i="9"/>
  <c r="I114" i="9"/>
  <c r="H114" i="9"/>
  <c r="G114" i="9"/>
  <c r="I112" i="9"/>
  <c r="H112" i="9"/>
  <c r="G112" i="9"/>
  <c r="I110" i="9"/>
  <c r="H110" i="9"/>
  <c r="G110" i="9"/>
  <c r="I108" i="9"/>
  <c r="H108" i="9"/>
  <c r="G108" i="9"/>
  <c r="I106" i="9"/>
  <c r="H106" i="9"/>
  <c r="G106" i="9"/>
  <c r="I104" i="9"/>
  <c r="H104" i="9"/>
  <c r="G104" i="9"/>
  <c r="I102" i="9"/>
  <c r="H102" i="9"/>
  <c r="G102" i="9"/>
  <c r="I100" i="9"/>
  <c r="H100" i="9"/>
  <c r="G100" i="9"/>
  <c r="I98" i="9"/>
  <c r="H98" i="9"/>
  <c r="G98" i="9"/>
  <c r="I96" i="9"/>
  <c r="H96" i="9"/>
  <c r="G96" i="9"/>
  <c r="I94" i="9"/>
  <c r="H94" i="9"/>
  <c r="G94" i="9"/>
  <c r="I92" i="9"/>
  <c r="H92" i="9"/>
  <c r="G92" i="9"/>
  <c r="I90" i="9"/>
  <c r="H90" i="9"/>
  <c r="G90" i="9"/>
  <c r="I88" i="9"/>
  <c r="H88" i="9"/>
  <c r="G88" i="9"/>
  <c r="I86" i="9"/>
  <c r="H86" i="9"/>
  <c r="G86" i="9"/>
  <c r="I84" i="9"/>
  <c r="H84" i="9"/>
  <c r="G84" i="9"/>
  <c r="I82" i="9"/>
  <c r="H82" i="9"/>
  <c r="G82" i="9"/>
  <c r="I80" i="9"/>
  <c r="H80" i="9"/>
  <c r="G80" i="9"/>
  <c r="I78" i="9"/>
  <c r="H78" i="9"/>
  <c r="G78" i="9"/>
  <c r="I76" i="9"/>
  <c r="H76" i="9"/>
  <c r="G76" i="9"/>
  <c r="I74" i="9"/>
  <c r="H74" i="9"/>
  <c r="G74" i="9"/>
  <c r="I72" i="9"/>
  <c r="H72" i="9"/>
  <c r="G72" i="9"/>
  <c r="I70" i="9"/>
  <c r="H70" i="9"/>
  <c r="G70" i="9"/>
  <c r="I68" i="9"/>
  <c r="H68" i="9"/>
  <c r="G68" i="9"/>
  <c r="I66" i="9"/>
  <c r="H66" i="9"/>
  <c r="G66" i="9"/>
  <c r="I64" i="9"/>
  <c r="H64" i="9"/>
  <c r="G64" i="9"/>
  <c r="I62" i="9"/>
  <c r="H62" i="9"/>
  <c r="G62" i="9"/>
  <c r="I60" i="9"/>
  <c r="H60" i="9"/>
  <c r="G60" i="9"/>
  <c r="I58" i="9"/>
  <c r="H58" i="9"/>
  <c r="G58" i="9"/>
  <c r="I56" i="9"/>
  <c r="H56" i="9"/>
  <c r="G56" i="9"/>
  <c r="I54" i="9"/>
  <c r="H54" i="9"/>
  <c r="G54" i="9"/>
  <c r="I52" i="9"/>
  <c r="H52" i="9"/>
  <c r="G52" i="9"/>
  <c r="I50" i="9"/>
  <c r="H50" i="9"/>
  <c r="G50" i="9"/>
  <c r="I48" i="9"/>
  <c r="H48" i="9"/>
  <c r="G48" i="9"/>
  <c r="I46" i="9"/>
  <c r="H46" i="9"/>
  <c r="G46" i="9"/>
  <c r="I44" i="9"/>
  <c r="H44" i="9"/>
  <c r="G44" i="9"/>
  <c r="I42" i="9"/>
  <c r="H42" i="9"/>
  <c r="G42" i="9"/>
  <c r="I40" i="9"/>
  <c r="H40" i="9"/>
  <c r="G40" i="9"/>
  <c r="I38" i="9"/>
  <c r="H38" i="9"/>
  <c r="G38" i="9"/>
  <c r="I36" i="9"/>
  <c r="H36" i="9"/>
  <c r="G36" i="9"/>
  <c r="I34" i="9"/>
  <c r="H34" i="9"/>
  <c r="G34" i="9"/>
  <c r="I32" i="9"/>
  <c r="H32" i="9"/>
  <c r="G32" i="9"/>
  <c r="I30" i="9"/>
  <c r="H30" i="9"/>
  <c r="G30" i="9"/>
  <c r="I28" i="9"/>
  <c r="H28" i="9"/>
  <c r="G28" i="9"/>
  <c r="I26" i="9"/>
  <c r="H26" i="9"/>
  <c r="G26" i="9"/>
  <c r="I24" i="9"/>
  <c r="H24" i="9"/>
  <c r="G24" i="9"/>
  <c r="I22" i="9"/>
  <c r="H22" i="9"/>
  <c r="G22" i="9"/>
  <c r="F22" i="9"/>
  <c r="I20" i="9"/>
  <c r="H20" i="9"/>
  <c r="G20" i="9"/>
  <c r="F20" i="9"/>
  <c r="I18" i="9"/>
  <c r="H18" i="9"/>
  <c r="G18" i="9"/>
  <c r="F18" i="9"/>
  <c r="F184" i="9"/>
  <c r="F182" i="9"/>
  <c r="F180" i="9"/>
  <c r="F178" i="9"/>
  <c r="F176" i="9"/>
  <c r="F174" i="9"/>
  <c r="F172" i="9"/>
  <c r="F170" i="9"/>
  <c r="F168" i="9"/>
  <c r="F166" i="9"/>
  <c r="F164" i="9"/>
  <c r="F162" i="9"/>
  <c r="F160" i="9"/>
  <c r="F158" i="9"/>
  <c r="F156" i="9"/>
  <c r="F154" i="9"/>
  <c r="F152" i="9"/>
  <c r="F150" i="9"/>
  <c r="F148" i="9"/>
  <c r="F146" i="9"/>
  <c r="F144" i="9"/>
  <c r="F142" i="9"/>
  <c r="F140" i="9"/>
  <c r="F138" i="9"/>
  <c r="F136" i="9"/>
  <c r="F134" i="9"/>
  <c r="F132" i="9"/>
  <c r="F130" i="9"/>
  <c r="F128" i="9"/>
  <c r="F126" i="9"/>
  <c r="F124" i="9"/>
  <c r="F122" i="9"/>
  <c r="F120" i="9"/>
  <c r="F118" i="9"/>
  <c r="F116" i="9"/>
  <c r="F114" i="9"/>
  <c r="F112" i="9"/>
  <c r="F110" i="9"/>
  <c r="F108" i="9"/>
  <c r="F106" i="9"/>
  <c r="F104" i="9"/>
  <c r="F102" i="9"/>
  <c r="F100" i="9"/>
  <c r="F98" i="9"/>
  <c r="F96" i="9"/>
  <c r="F94" i="9"/>
  <c r="F92" i="9"/>
  <c r="F90" i="9"/>
  <c r="F88" i="9"/>
  <c r="F86" i="9"/>
  <c r="F84" i="9"/>
  <c r="F82" i="9"/>
  <c r="F80" i="9"/>
  <c r="F78" i="9"/>
  <c r="F76" i="9"/>
  <c r="F74" i="9"/>
  <c r="F72" i="9"/>
  <c r="F70" i="9"/>
  <c r="F68" i="9"/>
  <c r="F66" i="9"/>
  <c r="F64" i="9"/>
  <c r="F62" i="9"/>
  <c r="F60" i="9"/>
  <c r="F58" i="9"/>
  <c r="F56" i="9"/>
  <c r="F54" i="9"/>
  <c r="F52" i="9"/>
  <c r="F50" i="9"/>
  <c r="F48" i="9"/>
  <c r="F46" i="9"/>
  <c r="F44" i="9"/>
  <c r="F42" i="9"/>
  <c r="F40" i="9"/>
  <c r="F38" i="9"/>
  <c r="F36" i="9"/>
  <c r="F34" i="9"/>
  <c r="F32" i="9"/>
  <c r="F30" i="9"/>
  <c r="F28" i="9"/>
  <c r="F26" i="9"/>
  <c r="F24" i="9"/>
  <c r="I9" i="5"/>
  <c r="I12" i="5"/>
  <c r="I13" i="5"/>
  <c r="I14" i="5"/>
  <c r="I15" i="5"/>
  <c r="I16" i="5"/>
  <c r="I18" i="5"/>
  <c r="I20" i="5"/>
  <c r="I21" i="5"/>
  <c r="I23" i="5"/>
  <c r="I24" i="5"/>
  <c r="I25" i="5"/>
  <c r="I27" i="5"/>
  <c r="I32" i="5"/>
  <c r="I33" i="5"/>
  <c r="I34" i="5"/>
  <c r="I37" i="5"/>
  <c r="I38" i="5"/>
  <c r="I39" i="5"/>
  <c r="I47" i="5"/>
  <c r="I48" i="5"/>
  <c r="I49" i="5"/>
  <c r="I53" i="5"/>
  <c r="I54" i="5"/>
  <c r="I56" i="5"/>
  <c r="I59" i="5"/>
  <c r="I60" i="5"/>
  <c r="I61" i="5"/>
  <c r="I72" i="5"/>
  <c r="I79" i="5"/>
  <c r="I88" i="5"/>
  <c r="I90" i="5"/>
  <c r="I91" i="5"/>
  <c r="I92" i="5"/>
  <c r="I94" i="5"/>
  <c r="I96" i="5"/>
  <c r="I97" i="5"/>
  <c r="I99" i="5"/>
  <c r="I101" i="5"/>
  <c r="I102" i="5"/>
  <c r="I103" i="5"/>
  <c r="I105" i="5"/>
  <c r="I106" i="5"/>
  <c r="I114" i="5"/>
  <c r="I115" i="5"/>
  <c r="I116" i="5"/>
  <c r="I117" i="5"/>
  <c r="I124" i="5"/>
  <c r="I126" i="5"/>
  <c r="I127" i="5"/>
  <c r="I128" i="5"/>
  <c r="I129" i="5"/>
  <c r="I132" i="5"/>
  <c r="I136" i="5"/>
  <c r="I137" i="5"/>
  <c r="I141" i="5"/>
  <c r="I142" i="5"/>
  <c r="I143" i="5"/>
  <c r="I144" i="5"/>
  <c r="I145" i="5"/>
  <c r="I146" i="5"/>
  <c r="I147" i="5"/>
  <c r="I148" i="5"/>
  <c r="I149" i="5"/>
  <c r="I167" i="5"/>
  <c r="I171" i="5"/>
  <c r="I172" i="5"/>
  <c r="I173" i="5"/>
  <c r="I179" i="5"/>
  <c r="I180" i="5"/>
  <c r="I181" i="5"/>
  <c r="I186" i="5"/>
  <c r="I187" i="5"/>
  <c r="I188" i="5"/>
  <c r="I191" i="5"/>
  <c r="I192" i="5"/>
  <c r="I193" i="5"/>
  <c r="I195" i="5"/>
  <c r="I196" i="5"/>
  <c r="I197" i="5"/>
  <c r="I198" i="5"/>
  <c r="I200" i="5"/>
  <c r="I201" i="5"/>
  <c r="I226" i="5"/>
  <c r="I247" i="5"/>
  <c r="I252" i="5"/>
  <c r="I254" i="5"/>
  <c r="I256" i="5"/>
  <c r="I257" i="5"/>
  <c r="I269" i="5"/>
  <c r="I270" i="5"/>
  <c r="I276" i="5"/>
  <c r="I277" i="5"/>
  <c r="I284" i="5"/>
  <c r="I287" i="5"/>
  <c r="I288" i="5"/>
  <c r="I289" i="5"/>
  <c r="I6" i="5"/>
  <c r="I7" i="5"/>
  <c r="I5" i="5"/>
  <c r="I4" i="5"/>
  <c r="I46" i="5"/>
  <c r="I52" i="5"/>
  <c r="I51" i="5"/>
  <c r="I50" i="5"/>
  <c r="I93" i="5"/>
  <c r="I268" i="5"/>
  <c r="I271" i="5"/>
  <c r="I282" i="5"/>
  <c r="I285" i="5"/>
  <c r="I273" i="5"/>
  <c r="I263" i="5"/>
  <c r="I150" i="5"/>
  <c r="I55" i="5"/>
  <c r="I165" i="5"/>
  <c r="I107" i="5"/>
  <c r="I36" i="5"/>
  <c r="I22" i="5"/>
  <c r="I19" i="5"/>
  <c r="I286" i="5"/>
  <c r="I73" i="5"/>
  <c r="I131" i="5"/>
  <c r="E13" i="9" l="1"/>
  <c r="D13" i="9"/>
  <c r="B13" i="9" s="1"/>
  <c r="C13" i="9"/>
  <c r="B14" i="9" l="1"/>
  <c r="B16" i="9"/>
  <c r="B15" i="9"/>
  <c r="B17" i="9"/>
  <c r="D694" i="9"/>
  <c r="B8" i="12" l="1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8" i="8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E98" i="6" l="1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A6" i="6"/>
  <c r="E6" i="6"/>
  <c r="F6" i="6"/>
  <c r="A7" i="6"/>
  <c r="E7" i="6"/>
  <c r="F7" i="6"/>
  <c r="A8" i="6"/>
  <c r="E8" i="6"/>
  <c r="F8" i="6"/>
  <c r="A9" i="6"/>
  <c r="E9" i="6"/>
  <c r="F9" i="6"/>
  <c r="A10" i="6"/>
  <c r="E10" i="6"/>
  <c r="F10" i="6"/>
  <c r="A11" i="6"/>
  <c r="E11" i="6"/>
  <c r="F11" i="6"/>
  <c r="A12" i="6"/>
  <c r="E12" i="6"/>
  <c r="F12" i="6"/>
  <c r="A13" i="6"/>
  <c r="E13" i="6"/>
  <c r="F13" i="6"/>
  <c r="A14" i="6"/>
  <c r="E14" i="6"/>
  <c r="F14" i="6"/>
  <c r="A15" i="6"/>
  <c r="E15" i="6"/>
  <c r="F15" i="6"/>
  <c r="A16" i="6"/>
  <c r="E16" i="6"/>
  <c r="F16" i="6"/>
  <c r="A17" i="6"/>
  <c r="E17" i="6"/>
  <c r="F17" i="6"/>
  <c r="A18" i="6"/>
  <c r="E18" i="6"/>
  <c r="F18" i="6"/>
  <c r="A19" i="6"/>
  <c r="E19" i="6"/>
  <c r="F19" i="6"/>
  <c r="A20" i="6"/>
  <c r="E20" i="6"/>
  <c r="F20" i="6"/>
  <c r="A21" i="6"/>
  <c r="E21" i="6"/>
  <c r="F21" i="6"/>
  <c r="A22" i="6"/>
  <c r="E22" i="6"/>
  <c r="F22" i="6"/>
  <c r="A23" i="6"/>
  <c r="E23" i="6"/>
  <c r="F23" i="6"/>
  <c r="A24" i="6"/>
  <c r="E24" i="6"/>
  <c r="F24" i="6"/>
  <c r="A25" i="6"/>
  <c r="E25" i="6"/>
  <c r="F25" i="6"/>
  <c r="A26" i="6"/>
  <c r="E26" i="6"/>
  <c r="F26" i="6"/>
  <c r="A27" i="6"/>
  <c r="E27" i="6"/>
  <c r="F27" i="6"/>
  <c r="A28" i="6"/>
  <c r="E28" i="6"/>
  <c r="F28" i="6"/>
  <c r="A29" i="6"/>
  <c r="E29" i="6"/>
  <c r="F29" i="6"/>
  <c r="A30" i="6"/>
  <c r="E30" i="6"/>
  <c r="F30" i="6"/>
  <c r="A31" i="6"/>
  <c r="E31" i="6"/>
  <c r="F31" i="6"/>
  <c r="A32" i="6"/>
  <c r="E32" i="6"/>
  <c r="F32" i="6"/>
  <c r="A33" i="6"/>
  <c r="E33" i="6"/>
  <c r="F33" i="6"/>
  <c r="A34" i="6"/>
  <c r="E34" i="6"/>
  <c r="F34" i="6"/>
  <c r="A35" i="6"/>
  <c r="E35" i="6"/>
  <c r="F35" i="6"/>
  <c r="A36" i="6"/>
  <c r="E36" i="6"/>
  <c r="F36" i="6"/>
  <c r="A37" i="6"/>
  <c r="E37" i="6"/>
  <c r="F37" i="6"/>
  <c r="A38" i="6"/>
  <c r="E38" i="6"/>
  <c r="F38" i="6"/>
  <c r="A39" i="6"/>
  <c r="E39" i="6"/>
  <c r="F39" i="6"/>
  <c r="A40" i="6"/>
  <c r="E40" i="6"/>
  <c r="F40" i="6"/>
  <c r="A41" i="6"/>
  <c r="E41" i="6"/>
  <c r="F41" i="6"/>
  <c r="A42" i="6"/>
  <c r="E42" i="6"/>
  <c r="F42" i="6"/>
  <c r="A43" i="6"/>
  <c r="E43" i="6"/>
  <c r="F43" i="6"/>
  <c r="A44" i="6"/>
  <c r="E44" i="6"/>
  <c r="F44" i="6"/>
  <c r="A45" i="6"/>
  <c r="E45" i="6"/>
  <c r="F45" i="6"/>
  <c r="A46" i="6"/>
  <c r="E46" i="6"/>
  <c r="F46" i="6"/>
  <c r="A47" i="6"/>
  <c r="E47" i="6"/>
  <c r="F47" i="6"/>
  <c r="A48" i="6"/>
  <c r="E48" i="6"/>
  <c r="F48" i="6"/>
  <c r="A49" i="6"/>
  <c r="E49" i="6"/>
  <c r="F49" i="6"/>
  <c r="A50" i="6"/>
  <c r="E50" i="6"/>
  <c r="F50" i="6"/>
  <c r="A51" i="6"/>
  <c r="E51" i="6"/>
  <c r="F51" i="6"/>
  <c r="A52" i="6"/>
  <c r="E52" i="6"/>
  <c r="F52" i="6"/>
  <c r="A53" i="6"/>
  <c r="E53" i="6"/>
  <c r="F53" i="6"/>
  <c r="A54" i="6"/>
  <c r="E54" i="6"/>
  <c r="F54" i="6"/>
  <c r="A55" i="6"/>
  <c r="E55" i="6"/>
  <c r="F55" i="6"/>
  <c r="A56" i="6"/>
  <c r="E56" i="6"/>
  <c r="F56" i="6"/>
  <c r="A57" i="6"/>
  <c r="E57" i="6"/>
  <c r="F57" i="6"/>
  <c r="A58" i="6"/>
  <c r="E58" i="6"/>
  <c r="F58" i="6"/>
  <c r="A59" i="6"/>
  <c r="E59" i="6"/>
  <c r="F59" i="6"/>
  <c r="A60" i="6"/>
  <c r="E60" i="6"/>
  <c r="F60" i="6"/>
  <c r="A61" i="6"/>
  <c r="E61" i="6"/>
  <c r="F61" i="6"/>
  <c r="A62" i="6"/>
  <c r="E62" i="6"/>
  <c r="F62" i="6"/>
  <c r="A63" i="6"/>
  <c r="E63" i="6"/>
  <c r="F63" i="6"/>
  <c r="A64" i="6"/>
  <c r="E64" i="6"/>
  <c r="F64" i="6"/>
  <c r="A65" i="6"/>
  <c r="E65" i="6"/>
  <c r="F65" i="6"/>
  <c r="A66" i="6"/>
  <c r="E66" i="6"/>
  <c r="F66" i="6"/>
  <c r="A67" i="6"/>
  <c r="E67" i="6"/>
  <c r="F67" i="6"/>
  <c r="A68" i="6"/>
  <c r="E68" i="6"/>
  <c r="F68" i="6"/>
  <c r="A69" i="6"/>
  <c r="E69" i="6"/>
  <c r="F69" i="6"/>
  <c r="A70" i="6"/>
  <c r="E70" i="6"/>
  <c r="F70" i="6"/>
  <c r="A71" i="6"/>
  <c r="E71" i="6"/>
  <c r="F71" i="6"/>
  <c r="A72" i="6"/>
  <c r="E72" i="6"/>
  <c r="F72" i="6"/>
  <c r="A73" i="6"/>
  <c r="E73" i="6"/>
  <c r="F73" i="6"/>
  <c r="A74" i="6"/>
  <c r="E74" i="6"/>
  <c r="F74" i="6"/>
  <c r="A75" i="6"/>
  <c r="E75" i="6"/>
  <c r="F75" i="6"/>
  <c r="A76" i="6"/>
  <c r="E76" i="6"/>
  <c r="F76" i="6"/>
  <c r="A77" i="6"/>
  <c r="E77" i="6"/>
  <c r="F77" i="6"/>
  <c r="A78" i="6"/>
  <c r="E78" i="6"/>
  <c r="F78" i="6"/>
  <c r="A79" i="6"/>
  <c r="E79" i="6"/>
  <c r="F79" i="6"/>
  <c r="A80" i="6"/>
  <c r="E80" i="6"/>
  <c r="F80" i="6"/>
  <c r="A81" i="6"/>
  <c r="E81" i="6"/>
  <c r="F81" i="6"/>
  <c r="A82" i="6"/>
  <c r="E82" i="6"/>
  <c r="F82" i="6"/>
  <c r="A83" i="6"/>
  <c r="E83" i="6"/>
  <c r="F83" i="6"/>
  <c r="A84" i="6"/>
  <c r="E84" i="6"/>
  <c r="F84" i="6"/>
  <c r="A85" i="6"/>
  <c r="E85" i="6"/>
  <c r="F85" i="6"/>
  <c r="A86" i="6"/>
  <c r="E86" i="6"/>
  <c r="F86" i="6"/>
  <c r="A87" i="6"/>
  <c r="E87" i="6"/>
  <c r="F87" i="6"/>
  <c r="A88" i="6"/>
  <c r="E88" i="6"/>
  <c r="F88" i="6"/>
  <c r="A89" i="6"/>
  <c r="E89" i="6"/>
  <c r="F89" i="6"/>
  <c r="A90" i="6"/>
  <c r="E90" i="6"/>
  <c r="F90" i="6"/>
  <c r="A91" i="6"/>
  <c r="E91" i="6"/>
  <c r="F91" i="6"/>
  <c r="A92" i="6"/>
  <c r="E92" i="6"/>
  <c r="F92" i="6"/>
  <c r="A93" i="6"/>
  <c r="E93" i="6"/>
  <c r="F93" i="6"/>
  <c r="A94" i="6"/>
  <c r="E94" i="6"/>
  <c r="F94" i="6"/>
  <c r="A95" i="6"/>
  <c r="E95" i="6"/>
  <c r="F95" i="6"/>
  <c r="A96" i="6"/>
  <c r="E96" i="6"/>
  <c r="F96" i="6"/>
  <c r="A97" i="6"/>
  <c r="E97" i="6"/>
  <c r="F97" i="6"/>
  <c r="A5" i="6"/>
  <c r="E5" i="6"/>
  <c r="B6" i="9" l="1"/>
  <c r="B5" i="9"/>
  <c r="B4" i="9"/>
  <c r="B3" i="9"/>
  <c r="B2" i="9"/>
  <c r="K1000" i="14" l="1"/>
  <c r="P295" i="14"/>
  <c r="E295" i="14"/>
  <c r="D295" i="14"/>
  <c r="B295" i="14" s="1"/>
  <c r="P294" i="14"/>
  <c r="E294" i="14"/>
  <c r="D294" i="14"/>
  <c r="B294" i="14" s="1"/>
  <c r="P293" i="14"/>
  <c r="E293" i="14"/>
  <c r="D293" i="14"/>
  <c r="B293" i="14" s="1"/>
  <c r="P292" i="14"/>
  <c r="E292" i="14"/>
  <c r="D292" i="14"/>
  <c r="B292" i="14" s="1"/>
  <c r="P291" i="14"/>
  <c r="E291" i="14"/>
  <c r="D291" i="14"/>
  <c r="B291" i="14" s="1"/>
  <c r="P290" i="14"/>
  <c r="E290" i="14"/>
  <c r="D290" i="14"/>
  <c r="B290" i="14" s="1"/>
  <c r="P289" i="14"/>
  <c r="E289" i="14"/>
  <c r="D289" i="14"/>
  <c r="B289" i="14" s="1"/>
  <c r="P288" i="14"/>
  <c r="E288" i="14"/>
  <c r="D288" i="14"/>
  <c r="B288" i="14" s="1"/>
  <c r="P287" i="14"/>
  <c r="E287" i="14"/>
  <c r="D287" i="14"/>
  <c r="B287" i="14" s="1"/>
  <c r="P286" i="14"/>
  <c r="E286" i="14"/>
  <c r="D286" i="14"/>
  <c r="B286" i="14" s="1"/>
  <c r="P285" i="14"/>
  <c r="E285" i="14"/>
  <c r="D285" i="14"/>
  <c r="B285" i="14" s="1"/>
  <c r="P284" i="14"/>
  <c r="E284" i="14"/>
  <c r="D284" i="14"/>
  <c r="B284" i="14" s="1"/>
  <c r="P283" i="14"/>
  <c r="E283" i="14"/>
  <c r="D283" i="14"/>
  <c r="B283" i="14" s="1"/>
  <c r="P282" i="14"/>
  <c r="E282" i="14"/>
  <c r="D282" i="14"/>
  <c r="B282" i="14" s="1"/>
  <c r="P281" i="14"/>
  <c r="E281" i="14"/>
  <c r="D281" i="14"/>
  <c r="B281" i="14" s="1"/>
  <c r="P280" i="14"/>
  <c r="E280" i="14"/>
  <c r="D280" i="14"/>
  <c r="B280" i="14" s="1"/>
  <c r="P279" i="14"/>
  <c r="E279" i="14"/>
  <c r="D279" i="14"/>
  <c r="B279" i="14" s="1"/>
  <c r="P278" i="14"/>
  <c r="E278" i="14"/>
  <c r="D278" i="14"/>
  <c r="B278" i="14" s="1"/>
  <c r="P277" i="14"/>
  <c r="E277" i="14"/>
  <c r="D277" i="14"/>
  <c r="B277" i="14" s="1"/>
  <c r="P276" i="14"/>
  <c r="E276" i="14"/>
  <c r="D276" i="14"/>
  <c r="B276" i="14" s="1"/>
  <c r="P275" i="14"/>
  <c r="E275" i="14"/>
  <c r="D275" i="14"/>
  <c r="B275" i="14" s="1"/>
  <c r="P274" i="14"/>
  <c r="E274" i="14"/>
  <c r="D274" i="14"/>
  <c r="B274" i="14" s="1"/>
  <c r="P273" i="14"/>
  <c r="E273" i="14"/>
  <c r="D273" i="14"/>
  <c r="B273" i="14" s="1"/>
  <c r="P272" i="14"/>
  <c r="E272" i="14"/>
  <c r="D272" i="14"/>
  <c r="B272" i="14" s="1"/>
  <c r="P271" i="14"/>
  <c r="E271" i="14"/>
  <c r="D271" i="14"/>
  <c r="B271" i="14" s="1"/>
  <c r="P270" i="14"/>
  <c r="E270" i="14"/>
  <c r="D270" i="14"/>
  <c r="B270" i="14" s="1"/>
  <c r="P269" i="14"/>
  <c r="E269" i="14"/>
  <c r="D269" i="14"/>
  <c r="B269" i="14" s="1"/>
  <c r="P268" i="14"/>
  <c r="E268" i="14"/>
  <c r="D268" i="14"/>
  <c r="B268" i="14" s="1"/>
  <c r="P267" i="14"/>
  <c r="E267" i="14"/>
  <c r="D267" i="14"/>
  <c r="B267" i="14" s="1"/>
  <c r="P266" i="14"/>
  <c r="E266" i="14"/>
  <c r="D266" i="14"/>
  <c r="B266" i="14" s="1"/>
  <c r="P265" i="14"/>
  <c r="E265" i="14"/>
  <c r="D265" i="14"/>
  <c r="B265" i="14" s="1"/>
  <c r="P264" i="14"/>
  <c r="E264" i="14"/>
  <c r="D264" i="14"/>
  <c r="B264" i="14" s="1"/>
  <c r="P263" i="14"/>
  <c r="E263" i="14"/>
  <c r="D263" i="14"/>
  <c r="B263" i="14" s="1"/>
  <c r="P262" i="14"/>
  <c r="E262" i="14"/>
  <c r="D262" i="14"/>
  <c r="B262" i="14" s="1"/>
  <c r="P261" i="14"/>
  <c r="E261" i="14"/>
  <c r="D261" i="14"/>
  <c r="B261" i="14" s="1"/>
  <c r="P260" i="14"/>
  <c r="E260" i="14"/>
  <c r="D260" i="14"/>
  <c r="B260" i="14" s="1"/>
  <c r="P259" i="14"/>
  <c r="E259" i="14"/>
  <c r="D259" i="14"/>
  <c r="B259" i="14" s="1"/>
  <c r="P258" i="14"/>
  <c r="E258" i="14"/>
  <c r="D258" i="14"/>
  <c r="B258" i="14" s="1"/>
  <c r="P257" i="14"/>
  <c r="E257" i="14"/>
  <c r="D257" i="14"/>
  <c r="B257" i="14" s="1"/>
  <c r="P256" i="14"/>
  <c r="E256" i="14"/>
  <c r="D256" i="14"/>
  <c r="B256" i="14" s="1"/>
  <c r="P255" i="14"/>
  <c r="E255" i="14"/>
  <c r="D255" i="14"/>
  <c r="B255" i="14" s="1"/>
  <c r="P254" i="14"/>
  <c r="E254" i="14"/>
  <c r="D254" i="14"/>
  <c r="B254" i="14" s="1"/>
  <c r="P253" i="14"/>
  <c r="E253" i="14"/>
  <c r="D253" i="14"/>
  <c r="B253" i="14" s="1"/>
  <c r="P252" i="14"/>
  <c r="E252" i="14"/>
  <c r="D252" i="14"/>
  <c r="B252" i="14" s="1"/>
  <c r="P251" i="14"/>
  <c r="E251" i="14"/>
  <c r="D251" i="14"/>
  <c r="B251" i="14" s="1"/>
  <c r="P250" i="14"/>
  <c r="E250" i="14"/>
  <c r="D250" i="14"/>
  <c r="B250" i="14" s="1"/>
  <c r="P249" i="14"/>
  <c r="E249" i="14"/>
  <c r="D249" i="14"/>
  <c r="B249" i="14" s="1"/>
  <c r="P248" i="14"/>
  <c r="E248" i="14"/>
  <c r="D248" i="14"/>
  <c r="B248" i="14" s="1"/>
  <c r="P247" i="14"/>
  <c r="E247" i="14"/>
  <c r="D247" i="14"/>
  <c r="B247" i="14" s="1"/>
  <c r="P246" i="14"/>
  <c r="E246" i="14"/>
  <c r="D246" i="14"/>
  <c r="B246" i="14" s="1"/>
  <c r="P245" i="14"/>
  <c r="E245" i="14"/>
  <c r="D245" i="14"/>
  <c r="B245" i="14" s="1"/>
  <c r="P244" i="14"/>
  <c r="E244" i="14"/>
  <c r="D244" i="14"/>
  <c r="B244" i="14" s="1"/>
  <c r="P243" i="14"/>
  <c r="E243" i="14"/>
  <c r="D243" i="14"/>
  <c r="B243" i="14" s="1"/>
  <c r="P242" i="14"/>
  <c r="E242" i="14"/>
  <c r="D242" i="14"/>
  <c r="B242" i="14" s="1"/>
  <c r="P241" i="14"/>
  <c r="E241" i="14"/>
  <c r="D241" i="14"/>
  <c r="B241" i="14" s="1"/>
  <c r="P240" i="14"/>
  <c r="E240" i="14"/>
  <c r="D240" i="14"/>
  <c r="B240" i="14" s="1"/>
  <c r="P239" i="14"/>
  <c r="E239" i="14"/>
  <c r="D239" i="14"/>
  <c r="B239" i="14" s="1"/>
  <c r="P238" i="14"/>
  <c r="E238" i="14"/>
  <c r="D238" i="14"/>
  <c r="B238" i="14" s="1"/>
  <c r="P237" i="14"/>
  <c r="E237" i="14"/>
  <c r="D237" i="14"/>
  <c r="B237" i="14" s="1"/>
  <c r="P236" i="14"/>
  <c r="E236" i="14"/>
  <c r="D236" i="14"/>
  <c r="B236" i="14" s="1"/>
  <c r="P235" i="14"/>
  <c r="E235" i="14"/>
  <c r="D235" i="14"/>
  <c r="B235" i="14" s="1"/>
  <c r="P234" i="14"/>
  <c r="E234" i="14"/>
  <c r="D234" i="14"/>
  <c r="B234" i="14" s="1"/>
  <c r="P233" i="14"/>
  <c r="E233" i="14"/>
  <c r="D233" i="14"/>
  <c r="B233" i="14" s="1"/>
  <c r="P232" i="14"/>
  <c r="E232" i="14"/>
  <c r="D232" i="14"/>
  <c r="B232" i="14" s="1"/>
  <c r="P231" i="14"/>
  <c r="E231" i="14"/>
  <c r="D231" i="14"/>
  <c r="B231" i="14" s="1"/>
  <c r="P230" i="14"/>
  <c r="E230" i="14"/>
  <c r="D230" i="14"/>
  <c r="B230" i="14" s="1"/>
  <c r="P229" i="14"/>
  <c r="E229" i="14"/>
  <c r="D229" i="14"/>
  <c r="B229" i="14" s="1"/>
  <c r="P228" i="14"/>
  <c r="E228" i="14"/>
  <c r="D228" i="14"/>
  <c r="B228" i="14" s="1"/>
  <c r="P227" i="14"/>
  <c r="E227" i="14"/>
  <c r="D227" i="14"/>
  <c r="B227" i="14" s="1"/>
  <c r="P226" i="14"/>
  <c r="E226" i="14"/>
  <c r="D226" i="14"/>
  <c r="B226" i="14" s="1"/>
  <c r="P225" i="14"/>
  <c r="E225" i="14"/>
  <c r="D225" i="14"/>
  <c r="B225" i="14" s="1"/>
  <c r="P224" i="14"/>
  <c r="E224" i="14"/>
  <c r="D224" i="14"/>
  <c r="B224" i="14" s="1"/>
  <c r="P223" i="14"/>
  <c r="E223" i="14"/>
  <c r="D223" i="14"/>
  <c r="B223" i="14" s="1"/>
  <c r="P222" i="14"/>
  <c r="E222" i="14"/>
  <c r="D222" i="14"/>
  <c r="B222" i="14" s="1"/>
  <c r="P221" i="14"/>
  <c r="E221" i="14"/>
  <c r="D221" i="14"/>
  <c r="B221" i="14" s="1"/>
  <c r="P220" i="14"/>
  <c r="E220" i="14"/>
  <c r="D220" i="14"/>
  <c r="B220" i="14" s="1"/>
  <c r="P219" i="14"/>
  <c r="E219" i="14"/>
  <c r="D219" i="14"/>
  <c r="B219" i="14" s="1"/>
  <c r="P218" i="14"/>
  <c r="E218" i="14"/>
  <c r="D218" i="14"/>
  <c r="B218" i="14" s="1"/>
  <c r="P217" i="14"/>
  <c r="E217" i="14"/>
  <c r="D217" i="14"/>
  <c r="B217" i="14" s="1"/>
  <c r="P216" i="14"/>
  <c r="E216" i="14"/>
  <c r="D216" i="14"/>
  <c r="B216" i="14" s="1"/>
  <c r="P215" i="14"/>
  <c r="E215" i="14"/>
  <c r="D215" i="14"/>
  <c r="B215" i="14" s="1"/>
  <c r="P214" i="14"/>
  <c r="E214" i="14"/>
  <c r="D214" i="14"/>
  <c r="B214" i="14" s="1"/>
  <c r="P213" i="14"/>
  <c r="E213" i="14"/>
  <c r="D213" i="14"/>
  <c r="B213" i="14" s="1"/>
  <c r="P212" i="14"/>
  <c r="E212" i="14"/>
  <c r="D212" i="14"/>
  <c r="B212" i="14" s="1"/>
  <c r="P211" i="14"/>
  <c r="E211" i="14"/>
  <c r="D211" i="14"/>
  <c r="B211" i="14" s="1"/>
  <c r="P210" i="14"/>
  <c r="E210" i="14"/>
  <c r="D210" i="14"/>
  <c r="B210" i="14" s="1"/>
  <c r="P209" i="14"/>
  <c r="E209" i="14"/>
  <c r="D209" i="14"/>
  <c r="B209" i="14" s="1"/>
  <c r="P208" i="14"/>
  <c r="E208" i="14"/>
  <c r="D208" i="14"/>
  <c r="B208" i="14" s="1"/>
  <c r="P207" i="14"/>
  <c r="E207" i="14"/>
  <c r="D207" i="14"/>
  <c r="B207" i="14" s="1"/>
  <c r="P206" i="14"/>
  <c r="E206" i="14"/>
  <c r="D206" i="14"/>
  <c r="B206" i="14" s="1"/>
  <c r="P205" i="14"/>
  <c r="E205" i="14"/>
  <c r="D205" i="14"/>
  <c r="B205" i="14" s="1"/>
  <c r="P204" i="14"/>
  <c r="E204" i="14"/>
  <c r="D204" i="14"/>
  <c r="B204" i="14" s="1"/>
  <c r="P203" i="14"/>
  <c r="E203" i="14"/>
  <c r="D203" i="14"/>
  <c r="B203" i="14" s="1"/>
  <c r="P202" i="14"/>
  <c r="E202" i="14"/>
  <c r="D202" i="14"/>
  <c r="B202" i="14" s="1"/>
  <c r="P201" i="14"/>
  <c r="E201" i="14"/>
  <c r="D201" i="14"/>
  <c r="B201" i="14" s="1"/>
  <c r="P200" i="14"/>
  <c r="E200" i="14"/>
  <c r="D200" i="14"/>
  <c r="B200" i="14" s="1"/>
  <c r="P199" i="14"/>
  <c r="E199" i="14"/>
  <c r="D199" i="14"/>
  <c r="B199" i="14" s="1"/>
  <c r="P198" i="14"/>
  <c r="E198" i="14"/>
  <c r="D198" i="14"/>
  <c r="B198" i="14" s="1"/>
  <c r="P197" i="14"/>
  <c r="E197" i="14"/>
  <c r="D197" i="14"/>
  <c r="B197" i="14" s="1"/>
  <c r="P196" i="14"/>
  <c r="E196" i="14"/>
  <c r="D196" i="14"/>
  <c r="B196" i="14" s="1"/>
  <c r="P195" i="14"/>
  <c r="E195" i="14"/>
  <c r="D195" i="14"/>
  <c r="B195" i="14" s="1"/>
  <c r="P194" i="14"/>
  <c r="E194" i="14"/>
  <c r="D194" i="14"/>
  <c r="B194" i="14" s="1"/>
  <c r="P193" i="14"/>
  <c r="E193" i="14"/>
  <c r="D193" i="14"/>
  <c r="B193" i="14" s="1"/>
  <c r="P192" i="14"/>
  <c r="E192" i="14"/>
  <c r="D192" i="14"/>
  <c r="B192" i="14" s="1"/>
  <c r="P191" i="14"/>
  <c r="E191" i="14"/>
  <c r="D191" i="14"/>
  <c r="B191" i="14" s="1"/>
  <c r="P190" i="14"/>
  <c r="E190" i="14"/>
  <c r="D190" i="14"/>
  <c r="B190" i="14" s="1"/>
  <c r="P189" i="14"/>
  <c r="E189" i="14"/>
  <c r="D189" i="14"/>
  <c r="B189" i="14" s="1"/>
  <c r="P188" i="14"/>
  <c r="E188" i="14"/>
  <c r="D188" i="14"/>
  <c r="B188" i="14" s="1"/>
  <c r="P187" i="14"/>
  <c r="E187" i="14"/>
  <c r="D187" i="14"/>
  <c r="B187" i="14" s="1"/>
  <c r="P186" i="14"/>
  <c r="E186" i="14"/>
  <c r="D186" i="14"/>
  <c r="B186" i="14" s="1"/>
  <c r="P185" i="14"/>
  <c r="E185" i="14"/>
  <c r="D185" i="14"/>
  <c r="B185" i="14" s="1"/>
  <c r="P184" i="14"/>
  <c r="E184" i="14"/>
  <c r="D184" i="14"/>
  <c r="B184" i="14" s="1"/>
  <c r="P183" i="14"/>
  <c r="E183" i="14"/>
  <c r="D183" i="14"/>
  <c r="B183" i="14" s="1"/>
  <c r="P182" i="14"/>
  <c r="E182" i="14"/>
  <c r="D182" i="14"/>
  <c r="B182" i="14" s="1"/>
  <c r="P181" i="14"/>
  <c r="E181" i="14"/>
  <c r="D181" i="14"/>
  <c r="B181" i="14" s="1"/>
  <c r="P180" i="14"/>
  <c r="E180" i="14"/>
  <c r="D180" i="14"/>
  <c r="B180" i="14" s="1"/>
  <c r="P179" i="14"/>
  <c r="E179" i="14"/>
  <c r="D179" i="14"/>
  <c r="B179" i="14" s="1"/>
  <c r="P178" i="14"/>
  <c r="E178" i="14"/>
  <c r="D178" i="14"/>
  <c r="B178" i="14" s="1"/>
  <c r="P177" i="14"/>
  <c r="E177" i="14"/>
  <c r="D177" i="14"/>
  <c r="B177" i="14" s="1"/>
  <c r="P176" i="14"/>
  <c r="E176" i="14"/>
  <c r="D176" i="14"/>
  <c r="B176" i="14" s="1"/>
  <c r="P175" i="14"/>
  <c r="E175" i="14"/>
  <c r="D175" i="14"/>
  <c r="B175" i="14" s="1"/>
  <c r="P174" i="14"/>
  <c r="E174" i="14"/>
  <c r="D174" i="14"/>
  <c r="B174" i="14" s="1"/>
  <c r="P173" i="14"/>
  <c r="E173" i="14"/>
  <c r="D173" i="14"/>
  <c r="B173" i="14" s="1"/>
  <c r="P172" i="14"/>
  <c r="E172" i="14"/>
  <c r="D172" i="14"/>
  <c r="B172" i="14" s="1"/>
  <c r="P171" i="14"/>
  <c r="E171" i="14"/>
  <c r="D171" i="14"/>
  <c r="B171" i="14" s="1"/>
  <c r="P170" i="14"/>
  <c r="E170" i="14"/>
  <c r="D170" i="14"/>
  <c r="B170" i="14" s="1"/>
  <c r="P169" i="14"/>
  <c r="E169" i="14"/>
  <c r="D169" i="14"/>
  <c r="B169" i="14" s="1"/>
  <c r="P168" i="14"/>
  <c r="E168" i="14"/>
  <c r="D168" i="14"/>
  <c r="B168" i="14" s="1"/>
  <c r="P167" i="14"/>
  <c r="E167" i="14"/>
  <c r="D167" i="14"/>
  <c r="B167" i="14" s="1"/>
  <c r="P166" i="14"/>
  <c r="E166" i="14"/>
  <c r="D166" i="14"/>
  <c r="B166" i="14" s="1"/>
  <c r="P165" i="14"/>
  <c r="E165" i="14"/>
  <c r="D165" i="14"/>
  <c r="B165" i="14" s="1"/>
  <c r="P164" i="14"/>
  <c r="E164" i="14"/>
  <c r="D164" i="14"/>
  <c r="B164" i="14" s="1"/>
  <c r="P163" i="14"/>
  <c r="E163" i="14"/>
  <c r="D163" i="14"/>
  <c r="B163" i="14" s="1"/>
  <c r="P162" i="14"/>
  <c r="E162" i="14"/>
  <c r="D162" i="14"/>
  <c r="B162" i="14" s="1"/>
  <c r="P161" i="14"/>
  <c r="E161" i="14"/>
  <c r="D161" i="14"/>
  <c r="B161" i="14" s="1"/>
  <c r="P160" i="14"/>
  <c r="E160" i="14"/>
  <c r="D160" i="14"/>
  <c r="B160" i="14" s="1"/>
  <c r="P159" i="14"/>
  <c r="E159" i="14"/>
  <c r="D159" i="14"/>
  <c r="B159" i="14" s="1"/>
  <c r="P158" i="14"/>
  <c r="E158" i="14"/>
  <c r="D158" i="14"/>
  <c r="B158" i="14" s="1"/>
  <c r="P157" i="14"/>
  <c r="E157" i="14"/>
  <c r="D157" i="14"/>
  <c r="B157" i="14" s="1"/>
  <c r="P156" i="14"/>
  <c r="E156" i="14"/>
  <c r="D156" i="14"/>
  <c r="B156" i="14" s="1"/>
  <c r="P155" i="14"/>
  <c r="E155" i="14"/>
  <c r="D155" i="14"/>
  <c r="B155" i="14" s="1"/>
  <c r="P154" i="14"/>
  <c r="E154" i="14"/>
  <c r="D154" i="14"/>
  <c r="B154" i="14" s="1"/>
  <c r="P153" i="14"/>
  <c r="E153" i="14"/>
  <c r="D153" i="14"/>
  <c r="B153" i="14" s="1"/>
  <c r="P152" i="14"/>
  <c r="E152" i="14"/>
  <c r="D152" i="14"/>
  <c r="B152" i="14" s="1"/>
  <c r="P151" i="14"/>
  <c r="E151" i="14"/>
  <c r="D151" i="14"/>
  <c r="B151" i="14" s="1"/>
  <c r="P150" i="14"/>
  <c r="E150" i="14"/>
  <c r="D150" i="14"/>
  <c r="B150" i="14" s="1"/>
  <c r="P149" i="14"/>
  <c r="E149" i="14"/>
  <c r="D149" i="14"/>
  <c r="B149" i="14" s="1"/>
  <c r="P148" i="14"/>
  <c r="E148" i="14"/>
  <c r="D148" i="14"/>
  <c r="B148" i="14" s="1"/>
  <c r="P147" i="14"/>
  <c r="E147" i="14"/>
  <c r="D147" i="14"/>
  <c r="B147" i="14" s="1"/>
  <c r="P146" i="14"/>
  <c r="E146" i="14"/>
  <c r="D146" i="14"/>
  <c r="B146" i="14" s="1"/>
  <c r="P145" i="14"/>
  <c r="E145" i="14"/>
  <c r="D145" i="14"/>
  <c r="B145" i="14" s="1"/>
  <c r="P144" i="14"/>
  <c r="E144" i="14"/>
  <c r="D144" i="14"/>
  <c r="B144" i="14" s="1"/>
  <c r="P143" i="14"/>
  <c r="E143" i="14"/>
  <c r="D143" i="14"/>
  <c r="B143" i="14" s="1"/>
  <c r="P142" i="14"/>
  <c r="E142" i="14"/>
  <c r="D142" i="14"/>
  <c r="B142" i="14" s="1"/>
  <c r="P141" i="14"/>
  <c r="E141" i="14"/>
  <c r="D141" i="14"/>
  <c r="B141" i="14" s="1"/>
  <c r="P140" i="14"/>
  <c r="E140" i="14"/>
  <c r="D140" i="14"/>
  <c r="B140" i="14" s="1"/>
  <c r="P139" i="14"/>
  <c r="E139" i="14"/>
  <c r="D139" i="14"/>
  <c r="B139" i="14" s="1"/>
  <c r="P138" i="14"/>
  <c r="E138" i="14"/>
  <c r="D138" i="14"/>
  <c r="B138" i="14" s="1"/>
  <c r="P137" i="14"/>
  <c r="E137" i="14"/>
  <c r="D137" i="14"/>
  <c r="B137" i="14" s="1"/>
  <c r="P136" i="14"/>
  <c r="E136" i="14"/>
  <c r="D136" i="14"/>
  <c r="B136" i="14" s="1"/>
  <c r="P135" i="14"/>
  <c r="E135" i="14"/>
  <c r="D135" i="14"/>
  <c r="B135" i="14" s="1"/>
  <c r="P134" i="14"/>
  <c r="E134" i="14"/>
  <c r="D134" i="14"/>
  <c r="B134" i="14" s="1"/>
  <c r="P133" i="14"/>
  <c r="E133" i="14"/>
  <c r="D133" i="14"/>
  <c r="B133" i="14" s="1"/>
  <c r="P132" i="14"/>
  <c r="E132" i="14"/>
  <c r="D132" i="14"/>
  <c r="B132" i="14" s="1"/>
  <c r="P131" i="14"/>
  <c r="E131" i="14"/>
  <c r="D131" i="14"/>
  <c r="B131" i="14" s="1"/>
  <c r="P130" i="14"/>
  <c r="E130" i="14"/>
  <c r="D130" i="14"/>
  <c r="B130" i="14" s="1"/>
  <c r="P129" i="14"/>
  <c r="E129" i="14"/>
  <c r="D129" i="14"/>
  <c r="B129" i="14" s="1"/>
  <c r="P128" i="14"/>
  <c r="E128" i="14"/>
  <c r="D128" i="14"/>
  <c r="B128" i="14" s="1"/>
  <c r="P127" i="14"/>
  <c r="E127" i="14"/>
  <c r="D127" i="14"/>
  <c r="B127" i="14" s="1"/>
  <c r="P126" i="14"/>
  <c r="E126" i="14"/>
  <c r="D126" i="14"/>
  <c r="B126" i="14" s="1"/>
  <c r="P125" i="14"/>
  <c r="E125" i="14"/>
  <c r="D125" i="14"/>
  <c r="B125" i="14" s="1"/>
  <c r="P124" i="14"/>
  <c r="E124" i="14"/>
  <c r="D124" i="14"/>
  <c r="B124" i="14" s="1"/>
  <c r="P123" i="14"/>
  <c r="E123" i="14"/>
  <c r="D123" i="14"/>
  <c r="B123" i="14" s="1"/>
  <c r="P122" i="14"/>
  <c r="E122" i="14"/>
  <c r="D122" i="14"/>
  <c r="B122" i="14" s="1"/>
  <c r="P121" i="14"/>
  <c r="E121" i="14"/>
  <c r="D121" i="14"/>
  <c r="B121" i="14" s="1"/>
  <c r="P120" i="14"/>
  <c r="E120" i="14"/>
  <c r="D120" i="14"/>
  <c r="B120" i="14" s="1"/>
  <c r="P119" i="14"/>
  <c r="E119" i="14"/>
  <c r="D119" i="14"/>
  <c r="B119" i="14" s="1"/>
  <c r="P118" i="14"/>
  <c r="E118" i="14"/>
  <c r="D118" i="14"/>
  <c r="B118" i="14" s="1"/>
  <c r="P117" i="14"/>
  <c r="E117" i="14"/>
  <c r="D117" i="14"/>
  <c r="B117" i="14" s="1"/>
  <c r="P116" i="14"/>
  <c r="E116" i="14"/>
  <c r="D116" i="14"/>
  <c r="B116" i="14" s="1"/>
  <c r="P115" i="14"/>
  <c r="E115" i="14"/>
  <c r="D115" i="14"/>
  <c r="B115" i="14" s="1"/>
  <c r="P114" i="14"/>
  <c r="E114" i="14"/>
  <c r="D114" i="14"/>
  <c r="B114" i="14" s="1"/>
  <c r="P113" i="14"/>
  <c r="E113" i="14"/>
  <c r="D113" i="14"/>
  <c r="B113" i="14" s="1"/>
  <c r="P112" i="14"/>
  <c r="E112" i="14"/>
  <c r="D112" i="14"/>
  <c r="B112" i="14" s="1"/>
  <c r="P111" i="14"/>
  <c r="E111" i="14"/>
  <c r="D111" i="14"/>
  <c r="B111" i="14" s="1"/>
  <c r="P110" i="14"/>
  <c r="E110" i="14"/>
  <c r="D110" i="14"/>
  <c r="B110" i="14" s="1"/>
  <c r="P109" i="14"/>
  <c r="E109" i="14"/>
  <c r="D109" i="14"/>
  <c r="B109" i="14" s="1"/>
  <c r="P108" i="14"/>
  <c r="E108" i="14"/>
  <c r="D108" i="14"/>
  <c r="B108" i="14" s="1"/>
  <c r="P107" i="14"/>
  <c r="E107" i="14"/>
  <c r="D107" i="14"/>
  <c r="B107" i="14" s="1"/>
  <c r="P106" i="14"/>
  <c r="E106" i="14"/>
  <c r="D106" i="14"/>
  <c r="B106" i="14" s="1"/>
  <c r="P105" i="14"/>
  <c r="E105" i="14"/>
  <c r="D105" i="14"/>
  <c r="B105" i="14" s="1"/>
  <c r="P104" i="14"/>
  <c r="E104" i="14"/>
  <c r="D104" i="14"/>
  <c r="B104" i="14" s="1"/>
  <c r="P103" i="14"/>
  <c r="E103" i="14"/>
  <c r="D103" i="14"/>
  <c r="B103" i="14" s="1"/>
  <c r="P102" i="14"/>
  <c r="E102" i="14"/>
  <c r="D102" i="14"/>
  <c r="B102" i="14" s="1"/>
  <c r="P101" i="14"/>
  <c r="E101" i="14"/>
  <c r="D101" i="14"/>
  <c r="B101" i="14" s="1"/>
  <c r="P100" i="14"/>
  <c r="E100" i="14"/>
  <c r="D100" i="14"/>
  <c r="B100" i="14" s="1"/>
  <c r="P99" i="14"/>
  <c r="E99" i="14"/>
  <c r="D99" i="14"/>
  <c r="B99" i="14" s="1"/>
  <c r="P98" i="14"/>
  <c r="E98" i="14"/>
  <c r="D98" i="14"/>
  <c r="B98" i="14" s="1"/>
  <c r="P97" i="14"/>
  <c r="E97" i="14"/>
  <c r="D97" i="14"/>
  <c r="B97" i="14" s="1"/>
  <c r="P96" i="14"/>
  <c r="E96" i="14"/>
  <c r="D96" i="14"/>
  <c r="B96" i="14" s="1"/>
  <c r="P95" i="14"/>
  <c r="E95" i="14"/>
  <c r="D95" i="14"/>
  <c r="B95" i="14" s="1"/>
  <c r="P94" i="14"/>
  <c r="E94" i="14"/>
  <c r="D94" i="14"/>
  <c r="B94" i="14" s="1"/>
  <c r="P93" i="14"/>
  <c r="E93" i="14"/>
  <c r="D93" i="14"/>
  <c r="B93" i="14" s="1"/>
  <c r="P92" i="14"/>
  <c r="E92" i="14"/>
  <c r="D92" i="14"/>
  <c r="B92" i="14" s="1"/>
  <c r="P91" i="14"/>
  <c r="E91" i="14"/>
  <c r="D91" i="14"/>
  <c r="B91" i="14" s="1"/>
  <c r="P90" i="14"/>
  <c r="E90" i="14"/>
  <c r="D90" i="14"/>
  <c r="B90" i="14" s="1"/>
  <c r="P89" i="14"/>
  <c r="E89" i="14"/>
  <c r="D89" i="14"/>
  <c r="B89" i="14" s="1"/>
  <c r="P88" i="14"/>
  <c r="E88" i="14"/>
  <c r="D88" i="14"/>
  <c r="B88" i="14" s="1"/>
  <c r="P87" i="14"/>
  <c r="E87" i="14"/>
  <c r="D87" i="14"/>
  <c r="B87" i="14" s="1"/>
  <c r="P86" i="14"/>
  <c r="E86" i="14"/>
  <c r="D86" i="14"/>
  <c r="B86" i="14" s="1"/>
  <c r="P85" i="14"/>
  <c r="E85" i="14"/>
  <c r="D85" i="14"/>
  <c r="B85" i="14" s="1"/>
  <c r="P84" i="14"/>
  <c r="E84" i="14"/>
  <c r="D84" i="14"/>
  <c r="B84" i="14" s="1"/>
  <c r="P83" i="14"/>
  <c r="E83" i="14"/>
  <c r="D83" i="14"/>
  <c r="B83" i="14" s="1"/>
  <c r="P82" i="14"/>
  <c r="E82" i="14"/>
  <c r="D82" i="14"/>
  <c r="B82" i="14" s="1"/>
  <c r="P81" i="14"/>
  <c r="E81" i="14"/>
  <c r="D81" i="14"/>
  <c r="B81" i="14" s="1"/>
  <c r="P80" i="14"/>
  <c r="E80" i="14"/>
  <c r="D80" i="14"/>
  <c r="B80" i="14" s="1"/>
  <c r="P79" i="14"/>
  <c r="E79" i="14"/>
  <c r="D79" i="14"/>
  <c r="B79" i="14" s="1"/>
  <c r="P78" i="14"/>
  <c r="E78" i="14"/>
  <c r="D78" i="14"/>
  <c r="B78" i="14" s="1"/>
  <c r="P77" i="14"/>
  <c r="E77" i="14"/>
  <c r="D77" i="14"/>
  <c r="B77" i="14" s="1"/>
  <c r="P76" i="14"/>
  <c r="E76" i="14"/>
  <c r="D76" i="14"/>
  <c r="B76" i="14" s="1"/>
  <c r="P75" i="14"/>
  <c r="E75" i="14"/>
  <c r="D75" i="14"/>
  <c r="B75" i="14" s="1"/>
  <c r="P74" i="14"/>
  <c r="E74" i="14"/>
  <c r="D74" i="14"/>
  <c r="B74" i="14" s="1"/>
  <c r="P73" i="14"/>
  <c r="E73" i="14"/>
  <c r="D73" i="14"/>
  <c r="B73" i="14" s="1"/>
  <c r="P72" i="14"/>
  <c r="E72" i="14"/>
  <c r="D72" i="14"/>
  <c r="B72" i="14" s="1"/>
  <c r="P71" i="14"/>
  <c r="E71" i="14"/>
  <c r="D71" i="14"/>
  <c r="B71" i="14" s="1"/>
  <c r="P70" i="14"/>
  <c r="E70" i="14"/>
  <c r="D70" i="14"/>
  <c r="B70" i="14" s="1"/>
  <c r="P69" i="14"/>
  <c r="E69" i="14"/>
  <c r="D69" i="14"/>
  <c r="B69" i="14" s="1"/>
  <c r="P68" i="14"/>
  <c r="E68" i="14"/>
  <c r="D68" i="14"/>
  <c r="B68" i="14" s="1"/>
  <c r="P67" i="14"/>
  <c r="E67" i="14"/>
  <c r="D67" i="14"/>
  <c r="B67" i="14" s="1"/>
  <c r="P66" i="14"/>
  <c r="E66" i="14"/>
  <c r="D66" i="14"/>
  <c r="B66" i="14" s="1"/>
  <c r="P65" i="14"/>
  <c r="E65" i="14"/>
  <c r="D65" i="14"/>
  <c r="B65" i="14" s="1"/>
  <c r="P64" i="14"/>
  <c r="E64" i="14"/>
  <c r="D64" i="14"/>
  <c r="B64" i="14" s="1"/>
  <c r="P63" i="14"/>
  <c r="E63" i="14"/>
  <c r="D63" i="14"/>
  <c r="B63" i="14" s="1"/>
  <c r="P62" i="14"/>
  <c r="E62" i="14"/>
  <c r="D62" i="14"/>
  <c r="B62" i="14" s="1"/>
  <c r="P61" i="14"/>
  <c r="E61" i="14"/>
  <c r="D61" i="14"/>
  <c r="B61" i="14" s="1"/>
  <c r="P60" i="14"/>
  <c r="E60" i="14"/>
  <c r="D60" i="14"/>
  <c r="B60" i="14" s="1"/>
  <c r="P59" i="14"/>
  <c r="E59" i="14"/>
  <c r="D59" i="14"/>
  <c r="B59" i="14" s="1"/>
  <c r="P58" i="14"/>
  <c r="E58" i="14"/>
  <c r="D58" i="14"/>
  <c r="B58" i="14" s="1"/>
  <c r="P57" i="14"/>
  <c r="E57" i="14"/>
  <c r="D57" i="14"/>
  <c r="B57" i="14" s="1"/>
  <c r="P56" i="14"/>
  <c r="E56" i="14"/>
  <c r="D56" i="14"/>
  <c r="B56" i="14" s="1"/>
  <c r="P55" i="14"/>
  <c r="E55" i="14"/>
  <c r="D55" i="14"/>
  <c r="B55" i="14" s="1"/>
  <c r="P54" i="14"/>
  <c r="E54" i="14"/>
  <c r="D54" i="14"/>
  <c r="B54" i="14" s="1"/>
  <c r="P53" i="14"/>
  <c r="E53" i="14"/>
  <c r="D53" i="14"/>
  <c r="B53" i="14" s="1"/>
  <c r="P52" i="14"/>
  <c r="E52" i="14"/>
  <c r="D52" i="14"/>
  <c r="B52" i="14" s="1"/>
  <c r="P51" i="14"/>
  <c r="E51" i="14"/>
  <c r="D51" i="14"/>
  <c r="B51" i="14" s="1"/>
  <c r="P50" i="14"/>
  <c r="E50" i="14"/>
  <c r="D50" i="14"/>
  <c r="B50" i="14" s="1"/>
  <c r="P49" i="14"/>
  <c r="E49" i="14"/>
  <c r="D49" i="14"/>
  <c r="B49" i="14" s="1"/>
  <c r="P48" i="14"/>
  <c r="E48" i="14"/>
  <c r="D48" i="14"/>
  <c r="B48" i="14" s="1"/>
  <c r="P47" i="14"/>
  <c r="E47" i="14"/>
  <c r="D47" i="14"/>
  <c r="B47" i="14" s="1"/>
  <c r="P46" i="14"/>
  <c r="E46" i="14"/>
  <c r="D46" i="14"/>
  <c r="B46" i="14" s="1"/>
  <c r="P45" i="14"/>
  <c r="E45" i="14"/>
  <c r="D45" i="14"/>
  <c r="B45" i="14" s="1"/>
  <c r="P44" i="14"/>
  <c r="E44" i="14"/>
  <c r="D44" i="14"/>
  <c r="B44" i="14" s="1"/>
  <c r="P43" i="14"/>
  <c r="E43" i="14"/>
  <c r="D43" i="14"/>
  <c r="B43" i="14" s="1"/>
  <c r="P42" i="14"/>
  <c r="E42" i="14"/>
  <c r="D42" i="14"/>
  <c r="B42" i="14" s="1"/>
  <c r="P41" i="14"/>
  <c r="E41" i="14"/>
  <c r="D41" i="14"/>
  <c r="B41" i="14" s="1"/>
  <c r="P40" i="14"/>
  <c r="E40" i="14"/>
  <c r="D40" i="14"/>
  <c r="B40" i="14" s="1"/>
  <c r="P39" i="14"/>
  <c r="E39" i="14"/>
  <c r="D39" i="14"/>
  <c r="B39" i="14" s="1"/>
  <c r="P38" i="14"/>
  <c r="E38" i="14"/>
  <c r="D38" i="14"/>
  <c r="B38" i="14" s="1"/>
  <c r="P37" i="14"/>
  <c r="E37" i="14"/>
  <c r="D37" i="14"/>
  <c r="B37" i="14" s="1"/>
  <c r="P36" i="14"/>
  <c r="E36" i="14"/>
  <c r="D36" i="14"/>
  <c r="B36" i="14" s="1"/>
  <c r="P35" i="14"/>
  <c r="E35" i="14"/>
  <c r="D35" i="14"/>
  <c r="B35" i="14" s="1"/>
  <c r="P34" i="14"/>
  <c r="E34" i="14"/>
  <c r="D34" i="14"/>
  <c r="B34" i="14" s="1"/>
  <c r="P33" i="14"/>
  <c r="E33" i="14"/>
  <c r="D33" i="14"/>
  <c r="B33" i="14" s="1"/>
  <c r="P32" i="14"/>
  <c r="E32" i="14"/>
  <c r="D32" i="14"/>
  <c r="B32" i="14" s="1"/>
  <c r="P31" i="14"/>
  <c r="E31" i="14"/>
  <c r="D31" i="14"/>
  <c r="B31" i="14" s="1"/>
  <c r="P30" i="14"/>
  <c r="E30" i="14"/>
  <c r="D30" i="14"/>
  <c r="B30" i="14" s="1"/>
  <c r="P29" i="14"/>
  <c r="E29" i="14"/>
  <c r="D29" i="14"/>
  <c r="B29" i="14" s="1"/>
  <c r="P28" i="14"/>
  <c r="E28" i="14"/>
  <c r="D28" i="14"/>
  <c r="B28" i="14" s="1"/>
  <c r="P27" i="14"/>
  <c r="E27" i="14"/>
  <c r="D27" i="14"/>
  <c r="B27" i="14" s="1"/>
  <c r="P26" i="14"/>
  <c r="E26" i="14"/>
  <c r="D26" i="14"/>
  <c r="B26" i="14" s="1"/>
  <c r="P25" i="14"/>
  <c r="E25" i="14"/>
  <c r="D25" i="14"/>
  <c r="B25" i="14" s="1"/>
  <c r="P24" i="14"/>
  <c r="E24" i="14"/>
  <c r="D24" i="14"/>
  <c r="B24" i="14" s="1"/>
  <c r="P23" i="14"/>
  <c r="E23" i="14"/>
  <c r="D23" i="14"/>
  <c r="B23" i="14" s="1"/>
  <c r="P22" i="14"/>
  <c r="E22" i="14"/>
  <c r="D22" i="14"/>
  <c r="B22" i="14" s="1"/>
  <c r="P21" i="14"/>
  <c r="E21" i="14"/>
  <c r="D21" i="14"/>
  <c r="B21" i="14" s="1"/>
  <c r="P20" i="14"/>
  <c r="E20" i="14"/>
  <c r="D20" i="14"/>
  <c r="B20" i="14" s="1"/>
  <c r="P19" i="14"/>
  <c r="E19" i="14"/>
  <c r="D19" i="14"/>
  <c r="B19" i="14" s="1"/>
  <c r="P18" i="14"/>
  <c r="E18" i="14"/>
  <c r="D18" i="14"/>
  <c r="B18" i="14" s="1"/>
  <c r="P17" i="14"/>
  <c r="E17" i="14"/>
  <c r="D17" i="14"/>
  <c r="B17" i="14" s="1"/>
  <c r="P16" i="14"/>
  <c r="E16" i="14"/>
  <c r="D16" i="14"/>
  <c r="B16" i="14" s="1"/>
  <c r="P15" i="14"/>
  <c r="E15" i="14"/>
  <c r="D15" i="14"/>
  <c r="B15" i="14" s="1"/>
  <c r="P14" i="14"/>
  <c r="E14" i="14"/>
  <c r="D14" i="14"/>
  <c r="B14" i="14" s="1"/>
  <c r="P13" i="14"/>
  <c r="E13" i="14"/>
  <c r="D13" i="14"/>
  <c r="B13" i="14" s="1"/>
  <c r="P12" i="14"/>
  <c r="E12" i="14"/>
  <c r="D12" i="14"/>
  <c r="B12" i="14" s="1"/>
  <c r="P11" i="14"/>
  <c r="E11" i="14"/>
  <c r="D11" i="14"/>
  <c r="B11" i="14" s="1"/>
  <c r="P10" i="14"/>
  <c r="E10" i="14"/>
  <c r="D10" i="14"/>
  <c r="B10" i="14" s="1"/>
  <c r="P9" i="14"/>
  <c r="E9" i="14"/>
  <c r="D9" i="14"/>
  <c r="B9" i="14" s="1"/>
  <c r="P8" i="14"/>
  <c r="E8" i="14"/>
  <c r="D8" i="14"/>
  <c r="B8" i="14" s="1"/>
  <c r="B2" i="14"/>
  <c r="K1000" i="13"/>
  <c r="P295" i="13"/>
  <c r="E295" i="13"/>
  <c r="D295" i="13"/>
  <c r="P294" i="13"/>
  <c r="E294" i="13"/>
  <c r="D294" i="13"/>
  <c r="P293" i="13"/>
  <c r="E293" i="13"/>
  <c r="D293" i="13"/>
  <c r="P292" i="13"/>
  <c r="E292" i="13"/>
  <c r="D292" i="13"/>
  <c r="P291" i="13"/>
  <c r="E291" i="13"/>
  <c r="D291" i="13"/>
  <c r="P290" i="13"/>
  <c r="E290" i="13"/>
  <c r="D290" i="13"/>
  <c r="P289" i="13"/>
  <c r="E289" i="13"/>
  <c r="D289" i="13"/>
  <c r="P288" i="13"/>
  <c r="E288" i="13"/>
  <c r="D288" i="13"/>
  <c r="P287" i="13"/>
  <c r="E287" i="13"/>
  <c r="D287" i="13"/>
  <c r="P286" i="13"/>
  <c r="E286" i="13"/>
  <c r="D286" i="13"/>
  <c r="P285" i="13"/>
  <c r="E285" i="13"/>
  <c r="D285" i="13"/>
  <c r="P284" i="13"/>
  <c r="E284" i="13"/>
  <c r="D284" i="13"/>
  <c r="P283" i="13"/>
  <c r="E283" i="13"/>
  <c r="D283" i="13"/>
  <c r="P282" i="13"/>
  <c r="E282" i="13"/>
  <c r="D282" i="13"/>
  <c r="P281" i="13"/>
  <c r="E281" i="13"/>
  <c r="D281" i="13"/>
  <c r="P280" i="13"/>
  <c r="E280" i="13"/>
  <c r="D280" i="13"/>
  <c r="P279" i="13"/>
  <c r="E279" i="13"/>
  <c r="D279" i="13"/>
  <c r="P278" i="13"/>
  <c r="E278" i="13"/>
  <c r="D278" i="13"/>
  <c r="P277" i="13"/>
  <c r="E277" i="13"/>
  <c r="D277" i="13"/>
  <c r="P276" i="13"/>
  <c r="E276" i="13"/>
  <c r="D276" i="13"/>
  <c r="P275" i="13"/>
  <c r="E275" i="13"/>
  <c r="D275" i="13"/>
  <c r="P274" i="13"/>
  <c r="E274" i="13"/>
  <c r="D274" i="13"/>
  <c r="P273" i="13"/>
  <c r="E273" i="13"/>
  <c r="D273" i="13"/>
  <c r="P272" i="13"/>
  <c r="E272" i="13"/>
  <c r="D272" i="13"/>
  <c r="P271" i="13"/>
  <c r="E271" i="13"/>
  <c r="D271" i="13"/>
  <c r="P270" i="13"/>
  <c r="E270" i="13"/>
  <c r="D270" i="13"/>
  <c r="P269" i="13"/>
  <c r="E269" i="13"/>
  <c r="D269" i="13"/>
  <c r="P268" i="13"/>
  <c r="E268" i="13"/>
  <c r="D268" i="13"/>
  <c r="P267" i="13"/>
  <c r="E267" i="13"/>
  <c r="D267" i="13"/>
  <c r="P266" i="13"/>
  <c r="E266" i="13"/>
  <c r="D266" i="13"/>
  <c r="P265" i="13"/>
  <c r="E265" i="13"/>
  <c r="D265" i="13"/>
  <c r="P264" i="13"/>
  <c r="E264" i="13"/>
  <c r="D264" i="13"/>
  <c r="P263" i="13"/>
  <c r="E263" i="13"/>
  <c r="D263" i="13"/>
  <c r="P262" i="13"/>
  <c r="E262" i="13"/>
  <c r="D262" i="13"/>
  <c r="P261" i="13"/>
  <c r="E261" i="13"/>
  <c r="D261" i="13"/>
  <c r="P260" i="13"/>
  <c r="E260" i="13"/>
  <c r="D260" i="13"/>
  <c r="P259" i="13"/>
  <c r="E259" i="13"/>
  <c r="D259" i="13"/>
  <c r="P258" i="13"/>
  <c r="E258" i="13"/>
  <c r="D258" i="13"/>
  <c r="P257" i="13"/>
  <c r="E257" i="13"/>
  <c r="D257" i="13"/>
  <c r="P256" i="13"/>
  <c r="E256" i="13"/>
  <c r="D256" i="13"/>
  <c r="P255" i="13"/>
  <c r="E255" i="13"/>
  <c r="D255" i="13"/>
  <c r="P254" i="13"/>
  <c r="E254" i="13"/>
  <c r="D254" i="13"/>
  <c r="P253" i="13"/>
  <c r="E253" i="13"/>
  <c r="D253" i="13"/>
  <c r="P252" i="13"/>
  <c r="E252" i="13"/>
  <c r="D252" i="13"/>
  <c r="P251" i="13"/>
  <c r="E251" i="13"/>
  <c r="D251" i="13"/>
  <c r="P250" i="13"/>
  <c r="E250" i="13"/>
  <c r="D250" i="13"/>
  <c r="P249" i="13"/>
  <c r="E249" i="13"/>
  <c r="D249" i="13"/>
  <c r="P248" i="13"/>
  <c r="E248" i="13"/>
  <c r="D248" i="13"/>
  <c r="P247" i="13"/>
  <c r="E247" i="13"/>
  <c r="D247" i="13"/>
  <c r="P246" i="13"/>
  <c r="E246" i="13"/>
  <c r="D246" i="13"/>
  <c r="P245" i="13"/>
  <c r="E245" i="13"/>
  <c r="D245" i="13"/>
  <c r="P244" i="13"/>
  <c r="E244" i="13"/>
  <c r="D244" i="13"/>
  <c r="P243" i="13"/>
  <c r="E243" i="13"/>
  <c r="D243" i="13"/>
  <c r="P242" i="13"/>
  <c r="E242" i="13"/>
  <c r="D242" i="13"/>
  <c r="P241" i="13"/>
  <c r="E241" i="13"/>
  <c r="D241" i="13"/>
  <c r="P240" i="13"/>
  <c r="E240" i="13"/>
  <c r="D240" i="13"/>
  <c r="P239" i="13"/>
  <c r="E239" i="13"/>
  <c r="D239" i="13"/>
  <c r="P238" i="13"/>
  <c r="E238" i="13"/>
  <c r="D238" i="13"/>
  <c r="P237" i="13"/>
  <c r="E237" i="13"/>
  <c r="D237" i="13"/>
  <c r="P236" i="13"/>
  <c r="E236" i="13"/>
  <c r="D236" i="13"/>
  <c r="P235" i="13"/>
  <c r="E235" i="13"/>
  <c r="D235" i="13"/>
  <c r="P234" i="13"/>
  <c r="E234" i="13"/>
  <c r="D234" i="13"/>
  <c r="P233" i="13"/>
  <c r="E233" i="13"/>
  <c r="D233" i="13"/>
  <c r="P232" i="13"/>
  <c r="E232" i="13"/>
  <c r="D232" i="13"/>
  <c r="P231" i="13"/>
  <c r="E231" i="13"/>
  <c r="D231" i="13"/>
  <c r="P230" i="13"/>
  <c r="E230" i="13"/>
  <c r="D230" i="13"/>
  <c r="P229" i="13"/>
  <c r="E229" i="13"/>
  <c r="D229" i="13"/>
  <c r="P228" i="13"/>
  <c r="E228" i="13"/>
  <c r="D228" i="13"/>
  <c r="P227" i="13"/>
  <c r="E227" i="13"/>
  <c r="D227" i="13"/>
  <c r="P226" i="13"/>
  <c r="E226" i="13"/>
  <c r="D226" i="13"/>
  <c r="P225" i="13"/>
  <c r="E225" i="13"/>
  <c r="D225" i="13"/>
  <c r="P224" i="13"/>
  <c r="E224" i="13"/>
  <c r="D224" i="13"/>
  <c r="P223" i="13"/>
  <c r="E223" i="13"/>
  <c r="D223" i="13"/>
  <c r="P222" i="13"/>
  <c r="E222" i="13"/>
  <c r="D222" i="13"/>
  <c r="P221" i="13"/>
  <c r="E221" i="13"/>
  <c r="D221" i="13"/>
  <c r="P220" i="13"/>
  <c r="E220" i="13"/>
  <c r="D220" i="13"/>
  <c r="P219" i="13"/>
  <c r="E219" i="13"/>
  <c r="D219" i="13"/>
  <c r="P218" i="13"/>
  <c r="E218" i="13"/>
  <c r="D218" i="13"/>
  <c r="P217" i="13"/>
  <c r="E217" i="13"/>
  <c r="D217" i="13"/>
  <c r="P216" i="13"/>
  <c r="E216" i="13"/>
  <c r="D216" i="13"/>
  <c r="P215" i="13"/>
  <c r="E215" i="13"/>
  <c r="D215" i="13"/>
  <c r="P214" i="13"/>
  <c r="E214" i="13"/>
  <c r="D214" i="13"/>
  <c r="P213" i="13"/>
  <c r="E213" i="13"/>
  <c r="D213" i="13"/>
  <c r="P212" i="13"/>
  <c r="E212" i="13"/>
  <c r="D212" i="13"/>
  <c r="P211" i="13"/>
  <c r="E211" i="13"/>
  <c r="D211" i="13"/>
  <c r="P210" i="13"/>
  <c r="E210" i="13"/>
  <c r="D210" i="13"/>
  <c r="P209" i="13"/>
  <c r="E209" i="13"/>
  <c r="D209" i="13"/>
  <c r="P208" i="13"/>
  <c r="E208" i="13"/>
  <c r="D208" i="13"/>
  <c r="P207" i="13"/>
  <c r="E207" i="13"/>
  <c r="D207" i="13"/>
  <c r="P206" i="13"/>
  <c r="E206" i="13"/>
  <c r="D206" i="13"/>
  <c r="P205" i="13"/>
  <c r="E205" i="13"/>
  <c r="D205" i="13"/>
  <c r="P204" i="13"/>
  <c r="E204" i="13"/>
  <c r="D204" i="13"/>
  <c r="P203" i="13"/>
  <c r="E203" i="13"/>
  <c r="D203" i="13"/>
  <c r="P202" i="13"/>
  <c r="E202" i="13"/>
  <c r="D202" i="13"/>
  <c r="P201" i="13"/>
  <c r="E201" i="13"/>
  <c r="D201" i="13"/>
  <c r="P200" i="13"/>
  <c r="E200" i="13"/>
  <c r="D200" i="13"/>
  <c r="P199" i="13"/>
  <c r="E199" i="13"/>
  <c r="D199" i="13"/>
  <c r="P198" i="13"/>
  <c r="E198" i="13"/>
  <c r="D198" i="13"/>
  <c r="P197" i="13"/>
  <c r="E197" i="13"/>
  <c r="D197" i="13"/>
  <c r="P196" i="13"/>
  <c r="E196" i="13"/>
  <c r="D196" i="13"/>
  <c r="P195" i="13"/>
  <c r="E195" i="13"/>
  <c r="D195" i="13"/>
  <c r="P194" i="13"/>
  <c r="E194" i="13"/>
  <c r="D194" i="13"/>
  <c r="P193" i="13"/>
  <c r="E193" i="13"/>
  <c r="D193" i="13"/>
  <c r="P192" i="13"/>
  <c r="E192" i="13"/>
  <c r="D192" i="13"/>
  <c r="P191" i="13"/>
  <c r="E191" i="13"/>
  <c r="D191" i="13"/>
  <c r="P190" i="13"/>
  <c r="E190" i="13"/>
  <c r="D190" i="13"/>
  <c r="P189" i="13"/>
  <c r="E189" i="13"/>
  <c r="D189" i="13"/>
  <c r="P188" i="13"/>
  <c r="E188" i="13"/>
  <c r="D188" i="13"/>
  <c r="P187" i="13"/>
  <c r="E187" i="13"/>
  <c r="D187" i="13"/>
  <c r="P186" i="13"/>
  <c r="E186" i="13"/>
  <c r="D186" i="13"/>
  <c r="P185" i="13"/>
  <c r="E185" i="13"/>
  <c r="D185" i="13"/>
  <c r="P184" i="13"/>
  <c r="E184" i="13"/>
  <c r="D184" i="13"/>
  <c r="P183" i="13"/>
  <c r="E183" i="13"/>
  <c r="D183" i="13"/>
  <c r="P182" i="13"/>
  <c r="E182" i="13"/>
  <c r="D182" i="13"/>
  <c r="P181" i="13"/>
  <c r="E181" i="13"/>
  <c r="D181" i="13"/>
  <c r="P180" i="13"/>
  <c r="E180" i="13"/>
  <c r="D180" i="13"/>
  <c r="P179" i="13"/>
  <c r="E179" i="13"/>
  <c r="D179" i="13"/>
  <c r="P178" i="13"/>
  <c r="E178" i="13"/>
  <c r="D178" i="13"/>
  <c r="P177" i="13"/>
  <c r="E177" i="13"/>
  <c r="D177" i="13"/>
  <c r="P176" i="13"/>
  <c r="E176" i="13"/>
  <c r="D176" i="13"/>
  <c r="P175" i="13"/>
  <c r="E175" i="13"/>
  <c r="D175" i="13"/>
  <c r="P174" i="13"/>
  <c r="E174" i="13"/>
  <c r="D174" i="13"/>
  <c r="P173" i="13"/>
  <c r="E173" i="13"/>
  <c r="D173" i="13"/>
  <c r="P172" i="13"/>
  <c r="E172" i="13"/>
  <c r="D172" i="13"/>
  <c r="P171" i="13"/>
  <c r="E171" i="13"/>
  <c r="D171" i="13"/>
  <c r="P170" i="13"/>
  <c r="E170" i="13"/>
  <c r="D170" i="13"/>
  <c r="P169" i="13"/>
  <c r="E169" i="13"/>
  <c r="D169" i="13"/>
  <c r="P168" i="13"/>
  <c r="E168" i="13"/>
  <c r="D168" i="13"/>
  <c r="P167" i="13"/>
  <c r="E167" i="13"/>
  <c r="D167" i="13"/>
  <c r="P166" i="13"/>
  <c r="E166" i="13"/>
  <c r="D166" i="13"/>
  <c r="P165" i="13"/>
  <c r="E165" i="13"/>
  <c r="D165" i="13"/>
  <c r="P164" i="13"/>
  <c r="E164" i="13"/>
  <c r="D164" i="13"/>
  <c r="P163" i="13"/>
  <c r="E163" i="13"/>
  <c r="D163" i="13"/>
  <c r="P162" i="13"/>
  <c r="E162" i="13"/>
  <c r="D162" i="13"/>
  <c r="P161" i="13"/>
  <c r="E161" i="13"/>
  <c r="D161" i="13"/>
  <c r="P160" i="13"/>
  <c r="E160" i="13"/>
  <c r="D160" i="13"/>
  <c r="P159" i="13"/>
  <c r="E159" i="13"/>
  <c r="D159" i="13"/>
  <c r="P158" i="13"/>
  <c r="E158" i="13"/>
  <c r="D158" i="13"/>
  <c r="P157" i="13"/>
  <c r="E157" i="13"/>
  <c r="D157" i="13"/>
  <c r="P156" i="13"/>
  <c r="E156" i="13"/>
  <c r="D156" i="13"/>
  <c r="P155" i="13"/>
  <c r="E155" i="13"/>
  <c r="D155" i="13"/>
  <c r="P154" i="13"/>
  <c r="E154" i="13"/>
  <c r="D154" i="13"/>
  <c r="P153" i="13"/>
  <c r="E153" i="13"/>
  <c r="D153" i="13"/>
  <c r="P152" i="13"/>
  <c r="E152" i="13"/>
  <c r="D152" i="13"/>
  <c r="P151" i="13"/>
  <c r="E151" i="13"/>
  <c r="D151" i="13"/>
  <c r="P150" i="13"/>
  <c r="E150" i="13"/>
  <c r="D150" i="13"/>
  <c r="P149" i="13"/>
  <c r="E149" i="13"/>
  <c r="D149" i="13"/>
  <c r="P148" i="13"/>
  <c r="E148" i="13"/>
  <c r="D148" i="13"/>
  <c r="P147" i="13"/>
  <c r="E147" i="13"/>
  <c r="D147" i="13"/>
  <c r="P146" i="13"/>
  <c r="E146" i="13"/>
  <c r="D146" i="13"/>
  <c r="P145" i="13"/>
  <c r="E145" i="13"/>
  <c r="D145" i="13"/>
  <c r="P144" i="13"/>
  <c r="E144" i="13"/>
  <c r="D144" i="13"/>
  <c r="P143" i="13"/>
  <c r="E143" i="13"/>
  <c r="D143" i="13"/>
  <c r="P142" i="13"/>
  <c r="E142" i="13"/>
  <c r="D142" i="13"/>
  <c r="P141" i="13"/>
  <c r="E141" i="13"/>
  <c r="D141" i="13"/>
  <c r="P140" i="13"/>
  <c r="E140" i="13"/>
  <c r="D140" i="13"/>
  <c r="P139" i="13"/>
  <c r="E139" i="13"/>
  <c r="D139" i="13"/>
  <c r="P138" i="13"/>
  <c r="E138" i="13"/>
  <c r="D138" i="13"/>
  <c r="P137" i="13"/>
  <c r="E137" i="13"/>
  <c r="D137" i="13"/>
  <c r="P136" i="13"/>
  <c r="E136" i="13"/>
  <c r="D136" i="13"/>
  <c r="P135" i="13"/>
  <c r="E135" i="13"/>
  <c r="D135" i="13"/>
  <c r="P134" i="13"/>
  <c r="E134" i="13"/>
  <c r="D134" i="13"/>
  <c r="P133" i="13"/>
  <c r="E133" i="13"/>
  <c r="D133" i="13"/>
  <c r="P132" i="13"/>
  <c r="E132" i="13"/>
  <c r="D132" i="13"/>
  <c r="P131" i="13"/>
  <c r="E131" i="13"/>
  <c r="D131" i="13"/>
  <c r="P130" i="13"/>
  <c r="E130" i="13"/>
  <c r="D130" i="13"/>
  <c r="P129" i="13"/>
  <c r="E129" i="13"/>
  <c r="D129" i="13"/>
  <c r="P128" i="13"/>
  <c r="E128" i="13"/>
  <c r="D128" i="13"/>
  <c r="P127" i="13"/>
  <c r="E127" i="13"/>
  <c r="D127" i="13"/>
  <c r="P126" i="13"/>
  <c r="E126" i="13"/>
  <c r="D126" i="13"/>
  <c r="P125" i="13"/>
  <c r="E125" i="13"/>
  <c r="D125" i="13"/>
  <c r="P124" i="13"/>
  <c r="E124" i="13"/>
  <c r="D124" i="13"/>
  <c r="P123" i="13"/>
  <c r="E123" i="13"/>
  <c r="D123" i="13"/>
  <c r="P122" i="13"/>
  <c r="E122" i="13"/>
  <c r="D122" i="13"/>
  <c r="P121" i="13"/>
  <c r="E121" i="13"/>
  <c r="D121" i="13"/>
  <c r="P120" i="13"/>
  <c r="E120" i="13"/>
  <c r="D120" i="13"/>
  <c r="P119" i="13"/>
  <c r="E119" i="13"/>
  <c r="D119" i="13"/>
  <c r="P118" i="13"/>
  <c r="E118" i="13"/>
  <c r="D118" i="13"/>
  <c r="P117" i="13"/>
  <c r="E117" i="13"/>
  <c r="D117" i="13"/>
  <c r="P116" i="13"/>
  <c r="E116" i="13"/>
  <c r="D116" i="13"/>
  <c r="P115" i="13"/>
  <c r="E115" i="13"/>
  <c r="D115" i="13"/>
  <c r="P114" i="13"/>
  <c r="E114" i="13"/>
  <c r="D114" i="13"/>
  <c r="P113" i="13"/>
  <c r="E113" i="13"/>
  <c r="D113" i="13"/>
  <c r="P112" i="13"/>
  <c r="E112" i="13"/>
  <c r="D112" i="13"/>
  <c r="P111" i="13"/>
  <c r="E111" i="13"/>
  <c r="D111" i="13"/>
  <c r="P110" i="13"/>
  <c r="E110" i="13"/>
  <c r="D110" i="13"/>
  <c r="P109" i="13"/>
  <c r="E109" i="13"/>
  <c r="D109" i="13"/>
  <c r="P108" i="13"/>
  <c r="E108" i="13"/>
  <c r="D108" i="13"/>
  <c r="P107" i="13"/>
  <c r="E107" i="13"/>
  <c r="D107" i="13"/>
  <c r="P106" i="13"/>
  <c r="E106" i="13"/>
  <c r="D106" i="13"/>
  <c r="P105" i="13"/>
  <c r="E105" i="13"/>
  <c r="D105" i="13"/>
  <c r="P104" i="13"/>
  <c r="E104" i="13"/>
  <c r="D104" i="13"/>
  <c r="P103" i="13"/>
  <c r="E103" i="13"/>
  <c r="D103" i="13"/>
  <c r="P102" i="13"/>
  <c r="E102" i="13"/>
  <c r="D102" i="13"/>
  <c r="P101" i="13"/>
  <c r="E101" i="13"/>
  <c r="D101" i="13"/>
  <c r="P100" i="13"/>
  <c r="E100" i="13"/>
  <c r="D100" i="13"/>
  <c r="P99" i="13"/>
  <c r="E99" i="13"/>
  <c r="D99" i="13"/>
  <c r="P98" i="13"/>
  <c r="E98" i="13"/>
  <c r="D98" i="13"/>
  <c r="P97" i="13"/>
  <c r="E97" i="13"/>
  <c r="D97" i="13"/>
  <c r="P96" i="13"/>
  <c r="E96" i="13"/>
  <c r="D96" i="13"/>
  <c r="P95" i="13"/>
  <c r="E95" i="13"/>
  <c r="D95" i="13"/>
  <c r="P94" i="13"/>
  <c r="E94" i="13"/>
  <c r="D94" i="13"/>
  <c r="P93" i="13"/>
  <c r="E93" i="13"/>
  <c r="D93" i="13"/>
  <c r="P92" i="13"/>
  <c r="E92" i="13"/>
  <c r="D92" i="13"/>
  <c r="P91" i="13"/>
  <c r="E91" i="13"/>
  <c r="D91" i="13"/>
  <c r="P90" i="13"/>
  <c r="E90" i="13"/>
  <c r="D90" i="13"/>
  <c r="P89" i="13"/>
  <c r="E89" i="13"/>
  <c r="D89" i="13"/>
  <c r="P88" i="13"/>
  <c r="E88" i="13"/>
  <c r="D88" i="13"/>
  <c r="P87" i="13"/>
  <c r="E87" i="13"/>
  <c r="D87" i="13"/>
  <c r="P86" i="13"/>
  <c r="E86" i="13"/>
  <c r="D86" i="13"/>
  <c r="P85" i="13"/>
  <c r="E85" i="13"/>
  <c r="D85" i="13"/>
  <c r="P84" i="13"/>
  <c r="E84" i="13"/>
  <c r="D84" i="13"/>
  <c r="P83" i="13"/>
  <c r="E83" i="13"/>
  <c r="D83" i="13"/>
  <c r="P82" i="13"/>
  <c r="E82" i="13"/>
  <c r="D82" i="13"/>
  <c r="P81" i="13"/>
  <c r="E81" i="13"/>
  <c r="D81" i="13"/>
  <c r="P80" i="13"/>
  <c r="E80" i="13"/>
  <c r="D80" i="13"/>
  <c r="P79" i="13"/>
  <c r="E79" i="13"/>
  <c r="D79" i="13"/>
  <c r="P78" i="13"/>
  <c r="E78" i="13"/>
  <c r="D78" i="13"/>
  <c r="P77" i="13"/>
  <c r="E77" i="13"/>
  <c r="D77" i="13"/>
  <c r="P76" i="13"/>
  <c r="E76" i="13"/>
  <c r="D76" i="13"/>
  <c r="P75" i="13"/>
  <c r="E75" i="13"/>
  <c r="D75" i="13"/>
  <c r="P74" i="13"/>
  <c r="E74" i="13"/>
  <c r="D74" i="13"/>
  <c r="P73" i="13"/>
  <c r="E73" i="13"/>
  <c r="D73" i="13"/>
  <c r="P72" i="13"/>
  <c r="E72" i="13"/>
  <c r="D72" i="13"/>
  <c r="P71" i="13"/>
  <c r="E71" i="13"/>
  <c r="D71" i="13"/>
  <c r="P70" i="13"/>
  <c r="E70" i="13"/>
  <c r="D70" i="13"/>
  <c r="P69" i="13"/>
  <c r="E69" i="13"/>
  <c r="D69" i="13"/>
  <c r="P68" i="13"/>
  <c r="E68" i="13"/>
  <c r="D68" i="13"/>
  <c r="P67" i="13"/>
  <c r="E67" i="13"/>
  <c r="D67" i="13"/>
  <c r="P66" i="13"/>
  <c r="E66" i="13"/>
  <c r="D66" i="13"/>
  <c r="P65" i="13"/>
  <c r="E65" i="13"/>
  <c r="D65" i="13"/>
  <c r="P64" i="13"/>
  <c r="E64" i="13"/>
  <c r="D64" i="13"/>
  <c r="P63" i="13"/>
  <c r="E63" i="13"/>
  <c r="D63" i="13"/>
  <c r="P62" i="13"/>
  <c r="E62" i="13"/>
  <c r="D62" i="13"/>
  <c r="P61" i="13"/>
  <c r="E61" i="13"/>
  <c r="D61" i="13"/>
  <c r="P60" i="13"/>
  <c r="E60" i="13"/>
  <c r="D60" i="13"/>
  <c r="P59" i="13"/>
  <c r="E59" i="13"/>
  <c r="D59" i="13"/>
  <c r="P58" i="13"/>
  <c r="E58" i="13"/>
  <c r="D58" i="13"/>
  <c r="P57" i="13"/>
  <c r="E57" i="13"/>
  <c r="D57" i="13"/>
  <c r="P56" i="13"/>
  <c r="E56" i="13"/>
  <c r="D56" i="13"/>
  <c r="P55" i="13"/>
  <c r="E55" i="13"/>
  <c r="D55" i="13"/>
  <c r="P54" i="13"/>
  <c r="E54" i="13"/>
  <c r="D54" i="13"/>
  <c r="P53" i="13"/>
  <c r="E53" i="13"/>
  <c r="D53" i="13"/>
  <c r="P52" i="13"/>
  <c r="E52" i="13"/>
  <c r="D52" i="13"/>
  <c r="P51" i="13"/>
  <c r="E51" i="13"/>
  <c r="D51" i="13"/>
  <c r="P50" i="13"/>
  <c r="E50" i="13"/>
  <c r="D50" i="13"/>
  <c r="P49" i="13"/>
  <c r="E49" i="13"/>
  <c r="D49" i="13"/>
  <c r="P48" i="13"/>
  <c r="E48" i="13"/>
  <c r="D48" i="13"/>
  <c r="P47" i="13"/>
  <c r="E47" i="13"/>
  <c r="D47" i="13"/>
  <c r="P46" i="13"/>
  <c r="E46" i="13"/>
  <c r="D46" i="13"/>
  <c r="P45" i="13"/>
  <c r="E45" i="13"/>
  <c r="D45" i="13"/>
  <c r="P44" i="13"/>
  <c r="E44" i="13"/>
  <c r="D44" i="13"/>
  <c r="P43" i="13"/>
  <c r="E43" i="13"/>
  <c r="D43" i="13"/>
  <c r="P42" i="13"/>
  <c r="E42" i="13"/>
  <c r="D42" i="13"/>
  <c r="P41" i="13"/>
  <c r="E41" i="13"/>
  <c r="D41" i="13"/>
  <c r="P40" i="13"/>
  <c r="E40" i="13"/>
  <c r="D40" i="13"/>
  <c r="P39" i="13"/>
  <c r="E39" i="13"/>
  <c r="D39" i="13"/>
  <c r="P38" i="13"/>
  <c r="E38" i="13"/>
  <c r="D38" i="13"/>
  <c r="P37" i="13"/>
  <c r="E37" i="13"/>
  <c r="D37" i="13"/>
  <c r="P36" i="13"/>
  <c r="E36" i="13"/>
  <c r="D36" i="13"/>
  <c r="P35" i="13"/>
  <c r="E35" i="13"/>
  <c r="D35" i="13"/>
  <c r="P34" i="13"/>
  <c r="E34" i="13"/>
  <c r="D34" i="13"/>
  <c r="P33" i="13"/>
  <c r="E33" i="13"/>
  <c r="D33" i="13"/>
  <c r="P32" i="13"/>
  <c r="E32" i="13"/>
  <c r="D32" i="13"/>
  <c r="P31" i="13"/>
  <c r="E31" i="13"/>
  <c r="D31" i="13"/>
  <c r="P30" i="13"/>
  <c r="E30" i="13"/>
  <c r="D30" i="13"/>
  <c r="P29" i="13"/>
  <c r="E29" i="13"/>
  <c r="D29" i="13"/>
  <c r="P28" i="13"/>
  <c r="E28" i="13"/>
  <c r="D28" i="13"/>
  <c r="P27" i="13"/>
  <c r="E27" i="13"/>
  <c r="D27" i="13"/>
  <c r="P26" i="13"/>
  <c r="E26" i="13"/>
  <c r="D26" i="13"/>
  <c r="P25" i="13"/>
  <c r="E25" i="13"/>
  <c r="D25" i="13"/>
  <c r="P24" i="13"/>
  <c r="E24" i="13"/>
  <c r="D24" i="13"/>
  <c r="P23" i="13"/>
  <c r="E23" i="13"/>
  <c r="D23" i="13"/>
  <c r="P22" i="13"/>
  <c r="E22" i="13"/>
  <c r="D22" i="13"/>
  <c r="P21" i="13"/>
  <c r="E21" i="13"/>
  <c r="D21" i="13"/>
  <c r="P20" i="13"/>
  <c r="E20" i="13"/>
  <c r="D20" i="13"/>
  <c r="P19" i="13"/>
  <c r="E19" i="13"/>
  <c r="D19" i="13"/>
  <c r="P18" i="13"/>
  <c r="E18" i="13"/>
  <c r="D18" i="13"/>
  <c r="P17" i="13"/>
  <c r="E17" i="13"/>
  <c r="D17" i="13"/>
  <c r="P16" i="13"/>
  <c r="E16" i="13"/>
  <c r="D16" i="13"/>
  <c r="P15" i="13"/>
  <c r="E15" i="13"/>
  <c r="D15" i="13"/>
  <c r="P14" i="13"/>
  <c r="E14" i="13"/>
  <c r="D14" i="13"/>
  <c r="P13" i="13"/>
  <c r="E13" i="13"/>
  <c r="D13" i="13"/>
  <c r="P12" i="13"/>
  <c r="E12" i="13"/>
  <c r="D12" i="13"/>
  <c r="P11" i="13"/>
  <c r="E11" i="13"/>
  <c r="D11" i="13"/>
  <c r="P10" i="13"/>
  <c r="E10" i="13"/>
  <c r="D10" i="13"/>
  <c r="P9" i="13"/>
  <c r="E9" i="13"/>
  <c r="D9" i="13"/>
  <c r="P8" i="13"/>
  <c r="E8" i="13"/>
  <c r="D8" i="13"/>
  <c r="B2" i="13"/>
  <c r="K1000" i="12"/>
  <c r="P295" i="12"/>
  <c r="E295" i="12"/>
  <c r="D295" i="12"/>
  <c r="P294" i="12"/>
  <c r="E294" i="12"/>
  <c r="D294" i="12"/>
  <c r="P293" i="12"/>
  <c r="E293" i="12"/>
  <c r="D293" i="12"/>
  <c r="P292" i="12"/>
  <c r="E292" i="12"/>
  <c r="D292" i="12"/>
  <c r="P291" i="12"/>
  <c r="E291" i="12"/>
  <c r="D291" i="12"/>
  <c r="P290" i="12"/>
  <c r="E290" i="12"/>
  <c r="D290" i="12"/>
  <c r="P289" i="12"/>
  <c r="E289" i="12"/>
  <c r="D289" i="12"/>
  <c r="P288" i="12"/>
  <c r="E288" i="12"/>
  <c r="D288" i="12"/>
  <c r="P287" i="12"/>
  <c r="E287" i="12"/>
  <c r="D287" i="12"/>
  <c r="P286" i="12"/>
  <c r="E286" i="12"/>
  <c r="D286" i="12"/>
  <c r="P285" i="12"/>
  <c r="E285" i="12"/>
  <c r="D285" i="12"/>
  <c r="P284" i="12"/>
  <c r="E284" i="12"/>
  <c r="D284" i="12"/>
  <c r="P283" i="12"/>
  <c r="E283" i="12"/>
  <c r="D283" i="12"/>
  <c r="P282" i="12"/>
  <c r="E282" i="12"/>
  <c r="D282" i="12"/>
  <c r="P281" i="12"/>
  <c r="E281" i="12"/>
  <c r="D281" i="12"/>
  <c r="P280" i="12"/>
  <c r="E280" i="12"/>
  <c r="D280" i="12"/>
  <c r="P279" i="12"/>
  <c r="E279" i="12"/>
  <c r="D279" i="12"/>
  <c r="P278" i="12"/>
  <c r="E278" i="12"/>
  <c r="D278" i="12"/>
  <c r="P277" i="12"/>
  <c r="E277" i="12"/>
  <c r="D277" i="12"/>
  <c r="P276" i="12"/>
  <c r="E276" i="12"/>
  <c r="D276" i="12"/>
  <c r="P275" i="12"/>
  <c r="E275" i="12"/>
  <c r="D275" i="12"/>
  <c r="P274" i="12"/>
  <c r="E274" i="12"/>
  <c r="D274" i="12"/>
  <c r="P273" i="12"/>
  <c r="E273" i="12"/>
  <c r="D273" i="12"/>
  <c r="P272" i="12"/>
  <c r="E272" i="12"/>
  <c r="D272" i="12"/>
  <c r="P271" i="12"/>
  <c r="E271" i="12"/>
  <c r="D271" i="12"/>
  <c r="P270" i="12"/>
  <c r="E270" i="12"/>
  <c r="D270" i="12"/>
  <c r="P269" i="12"/>
  <c r="E269" i="12"/>
  <c r="D269" i="12"/>
  <c r="P268" i="12"/>
  <c r="E268" i="12"/>
  <c r="D268" i="12"/>
  <c r="P267" i="12"/>
  <c r="E267" i="12"/>
  <c r="D267" i="12"/>
  <c r="P266" i="12"/>
  <c r="E266" i="12"/>
  <c r="D266" i="12"/>
  <c r="P265" i="12"/>
  <c r="E265" i="12"/>
  <c r="D265" i="12"/>
  <c r="P264" i="12"/>
  <c r="E264" i="12"/>
  <c r="D264" i="12"/>
  <c r="P263" i="12"/>
  <c r="E263" i="12"/>
  <c r="D263" i="12"/>
  <c r="P262" i="12"/>
  <c r="E262" i="12"/>
  <c r="D262" i="12"/>
  <c r="P261" i="12"/>
  <c r="E261" i="12"/>
  <c r="D261" i="12"/>
  <c r="P260" i="12"/>
  <c r="E260" i="12"/>
  <c r="D260" i="12"/>
  <c r="P259" i="12"/>
  <c r="E259" i="12"/>
  <c r="D259" i="12"/>
  <c r="P258" i="12"/>
  <c r="E258" i="12"/>
  <c r="D258" i="12"/>
  <c r="P257" i="12"/>
  <c r="E257" i="12"/>
  <c r="D257" i="12"/>
  <c r="P256" i="12"/>
  <c r="E256" i="12"/>
  <c r="D256" i="12"/>
  <c r="P255" i="12"/>
  <c r="E255" i="12"/>
  <c r="D255" i="12"/>
  <c r="P254" i="12"/>
  <c r="E254" i="12"/>
  <c r="D254" i="12"/>
  <c r="P253" i="12"/>
  <c r="E253" i="12"/>
  <c r="D253" i="12"/>
  <c r="P252" i="12"/>
  <c r="E252" i="12"/>
  <c r="D252" i="12"/>
  <c r="P251" i="12"/>
  <c r="E251" i="12"/>
  <c r="D251" i="12"/>
  <c r="P250" i="12"/>
  <c r="E250" i="12"/>
  <c r="D250" i="12"/>
  <c r="P249" i="12"/>
  <c r="E249" i="12"/>
  <c r="D249" i="12"/>
  <c r="P248" i="12"/>
  <c r="E248" i="12"/>
  <c r="D248" i="12"/>
  <c r="P247" i="12"/>
  <c r="E247" i="12"/>
  <c r="D247" i="12"/>
  <c r="P246" i="12"/>
  <c r="E246" i="12"/>
  <c r="D246" i="12"/>
  <c r="P245" i="12"/>
  <c r="E245" i="12"/>
  <c r="D245" i="12"/>
  <c r="P244" i="12"/>
  <c r="E244" i="12"/>
  <c r="D244" i="12"/>
  <c r="P243" i="12"/>
  <c r="E243" i="12"/>
  <c r="D243" i="12"/>
  <c r="P242" i="12"/>
  <c r="E242" i="12"/>
  <c r="D242" i="12"/>
  <c r="P241" i="12"/>
  <c r="E241" i="12"/>
  <c r="D241" i="12"/>
  <c r="P240" i="12"/>
  <c r="E240" i="12"/>
  <c r="D240" i="12"/>
  <c r="P239" i="12"/>
  <c r="E239" i="12"/>
  <c r="D239" i="12"/>
  <c r="P238" i="12"/>
  <c r="E238" i="12"/>
  <c r="D238" i="12"/>
  <c r="P237" i="12"/>
  <c r="E237" i="12"/>
  <c r="D237" i="12"/>
  <c r="P236" i="12"/>
  <c r="E236" i="12"/>
  <c r="D236" i="12"/>
  <c r="P235" i="12"/>
  <c r="E235" i="12"/>
  <c r="D235" i="12"/>
  <c r="P234" i="12"/>
  <c r="E234" i="12"/>
  <c r="D234" i="12"/>
  <c r="P233" i="12"/>
  <c r="E233" i="12"/>
  <c r="D233" i="12"/>
  <c r="P232" i="12"/>
  <c r="E232" i="12"/>
  <c r="D232" i="12"/>
  <c r="P231" i="12"/>
  <c r="E231" i="12"/>
  <c r="D231" i="12"/>
  <c r="P230" i="12"/>
  <c r="E230" i="12"/>
  <c r="D230" i="12"/>
  <c r="P229" i="12"/>
  <c r="E229" i="12"/>
  <c r="D229" i="12"/>
  <c r="P228" i="12"/>
  <c r="E228" i="12"/>
  <c r="D228" i="12"/>
  <c r="P227" i="12"/>
  <c r="E227" i="12"/>
  <c r="D227" i="12"/>
  <c r="P226" i="12"/>
  <c r="E226" i="12"/>
  <c r="D226" i="12"/>
  <c r="P225" i="12"/>
  <c r="E225" i="12"/>
  <c r="D225" i="12"/>
  <c r="P224" i="12"/>
  <c r="E224" i="12"/>
  <c r="D224" i="12"/>
  <c r="P223" i="12"/>
  <c r="E223" i="12"/>
  <c r="D223" i="12"/>
  <c r="P222" i="12"/>
  <c r="E222" i="12"/>
  <c r="D222" i="12"/>
  <c r="P221" i="12"/>
  <c r="E221" i="12"/>
  <c r="D221" i="12"/>
  <c r="P220" i="12"/>
  <c r="E220" i="12"/>
  <c r="D220" i="12"/>
  <c r="P219" i="12"/>
  <c r="E219" i="12"/>
  <c r="D219" i="12"/>
  <c r="P218" i="12"/>
  <c r="E218" i="12"/>
  <c r="D218" i="12"/>
  <c r="P217" i="12"/>
  <c r="E217" i="12"/>
  <c r="D217" i="12"/>
  <c r="P216" i="12"/>
  <c r="E216" i="12"/>
  <c r="D216" i="12"/>
  <c r="P215" i="12"/>
  <c r="E215" i="12"/>
  <c r="D215" i="12"/>
  <c r="P214" i="12"/>
  <c r="E214" i="12"/>
  <c r="D214" i="12"/>
  <c r="P213" i="12"/>
  <c r="E213" i="12"/>
  <c r="D213" i="12"/>
  <c r="P212" i="12"/>
  <c r="E212" i="12"/>
  <c r="D212" i="12"/>
  <c r="P211" i="12"/>
  <c r="E211" i="12"/>
  <c r="D211" i="12"/>
  <c r="P210" i="12"/>
  <c r="E210" i="12"/>
  <c r="D210" i="12"/>
  <c r="P209" i="12"/>
  <c r="E209" i="12"/>
  <c r="D209" i="12"/>
  <c r="P208" i="12"/>
  <c r="E208" i="12"/>
  <c r="D208" i="12"/>
  <c r="P207" i="12"/>
  <c r="E207" i="12"/>
  <c r="D207" i="12"/>
  <c r="P206" i="12"/>
  <c r="E206" i="12"/>
  <c r="D206" i="12"/>
  <c r="P205" i="12"/>
  <c r="E205" i="12"/>
  <c r="D205" i="12"/>
  <c r="P204" i="12"/>
  <c r="E204" i="12"/>
  <c r="D204" i="12"/>
  <c r="P203" i="12"/>
  <c r="E203" i="12"/>
  <c r="D203" i="12"/>
  <c r="P202" i="12"/>
  <c r="E202" i="12"/>
  <c r="D202" i="12"/>
  <c r="P201" i="12"/>
  <c r="E201" i="12"/>
  <c r="D201" i="12"/>
  <c r="P200" i="12"/>
  <c r="E200" i="12"/>
  <c r="D200" i="12"/>
  <c r="P199" i="12"/>
  <c r="E199" i="12"/>
  <c r="D199" i="12"/>
  <c r="P198" i="12"/>
  <c r="E198" i="12"/>
  <c r="D198" i="12"/>
  <c r="P197" i="12"/>
  <c r="E197" i="12"/>
  <c r="D197" i="12"/>
  <c r="P196" i="12"/>
  <c r="E196" i="12"/>
  <c r="D196" i="12"/>
  <c r="P195" i="12"/>
  <c r="E195" i="12"/>
  <c r="D195" i="12"/>
  <c r="P194" i="12"/>
  <c r="E194" i="12"/>
  <c r="D194" i="12"/>
  <c r="P193" i="12"/>
  <c r="E193" i="12"/>
  <c r="D193" i="12"/>
  <c r="P192" i="12"/>
  <c r="E192" i="12"/>
  <c r="D192" i="12"/>
  <c r="P191" i="12"/>
  <c r="E191" i="12"/>
  <c r="D191" i="12"/>
  <c r="P190" i="12"/>
  <c r="E190" i="12"/>
  <c r="D190" i="12"/>
  <c r="P189" i="12"/>
  <c r="E189" i="12"/>
  <c r="D189" i="12"/>
  <c r="P188" i="12"/>
  <c r="E188" i="12"/>
  <c r="D188" i="12"/>
  <c r="P187" i="12"/>
  <c r="E187" i="12"/>
  <c r="D187" i="12"/>
  <c r="P186" i="12"/>
  <c r="E186" i="12"/>
  <c r="D186" i="12"/>
  <c r="P185" i="12"/>
  <c r="E185" i="12"/>
  <c r="D185" i="12"/>
  <c r="P184" i="12"/>
  <c r="E184" i="12"/>
  <c r="D184" i="12"/>
  <c r="P183" i="12"/>
  <c r="E183" i="12"/>
  <c r="D183" i="12"/>
  <c r="P182" i="12"/>
  <c r="E182" i="12"/>
  <c r="D182" i="12"/>
  <c r="P181" i="12"/>
  <c r="E181" i="12"/>
  <c r="D181" i="12"/>
  <c r="P180" i="12"/>
  <c r="E180" i="12"/>
  <c r="D180" i="12"/>
  <c r="P179" i="12"/>
  <c r="E179" i="12"/>
  <c r="D179" i="12"/>
  <c r="P178" i="12"/>
  <c r="E178" i="12"/>
  <c r="D178" i="12"/>
  <c r="P177" i="12"/>
  <c r="E177" i="12"/>
  <c r="D177" i="12"/>
  <c r="P176" i="12"/>
  <c r="E176" i="12"/>
  <c r="D176" i="12"/>
  <c r="P175" i="12"/>
  <c r="E175" i="12"/>
  <c r="D175" i="12"/>
  <c r="P174" i="12"/>
  <c r="E174" i="12"/>
  <c r="D174" i="12"/>
  <c r="P173" i="12"/>
  <c r="E173" i="12"/>
  <c r="D173" i="12"/>
  <c r="P172" i="12"/>
  <c r="E172" i="12"/>
  <c r="D172" i="12"/>
  <c r="P171" i="12"/>
  <c r="E171" i="12"/>
  <c r="D171" i="12"/>
  <c r="P170" i="12"/>
  <c r="E170" i="12"/>
  <c r="D170" i="12"/>
  <c r="P169" i="12"/>
  <c r="E169" i="12"/>
  <c r="D169" i="12"/>
  <c r="P168" i="12"/>
  <c r="E168" i="12"/>
  <c r="D168" i="12"/>
  <c r="P167" i="12"/>
  <c r="E167" i="12"/>
  <c r="D167" i="12"/>
  <c r="P166" i="12"/>
  <c r="E166" i="12"/>
  <c r="D166" i="12"/>
  <c r="P165" i="12"/>
  <c r="E165" i="12"/>
  <c r="D165" i="12"/>
  <c r="P164" i="12"/>
  <c r="E164" i="12"/>
  <c r="D164" i="12"/>
  <c r="P163" i="12"/>
  <c r="E163" i="12"/>
  <c r="D163" i="12"/>
  <c r="P162" i="12"/>
  <c r="E162" i="12"/>
  <c r="D162" i="12"/>
  <c r="P161" i="12"/>
  <c r="E161" i="12"/>
  <c r="D161" i="12"/>
  <c r="P160" i="12"/>
  <c r="E160" i="12"/>
  <c r="D160" i="12"/>
  <c r="P159" i="12"/>
  <c r="E159" i="12"/>
  <c r="D159" i="12"/>
  <c r="P158" i="12"/>
  <c r="E158" i="12"/>
  <c r="D158" i="12"/>
  <c r="P157" i="12"/>
  <c r="E157" i="12"/>
  <c r="D157" i="12"/>
  <c r="P156" i="12"/>
  <c r="E156" i="12"/>
  <c r="D156" i="12"/>
  <c r="P155" i="12"/>
  <c r="E155" i="12"/>
  <c r="D155" i="12"/>
  <c r="P154" i="12"/>
  <c r="E154" i="12"/>
  <c r="D154" i="12"/>
  <c r="P153" i="12"/>
  <c r="E153" i="12"/>
  <c r="D153" i="12"/>
  <c r="P152" i="12"/>
  <c r="E152" i="12"/>
  <c r="D152" i="12"/>
  <c r="P151" i="12"/>
  <c r="E151" i="12"/>
  <c r="D151" i="12"/>
  <c r="P150" i="12"/>
  <c r="E150" i="12"/>
  <c r="D150" i="12"/>
  <c r="P149" i="12"/>
  <c r="E149" i="12"/>
  <c r="D149" i="12"/>
  <c r="P148" i="12"/>
  <c r="E148" i="12"/>
  <c r="D148" i="12"/>
  <c r="P147" i="12"/>
  <c r="E147" i="12"/>
  <c r="D147" i="12"/>
  <c r="P146" i="12"/>
  <c r="E146" i="12"/>
  <c r="D146" i="12"/>
  <c r="P145" i="12"/>
  <c r="E145" i="12"/>
  <c r="D145" i="12"/>
  <c r="P144" i="12"/>
  <c r="E144" i="12"/>
  <c r="D144" i="12"/>
  <c r="P143" i="12"/>
  <c r="E143" i="12"/>
  <c r="D143" i="12"/>
  <c r="P142" i="12"/>
  <c r="E142" i="12"/>
  <c r="D142" i="12"/>
  <c r="P141" i="12"/>
  <c r="E141" i="12"/>
  <c r="D141" i="12"/>
  <c r="P140" i="12"/>
  <c r="E140" i="12"/>
  <c r="D140" i="12"/>
  <c r="P139" i="12"/>
  <c r="E139" i="12"/>
  <c r="D139" i="12"/>
  <c r="P138" i="12"/>
  <c r="E138" i="12"/>
  <c r="D138" i="12"/>
  <c r="P137" i="12"/>
  <c r="E137" i="12"/>
  <c r="D137" i="12"/>
  <c r="P136" i="12"/>
  <c r="E136" i="12"/>
  <c r="D136" i="12"/>
  <c r="P135" i="12"/>
  <c r="E135" i="12"/>
  <c r="D135" i="12"/>
  <c r="P134" i="12"/>
  <c r="E134" i="12"/>
  <c r="D134" i="12"/>
  <c r="P133" i="12"/>
  <c r="E133" i="12"/>
  <c r="D133" i="12"/>
  <c r="P132" i="12"/>
  <c r="E132" i="12"/>
  <c r="D132" i="12"/>
  <c r="P131" i="12"/>
  <c r="E131" i="12"/>
  <c r="D131" i="12"/>
  <c r="P130" i="12"/>
  <c r="E130" i="12"/>
  <c r="D130" i="12"/>
  <c r="P129" i="12"/>
  <c r="E129" i="12"/>
  <c r="D129" i="12"/>
  <c r="P128" i="12"/>
  <c r="E128" i="12"/>
  <c r="D128" i="12"/>
  <c r="P127" i="12"/>
  <c r="E127" i="12"/>
  <c r="D127" i="12"/>
  <c r="P126" i="12"/>
  <c r="E126" i="12"/>
  <c r="D126" i="12"/>
  <c r="P125" i="12"/>
  <c r="E125" i="12"/>
  <c r="D125" i="12"/>
  <c r="P124" i="12"/>
  <c r="E124" i="12"/>
  <c r="D124" i="12"/>
  <c r="P123" i="12"/>
  <c r="E123" i="12"/>
  <c r="D123" i="12"/>
  <c r="P122" i="12"/>
  <c r="E122" i="12"/>
  <c r="D122" i="12"/>
  <c r="P121" i="12"/>
  <c r="E121" i="12"/>
  <c r="D121" i="12"/>
  <c r="P120" i="12"/>
  <c r="E120" i="12"/>
  <c r="D120" i="12"/>
  <c r="P119" i="12"/>
  <c r="E119" i="12"/>
  <c r="D119" i="12"/>
  <c r="P118" i="12"/>
  <c r="E118" i="12"/>
  <c r="D118" i="12"/>
  <c r="P117" i="12"/>
  <c r="E117" i="12"/>
  <c r="D117" i="12"/>
  <c r="P116" i="12"/>
  <c r="E116" i="12"/>
  <c r="D116" i="12"/>
  <c r="P115" i="12"/>
  <c r="E115" i="12"/>
  <c r="D115" i="12"/>
  <c r="P114" i="12"/>
  <c r="E114" i="12"/>
  <c r="D114" i="12"/>
  <c r="P113" i="12"/>
  <c r="E113" i="12"/>
  <c r="D113" i="12"/>
  <c r="P112" i="12"/>
  <c r="E112" i="12"/>
  <c r="D112" i="12"/>
  <c r="P111" i="12"/>
  <c r="E111" i="12"/>
  <c r="D111" i="12"/>
  <c r="P110" i="12"/>
  <c r="E110" i="12"/>
  <c r="D110" i="12"/>
  <c r="P109" i="12"/>
  <c r="E109" i="12"/>
  <c r="D109" i="12"/>
  <c r="P108" i="12"/>
  <c r="E108" i="12"/>
  <c r="D108" i="12"/>
  <c r="P107" i="12"/>
  <c r="E107" i="12"/>
  <c r="D107" i="12"/>
  <c r="P106" i="12"/>
  <c r="E106" i="12"/>
  <c r="D106" i="12"/>
  <c r="P105" i="12"/>
  <c r="E105" i="12"/>
  <c r="D105" i="12"/>
  <c r="P104" i="12"/>
  <c r="E104" i="12"/>
  <c r="D104" i="12"/>
  <c r="P103" i="12"/>
  <c r="E103" i="12"/>
  <c r="D103" i="12"/>
  <c r="P102" i="12"/>
  <c r="E102" i="12"/>
  <c r="D102" i="12"/>
  <c r="P101" i="12"/>
  <c r="E101" i="12"/>
  <c r="D101" i="12"/>
  <c r="P100" i="12"/>
  <c r="E100" i="12"/>
  <c r="D100" i="12"/>
  <c r="P99" i="12"/>
  <c r="E99" i="12"/>
  <c r="D99" i="12"/>
  <c r="P98" i="12"/>
  <c r="E98" i="12"/>
  <c r="D98" i="12"/>
  <c r="P97" i="12"/>
  <c r="E97" i="12"/>
  <c r="D97" i="12"/>
  <c r="P96" i="12"/>
  <c r="E96" i="12"/>
  <c r="D96" i="12"/>
  <c r="P95" i="12"/>
  <c r="E95" i="12"/>
  <c r="D95" i="12"/>
  <c r="P94" i="12"/>
  <c r="E94" i="12"/>
  <c r="D94" i="12"/>
  <c r="P93" i="12"/>
  <c r="E93" i="12"/>
  <c r="D93" i="12"/>
  <c r="P92" i="12"/>
  <c r="E92" i="12"/>
  <c r="D92" i="12"/>
  <c r="P91" i="12"/>
  <c r="E91" i="12"/>
  <c r="D91" i="12"/>
  <c r="P90" i="12"/>
  <c r="E90" i="12"/>
  <c r="D90" i="12"/>
  <c r="P89" i="12"/>
  <c r="E89" i="12"/>
  <c r="D89" i="12"/>
  <c r="P88" i="12"/>
  <c r="E88" i="12"/>
  <c r="D88" i="12"/>
  <c r="P87" i="12"/>
  <c r="E87" i="12"/>
  <c r="D87" i="12"/>
  <c r="P86" i="12"/>
  <c r="E86" i="12"/>
  <c r="D86" i="12"/>
  <c r="P85" i="12"/>
  <c r="E85" i="12"/>
  <c r="D85" i="12"/>
  <c r="P84" i="12"/>
  <c r="E84" i="12"/>
  <c r="D84" i="12"/>
  <c r="P83" i="12"/>
  <c r="E83" i="12"/>
  <c r="D83" i="12"/>
  <c r="P82" i="12"/>
  <c r="E82" i="12"/>
  <c r="D82" i="12"/>
  <c r="P81" i="12"/>
  <c r="E81" i="12"/>
  <c r="D81" i="12"/>
  <c r="P80" i="12"/>
  <c r="E80" i="12"/>
  <c r="D80" i="12"/>
  <c r="P79" i="12"/>
  <c r="E79" i="12"/>
  <c r="D79" i="12"/>
  <c r="P78" i="12"/>
  <c r="E78" i="12"/>
  <c r="D78" i="12"/>
  <c r="P77" i="12"/>
  <c r="E77" i="12"/>
  <c r="D77" i="12"/>
  <c r="P76" i="12"/>
  <c r="E76" i="12"/>
  <c r="D76" i="12"/>
  <c r="P75" i="12"/>
  <c r="E75" i="12"/>
  <c r="D75" i="12"/>
  <c r="P74" i="12"/>
  <c r="E74" i="12"/>
  <c r="D74" i="12"/>
  <c r="P73" i="12"/>
  <c r="E73" i="12"/>
  <c r="D73" i="12"/>
  <c r="P72" i="12"/>
  <c r="E72" i="12"/>
  <c r="D72" i="12"/>
  <c r="P71" i="12"/>
  <c r="E71" i="12"/>
  <c r="D71" i="12"/>
  <c r="P70" i="12"/>
  <c r="E70" i="12"/>
  <c r="D70" i="12"/>
  <c r="P69" i="12"/>
  <c r="E69" i="12"/>
  <c r="D69" i="12"/>
  <c r="P68" i="12"/>
  <c r="E68" i="12"/>
  <c r="D68" i="12"/>
  <c r="P67" i="12"/>
  <c r="E67" i="12"/>
  <c r="D67" i="12"/>
  <c r="P66" i="12"/>
  <c r="E66" i="12"/>
  <c r="D66" i="12"/>
  <c r="P65" i="12"/>
  <c r="E65" i="12"/>
  <c r="D65" i="12"/>
  <c r="P64" i="12"/>
  <c r="E64" i="12"/>
  <c r="D64" i="12"/>
  <c r="P63" i="12"/>
  <c r="E63" i="12"/>
  <c r="D63" i="12"/>
  <c r="P62" i="12"/>
  <c r="E62" i="12"/>
  <c r="D62" i="12"/>
  <c r="P61" i="12"/>
  <c r="E61" i="12"/>
  <c r="D61" i="12"/>
  <c r="P60" i="12"/>
  <c r="E60" i="12"/>
  <c r="D60" i="12"/>
  <c r="P59" i="12"/>
  <c r="E59" i="12"/>
  <c r="D59" i="12"/>
  <c r="P58" i="12"/>
  <c r="E58" i="12"/>
  <c r="D58" i="12"/>
  <c r="P57" i="12"/>
  <c r="E57" i="12"/>
  <c r="D57" i="12"/>
  <c r="P56" i="12"/>
  <c r="E56" i="12"/>
  <c r="D56" i="12"/>
  <c r="P55" i="12"/>
  <c r="E55" i="12"/>
  <c r="D55" i="12"/>
  <c r="P54" i="12"/>
  <c r="E54" i="12"/>
  <c r="D54" i="12"/>
  <c r="P53" i="12"/>
  <c r="E53" i="12"/>
  <c r="D53" i="12"/>
  <c r="P52" i="12"/>
  <c r="E52" i="12"/>
  <c r="D52" i="12"/>
  <c r="P51" i="12"/>
  <c r="E51" i="12"/>
  <c r="D51" i="12"/>
  <c r="P50" i="12"/>
  <c r="E50" i="12"/>
  <c r="D50" i="12"/>
  <c r="P49" i="12"/>
  <c r="E49" i="12"/>
  <c r="D49" i="12"/>
  <c r="P48" i="12"/>
  <c r="E48" i="12"/>
  <c r="D48" i="12"/>
  <c r="P47" i="12"/>
  <c r="E47" i="12"/>
  <c r="D47" i="12"/>
  <c r="P46" i="12"/>
  <c r="E46" i="12"/>
  <c r="D46" i="12"/>
  <c r="P45" i="12"/>
  <c r="E45" i="12"/>
  <c r="D45" i="12"/>
  <c r="P44" i="12"/>
  <c r="E44" i="12"/>
  <c r="D44" i="12"/>
  <c r="P43" i="12"/>
  <c r="E43" i="12"/>
  <c r="D43" i="12"/>
  <c r="P42" i="12"/>
  <c r="E42" i="12"/>
  <c r="D42" i="12"/>
  <c r="P41" i="12"/>
  <c r="E41" i="12"/>
  <c r="D41" i="12"/>
  <c r="P40" i="12"/>
  <c r="E40" i="12"/>
  <c r="D40" i="12"/>
  <c r="P39" i="12"/>
  <c r="E39" i="12"/>
  <c r="D39" i="12"/>
  <c r="P38" i="12"/>
  <c r="E38" i="12"/>
  <c r="D38" i="12"/>
  <c r="P37" i="12"/>
  <c r="E37" i="12"/>
  <c r="D37" i="12"/>
  <c r="P36" i="12"/>
  <c r="E36" i="12"/>
  <c r="D36" i="12"/>
  <c r="P35" i="12"/>
  <c r="E35" i="12"/>
  <c r="D35" i="12"/>
  <c r="P34" i="12"/>
  <c r="E34" i="12"/>
  <c r="D34" i="12"/>
  <c r="P33" i="12"/>
  <c r="E33" i="12"/>
  <c r="D33" i="12"/>
  <c r="P32" i="12"/>
  <c r="E32" i="12"/>
  <c r="D32" i="12"/>
  <c r="P31" i="12"/>
  <c r="E31" i="12"/>
  <c r="D31" i="12"/>
  <c r="P30" i="12"/>
  <c r="E30" i="12"/>
  <c r="D30" i="12"/>
  <c r="P29" i="12"/>
  <c r="E29" i="12"/>
  <c r="D29" i="12"/>
  <c r="P28" i="12"/>
  <c r="E28" i="12"/>
  <c r="D28" i="12"/>
  <c r="P27" i="12"/>
  <c r="E27" i="12"/>
  <c r="D27" i="12"/>
  <c r="P26" i="12"/>
  <c r="E26" i="12"/>
  <c r="D26" i="12"/>
  <c r="P25" i="12"/>
  <c r="E25" i="12"/>
  <c r="D25" i="12"/>
  <c r="P24" i="12"/>
  <c r="E24" i="12"/>
  <c r="D24" i="12"/>
  <c r="P23" i="12"/>
  <c r="E23" i="12"/>
  <c r="D23" i="12"/>
  <c r="P22" i="12"/>
  <c r="E22" i="12"/>
  <c r="D22" i="12"/>
  <c r="P21" i="12"/>
  <c r="E21" i="12"/>
  <c r="D21" i="12"/>
  <c r="P20" i="12"/>
  <c r="E20" i="12"/>
  <c r="D20" i="12"/>
  <c r="P19" i="12"/>
  <c r="E19" i="12"/>
  <c r="D19" i="12"/>
  <c r="P18" i="12"/>
  <c r="E18" i="12"/>
  <c r="D18" i="12"/>
  <c r="P17" i="12"/>
  <c r="E17" i="12"/>
  <c r="D17" i="12"/>
  <c r="P16" i="12"/>
  <c r="E16" i="12"/>
  <c r="D16" i="12"/>
  <c r="P15" i="12"/>
  <c r="E15" i="12"/>
  <c r="D15" i="12"/>
  <c r="P14" i="12"/>
  <c r="E14" i="12"/>
  <c r="D14" i="12"/>
  <c r="P13" i="12"/>
  <c r="E13" i="12"/>
  <c r="D13" i="12"/>
  <c r="P12" i="12"/>
  <c r="E12" i="12"/>
  <c r="D12" i="12"/>
  <c r="P11" i="12"/>
  <c r="E11" i="12"/>
  <c r="D11" i="12"/>
  <c r="P10" i="12"/>
  <c r="E10" i="12"/>
  <c r="D10" i="12"/>
  <c r="P9" i="12"/>
  <c r="E9" i="12"/>
  <c r="D9" i="12"/>
  <c r="P8" i="12"/>
  <c r="E8" i="12"/>
  <c r="D8" i="12"/>
  <c r="B2" i="12"/>
  <c r="K1000" i="11"/>
  <c r="P295" i="11"/>
  <c r="E295" i="11"/>
  <c r="D295" i="11"/>
  <c r="P294" i="11"/>
  <c r="E294" i="11"/>
  <c r="D294" i="11"/>
  <c r="P293" i="11"/>
  <c r="E293" i="11"/>
  <c r="D293" i="11"/>
  <c r="P292" i="11"/>
  <c r="E292" i="11"/>
  <c r="D292" i="11"/>
  <c r="P291" i="11"/>
  <c r="E291" i="11"/>
  <c r="D291" i="11"/>
  <c r="P290" i="11"/>
  <c r="E290" i="11"/>
  <c r="D290" i="11"/>
  <c r="P289" i="11"/>
  <c r="E289" i="11"/>
  <c r="D289" i="11"/>
  <c r="P288" i="11"/>
  <c r="E288" i="11"/>
  <c r="D288" i="11"/>
  <c r="P287" i="11"/>
  <c r="E287" i="11"/>
  <c r="D287" i="11"/>
  <c r="P286" i="11"/>
  <c r="E286" i="11"/>
  <c r="D286" i="11"/>
  <c r="P285" i="11"/>
  <c r="E285" i="11"/>
  <c r="D285" i="11"/>
  <c r="P284" i="11"/>
  <c r="E284" i="11"/>
  <c r="D284" i="11"/>
  <c r="P283" i="11"/>
  <c r="E283" i="11"/>
  <c r="D283" i="11"/>
  <c r="P282" i="11"/>
  <c r="E282" i="11"/>
  <c r="D282" i="11"/>
  <c r="P281" i="11"/>
  <c r="E281" i="11"/>
  <c r="D281" i="11"/>
  <c r="P280" i="11"/>
  <c r="E280" i="11"/>
  <c r="D280" i="11"/>
  <c r="P279" i="11"/>
  <c r="E279" i="11"/>
  <c r="D279" i="11"/>
  <c r="P278" i="11"/>
  <c r="E278" i="11"/>
  <c r="D278" i="11"/>
  <c r="P277" i="11"/>
  <c r="E277" i="11"/>
  <c r="D277" i="11"/>
  <c r="P276" i="11"/>
  <c r="E276" i="11"/>
  <c r="D276" i="11"/>
  <c r="P275" i="11"/>
  <c r="E275" i="11"/>
  <c r="D275" i="11"/>
  <c r="P274" i="11"/>
  <c r="E274" i="11"/>
  <c r="D274" i="11"/>
  <c r="P273" i="11"/>
  <c r="E273" i="11"/>
  <c r="D273" i="11"/>
  <c r="P272" i="11"/>
  <c r="E272" i="11"/>
  <c r="D272" i="11"/>
  <c r="P271" i="11"/>
  <c r="E271" i="11"/>
  <c r="D271" i="11"/>
  <c r="P270" i="11"/>
  <c r="E270" i="11"/>
  <c r="D270" i="11"/>
  <c r="P269" i="11"/>
  <c r="E269" i="11"/>
  <c r="D269" i="11"/>
  <c r="P268" i="11"/>
  <c r="E268" i="11"/>
  <c r="D268" i="11"/>
  <c r="P267" i="11"/>
  <c r="E267" i="11"/>
  <c r="D267" i="11"/>
  <c r="P266" i="11"/>
  <c r="E266" i="11"/>
  <c r="D266" i="11"/>
  <c r="P265" i="11"/>
  <c r="E265" i="11"/>
  <c r="D265" i="11"/>
  <c r="P264" i="11"/>
  <c r="E264" i="11"/>
  <c r="D264" i="11"/>
  <c r="P263" i="11"/>
  <c r="E263" i="11"/>
  <c r="D263" i="11"/>
  <c r="P262" i="11"/>
  <c r="E262" i="11"/>
  <c r="D262" i="11"/>
  <c r="P261" i="11"/>
  <c r="E261" i="11"/>
  <c r="D261" i="11"/>
  <c r="P260" i="11"/>
  <c r="E260" i="11"/>
  <c r="D260" i="11"/>
  <c r="P259" i="11"/>
  <c r="E259" i="11"/>
  <c r="D259" i="11"/>
  <c r="P258" i="11"/>
  <c r="E258" i="11"/>
  <c r="D258" i="11"/>
  <c r="P257" i="11"/>
  <c r="E257" i="11"/>
  <c r="D257" i="11"/>
  <c r="P256" i="11"/>
  <c r="E256" i="11"/>
  <c r="D256" i="11"/>
  <c r="P255" i="11"/>
  <c r="E255" i="11"/>
  <c r="D255" i="11"/>
  <c r="P254" i="11"/>
  <c r="E254" i="11"/>
  <c r="D254" i="11"/>
  <c r="P253" i="11"/>
  <c r="E253" i="11"/>
  <c r="D253" i="11"/>
  <c r="P252" i="11"/>
  <c r="E252" i="11"/>
  <c r="D252" i="11"/>
  <c r="P251" i="11"/>
  <c r="E251" i="11"/>
  <c r="D251" i="11"/>
  <c r="P250" i="11"/>
  <c r="E250" i="11"/>
  <c r="D250" i="11"/>
  <c r="P249" i="11"/>
  <c r="E249" i="11"/>
  <c r="D249" i="11"/>
  <c r="P248" i="11"/>
  <c r="E248" i="11"/>
  <c r="D248" i="11"/>
  <c r="P247" i="11"/>
  <c r="E247" i="11"/>
  <c r="D247" i="11"/>
  <c r="P246" i="11"/>
  <c r="E246" i="11"/>
  <c r="D246" i="11"/>
  <c r="P245" i="11"/>
  <c r="E245" i="11"/>
  <c r="D245" i="11"/>
  <c r="P244" i="11"/>
  <c r="E244" i="11"/>
  <c r="D244" i="11"/>
  <c r="P243" i="11"/>
  <c r="E243" i="11"/>
  <c r="D243" i="11"/>
  <c r="P242" i="11"/>
  <c r="E242" i="11"/>
  <c r="D242" i="11"/>
  <c r="P241" i="11"/>
  <c r="E241" i="11"/>
  <c r="D241" i="11"/>
  <c r="P240" i="11"/>
  <c r="E240" i="11"/>
  <c r="D240" i="11"/>
  <c r="P239" i="11"/>
  <c r="E239" i="11"/>
  <c r="D239" i="11"/>
  <c r="P238" i="11"/>
  <c r="E238" i="11"/>
  <c r="D238" i="11"/>
  <c r="P237" i="11"/>
  <c r="E237" i="11"/>
  <c r="D237" i="11"/>
  <c r="P236" i="11"/>
  <c r="E236" i="11"/>
  <c r="D236" i="11"/>
  <c r="P235" i="11"/>
  <c r="E235" i="11"/>
  <c r="D235" i="11"/>
  <c r="P234" i="11"/>
  <c r="E234" i="11"/>
  <c r="D234" i="11"/>
  <c r="P233" i="11"/>
  <c r="E233" i="11"/>
  <c r="D233" i="11"/>
  <c r="P232" i="11"/>
  <c r="E232" i="11"/>
  <c r="D232" i="11"/>
  <c r="P231" i="11"/>
  <c r="E231" i="11"/>
  <c r="D231" i="11"/>
  <c r="P230" i="11"/>
  <c r="E230" i="11"/>
  <c r="D230" i="11"/>
  <c r="P229" i="11"/>
  <c r="E229" i="11"/>
  <c r="D229" i="11"/>
  <c r="P228" i="11"/>
  <c r="E228" i="11"/>
  <c r="D228" i="11"/>
  <c r="P227" i="11"/>
  <c r="E227" i="11"/>
  <c r="D227" i="11"/>
  <c r="P226" i="11"/>
  <c r="E226" i="11"/>
  <c r="D226" i="11"/>
  <c r="P225" i="11"/>
  <c r="E225" i="11"/>
  <c r="D225" i="11"/>
  <c r="P224" i="11"/>
  <c r="E224" i="11"/>
  <c r="D224" i="11"/>
  <c r="P223" i="11"/>
  <c r="E223" i="11"/>
  <c r="D223" i="11"/>
  <c r="P222" i="11"/>
  <c r="E222" i="11"/>
  <c r="D222" i="11"/>
  <c r="P221" i="11"/>
  <c r="E221" i="11"/>
  <c r="D221" i="11"/>
  <c r="P220" i="11"/>
  <c r="E220" i="11"/>
  <c r="D220" i="11"/>
  <c r="P219" i="11"/>
  <c r="E219" i="11"/>
  <c r="D219" i="11"/>
  <c r="P218" i="11"/>
  <c r="E218" i="11"/>
  <c r="D218" i="11"/>
  <c r="P217" i="11"/>
  <c r="E217" i="11"/>
  <c r="D217" i="11"/>
  <c r="P216" i="11"/>
  <c r="E216" i="11"/>
  <c r="D216" i="11"/>
  <c r="P215" i="11"/>
  <c r="E215" i="11"/>
  <c r="D215" i="11"/>
  <c r="P214" i="11"/>
  <c r="E214" i="11"/>
  <c r="D214" i="11"/>
  <c r="P213" i="11"/>
  <c r="E213" i="11"/>
  <c r="D213" i="11"/>
  <c r="P212" i="11"/>
  <c r="E212" i="11"/>
  <c r="D212" i="11"/>
  <c r="P211" i="11"/>
  <c r="E211" i="11"/>
  <c r="D211" i="11"/>
  <c r="P210" i="11"/>
  <c r="E210" i="11"/>
  <c r="D210" i="11"/>
  <c r="P209" i="11"/>
  <c r="E209" i="11"/>
  <c r="D209" i="11"/>
  <c r="P208" i="11"/>
  <c r="E208" i="11"/>
  <c r="D208" i="11"/>
  <c r="P207" i="11"/>
  <c r="E207" i="11"/>
  <c r="D207" i="11"/>
  <c r="P206" i="11"/>
  <c r="E206" i="11"/>
  <c r="D206" i="11"/>
  <c r="P205" i="11"/>
  <c r="E205" i="11"/>
  <c r="D205" i="11"/>
  <c r="P204" i="11"/>
  <c r="E204" i="11"/>
  <c r="D204" i="11"/>
  <c r="P203" i="11"/>
  <c r="E203" i="11"/>
  <c r="D203" i="11"/>
  <c r="P202" i="11"/>
  <c r="E202" i="11"/>
  <c r="D202" i="11"/>
  <c r="P201" i="11"/>
  <c r="E201" i="11"/>
  <c r="D201" i="11"/>
  <c r="P200" i="11"/>
  <c r="E200" i="11"/>
  <c r="D200" i="11"/>
  <c r="P199" i="11"/>
  <c r="E199" i="11"/>
  <c r="D199" i="11"/>
  <c r="P198" i="11"/>
  <c r="E198" i="11"/>
  <c r="D198" i="11"/>
  <c r="P197" i="11"/>
  <c r="E197" i="11"/>
  <c r="D197" i="11"/>
  <c r="P196" i="11"/>
  <c r="E196" i="11"/>
  <c r="D196" i="11"/>
  <c r="P195" i="11"/>
  <c r="E195" i="11"/>
  <c r="D195" i="11"/>
  <c r="P194" i="11"/>
  <c r="E194" i="11"/>
  <c r="D194" i="11"/>
  <c r="P193" i="11"/>
  <c r="E193" i="11"/>
  <c r="D193" i="11"/>
  <c r="P192" i="11"/>
  <c r="E192" i="11"/>
  <c r="D192" i="11"/>
  <c r="P191" i="11"/>
  <c r="E191" i="11"/>
  <c r="D191" i="11"/>
  <c r="P190" i="11"/>
  <c r="E190" i="11"/>
  <c r="D190" i="11"/>
  <c r="P189" i="11"/>
  <c r="E189" i="11"/>
  <c r="D189" i="11"/>
  <c r="P188" i="11"/>
  <c r="E188" i="11"/>
  <c r="D188" i="11"/>
  <c r="P187" i="11"/>
  <c r="E187" i="11"/>
  <c r="D187" i="11"/>
  <c r="P186" i="11"/>
  <c r="E186" i="11"/>
  <c r="D186" i="11"/>
  <c r="P185" i="11"/>
  <c r="E185" i="11"/>
  <c r="D185" i="11"/>
  <c r="P184" i="11"/>
  <c r="E184" i="11"/>
  <c r="D184" i="11"/>
  <c r="P183" i="11"/>
  <c r="E183" i="11"/>
  <c r="D183" i="11"/>
  <c r="P182" i="11"/>
  <c r="E182" i="11"/>
  <c r="D182" i="11"/>
  <c r="P181" i="11"/>
  <c r="E181" i="11"/>
  <c r="D181" i="11"/>
  <c r="P180" i="11"/>
  <c r="E180" i="11"/>
  <c r="D180" i="11"/>
  <c r="P179" i="11"/>
  <c r="E179" i="11"/>
  <c r="D179" i="11"/>
  <c r="P178" i="11"/>
  <c r="E178" i="11"/>
  <c r="D178" i="11"/>
  <c r="P177" i="11"/>
  <c r="E177" i="11"/>
  <c r="D177" i="11"/>
  <c r="P176" i="11"/>
  <c r="E176" i="11"/>
  <c r="D176" i="11"/>
  <c r="P175" i="11"/>
  <c r="E175" i="11"/>
  <c r="D175" i="11"/>
  <c r="P174" i="11"/>
  <c r="E174" i="11"/>
  <c r="D174" i="11"/>
  <c r="P173" i="11"/>
  <c r="E173" i="11"/>
  <c r="D173" i="11"/>
  <c r="P172" i="11"/>
  <c r="E172" i="11"/>
  <c r="D172" i="11"/>
  <c r="P171" i="11"/>
  <c r="E171" i="11"/>
  <c r="D171" i="11"/>
  <c r="P170" i="11"/>
  <c r="E170" i="11"/>
  <c r="D170" i="11"/>
  <c r="P169" i="11"/>
  <c r="E169" i="11"/>
  <c r="D169" i="11"/>
  <c r="P168" i="11"/>
  <c r="E168" i="11"/>
  <c r="D168" i="11"/>
  <c r="P167" i="11"/>
  <c r="E167" i="11"/>
  <c r="D167" i="11"/>
  <c r="P166" i="11"/>
  <c r="E166" i="11"/>
  <c r="D166" i="11"/>
  <c r="P165" i="11"/>
  <c r="E165" i="11"/>
  <c r="D165" i="11"/>
  <c r="P164" i="11"/>
  <c r="E164" i="11"/>
  <c r="D164" i="11"/>
  <c r="P163" i="11"/>
  <c r="E163" i="11"/>
  <c r="D163" i="11"/>
  <c r="P162" i="11"/>
  <c r="E162" i="11"/>
  <c r="D162" i="11"/>
  <c r="P161" i="11"/>
  <c r="E161" i="11"/>
  <c r="D161" i="11"/>
  <c r="P160" i="11"/>
  <c r="E160" i="11"/>
  <c r="D160" i="11"/>
  <c r="P159" i="11"/>
  <c r="E159" i="11"/>
  <c r="D159" i="11"/>
  <c r="P158" i="11"/>
  <c r="E158" i="11"/>
  <c r="D158" i="11"/>
  <c r="P157" i="11"/>
  <c r="E157" i="11"/>
  <c r="D157" i="11"/>
  <c r="P156" i="11"/>
  <c r="E156" i="11"/>
  <c r="D156" i="11"/>
  <c r="P155" i="11"/>
  <c r="E155" i="11"/>
  <c r="D155" i="11"/>
  <c r="P154" i="11"/>
  <c r="E154" i="11"/>
  <c r="D154" i="11"/>
  <c r="P153" i="11"/>
  <c r="E153" i="11"/>
  <c r="D153" i="11"/>
  <c r="P152" i="11"/>
  <c r="E152" i="11"/>
  <c r="D152" i="11"/>
  <c r="P151" i="11"/>
  <c r="E151" i="11"/>
  <c r="D151" i="11"/>
  <c r="P150" i="11"/>
  <c r="E150" i="11"/>
  <c r="D150" i="11"/>
  <c r="P149" i="11"/>
  <c r="E149" i="11"/>
  <c r="D149" i="11"/>
  <c r="P148" i="11"/>
  <c r="E148" i="11"/>
  <c r="D148" i="11"/>
  <c r="P147" i="11"/>
  <c r="E147" i="11"/>
  <c r="D147" i="11"/>
  <c r="P146" i="11"/>
  <c r="E146" i="11"/>
  <c r="D146" i="11"/>
  <c r="P145" i="11"/>
  <c r="E145" i="11"/>
  <c r="D145" i="11"/>
  <c r="P144" i="11"/>
  <c r="E144" i="11"/>
  <c r="D144" i="11"/>
  <c r="P143" i="11"/>
  <c r="E143" i="11"/>
  <c r="D143" i="11"/>
  <c r="P142" i="11"/>
  <c r="E142" i="11"/>
  <c r="D142" i="11"/>
  <c r="P141" i="11"/>
  <c r="E141" i="11"/>
  <c r="D141" i="11"/>
  <c r="P140" i="11"/>
  <c r="E140" i="11"/>
  <c r="D140" i="11"/>
  <c r="P139" i="11"/>
  <c r="E139" i="11"/>
  <c r="D139" i="11"/>
  <c r="P138" i="11"/>
  <c r="E138" i="11"/>
  <c r="D138" i="11"/>
  <c r="P137" i="11"/>
  <c r="E137" i="11"/>
  <c r="D137" i="11"/>
  <c r="P136" i="11"/>
  <c r="E136" i="11"/>
  <c r="D136" i="11"/>
  <c r="P135" i="11"/>
  <c r="E135" i="11"/>
  <c r="D135" i="11"/>
  <c r="P134" i="11"/>
  <c r="E134" i="11"/>
  <c r="D134" i="11"/>
  <c r="P133" i="11"/>
  <c r="E133" i="11"/>
  <c r="D133" i="11"/>
  <c r="P132" i="11"/>
  <c r="E132" i="11"/>
  <c r="D132" i="11"/>
  <c r="P131" i="11"/>
  <c r="E131" i="11"/>
  <c r="D131" i="11"/>
  <c r="P130" i="11"/>
  <c r="E130" i="11"/>
  <c r="D130" i="11"/>
  <c r="P129" i="11"/>
  <c r="E129" i="11"/>
  <c r="D129" i="11"/>
  <c r="P128" i="11"/>
  <c r="E128" i="11"/>
  <c r="D128" i="11"/>
  <c r="P127" i="11"/>
  <c r="E127" i="11"/>
  <c r="D127" i="11"/>
  <c r="P126" i="11"/>
  <c r="E126" i="11"/>
  <c r="D126" i="11"/>
  <c r="P125" i="11"/>
  <c r="E125" i="11"/>
  <c r="D125" i="11"/>
  <c r="P124" i="11"/>
  <c r="E124" i="11"/>
  <c r="D124" i="11"/>
  <c r="P123" i="11"/>
  <c r="E123" i="11"/>
  <c r="D123" i="11"/>
  <c r="P122" i="11"/>
  <c r="E122" i="11"/>
  <c r="D122" i="11"/>
  <c r="P121" i="11"/>
  <c r="E121" i="11"/>
  <c r="D121" i="11"/>
  <c r="P120" i="11"/>
  <c r="E120" i="11"/>
  <c r="D120" i="11"/>
  <c r="P119" i="11"/>
  <c r="E119" i="11"/>
  <c r="D119" i="11"/>
  <c r="P118" i="11"/>
  <c r="E118" i="11"/>
  <c r="D118" i="11"/>
  <c r="P117" i="11"/>
  <c r="E117" i="11"/>
  <c r="D117" i="11"/>
  <c r="P116" i="11"/>
  <c r="E116" i="11"/>
  <c r="D116" i="11"/>
  <c r="P115" i="11"/>
  <c r="E115" i="11"/>
  <c r="D115" i="11"/>
  <c r="P114" i="11"/>
  <c r="E114" i="11"/>
  <c r="D114" i="11"/>
  <c r="P113" i="11"/>
  <c r="E113" i="11"/>
  <c r="D113" i="11"/>
  <c r="P112" i="11"/>
  <c r="E112" i="11"/>
  <c r="D112" i="11"/>
  <c r="P111" i="11"/>
  <c r="E111" i="11"/>
  <c r="D111" i="11"/>
  <c r="P110" i="11"/>
  <c r="E110" i="11"/>
  <c r="D110" i="11"/>
  <c r="P109" i="11"/>
  <c r="E109" i="11"/>
  <c r="D109" i="11"/>
  <c r="P108" i="11"/>
  <c r="E108" i="11"/>
  <c r="D108" i="11"/>
  <c r="P107" i="11"/>
  <c r="E107" i="11"/>
  <c r="D107" i="11"/>
  <c r="P106" i="11"/>
  <c r="E106" i="11"/>
  <c r="D106" i="11"/>
  <c r="P105" i="11"/>
  <c r="E105" i="11"/>
  <c r="D105" i="11"/>
  <c r="P104" i="11"/>
  <c r="E104" i="11"/>
  <c r="D104" i="11"/>
  <c r="P103" i="11"/>
  <c r="E103" i="11"/>
  <c r="D103" i="11"/>
  <c r="P102" i="11"/>
  <c r="E102" i="11"/>
  <c r="D102" i="11"/>
  <c r="P101" i="11"/>
  <c r="E101" i="11"/>
  <c r="D101" i="11"/>
  <c r="P100" i="11"/>
  <c r="E100" i="11"/>
  <c r="D100" i="11"/>
  <c r="P99" i="11"/>
  <c r="E99" i="11"/>
  <c r="D99" i="11"/>
  <c r="P98" i="11"/>
  <c r="E98" i="11"/>
  <c r="D98" i="11"/>
  <c r="P97" i="11"/>
  <c r="E97" i="11"/>
  <c r="D97" i="11"/>
  <c r="P96" i="11"/>
  <c r="E96" i="11"/>
  <c r="D96" i="11"/>
  <c r="P95" i="11"/>
  <c r="E95" i="11"/>
  <c r="D95" i="11"/>
  <c r="P94" i="11"/>
  <c r="E94" i="11"/>
  <c r="D94" i="11"/>
  <c r="P93" i="11"/>
  <c r="E93" i="11"/>
  <c r="D93" i="11"/>
  <c r="P92" i="11"/>
  <c r="E92" i="11"/>
  <c r="D92" i="11"/>
  <c r="P91" i="11"/>
  <c r="E91" i="11"/>
  <c r="D91" i="11"/>
  <c r="P90" i="11"/>
  <c r="E90" i="11"/>
  <c r="D90" i="11"/>
  <c r="P89" i="11"/>
  <c r="E89" i="11"/>
  <c r="D89" i="11"/>
  <c r="P88" i="11"/>
  <c r="E88" i="11"/>
  <c r="D88" i="11"/>
  <c r="P87" i="11"/>
  <c r="E87" i="11"/>
  <c r="D87" i="11"/>
  <c r="P86" i="11"/>
  <c r="E86" i="11"/>
  <c r="D86" i="11"/>
  <c r="P85" i="11"/>
  <c r="E85" i="11"/>
  <c r="D85" i="11"/>
  <c r="P84" i="11"/>
  <c r="E84" i="11"/>
  <c r="D84" i="11"/>
  <c r="P83" i="11"/>
  <c r="E83" i="11"/>
  <c r="D83" i="11"/>
  <c r="P82" i="11"/>
  <c r="E82" i="11"/>
  <c r="D82" i="11"/>
  <c r="P81" i="11"/>
  <c r="E81" i="11"/>
  <c r="D81" i="11"/>
  <c r="P80" i="11"/>
  <c r="E80" i="11"/>
  <c r="D80" i="11"/>
  <c r="P79" i="11"/>
  <c r="E79" i="11"/>
  <c r="D79" i="11"/>
  <c r="P78" i="11"/>
  <c r="E78" i="11"/>
  <c r="D78" i="11"/>
  <c r="P77" i="11"/>
  <c r="E77" i="11"/>
  <c r="D77" i="11"/>
  <c r="P76" i="11"/>
  <c r="E76" i="11"/>
  <c r="D76" i="11"/>
  <c r="P75" i="11"/>
  <c r="E75" i="11"/>
  <c r="D75" i="11"/>
  <c r="P74" i="11"/>
  <c r="E74" i="11"/>
  <c r="D74" i="11"/>
  <c r="P73" i="11"/>
  <c r="E73" i="11"/>
  <c r="D73" i="11"/>
  <c r="P72" i="11"/>
  <c r="E72" i="11"/>
  <c r="D72" i="11"/>
  <c r="P71" i="11"/>
  <c r="E71" i="11"/>
  <c r="D71" i="11"/>
  <c r="P70" i="11"/>
  <c r="E70" i="11"/>
  <c r="D70" i="11"/>
  <c r="P69" i="11"/>
  <c r="E69" i="11"/>
  <c r="D69" i="11"/>
  <c r="P68" i="11"/>
  <c r="E68" i="11"/>
  <c r="D68" i="11"/>
  <c r="P67" i="11"/>
  <c r="E67" i="11"/>
  <c r="D67" i="11"/>
  <c r="P66" i="11"/>
  <c r="E66" i="11"/>
  <c r="D66" i="11"/>
  <c r="P65" i="11"/>
  <c r="E65" i="11"/>
  <c r="D65" i="11"/>
  <c r="P64" i="11"/>
  <c r="E64" i="11"/>
  <c r="D64" i="11"/>
  <c r="P63" i="11"/>
  <c r="E63" i="11"/>
  <c r="D63" i="11"/>
  <c r="P62" i="11"/>
  <c r="E62" i="11"/>
  <c r="D62" i="11"/>
  <c r="P61" i="11"/>
  <c r="E61" i="11"/>
  <c r="D61" i="11"/>
  <c r="P60" i="11"/>
  <c r="E60" i="11"/>
  <c r="D60" i="11"/>
  <c r="P59" i="11"/>
  <c r="E59" i="11"/>
  <c r="D59" i="11"/>
  <c r="P58" i="11"/>
  <c r="E58" i="11"/>
  <c r="D58" i="11"/>
  <c r="P57" i="11"/>
  <c r="E57" i="11"/>
  <c r="D57" i="11"/>
  <c r="P56" i="11"/>
  <c r="E56" i="11"/>
  <c r="D56" i="11"/>
  <c r="P55" i="11"/>
  <c r="E55" i="11"/>
  <c r="D55" i="11"/>
  <c r="P54" i="11"/>
  <c r="E54" i="11"/>
  <c r="D54" i="11"/>
  <c r="P53" i="11"/>
  <c r="E53" i="11"/>
  <c r="D53" i="11"/>
  <c r="P52" i="11"/>
  <c r="E52" i="11"/>
  <c r="D52" i="11"/>
  <c r="P51" i="11"/>
  <c r="E51" i="11"/>
  <c r="D51" i="11"/>
  <c r="P50" i="11"/>
  <c r="E50" i="11"/>
  <c r="D50" i="11"/>
  <c r="P49" i="11"/>
  <c r="E49" i="11"/>
  <c r="D49" i="11"/>
  <c r="P48" i="11"/>
  <c r="E48" i="11"/>
  <c r="D48" i="11"/>
  <c r="P47" i="11"/>
  <c r="E47" i="11"/>
  <c r="D47" i="11"/>
  <c r="P46" i="11"/>
  <c r="E46" i="11"/>
  <c r="D46" i="11"/>
  <c r="P45" i="11"/>
  <c r="E45" i="11"/>
  <c r="D45" i="11"/>
  <c r="P44" i="11"/>
  <c r="E44" i="11"/>
  <c r="D44" i="11"/>
  <c r="P43" i="11"/>
  <c r="E43" i="11"/>
  <c r="D43" i="11"/>
  <c r="P42" i="11"/>
  <c r="E42" i="11"/>
  <c r="D42" i="11"/>
  <c r="P41" i="11"/>
  <c r="E41" i="11"/>
  <c r="D41" i="11"/>
  <c r="P40" i="11"/>
  <c r="E40" i="11"/>
  <c r="D40" i="11"/>
  <c r="P39" i="11"/>
  <c r="E39" i="11"/>
  <c r="D39" i="11"/>
  <c r="P38" i="11"/>
  <c r="E38" i="11"/>
  <c r="D38" i="11"/>
  <c r="P37" i="11"/>
  <c r="E37" i="11"/>
  <c r="D37" i="11"/>
  <c r="P36" i="11"/>
  <c r="E36" i="11"/>
  <c r="D36" i="11"/>
  <c r="P35" i="11"/>
  <c r="E35" i="11"/>
  <c r="D35" i="11"/>
  <c r="P34" i="11"/>
  <c r="E34" i="11"/>
  <c r="D34" i="11"/>
  <c r="P33" i="11"/>
  <c r="E33" i="11"/>
  <c r="D33" i="11"/>
  <c r="P32" i="11"/>
  <c r="E32" i="11"/>
  <c r="D32" i="11"/>
  <c r="P31" i="11"/>
  <c r="E31" i="11"/>
  <c r="D31" i="11"/>
  <c r="P30" i="11"/>
  <c r="E30" i="11"/>
  <c r="D30" i="11"/>
  <c r="P29" i="11"/>
  <c r="E29" i="11"/>
  <c r="D29" i="11"/>
  <c r="P28" i="11"/>
  <c r="E28" i="11"/>
  <c r="D28" i="11"/>
  <c r="P27" i="11"/>
  <c r="E27" i="11"/>
  <c r="D27" i="11"/>
  <c r="P26" i="11"/>
  <c r="E26" i="11"/>
  <c r="D26" i="11"/>
  <c r="P25" i="11"/>
  <c r="E25" i="11"/>
  <c r="D25" i="11"/>
  <c r="P24" i="11"/>
  <c r="E24" i="11"/>
  <c r="D24" i="11"/>
  <c r="P23" i="11"/>
  <c r="E23" i="11"/>
  <c r="D23" i="11"/>
  <c r="P22" i="11"/>
  <c r="E22" i="11"/>
  <c r="D22" i="11"/>
  <c r="P21" i="11"/>
  <c r="E21" i="11"/>
  <c r="D21" i="11"/>
  <c r="P20" i="11"/>
  <c r="E20" i="11"/>
  <c r="D20" i="11"/>
  <c r="P19" i="11"/>
  <c r="E19" i="11"/>
  <c r="D19" i="11"/>
  <c r="P18" i="11"/>
  <c r="E18" i="11"/>
  <c r="D18" i="11"/>
  <c r="P17" i="11"/>
  <c r="E17" i="11"/>
  <c r="D17" i="11"/>
  <c r="P16" i="11"/>
  <c r="E16" i="11"/>
  <c r="D16" i="11"/>
  <c r="P15" i="11"/>
  <c r="E15" i="11"/>
  <c r="D15" i="11"/>
  <c r="P14" i="11"/>
  <c r="E14" i="11"/>
  <c r="D14" i="11"/>
  <c r="P13" i="11"/>
  <c r="E13" i="11"/>
  <c r="D13" i="11"/>
  <c r="P12" i="11"/>
  <c r="E12" i="11"/>
  <c r="D12" i="11"/>
  <c r="P11" i="11"/>
  <c r="E11" i="11"/>
  <c r="D11" i="11"/>
  <c r="P10" i="11"/>
  <c r="E10" i="11"/>
  <c r="D10" i="11"/>
  <c r="P9" i="11"/>
  <c r="E9" i="11"/>
  <c r="D9" i="11"/>
  <c r="P8" i="11"/>
  <c r="E8" i="11"/>
  <c r="D8" i="11"/>
  <c r="B2" i="11"/>
  <c r="P1000" i="14" l="1"/>
  <c r="P1000" i="11"/>
  <c r="N1000" i="14"/>
  <c r="J1000" i="14" s="1"/>
  <c r="N1000" i="13"/>
  <c r="J1000" i="13" s="1"/>
  <c r="P1000" i="13"/>
  <c r="N1000" i="12"/>
  <c r="J1000" i="12" s="1"/>
  <c r="P1000" i="12"/>
  <c r="N1000" i="11"/>
  <c r="J1000" i="11" s="1"/>
  <c r="K1000" i="10"/>
  <c r="P295" i="10"/>
  <c r="E295" i="10"/>
  <c r="D295" i="10"/>
  <c r="P294" i="10"/>
  <c r="E294" i="10"/>
  <c r="D294" i="10"/>
  <c r="P293" i="10"/>
  <c r="E293" i="10"/>
  <c r="D293" i="10"/>
  <c r="P292" i="10"/>
  <c r="E292" i="10"/>
  <c r="D292" i="10"/>
  <c r="P291" i="10"/>
  <c r="E291" i="10"/>
  <c r="D291" i="10"/>
  <c r="P290" i="10"/>
  <c r="E290" i="10"/>
  <c r="D290" i="10"/>
  <c r="P289" i="10"/>
  <c r="E289" i="10"/>
  <c r="D289" i="10"/>
  <c r="P288" i="10"/>
  <c r="E288" i="10"/>
  <c r="D288" i="10"/>
  <c r="P287" i="10"/>
  <c r="E287" i="10"/>
  <c r="D287" i="10"/>
  <c r="P286" i="10"/>
  <c r="E286" i="10"/>
  <c r="D286" i="10"/>
  <c r="P285" i="10"/>
  <c r="E285" i="10"/>
  <c r="D285" i="10"/>
  <c r="P284" i="10"/>
  <c r="E284" i="10"/>
  <c r="D284" i="10"/>
  <c r="P283" i="10"/>
  <c r="E283" i="10"/>
  <c r="D283" i="10"/>
  <c r="P282" i="10"/>
  <c r="E282" i="10"/>
  <c r="D282" i="10"/>
  <c r="P281" i="10"/>
  <c r="E281" i="10"/>
  <c r="D281" i="10"/>
  <c r="P280" i="10"/>
  <c r="E280" i="10"/>
  <c r="D280" i="10"/>
  <c r="P279" i="10"/>
  <c r="E279" i="10"/>
  <c r="D279" i="10"/>
  <c r="P278" i="10"/>
  <c r="E278" i="10"/>
  <c r="D278" i="10"/>
  <c r="P277" i="10"/>
  <c r="E277" i="10"/>
  <c r="D277" i="10"/>
  <c r="P276" i="10"/>
  <c r="E276" i="10"/>
  <c r="D276" i="10"/>
  <c r="P275" i="10"/>
  <c r="E275" i="10"/>
  <c r="D275" i="10"/>
  <c r="P274" i="10"/>
  <c r="E274" i="10"/>
  <c r="D274" i="10"/>
  <c r="P273" i="10"/>
  <c r="E273" i="10"/>
  <c r="D273" i="10"/>
  <c r="P272" i="10"/>
  <c r="E272" i="10"/>
  <c r="D272" i="10"/>
  <c r="P271" i="10"/>
  <c r="E271" i="10"/>
  <c r="D271" i="10"/>
  <c r="P270" i="10"/>
  <c r="E270" i="10"/>
  <c r="D270" i="10"/>
  <c r="P269" i="10"/>
  <c r="E269" i="10"/>
  <c r="D269" i="10"/>
  <c r="P268" i="10"/>
  <c r="E268" i="10"/>
  <c r="D268" i="10"/>
  <c r="P267" i="10"/>
  <c r="E267" i="10"/>
  <c r="D267" i="10"/>
  <c r="P266" i="10"/>
  <c r="E266" i="10"/>
  <c r="D266" i="10"/>
  <c r="P265" i="10"/>
  <c r="E265" i="10"/>
  <c r="D265" i="10"/>
  <c r="P264" i="10"/>
  <c r="E264" i="10"/>
  <c r="D264" i="10"/>
  <c r="P263" i="10"/>
  <c r="E263" i="10"/>
  <c r="D263" i="10"/>
  <c r="P262" i="10"/>
  <c r="E262" i="10"/>
  <c r="D262" i="10"/>
  <c r="P261" i="10"/>
  <c r="E261" i="10"/>
  <c r="D261" i="10"/>
  <c r="P260" i="10"/>
  <c r="E260" i="10"/>
  <c r="D260" i="10"/>
  <c r="P259" i="10"/>
  <c r="E259" i="10"/>
  <c r="D259" i="10"/>
  <c r="P258" i="10"/>
  <c r="E258" i="10"/>
  <c r="D258" i="10"/>
  <c r="P257" i="10"/>
  <c r="E257" i="10"/>
  <c r="D257" i="10"/>
  <c r="P256" i="10"/>
  <c r="E256" i="10"/>
  <c r="D256" i="10"/>
  <c r="P255" i="10"/>
  <c r="E255" i="10"/>
  <c r="D255" i="10"/>
  <c r="P254" i="10"/>
  <c r="E254" i="10"/>
  <c r="D254" i="10"/>
  <c r="P253" i="10"/>
  <c r="E253" i="10"/>
  <c r="D253" i="10"/>
  <c r="P252" i="10"/>
  <c r="E252" i="10"/>
  <c r="D252" i="10"/>
  <c r="P251" i="10"/>
  <c r="E251" i="10"/>
  <c r="D251" i="10"/>
  <c r="P250" i="10"/>
  <c r="E250" i="10"/>
  <c r="D250" i="10"/>
  <c r="P249" i="10"/>
  <c r="E249" i="10"/>
  <c r="D249" i="10"/>
  <c r="P248" i="10"/>
  <c r="E248" i="10"/>
  <c r="D248" i="10"/>
  <c r="P247" i="10"/>
  <c r="E247" i="10"/>
  <c r="D247" i="10"/>
  <c r="P246" i="10"/>
  <c r="E246" i="10"/>
  <c r="D246" i="10"/>
  <c r="P245" i="10"/>
  <c r="E245" i="10"/>
  <c r="D245" i="10"/>
  <c r="P244" i="10"/>
  <c r="E244" i="10"/>
  <c r="D244" i="10"/>
  <c r="P243" i="10"/>
  <c r="E243" i="10"/>
  <c r="D243" i="10"/>
  <c r="P242" i="10"/>
  <c r="E242" i="10"/>
  <c r="D242" i="10"/>
  <c r="P241" i="10"/>
  <c r="E241" i="10"/>
  <c r="D241" i="10"/>
  <c r="P240" i="10"/>
  <c r="E240" i="10"/>
  <c r="D240" i="10"/>
  <c r="P239" i="10"/>
  <c r="E239" i="10"/>
  <c r="D239" i="10"/>
  <c r="P238" i="10"/>
  <c r="E238" i="10"/>
  <c r="D238" i="10"/>
  <c r="P237" i="10"/>
  <c r="E237" i="10"/>
  <c r="D237" i="10"/>
  <c r="P236" i="10"/>
  <c r="E236" i="10"/>
  <c r="D236" i="10"/>
  <c r="P235" i="10"/>
  <c r="E235" i="10"/>
  <c r="D235" i="10"/>
  <c r="P234" i="10"/>
  <c r="E234" i="10"/>
  <c r="D234" i="10"/>
  <c r="P233" i="10"/>
  <c r="E233" i="10"/>
  <c r="D233" i="10"/>
  <c r="P232" i="10"/>
  <c r="E232" i="10"/>
  <c r="D232" i="10"/>
  <c r="P231" i="10"/>
  <c r="E231" i="10"/>
  <c r="D231" i="10"/>
  <c r="P230" i="10"/>
  <c r="E230" i="10"/>
  <c r="D230" i="10"/>
  <c r="P229" i="10"/>
  <c r="E229" i="10"/>
  <c r="D229" i="10"/>
  <c r="P228" i="10"/>
  <c r="E228" i="10"/>
  <c r="D228" i="10"/>
  <c r="P227" i="10"/>
  <c r="E227" i="10"/>
  <c r="D227" i="10"/>
  <c r="P226" i="10"/>
  <c r="E226" i="10"/>
  <c r="D226" i="10"/>
  <c r="P225" i="10"/>
  <c r="E225" i="10"/>
  <c r="D225" i="10"/>
  <c r="P224" i="10"/>
  <c r="E224" i="10"/>
  <c r="D224" i="10"/>
  <c r="P223" i="10"/>
  <c r="E223" i="10"/>
  <c r="D223" i="10"/>
  <c r="P222" i="10"/>
  <c r="E222" i="10"/>
  <c r="D222" i="10"/>
  <c r="P221" i="10"/>
  <c r="E221" i="10"/>
  <c r="D221" i="10"/>
  <c r="P220" i="10"/>
  <c r="E220" i="10"/>
  <c r="D220" i="10"/>
  <c r="P219" i="10"/>
  <c r="E219" i="10"/>
  <c r="D219" i="10"/>
  <c r="P218" i="10"/>
  <c r="E218" i="10"/>
  <c r="D218" i="10"/>
  <c r="P217" i="10"/>
  <c r="E217" i="10"/>
  <c r="D217" i="10"/>
  <c r="P216" i="10"/>
  <c r="E216" i="10"/>
  <c r="D216" i="10"/>
  <c r="P215" i="10"/>
  <c r="E215" i="10"/>
  <c r="D215" i="10"/>
  <c r="P214" i="10"/>
  <c r="E214" i="10"/>
  <c r="D214" i="10"/>
  <c r="P213" i="10"/>
  <c r="E213" i="10"/>
  <c r="D213" i="10"/>
  <c r="P212" i="10"/>
  <c r="E212" i="10"/>
  <c r="D212" i="10"/>
  <c r="P211" i="10"/>
  <c r="E211" i="10"/>
  <c r="D211" i="10"/>
  <c r="P210" i="10"/>
  <c r="E210" i="10"/>
  <c r="D210" i="10"/>
  <c r="P209" i="10"/>
  <c r="E209" i="10"/>
  <c r="D209" i="10"/>
  <c r="P208" i="10"/>
  <c r="E208" i="10"/>
  <c r="D208" i="10"/>
  <c r="P207" i="10"/>
  <c r="E207" i="10"/>
  <c r="D207" i="10"/>
  <c r="P206" i="10"/>
  <c r="E206" i="10"/>
  <c r="D206" i="10"/>
  <c r="P205" i="10"/>
  <c r="E205" i="10"/>
  <c r="D205" i="10"/>
  <c r="P204" i="10"/>
  <c r="E204" i="10"/>
  <c r="D204" i="10"/>
  <c r="P203" i="10"/>
  <c r="E203" i="10"/>
  <c r="D203" i="10"/>
  <c r="P202" i="10"/>
  <c r="E202" i="10"/>
  <c r="D202" i="10"/>
  <c r="P201" i="10"/>
  <c r="E201" i="10"/>
  <c r="D201" i="10"/>
  <c r="P200" i="10"/>
  <c r="E200" i="10"/>
  <c r="D200" i="10"/>
  <c r="P199" i="10"/>
  <c r="E199" i="10"/>
  <c r="D199" i="10"/>
  <c r="P198" i="10"/>
  <c r="E198" i="10"/>
  <c r="D198" i="10"/>
  <c r="P197" i="10"/>
  <c r="E197" i="10"/>
  <c r="D197" i="10"/>
  <c r="P196" i="10"/>
  <c r="E196" i="10"/>
  <c r="D196" i="10"/>
  <c r="P195" i="10"/>
  <c r="E195" i="10"/>
  <c r="D195" i="10"/>
  <c r="P194" i="10"/>
  <c r="E194" i="10"/>
  <c r="D194" i="10"/>
  <c r="P193" i="10"/>
  <c r="E193" i="10"/>
  <c r="D193" i="10"/>
  <c r="P192" i="10"/>
  <c r="E192" i="10"/>
  <c r="D192" i="10"/>
  <c r="P191" i="10"/>
  <c r="E191" i="10"/>
  <c r="D191" i="10"/>
  <c r="P190" i="10"/>
  <c r="E190" i="10"/>
  <c r="D190" i="10"/>
  <c r="P189" i="10"/>
  <c r="E189" i="10"/>
  <c r="D189" i="10"/>
  <c r="P188" i="10"/>
  <c r="E188" i="10"/>
  <c r="D188" i="10"/>
  <c r="P187" i="10"/>
  <c r="E187" i="10"/>
  <c r="D187" i="10"/>
  <c r="P186" i="10"/>
  <c r="E186" i="10"/>
  <c r="D186" i="10"/>
  <c r="P185" i="10"/>
  <c r="E185" i="10"/>
  <c r="D185" i="10"/>
  <c r="P184" i="10"/>
  <c r="E184" i="10"/>
  <c r="D184" i="10"/>
  <c r="P183" i="10"/>
  <c r="E183" i="10"/>
  <c r="D183" i="10"/>
  <c r="P182" i="10"/>
  <c r="E182" i="10"/>
  <c r="D182" i="10"/>
  <c r="P181" i="10"/>
  <c r="E181" i="10"/>
  <c r="D181" i="10"/>
  <c r="P180" i="10"/>
  <c r="E180" i="10"/>
  <c r="D180" i="10"/>
  <c r="P179" i="10"/>
  <c r="E179" i="10"/>
  <c r="D179" i="10"/>
  <c r="P178" i="10"/>
  <c r="E178" i="10"/>
  <c r="D178" i="10"/>
  <c r="P177" i="10"/>
  <c r="E177" i="10"/>
  <c r="D177" i="10"/>
  <c r="P176" i="10"/>
  <c r="E176" i="10"/>
  <c r="D176" i="10"/>
  <c r="P175" i="10"/>
  <c r="E175" i="10"/>
  <c r="D175" i="10"/>
  <c r="P174" i="10"/>
  <c r="E174" i="10"/>
  <c r="D174" i="10"/>
  <c r="P173" i="10"/>
  <c r="E173" i="10"/>
  <c r="D173" i="10"/>
  <c r="P172" i="10"/>
  <c r="E172" i="10"/>
  <c r="D172" i="10"/>
  <c r="P171" i="10"/>
  <c r="E171" i="10"/>
  <c r="D171" i="10"/>
  <c r="P170" i="10"/>
  <c r="E170" i="10"/>
  <c r="D170" i="10"/>
  <c r="P169" i="10"/>
  <c r="E169" i="10"/>
  <c r="D169" i="10"/>
  <c r="P168" i="10"/>
  <c r="E168" i="10"/>
  <c r="D168" i="10"/>
  <c r="P167" i="10"/>
  <c r="E167" i="10"/>
  <c r="D167" i="10"/>
  <c r="P166" i="10"/>
  <c r="E166" i="10"/>
  <c r="D166" i="10"/>
  <c r="P165" i="10"/>
  <c r="E165" i="10"/>
  <c r="D165" i="10"/>
  <c r="P164" i="10"/>
  <c r="E164" i="10"/>
  <c r="D164" i="10"/>
  <c r="P163" i="10"/>
  <c r="E163" i="10"/>
  <c r="D163" i="10"/>
  <c r="P162" i="10"/>
  <c r="E162" i="10"/>
  <c r="D162" i="10"/>
  <c r="P161" i="10"/>
  <c r="E161" i="10"/>
  <c r="D161" i="10"/>
  <c r="P160" i="10"/>
  <c r="E160" i="10"/>
  <c r="D160" i="10"/>
  <c r="P159" i="10"/>
  <c r="E159" i="10"/>
  <c r="D159" i="10"/>
  <c r="P158" i="10"/>
  <c r="E158" i="10"/>
  <c r="D158" i="10"/>
  <c r="P157" i="10"/>
  <c r="E157" i="10"/>
  <c r="D157" i="10"/>
  <c r="P156" i="10"/>
  <c r="E156" i="10"/>
  <c r="D156" i="10"/>
  <c r="P155" i="10"/>
  <c r="E155" i="10"/>
  <c r="D155" i="10"/>
  <c r="P154" i="10"/>
  <c r="E154" i="10"/>
  <c r="D154" i="10"/>
  <c r="P153" i="10"/>
  <c r="E153" i="10"/>
  <c r="D153" i="10"/>
  <c r="P152" i="10"/>
  <c r="E152" i="10"/>
  <c r="D152" i="10"/>
  <c r="P151" i="10"/>
  <c r="E151" i="10"/>
  <c r="D151" i="10"/>
  <c r="P150" i="10"/>
  <c r="E150" i="10"/>
  <c r="D150" i="10"/>
  <c r="P149" i="10"/>
  <c r="E149" i="10"/>
  <c r="D149" i="10"/>
  <c r="P148" i="10"/>
  <c r="E148" i="10"/>
  <c r="D148" i="10"/>
  <c r="P147" i="10"/>
  <c r="E147" i="10"/>
  <c r="D147" i="10"/>
  <c r="P146" i="10"/>
  <c r="E146" i="10"/>
  <c r="D146" i="10"/>
  <c r="P145" i="10"/>
  <c r="E145" i="10"/>
  <c r="D145" i="10"/>
  <c r="P144" i="10"/>
  <c r="E144" i="10"/>
  <c r="D144" i="10"/>
  <c r="P143" i="10"/>
  <c r="E143" i="10"/>
  <c r="D143" i="10"/>
  <c r="P142" i="10"/>
  <c r="E142" i="10"/>
  <c r="D142" i="10"/>
  <c r="P141" i="10"/>
  <c r="E141" i="10"/>
  <c r="D141" i="10"/>
  <c r="P140" i="10"/>
  <c r="E140" i="10"/>
  <c r="D140" i="10"/>
  <c r="P139" i="10"/>
  <c r="E139" i="10"/>
  <c r="D139" i="10"/>
  <c r="P138" i="10"/>
  <c r="E138" i="10"/>
  <c r="D138" i="10"/>
  <c r="P137" i="10"/>
  <c r="E137" i="10"/>
  <c r="D137" i="10"/>
  <c r="P136" i="10"/>
  <c r="E136" i="10"/>
  <c r="D136" i="10"/>
  <c r="P135" i="10"/>
  <c r="E135" i="10"/>
  <c r="D135" i="10"/>
  <c r="P134" i="10"/>
  <c r="E134" i="10"/>
  <c r="D134" i="10"/>
  <c r="P133" i="10"/>
  <c r="E133" i="10"/>
  <c r="D133" i="10"/>
  <c r="P132" i="10"/>
  <c r="E132" i="10"/>
  <c r="D132" i="10"/>
  <c r="P131" i="10"/>
  <c r="E131" i="10"/>
  <c r="D131" i="10"/>
  <c r="P130" i="10"/>
  <c r="E130" i="10"/>
  <c r="D130" i="10"/>
  <c r="P129" i="10"/>
  <c r="E129" i="10"/>
  <c r="D129" i="10"/>
  <c r="P128" i="10"/>
  <c r="E128" i="10"/>
  <c r="D128" i="10"/>
  <c r="P127" i="10"/>
  <c r="E127" i="10"/>
  <c r="D127" i="10"/>
  <c r="P126" i="10"/>
  <c r="E126" i="10"/>
  <c r="D126" i="10"/>
  <c r="P125" i="10"/>
  <c r="E125" i="10"/>
  <c r="D125" i="10"/>
  <c r="P124" i="10"/>
  <c r="E124" i="10"/>
  <c r="D124" i="10"/>
  <c r="P123" i="10"/>
  <c r="E123" i="10"/>
  <c r="D123" i="10"/>
  <c r="P122" i="10"/>
  <c r="E122" i="10"/>
  <c r="D122" i="10"/>
  <c r="P121" i="10"/>
  <c r="E121" i="10"/>
  <c r="D121" i="10"/>
  <c r="P120" i="10"/>
  <c r="E120" i="10"/>
  <c r="D120" i="10"/>
  <c r="P119" i="10"/>
  <c r="E119" i="10"/>
  <c r="D119" i="10"/>
  <c r="P118" i="10"/>
  <c r="E118" i="10"/>
  <c r="D118" i="10"/>
  <c r="P117" i="10"/>
  <c r="E117" i="10"/>
  <c r="D117" i="10"/>
  <c r="P116" i="10"/>
  <c r="E116" i="10"/>
  <c r="D116" i="10"/>
  <c r="P115" i="10"/>
  <c r="E115" i="10"/>
  <c r="D115" i="10"/>
  <c r="P114" i="10"/>
  <c r="E114" i="10"/>
  <c r="D114" i="10"/>
  <c r="P113" i="10"/>
  <c r="E113" i="10"/>
  <c r="D113" i="10"/>
  <c r="P112" i="10"/>
  <c r="E112" i="10"/>
  <c r="D112" i="10"/>
  <c r="P111" i="10"/>
  <c r="E111" i="10"/>
  <c r="D111" i="10"/>
  <c r="P110" i="10"/>
  <c r="E110" i="10"/>
  <c r="D110" i="10"/>
  <c r="P109" i="10"/>
  <c r="E109" i="10"/>
  <c r="D109" i="10"/>
  <c r="P108" i="10"/>
  <c r="E108" i="10"/>
  <c r="D108" i="10"/>
  <c r="P107" i="10"/>
  <c r="E107" i="10"/>
  <c r="D107" i="10"/>
  <c r="P106" i="10"/>
  <c r="E106" i="10"/>
  <c r="D106" i="10"/>
  <c r="P105" i="10"/>
  <c r="E105" i="10"/>
  <c r="D105" i="10"/>
  <c r="P104" i="10"/>
  <c r="E104" i="10"/>
  <c r="D104" i="10"/>
  <c r="P103" i="10"/>
  <c r="E103" i="10"/>
  <c r="D103" i="10"/>
  <c r="P102" i="10"/>
  <c r="E102" i="10"/>
  <c r="D102" i="10"/>
  <c r="P101" i="10"/>
  <c r="E101" i="10"/>
  <c r="D101" i="10"/>
  <c r="P100" i="10"/>
  <c r="E100" i="10"/>
  <c r="D100" i="10"/>
  <c r="P99" i="10"/>
  <c r="E99" i="10"/>
  <c r="D99" i="10"/>
  <c r="P98" i="10"/>
  <c r="E98" i="10"/>
  <c r="D98" i="10"/>
  <c r="P97" i="10"/>
  <c r="E97" i="10"/>
  <c r="D97" i="10"/>
  <c r="P96" i="10"/>
  <c r="E96" i="10"/>
  <c r="D96" i="10"/>
  <c r="P95" i="10"/>
  <c r="E95" i="10"/>
  <c r="D95" i="10"/>
  <c r="P94" i="10"/>
  <c r="E94" i="10"/>
  <c r="D94" i="10"/>
  <c r="P93" i="10"/>
  <c r="E93" i="10"/>
  <c r="D93" i="10"/>
  <c r="P92" i="10"/>
  <c r="E92" i="10"/>
  <c r="D92" i="10"/>
  <c r="P91" i="10"/>
  <c r="E91" i="10"/>
  <c r="D91" i="10"/>
  <c r="P90" i="10"/>
  <c r="E90" i="10"/>
  <c r="D90" i="10"/>
  <c r="P89" i="10"/>
  <c r="E89" i="10"/>
  <c r="D89" i="10"/>
  <c r="P88" i="10"/>
  <c r="E88" i="10"/>
  <c r="D88" i="10"/>
  <c r="P87" i="10"/>
  <c r="E87" i="10"/>
  <c r="D87" i="10"/>
  <c r="P86" i="10"/>
  <c r="E86" i="10"/>
  <c r="D86" i="10"/>
  <c r="P85" i="10"/>
  <c r="E85" i="10"/>
  <c r="D85" i="10"/>
  <c r="P84" i="10"/>
  <c r="E84" i="10"/>
  <c r="D84" i="10"/>
  <c r="P83" i="10"/>
  <c r="E83" i="10"/>
  <c r="D83" i="10"/>
  <c r="P82" i="10"/>
  <c r="E82" i="10"/>
  <c r="D82" i="10"/>
  <c r="P81" i="10"/>
  <c r="E81" i="10"/>
  <c r="D81" i="10"/>
  <c r="P80" i="10"/>
  <c r="E80" i="10"/>
  <c r="D80" i="10"/>
  <c r="P79" i="10"/>
  <c r="E79" i="10"/>
  <c r="D79" i="10"/>
  <c r="P78" i="10"/>
  <c r="E78" i="10"/>
  <c r="D78" i="10"/>
  <c r="P77" i="10"/>
  <c r="E77" i="10"/>
  <c r="D77" i="10"/>
  <c r="P76" i="10"/>
  <c r="E76" i="10"/>
  <c r="D76" i="10"/>
  <c r="P75" i="10"/>
  <c r="E75" i="10"/>
  <c r="D75" i="10"/>
  <c r="P74" i="10"/>
  <c r="E74" i="10"/>
  <c r="D74" i="10"/>
  <c r="P73" i="10"/>
  <c r="E73" i="10"/>
  <c r="D73" i="10"/>
  <c r="P72" i="10"/>
  <c r="E72" i="10"/>
  <c r="D72" i="10"/>
  <c r="P71" i="10"/>
  <c r="E71" i="10"/>
  <c r="D71" i="10"/>
  <c r="P70" i="10"/>
  <c r="E70" i="10"/>
  <c r="D70" i="10"/>
  <c r="P69" i="10"/>
  <c r="E69" i="10"/>
  <c r="D69" i="10"/>
  <c r="P68" i="10"/>
  <c r="E68" i="10"/>
  <c r="D68" i="10"/>
  <c r="P67" i="10"/>
  <c r="E67" i="10"/>
  <c r="D67" i="10"/>
  <c r="P66" i="10"/>
  <c r="E66" i="10"/>
  <c r="D66" i="10"/>
  <c r="P65" i="10"/>
  <c r="E65" i="10"/>
  <c r="D65" i="10"/>
  <c r="P64" i="10"/>
  <c r="E64" i="10"/>
  <c r="D64" i="10"/>
  <c r="P63" i="10"/>
  <c r="E63" i="10"/>
  <c r="D63" i="10"/>
  <c r="P62" i="10"/>
  <c r="E62" i="10"/>
  <c r="D62" i="10"/>
  <c r="P61" i="10"/>
  <c r="E61" i="10"/>
  <c r="D61" i="10"/>
  <c r="P60" i="10"/>
  <c r="E60" i="10"/>
  <c r="D60" i="10"/>
  <c r="P59" i="10"/>
  <c r="E59" i="10"/>
  <c r="D59" i="10"/>
  <c r="P58" i="10"/>
  <c r="E58" i="10"/>
  <c r="D58" i="10"/>
  <c r="P57" i="10"/>
  <c r="E57" i="10"/>
  <c r="D57" i="10"/>
  <c r="P56" i="10"/>
  <c r="E56" i="10"/>
  <c r="D56" i="10"/>
  <c r="P55" i="10"/>
  <c r="E55" i="10"/>
  <c r="D55" i="10"/>
  <c r="P54" i="10"/>
  <c r="E54" i="10"/>
  <c r="D54" i="10"/>
  <c r="P53" i="10"/>
  <c r="E53" i="10"/>
  <c r="D53" i="10"/>
  <c r="P52" i="10"/>
  <c r="E52" i="10"/>
  <c r="D52" i="10"/>
  <c r="P51" i="10"/>
  <c r="E51" i="10"/>
  <c r="D51" i="10"/>
  <c r="P50" i="10"/>
  <c r="E50" i="10"/>
  <c r="D50" i="10"/>
  <c r="P49" i="10"/>
  <c r="E49" i="10"/>
  <c r="D49" i="10"/>
  <c r="P48" i="10"/>
  <c r="E48" i="10"/>
  <c r="D48" i="10"/>
  <c r="P47" i="10"/>
  <c r="E47" i="10"/>
  <c r="D47" i="10"/>
  <c r="P46" i="10"/>
  <c r="E46" i="10"/>
  <c r="D46" i="10"/>
  <c r="P45" i="10"/>
  <c r="E45" i="10"/>
  <c r="D45" i="10"/>
  <c r="P44" i="10"/>
  <c r="E44" i="10"/>
  <c r="D44" i="10"/>
  <c r="P43" i="10"/>
  <c r="E43" i="10"/>
  <c r="D43" i="10"/>
  <c r="P42" i="10"/>
  <c r="E42" i="10"/>
  <c r="D42" i="10"/>
  <c r="P41" i="10"/>
  <c r="E41" i="10"/>
  <c r="D41" i="10"/>
  <c r="P40" i="10"/>
  <c r="E40" i="10"/>
  <c r="D40" i="10"/>
  <c r="P39" i="10"/>
  <c r="E39" i="10"/>
  <c r="D39" i="10"/>
  <c r="P38" i="10"/>
  <c r="E38" i="10"/>
  <c r="D38" i="10"/>
  <c r="P37" i="10"/>
  <c r="E37" i="10"/>
  <c r="D37" i="10"/>
  <c r="P36" i="10"/>
  <c r="E36" i="10"/>
  <c r="D36" i="10"/>
  <c r="P35" i="10"/>
  <c r="E35" i="10"/>
  <c r="D35" i="10"/>
  <c r="P34" i="10"/>
  <c r="E34" i="10"/>
  <c r="D34" i="10"/>
  <c r="P33" i="10"/>
  <c r="E33" i="10"/>
  <c r="D33" i="10"/>
  <c r="P32" i="10"/>
  <c r="E32" i="10"/>
  <c r="D32" i="10"/>
  <c r="P31" i="10"/>
  <c r="E31" i="10"/>
  <c r="D31" i="10"/>
  <c r="P30" i="10"/>
  <c r="E30" i="10"/>
  <c r="D30" i="10"/>
  <c r="P29" i="10"/>
  <c r="E29" i="10"/>
  <c r="D29" i="10"/>
  <c r="P28" i="10"/>
  <c r="E28" i="10"/>
  <c r="D28" i="10"/>
  <c r="P27" i="10"/>
  <c r="E27" i="10"/>
  <c r="D27" i="10"/>
  <c r="P26" i="10"/>
  <c r="E26" i="10"/>
  <c r="D26" i="10"/>
  <c r="P25" i="10"/>
  <c r="E25" i="10"/>
  <c r="D25" i="10"/>
  <c r="P24" i="10"/>
  <c r="E24" i="10"/>
  <c r="D24" i="10"/>
  <c r="P23" i="10"/>
  <c r="E23" i="10"/>
  <c r="D23" i="10"/>
  <c r="P22" i="10"/>
  <c r="E22" i="10"/>
  <c r="D22" i="10"/>
  <c r="P21" i="10"/>
  <c r="E21" i="10"/>
  <c r="D21" i="10"/>
  <c r="P20" i="10"/>
  <c r="E20" i="10"/>
  <c r="D20" i="10"/>
  <c r="P19" i="10"/>
  <c r="E19" i="10"/>
  <c r="D19" i="10"/>
  <c r="P18" i="10"/>
  <c r="E18" i="10"/>
  <c r="D18" i="10"/>
  <c r="P17" i="10"/>
  <c r="E17" i="10"/>
  <c r="D17" i="10"/>
  <c r="P16" i="10"/>
  <c r="E16" i="10"/>
  <c r="D16" i="10"/>
  <c r="P15" i="10"/>
  <c r="E15" i="10"/>
  <c r="D15" i="10"/>
  <c r="P14" i="10"/>
  <c r="E14" i="10"/>
  <c r="D14" i="10"/>
  <c r="P13" i="10"/>
  <c r="E13" i="10"/>
  <c r="D13" i="10"/>
  <c r="P12" i="10"/>
  <c r="E12" i="10"/>
  <c r="D12" i="10"/>
  <c r="P11" i="10"/>
  <c r="E11" i="10"/>
  <c r="D11" i="10"/>
  <c r="P10" i="10"/>
  <c r="E10" i="10"/>
  <c r="D10" i="10"/>
  <c r="P9" i="10"/>
  <c r="E9" i="10"/>
  <c r="D9" i="10"/>
  <c r="P8" i="10"/>
  <c r="E8" i="10"/>
  <c r="D8" i="10"/>
  <c r="B2" i="10"/>
  <c r="D32" i="8"/>
  <c r="P1000" i="10" l="1"/>
  <c r="F5" i="6" l="1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B2" i="8"/>
  <c r="K1000" i="8" l="1"/>
  <c r="B360" i="6" l="1"/>
  <c r="B358" i="6"/>
  <c r="B357" i="6"/>
  <c r="B332" i="6"/>
  <c r="B321" i="6"/>
  <c r="B310" i="6"/>
  <c r="B308" i="6"/>
  <c r="B219" i="6"/>
  <c r="B268" i="6"/>
  <c r="B236" i="6"/>
  <c r="B253" i="6"/>
  <c r="B254" i="6"/>
  <c r="B324" i="6" l="1"/>
  <c r="B255" i="6"/>
  <c r="B250" i="6"/>
  <c r="B275" i="6"/>
  <c r="B223" i="6"/>
  <c r="B309" i="6"/>
  <c r="B331" i="6"/>
  <c r="B323" i="6"/>
  <c r="B251" i="6"/>
  <c r="B280" i="6"/>
  <c r="B218" i="6"/>
  <c r="B213" i="6"/>
  <c r="B285" i="6"/>
  <c r="B252" i="6"/>
  <c r="B330" i="6"/>
  <c r="B207" i="6"/>
  <c r="B290" i="6"/>
  <c r="B297" i="6"/>
  <c r="B306" i="6"/>
  <c r="B343" i="6"/>
  <c r="B267" i="6"/>
  <c r="B162" i="6"/>
  <c r="B307" i="6"/>
  <c r="B293" i="6"/>
  <c r="B311" i="6"/>
  <c r="B240" i="6"/>
  <c r="B326" i="6"/>
  <c r="B288" i="6"/>
  <c r="B291" i="6"/>
  <c r="B312" i="6"/>
  <c r="B361" i="6"/>
  <c r="B164" i="6"/>
  <c r="B231" i="6"/>
  <c r="B230" i="6"/>
  <c r="B192" i="6"/>
  <c r="B158" i="6"/>
  <c r="B257" i="6"/>
  <c r="B245" i="6"/>
  <c r="B243" i="6"/>
  <c r="B224" i="6"/>
  <c r="B261" i="6"/>
  <c r="B208" i="6"/>
  <c r="B190" i="6"/>
  <c r="B198" i="6"/>
  <c r="B197" i="6"/>
  <c r="B258" i="6"/>
  <c r="B246" i="6"/>
  <c r="B226" i="6"/>
  <c r="B249" i="6"/>
  <c r="B244" i="6"/>
  <c r="B225" i="6"/>
  <c r="B263" i="6"/>
  <c r="B248" i="6"/>
  <c r="B228" i="6"/>
  <c r="B210" i="6"/>
  <c r="B195" i="6"/>
  <c r="B262" i="6"/>
  <c r="B247" i="6"/>
  <c r="B227" i="6"/>
  <c r="B209" i="6"/>
  <c r="B191" i="6"/>
  <c r="B179" i="6"/>
  <c r="B18" i="6"/>
  <c r="B10" i="6"/>
  <c r="B97" i="6"/>
  <c r="B11" i="6"/>
  <c r="B9" i="6"/>
  <c r="B60" i="6"/>
  <c r="B56" i="6"/>
  <c r="B48" i="6"/>
  <c r="B98" i="6"/>
  <c r="B65" i="6"/>
  <c r="B57" i="6"/>
  <c r="B100" i="6"/>
  <c r="B96" i="6"/>
  <c r="B88" i="6"/>
  <c r="B47" i="6"/>
  <c r="B1" i="9"/>
  <c r="B99" i="6" l="1"/>
  <c r="B339" i="6"/>
  <c r="B55" i="6"/>
  <c r="B340" i="6"/>
  <c r="B327" i="6"/>
  <c r="B82" i="6"/>
  <c r="B356" i="6"/>
  <c r="B342" i="6"/>
  <c r="B156" i="6" l="1"/>
  <c r="B322" i="6"/>
  <c r="B49" i="6"/>
  <c r="B337" i="6"/>
  <c r="B317" i="6"/>
  <c r="B159" i="6"/>
  <c r="B325" i="6"/>
  <c r="B54" i="6"/>
  <c r="B269" i="6"/>
  <c r="B229" i="6"/>
  <c r="B69" i="6"/>
  <c r="B149" i="6"/>
  <c r="B67" i="6"/>
  <c r="B150" i="6"/>
  <c r="B160" i="6"/>
  <c r="B161" i="6"/>
  <c r="B22" i="6"/>
  <c r="B283" i="6"/>
  <c r="B42" i="6"/>
  <c r="B203" i="6"/>
  <c r="B23" i="6"/>
  <c r="B172" i="6"/>
  <c r="B163" i="6"/>
  <c r="B72" i="6"/>
  <c r="B53" i="6"/>
  <c r="B66" i="6"/>
  <c r="B171" i="6"/>
  <c r="B194" i="6"/>
  <c r="B24" i="6"/>
  <c r="B68" i="6"/>
  <c r="B279" i="6"/>
  <c r="B298" i="6"/>
  <c r="B282" i="6"/>
  <c r="B318" i="6"/>
  <c r="B170" i="6"/>
  <c r="B64" i="6"/>
  <c r="B157" i="6"/>
  <c r="B58" i="6"/>
  <c r="B63" i="6"/>
  <c r="B52" i="6"/>
  <c r="B168" i="6"/>
  <c r="B62" i="6"/>
  <c r="B155" i="6"/>
  <c r="B182" i="6"/>
  <c r="B94" i="6"/>
  <c r="B20" i="6"/>
  <c r="B27" i="6"/>
  <c r="B19" i="6"/>
  <c r="B176" i="6"/>
  <c r="B17" i="6"/>
  <c r="B41" i="6"/>
  <c r="B21" i="6"/>
  <c r="B169" i="6"/>
  <c r="B165" i="6"/>
  <c r="B95" i="6"/>
  <c r="B174" i="6"/>
  <c r="B347" i="6"/>
  <c r="B295" i="6"/>
  <c r="B345" i="6"/>
  <c r="B292" i="6"/>
  <c r="B87" i="6"/>
  <c r="B12" i="6"/>
  <c r="B177" i="6"/>
  <c r="B70" i="6"/>
  <c r="B346" i="6"/>
  <c r="B294" i="6"/>
  <c r="B173" i="6"/>
  <c r="B211" i="6"/>
  <c r="B44" i="6"/>
  <c r="B43" i="6"/>
  <c r="B166" i="6"/>
  <c r="B181" i="6"/>
  <c r="B180" i="6"/>
  <c r="B80" i="6"/>
  <c r="B336" i="6"/>
  <c r="B335" i="6"/>
  <c r="B184" i="6"/>
  <c r="B74" i="6"/>
  <c r="B178" i="6"/>
  <c r="B16" i="6"/>
  <c r="B186" i="6"/>
  <c r="B300" i="6"/>
  <c r="B183" i="6"/>
  <c r="B344" i="6"/>
  <c r="B90" i="6"/>
  <c r="B15" i="6"/>
  <c r="B91" i="6"/>
  <c r="B187" i="6"/>
  <c r="B299" i="6"/>
  <c r="B167" i="6"/>
  <c r="B135" i="6"/>
  <c r="B188" i="6"/>
  <c r="B296" i="6"/>
  <c r="B185" i="6"/>
  <c r="B154" i="6"/>
  <c r="B204" i="6"/>
  <c r="B71" i="6"/>
  <c r="B85" i="6"/>
  <c r="B13" i="6"/>
  <c r="B93" i="6"/>
  <c r="B175" i="6"/>
  <c r="B153" i="6"/>
  <c r="B132" i="6"/>
  <c r="B212" i="6"/>
  <c r="B86" i="6"/>
  <c r="B14" i="6"/>
  <c r="B129" i="6"/>
  <c r="B75" i="6"/>
  <c r="B59" i="6"/>
  <c r="B146" i="6"/>
  <c r="B77" i="6"/>
  <c r="B152" i="6"/>
  <c r="B305" i="6"/>
  <c r="B151" i="6"/>
  <c r="B73" i="6"/>
  <c r="B147" i="6"/>
  <c r="B145" i="6"/>
  <c r="B354" i="6"/>
  <c r="B143" i="6"/>
  <c r="B352" i="6"/>
  <c r="B141" i="6"/>
  <c r="B351" i="6"/>
  <c r="B139" i="6"/>
  <c r="B201" i="6"/>
  <c r="B137" i="6"/>
  <c r="B131" i="6"/>
  <c r="B123" i="6"/>
  <c r="B333" i="6"/>
  <c r="B83" i="6"/>
  <c r="B116" i="6"/>
  <c r="B112" i="6"/>
  <c r="B35" i="6"/>
  <c r="B31" i="6"/>
  <c r="B148" i="6"/>
  <c r="B334" i="6"/>
  <c r="B144" i="6"/>
  <c r="B353" i="6"/>
  <c r="B142" i="6"/>
  <c r="B202" i="6"/>
  <c r="B140" i="6"/>
  <c r="B350" i="6"/>
  <c r="B138" i="6"/>
  <c r="B200" i="6"/>
  <c r="B136" i="6"/>
  <c r="B134" i="6"/>
  <c r="B349" i="6"/>
  <c r="B130" i="6"/>
  <c r="B199" i="6"/>
  <c r="B128" i="6"/>
  <c r="B115" i="6"/>
  <c r="B113" i="6"/>
  <c r="B51" i="6"/>
  <c r="B133" i="6"/>
  <c r="B79" i="6"/>
  <c r="B127" i="6"/>
  <c r="B125" i="6"/>
  <c r="B126" i="6"/>
  <c r="B124" i="6"/>
  <c r="B117" i="6"/>
  <c r="B122" i="6"/>
  <c r="B25" i="6"/>
  <c r="B120" i="6"/>
  <c r="B84" i="6"/>
  <c r="B114" i="6"/>
  <c r="B45" i="6"/>
  <c r="B46" i="6"/>
  <c r="B39" i="6"/>
  <c r="B40" i="6"/>
  <c r="B121" i="6"/>
  <c r="B61" i="6"/>
  <c r="B89" i="6"/>
  <c r="B92" i="6"/>
  <c r="B108" i="6"/>
  <c r="B34" i="6"/>
  <c r="B104" i="6"/>
  <c r="B8" i="6"/>
  <c r="B111" i="6"/>
  <c r="B50" i="6"/>
  <c r="B7" i="6"/>
  <c r="B118" i="6"/>
  <c r="B81" i="6"/>
  <c r="B110" i="6"/>
  <c r="B32" i="6"/>
  <c r="B106" i="6"/>
  <c r="B5" i="6"/>
  <c r="B119" i="6"/>
  <c r="B37" i="6"/>
  <c r="B107" i="6"/>
  <c r="B28" i="6"/>
  <c r="B38" i="6"/>
  <c r="B109" i="6"/>
  <c r="B33" i="6"/>
  <c r="B105" i="6"/>
  <c r="B6" i="6"/>
  <c r="B103" i="6"/>
  <c r="B26" i="6"/>
  <c r="B102" i="6"/>
  <c r="B36" i="6"/>
  <c r="B29" i="6"/>
  <c r="B30" i="6"/>
  <c r="B101" i="6"/>
  <c r="B76" i="6"/>
  <c r="B78" i="6"/>
  <c r="M143" i="6" l="1"/>
  <c r="M141" i="6"/>
  <c r="M137" i="6"/>
  <c r="M135" i="6"/>
  <c r="M127" i="6"/>
  <c r="M125" i="6"/>
  <c r="M122" i="6"/>
  <c r="M120" i="6"/>
  <c r="M112" i="6"/>
  <c r="M110" i="6"/>
  <c r="M104" i="6"/>
  <c r="M103" i="6"/>
  <c r="M100" i="6"/>
  <c r="M98" i="6"/>
  <c r="M90" i="6"/>
  <c r="M88" i="6"/>
  <c r="M84" i="6"/>
  <c r="M82" i="6"/>
  <c r="M74" i="6"/>
  <c r="M72" i="6"/>
  <c r="M68" i="6"/>
  <c r="M66" i="6"/>
  <c r="M58" i="6"/>
  <c r="M56" i="6"/>
  <c r="M52" i="6"/>
  <c r="M50" i="6"/>
  <c r="M42" i="6"/>
  <c r="M40" i="6"/>
  <c r="M36" i="6"/>
  <c r="M34" i="6"/>
  <c r="M26" i="6"/>
  <c r="M24" i="6"/>
  <c r="M18" i="6"/>
  <c r="M16" i="6"/>
  <c r="M10" i="6"/>
  <c r="M8" i="6"/>
  <c r="M144" i="6"/>
  <c r="M136" i="6"/>
  <c r="M128" i="6"/>
  <c r="M121" i="6"/>
  <c r="M113" i="6"/>
  <c r="M105" i="6"/>
  <c r="M99" i="6"/>
  <c r="M91" i="6"/>
  <c r="M83" i="6"/>
  <c r="M75" i="6"/>
  <c r="M67" i="6"/>
  <c r="M59" i="6"/>
  <c r="M51" i="6"/>
  <c r="M43" i="6"/>
  <c r="M35" i="6"/>
  <c r="M27" i="6"/>
  <c r="M147" i="6"/>
  <c r="M145" i="6"/>
  <c r="M139" i="6"/>
  <c r="M133" i="6"/>
  <c r="M131" i="6"/>
  <c r="M129" i="6"/>
  <c r="M123" i="6"/>
  <c r="M118" i="6"/>
  <c r="M116" i="6"/>
  <c r="M114" i="6"/>
  <c r="M108" i="6"/>
  <c r="M106" i="6"/>
  <c r="M102" i="6"/>
  <c r="M96" i="6"/>
  <c r="M94" i="6"/>
  <c r="M92" i="6"/>
  <c r="M86" i="6"/>
  <c r="M80" i="6"/>
  <c r="M78" i="6"/>
  <c r="M76" i="6"/>
  <c r="M70" i="6"/>
  <c r="M64" i="6"/>
  <c r="M62" i="6"/>
  <c r="M60" i="6"/>
  <c r="M54" i="6"/>
  <c r="M48" i="6"/>
  <c r="M46" i="6"/>
  <c r="M44" i="6"/>
  <c r="M38" i="6"/>
  <c r="M32" i="6"/>
  <c r="M30" i="6"/>
  <c r="M28" i="6"/>
  <c r="M22" i="6"/>
  <c r="M20" i="6"/>
  <c r="M14" i="6"/>
  <c r="M12" i="6"/>
  <c r="M6" i="6"/>
  <c r="M146" i="6"/>
  <c r="M142" i="6"/>
  <c r="M140" i="6"/>
  <c r="M138" i="6"/>
  <c r="M134" i="6"/>
  <c r="M132" i="6"/>
  <c r="M130" i="6"/>
  <c r="M126" i="6"/>
  <c r="M124" i="6"/>
  <c r="M119" i="6"/>
  <c r="M117" i="6"/>
  <c r="M115" i="6"/>
  <c r="M111" i="6"/>
  <c r="M109" i="6"/>
  <c r="M107" i="6"/>
  <c r="M101" i="6"/>
  <c r="M97" i="6"/>
  <c r="M95" i="6"/>
  <c r="M93" i="6"/>
  <c r="M89" i="6"/>
  <c r="M87" i="6"/>
  <c r="M85" i="6"/>
  <c r="M81" i="6"/>
  <c r="M79" i="6"/>
  <c r="M77" i="6"/>
  <c r="M73" i="6"/>
  <c r="M71" i="6"/>
  <c r="M69" i="6"/>
  <c r="M65" i="6"/>
  <c r="M63" i="6"/>
  <c r="M61" i="6"/>
  <c r="M57" i="6"/>
  <c r="M55" i="6"/>
  <c r="M53" i="6"/>
  <c r="M49" i="6"/>
  <c r="M47" i="6"/>
  <c r="M45" i="6"/>
  <c r="M41" i="6"/>
  <c r="M39" i="6"/>
  <c r="M37" i="6"/>
  <c r="M33" i="6"/>
  <c r="M31" i="6"/>
  <c r="M29" i="6"/>
  <c r="M25" i="6"/>
  <c r="M23" i="6"/>
  <c r="M21" i="6"/>
  <c r="M17" i="6"/>
  <c r="M15" i="6"/>
  <c r="M13" i="6"/>
  <c r="M9" i="6"/>
  <c r="M7" i="6"/>
  <c r="M5" i="6"/>
  <c r="M19" i="6"/>
  <c r="M11" i="6"/>
  <c r="L98" i="6"/>
  <c r="L90" i="6"/>
  <c r="L82" i="6"/>
  <c r="L74" i="6"/>
  <c r="L66" i="6"/>
  <c r="L58" i="6"/>
  <c r="L50" i="6"/>
  <c r="L42" i="6"/>
  <c r="L34" i="6"/>
  <c r="L26" i="6"/>
  <c r="L18" i="6"/>
  <c r="L10" i="6"/>
  <c r="L144" i="6"/>
  <c r="L136" i="6"/>
  <c r="L128" i="6"/>
  <c r="L121" i="6"/>
  <c r="L113" i="6"/>
  <c r="L105" i="6"/>
  <c r="L99" i="6"/>
  <c r="L91" i="6"/>
  <c r="L83" i="6"/>
  <c r="L75" i="6"/>
  <c r="L67" i="6"/>
  <c r="L59" i="6"/>
  <c r="L51" i="6"/>
  <c r="L43" i="6"/>
  <c r="L35" i="6"/>
  <c r="L27" i="6"/>
  <c r="L147" i="6"/>
  <c r="L145" i="6"/>
  <c r="L143" i="6"/>
  <c r="L141" i="6"/>
  <c r="L139" i="6"/>
  <c r="L137" i="6"/>
  <c r="L135" i="6"/>
  <c r="L133" i="6"/>
  <c r="L131" i="6"/>
  <c r="L129" i="6"/>
  <c r="L127" i="6"/>
  <c r="L125" i="6"/>
  <c r="L123" i="6"/>
  <c r="L122" i="6"/>
  <c r="L120" i="6"/>
  <c r="L118" i="6"/>
  <c r="L116" i="6"/>
  <c r="L114" i="6"/>
  <c r="L112" i="6"/>
  <c r="L110" i="6"/>
  <c r="L108" i="6"/>
  <c r="L106" i="6"/>
  <c r="L104" i="6"/>
  <c r="L103" i="6"/>
  <c r="L102" i="6"/>
  <c r="L100" i="6"/>
  <c r="L96" i="6"/>
  <c r="L94" i="6"/>
  <c r="L92" i="6"/>
  <c r="L88" i="6"/>
  <c r="L86" i="6"/>
  <c r="L84" i="6"/>
  <c r="L80" i="6"/>
  <c r="L78" i="6"/>
  <c r="L76" i="6"/>
  <c r="L72" i="6"/>
  <c r="L70" i="6"/>
  <c r="L68" i="6"/>
  <c r="L64" i="6"/>
  <c r="L62" i="6"/>
  <c r="L60" i="6"/>
  <c r="L56" i="6"/>
  <c r="L54" i="6"/>
  <c r="L52" i="6"/>
  <c r="L48" i="6"/>
  <c r="L46" i="6"/>
  <c r="L44" i="6"/>
  <c r="L40" i="6"/>
  <c r="L38" i="6"/>
  <c r="L36" i="6"/>
  <c r="L32" i="6"/>
  <c r="L30" i="6"/>
  <c r="L28" i="6"/>
  <c r="L24" i="6"/>
  <c r="L22" i="6"/>
  <c r="L20" i="6"/>
  <c r="L16" i="6"/>
  <c r="L14" i="6"/>
  <c r="L12" i="6"/>
  <c r="L8" i="6"/>
  <c r="L6" i="6"/>
  <c r="L146" i="6"/>
  <c r="L142" i="6"/>
  <c r="L140" i="6"/>
  <c r="L138" i="6"/>
  <c r="L134" i="6"/>
  <c r="L132" i="6"/>
  <c r="L130" i="6"/>
  <c r="L126" i="6"/>
  <c r="L124" i="6"/>
  <c r="L119" i="6"/>
  <c r="L117" i="6"/>
  <c r="L115" i="6"/>
  <c r="L111" i="6"/>
  <c r="L109" i="6"/>
  <c r="L107" i="6"/>
  <c r="L101" i="6"/>
  <c r="L97" i="6"/>
  <c r="L95" i="6"/>
  <c r="L93" i="6"/>
  <c r="L89" i="6"/>
  <c r="L87" i="6"/>
  <c r="L85" i="6"/>
  <c r="L81" i="6"/>
  <c r="L79" i="6"/>
  <c r="L77" i="6"/>
  <c r="L73" i="6"/>
  <c r="L71" i="6"/>
  <c r="L69" i="6"/>
  <c r="L65" i="6"/>
  <c r="L63" i="6"/>
  <c r="L61" i="6"/>
  <c r="L57" i="6"/>
  <c r="L55" i="6"/>
  <c r="L53" i="6"/>
  <c r="L49" i="6"/>
  <c r="L47" i="6"/>
  <c r="L45" i="6"/>
  <c r="L41" i="6"/>
  <c r="L39" i="6"/>
  <c r="L37" i="6"/>
  <c r="L33" i="6"/>
  <c r="L31" i="6"/>
  <c r="L29" i="6"/>
  <c r="L25" i="6"/>
  <c r="L23" i="6"/>
  <c r="L21" i="6"/>
  <c r="L17" i="6"/>
  <c r="L15" i="6"/>
  <c r="L13" i="6"/>
  <c r="L9" i="6"/>
  <c r="L7" i="6"/>
  <c r="L5" i="6"/>
  <c r="L19" i="6"/>
  <c r="L11" i="6"/>
  <c r="K145" i="6"/>
  <c r="K141" i="6"/>
  <c r="K137" i="6"/>
  <c r="K133" i="6"/>
  <c r="K129" i="6"/>
  <c r="K125" i="6"/>
  <c r="K122" i="6"/>
  <c r="K118" i="6"/>
  <c r="K114" i="6"/>
  <c r="K110" i="6"/>
  <c r="K106" i="6"/>
  <c r="K103" i="6"/>
  <c r="K100" i="6"/>
  <c r="K96" i="6"/>
  <c r="K92" i="6"/>
  <c r="K88" i="6"/>
  <c r="K84" i="6"/>
  <c r="K80" i="6"/>
  <c r="K76" i="6"/>
  <c r="K72" i="6"/>
  <c r="K68" i="6"/>
  <c r="K64" i="6"/>
  <c r="K60" i="6"/>
  <c r="K56" i="6"/>
  <c r="K52" i="6"/>
  <c r="K48" i="6"/>
  <c r="K44" i="6"/>
  <c r="K40" i="6"/>
  <c r="K36" i="6"/>
  <c r="K32" i="6"/>
  <c r="K28" i="6"/>
  <c r="K24" i="6"/>
  <c r="K20" i="6"/>
  <c r="K16" i="6"/>
  <c r="K12" i="6"/>
  <c r="K8" i="6"/>
  <c r="K146" i="6"/>
  <c r="K142" i="6"/>
  <c r="K138" i="6"/>
  <c r="K134" i="6"/>
  <c r="K130" i="6"/>
  <c r="K126" i="6"/>
  <c r="K119" i="6"/>
  <c r="K115" i="6"/>
  <c r="K111" i="6"/>
  <c r="K107" i="6"/>
  <c r="K101" i="6"/>
  <c r="K97" i="6"/>
  <c r="K93" i="6"/>
  <c r="K89" i="6"/>
  <c r="K85" i="6"/>
  <c r="K81" i="6"/>
  <c r="K77" i="6"/>
  <c r="K73" i="6"/>
  <c r="K69" i="6"/>
  <c r="K65" i="6"/>
  <c r="K61" i="6"/>
  <c r="K57" i="6"/>
  <c r="K53" i="6"/>
  <c r="K49" i="6"/>
  <c r="K45" i="6"/>
  <c r="K41" i="6"/>
  <c r="K37" i="6"/>
  <c r="K33" i="6"/>
  <c r="K29" i="6"/>
  <c r="K25" i="6"/>
  <c r="K21" i="6"/>
  <c r="K147" i="6"/>
  <c r="K143" i="6"/>
  <c r="K139" i="6"/>
  <c r="K135" i="6"/>
  <c r="K131" i="6"/>
  <c r="K127" i="6"/>
  <c r="K123" i="6"/>
  <c r="K120" i="6"/>
  <c r="K116" i="6"/>
  <c r="K112" i="6"/>
  <c r="K108" i="6"/>
  <c r="K104" i="6"/>
  <c r="K102" i="6"/>
  <c r="K98" i="6"/>
  <c r="K94" i="6"/>
  <c r="K90" i="6"/>
  <c r="K86" i="6"/>
  <c r="K82" i="6"/>
  <c r="K78" i="6"/>
  <c r="K74" i="6"/>
  <c r="K70" i="6"/>
  <c r="K66" i="6"/>
  <c r="K62" i="6"/>
  <c r="K58" i="6"/>
  <c r="K54" i="6"/>
  <c r="K50" i="6"/>
  <c r="K46" i="6"/>
  <c r="K42" i="6"/>
  <c r="K38" i="6"/>
  <c r="K34" i="6"/>
  <c r="K30" i="6"/>
  <c r="K26" i="6"/>
  <c r="K22" i="6"/>
  <c r="K18" i="6"/>
  <c r="K14" i="6"/>
  <c r="K10" i="6"/>
  <c r="K6" i="6"/>
  <c r="K144" i="6"/>
  <c r="K140" i="6"/>
  <c r="K136" i="6"/>
  <c r="K132" i="6"/>
  <c r="K128" i="6"/>
  <c r="K124" i="6"/>
  <c r="K121" i="6"/>
  <c r="K117" i="6"/>
  <c r="K113" i="6"/>
  <c r="K109" i="6"/>
  <c r="K105" i="6"/>
  <c r="K99" i="6"/>
  <c r="K95" i="6"/>
  <c r="K91" i="6"/>
  <c r="K87" i="6"/>
  <c r="K83" i="6"/>
  <c r="K79" i="6"/>
  <c r="K75" i="6"/>
  <c r="K71" i="6"/>
  <c r="K67" i="6"/>
  <c r="K63" i="6"/>
  <c r="K59" i="6"/>
  <c r="K55" i="6"/>
  <c r="K51" i="6"/>
  <c r="K47" i="6"/>
  <c r="K43" i="6"/>
  <c r="K39" i="6"/>
  <c r="K35" i="6"/>
  <c r="K31" i="6"/>
  <c r="K27" i="6"/>
  <c r="K23" i="6"/>
  <c r="K19" i="6"/>
  <c r="K15" i="6"/>
  <c r="K11" i="6"/>
  <c r="K7" i="6"/>
  <c r="K17" i="6"/>
  <c r="K13" i="6"/>
  <c r="K9" i="6"/>
  <c r="K5" i="6"/>
  <c r="O147" i="6"/>
  <c r="O139" i="6"/>
  <c r="O131" i="6"/>
  <c r="O123" i="6"/>
  <c r="O116" i="6"/>
  <c r="O108" i="6"/>
  <c r="O102" i="6"/>
  <c r="O94" i="6"/>
  <c r="O86" i="6"/>
  <c r="O78" i="6"/>
  <c r="O70" i="6"/>
  <c r="O62" i="6"/>
  <c r="O54" i="6"/>
  <c r="O46" i="6"/>
  <c r="O38" i="6"/>
  <c r="O30" i="6"/>
  <c r="O22" i="6"/>
  <c r="O14" i="6"/>
  <c r="O6" i="6"/>
  <c r="O146" i="6"/>
  <c r="O144" i="6"/>
  <c r="O142" i="6"/>
  <c r="O140" i="6"/>
  <c r="O138" i="6"/>
  <c r="O136" i="6"/>
  <c r="O134" i="6"/>
  <c r="O132" i="6"/>
  <c r="O130" i="6"/>
  <c r="O128" i="6"/>
  <c r="O126" i="6"/>
  <c r="O124" i="6"/>
  <c r="O121" i="6"/>
  <c r="O119" i="6"/>
  <c r="O117" i="6"/>
  <c r="O115" i="6"/>
  <c r="O113" i="6"/>
  <c r="O111" i="6"/>
  <c r="O109" i="6"/>
  <c r="O107" i="6"/>
  <c r="O105" i="6"/>
  <c r="O101" i="6"/>
  <c r="O99" i="6"/>
  <c r="O97" i="6"/>
  <c r="O95" i="6"/>
  <c r="O93" i="6"/>
  <c r="O91" i="6"/>
  <c r="O89" i="6"/>
  <c r="O87" i="6"/>
  <c r="O85" i="6"/>
  <c r="O83" i="6"/>
  <c r="O79" i="6"/>
  <c r="O75" i="6"/>
  <c r="O71" i="6"/>
  <c r="O67" i="6"/>
  <c r="O63" i="6"/>
  <c r="O59" i="6"/>
  <c r="O55" i="6"/>
  <c r="O51" i="6"/>
  <c r="O47" i="6"/>
  <c r="O43" i="6"/>
  <c r="O39" i="6"/>
  <c r="O35" i="6"/>
  <c r="O31" i="6"/>
  <c r="O29" i="6"/>
  <c r="O27" i="6"/>
  <c r="O23" i="6"/>
  <c r="O21" i="6"/>
  <c r="O145" i="6"/>
  <c r="O143" i="6"/>
  <c r="O141" i="6"/>
  <c r="O137" i="6"/>
  <c r="O135" i="6"/>
  <c r="O133" i="6"/>
  <c r="O129" i="6"/>
  <c r="O127" i="6"/>
  <c r="O125" i="6"/>
  <c r="O122" i="6"/>
  <c r="O120" i="6"/>
  <c r="O118" i="6"/>
  <c r="O114" i="6"/>
  <c r="O112" i="6"/>
  <c r="O110" i="6"/>
  <c r="O106" i="6"/>
  <c r="O104" i="6"/>
  <c r="O103" i="6"/>
  <c r="O100" i="6"/>
  <c r="O98" i="6"/>
  <c r="O96" i="6"/>
  <c r="O92" i="6"/>
  <c r="O90" i="6"/>
  <c r="O88" i="6"/>
  <c r="O84" i="6"/>
  <c r="O82" i="6"/>
  <c r="O80" i="6"/>
  <c r="O76" i="6"/>
  <c r="O74" i="6"/>
  <c r="O72" i="6"/>
  <c r="O68" i="6"/>
  <c r="O66" i="6"/>
  <c r="O64" i="6"/>
  <c r="O60" i="6"/>
  <c r="O58" i="6"/>
  <c r="O56" i="6"/>
  <c r="O52" i="6"/>
  <c r="O50" i="6"/>
  <c r="O48" i="6"/>
  <c r="O44" i="6"/>
  <c r="O42" i="6"/>
  <c r="O40" i="6"/>
  <c r="O36" i="6"/>
  <c r="O34" i="6"/>
  <c r="O32" i="6"/>
  <c r="O28" i="6"/>
  <c r="O26" i="6"/>
  <c r="O24" i="6"/>
  <c r="O20" i="6"/>
  <c r="O18" i="6"/>
  <c r="O16" i="6"/>
  <c r="O12" i="6"/>
  <c r="O10" i="6"/>
  <c r="O8" i="6"/>
  <c r="O81" i="6"/>
  <c r="O77" i="6"/>
  <c r="O73" i="6"/>
  <c r="O69" i="6"/>
  <c r="O65" i="6"/>
  <c r="O61" i="6"/>
  <c r="O57" i="6"/>
  <c r="O53" i="6"/>
  <c r="O49" i="6"/>
  <c r="O45" i="6"/>
  <c r="O41" i="6"/>
  <c r="O37" i="6"/>
  <c r="O33" i="6"/>
  <c r="O25" i="6"/>
  <c r="O13" i="6"/>
  <c r="O5" i="6"/>
  <c r="O19" i="6"/>
  <c r="O17" i="6"/>
  <c r="O15" i="6"/>
  <c r="O11" i="6"/>
  <c r="O9" i="6"/>
  <c r="O7" i="6"/>
  <c r="D99" i="8"/>
  <c r="D49" i="8"/>
  <c r="D22" i="8"/>
  <c r="D12" i="8"/>
  <c r="D88" i="8"/>
  <c r="D76" i="8"/>
  <c r="D85" i="8"/>
  <c r="D13" i="8"/>
  <c r="D114" i="8"/>
  <c r="D115" i="8"/>
  <c r="D57" i="8"/>
  <c r="D58" i="8"/>
  <c r="D89" i="8"/>
  <c r="D90" i="8"/>
  <c r="D23" i="8"/>
  <c r="D24" i="8"/>
  <c r="D126" i="8"/>
  <c r="D127" i="8"/>
  <c r="D52" i="8"/>
  <c r="D53" i="8"/>
  <c r="D116" i="8"/>
  <c r="D59" i="8"/>
  <c r="D65" i="8"/>
  <c r="D60" i="8"/>
  <c r="D77" i="8"/>
  <c r="D20" i="8"/>
  <c r="D78" i="8"/>
  <c r="D37" i="8"/>
  <c r="D100" i="8"/>
  <c r="D112" i="8"/>
  <c r="D25" i="8"/>
  <c r="D101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E99" i="8"/>
  <c r="E49" i="8"/>
  <c r="E22" i="8"/>
  <c r="E12" i="8"/>
  <c r="E88" i="8"/>
  <c r="E76" i="8"/>
  <c r="E85" i="8"/>
  <c r="E13" i="8"/>
  <c r="E114" i="8"/>
  <c r="E115" i="8"/>
  <c r="E57" i="8"/>
  <c r="E58" i="8"/>
  <c r="E89" i="8"/>
  <c r="E90" i="8"/>
  <c r="E23" i="8"/>
  <c r="E24" i="8"/>
  <c r="E126" i="8"/>
  <c r="E127" i="8"/>
  <c r="E52" i="8"/>
  <c r="E53" i="8"/>
  <c r="E116" i="8"/>
  <c r="E59" i="8"/>
  <c r="E65" i="8"/>
  <c r="E60" i="8"/>
  <c r="E77" i="8"/>
  <c r="E20" i="8"/>
  <c r="E78" i="8"/>
  <c r="E37" i="8"/>
  <c r="E100" i="8"/>
  <c r="E32" i="8"/>
  <c r="E112" i="8"/>
  <c r="E25" i="8"/>
  <c r="E101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P99" i="8"/>
  <c r="P49" i="8"/>
  <c r="P22" i="8"/>
  <c r="P12" i="8"/>
  <c r="P88" i="8"/>
  <c r="P76" i="8"/>
  <c r="P85" i="8"/>
  <c r="P13" i="8"/>
  <c r="P114" i="8"/>
  <c r="P115" i="8"/>
  <c r="P57" i="8"/>
  <c r="P58" i="8"/>
  <c r="P89" i="8"/>
  <c r="P90" i="8"/>
  <c r="P23" i="8"/>
  <c r="P24" i="8"/>
  <c r="P126" i="8"/>
  <c r="P127" i="8"/>
  <c r="P52" i="8"/>
  <c r="P53" i="8"/>
  <c r="P116" i="8"/>
  <c r="P59" i="8"/>
  <c r="P65" i="8"/>
  <c r="P60" i="8"/>
  <c r="P77" i="8"/>
  <c r="P20" i="8"/>
  <c r="P78" i="8"/>
  <c r="P37" i="8"/>
  <c r="P100" i="8"/>
  <c r="P32" i="8"/>
  <c r="P112" i="8"/>
  <c r="P25" i="8"/>
  <c r="P101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N1000" i="10" l="1"/>
  <c r="J1000" i="10" s="1"/>
  <c r="D258" i="8"/>
  <c r="D259" i="8"/>
  <c r="D260" i="8"/>
  <c r="D261" i="8"/>
  <c r="D262" i="8"/>
  <c r="D263" i="8"/>
  <c r="D264" i="8"/>
  <c r="D265" i="8"/>
  <c r="D266" i="8"/>
  <c r="E258" i="8"/>
  <c r="E259" i="8"/>
  <c r="E260" i="8"/>
  <c r="E261" i="8"/>
  <c r="E262" i="8"/>
  <c r="E263" i="8"/>
  <c r="E264" i="8"/>
  <c r="E265" i="8"/>
  <c r="E266" i="8"/>
  <c r="P258" i="8"/>
  <c r="P259" i="8"/>
  <c r="P260" i="8"/>
  <c r="P261" i="8"/>
  <c r="P262" i="8"/>
  <c r="P263" i="8"/>
  <c r="P264" i="8"/>
  <c r="P265" i="8"/>
  <c r="P266" i="8"/>
  <c r="D267" i="8"/>
  <c r="D268" i="8"/>
  <c r="D269" i="8"/>
  <c r="D270" i="8"/>
  <c r="D271" i="8"/>
  <c r="D272" i="8"/>
  <c r="D273" i="8"/>
  <c r="D274" i="8"/>
  <c r="D275" i="8"/>
  <c r="E267" i="8"/>
  <c r="E268" i="8"/>
  <c r="E269" i="8"/>
  <c r="E270" i="8"/>
  <c r="E271" i="8"/>
  <c r="E272" i="8"/>
  <c r="E273" i="8"/>
  <c r="E274" i="8"/>
  <c r="E275" i="8"/>
  <c r="P267" i="8"/>
  <c r="P268" i="8"/>
  <c r="P269" i="8"/>
  <c r="P270" i="8"/>
  <c r="P271" i="8"/>
  <c r="P272" i="8"/>
  <c r="P273" i="8"/>
  <c r="P274" i="8"/>
  <c r="P275" i="8"/>
  <c r="D276" i="8"/>
  <c r="D277" i="8"/>
  <c r="D278" i="8"/>
  <c r="D279" i="8"/>
  <c r="D280" i="8"/>
  <c r="D281" i="8"/>
  <c r="D282" i="8"/>
  <c r="D283" i="8"/>
  <c r="D284" i="8"/>
  <c r="E276" i="8"/>
  <c r="E277" i="8"/>
  <c r="E278" i="8"/>
  <c r="E279" i="8"/>
  <c r="E280" i="8"/>
  <c r="E281" i="8"/>
  <c r="E282" i="8"/>
  <c r="E283" i="8"/>
  <c r="E284" i="8"/>
  <c r="P276" i="8"/>
  <c r="P277" i="8"/>
  <c r="P278" i="8"/>
  <c r="P279" i="8"/>
  <c r="P280" i="8"/>
  <c r="P281" i="8"/>
  <c r="P282" i="8"/>
  <c r="P283" i="8"/>
  <c r="P284" i="8"/>
  <c r="D285" i="8"/>
  <c r="D286" i="8"/>
  <c r="D287" i="8"/>
  <c r="D288" i="8"/>
  <c r="D289" i="8"/>
  <c r="D290" i="8"/>
  <c r="D295" i="8"/>
  <c r="D296" i="8"/>
  <c r="D297" i="8"/>
  <c r="E285" i="8"/>
  <c r="E286" i="8"/>
  <c r="E287" i="8"/>
  <c r="E288" i="8"/>
  <c r="E289" i="8"/>
  <c r="E290" i="8"/>
  <c r="E295" i="8"/>
  <c r="E296" i="8"/>
  <c r="E297" i="8"/>
  <c r="P285" i="8"/>
  <c r="P286" i="8"/>
  <c r="P287" i="8"/>
  <c r="P288" i="8"/>
  <c r="P289" i="8"/>
  <c r="P290" i="8"/>
  <c r="P295" i="8"/>
  <c r="P296" i="8"/>
  <c r="P297" i="8"/>
  <c r="D102" i="8"/>
  <c r="D103" i="8"/>
  <c r="D104" i="8"/>
  <c r="D105" i="8"/>
  <c r="D117" i="8"/>
  <c r="D118" i="8"/>
  <c r="D119" i="8"/>
  <c r="E102" i="8"/>
  <c r="E103" i="8"/>
  <c r="E104" i="8"/>
  <c r="E105" i="8"/>
  <c r="E117" i="8"/>
  <c r="E118" i="8"/>
  <c r="E119" i="8"/>
  <c r="P102" i="8"/>
  <c r="P103" i="8"/>
  <c r="P104" i="8"/>
  <c r="P105" i="8"/>
  <c r="P117" i="8"/>
  <c r="P118" i="8"/>
  <c r="P119" i="8"/>
  <c r="D120" i="8"/>
  <c r="D79" i="8"/>
  <c r="D80" i="8"/>
  <c r="D81" i="8"/>
  <c r="D82" i="8"/>
  <c r="D26" i="8"/>
  <c r="D27" i="8"/>
  <c r="D28" i="8"/>
  <c r="D29" i="8"/>
  <c r="D66" i="8"/>
  <c r="E120" i="8"/>
  <c r="E79" i="8"/>
  <c r="E80" i="8"/>
  <c r="E81" i="8"/>
  <c r="E82" i="8"/>
  <c r="E26" i="8"/>
  <c r="E27" i="8"/>
  <c r="E28" i="8"/>
  <c r="E29" i="8"/>
  <c r="E66" i="8"/>
  <c r="P120" i="8"/>
  <c r="P79" i="8"/>
  <c r="P80" i="8"/>
  <c r="P81" i="8"/>
  <c r="P82" i="8"/>
  <c r="P26" i="8"/>
  <c r="P27" i="8"/>
  <c r="P28" i="8"/>
  <c r="P29" i="8"/>
  <c r="P66" i="8"/>
  <c r="D67" i="8"/>
  <c r="D68" i="8"/>
  <c r="D69" i="8"/>
  <c r="D91" i="8"/>
  <c r="D92" i="8"/>
  <c r="D93" i="8"/>
  <c r="D44" i="8"/>
  <c r="E67" i="8"/>
  <c r="E68" i="8"/>
  <c r="E69" i="8"/>
  <c r="E91" i="8"/>
  <c r="E92" i="8"/>
  <c r="E93" i="8"/>
  <c r="E44" i="8"/>
  <c r="P67" i="8"/>
  <c r="P68" i="8"/>
  <c r="P69" i="8"/>
  <c r="P91" i="8"/>
  <c r="P92" i="8"/>
  <c r="P93" i="8"/>
  <c r="P44" i="8"/>
  <c r="D45" i="8"/>
  <c r="D46" i="8"/>
  <c r="D8" i="8"/>
  <c r="D9" i="8"/>
  <c r="D10" i="8"/>
  <c r="D14" i="8"/>
  <c r="D15" i="8"/>
  <c r="D16" i="8"/>
  <c r="D17" i="8"/>
  <c r="D38" i="8"/>
  <c r="E45" i="8"/>
  <c r="E46" i="8"/>
  <c r="E8" i="8"/>
  <c r="E9" i="8"/>
  <c r="E10" i="8"/>
  <c r="E14" i="8"/>
  <c r="E15" i="8"/>
  <c r="E16" i="8"/>
  <c r="E17" i="8"/>
  <c r="E38" i="8"/>
  <c r="P45" i="8"/>
  <c r="P46" i="8"/>
  <c r="P8" i="8"/>
  <c r="P9" i="8"/>
  <c r="P10" i="8"/>
  <c r="P14" i="8"/>
  <c r="P15" i="8"/>
  <c r="P16" i="8"/>
  <c r="P17" i="8"/>
  <c r="P38" i="8"/>
  <c r="D39" i="8"/>
  <c r="D40" i="8"/>
  <c r="D41" i="8"/>
  <c r="D106" i="8"/>
  <c r="D94" i="8"/>
  <c r="D109" i="8"/>
  <c r="D107" i="8"/>
  <c r="D95" i="8"/>
  <c r="D110" i="8"/>
  <c r="D30" i="8"/>
  <c r="E39" i="8"/>
  <c r="E40" i="8"/>
  <c r="E41" i="8"/>
  <c r="E106" i="8"/>
  <c r="E94" i="8"/>
  <c r="E109" i="8"/>
  <c r="E107" i="8"/>
  <c r="E95" i="8"/>
  <c r="E110" i="8"/>
  <c r="E30" i="8"/>
  <c r="P39" i="8"/>
  <c r="P40" i="8"/>
  <c r="P41" i="8"/>
  <c r="P106" i="8"/>
  <c r="P94" i="8"/>
  <c r="P109" i="8"/>
  <c r="P107" i="8"/>
  <c r="P95" i="8"/>
  <c r="P110" i="8"/>
  <c r="P30" i="8"/>
  <c r="D36" i="8"/>
  <c r="D21" i="8"/>
  <c r="D83" i="8"/>
  <c r="D47" i="8"/>
  <c r="D18" i="8"/>
  <c r="D42" i="8"/>
  <c r="D11" i="8"/>
  <c r="D48" i="8"/>
  <c r="D84" i="8"/>
  <c r="D43" i="8"/>
  <c r="E36" i="8"/>
  <c r="E21" i="8"/>
  <c r="E83" i="8"/>
  <c r="E47" i="8"/>
  <c r="E18" i="8"/>
  <c r="E42" i="8"/>
  <c r="E11" i="8"/>
  <c r="E48" i="8"/>
  <c r="E84" i="8"/>
  <c r="E43" i="8"/>
  <c r="P36" i="8"/>
  <c r="P21" i="8"/>
  <c r="P83" i="8"/>
  <c r="P47" i="8"/>
  <c r="P18" i="8"/>
  <c r="P42" i="8"/>
  <c r="P11" i="8"/>
  <c r="P48" i="8"/>
  <c r="P84" i="8"/>
  <c r="P43" i="8"/>
  <c r="D19" i="8"/>
  <c r="D113" i="8"/>
  <c r="D50" i="8"/>
  <c r="D124" i="8"/>
  <c r="D54" i="8"/>
  <c r="D73" i="8"/>
  <c r="D55" i="8"/>
  <c r="D74" i="8"/>
  <c r="D86" i="8"/>
  <c r="D87" i="8"/>
  <c r="E19" i="8"/>
  <c r="E113" i="8"/>
  <c r="E50" i="8"/>
  <c r="E124" i="8"/>
  <c r="E54" i="8"/>
  <c r="E73" i="8"/>
  <c r="E55" i="8"/>
  <c r="E74" i="8"/>
  <c r="E86" i="8"/>
  <c r="E87" i="8"/>
  <c r="P19" i="8"/>
  <c r="P113" i="8"/>
  <c r="P50" i="8"/>
  <c r="P124" i="8"/>
  <c r="P54" i="8"/>
  <c r="P73" i="8"/>
  <c r="P55" i="8"/>
  <c r="P74" i="8"/>
  <c r="P86" i="8"/>
  <c r="P87" i="8"/>
  <c r="D61" i="8"/>
  <c r="D62" i="8"/>
  <c r="D70" i="8"/>
  <c r="D63" i="8"/>
  <c r="D121" i="8"/>
  <c r="D71" i="8"/>
  <c r="D122" i="8"/>
  <c r="D72" i="8"/>
  <c r="D123" i="8"/>
  <c r="D64" i="8"/>
  <c r="E61" i="8"/>
  <c r="E62" i="8"/>
  <c r="E70" i="8"/>
  <c r="E63" i="8"/>
  <c r="E121" i="8"/>
  <c r="E71" i="8"/>
  <c r="E122" i="8"/>
  <c r="E72" i="8"/>
  <c r="E123" i="8"/>
  <c r="E64" i="8"/>
  <c r="P61" i="8"/>
  <c r="P62" i="8"/>
  <c r="P70" i="8"/>
  <c r="P63" i="8"/>
  <c r="P121" i="8"/>
  <c r="P71" i="8"/>
  <c r="P122" i="8"/>
  <c r="P72" i="8"/>
  <c r="P123" i="8"/>
  <c r="P64" i="8"/>
  <c r="D75" i="8"/>
  <c r="D56" i="8"/>
  <c r="D125" i="8"/>
  <c r="D51" i="8"/>
  <c r="D108" i="8"/>
  <c r="D96" i="8"/>
  <c r="D111" i="8"/>
  <c r="D31" i="8"/>
  <c r="D97" i="8"/>
  <c r="D98" i="8"/>
  <c r="E75" i="8"/>
  <c r="E56" i="8"/>
  <c r="E125" i="8"/>
  <c r="E51" i="8"/>
  <c r="E108" i="8"/>
  <c r="E96" i="8"/>
  <c r="E111" i="8"/>
  <c r="E31" i="8"/>
  <c r="E97" i="8"/>
  <c r="E98" i="8"/>
  <c r="P75" i="8"/>
  <c r="P56" i="8"/>
  <c r="P125" i="8"/>
  <c r="P51" i="8"/>
  <c r="P108" i="8"/>
  <c r="P96" i="8"/>
  <c r="P111" i="8"/>
  <c r="P31" i="8"/>
  <c r="P97" i="8"/>
  <c r="P98" i="8"/>
  <c r="D196" i="8"/>
  <c r="D197" i="8"/>
  <c r="D198" i="8"/>
  <c r="D199" i="8"/>
  <c r="D200" i="8"/>
  <c r="D201" i="8"/>
  <c r="D202" i="8"/>
  <c r="D203" i="8"/>
  <c r="D204" i="8"/>
  <c r="D205" i="8"/>
  <c r="E196" i="8"/>
  <c r="E197" i="8"/>
  <c r="E198" i="8"/>
  <c r="E199" i="8"/>
  <c r="E200" i="8"/>
  <c r="E201" i="8"/>
  <c r="E202" i="8"/>
  <c r="E203" i="8"/>
  <c r="E204" i="8"/>
  <c r="E205" i="8"/>
  <c r="P196" i="8"/>
  <c r="P197" i="8"/>
  <c r="P198" i="8"/>
  <c r="P199" i="8"/>
  <c r="P200" i="8"/>
  <c r="P201" i="8"/>
  <c r="P202" i="8"/>
  <c r="P203" i="8"/>
  <c r="P204" i="8"/>
  <c r="P205" i="8"/>
  <c r="D206" i="8"/>
  <c r="D207" i="8"/>
  <c r="D208" i="8"/>
  <c r="D209" i="8"/>
  <c r="D210" i="8"/>
  <c r="D211" i="8"/>
  <c r="D212" i="8"/>
  <c r="D213" i="8"/>
  <c r="D214" i="8"/>
  <c r="D215" i="8"/>
  <c r="E206" i="8"/>
  <c r="E207" i="8"/>
  <c r="E208" i="8"/>
  <c r="E209" i="8"/>
  <c r="E210" i="8"/>
  <c r="E211" i="8"/>
  <c r="E212" i="8"/>
  <c r="E213" i="8"/>
  <c r="E214" i="8"/>
  <c r="E215" i="8"/>
  <c r="P206" i="8"/>
  <c r="P207" i="8"/>
  <c r="P208" i="8"/>
  <c r="P209" i="8"/>
  <c r="P210" i="8"/>
  <c r="P211" i="8"/>
  <c r="P212" i="8"/>
  <c r="P213" i="8"/>
  <c r="P214" i="8"/>
  <c r="P215" i="8"/>
  <c r="D216" i="8"/>
  <c r="D217" i="8"/>
  <c r="D218" i="8"/>
  <c r="D219" i="8"/>
  <c r="D220" i="8"/>
  <c r="D221" i="8"/>
  <c r="D222" i="8"/>
  <c r="D223" i="8"/>
  <c r="D224" i="8"/>
  <c r="D225" i="8"/>
  <c r="E216" i="8"/>
  <c r="E217" i="8"/>
  <c r="E218" i="8"/>
  <c r="E219" i="8"/>
  <c r="E220" i="8"/>
  <c r="E221" i="8"/>
  <c r="E222" i="8"/>
  <c r="E223" i="8"/>
  <c r="E224" i="8"/>
  <c r="E225" i="8"/>
  <c r="P216" i="8"/>
  <c r="P217" i="8"/>
  <c r="P218" i="8"/>
  <c r="P219" i="8"/>
  <c r="P220" i="8"/>
  <c r="P221" i="8"/>
  <c r="P222" i="8"/>
  <c r="P223" i="8"/>
  <c r="P224" i="8"/>
  <c r="P225" i="8"/>
  <c r="D226" i="8"/>
  <c r="D227" i="8"/>
  <c r="D228" i="8"/>
  <c r="D229" i="8"/>
  <c r="D230" i="8"/>
  <c r="D231" i="8"/>
  <c r="D232" i="8"/>
  <c r="D233" i="8"/>
  <c r="D234" i="8"/>
  <c r="D235" i="8"/>
  <c r="E226" i="8"/>
  <c r="E227" i="8"/>
  <c r="E228" i="8"/>
  <c r="E229" i="8"/>
  <c r="E230" i="8"/>
  <c r="E231" i="8"/>
  <c r="E232" i="8"/>
  <c r="E233" i="8"/>
  <c r="E234" i="8"/>
  <c r="E235" i="8"/>
  <c r="P226" i="8"/>
  <c r="P227" i="8"/>
  <c r="P228" i="8"/>
  <c r="P229" i="8"/>
  <c r="P230" i="8"/>
  <c r="P231" i="8"/>
  <c r="P232" i="8"/>
  <c r="P233" i="8"/>
  <c r="P234" i="8"/>
  <c r="P235" i="8"/>
  <c r="D236" i="8"/>
  <c r="D237" i="8"/>
  <c r="D238" i="8"/>
  <c r="D239" i="8"/>
  <c r="D240" i="8"/>
  <c r="D241" i="8"/>
  <c r="D242" i="8"/>
  <c r="D243" i="8"/>
  <c r="D244" i="8"/>
  <c r="D245" i="8"/>
  <c r="E236" i="8"/>
  <c r="E237" i="8"/>
  <c r="E238" i="8"/>
  <c r="E239" i="8"/>
  <c r="E240" i="8"/>
  <c r="E241" i="8"/>
  <c r="E242" i="8"/>
  <c r="E243" i="8"/>
  <c r="E244" i="8"/>
  <c r="E245" i="8"/>
  <c r="P236" i="8"/>
  <c r="P237" i="8"/>
  <c r="P238" i="8"/>
  <c r="P239" i="8"/>
  <c r="P240" i="8"/>
  <c r="P241" i="8"/>
  <c r="P242" i="8"/>
  <c r="P243" i="8"/>
  <c r="P244" i="8"/>
  <c r="P245" i="8"/>
  <c r="D246" i="8"/>
  <c r="D247" i="8"/>
  <c r="D248" i="8"/>
  <c r="D249" i="8"/>
  <c r="D250" i="8"/>
  <c r="D251" i="8"/>
  <c r="D252" i="8"/>
  <c r="D253" i="8"/>
  <c r="D254" i="8"/>
  <c r="D255" i="8"/>
  <c r="E246" i="8"/>
  <c r="E247" i="8"/>
  <c r="E248" i="8"/>
  <c r="E249" i="8"/>
  <c r="E250" i="8"/>
  <c r="E251" i="8"/>
  <c r="E252" i="8"/>
  <c r="E253" i="8"/>
  <c r="E254" i="8"/>
  <c r="E255" i="8"/>
  <c r="P246" i="8"/>
  <c r="P247" i="8"/>
  <c r="P248" i="8"/>
  <c r="P249" i="8"/>
  <c r="P250" i="8"/>
  <c r="P251" i="8"/>
  <c r="P252" i="8"/>
  <c r="P253" i="8"/>
  <c r="P254" i="8"/>
  <c r="P255" i="8"/>
  <c r="D34" i="8"/>
  <c r="E34" i="8"/>
  <c r="P34" i="8"/>
  <c r="D35" i="8"/>
  <c r="E35" i="8"/>
  <c r="P35" i="8"/>
  <c r="D256" i="8"/>
  <c r="E256" i="8"/>
  <c r="P256" i="8"/>
  <c r="D257" i="8"/>
  <c r="E257" i="8"/>
  <c r="P257" i="8"/>
  <c r="D298" i="8"/>
  <c r="E298" i="8"/>
  <c r="P298" i="8"/>
  <c r="D299" i="8"/>
  <c r="E299" i="8"/>
  <c r="P299" i="8"/>
  <c r="E33" i="8" l="1"/>
  <c r="P33" i="8" l="1"/>
  <c r="P1000" i="8" s="1"/>
  <c r="D33" i="8" l="1"/>
  <c r="I13" i="9" l="1"/>
  <c r="I17" i="9"/>
  <c r="I14" i="9"/>
  <c r="I16" i="9"/>
  <c r="I15" i="9"/>
  <c r="G15" i="9" l="1"/>
  <c r="G13" i="9"/>
  <c r="G17" i="9"/>
  <c r="G14" i="9"/>
  <c r="G16" i="9"/>
  <c r="J5" i="6"/>
  <c r="J7" i="6"/>
  <c r="H7" i="6" s="1"/>
  <c r="J9" i="6"/>
  <c r="H9" i="6" s="1"/>
  <c r="J11" i="6"/>
  <c r="H11" i="6" s="1"/>
  <c r="J13" i="6"/>
  <c r="H13" i="6" s="1"/>
  <c r="J15" i="6"/>
  <c r="H15" i="6" s="1"/>
  <c r="J17" i="6"/>
  <c r="H17" i="6" s="1"/>
  <c r="J19" i="6"/>
  <c r="H19" i="6" s="1"/>
  <c r="J21" i="6"/>
  <c r="H21" i="6" s="1"/>
  <c r="J23" i="6"/>
  <c r="H23" i="6" s="1"/>
  <c r="J25" i="6"/>
  <c r="H25" i="6" s="1"/>
  <c r="J27" i="6"/>
  <c r="H27" i="6" s="1"/>
  <c r="J29" i="6"/>
  <c r="H29" i="6" s="1"/>
  <c r="J31" i="6"/>
  <c r="H31" i="6" s="1"/>
  <c r="J33" i="6"/>
  <c r="H33" i="6" s="1"/>
  <c r="J35" i="6"/>
  <c r="H35" i="6" s="1"/>
  <c r="J37" i="6"/>
  <c r="H37" i="6" s="1"/>
  <c r="J39" i="6"/>
  <c r="H39" i="6" s="1"/>
  <c r="J41" i="6"/>
  <c r="H41" i="6" s="1"/>
  <c r="J43" i="6"/>
  <c r="H43" i="6" s="1"/>
  <c r="J45" i="6"/>
  <c r="H45" i="6" s="1"/>
  <c r="J47" i="6"/>
  <c r="H47" i="6" s="1"/>
  <c r="J49" i="6"/>
  <c r="H49" i="6" s="1"/>
  <c r="J51" i="6"/>
  <c r="H51" i="6" s="1"/>
  <c r="J53" i="6"/>
  <c r="H53" i="6" s="1"/>
  <c r="J55" i="6"/>
  <c r="H55" i="6" s="1"/>
  <c r="J57" i="6"/>
  <c r="H57" i="6" s="1"/>
  <c r="J59" i="6"/>
  <c r="H59" i="6" s="1"/>
  <c r="J61" i="6"/>
  <c r="H61" i="6" s="1"/>
  <c r="J63" i="6"/>
  <c r="H63" i="6" s="1"/>
  <c r="J65" i="6"/>
  <c r="H65" i="6" s="1"/>
  <c r="J67" i="6"/>
  <c r="H67" i="6" s="1"/>
  <c r="J69" i="6"/>
  <c r="H69" i="6" s="1"/>
  <c r="J71" i="6"/>
  <c r="H71" i="6" s="1"/>
  <c r="J73" i="6"/>
  <c r="H73" i="6" s="1"/>
  <c r="J75" i="6"/>
  <c r="H75" i="6" s="1"/>
  <c r="J77" i="6"/>
  <c r="H77" i="6" s="1"/>
  <c r="J79" i="6"/>
  <c r="H79" i="6" s="1"/>
  <c r="J81" i="6"/>
  <c r="H81" i="6" s="1"/>
  <c r="J83" i="6"/>
  <c r="H83" i="6" s="1"/>
  <c r="J85" i="6"/>
  <c r="H85" i="6" s="1"/>
  <c r="J87" i="6"/>
  <c r="H87" i="6" s="1"/>
  <c r="J89" i="6"/>
  <c r="H89" i="6" s="1"/>
  <c r="J91" i="6"/>
  <c r="H91" i="6" s="1"/>
  <c r="J93" i="6"/>
  <c r="H93" i="6" s="1"/>
  <c r="J95" i="6"/>
  <c r="H95" i="6" s="1"/>
  <c r="J97" i="6"/>
  <c r="H97" i="6" s="1"/>
  <c r="J99" i="6"/>
  <c r="H99" i="6" s="1"/>
  <c r="J101" i="6"/>
  <c r="H101" i="6" s="1"/>
  <c r="J105" i="6"/>
  <c r="H105" i="6" s="1"/>
  <c r="J107" i="6"/>
  <c r="H107" i="6" s="1"/>
  <c r="J109" i="6"/>
  <c r="H109" i="6" s="1"/>
  <c r="J111" i="6"/>
  <c r="H111" i="6" s="1"/>
  <c r="J113" i="6"/>
  <c r="H113" i="6" s="1"/>
  <c r="J115" i="6"/>
  <c r="H115" i="6" s="1"/>
  <c r="J117" i="6"/>
  <c r="H117" i="6" s="1"/>
  <c r="J119" i="6"/>
  <c r="H119" i="6" s="1"/>
  <c r="J121" i="6"/>
  <c r="H121" i="6" s="1"/>
  <c r="J124" i="6"/>
  <c r="H124" i="6" s="1"/>
  <c r="J126" i="6"/>
  <c r="H126" i="6" s="1"/>
  <c r="J128" i="6"/>
  <c r="H128" i="6" s="1"/>
  <c r="J130" i="6"/>
  <c r="H130" i="6" s="1"/>
  <c r="J132" i="6"/>
  <c r="H132" i="6" s="1"/>
  <c r="J134" i="6"/>
  <c r="H134" i="6" s="1"/>
  <c r="J136" i="6"/>
  <c r="H136" i="6" s="1"/>
  <c r="J138" i="6"/>
  <c r="H138" i="6" s="1"/>
  <c r="J140" i="6"/>
  <c r="H140" i="6" s="1"/>
  <c r="J142" i="6"/>
  <c r="H142" i="6" s="1"/>
  <c r="J144" i="6"/>
  <c r="H144" i="6" s="1"/>
  <c r="J146" i="6"/>
  <c r="H146" i="6" s="1"/>
  <c r="J6" i="6"/>
  <c r="H6" i="6" s="1"/>
  <c r="J10" i="6"/>
  <c r="H10" i="6" s="1"/>
  <c r="J14" i="6"/>
  <c r="H14" i="6" s="1"/>
  <c r="J18" i="6"/>
  <c r="H18" i="6" s="1"/>
  <c r="J22" i="6"/>
  <c r="H22" i="6" s="1"/>
  <c r="J26" i="6"/>
  <c r="H26" i="6" s="1"/>
  <c r="J30" i="6"/>
  <c r="H30" i="6" s="1"/>
  <c r="J34" i="6"/>
  <c r="H34" i="6" s="1"/>
  <c r="J38" i="6"/>
  <c r="H38" i="6" s="1"/>
  <c r="J42" i="6"/>
  <c r="H42" i="6" s="1"/>
  <c r="J46" i="6"/>
  <c r="H46" i="6" s="1"/>
  <c r="J50" i="6"/>
  <c r="H50" i="6" s="1"/>
  <c r="J54" i="6"/>
  <c r="H54" i="6" s="1"/>
  <c r="J58" i="6"/>
  <c r="H58" i="6" s="1"/>
  <c r="J62" i="6"/>
  <c r="H62" i="6" s="1"/>
  <c r="J66" i="6"/>
  <c r="H66" i="6" s="1"/>
  <c r="J70" i="6"/>
  <c r="H70" i="6" s="1"/>
  <c r="J74" i="6"/>
  <c r="H74" i="6" s="1"/>
  <c r="J78" i="6"/>
  <c r="H78" i="6" s="1"/>
  <c r="J82" i="6"/>
  <c r="H82" i="6" s="1"/>
  <c r="J86" i="6"/>
  <c r="H86" i="6" s="1"/>
  <c r="J90" i="6"/>
  <c r="H90" i="6" s="1"/>
  <c r="J94" i="6"/>
  <c r="H94" i="6" s="1"/>
  <c r="J98" i="6"/>
  <c r="H98" i="6" s="1"/>
  <c r="J102" i="6"/>
  <c r="H102" i="6" s="1"/>
  <c r="J104" i="6"/>
  <c r="H104" i="6" s="1"/>
  <c r="J108" i="6"/>
  <c r="H108" i="6" s="1"/>
  <c r="J112" i="6"/>
  <c r="H112" i="6" s="1"/>
  <c r="J116" i="6"/>
  <c r="H116" i="6" s="1"/>
  <c r="J120" i="6"/>
  <c r="H120" i="6" s="1"/>
  <c r="J123" i="6"/>
  <c r="H123" i="6" s="1"/>
  <c r="J127" i="6"/>
  <c r="H127" i="6" s="1"/>
  <c r="J131" i="6"/>
  <c r="H131" i="6" s="1"/>
  <c r="J135" i="6"/>
  <c r="H135" i="6" s="1"/>
  <c r="J139" i="6"/>
  <c r="H139" i="6" s="1"/>
  <c r="J143" i="6"/>
  <c r="H143" i="6" s="1"/>
  <c r="J147" i="6"/>
  <c r="H147" i="6" s="1"/>
  <c r="J8" i="6"/>
  <c r="H8" i="6" s="1"/>
  <c r="O8" i="10" s="1"/>
  <c r="J12" i="6"/>
  <c r="H12" i="6" s="1"/>
  <c r="J16" i="6"/>
  <c r="H16" i="6" s="1"/>
  <c r="J20" i="6"/>
  <c r="H20" i="6" s="1"/>
  <c r="J24" i="6"/>
  <c r="H24" i="6" s="1"/>
  <c r="J28" i="6"/>
  <c r="H28" i="6" s="1"/>
  <c r="J32" i="6"/>
  <c r="H32" i="6" s="1"/>
  <c r="J36" i="6"/>
  <c r="H36" i="6" s="1"/>
  <c r="J40" i="6"/>
  <c r="H40" i="6" s="1"/>
  <c r="J44" i="6"/>
  <c r="H44" i="6" s="1"/>
  <c r="J48" i="6"/>
  <c r="H48" i="6" s="1"/>
  <c r="J52" i="6"/>
  <c r="H52" i="6" s="1"/>
  <c r="J56" i="6"/>
  <c r="H56" i="6" s="1"/>
  <c r="J60" i="6"/>
  <c r="H60" i="6" s="1"/>
  <c r="J64" i="6"/>
  <c r="H64" i="6" s="1"/>
  <c r="J68" i="6"/>
  <c r="H68" i="6" s="1"/>
  <c r="J72" i="6"/>
  <c r="H72" i="6" s="1"/>
  <c r="J76" i="6"/>
  <c r="H76" i="6" s="1"/>
  <c r="J80" i="6"/>
  <c r="H80" i="6" s="1"/>
  <c r="J84" i="6"/>
  <c r="H84" i="6" s="1"/>
  <c r="J88" i="6"/>
  <c r="H88" i="6" s="1"/>
  <c r="J92" i="6"/>
  <c r="H92" i="6" s="1"/>
  <c r="J96" i="6"/>
  <c r="H96" i="6" s="1"/>
  <c r="J100" i="6"/>
  <c r="H100" i="6" s="1"/>
  <c r="J103" i="6"/>
  <c r="H103" i="6" s="1"/>
  <c r="J106" i="6"/>
  <c r="H106" i="6" s="1"/>
  <c r="J110" i="6"/>
  <c r="H110" i="6" s="1"/>
  <c r="J114" i="6"/>
  <c r="H114" i="6" s="1"/>
  <c r="J118" i="6"/>
  <c r="H118" i="6" s="1"/>
  <c r="J122" i="6"/>
  <c r="H122" i="6" s="1"/>
  <c r="J125" i="6"/>
  <c r="H125" i="6" s="1"/>
  <c r="J129" i="6"/>
  <c r="H129" i="6" s="1"/>
  <c r="J133" i="6"/>
  <c r="H133" i="6" s="1"/>
  <c r="J137" i="6"/>
  <c r="H137" i="6" s="1"/>
  <c r="J141" i="6"/>
  <c r="H141" i="6" s="1"/>
  <c r="J145" i="6"/>
  <c r="H145" i="6" s="1"/>
  <c r="H15" i="9" l="1"/>
  <c r="H13" i="9"/>
  <c r="H5" i="6"/>
  <c r="I5" i="6" s="1"/>
  <c r="H16" i="9"/>
  <c r="H14" i="9"/>
  <c r="H17" i="9"/>
  <c r="F16" i="9"/>
  <c r="F17" i="9"/>
  <c r="F14" i="9"/>
  <c r="F15" i="9"/>
  <c r="F13" i="9"/>
  <c r="I145" i="6"/>
  <c r="I137" i="6"/>
  <c r="I122" i="6"/>
  <c r="I114" i="6"/>
  <c r="I106" i="6"/>
  <c r="I100" i="6"/>
  <c r="I92" i="6"/>
  <c r="I84" i="6"/>
  <c r="I76" i="6"/>
  <c r="I68" i="6"/>
  <c r="I60" i="6"/>
  <c r="I52" i="6"/>
  <c r="I44" i="6"/>
  <c r="I28" i="6"/>
  <c r="I20" i="6"/>
  <c r="I12" i="6"/>
  <c r="I146" i="6"/>
  <c r="I142" i="6"/>
  <c r="I138" i="6"/>
  <c r="I134" i="6"/>
  <c r="I130" i="6"/>
  <c r="I126" i="6"/>
  <c r="I119" i="6"/>
  <c r="I115" i="6"/>
  <c r="I111" i="6"/>
  <c r="I107" i="6"/>
  <c r="I101" i="6"/>
  <c r="I97" i="6"/>
  <c r="I93" i="6"/>
  <c r="I89" i="6"/>
  <c r="I85" i="6"/>
  <c r="I81" i="6"/>
  <c r="I77" i="6"/>
  <c r="I73" i="6"/>
  <c r="I65" i="6"/>
  <c r="I61" i="6"/>
  <c r="I57" i="6"/>
  <c r="I53" i="6"/>
  <c r="I49" i="6"/>
  <c r="I45" i="6"/>
  <c r="I41" i="6"/>
  <c r="I37" i="6"/>
  <c r="I33" i="6"/>
  <c r="I29" i="6"/>
  <c r="I17" i="6"/>
  <c r="I141" i="6"/>
  <c r="I133" i="6"/>
  <c r="I125" i="6"/>
  <c r="I118" i="6"/>
  <c r="I110" i="6"/>
  <c r="I103" i="6"/>
  <c r="I96" i="6"/>
  <c r="I80" i="6"/>
  <c r="I72" i="6"/>
  <c r="I64" i="6"/>
  <c r="I48" i="6"/>
  <c r="I40" i="6"/>
  <c r="I32" i="6"/>
  <c r="I24" i="6"/>
  <c r="I16" i="6"/>
  <c r="I8" i="6"/>
  <c r="I143" i="6"/>
  <c r="I135" i="6"/>
  <c r="I127" i="6"/>
  <c r="I120" i="6"/>
  <c r="I112" i="6"/>
  <c r="I104" i="6"/>
  <c r="I98" i="6"/>
  <c r="I90" i="6"/>
  <c r="I82" i="6"/>
  <c r="I74" i="6"/>
  <c r="I66" i="6"/>
  <c r="I58" i="6"/>
  <c r="I50" i="6"/>
  <c r="I42" i="6"/>
  <c r="I34" i="6"/>
  <c r="I26" i="6"/>
  <c r="I18" i="6"/>
  <c r="N1000" i="8"/>
  <c r="J1000" i="8" s="1"/>
  <c r="I11" i="6"/>
  <c r="I7" i="6"/>
  <c r="I6" i="6"/>
  <c r="I129" i="6"/>
  <c r="I144" i="6"/>
  <c r="I140" i="6"/>
  <c r="I136" i="6"/>
  <c r="I132" i="6"/>
  <c r="I128" i="6"/>
  <c r="I124" i="6"/>
  <c r="I121" i="6"/>
  <c r="I117" i="6"/>
  <c r="I113" i="6"/>
  <c r="I109" i="6"/>
  <c r="I105" i="6"/>
  <c r="I99" i="6"/>
  <c r="I95" i="6"/>
  <c r="I147" i="6"/>
  <c r="I139" i="6"/>
  <c r="I131" i="6"/>
  <c r="I123" i="6"/>
  <c r="I116" i="6"/>
  <c r="I108" i="6"/>
  <c r="I102" i="6"/>
  <c r="I94" i="6"/>
  <c r="I91" i="6"/>
  <c r="I87" i="6"/>
  <c r="I86" i="6"/>
  <c r="I83" i="6"/>
  <c r="I78" i="6"/>
  <c r="I70" i="6"/>
  <c r="I62" i="6"/>
  <c r="I54" i="6"/>
  <c r="I38" i="6"/>
  <c r="I30" i="6"/>
  <c r="I23" i="6"/>
  <c r="I79" i="6"/>
  <c r="I75" i="6"/>
  <c r="I71" i="6"/>
  <c r="I67" i="6"/>
  <c r="I63" i="6"/>
  <c r="I59" i="6"/>
  <c r="I51" i="6"/>
  <c r="I43" i="6"/>
  <c r="I39" i="6"/>
  <c r="I35" i="6"/>
  <c r="I31" i="6"/>
  <c r="I22" i="6"/>
  <c r="I15" i="6"/>
  <c r="O8" i="8" l="1"/>
  <c r="O8" i="11"/>
  <c r="O8" i="14"/>
  <c r="O8" i="13"/>
  <c r="O8" i="12"/>
  <c r="O972" i="10"/>
  <c r="I47" i="6"/>
  <c r="I14" i="6"/>
  <c r="I19" i="6"/>
  <c r="I55" i="6"/>
  <c r="I46" i="6"/>
  <c r="I10" i="6"/>
  <c r="I9" i="6"/>
  <c r="I13" i="6"/>
  <c r="I21" i="6"/>
  <c r="I25" i="6"/>
  <c r="I27" i="6"/>
  <c r="I69" i="6"/>
  <c r="I36" i="6"/>
  <c r="I56" i="6"/>
  <c r="I88" i="6"/>
  <c r="H694" i="9" l="1"/>
  <c r="K11" i="9" s="1"/>
  <c r="F694" i="9"/>
  <c r="K10" i="9" s="1"/>
  <c r="I694" i="9"/>
  <c r="K9" i="9" l="1"/>
</calcChain>
</file>

<file path=xl/comments1.xml><?xml version="1.0" encoding="utf-8"?>
<comments xmlns="http://schemas.openxmlformats.org/spreadsheetml/2006/main">
  <authors>
    <author>Autor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Clériston Lincoln:</t>
        </r>
        <r>
          <rPr>
            <sz val="9"/>
            <color indexed="81"/>
            <rFont val="Tahoma"/>
            <family val="2"/>
          </rPr>
          <t xml:space="preserve">
tempo que o funcionário demorou para executar o serviço.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indica a porcentagem a ser paga referente ao valor unitário.
Ex:
se esta sendo pago 2,00 /m² de reboco
fator 1 - eu pago 2,00/m²
fator 0,5 - eu pago 1,00/m²
fator 0,7 - eu pago 1,40/m² 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Valor unitario do serviço * quantidade executada * fator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Corresponde ao valor da mão de obra - o nº de dias que levou para fazer o serviço * a diaria de carteira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Cleriston:</t>
        </r>
        <r>
          <rPr>
            <sz val="9"/>
            <color indexed="81"/>
            <rFont val="Tahoma"/>
            <family val="2"/>
          </rPr>
          <t xml:space="preserve">
tempo que o funcionário demorou para executar o serviço ao lado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indica a porcentagem a ser paga referente ao valor unitário.
Ex:
se esta sendo pago 2,00 /m² de reboco
fator 1 - eu pago 2,00/m²
fator 0,5 - eu pago 1,00/m²
fator 0,7 - eu pago 1,40/m² 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Valor unitario do serviço * quantidade executada * fator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Corresponde ao valor da mão de obra - o nº de dias que levou para fazer o serviço * a diaria de carteira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tempo que o funcionário demorou para executar o serviço ao lado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indica a porcentagem a ser paga referente ao valor unitário.
Ex:
se esta sendo pago 2,00 /m² de reboco
fator 1 - eu pago 2,00/m²
fator 0,5 - eu pago 1,00/m²
fator 0,7 - eu pago 1,40/m² 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Valor unitario do serviço * quantidade executada * fator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Corresponde ao valor da mão de obra - o nº de dias que levou para fazer o serviço * a diaria de carteira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tempo que o funcionário demorou para executar o serviço ao lado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indica a porcentagem a ser paga referente ao valor unitário.
Ex:
se esta sendo pago 2,00 /m² de reboco
fator 1 - eu pago 2,00/m²
fator 0,5 - eu pago 1,00/m²
fator 0,7 - eu pago 1,40/m² 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Valor unitario do serviço * quantidade executada * fator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Corresponde ao valor da mão de obra - o nº de dias que levou para fazer o serviço * a diaria de carteira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tempo que o funcionário demorou para executar o serviço ao lado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indica a porcentagem a ser paga referente ao valor unitário.
Ex:
se esta sendo pago 2,00 /m² de reboco
fator 1 - eu pago 2,00/m²
fator 0,5 - eu pago 1,00/m²
fator 0,7 - eu pago 1,40/m² 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Valor unitario do serviço * quantidade executada * fator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Corresponde ao valor da mão de obra - o nº de dias que levou para fazer o serviço * a diaria de carteira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tempo que o funcionário demorou para executar o serviço ao lado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indica a porcentagem a ser paga referente ao valor unitário.
Ex:
se esta sendo pago 2,00 /m² de reboco
fator 1 - eu pago 2,00/m²
fator 0,5 - eu pago 1,00/m²
fator 0,7 - eu pago 1,40/m² </t>
        </r>
      </text>
    </comment>
    <comment ref="M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Valor unitario do serviço * quantidade executada * fator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Corresponde ao valor da mão de obra - o nº de dias que levou para fazer o serviço * a diaria de carteira</t>
        </r>
      </text>
    </comment>
  </commentList>
</comments>
</file>

<file path=xl/sharedStrings.xml><?xml version="1.0" encoding="utf-8"?>
<sst xmlns="http://schemas.openxmlformats.org/spreadsheetml/2006/main" count="1150" uniqueCount="457">
  <si>
    <t>ITEM</t>
  </si>
  <si>
    <t>1</t>
  </si>
  <si>
    <t>2</t>
  </si>
  <si>
    <t>3</t>
  </si>
  <si>
    <t>4</t>
  </si>
  <si>
    <t>5</t>
  </si>
  <si>
    <t>6</t>
  </si>
  <si>
    <t>MAT</t>
  </si>
  <si>
    <t>FUNCIONARIO</t>
  </si>
  <si>
    <t>FUNCAO</t>
  </si>
  <si>
    <t>SERVIÇOS</t>
  </si>
  <si>
    <t>UND.</t>
  </si>
  <si>
    <t>ATUALIZAÇÃO</t>
  </si>
  <si>
    <t>Acabamentos de contra-marco</t>
  </si>
  <si>
    <t>m</t>
  </si>
  <si>
    <t>Alvenaria de pedra - Aparente</t>
  </si>
  <si>
    <t>m³</t>
  </si>
  <si>
    <t>Alvenaria de pedra - Fundação/contenções</t>
  </si>
  <si>
    <t>Alvenaria em bloco de concreto e=09cm - Acabado</t>
  </si>
  <si>
    <t>m²</t>
  </si>
  <si>
    <t>Alvenaria em bloco de concreto e=14cm - Acabado</t>
  </si>
  <si>
    <t>Alvenaria em bloco de concreto e=19cm - Acabado</t>
  </si>
  <si>
    <t>Alvenaria tijolo aparete</t>
  </si>
  <si>
    <t>Alvenaria tijolo cerâmico 1 vez - Platibanda</t>
  </si>
  <si>
    <t>Alvenaria tijolo cerâmico 1 vez (Baldrame ou dobrado)</t>
  </si>
  <si>
    <t xml:space="preserve">Alvenaria tijolo cerâmico 1/2 vez </t>
  </si>
  <si>
    <t>Alvenaria tijolo cerâmico 1/2 vez - Platibanda</t>
  </si>
  <si>
    <t>Alvenaria tijolo cerâmico maciço não aparente</t>
  </si>
  <si>
    <t>Aplicação de concreto magro e=5cm (fundação)</t>
  </si>
  <si>
    <t>Arrasamento de estacas  até diam.=30cm c/ romp. Elétrico h = 1,00m</t>
  </si>
  <si>
    <t>und</t>
  </si>
  <si>
    <t>Arrasamento de estacas  até diam.=50cm c/ romp. Elétrico h = 1,00m</t>
  </si>
  <si>
    <t>Arrasamento de estacas  até diam.=80cm c/ romp. Elétrico h = 1,00m</t>
  </si>
  <si>
    <t>Assentamento de caixa para ar condicionado</t>
  </si>
  <si>
    <t>Assentamento de cerâmica 10cm a 40cm</t>
  </si>
  <si>
    <t>Assentamento de cerâmica 0 a 10cm e/ou  &gt; 40cm</t>
  </si>
  <si>
    <t>Assentamento de combogos</t>
  </si>
  <si>
    <t>Assentamento de Contra-Marco</t>
  </si>
  <si>
    <t>Assentamento de meio-fio</t>
  </si>
  <si>
    <t>Assentamento de porcelanato 0 a 10cm</t>
  </si>
  <si>
    <t>Assentamento de porcelanato 10cm a 40cm</t>
  </si>
  <si>
    <t>Assentamento de porcelanato &gt; 40cm</t>
  </si>
  <si>
    <t>Calçada de concreto desempenado</t>
  </si>
  <si>
    <t>Chapeamento</t>
  </si>
  <si>
    <t>Chapisco externo</t>
  </si>
  <si>
    <t>Chapisco interno</t>
  </si>
  <si>
    <t>Cimentado de regularização</t>
  </si>
  <si>
    <t>Cintas e aba em concreto (Dentro de bloco)</t>
  </si>
  <si>
    <t>Cintas e aba em concreto (Forma e concreto)</t>
  </si>
  <si>
    <t>Colocação de tela p/ revestimento (Pilares e vigas de fachada)</t>
  </si>
  <si>
    <t>Concreto magro lançamento e acabamento</t>
  </si>
  <si>
    <t>Confecção e montagem de cavalete tábua até h = 1,50m</t>
  </si>
  <si>
    <t>Confecção e montagem de gabarito em tábua corrida até h =1,50m</t>
  </si>
  <si>
    <t>Corte e dobra p/ aço para concreto armado</t>
  </si>
  <si>
    <t>kg</t>
  </si>
  <si>
    <t>Corte, dobra e montagem p/ aço para estacas</t>
  </si>
  <si>
    <t>Diária trabalhada meio-profissional</t>
  </si>
  <si>
    <t>Diária trabalhada profissional</t>
  </si>
  <si>
    <t>Diária trabalhada profissional especial</t>
  </si>
  <si>
    <t>Diária trabalhada Servente</t>
  </si>
  <si>
    <t>Emboço externo</t>
  </si>
  <si>
    <t>Emboço interno</t>
  </si>
  <si>
    <t>Emestramento de paredes e pisos</t>
  </si>
  <si>
    <t>Enchimento de reboco</t>
  </si>
  <si>
    <t>Encunhamento</t>
  </si>
  <si>
    <t>Escavação manual valas de fundação até h = 2,00m</t>
  </si>
  <si>
    <t>Escoramento metálico - escora (leve)</t>
  </si>
  <si>
    <t>Escoramento metálico - torre (pesado)</t>
  </si>
  <si>
    <t>Forma de alvenaria para blocos de fundação - confecção</t>
  </si>
  <si>
    <t>Forma de lajes maciças para concreto armado - montagem e desmontagem</t>
  </si>
  <si>
    <t>Forma de lajes maciças para concreto armado - primeira montagem</t>
  </si>
  <si>
    <t>Forma de lajes nervuradas para concreto armado - montagem e desmontem</t>
  </si>
  <si>
    <t>Forma de lajes nervuradas para concreto armado - primeira montagem</t>
  </si>
  <si>
    <t>Forma de madeira para blocos  e sapatas de fundação - confecção</t>
  </si>
  <si>
    <t>Forma de madeira para blocos e sapata de fundação - montagem e desmontagem</t>
  </si>
  <si>
    <t>Forma de pilares e vigas para concreto armado - confecção</t>
  </si>
  <si>
    <t>Forma de pilares e vigas para concreto armado - montagem e desmontagem</t>
  </si>
  <si>
    <t>Junta de Dilatação para cimentado de regularização</t>
  </si>
  <si>
    <t>Lançamento de concreto bombeado</t>
  </si>
  <si>
    <t>Lançamento de concreto não bombeado</t>
  </si>
  <si>
    <t>Limpeza de obra bruta</t>
  </si>
  <si>
    <t>Locação e marcação de estacas p/ fundação</t>
  </si>
  <si>
    <t>Locação e marcação de sapatas e blocos de p/ fundação</t>
  </si>
  <si>
    <t>Marcação de alvenaria</t>
  </si>
  <si>
    <t>Montagem de aço para concreto armado</t>
  </si>
  <si>
    <t>Montagem de condoalhas para concreto protendido</t>
  </si>
  <si>
    <t>Montagem e desmonte de Andame</t>
  </si>
  <si>
    <t>Pilaretes em concreto 10x10cm (Dentro de bloco)</t>
  </si>
  <si>
    <t xml:space="preserve">Pilaretes em concreto 15x15cm </t>
  </si>
  <si>
    <t>Pilaretes em concreto 20x20cm (forma e concreto)</t>
  </si>
  <si>
    <t>Piso morto em concreto</t>
  </si>
  <si>
    <t>Proteção Mecânica p/ Impermeabilização</t>
  </si>
  <si>
    <t>Reaterro compactado manualmente de valas de fundação (pula-pula)</t>
  </si>
  <si>
    <t>Reboco externo</t>
  </si>
  <si>
    <t>Reboco interno</t>
  </si>
  <si>
    <t>Reboco interno - Teto</t>
  </si>
  <si>
    <t>Rejuntamento de Cerâmica e/ou porcelanato interno</t>
  </si>
  <si>
    <t>Rejuntamento de Cerâmica e/ou porcelanato externo</t>
  </si>
  <si>
    <t>Rescoramento metálico - escora (leve)</t>
  </si>
  <si>
    <t>Rescoramento metálico - torre (pesado)</t>
  </si>
  <si>
    <t>QUANT</t>
  </si>
  <si>
    <t>Q. REST</t>
  </si>
  <si>
    <t>Q. US.</t>
  </si>
  <si>
    <t>Nº</t>
  </si>
  <si>
    <t>FATOR</t>
  </si>
  <si>
    <t>VALOR</t>
  </si>
  <si>
    <t>CPF</t>
  </si>
  <si>
    <t>NOME</t>
  </si>
  <si>
    <t>CONTA</t>
  </si>
  <si>
    <t>AG</t>
  </si>
  <si>
    <t>SALARIO</t>
  </si>
  <si>
    <t>DIAS</t>
  </si>
  <si>
    <t>MÊS</t>
  </si>
  <si>
    <t>quant 2</t>
  </si>
  <si>
    <t>valor mês</t>
  </si>
  <si>
    <t>Total</t>
  </si>
  <si>
    <t>valor total</t>
  </si>
  <si>
    <t>QUANT2</t>
  </si>
  <si>
    <t>CLASSIFICAÇÂO</t>
  </si>
  <si>
    <t>MÊS INDIVIDUAL</t>
  </si>
  <si>
    <t>Pintura com esmalte em duas demãos com repasse</t>
  </si>
  <si>
    <t>Pintura com latex em duas demãos com repasse</t>
  </si>
  <si>
    <t>Selador e emassamento com lixamento pva</t>
  </si>
  <si>
    <t>Selador e textura convencional</t>
  </si>
  <si>
    <t>Selador e textura tipo grafitada</t>
  </si>
  <si>
    <t>Pintura acrilica (forro e gesso)</t>
  </si>
  <si>
    <t>Pintura acrilica (Lage nervurada)</t>
  </si>
  <si>
    <t>Pintura acrilica (Paredes externas)</t>
  </si>
  <si>
    <t>Pintura acrilica (Paredes internas)</t>
  </si>
  <si>
    <t>PROF</t>
  </si>
  <si>
    <t xml:space="preserve"> AUX</t>
  </si>
  <si>
    <t>TOTAL</t>
  </si>
  <si>
    <t>Assentamento de pastilhas</t>
  </si>
  <si>
    <t>Baldrame</t>
  </si>
  <si>
    <t>DIAS T</t>
  </si>
  <si>
    <t>media</t>
  </si>
  <si>
    <t>DIAS IND.</t>
  </si>
  <si>
    <t>FUNCIONARIOS CMM ENGENHARIA</t>
  </si>
  <si>
    <t>VALOR  M.O</t>
  </si>
  <si>
    <t>VALOR PRODUÇÃO</t>
  </si>
  <si>
    <t>SERVIÇO</t>
  </si>
  <si>
    <t>FUNCIONÁRIO</t>
  </si>
  <si>
    <t>COD.S</t>
  </si>
  <si>
    <t>FUNÇÃO</t>
  </si>
  <si>
    <t/>
  </si>
  <si>
    <t>Chapisco teto</t>
  </si>
  <si>
    <t>Assentamento de piso emborrachado</t>
  </si>
  <si>
    <t>Rodapé em perfil de aluminio</t>
  </si>
  <si>
    <t>Ml</t>
  </si>
  <si>
    <t>Assentamento de granito</t>
  </si>
  <si>
    <t>APLICAÇÃO</t>
  </si>
  <si>
    <t>LOCAL APLICAÇÃO</t>
  </si>
  <si>
    <t>BANHEIRO</t>
  </si>
  <si>
    <t>Acabamento em ceramica</t>
  </si>
  <si>
    <t>Acabamento em granito</t>
  </si>
  <si>
    <t>Acabamento de reboco</t>
  </si>
  <si>
    <t>Acabamento de concreto magro e=10cm(fundação)</t>
  </si>
  <si>
    <t>Assentamento de chapim pré moldado ou inloco</t>
  </si>
  <si>
    <t>Assentamento de granito(parede)</t>
  </si>
  <si>
    <t>Assentamento de granito na argamassa(piso)</t>
  </si>
  <si>
    <t>Assentamento de granito do bolão</t>
  </si>
  <si>
    <t>Chumbamento de grelhas</t>
  </si>
  <si>
    <t>Rejuntamento de calçamento</t>
  </si>
  <si>
    <t>Rejuntamento de granito</t>
  </si>
  <si>
    <t>Rodapé ceramico/sobrepor (ex: Gail)</t>
  </si>
  <si>
    <t>Rodape em perfil de aluminio tipo "U" com acabamento em argamassa</t>
  </si>
  <si>
    <t>Rejuntamento para gail tipo ester-vinilica tricoponente na cor bege</t>
  </si>
  <si>
    <t>Rejuntamento aluminoso para gail</t>
  </si>
  <si>
    <t>Gail clean - limpeza após rejuntamento</t>
  </si>
  <si>
    <t>PROFISSIONAL</t>
  </si>
  <si>
    <t>COD</t>
  </si>
  <si>
    <t>Assentamento de piso em bloco intertertravado com regularização do solo</t>
  </si>
  <si>
    <t>Impermeabilização de cinta</t>
  </si>
  <si>
    <t>Cumbamento de grelhas de escoamento de agua</t>
  </si>
  <si>
    <t>Assentamento de blocos intertravados com regularização do terreno</t>
  </si>
  <si>
    <t>CLERISTON LINCOLN DA SILVA LOPES</t>
  </si>
  <si>
    <t>PEDREIRO</t>
  </si>
  <si>
    <t>CASA 1</t>
  </si>
  <si>
    <t>CASA 2</t>
  </si>
  <si>
    <t>CASA 3</t>
  </si>
  <si>
    <t>CASA 4</t>
  </si>
  <si>
    <t>CASA 5</t>
  </si>
  <si>
    <t>CASA 6</t>
  </si>
  <si>
    <t>CASA 7</t>
  </si>
  <si>
    <t>CASA 8</t>
  </si>
  <si>
    <t>COZINHA</t>
  </si>
  <si>
    <t>QUARTO</t>
  </si>
  <si>
    <t>DADOS DO FUNCIONÁRIO FUNCIONÁRIO</t>
  </si>
  <si>
    <t>DADOS DO SERVIÇO SERVIÇO</t>
  </si>
  <si>
    <t>&lt;--SELECIONE</t>
  </si>
  <si>
    <t>R$ TOTAL</t>
  </si>
  <si>
    <t>ACERTO DE PRODUTIVIDADE</t>
  </si>
  <si>
    <t>TESTE 1</t>
  </si>
  <si>
    <t>TESTE 2</t>
  </si>
  <si>
    <t>TESTE 3</t>
  </si>
  <si>
    <t>TESTE 4</t>
  </si>
  <si>
    <t>TESTE 5</t>
  </si>
  <si>
    <t>TESTE 6</t>
  </si>
  <si>
    <t>QUANTITATIVO TOTAL DE MÃO DE OBRA POR PERIODO</t>
  </si>
  <si>
    <t>Colunas1</t>
  </si>
  <si>
    <t>Alvenaria tijolo cerâmico 1/2 vez</t>
  </si>
  <si>
    <t>Alvenaria tijolo cerâmico 1 vez</t>
  </si>
  <si>
    <t xml:space="preserve">Acabamentos </t>
  </si>
  <si>
    <t>Rodapé vinílico h=5cm</t>
  </si>
  <si>
    <t>Bancada em aço inoxidável</t>
  </si>
  <si>
    <t>un</t>
  </si>
  <si>
    <t>Escavação manual de valas</t>
  </si>
  <si>
    <t>Reaterro compactado manual</t>
  </si>
  <si>
    <t>Locação da obra - gabarito</t>
  </si>
  <si>
    <t>Combogó anti-chuva</t>
  </si>
  <si>
    <t>Chapim pré-moldado de concreto</t>
  </si>
  <si>
    <t>Regularização de piso</t>
  </si>
  <si>
    <t>Cerâmica 30x30cm - material</t>
  </si>
  <si>
    <t>Assentamento de cerâmica 30x30cm - pavimentação</t>
  </si>
  <si>
    <t>Assentamento de cerâmica 30x30cm - parede interna</t>
  </si>
  <si>
    <t>Assentamento de cerâmica 30x30cm - parede externa</t>
  </si>
  <si>
    <t>Rejuntamento cerâmica 30x30cm</t>
  </si>
  <si>
    <t>Rejuntamento cerâmica 45x45cm</t>
  </si>
  <si>
    <t>Rejuntamento porcelanato 45x45cm</t>
  </si>
  <si>
    <t>Porcelanato 45x45cm - material</t>
  </si>
  <si>
    <t>Assentamento de porcelanato 45x45cm - pavimentação</t>
  </si>
  <si>
    <t>Assentamento de porcelanato 45x45cm - parede interna</t>
  </si>
  <si>
    <t>Assentamento de porcelanato 45x45cm - parede externa</t>
  </si>
  <si>
    <t>Assentamento de porcelanato 30x30cm - parede externa</t>
  </si>
  <si>
    <t>Caiação - três demãos</t>
  </si>
  <si>
    <t>Pintura latex acrílica - paredes internas (mat + mdo terceirizados)</t>
  </si>
  <si>
    <t>Pintura latex PVA - paredes internas (mat + mdo terceirizados)</t>
  </si>
  <si>
    <t>Pintura latex PVA - lajes (mat + mdo terceirizados)</t>
  </si>
  <si>
    <t>Pintura latex PVA - forro de gesso (mat + mdo terceirizados)</t>
  </si>
  <si>
    <t>Pintura latex acrílica - paredes externas (mat + mdo terceirizados)</t>
  </si>
  <si>
    <t>Textura acrílica de rôlo - paredes externas (mat + mdo terceirizados)</t>
  </si>
  <si>
    <t>Textura acrílica de rôlo - paredes internas (mat + mdo terceirizados)</t>
  </si>
  <si>
    <t>Textura acrílica de rôlo - lajes (mat + mdo terceirizados)</t>
  </si>
  <si>
    <t>Textura acrílica de rôlo - lajes nervuradas (mat + mdo terceirizados)</t>
  </si>
  <si>
    <t>Textura acrílica tipo grafiatto - paredes externas (mat + mdo terceirizados)</t>
  </si>
  <si>
    <t>Textura acrílica tipo grafiatto - paredes internas (mat + mdo terceirizados)</t>
  </si>
  <si>
    <t>Textura acrílica tipo mini-circulare - paredes externas (mat + mdo terceirizados)</t>
  </si>
  <si>
    <t>Escoramento metálico</t>
  </si>
  <si>
    <t>Pintura latex acrílica - lajes nervuradas (mat + mdo terceirizados)</t>
  </si>
  <si>
    <t>Cimentado de regularização para impermeabilização</t>
  </si>
  <si>
    <t>Impermeabilização com manta asfáltica 3mm - Wc's</t>
  </si>
  <si>
    <t>Impermeabilização com manta asfáltica 4mm - Cx d'água e barrilete</t>
  </si>
  <si>
    <t>Impermeabilização com manta asfáltica 4mm - Lajes expostas</t>
  </si>
  <si>
    <t>Impermeabilização com argamassa polimérica</t>
  </si>
  <si>
    <t>Impermeabilização com argamassa polimérica e véu de poliéster</t>
  </si>
  <si>
    <t>Proteção mecânica para superfície</t>
  </si>
  <si>
    <t>Pintura esmalte sintética em esquadrias de madeira (mat + mdo terceirizados)</t>
  </si>
  <si>
    <t>Pintura esmalte sintética em esquadrias de ferro (mat + mdo terceirizados)</t>
  </si>
  <si>
    <t>Divisória em granito e=3 cm</t>
  </si>
  <si>
    <t>Divisória em mármore e=4 cm</t>
  </si>
  <si>
    <t>Soleira em granito - L=15cm</t>
  </si>
  <si>
    <t>Serviço de carga mecanizada e transporte em caminhão basculante (bota-fora)</t>
  </si>
  <si>
    <t>Porta de madeira tipo paraná 1,00x2,10m</t>
  </si>
  <si>
    <t>Porta de madeira tipo paraná 0,60x1,60m com revestimento em fórmica</t>
  </si>
  <si>
    <t>Limpeza e desmobilização</t>
  </si>
  <si>
    <t>Execução de sondagem</t>
  </si>
  <si>
    <t>Limpeza geral</t>
  </si>
  <si>
    <t>Demolição de alvenaria</t>
  </si>
  <si>
    <t>Demolição de lastro de concreto (e=5cm)</t>
  </si>
  <si>
    <t>Demolição de pavimentação cerâmica</t>
  </si>
  <si>
    <t>Demolição de revestimento cerâmico</t>
  </si>
  <si>
    <t>Demolição de pavimentação em madeira</t>
  </si>
  <si>
    <t>Retirada de pavimentação em madeira</t>
  </si>
  <si>
    <t>Retirada de cobertura em telha de fibrocimento</t>
  </si>
  <si>
    <t>Retirada de cobertura em telha tipo colonial</t>
  </si>
  <si>
    <t>Transporte horizontal de material</t>
  </si>
  <si>
    <t>Limpeza do terreno mecanizada - INDUSTRIAL</t>
  </si>
  <si>
    <t>Aterro com compactação manual (c/ aquisição)</t>
  </si>
  <si>
    <t>Corte e aterro mecanizado</t>
  </si>
  <si>
    <t>Escavação manual campo aberto em terra até 2m</t>
  </si>
  <si>
    <t>Porta de madeira maciça muiracatiara</t>
  </si>
  <si>
    <t>Limpeza de revestimentos</t>
  </si>
  <si>
    <t>Pintura verniz em esquadrias de madeira (mat + mdo terceirizados)</t>
  </si>
  <si>
    <t>Assentamento e rejuntamento de pastilha de porcelana</t>
  </si>
  <si>
    <t>Assentamento e rejuntamento de pastilha de vidro</t>
  </si>
  <si>
    <t>Alvenaria com blocos de concreto 14 x 19 x 39 cm</t>
  </si>
  <si>
    <t>Assentamento de cerâmica Gail</t>
  </si>
  <si>
    <t>Rejuntamento cerâmica Gail</t>
  </si>
  <si>
    <t>Assentamento de rodapé cerâmico, altura 8 cm</t>
  </si>
  <si>
    <t>Camada de saibro</t>
  </si>
  <si>
    <t>Camada de brita</t>
  </si>
  <si>
    <t>Pedra tosca</t>
  </si>
  <si>
    <t>Cerca com estacas de concreto - 8 fios de arame farpado</t>
  </si>
  <si>
    <t>Reforço do sub-leito</t>
  </si>
  <si>
    <t>Camada de pó de pedra</t>
  </si>
  <si>
    <t>Assentamento de bloco de concreto intertravado com reaproveitamento</t>
  </si>
  <si>
    <t>Pintura epóxi com emassamento acrílico sobre paredes (mat + mdo terceirizados)</t>
  </si>
  <si>
    <t>Calha de captação pluvial</t>
  </si>
  <si>
    <t>Rejuntamento cerâmica 20x20cm</t>
  </si>
  <si>
    <t>Assentamento de cerâmica 20x20cm - parede interna</t>
  </si>
  <si>
    <t>Meio fio pré-moldado de concreto 100 x 35 x 10/12cm</t>
  </si>
  <si>
    <t>Aterro compactado com pó de pedra</t>
  </si>
  <si>
    <t>Armadura - mão-de-obra (montagem)</t>
  </si>
  <si>
    <t>Retirada de pavimentação existente</t>
  </si>
  <si>
    <t>Impermeabilização com emulsão asfáltica</t>
  </si>
  <si>
    <t>Aterro compactado com areia grossa</t>
  </si>
  <si>
    <t>Junta de encontro</t>
  </si>
  <si>
    <t>Junta de construção</t>
  </si>
  <si>
    <t>Junta serrada</t>
  </si>
  <si>
    <t>Pintura selador acrílico (mat + mdo terceirizados)</t>
  </si>
  <si>
    <t>Emassamento com massa PVA</t>
  </si>
  <si>
    <t>Emassamento com massa acrílica</t>
  </si>
  <si>
    <t>Pilaretes em concreto armado</t>
  </si>
  <si>
    <t>Canaleta em concreto, L=80cm com tampa em concreto</t>
  </si>
  <si>
    <t>Canaleta em concreto, L=60cm com tampa em concreto</t>
  </si>
  <si>
    <t>Aplicação de composto endurecedor de superfície</t>
  </si>
  <si>
    <t>Barra de transferência BTG 16mm</t>
  </si>
  <si>
    <t>Espaçador soldado treliça TG 8 L</t>
  </si>
  <si>
    <t>Raspagem e limpeza do terreno (mecanizada)</t>
  </si>
  <si>
    <t>Escavação mecanizada em campo aberto</t>
  </si>
  <si>
    <t>Espalhamento e adensamento de areia</t>
  </si>
  <si>
    <t>Escavação mecanizada de valas</t>
  </si>
  <si>
    <t>Assentamento de cerâmica 46x46cm - pavimentação</t>
  </si>
  <si>
    <t>Rejuntamento granito</t>
  </si>
  <si>
    <t>Piso cimentado e = 2 cm</t>
  </si>
  <si>
    <t>Aplicação de resina sobre piso em granito</t>
  </si>
  <si>
    <t>Impermeabilização com manta asfáltica 3mm com acabamento em filme de alumínio e reforçe de véu de poliéster</t>
  </si>
  <si>
    <t>Impermeabilização com manta asfáltica 3mm com reforço de véu de polietileno</t>
  </si>
  <si>
    <t>Impermeabilização com manta asfáltica 4mm com reforço de véu de poliéster auto-protegida com grãos de ardósia</t>
  </si>
  <si>
    <t>Impermeabilização com manta asfáltica 3mm com reforço de véu de poliéster</t>
  </si>
  <si>
    <t>Impermeabilização com argamassa à base de resina termoplástica</t>
  </si>
  <si>
    <t>Impermeabilização com manta asfáltica cristalina</t>
  </si>
  <si>
    <t xml:space="preserve">Vedações Internas e Externas </t>
  </si>
  <si>
    <t>Tela galvanizada para revestimentos</t>
  </si>
  <si>
    <t>Porta de madeira 0,60x2,10m (de abrir)</t>
  </si>
  <si>
    <t>Porta de madeira 0,60x2,10m (de correr)</t>
  </si>
  <si>
    <t>Porta de madeira 1,60x2,10m (de abrir)</t>
  </si>
  <si>
    <t>Porta de madeira 1,60x2,10m com visor (de abrir)</t>
  </si>
  <si>
    <t>Porta de madeira 0,80x2,10m com visor (de abrir)</t>
  </si>
  <si>
    <t>Porta de madeira 0,80x2,10m (de abrir)</t>
  </si>
  <si>
    <t>Porta de madeira 0,70x2,10m (de abrir)</t>
  </si>
  <si>
    <t>Porta de madeira 1,00x2,10m (de abrir)</t>
  </si>
  <si>
    <t>Puxador em acrílico</t>
  </si>
  <si>
    <t>Porta em laminado melamínico com acabamento texturizado dupla face 0,60x1,53m</t>
  </si>
  <si>
    <t>Pintura latex PVA - tabica metálica (mat + mdo terceirizados)</t>
  </si>
  <si>
    <t>Caiação - paredes</t>
  </si>
  <si>
    <t>Caiação - forro</t>
  </si>
  <si>
    <t>Meio fio pré-moldado de concreto 100 x 25 x 10/12cm</t>
  </si>
  <si>
    <t>Banco de praça em madeira</t>
  </si>
  <si>
    <t>Portão com tela gradil nylofor 3D</t>
  </si>
  <si>
    <t>Regularização de sub-leito</t>
  </si>
  <si>
    <t>Serviço de corte em piso industrial em concreto</t>
  </si>
  <si>
    <t>Porta de madeira tipo paraná 0,70x2,10m com revestimento em fórmica</t>
  </si>
  <si>
    <t>Porta de madeira tipo paraná 0,90x2,10m com revestimento em fórmica</t>
  </si>
  <si>
    <t>Porta de madeira tipo paraná 0,90x2,10m com visor e revestimento em fórmica</t>
  </si>
  <si>
    <t>Alvenaria com blocos de concreto 19 x 19 x 39 cm</t>
  </si>
  <si>
    <t>Regularização de terreno (nivelamento)</t>
  </si>
  <si>
    <t>Acabamento mecânico de superfície</t>
  </si>
  <si>
    <t>Pintura latex PVA - paredes internas</t>
  </si>
  <si>
    <t>Pintura latex acrílica - paredes externas</t>
  </si>
  <si>
    <t>Textura acrílica de rôlo - paredes externas</t>
  </si>
  <si>
    <t>Pintura esmalte sintética em esquadrias de madeira</t>
  </si>
  <si>
    <t>Pintura verniz em esquadrias de madeira</t>
  </si>
  <si>
    <t>Pintura esmalte sintético em esquadria de ferro</t>
  </si>
  <si>
    <t>Pintura latex acrílica - forro</t>
  </si>
  <si>
    <t>Pintura latex PVA - forro</t>
  </si>
  <si>
    <t>Alvenaria em bloco de gesso 7,5 x 50 x 67cm</t>
  </si>
  <si>
    <t>Meio fio pré-moldado de concreto 100 x 35 x 12/15cm</t>
  </si>
  <si>
    <t>Meio fio pré-moldado de concreto 100 x 30 x 10/12cm</t>
  </si>
  <si>
    <t>Serviço de assentamento de meio-fio pré-moldado de concreto (material e mão-de-obra)</t>
  </si>
  <si>
    <t>Serviço de assentamento de meio-fio pré-moldado de concreto h= 35cm (mão-de-obra)</t>
  </si>
  <si>
    <t>Impermeabilização com manta asfáltica 4mm 4PP - TIPO III</t>
  </si>
  <si>
    <t>Serviço de proteção mecânica para superfície (mão-de-obra terceirizada)</t>
  </si>
  <si>
    <t>Perfil metálico para fixação de manta (material e mão de obra)</t>
  </si>
  <si>
    <t>Serviço de impermeabilização com manta asfáltica 4mm com reforço de véu de poliáster (material + mão-de-obra terceirizados)</t>
  </si>
  <si>
    <t>Serviço de impermeabilização com manta asfáltica 4mm com reforço de véu de poliáster para caixa d'água (material + mão-de-obra terceirizados)</t>
  </si>
  <si>
    <t>Impermeabilização com manta asfáltica 3mm</t>
  </si>
  <si>
    <t>Serviço de inspeção em pintura</t>
  </si>
  <si>
    <t>Pintura látex acrílica interna sobre bloco de concreto (material + mão-de-obra)</t>
  </si>
  <si>
    <t>Serviço de pintura sobre piso (material + mão-de-obra terceirizados)</t>
  </si>
  <si>
    <t>Serviço de sub-base em piçarra</t>
  </si>
  <si>
    <t>Serviço de base em brita graduada</t>
  </si>
  <si>
    <t>Pintura látex acrílica externa sobre bloco de concreto (material + mão-de-obra)</t>
  </si>
  <si>
    <t>Serviço de assentamento de bloco de concreto intertravado para tráfego leve h= 6cm</t>
  </si>
  <si>
    <t>Serviço de assentamento de meio-fio pré-moldado de concreto h=30cm (mão-de-obra)</t>
  </si>
  <si>
    <t>Serviço de aterro compactado mecanicamente com aquisição</t>
  </si>
  <si>
    <t>Teste de vazão de poço profundo</t>
  </si>
  <si>
    <t>Serviço de estudo geotécnico</t>
  </si>
  <si>
    <t>Serviço de assentamento e rejuntamento de meio-fio pré-moldado de concreto h=25cm (mão-de-obra)</t>
  </si>
  <si>
    <t>Serviço de pó de pedra espalhado e compactado</t>
  </si>
  <si>
    <t>Serviço de pintura em combogó</t>
  </si>
  <si>
    <t>Serviço de pintura com tinta acrílica para demarcação de piso (material e mão-de-obra terceirizados)</t>
  </si>
  <si>
    <t>Porta de madeira tipo paraná vai-vem 1,20x1,60m</t>
  </si>
  <si>
    <t>Porta de madeira 1,20x2,10m (de correr)</t>
  </si>
  <si>
    <t>Colchão em escória</t>
  </si>
  <si>
    <t>t</t>
  </si>
  <si>
    <t>pintura de logomarca em muro</t>
  </si>
  <si>
    <t>Desmontagem de cerca existente</t>
  </si>
  <si>
    <t>Serviço de carga mecanizada e transporte em caminhão basculante (sem bota-fora)</t>
  </si>
  <si>
    <t>Serviço de estrutura em concreto pré-moldado (material e mão-de-obra)</t>
  </si>
  <si>
    <t>Serviço de sub-base em areia compactada</t>
  </si>
  <si>
    <t>Serviço de base em solo brita compactado (material e mão-de-obra terceirizados)</t>
  </si>
  <si>
    <t>Junta sistema lábio polimérico</t>
  </si>
  <si>
    <t>Porta de madeira tipo paraná 0,75x2,10m com revestimento em fórmica</t>
  </si>
  <si>
    <t>Serviço de análise do solo</t>
  </si>
  <si>
    <t>Serviço de dosagem de traço de concreto com ensaio de materiais</t>
  </si>
  <si>
    <t>Serviço de dosagem de traço de concreto sem ensaio de materiais</t>
  </si>
  <si>
    <t>Serviço de porta paraná com revestimento em fórmica 0,70x2,15m (material e mão-de-obra terceirizados)</t>
  </si>
  <si>
    <t>Serviço de porta paraná com revestimento em fórmica 0,75x2,15m (material e mão-de-obra terceirizados)</t>
  </si>
  <si>
    <t>Serviço de porta paraná com revestimento em fórmica 0,90x2,15m (material e mão-de-obra terceirizados)</t>
  </si>
  <si>
    <t>Serviço de aterro compactado mecanicamente</t>
  </si>
  <si>
    <t>Serviço de pintura látex sobre laje (material + mão-de-obra)</t>
  </si>
  <si>
    <t>Serviço de terraplenagem</t>
  </si>
  <si>
    <t>serviço de mão-de-obra tercerizada para pintura latex sobre teto</t>
  </si>
  <si>
    <t>reparos de forro de gesso</t>
  </si>
  <si>
    <t>aplicaçao de latex sob teto</t>
  </si>
  <si>
    <t>Serviço de mão-de-obra empreita para pintura com tinta látex, sobre calçada</t>
  </si>
  <si>
    <t>Serviço de mão-de-obra de caiação.</t>
  </si>
  <si>
    <t>Serviço de mão-de-obr de tratamento de superficie.</t>
  </si>
  <si>
    <t>Serviço  de mão de obra empreita de pintura com látex, sobre parede.</t>
  </si>
  <si>
    <t>Serviço de mão de obra tercerizada para pintura de terças metálicas</t>
  </si>
  <si>
    <t>serviço de acabamento de gesso em teto(rodateto)</t>
  </si>
  <si>
    <t>serviço de aplicaçao de esmalteou tinta oleo sobre porta</t>
  </si>
  <si>
    <t>serviço de pintura de verniz em linhas, barrotes e ripas</t>
  </si>
  <si>
    <t>Serviço de Mão de Obra Terceirizada para Pintura em dutos p/ Ar Condicionado.</t>
  </si>
  <si>
    <t>Serviço de estutura metálica para bicicletário (material + mão-de-obra terceirizados)</t>
  </si>
  <si>
    <t>Serviço de Montagem de Domus - Iluminação Natural</t>
  </si>
  <si>
    <t>serviço de mao de obra tercerizada - pintura de porta</t>
  </si>
  <si>
    <t>Serviço de escariação, homogenização e  compactação ( mão-de-obra tercerizada)</t>
  </si>
  <si>
    <t>Serviço de Corte, Carga, Transporte e Compactação</t>
  </si>
  <si>
    <t>rodapé em mármore creme marfil</t>
  </si>
  <si>
    <t>Soleira em mármore Crema Marfil</t>
  </si>
  <si>
    <t>Pintura com Epóxi Sobre Forro</t>
  </si>
  <si>
    <t>Assentamento de Piso Intertravado H6</t>
  </si>
  <si>
    <t>Assentamento de Piso Intertravado - Piso Grama</t>
  </si>
  <si>
    <t>Serviço de pintura acrílica sobre bloco-cimento.</t>
  </si>
  <si>
    <t>Serviço de desoxidação de estrutura metálica.</t>
  </si>
  <si>
    <t>Serviço de emassamento epoxí.</t>
  </si>
  <si>
    <t>Serviço de pintura epoxí sobre estrutura metálica.</t>
  </si>
  <si>
    <t>Emassamento de parede com massa acrílica com duas demãos</t>
  </si>
  <si>
    <t>Pintura com tinta látex acrílica (sem emassamento)</t>
  </si>
  <si>
    <t>Textura acrílica de rôlo em parede com uma demão</t>
  </si>
  <si>
    <t>Serviço de explosão de rocha</t>
  </si>
  <si>
    <t>Aplicação de Endurecedor de Superfície</t>
  </si>
  <si>
    <t>Serviço de aterro compactado mecanicamente sem aquisição</t>
  </si>
  <si>
    <t>Serviço de Impermeabilização com Manta Asfaltica</t>
  </si>
  <si>
    <t xml:space="preserve">Produtos Especiais ou Sob Encomenda </t>
  </si>
  <si>
    <t xml:space="preserve">Servicos preliminares </t>
  </si>
  <si>
    <t xml:space="preserve">Trabalhos em terra </t>
  </si>
  <si>
    <t xml:space="preserve">Estrutura </t>
  </si>
  <si>
    <t xml:space="preserve">Elevações e divisórias </t>
  </si>
  <si>
    <t xml:space="preserve">Revestimentos internos </t>
  </si>
  <si>
    <t xml:space="preserve">Esquadrias </t>
  </si>
  <si>
    <t xml:space="preserve">Pintura </t>
  </si>
  <si>
    <t xml:space="preserve">Urbanização e ambientação </t>
  </si>
  <si>
    <t xml:space="preserve">Limpeza </t>
  </si>
  <si>
    <t xml:space="preserve">Pavimentação </t>
  </si>
  <si>
    <t xml:space="preserve">Tratamentos e impermeabilizações </t>
  </si>
  <si>
    <t xml:space="preserve">Estudos e análises </t>
  </si>
  <si>
    <t xml:space="preserve">                                       TABELA DE VALOR UNITARIO POR COMPOSIÇÃO</t>
  </si>
  <si>
    <t>CLASSE</t>
  </si>
  <si>
    <t>Serviço de pintura verniz (material + mão-de-obra terceirizados)		_x000D_</t>
  </si>
  <si>
    <t>Serviço de textura acrílica + hidrofugante (material + mão-de-obra terceirizados)		_x000D_</t>
  </si>
  <si>
    <t>Serviço de tratamento com hidrorepelente sobre concreto aparente (material + mão-de-obra terceirizados)		_x000D_</t>
  </si>
  <si>
    <t>Regra: se um cadastro for alterado e este já estiver lançamento os cálculos darão erro. Nunca altere ou exclua dados que já possuírem lançamentos de produção</t>
  </si>
  <si>
    <t>os itens local de aplicação podem ser alterados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</si>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</sst>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00000"/>
    <numFmt numFmtId="166" formatCode="00\ &quot;dias&quot;"/>
    <numFmt numFmtId="167" formatCode="000&quot;.&quot;000&quot;.&quot;000&quot;-&quot;00"/>
    <numFmt numFmtId="168" formatCode="00000&quot;-&quot;0"/>
    <numFmt numFmtId="169" formatCode="0.00\ &quot;dias&quot;"/>
    <numFmt numFmtId="170" formatCode="000"/>
  </numFmts>
  <fonts count="48" x14ac:knownFonts="1">
    <font>
      <sz val="12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3"/>
      <name val="Calibri"/>
      <family val="2"/>
      <scheme val="minor"/>
    </font>
    <font>
      <sz val="10"/>
      <name val="Calibri"/>
      <family val="2"/>
      <scheme val="minor"/>
    </font>
    <font>
      <sz val="10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Times New Roman"/>
      <family val="1"/>
    </font>
    <font>
      <sz val="14"/>
      <name val="Times New Roman"/>
      <family val="1"/>
    </font>
    <font>
      <b/>
      <sz val="8"/>
      <name val="Times New Roman"/>
      <family val="1"/>
    </font>
    <font>
      <sz val="12"/>
      <name val="Times New Roman"/>
      <family val="1"/>
    </font>
    <font>
      <b/>
      <sz val="8"/>
      <color theme="0"/>
      <name val="Times New Roman"/>
      <family val="1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4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4"/>
      <name val="Times New Roman"/>
      <family val="1"/>
    </font>
    <font>
      <sz val="10"/>
      <color rgb="FFFF0000"/>
      <name val="Times New Roman"/>
      <family val="1"/>
    </font>
    <font>
      <sz val="10"/>
      <color theme="3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164" fontId="7" fillId="0" borderId="0" applyFon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7" fillId="0" borderId="0" applyFont="0" applyFill="0" applyBorder="0" applyAlignment="0" applyProtection="0"/>
  </cellStyleXfs>
  <cellXfs count="196">
    <xf numFmtId="0" fontId="0" fillId="0" borderId="0" xfId="0"/>
    <xf numFmtId="0" fontId="0" fillId="0" borderId="0" xfId="0" applyProtection="1">
      <protection hidden="1"/>
    </xf>
    <xf numFmtId="0" fontId="9" fillId="0" borderId="0" xfId="0" applyFont="1" applyProtection="1">
      <protection hidden="1"/>
    </xf>
    <xf numFmtId="165" fontId="9" fillId="0" borderId="0" xfId="0" applyNumberFormat="1" applyFont="1" applyAlignment="1" applyProtection="1">
      <alignment horizontal="center"/>
      <protection locked="0"/>
    </xf>
    <xf numFmtId="0" fontId="9" fillId="0" borderId="0" xfId="0" applyFont="1" applyProtection="1">
      <protection locked="0"/>
    </xf>
    <xf numFmtId="0" fontId="0" fillId="0" borderId="0" xfId="0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locked="0"/>
    </xf>
    <xf numFmtId="0" fontId="9" fillId="0" borderId="0" xfId="0" applyNumberFormat="1" applyFont="1" applyAlignment="1" applyProtection="1">
      <alignment horizontal="center"/>
      <protection locked="0"/>
    </xf>
    <xf numFmtId="2" fontId="9" fillId="0" borderId="0" xfId="9" applyNumberFormat="1" applyFont="1" applyAlignment="1" applyProtection="1">
      <alignment horizontal="center"/>
      <protection locked="0"/>
    </xf>
    <xf numFmtId="164" fontId="9" fillId="0" borderId="0" xfId="1" applyFont="1" applyAlignment="1" applyProtection="1">
      <alignment horizontal="center"/>
      <protection hidden="1"/>
    </xf>
    <xf numFmtId="0" fontId="0" fillId="0" borderId="0" xfId="0" applyAlignment="1" applyProtection="1">
      <protection hidden="1"/>
    </xf>
    <xf numFmtId="0" fontId="0" fillId="0" borderId="0" xfId="0" applyFill="1" applyBorder="1" applyAlignment="1" applyProtection="1">
      <protection hidden="1"/>
    </xf>
    <xf numFmtId="0" fontId="0" fillId="0" borderId="0" xfId="0" applyFill="1" applyBorder="1" applyAlignment="1" applyProtection="1">
      <alignment horizontal="center" vertical="center"/>
      <protection hidden="1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Fill="1" applyBorder="1" applyAlignment="1" applyProtection="1">
      <alignment horizontal="center"/>
      <protection hidden="1"/>
    </xf>
    <xf numFmtId="0" fontId="14" fillId="0" borderId="0" xfId="0" applyNumberFormat="1" applyFont="1" applyFill="1" applyBorder="1" applyAlignment="1" applyProtection="1">
      <alignment horizontal="center" vertical="center"/>
      <protection hidden="1"/>
    </xf>
    <xf numFmtId="0" fontId="14" fillId="0" borderId="0" xfId="0" applyFont="1" applyFill="1" applyBorder="1" applyAlignment="1" applyProtection="1">
      <alignment horizontal="center" vertical="center"/>
      <protection hidden="1"/>
    </xf>
    <xf numFmtId="2" fontId="14" fillId="0" borderId="0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Border="1" applyAlignment="1" applyProtection="1">
      <alignment horizontal="center" vertical="center"/>
      <protection hidden="1"/>
    </xf>
    <xf numFmtId="0" fontId="14" fillId="0" borderId="0" xfId="0" applyFont="1" applyFill="1" applyBorder="1" applyAlignment="1" applyProtection="1">
      <alignment horizontal="left" vertical="center"/>
      <protection hidden="1"/>
    </xf>
    <xf numFmtId="0" fontId="8" fillId="0" borderId="0" xfId="0" applyNumberFormat="1" applyFont="1" applyFill="1" applyBorder="1" applyAlignment="1" applyProtection="1">
      <alignment horizontal="center" vertical="center"/>
      <protection hidden="1"/>
    </xf>
    <xf numFmtId="164" fontId="9" fillId="0" borderId="0" xfId="1" applyFont="1" applyProtection="1">
      <protection locked="0"/>
    </xf>
    <xf numFmtId="0" fontId="13" fillId="0" borderId="0" xfId="0" applyFont="1" applyFill="1" applyBorder="1" applyAlignment="1" applyProtection="1">
      <alignment horizontal="center" vertical="center"/>
      <protection hidden="1"/>
    </xf>
    <xf numFmtId="0" fontId="14" fillId="0" borderId="0" xfId="0" applyFont="1" applyFill="1" applyBorder="1" applyAlignment="1" applyProtection="1">
      <alignment vertical="center"/>
      <protection hidden="1"/>
    </xf>
    <xf numFmtId="14" fontId="14" fillId="0" borderId="0" xfId="0" applyNumberFormat="1" applyFont="1" applyFill="1" applyBorder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0" fontId="9" fillId="0" borderId="0" xfId="0" applyNumberFormat="1" applyFont="1" applyAlignment="1" applyProtection="1">
      <alignment horizontal="left"/>
      <protection hidden="1"/>
    </xf>
    <xf numFmtId="49" fontId="0" fillId="0" borderId="10" xfId="0" applyNumberFormat="1" applyBorder="1" applyProtection="1">
      <protection locked="0"/>
    </xf>
    <xf numFmtId="0" fontId="20" fillId="0" borderId="0" xfId="0" applyFont="1" applyProtection="1">
      <protection hidden="1"/>
    </xf>
    <xf numFmtId="2" fontId="0" fillId="0" borderId="0" xfId="0" applyNumberFormat="1" applyFill="1" applyBorder="1" applyAlignment="1" applyProtection="1">
      <protection hidden="1"/>
    </xf>
    <xf numFmtId="0" fontId="15" fillId="0" borderId="0" xfId="0" applyFont="1" applyFill="1" applyBorder="1" applyAlignment="1" applyProtection="1">
      <alignment horizontal="left" vertical="center"/>
      <protection hidden="1"/>
    </xf>
    <xf numFmtId="2" fontId="15" fillId="0" borderId="0" xfId="0" applyNumberFormat="1" applyFont="1" applyFill="1" applyBorder="1" applyAlignment="1" applyProtection="1">
      <alignment horizontal="left" vertical="center"/>
      <protection hidden="1"/>
    </xf>
    <xf numFmtId="165" fontId="28" fillId="0" borderId="0" xfId="0" applyNumberFormat="1" applyFont="1" applyFill="1" applyAlignment="1" applyProtection="1">
      <alignment horizontal="center"/>
      <protection hidden="1"/>
    </xf>
    <xf numFmtId="0" fontId="28" fillId="0" borderId="0" xfId="0" applyFont="1" applyFill="1" applyProtection="1">
      <protection hidden="1"/>
    </xf>
    <xf numFmtId="0" fontId="28" fillId="0" borderId="0" xfId="0" applyFont="1" applyFill="1" applyBorder="1" applyProtection="1">
      <protection hidden="1"/>
    </xf>
    <xf numFmtId="0" fontId="28" fillId="0" borderId="0" xfId="0" applyFont="1" applyFill="1" applyAlignment="1" applyProtection="1">
      <alignment horizontal="center"/>
      <protection hidden="1"/>
    </xf>
    <xf numFmtId="164" fontId="28" fillId="0" borderId="0" xfId="1" applyFont="1" applyFill="1" applyProtection="1">
      <protection hidden="1"/>
    </xf>
    <xf numFmtId="0" fontId="9" fillId="0" borderId="0" xfId="0" applyFont="1" applyFill="1" applyProtection="1">
      <protection locked="0"/>
    </xf>
    <xf numFmtId="0" fontId="19" fillId="0" borderId="16" xfId="0" applyNumberFormat="1" applyFont="1" applyFill="1" applyBorder="1" applyAlignment="1" applyProtection="1">
      <alignment horizontal="center"/>
      <protection locked="0"/>
    </xf>
    <xf numFmtId="164" fontId="9" fillId="0" borderId="0" xfId="1" applyNumberFormat="1" applyFont="1" applyAlignment="1" applyProtection="1">
      <alignment horizontal="center"/>
      <protection hidden="1"/>
    </xf>
    <xf numFmtId="164" fontId="0" fillId="0" borderId="0" xfId="1" applyFont="1" applyProtection="1">
      <protection hidden="1"/>
    </xf>
    <xf numFmtId="0" fontId="29" fillId="0" borderId="18" xfId="0" applyFont="1" applyBorder="1" applyAlignment="1" applyProtection="1">
      <alignment horizontal="center" vertical="center" wrapText="1"/>
      <protection hidden="1"/>
    </xf>
    <xf numFmtId="0" fontId="21" fillId="0" borderId="10" xfId="0" applyFont="1" applyBorder="1" applyAlignment="1" applyProtection="1">
      <alignment horizontal="center" vertical="center" wrapText="1"/>
      <protection hidden="1"/>
    </xf>
    <xf numFmtId="164" fontId="21" fillId="0" borderId="5" xfId="1" applyFont="1" applyFill="1" applyBorder="1" applyAlignment="1" applyProtection="1">
      <alignment horizontal="center" vertical="center"/>
      <protection hidden="1"/>
    </xf>
    <xf numFmtId="164" fontId="21" fillId="0" borderId="14" xfId="1" applyFont="1" applyFill="1" applyBorder="1" applyAlignment="1" applyProtection="1">
      <alignment horizontal="center" vertical="center"/>
      <protection hidden="1"/>
    </xf>
    <xf numFmtId="0" fontId="16" fillId="0" borderId="6" xfId="0" applyNumberFormat="1" applyFont="1" applyFill="1" applyBorder="1" applyAlignment="1" applyProtection="1">
      <alignment horizontal="center"/>
      <protection locked="0"/>
    </xf>
    <xf numFmtId="0" fontId="16" fillId="0" borderId="7" xfId="0" applyNumberFormat="1" applyFont="1" applyFill="1" applyBorder="1" applyAlignment="1" applyProtection="1">
      <alignment horizontal="left"/>
      <protection locked="0"/>
    </xf>
    <xf numFmtId="0" fontId="16" fillId="0" borderId="6" xfId="0" applyNumberFormat="1" applyFont="1" applyFill="1" applyBorder="1" applyAlignment="1" applyProtection="1">
      <alignment horizontal="left"/>
      <protection locked="0"/>
    </xf>
    <xf numFmtId="0" fontId="16" fillId="0" borderId="0" xfId="0" applyNumberFormat="1" applyFont="1" applyFill="1" applyBorder="1" applyAlignment="1" applyProtection="1">
      <alignment horizontal="left"/>
      <protection locked="0"/>
    </xf>
    <xf numFmtId="167" fontId="9" fillId="0" borderId="0" xfId="0" applyNumberFormat="1" applyFont="1" applyProtection="1">
      <protection locked="0"/>
    </xf>
    <xf numFmtId="167" fontId="28" fillId="0" borderId="0" xfId="0" applyNumberFormat="1" applyFont="1" applyFill="1" applyProtection="1">
      <protection hidden="1"/>
    </xf>
    <xf numFmtId="167" fontId="28" fillId="0" borderId="0" xfId="0" applyNumberFormat="1" applyFont="1" applyFill="1" applyBorder="1" applyProtection="1">
      <protection hidden="1"/>
    </xf>
    <xf numFmtId="168" fontId="9" fillId="0" borderId="0" xfId="0" applyNumberFormat="1" applyFont="1" applyAlignment="1" applyProtection="1">
      <alignment horizontal="center"/>
      <protection locked="0"/>
    </xf>
    <xf numFmtId="168" fontId="28" fillId="0" borderId="0" xfId="0" applyNumberFormat="1" applyFont="1" applyFill="1" applyAlignment="1" applyProtection="1">
      <alignment horizontal="center"/>
      <protection hidden="1"/>
    </xf>
    <xf numFmtId="164" fontId="9" fillId="0" borderId="0" xfId="1" applyFont="1" applyAlignment="1" applyProtection="1">
      <alignment horizontal="left"/>
      <protection hidden="1"/>
    </xf>
    <xf numFmtId="0" fontId="31" fillId="0" borderId="0" xfId="0" applyFont="1" applyFill="1" applyBorder="1" applyAlignment="1" applyProtection="1">
      <alignment horizontal="center"/>
      <protection hidden="1"/>
    </xf>
    <xf numFmtId="169" fontId="9" fillId="0" borderId="0" xfId="0" applyNumberFormat="1" applyFont="1" applyAlignment="1" applyProtection="1">
      <alignment horizontal="center"/>
      <protection locked="0"/>
    </xf>
    <xf numFmtId="2" fontId="14" fillId="0" borderId="0" xfId="1" applyNumberFormat="1" applyFont="1" applyFill="1" applyBorder="1" applyAlignment="1" applyProtection="1">
      <alignment horizontal="center" vertical="center"/>
      <protection hidden="1"/>
    </xf>
    <xf numFmtId="0" fontId="21" fillId="0" borderId="15" xfId="0" applyFont="1" applyBorder="1" applyAlignment="1" applyProtection="1">
      <alignment horizontal="center" vertical="center" wrapText="1"/>
      <protection hidden="1"/>
    </xf>
    <xf numFmtId="0" fontId="21" fillId="0" borderId="15" xfId="0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/>
      <protection hidden="1"/>
    </xf>
    <xf numFmtId="0" fontId="23" fillId="2" borderId="1" xfId="1" applyNumberFormat="1" applyFont="1" applyFill="1" applyBorder="1" applyAlignment="1" applyProtection="1">
      <alignment horizontal="center"/>
      <protection hidden="1"/>
    </xf>
    <xf numFmtId="0" fontId="0" fillId="0" borderId="0" xfId="1" applyNumberFormat="1" applyFont="1" applyFill="1" applyAlignment="1" applyProtection="1">
      <alignment horizontal="center"/>
      <protection hidden="1"/>
    </xf>
    <xf numFmtId="0" fontId="0" fillId="0" borderId="0" xfId="1" applyNumberFormat="1" applyFont="1" applyFill="1" applyProtection="1">
      <protection hidden="1"/>
    </xf>
    <xf numFmtId="0" fontId="0" fillId="0" borderId="0" xfId="0" applyNumberFormat="1" applyFill="1" applyProtection="1">
      <protection hidden="1"/>
    </xf>
    <xf numFmtId="0" fontId="0" fillId="0" borderId="0" xfId="0" applyNumberFormat="1" applyFill="1" applyAlignment="1" applyProtection="1">
      <alignment horizontal="center"/>
      <protection hidden="1"/>
    </xf>
    <xf numFmtId="0" fontId="23" fillId="0" borderId="0" xfId="1" applyNumberFormat="1" applyFont="1" applyFill="1" applyBorder="1" applyAlignment="1" applyProtection="1">
      <alignment horizontal="center"/>
      <protection hidden="1"/>
    </xf>
    <xf numFmtId="0" fontId="21" fillId="0" borderId="4" xfId="0" applyNumberFormat="1" applyFont="1" applyFill="1" applyBorder="1" applyAlignment="1" applyProtection="1">
      <alignment horizontal="right" vertical="center"/>
      <protection hidden="1"/>
    </xf>
    <xf numFmtId="0" fontId="21" fillId="0" borderId="15" xfId="0" applyNumberFormat="1" applyFont="1" applyFill="1" applyBorder="1" applyAlignment="1" applyProtection="1">
      <alignment horizontal="right" vertical="center"/>
      <protection hidden="1"/>
    </xf>
    <xf numFmtId="0" fontId="17" fillId="0" borderId="0" xfId="0" applyNumberFormat="1" applyFont="1" applyFill="1" applyBorder="1" applyAlignment="1" applyProtection="1">
      <alignment horizontal="center"/>
      <protection hidden="1"/>
    </xf>
    <xf numFmtId="0" fontId="17" fillId="0" borderId="0" xfId="0" applyNumberFormat="1" applyFont="1" applyFill="1" applyProtection="1">
      <protection hidden="1"/>
    </xf>
    <xf numFmtId="0" fontId="17" fillId="0" borderId="0" xfId="1" applyNumberFormat="1" applyFont="1" applyFill="1" applyProtection="1">
      <protection hidden="1"/>
    </xf>
    <xf numFmtId="0" fontId="17" fillId="0" borderId="0" xfId="1" applyNumberFormat="1" applyFont="1" applyFill="1" applyBorder="1" applyAlignment="1" applyProtection="1">
      <alignment horizontal="center"/>
      <protection hidden="1"/>
    </xf>
    <xf numFmtId="0" fontId="17" fillId="0" borderId="11" xfId="1" applyNumberFormat="1" applyFont="1" applyFill="1" applyBorder="1" applyAlignment="1" applyProtection="1">
      <alignment horizontal="center"/>
      <protection hidden="1"/>
    </xf>
    <xf numFmtId="0" fontId="17" fillId="0" borderId="0" xfId="1" quotePrefix="1" applyNumberFormat="1" applyFont="1" applyFill="1" applyProtection="1">
      <protection hidden="1"/>
    </xf>
    <xf numFmtId="0" fontId="0" fillId="0" borderId="13" xfId="0" applyNumberFormat="1" applyBorder="1" applyAlignment="1" applyProtection="1">
      <alignment horizontal="center"/>
      <protection hidden="1"/>
    </xf>
    <xf numFmtId="0" fontId="0" fillId="0" borderId="0" xfId="0" applyNumberFormat="1" applyProtection="1">
      <protection hidden="1"/>
    </xf>
    <xf numFmtId="0" fontId="16" fillId="0" borderId="17" xfId="0" applyNumberFormat="1" applyFont="1" applyFill="1" applyBorder="1" applyAlignment="1" applyProtection="1">
      <alignment horizontal="center"/>
      <protection locked="0"/>
    </xf>
    <xf numFmtId="164" fontId="18" fillId="0" borderId="9" xfId="1" applyFont="1" applyFill="1" applyBorder="1" applyAlignment="1" applyProtection="1">
      <alignment horizontal="center"/>
      <protection hidden="1"/>
    </xf>
    <xf numFmtId="164" fontId="0" fillId="0" borderId="0" xfId="1" applyFont="1" applyFill="1" applyBorder="1" applyAlignment="1" applyProtection="1">
      <alignment horizontal="center"/>
      <protection hidden="1"/>
    </xf>
    <xf numFmtId="0" fontId="21" fillId="0" borderId="15" xfId="0" applyFont="1" applyBorder="1" applyAlignment="1" applyProtection="1">
      <alignment horizontal="center" vertical="center" wrapText="1"/>
      <protection hidden="1"/>
    </xf>
    <xf numFmtId="0" fontId="0" fillId="0" borderId="0" xfId="0" applyNumberFormat="1" applyFill="1" applyAlignment="1" applyProtection="1">
      <alignment vertical="center"/>
      <protection hidden="1"/>
    </xf>
    <xf numFmtId="0" fontId="0" fillId="0" borderId="0" xfId="1" applyNumberFormat="1" applyFont="1" applyFill="1" applyAlignment="1" applyProtection="1">
      <alignment vertical="center"/>
      <protection hidden="1"/>
    </xf>
    <xf numFmtId="0" fontId="16" fillId="0" borderId="0" xfId="0" applyNumberFormat="1" applyFont="1" applyFill="1" applyBorder="1" applyAlignment="1" applyProtection="1">
      <alignment horizontal="center" vertical="center"/>
      <protection hidden="1"/>
    </xf>
    <xf numFmtId="0" fontId="16" fillId="0" borderId="0" xfId="1" quotePrefix="1" applyNumberFormat="1" applyFont="1" applyFill="1" applyBorder="1" applyAlignment="1" applyProtection="1">
      <alignment horizontal="center" vertical="center"/>
      <protection hidden="1"/>
    </xf>
    <xf numFmtId="0" fontId="17" fillId="0" borderId="0" xfId="0" applyNumberFormat="1" applyFont="1" applyFill="1" applyAlignment="1" applyProtection="1">
      <alignment vertical="center"/>
      <protection hidden="1"/>
    </xf>
    <xf numFmtId="0" fontId="17" fillId="0" borderId="0" xfId="1" applyNumberFormat="1" applyFont="1" applyFill="1" applyAlignment="1" applyProtection="1">
      <alignment vertical="center"/>
      <protection hidden="1"/>
    </xf>
    <xf numFmtId="0" fontId="32" fillId="0" borderId="0" xfId="0" applyFont="1" applyAlignment="1" applyProtection="1">
      <alignment horizontal="center"/>
      <protection locked="0"/>
    </xf>
    <xf numFmtId="165" fontId="33" fillId="0" borderId="0" xfId="0" applyNumberFormat="1" applyFont="1" applyFill="1" applyAlignment="1" applyProtection="1">
      <alignment horizontal="center"/>
      <protection locked="0"/>
    </xf>
    <xf numFmtId="165" fontId="32" fillId="0" borderId="0" xfId="0" applyNumberFormat="1" applyFont="1" applyAlignment="1" applyProtection="1">
      <alignment horizontal="center"/>
      <protection locked="0"/>
    </xf>
    <xf numFmtId="167" fontId="32" fillId="0" borderId="0" xfId="0" applyNumberFormat="1" applyFont="1" applyFill="1" applyProtection="1">
      <protection locked="0"/>
    </xf>
    <xf numFmtId="167" fontId="32" fillId="0" borderId="0" xfId="0" applyNumberFormat="1" applyFont="1" applyProtection="1">
      <protection locked="0"/>
    </xf>
    <xf numFmtId="0" fontId="33" fillId="0" borderId="0" xfId="0" applyFont="1" applyFill="1" applyProtection="1">
      <protection locked="0"/>
    </xf>
    <xf numFmtId="0" fontId="32" fillId="0" borderId="0" xfId="0" applyFont="1" applyProtection="1">
      <protection locked="0"/>
    </xf>
    <xf numFmtId="0" fontId="33" fillId="0" borderId="0" xfId="0" applyFont="1" applyFill="1" applyBorder="1" applyProtection="1">
      <protection locked="0"/>
    </xf>
    <xf numFmtId="0" fontId="33" fillId="0" borderId="0" xfId="0" applyFont="1" applyFill="1" applyAlignment="1" applyProtection="1">
      <alignment horizontal="center"/>
      <protection locked="0"/>
    </xf>
    <xf numFmtId="168" fontId="33" fillId="0" borderId="0" xfId="0" applyNumberFormat="1" applyFont="1" applyFill="1" applyAlignment="1" applyProtection="1">
      <alignment horizontal="center"/>
      <protection locked="0"/>
    </xf>
    <xf numFmtId="168" fontId="32" fillId="0" borderId="0" xfId="0" applyNumberFormat="1" applyFont="1" applyAlignment="1" applyProtection="1">
      <alignment horizontal="center"/>
      <protection locked="0"/>
    </xf>
    <xf numFmtId="164" fontId="33" fillId="0" borderId="0" xfId="1" applyFont="1" applyFill="1" applyProtection="1">
      <protection locked="0"/>
    </xf>
    <xf numFmtId="164" fontId="32" fillId="0" borderId="0" xfId="1" applyFont="1" applyProtection="1">
      <protection locked="0"/>
    </xf>
    <xf numFmtId="0" fontId="32" fillId="0" borderId="0" xfId="0" applyFont="1" applyFill="1" applyProtection="1">
      <protection locked="0"/>
    </xf>
    <xf numFmtId="0" fontId="34" fillId="0" borderId="0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Fill="1" applyBorder="1" applyAlignment="1" applyProtection="1">
      <alignment horizontal="center"/>
      <protection hidden="1"/>
    </xf>
    <xf numFmtId="9" fontId="11" fillId="0" borderId="0" xfId="9" applyFont="1" applyFill="1" applyBorder="1" applyAlignment="1" applyProtection="1">
      <alignment horizontal="center"/>
      <protection hidden="1"/>
    </xf>
    <xf numFmtId="0" fontId="35" fillId="0" borderId="0" xfId="0" applyNumberFormat="1" applyFont="1" applyFill="1" applyBorder="1" applyAlignment="1" applyProtection="1">
      <alignment horizontal="center" vertical="center"/>
      <protection hidden="1"/>
    </xf>
    <xf numFmtId="0" fontId="36" fillId="0" borderId="0" xfId="0" applyNumberFormat="1" applyFont="1" applyFill="1" applyBorder="1" applyAlignment="1" applyProtection="1">
      <alignment horizontal="center" vertical="center"/>
      <protection hidden="1"/>
    </xf>
    <xf numFmtId="0" fontId="35" fillId="0" borderId="0" xfId="0" applyFont="1" applyFill="1" applyBorder="1" applyAlignment="1" applyProtection="1">
      <alignment horizontal="center" vertical="center"/>
      <protection hidden="1"/>
    </xf>
    <xf numFmtId="2" fontId="35" fillId="0" borderId="0" xfId="0" applyNumberFormat="1" applyFont="1" applyFill="1" applyBorder="1" applyAlignment="1" applyProtection="1">
      <alignment horizontal="center" vertical="center"/>
      <protection hidden="1"/>
    </xf>
    <xf numFmtId="2" fontId="35" fillId="0" borderId="0" xfId="1" applyNumberFormat="1" applyFont="1" applyFill="1" applyBorder="1" applyAlignment="1" applyProtection="1">
      <alignment horizontal="center" vertical="center"/>
      <protection hidden="1"/>
    </xf>
    <xf numFmtId="14" fontId="35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NumberFormat="1" applyFont="1" applyFill="1" applyBorder="1" applyAlignment="1" applyProtection="1">
      <alignment horizontal="center" vertical="center"/>
      <protection hidden="1"/>
    </xf>
    <xf numFmtId="0" fontId="35" fillId="0" borderId="0" xfId="0" applyNumberFormat="1" applyFont="1" applyFill="1" applyBorder="1" applyAlignment="1" applyProtection="1">
      <alignment horizontal="left" vertical="center"/>
      <protection hidden="1"/>
    </xf>
    <xf numFmtId="0" fontId="37" fillId="0" borderId="0" xfId="0" applyNumberFormat="1" applyFont="1" applyFill="1" applyBorder="1" applyAlignment="1" applyProtection="1">
      <alignment horizontal="center" vertical="center"/>
      <protection hidden="1"/>
    </xf>
    <xf numFmtId="0" fontId="20" fillId="3" borderId="10" xfId="0" quotePrefix="1" applyNumberFormat="1" applyFont="1" applyFill="1" applyBorder="1" applyAlignment="1" applyProtection="1">
      <alignment horizontal="center"/>
      <protection locked="0"/>
    </xf>
    <xf numFmtId="0" fontId="38" fillId="0" borderId="10" xfId="0" quotePrefix="1" applyNumberFormat="1" applyFont="1" applyFill="1" applyBorder="1" applyAlignment="1" applyProtection="1">
      <alignment horizontal="center"/>
      <protection hidden="1"/>
    </xf>
    <xf numFmtId="0" fontId="16" fillId="0" borderId="0" xfId="0" applyNumberFormat="1" applyFont="1" applyFill="1" applyBorder="1" applyAlignment="1" applyProtection="1">
      <alignment horizontal="center"/>
      <protection locked="0"/>
    </xf>
    <xf numFmtId="49" fontId="0" fillId="0" borderId="10" xfId="0" applyNumberFormat="1" applyBorder="1" applyAlignment="1" applyProtection="1">
      <alignment horizontal="center"/>
      <protection locked="0"/>
    </xf>
    <xf numFmtId="0" fontId="39" fillId="0" borderId="0" xfId="0" applyNumberFormat="1" applyFont="1" applyFill="1" applyBorder="1" applyAlignment="1" applyProtection="1">
      <alignment horizontal="center" vertical="center"/>
      <protection hidden="1"/>
    </xf>
    <xf numFmtId="0" fontId="40" fillId="0" borderId="0" xfId="0" applyNumberFormat="1" applyFont="1" applyFill="1" applyBorder="1" applyAlignment="1" applyProtection="1">
      <alignment horizontal="center" vertical="center"/>
      <protection hidden="1"/>
    </xf>
    <xf numFmtId="0" fontId="39" fillId="0" borderId="0" xfId="0" applyFont="1" applyFill="1" applyBorder="1" applyAlignment="1" applyProtection="1">
      <alignment horizontal="center" vertical="center"/>
      <protection hidden="1"/>
    </xf>
    <xf numFmtId="2" fontId="39" fillId="0" borderId="0" xfId="0" applyNumberFormat="1" applyFont="1" applyFill="1" applyBorder="1" applyAlignment="1" applyProtection="1">
      <alignment horizontal="center" vertical="center"/>
      <protection hidden="1"/>
    </xf>
    <xf numFmtId="2" fontId="39" fillId="0" borderId="0" xfId="1" applyNumberFormat="1" applyFont="1" applyFill="1" applyBorder="1" applyAlignment="1" applyProtection="1">
      <alignment horizontal="center" vertical="center"/>
      <protection hidden="1"/>
    </xf>
    <xf numFmtId="14" fontId="39" fillId="0" borderId="0" xfId="0" applyNumberFormat="1" applyFont="1" applyFill="1" applyBorder="1" applyAlignment="1" applyProtection="1">
      <alignment horizontal="center" vertical="center"/>
      <protection hidden="1"/>
    </xf>
    <xf numFmtId="0" fontId="41" fillId="0" borderId="7" xfId="0" applyNumberFormat="1" applyFont="1" applyFill="1" applyBorder="1" applyAlignment="1" applyProtection="1">
      <alignment horizontal="center"/>
      <protection hidden="1"/>
    </xf>
    <xf numFmtId="0" fontId="41" fillId="0" borderId="6" xfId="0" applyNumberFormat="1" applyFont="1" applyFill="1" applyBorder="1" applyAlignment="1" applyProtection="1">
      <alignment horizontal="center"/>
      <protection hidden="1"/>
    </xf>
    <xf numFmtId="0" fontId="41" fillId="0" borderId="6" xfId="0" applyNumberFormat="1" applyFont="1" applyFill="1" applyBorder="1" applyProtection="1">
      <protection hidden="1"/>
    </xf>
    <xf numFmtId="0" fontId="41" fillId="0" borderId="8" xfId="0" applyNumberFormat="1" applyFont="1" applyFill="1" applyBorder="1" applyAlignment="1" applyProtection="1">
      <alignment horizontal="center"/>
      <protection hidden="1"/>
    </xf>
    <xf numFmtId="2" fontId="41" fillId="0" borderId="12" xfId="0" applyNumberFormat="1" applyFont="1" applyFill="1" applyBorder="1" applyAlignment="1" applyProtection="1">
      <alignment horizontal="center"/>
      <protection hidden="1"/>
    </xf>
    <xf numFmtId="0" fontId="41" fillId="0" borderId="0" xfId="0" applyNumberFormat="1" applyFont="1" applyFill="1" applyAlignment="1" applyProtection="1">
      <alignment horizontal="center"/>
      <protection hidden="1"/>
    </xf>
    <xf numFmtId="164" fontId="0" fillId="0" borderId="0" xfId="1" applyNumberFormat="1" applyFont="1" applyFill="1" applyAlignment="1" applyProtection="1">
      <alignment horizontal="center"/>
      <protection hidden="1"/>
    </xf>
    <xf numFmtId="0" fontId="41" fillId="0" borderId="0" xfId="1" applyNumberFormat="1" applyFont="1" applyFill="1" applyAlignment="1" applyProtection="1">
      <alignment horizontal="center"/>
      <protection hidden="1"/>
    </xf>
    <xf numFmtId="164" fontId="41" fillId="0" borderId="9" xfId="1" applyNumberFormat="1" applyFont="1" applyFill="1" applyBorder="1" applyAlignment="1" applyProtection="1">
      <alignment horizontal="center"/>
      <protection hidden="1"/>
    </xf>
    <xf numFmtId="0" fontId="41" fillId="0" borderId="11" xfId="0" applyNumberFormat="1" applyFont="1" applyFill="1" applyBorder="1" applyAlignment="1" applyProtection="1">
      <alignment horizontal="center"/>
      <protection hidden="1"/>
    </xf>
    <xf numFmtId="170" fontId="17" fillId="0" borderId="0" xfId="0" applyNumberFormat="1" applyFont="1" applyFill="1" applyBorder="1" applyAlignment="1" applyProtection="1">
      <alignment horizontal="center"/>
      <protection hidden="1"/>
    </xf>
    <xf numFmtId="170" fontId="0" fillId="0" borderId="0" xfId="0" applyNumberFormat="1" applyFont="1" applyFill="1" applyBorder="1" applyAlignment="1" applyProtection="1">
      <alignment horizontal="center"/>
      <protection hidden="1"/>
    </xf>
    <xf numFmtId="170" fontId="41" fillId="0" borderId="0" xfId="0" applyNumberFormat="1" applyFont="1" applyFill="1" applyAlignment="1" applyProtection="1">
      <alignment horizontal="center"/>
      <protection hidden="1"/>
    </xf>
    <xf numFmtId="170" fontId="0" fillId="0" borderId="0" xfId="0" applyNumberFormat="1" applyFont="1" applyFill="1" applyAlignment="1" applyProtection="1">
      <alignment horizontal="center"/>
      <protection hidden="1"/>
    </xf>
    <xf numFmtId="0" fontId="0" fillId="0" borderId="0" xfId="0" applyFont="1" applyAlignment="1" applyProtection="1">
      <alignment horizontal="center"/>
      <protection hidden="1"/>
    </xf>
    <xf numFmtId="0" fontId="9" fillId="0" borderId="0" xfId="0" applyNumberFormat="1" applyFont="1" applyAlignment="1" applyProtection="1">
      <alignment horizontal="center"/>
      <protection hidden="1"/>
    </xf>
    <xf numFmtId="0" fontId="9" fillId="0" borderId="0" xfId="1" applyNumberFormat="1" applyFont="1" applyAlignment="1" applyProtection="1">
      <alignment horizontal="center"/>
      <protection locked="0"/>
    </xf>
    <xf numFmtId="164" fontId="9" fillId="0" borderId="0" xfId="1" applyNumberFormat="1" applyFont="1" applyAlignment="1" applyProtection="1">
      <alignment horizontal="center"/>
      <protection locked="0"/>
    </xf>
    <xf numFmtId="164" fontId="9" fillId="0" borderId="0" xfId="1" applyNumberFormat="1" applyFont="1" applyAlignment="1" applyProtection="1">
      <alignment horizontal="center"/>
    </xf>
    <xf numFmtId="0" fontId="39" fillId="0" borderId="0" xfId="0" applyFont="1" applyFill="1" applyBorder="1" applyAlignment="1" applyProtection="1">
      <alignment horizontal="left" vertical="center"/>
      <protection hidden="1"/>
    </xf>
    <xf numFmtId="0" fontId="39" fillId="0" borderId="0" xfId="0" applyNumberFormat="1" applyFont="1" applyFill="1" applyBorder="1" applyAlignment="1" applyProtection="1">
      <alignment horizontal="left" vertical="center"/>
      <protection hidden="1"/>
    </xf>
    <xf numFmtId="0" fontId="42" fillId="0" borderId="0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Fill="1" applyBorder="1" applyAlignment="1" applyProtection="1">
      <protection hidden="1"/>
    </xf>
    <xf numFmtId="0" fontId="0" fillId="0" borderId="0" xfId="0" applyAlignment="1">
      <alignment horizontal="center"/>
    </xf>
    <xf numFmtId="0" fontId="43" fillId="0" borderId="0" xfId="0" applyFont="1" applyAlignment="1" applyProtection="1">
      <alignment vertical="center" wrapText="1"/>
      <protection hidden="1"/>
    </xf>
    <xf numFmtId="2" fontId="9" fillId="0" borderId="0" xfId="16" applyNumberFormat="1" applyFont="1" applyAlignment="1" applyProtection="1">
      <alignment horizontal="center"/>
      <protection locked="0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Border="1" applyAlignment="1" applyProtection="1">
      <alignment vertical="center"/>
      <protection hidden="1"/>
    </xf>
    <xf numFmtId="0" fontId="46" fillId="0" borderId="0" xfId="0" applyFont="1" applyFill="1" applyBorder="1" applyAlignment="1" applyProtection="1">
      <alignment horizontal="center" vertical="center" wrapText="1"/>
      <protection hidden="1"/>
    </xf>
    <xf numFmtId="0" fontId="14" fillId="0" borderId="0" xfId="0" applyNumberFormat="1" applyFont="1" applyFill="1" applyBorder="1" applyAlignment="1" applyProtection="1">
      <alignment horizontal="left" vertical="center"/>
      <protection hidden="1"/>
    </xf>
    <xf numFmtId="0" fontId="9" fillId="0" borderId="0" xfId="0" applyFont="1" applyAlignment="1" applyProtection="1">
      <alignment horizontal="center" vertical="center"/>
      <protection hidden="1"/>
    </xf>
    <xf numFmtId="164" fontId="9" fillId="0" borderId="0" xfId="0" applyNumberFormat="1" applyFont="1" applyAlignment="1" applyProtection="1">
      <alignment horizontal="center"/>
      <protection locked="0"/>
    </xf>
    <xf numFmtId="166" fontId="9" fillId="0" borderId="0" xfId="0" applyNumberFormat="1" applyFont="1" applyAlignment="1" applyProtection="1">
      <alignment horizontal="center"/>
      <protection locked="0"/>
    </xf>
    <xf numFmtId="164" fontId="9" fillId="0" borderId="0" xfId="0" applyNumberFormat="1" applyFont="1" applyAlignment="1" applyProtection="1">
      <alignment horizontal="center"/>
      <protection hidden="1"/>
    </xf>
    <xf numFmtId="0" fontId="13" fillId="4" borderId="10" xfId="0" applyFont="1" applyFill="1" applyBorder="1" applyAlignment="1">
      <alignment horizontal="center" vertical="center"/>
    </xf>
    <xf numFmtId="0" fontId="35" fillId="0" borderId="0" xfId="0" applyFont="1" applyFill="1" applyBorder="1" applyAlignment="1" applyProtection="1">
      <alignment horizontal="left" vertical="center"/>
      <protection hidden="1"/>
    </xf>
    <xf numFmtId="0" fontId="0" fillId="0" borderId="0" xfId="0" applyAlignment="1"/>
    <xf numFmtId="0" fontId="39" fillId="2" borderId="0" xfId="0" applyFont="1" applyFill="1" applyBorder="1" applyAlignment="1" applyProtection="1">
      <alignment horizontal="left" vertical="center"/>
      <protection hidden="1"/>
    </xf>
    <xf numFmtId="164" fontId="47" fillId="0" borderId="0" xfId="0" applyNumberFormat="1" applyFont="1" applyAlignment="1" applyProtection="1">
      <alignment horizontal="center"/>
      <protection locked="0"/>
    </xf>
    <xf numFmtId="0" fontId="47" fillId="0" borderId="0" xfId="0" applyFont="1" applyAlignment="1" applyProtection="1">
      <alignment horizontal="left"/>
      <protection hidden="1"/>
    </xf>
    <xf numFmtId="0" fontId="47" fillId="0" borderId="0" xfId="0" applyFont="1" applyAlignment="1" applyProtection="1">
      <alignment horizontal="center"/>
      <protection hidden="1"/>
    </xf>
    <xf numFmtId="0" fontId="24" fillId="0" borderId="3" xfId="1" applyNumberFormat="1" applyFont="1" applyFill="1" applyBorder="1" applyAlignment="1" applyProtection="1">
      <alignment horizontal="center" vertical="center"/>
      <protection hidden="1"/>
    </xf>
    <xf numFmtId="0" fontId="24" fillId="0" borderId="4" xfId="1" applyNumberFormat="1" applyFont="1" applyFill="1" applyBorder="1" applyAlignment="1" applyProtection="1">
      <alignment horizontal="center" vertical="center"/>
      <protection hidden="1"/>
    </xf>
    <xf numFmtId="0" fontId="24" fillId="0" borderId="5" xfId="1" applyNumberFormat="1" applyFont="1" applyFill="1" applyBorder="1" applyAlignment="1" applyProtection="1">
      <alignment horizontal="center" vertical="center"/>
      <protection hidden="1"/>
    </xf>
    <xf numFmtId="0" fontId="24" fillId="0" borderId="9" xfId="1" applyNumberFormat="1" applyFont="1" applyFill="1" applyBorder="1" applyAlignment="1" applyProtection="1">
      <alignment horizontal="center" vertical="center"/>
      <protection hidden="1"/>
    </xf>
    <xf numFmtId="0" fontId="24" fillId="0" borderId="0" xfId="1" applyNumberFormat="1" applyFont="1" applyFill="1" applyBorder="1" applyAlignment="1" applyProtection="1">
      <alignment horizontal="center" vertical="center"/>
      <protection hidden="1"/>
    </xf>
    <xf numFmtId="0" fontId="24" fillId="0" borderId="11" xfId="1" applyNumberFormat="1" applyFont="1" applyFill="1" applyBorder="1" applyAlignment="1" applyProtection="1">
      <alignment horizontal="center" vertical="center"/>
      <protection hidden="1"/>
    </xf>
    <xf numFmtId="0" fontId="24" fillId="0" borderId="12" xfId="1" applyNumberFormat="1" applyFont="1" applyFill="1" applyBorder="1" applyAlignment="1" applyProtection="1">
      <alignment horizontal="center" vertical="center"/>
      <protection hidden="1"/>
    </xf>
    <xf numFmtId="0" fontId="24" fillId="0" borderId="2" xfId="1" applyNumberFormat="1" applyFont="1" applyFill="1" applyBorder="1" applyAlignment="1" applyProtection="1">
      <alignment horizontal="center" vertical="center"/>
      <protection hidden="1"/>
    </xf>
    <xf numFmtId="0" fontId="24" fillId="0" borderId="13" xfId="1" applyNumberFormat="1" applyFont="1" applyFill="1" applyBorder="1" applyAlignment="1" applyProtection="1">
      <alignment horizontal="center" vertical="center"/>
      <protection hidden="1"/>
    </xf>
    <xf numFmtId="0" fontId="30" fillId="0" borderId="3" xfId="0" applyNumberFormat="1" applyFont="1" applyFill="1" applyBorder="1" applyAlignment="1" applyProtection="1">
      <alignment horizontal="center" vertical="center" wrapText="1"/>
      <protection hidden="1"/>
    </xf>
    <xf numFmtId="0" fontId="30" fillId="0" borderId="5" xfId="0" applyNumberFormat="1" applyFont="1" applyFill="1" applyBorder="1" applyAlignment="1" applyProtection="1">
      <alignment horizontal="center" vertical="center" wrapText="1"/>
      <protection hidden="1"/>
    </xf>
    <xf numFmtId="0" fontId="30" fillId="0" borderId="9" xfId="0" applyNumberFormat="1" applyFont="1" applyFill="1" applyBorder="1" applyAlignment="1" applyProtection="1">
      <alignment horizontal="center" vertical="center" wrapText="1"/>
      <protection hidden="1"/>
    </xf>
    <xf numFmtId="0" fontId="30" fillId="0" borderId="11" xfId="0" applyNumberFormat="1" applyFont="1" applyFill="1" applyBorder="1" applyAlignment="1" applyProtection="1">
      <alignment horizontal="center" vertical="center" wrapText="1"/>
      <protection hidden="1"/>
    </xf>
    <xf numFmtId="0" fontId="22" fillId="0" borderId="3" xfId="0" applyFont="1" applyBorder="1" applyAlignment="1" applyProtection="1">
      <alignment horizontal="center" vertical="center"/>
      <protection hidden="1"/>
    </xf>
    <xf numFmtId="0" fontId="22" fillId="0" borderId="4" xfId="0" applyFont="1" applyBorder="1" applyAlignment="1" applyProtection="1">
      <alignment horizontal="center" vertical="center"/>
      <protection hidden="1"/>
    </xf>
    <xf numFmtId="0" fontId="22" fillId="0" borderId="5" xfId="0" applyFont="1" applyBorder="1" applyAlignment="1" applyProtection="1">
      <alignment horizontal="center" vertical="center"/>
      <protection hidden="1"/>
    </xf>
    <xf numFmtId="0" fontId="22" fillId="0" borderId="9" xfId="0" applyFont="1" applyBorder="1" applyAlignment="1" applyProtection="1">
      <alignment horizontal="center" vertical="center"/>
      <protection hidden="1"/>
    </xf>
    <xf numFmtId="0" fontId="22" fillId="0" borderId="0" xfId="0" applyFont="1" applyBorder="1" applyAlignment="1" applyProtection="1">
      <alignment horizontal="center" vertical="center"/>
      <protection hidden="1"/>
    </xf>
    <xf numFmtId="0" fontId="22" fillId="0" borderId="11" xfId="0" applyFont="1" applyBorder="1" applyAlignment="1" applyProtection="1">
      <alignment horizontal="center" vertical="center"/>
      <protection hidden="1"/>
    </xf>
    <xf numFmtId="0" fontId="22" fillId="0" borderId="12" xfId="0" applyFont="1" applyBorder="1" applyAlignment="1" applyProtection="1">
      <alignment horizontal="center" vertical="center"/>
      <protection hidden="1"/>
    </xf>
    <xf numFmtId="0" fontId="22" fillId="0" borderId="2" xfId="0" applyFont="1" applyBorder="1" applyAlignment="1" applyProtection="1">
      <alignment horizontal="center" vertical="center"/>
      <protection hidden="1"/>
    </xf>
    <xf numFmtId="0" fontId="22" fillId="0" borderId="13" xfId="0" applyFont="1" applyBorder="1" applyAlignment="1" applyProtection="1">
      <alignment horizontal="center" vertical="center"/>
      <protection hidden="1"/>
    </xf>
    <xf numFmtId="0" fontId="21" fillId="0" borderId="15" xfId="0" applyFont="1" applyBorder="1" applyAlignment="1" applyProtection="1">
      <alignment horizontal="center" vertical="center" wrapText="1"/>
      <protection hidden="1"/>
    </xf>
    <xf numFmtId="0" fontId="21" fillId="0" borderId="14" xfId="0" applyFont="1" applyBorder="1" applyAlignment="1" applyProtection="1">
      <alignment horizontal="center" vertical="center" wrapText="1"/>
      <protection hidden="1"/>
    </xf>
    <xf numFmtId="0" fontId="21" fillId="0" borderId="18" xfId="0" applyFont="1" applyBorder="1" applyAlignment="1" applyProtection="1">
      <alignment horizontal="center" vertical="center" wrapText="1"/>
      <protection hidden="1"/>
    </xf>
    <xf numFmtId="0" fontId="25" fillId="0" borderId="0" xfId="0" applyFont="1" applyFill="1" applyBorder="1" applyAlignment="1" applyProtection="1">
      <alignment horizontal="center" vertical="center"/>
      <protection hidden="1"/>
    </xf>
    <xf numFmtId="0" fontId="45" fillId="0" borderId="9" xfId="0" applyFont="1" applyFill="1" applyBorder="1" applyAlignment="1" applyProtection="1">
      <alignment horizontal="center" vertical="center"/>
      <protection hidden="1"/>
    </xf>
    <xf numFmtId="0" fontId="45" fillId="0" borderId="0" xfId="0" applyFont="1" applyFill="1" applyBorder="1" applyAlignment="1" applyProtection="1">
      <alignment horizontal="center" vertical="center"/>
      <protection hidden="1"/>
    </xf>
    <xf numFmtId="0" fontId="25" fillId="0" borderId="0" xfId="0" applyFont="1" applyAlignment="1" applyProtection="1">
      <alignment horizontal="center" vertical="center"/>
      <protection hidden="1"/>
    </xf>
    <xf numFmtId="0" fontId="44" fillId="0" borderId="0" xfId="0" applyFont="1" applyAlignment="1" applyProtection="1">
      <alignment horizontal="center" vertical="center" wrapText="1"/>
      <protection hidden="1"/>
    </xf>
  </cellXfs>
  <cellStyles count="17">
    <cellStyle name="Moeda" xfId="1" builtinId="4"/>
    <cellStyle name="Normal" xfId="0" builtinId="0" customBuiltin="1"/>
    <cellStyle name="Normal 2" xfId="3"/>
    <cellStyle name="Normal 3" xfId="2"/>
    <cellStyle name="Normal 4" xfId="4"/>
    <cellStyle name="Normal 4 2" xfId="10"/>
    <cellStyle name="Normal 5" xfId="5"/>
    <cellStyle name="Normal 5 2" xfId="11"/>
    <cellStyle name="Normal 6" xfId="6"/>
    <cellStyle name="Normal 6 2" xfId="12"/>
    <cellStyle name="Normal 7" xfId="7"/>
    <cellStyle name="Normal 7 2" xfId="13"/>
    <cellStyle name="Normal 8" xfId="8"/>
    <cellStyle name="Normal 8 2" xfId="14"/>
    <cellStyle name="Normal 9" xfId="15"/>
    <cellStyle name="Porcentagem" xfId="9" builtinId="5"/>
    <cellStyle name="Vírgula" xfId="16" builtinId="3"/>
  </cellStyles>
  <dxfs count="283">
    <dxf>
      <font>
        <strike val="0"/>
        <outline val="0"/>
        <shadow val="0"/>
        <u val="none"/>
        <vertAlign val="baseline"/>
        <sz val="10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8" formatCode="00000&quot;-&quot;0"/>
      <alignment horizont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7" formatCode="000&quot;.&quot;000&quot;.&quot;000&quot;-&quot;0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5" formatCode="000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1"/>
    </dxf>
    <dxf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  <protection locked="1" hidden="1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1"/>
    </dxf>
    <dxf>
      <font>
        <color rgb="FF7030A0"/>
      </font>
      <fill>
        <patternFill>
          <bgColor rgb="FFFFFF00"/>
        </patternFill>
      </fill>
    </dxf>
    <dxf>
      <font>
        <strike val="0"/>
        <outline val="0"/>
        <shadow val="0"/>
        <u val="none"/>
        <vertAlign val="baseline"/>
        <color auto="1"/>
        <name val="Times New Roman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color auto="1"/>
        <name val="Times New Roman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color auto="1"/>
        <name val="Times New Roman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color auto="1"/>
        <name val="Times New Roman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color auto="1"/>
        <name val="Times New Roman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color auto="1"/>
        <name val="Times New Roman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color auto="1"/>
        <name val="Times New Roman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color auto="1"/>
        <name val="Times New Roman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  <protection locked="1" hidden="1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1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6" formatCode="00\ &quot;dias&quot;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9" formatCode="0.00\ &quot;dias&quot;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5" formatCode="000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6" formatCode="00\ &quot;dias&quot;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9" formatCode="0.00\ &quot;dias&quot;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5" formatCode="000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6" formatCode="00\ &quot;dias&quot;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9" formatCode="0.00\ &quot;dias&quot;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5" formatCode="000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6" formatCode="00\ &quot;dias&quot;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9" formatCode="0.00\ &quot;dias&quot;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5" formatCode="000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6" formatCode="00\ &quot;dias&quot;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9" formatCode="0.00\ &quot;dias&quot;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5" formatCode="000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6" formatCode="00\ &quot;dias&quot;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9" formatCode="0.00\ &quot;dias&quot;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164" formatCode="_(&quot;R$&quot;* #,##0.00_);_(&quot;R$&quot;* \(#,##0.00\);_(&quot;R$&quot;* &quot;-&quot;??_);_(@_)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left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165" formatCode="000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protection locked="1" hidden="1"/>
    </dxf>
    <dxf>
      <font>
        <strike val="0"/>
        <outline val="0"/>
        <shadow val="0"/>
        <u val="none"/>
        <vertAlign val="baseline"/>
        <sz val="10"/>
        <color theme="3"/>
        <name val="Calibri"/>
        <scheme val="minor"/>
      </font>
      <alignment horizontal="center" vertical="bottom" textRotation="0" wrapText="0" indent="0" justifyLastLine="0" shrinkToFit="0" readingOrder="0"/>
      <protection locked="1" hidden="1"/>
    </dxf>
    <dxf>
      <alignment horizontal="left" vertical="bottom" textRotation="0" wrapText="0" indent="0" justifyLastLine="0" shrinkToFit="0" readingOrder="0"/>
      <protection locked="1" hidden="1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&quot;R$&quot;* #,##0.00_);_(&quot;R$&quot;* \(#,##0.00\);_(&quot;R$&quot;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1" hidden="1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numFmt numFmtId="164" formatCode="_(&quot;R$&quot;* #,##0.00_);_(&quot;R$&quot;* \(#,##0.00\);_(&quot;R$&quot;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70" formatCode="000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protection locked="1" hidden="1"/>
    </dxf>
    <dxf>
      <numFmt numFmtId="0" formatCode="General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0" formatCode="General"/>
      <fill>
        <patternFill patternType="none">
          <fgColor theme="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</border>
      <protection locked="0" hidden="0"/>
    </dxf>
    <dxf>
      <fill>
        <patternFill patternType="solid">
          <fgColor theme="4"/>
          <bgColor theme="4" tint="0.39994506668294322"/>
        </patternFill>
      </fill>
    </dxf>
    <dxf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i val="0"/>
        <color theme="0"/>
      </font>
      <fill>
        <patternFill>
          <fgColor theme="4" tint="-0.24994659260841701"/>
          <bgColor theme="4" tint="-0.24994659260841701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0"/>
      </font>
      <fill>
        <patternFill>
          <fgColor theme="3" tint="-0.24994659260841701"/>
          <bgColor theme="4" tint="-0.24994659260841701"/>
        </patternFill>
      </fill>
      <border>
        <bottom style="thick">
          <color theme="0"/>
        </bottom>
      </border>
    </dxf>
    <dxf>
      <font>
        <color theme="0"/>
      </font>
      <fill>
        <patternFill patternType="solid">
          <fgColor theme="4" tint="0.39994506668294322"/>
          <bgColor theme="4" tint="0.39994506668294322"/>
        </patternFill>
      </fill>
      <border>
        <left/>
        <right/>
        <top style="thin">
          <color theme="0"/>
        </top>
        <bottom style="thin">
          <color theme="0"/>
        </bottom>
        <vertical style="thin">
          <color theme="4" tint="0.79998168889431442"/>
        </vertical>
        <horizontal style="thin">
          <color theme="4" tint="0.79998168889431442"/>
        </horizontal>
      </border>
    </dxf>
  </dxfs>
  <tableStyles count="1" defaultTableStyle="TableStyleMedium9" defaultPivotStyle="PivotStyleLight16">
    <tableStyle name="Inventory Table" pivot="0" count="6">
      <tableStyleElement type="wholeTable" dxfId="282"/>
      <tableStyleElement type="headerRow" dxfId="281"/>
      <tableStyleElement type="totalRow" dxfId="280"/>
      <tableStyleElement type="firstColumn" dxfId="279"/>
      <tableStyleElement type="firstRowStripe" dxfId="278"/>
      <tableStyleElement type="firstColumnStripe" dxfId="27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640000"/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7" name="Tabela_GERAL" displayName="Tabela_GERAL" ref="B12:I694" totalsRowCount="1" headerRowDxfId="276" dataDxfId="275" totalsRowDxfId="274">
  <autoFilter ref="B12:I693"/>
  <sortState ref="B19:I191">
    <sortCondition ref="C18:C191"/>
  </sortState>
  <tableColumns count="8">
    <tableColumn id="1" name="Nº" totalsRowLabel="Total" dataDxfId="273" totalsRowDxfId="272">
      <calculatedColumnFormula>IF(Tabela_GERAL[[#This Row],[FUNCIONARIO]]="","",COUNTA($D$13:D13))</calculatedColumnFormula>
    </tableColumn>
    <tableColumn id="2" name="MAT" dataDxfId="271" totalsRowDxfId="270">
      <calculatedColumnFormula>IF(Funcionários!B6=0,"",Funcionários!B6)</calculatedColumnFormula>
    </tableColumn>
    <tableColumn id="3" name="FUNCIONARIO" totalsRowFunction="custom" dataDxfId="269" totalsRowDxfId="268">
      <calculatedColumnFormula>IF(Funcionários!D6=0,"",Funcionários!D6)</calculatedColumnFormula>
      <totalsRowFormula>COUNTA(Tabela_GERAL[FUNCIONARIO])</totalsRowFormula>
    </tableColumn>
    <tableColumn id="4" name="FUNCAO" dataDxfId="267" totalsRowDxfId="266">
      <calculatedColumnFormula>IF(Funcionários!E6=0,"",Funcionários!E6)</calculatedColumnFormula>
    </tableColumn>
    <tableColumn id="5" name="R$ TOTAL" totalsRowFunction="sum" dataDxfId="265" totalsRowDxfId="264" dataCellStyle="Moeda">
      <calculatedColumnFormula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calculatedColumnFormula>
    </tableColumn>
    <tableColumn id="9" name="DIAS T" dataDxfId="263" totalsRowDxfId="262" dataCellStyle="Moeda">
      <calculatedColumnFormula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calculatedColumnFormula>
    </tableColumn>
    <tableColumn id="6" name="MÊS" totalsRowFunction="sum" dataDxfId="261" totalsRowDxfId="260" dataCellStyle="Moeda">
      <calculatedColumnFormula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calculatedColumnFormula>
    </tableColumn>
    <tableColumn id="7" name="DIAS IND." totalsRowFunction="sum" dataDxfId="259" totalsRowDxfId="258">
      <calculatedColumnFormula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ACOMPANHAMENTO_01" displayName="ACOMPANHAMENTO_01" ref="B7:P1000" totalsRowCount="1" headerRowDxfId="257" dataDxfId="256">
  <autoFilter ref="B7:P999"/>
  <sortState ref="B7:N294">
    <sortCondition ref="C6:C294"/>
  </sortState>
  <tableColumns count="15">
    <tableColumn id="1" name="Nº" totalsRowLabel="Total" dataDxfId="255" totalsRowDxfId="254">
      <calculatedColumnFormula>IF(ACOMPANHAMENTO_01[[#This Row],[MAT]]="","",COUNTA($C$8:C8))</calculatedColumnFormula>
    </tableColumn>
    <tableColumn id="2" name="MAT" dataDxfId="253" totalsRowDxfId="252"/>
    <tableColumn id="3" name="FUNCIONARIO" dataDxfId="251" totalsRowDxfId="250">
      <calculatedColumnFormula>IFERROR(VLOOKUP(ACOMPANHAMENTO_01[[#This Row],[MAT]],FUNCIONARIOS[],3,FALSE),"")</calculatedColumnFormula>
    </tableColumn>
    <tableColumn id="5" name="FUNCAO" dataDxfId="249" totalsRowDxfId="248">
      <calculatedColumnFormula>IFERROR(VLOOKUP(ACOMPANHAMENTO_01[[#This Row],[MAT]],FUNCIONARIOS[],4,FALSE),"")</calculatedColumnFormula>
    </tableColumn>
    <tableColumn id="15" name="APLICAÇÃO" dataDxfId="247" totalsRowDxfId="246"/>
    <tableColumn id="4" name="COD.S" dataDxfId="245" totalsRowDxfId="244"/>
    <tableColumn id="6" name="SERVIÇO" dataDxfId="243" totalsRowDxfId="242">
      <calculatedColumnFormula>IFERROR(VLOOKUP(ACOMPANHAMENTO_01[[#This Row],[COD.S]],TABELA_PRODUÇÃO[[COD]:[SERVIÇOS]],3,FALSE),"")</calculatedColumnFormula>
    </tableColumn>
    <tableColumn id="11" name="und" dataDxfId="241" totalsRowDxfId="240">
      <calculatedColumnFormula>IFERROR(VLOOKUP(ACOMPANHAMENTO_01[[#This Row],[COD.S]],TABELA_PRODUÇÃO[[COD]:[UND.]],4,FALSE),"")</calculatedColumnFormula>
    </tableColumn>
    <tableColumn id="7" name="QUANT" totalsRowFunction="custom" dataDxfId="239" totalsRowDxfId="238" dataCellStyle="Vírgula">
      <totalsRowFormula>ACOMPANHAMENTO_01[[#Totals],[VALOR]]/K1000</totalsRowFormula>
    </tableColumn>
    <tableColumn id="10" name="DIAS" totalsRowFunction="sum" dataDxfId="237" totalsRowDxfId="236"/>
    <tableColumn id="8" name="FATOR" dataDxfId="235" totalsRowDxfId="234" dataCellStyle="Porcentagem"/>
    <tableColumn id="14" name="VALOR  M.O" totalsRowFunction="sum" dataDxfId="233" totalsRowDxfId="232" dataCellStyle="Moeda">
      <calculatedColumnFormula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calculatedColumnFormula>
    </tableColumn>
    <tableColumn id="9" name="VALOR" totalsRowFunction="sum" dataDxfId="231" totalsRowDxfId="230" dataCellStyle="Moeda">
      <calculatedColumnFormula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calculatedColumnFormula>
    </tableColumn>
    <tableColumn id="12" name="quant 2" dataDxfId="229" totalsRowDxfId="228">
      <calculatedColumnFormula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calculatedColumnFormula>
    </tableColumn>
    <tableColumn id="13" name="QUANT2" totalsRowFunction="sum" dataDxfId="227" totalsRowDxfId="226">
      <calculatedColumnFormula>ACOMPANHAMENTO_01[[#This Row],[QUANT]]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ACOMPANHAMENTO_02" displayName="ACOMPANHAMENTO_02" ref="B7:P1000" totalsRowCount="1" headerRowDxfId="225" dataDxfId="224">
  <autoFilter ref="B7:P999"/>
  <sortState ref="B8:N295">
    <sortCondition ref="C6:C294"/>
  </sortState>
  <tableColumns count="15">
    <tableColumn id="1" name="Nº" totalsRowLabel="Total" dataDxfId="223" totalsRowDxfId="222">
      <calculatedColumnFormula>IF(ACOMPANHAMENTO_02[[#This Row],[MAT]]="","",COUNTA($C$8:C8))</calculatedColumnFormula>
    </tableColumn>
    <tableColumn id="2" name="MAT" dataDxfId="221" totalsRowDxfId="220"/>
    <tableColumn id="3" name="FUNCIONARIO" dataDxfId="219" totalsRowDxfId="218">
      <calculatedColumnFormula>IFERROR(VLOOKUP(ACOMPANHAMENTO_02[[#This Row],[MAT]],FUNCIONARIOS[],3,FALSE),"")</calculatedColumnFormula>
    </tableColumn>
    <tableColumn id="5" name="FUNCAO" dataDxfId="217" totalsRowDxfId="216">
      <calculatedColumnFormula>IFERROR(VLOOKUP(ACOMPANHAMENTO_02[[#This Row],[MAT]],FUNCIONARIOS[],4,FALSE),"")</calculatedColumnFormula>
    </tableColumn>
    <tableColumn id="15" name="APLICAÇÃO" dataDxfId="215" totalsRowDxfId="214"/>
    <tableColumn id="4" name="COD.S" dataDxfId="213" totalsRowDxfId="212"/>
    <tableColumn id="6" name="SERVIÇO" dataDxfId="211" totalsRowDxfId="210">
      <calculatedColumnFormula>IFERROR(VLOOKUP(ACOMPANHAMENTO_02[[#This Row],[COD.S]],TABELA_PRODUÇÃO[[COD]:[SERVIÇOS]],3,FALSE),"")</calculatedColumnFormula>
    </tableColumn>
    <tableColumn id="11" name="und" dataDxfId="209" totalsRowDxfId="208">
      <calculatedColumnFormula>IFERROR(VLOOKUP(ACOMPANHAMENTO_02[[#This Row],[COD.S]],TABELA_PRODUÇÃO[[COD]:[UND.]],4,FALSE),"")</calculatedColumnFormula>
    </tableColumn>
    <tableColumn id="7" name="QUANT" totalsRowFunction="custom" dataDxfId="207" totalsRowDxfId="206" dataCellStyle="Moeda">
      <totalsRowFormula>ACOMPANHAMENTO_02[[#Totals],[VALOR]]/K1000</totalsRowFormula>
    </tableColumn>
    <tableColumn id="10" name="DIAS" totalsRowFunction="sum" dataDxfId="205" totalsRowDxfId="204"/>
    <tableColumn id="8" name="FATOR" dataDxfId="203" totalsRowDxfId="202" dataCellStyle="Porcentagem"/>
    <tableColumn id="14" name="VALOR  M.O" dataDxfId="201" totalsRowDxfId="200" dataCellStyle="Moeda">
      <calculatedColumnFormula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calculatedColumnFormula>
    </tableColumn>
    <tableColumn id="9" name="VALOR" totalsRowFunction="sum" dataDxfId="199" totalsRowDxfId="198" dataCellStyle="Moeda">
      <calculatedColumnFormula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calculatedColumnFormula>
    </tableColumn>
    <tableColumn id="12" name="quant 2" dataDxfId="197" totalsRowDxfId="196">
      <calculatedColumnFormula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calculatedColumnFormula>
    </tableColumn>
    <tableColumn id="13" name="QUANT2" totalsRowFunction="sum" dataDxfId="195" totalsRowDxfId="194">
      <calculatedColumnFormula>ACOMPANHAMENTO_02[[#This Row],[QUANT]]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ACOMPANHAMENTO_03" displayName="ACOMPANHAMENTO_03" ref="B7:P1000" totalsRowCount="1" headerRowDxfId="193" dataDxfId="192">
  <autoFilter ref="B7:P999"/>
  <sortState ref="B8:N295">
    <sortCondition ref="C6:C294"/>
  </sortState>
  <tableColumns count="15">
    <tableColumn id="1" name="Nº" totalsRowLabel="Total" dataDxfId="191" totalsRowDxfId="190">
      <calculatedColumnFormula>IF(ACOMPANHAMENTO_03[[#This Row],[MAT]]="","",COUNTA($C$8:C8))</calculatedColumnFormula>
    </tableColumn>
    <tableColumn id="2" name="MAT" dataDxfId="189" totalsRowDxfId="188"/>
    <tableColumn id="3" name="FUNCIONARIO" dataDxfId="187" totalsRowDxfId="186">
      <calculatedColumnFormula>IFERROR(VLOOKUP(ACOMPANHAMENTO_03[[#This Row],[MAT]],FUNCIONARIOS[],3,FALSE),"")</calculatedColumnFormula>
    </tableColumn>
    <tableColumn id="5" name="FUNCAO" dataDxfId="185" totalsRowDxfId="184">
      <calculatedColumnFormula>IFERROR(VLOOKUP(ACOMPANHAMENTO_03[[#This Row],[MAT]],FUNCIONARIOS[],4,FALSE),"")</calculatedColumnFormula>
    </tableColumn>
    <tableColumn id="15" name="APLICAÇÃO" dataDxfId="183" totalsRowDxfId="182"/>
    <tableColumn id="4" name="COD.S" dataDxfId="181" totalsRowDxfId="180"/>
    <tableColumn id="6" name="SERVIÇO" dataDxfId="179" totalsRowDxfId="178">
      <calculatedColumnFormula>IFERROR(VLOOKUP(ACOMPANHAMENTO_03[[#This Row],[COD.S]],TABELA_PRODUÇÃO[[COD]:[SERVIÇOS]],3,FALSE),"")</calculatedColumnFormula>
    </tableColumn>
    <tableColumn id="11" name="und" dataDxfId="177" totalsRowDxfId="176">
      <calculatedColumnFormula>IFERROR(VLOOKUP(ACOMPANHAMENTO_03[[#This Row],[COD.S]],TABELA_PRODUÇÃO[[COD]:[UND.]],4,FALSE),"")</calculatedColumnFormula>
    </tableColumn>
    <tableColumn id="7" name="QUANT" totalsRowFunction="custom" dataDxfId="175" totalsRowDxfId="174" dataCellStyle="Moeda">
      <totalsRowFormula>ACOMPANHAMENTO_03[[#Totals],[VALOR]]/K1000</totalsRowFormula>
    </tableColumn>
    <tableColumn id="10" name="DIAS" totalsRowFunction="sum" dataDxfId="173" totalsRowDxfId="172"/>
    <tableColumn id="8" name="FATOR" dataDxfId="171" totalsRowDxfId="170" dataCellStyle="Porcentagem"/>
    <tableColumn id="14" name="VALOR  M.O" dataDxfId="169" totalsRowDxfId="168" dataCellStyle="Moeda">
      <calculatedColumnFormula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calculatedColumnFormula>
    </tableColumn>
    <tableColumn id="9" name="VALOR" totalsRowFunction="sum" dataDxfId="167" totalsRowDxfId="166" dataCellStyle="Moeda">
      <calculatedColumnFormula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calculatedColumnFormula>
    </tableColumn>
    <tableColumn id="12" name="quant 2" dataDxfId="165" totalsRowDxfId="164">
      <calculatedColumnFormula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calculatedColumnFormula>
    </tableColumn>
    <tableColumn id="13" name="QUANT2" totalsRowFunction="sum" dataDxfId="163" totalsRowDxfId="162">
      <calculatedColumnFormula>ACOMPANHAMENTO_03[[#This Row],[QUANT]]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ACOMPANHAMENTO_04" displayName="ACOMPANHAMENTO_04" ref="B7:P1000" totalsRowCount="1" headerRowDxfId="161" dataDxfId="160">
  <autoFilter ref="B7:P999"/>
  <sortState ref="B8:N295">
    <sortCondition ref="C6:C294"/>
  </sortState>
  <tableColumns count="15">
    <tableColumn id="1" name="Nº" totalsRowLabel="Total" dataDxfId="159" totalsRowDxfId="158">
      <calculatedColumnFormula>IF(ACOMPANHAMENTO_04[[#This Row],[MAT]]="","",COUNTA($C$8:C8))</calculatedColumnFormula>
    </tableColumn>
    <tableColumn id="2" name="MAT" dataDxfId="157" totalsRowDxfId="156"/>
    <tableColumn id="3" name="FUNCIONARIO" dataDxfId="155" totalsRowDxfId="154">
      <calculatedColumnFormula>IFERROR(VLOOKUP(ACOMPANHAMENTO_04[[#This Row],[MAT]],FUNCIONARIOS[],3,FALSE),"")</calculatedColumnFormula>
    </tableColumn>
    <tableColumn id="5" name="FUNCAO" dataDxfId="153" totalsRowDxfId="152">
      <calculatedColumnFormula>IFERROR(VLOOKUP(ACOMPANHAMENTO_04[[#This Row],[MAT]],FUNCIONARIOS[],4,FALSE),"")</calculatedColumnFormula>
    </tableColumn>
    <tableColumn id="15" name="APLICAÇÃO" dataDxfId="151" totalsRowDxfId="150"/>
    <tableColumn id="4" name="COD.S" dataDxfId="149" totalsRowDxfId="148"/>
    <tableColumn id="6" name="SERVIÇO" dataDxfId="147" totalsRowDxfId="146">
      <calculatedColumnFormula>IFERROR(VLOOKUP(ACOMPANHAMENTO_04[[#This Row],[COD.S]],TABELA_PRODUÇÃO[[COD]:[SERVIÇOS]],3,FALSE),"")</calculatedColumnFormula>
    </tableColumn>
    <tableColumn id="11" name="und" dataDxfId="145" totalsRowDxfId="144">
      <calculatedColumnFormula>IFERROR(VLOOKUP(ACOMPANHAMENTO_04[[#This Row],[COD.S]],TABELA_PRODUÇÃO[[COD]:[UND.]],4,FALSE),"")</calculatedColumnFormula>
    </tableColumn>
    <tableColumn id="7" name="QUANT" totalsRowFunction="custom" dataDxfId="143" totalsRowDxfId="142" dataCellStyle="Moeda">
      <totalsRowFormula>ACOMPANHAMENTO_04[[#Totals],[VALOR]]/K1000</totalsRowFormula>
    </tableColumn>
    <tableColumn id="10" name="DIAS" totalsRowFunction="sum" dataDxfId="141" totalsRowDxfId="140"/>
    <tableColumn id="8" name="FATOR" dataDxfId="139" totalsRowDxfId="138" dataCellStyle="Porcentagem"/>
    <tableColumn id="14" name="VALOR  M.O" dataDxfId="137" totalsRowDxfId="136" dataCellStyle="Moeda">
      <calculatedColumnFormula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calculatedColumnFormula>
    </tableColumn>
    <tableColumn id="9" name="VALOR" totalsRowFunction="sum" dataDxfId="135" totalsRowDxfId="134" dataCellStyle="Moeda">
      <calculatedColumnFormula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calculatedColumnFormula>
    </tableColumn>
    <tableColumn id="12" name="quant 2" dataDxfId="133" totalsRowDxfId="132">
      <calculatedColumnFormula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calculatedColumnFormula>
    </tableColumn>
    <tableColumn id="13" name="QUANT2" totalsRowFunction="sum" dataDxfId="131" totalsRowDxfId="130">
      <calculatedColumnFormula>ACOMPANHAMENTO_04[[#This Row],[QUANT]]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ACOMPANHAMENTO_05" displayName="ACOMPANHAMENTO_05" ref="B7:P1000" totalsRowCount="1" headerRowDxfId="129" dataDxfId="128">
  <autoFilter ref="B7:P999"/>
  <sortState ref="B8:N295">
    <sortCondition ref="C6:C294"/>
  </sortState>
  <tableColumns count="15">
    <tableColumn id="1" name="Nº" totalsRowLabel="Total" dataDxfId="127" totalsRowDxfId="126">
      <calculatedColumnFormula>IF(ACOMPANHAMENTO_05[[#This Row],[MAT]]="","",COUNTA($C$8:C8))</calculatedColumnFormula>
    </tableColumn>
    <tableColumn id="2" name="MAT" dataDxfId="125" totalsRowDxfId="124"/>
    <tableColumn id="3" name="FUNCIONARIO" dataDxfId="123" totalsRowDxfId="122">
      <calculatedColumnFormula>IFERROR(VLOOKUP(ACOMPANHAMENTO_05[[#This Row],[MAT]],FUNCIONARIOS[],3,FALSE),"")</calculatedColumnFormula>
    </tableColumn>
    <tableColumn id="5" name="FUNCAO" dataDxfId="121" totalsRowDxfId="120">
      <calculatedColumnFormula>IFERROR(VLOOKUP(ACOMPANHAMENTO_05[[#This Row],[MAT]],FUNCIONARIOS[],4,FALSE),"")</calculatedColumnFormula>
    </tableColumn>
    <tableColumn id="15" name="APLICAÇÃO" dataDxfId="119" totalsRowDxfId="118"/>
    <tableColumn id="4" name="COD.S" dataDxfId="117" totalsRowDxfId="116"/>
    <tableColumn id="6" name="SERVIÇO" dataDxfId="115" totalsRowDxfId="114">
      <calculatedColumnFormula>IFERROR(VLOOKUP(ACOMPANHAMENTO_05[[#This Row],[COD.S]],TABELA_PRODUÇÃO[[COD]:[SERVIÇOS]],3,FALSE),"")</calculatedColumnFormula>
    </tableColumn>
    <tableColumn id="11" name="UND" dataDxfId="113" totalsRowDxfId="112">
      <calculatedColumnFormula>IFERROR(VLOOKUP(ACOMPANHAMENTO_05[[#This Row],[COD.S]],TABELA_PRODUÇÃO[[COD]:[UND.]],4,FALSE),"")</calculatedColumnFormula>
    </tableColumn>
    <tableColumn id="7" name="QUANT" totalsRowFunction="custom" dataDxfId="111" totalsRowDxfId="110" dataCellStyle="Moeda">
      <totalsRowFormula>ACOMPANHAMENTO_05[[#Totals],[VALOR]]/K1000</totalsRowFormula>
    </tableColumn>
    <tableColumn id="10" name="DIAS" totalsRowFunction="sum" dataDxfId="109" totalsRowDxfId="108"/>
    <tableColumn id="8" name="FATOR" dataDxfId="107" totalsRowDxfId="106" dataCellStyle="Porcentagem"/>
    <tableColumn id="14" name="VALOR  M.O" dataDxfId="105" totalsRowDxfId="104" dataCellStyle="Moeda">
      <calculatedColumnFormula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calculatedColumnFormula>
    </tableColumn>
    <tableColumn id="9" name="VALOR" totalsRowFunction="sum" dataDxfId="103" totalsRowDxfId="102" dataCellStyle="Moeda">
      <calculatedColumnFormula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calculatedColumnFormula>
    </tableColumn>
    <tableColumn id="12" name="quant 2" dataDxfId="101" totalsRowDxfId="100">
      <calculatedColumnFormula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calculatedColumnFormula>
    </tableColumn>
    <tableColumn id="13" name="QUANT2" totalsRowFunction="sum" dataDxfId="99" totalsRowDxfId="98">
      <calculatedColumnFormula>ACOMPANHAMENTO_05[[#This Row],[QUANT]]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ACOMPANHAMENTO_06" displayName="ACOMPANHAMENTO_06" ref="B7:P1000" totalsRowCount="1" headerRowDxfId="97" dataDxfId="96">
  <autoFilter ref="B7:P999"/>
  <sortState ref="B8:N295">
    <sortCondition ref="C6:C294"/>
  </sortState>
  <tableColumns count="15">
    <tableColumn id="1" name="Nº" totalsRowLabel="Total" dataDxfId="95" totalsRowDxfId="94">
      <calculatedColumnFormula>IF(ACOMPANHAMENTO_06[[#This Row],[FUNCIONARIO]]="","",COUNTA($D$8:D8))</calculatedColumnFormula>
    </tableColumn>
    <tableColumn id="2" name="MAT" dataDxfId="93" totalsRowDxfId="92"/>
    <tableColumn id="3" name="FUNCIONARIO" dataDxfId="91" totalsRowDxfId="90">
      <calculatedColumnFormula>IFERROR(VLOOKUP(ACOMPANHAMENTO_06[[#This Row],[MAT]],FUNCIONARIOS[],3,FALSE),"")</calculatedColumnFormula>
    </tableColumn>
    <tableColumn id="5" name="FUNCAO" dataDxfId="89" totalsRowDxfId="88">
      <calculatedColumnFormula>IFERROR(VLOOKUP(ACOMPANHAMENTO_06[[#This Row],[MAT]],FUNCIONARIOS[],4,FALSE),"")</calculatedColumnFormula>
    </tableColumn>
    <tableColumn id="15" name="APLICAÇÃO" dataDxfId="87" totalsRowDxfId="86"/>
    <tableColumn id="4" name="COD.S" dataDxfId="85" totalsRowDxfId="84"/>
    <tableColumn id="6" name="SERVIÇO" dataDxfId="83" totalsRowDxfId="82">
      <calculatedColumnFormula>IFERROR(VLOOKUP(ACOMPANHAMENTO_06[[#This Row],[COD.S]],TABELA_PRODUÇÃO[[COD]:[SERVIÇOS]],3,FALSE),"")</calculatedColumnFormula>
    </tableColumn>
    <tableColumn id="11" name="UND" dataDxfId="81" totalsRowDxfId="80">
      <calculatedColumnFormula>IFERROR(VLOOKUP(ACOMPANHAMENTO_06[[#This Row],[COD.S]],TABELA_PRODUÇÃO[[COD]:[UND.]],4,FALSE),"")</calculatedColumnFormula>
    </tableColumn>
    <tableColumn id="7" name="QUANT" totalsRowFunction="custom" dataDxfId="79" totalsRowDxfId="78" dataCellStyle="Moeda">
      <totalsRowFormula>ACOMPANHAMENTO_06[[#Totals],[VALOR]]/K1000</totalsRowFormula>
    </tableColumn>
    <tableColumn id="10" name="DIAS" totalsRowFunction="sum" dataDxfId="77" totalsRowDxfId="76"/>
    <tableColumn id="8" name="FATOR" dataDxfId="75" totalsRowDxfId="74" dataCellStyle="Porcentagem"/>
    <tableColumn id="14" name="VALOR  M.O" dataDxfId="73" totalsRowDxfId="72" dataCellStyle="Moeda">
      <calculatedColumnFormula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calculatedColumnFormula>
    </tableColumn>
    <tableColumn id="9" name="VALOR" totalsRowFunction="sum" dataDxfId="71" totalsRowDxfId="70" dataCellStyle="Moeda">
      <calculatedColumnFormula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calculatedColumnFormula>
    </tableColumn>
    <tableColumn id="12" name="quant 2" dataDxfId="69" totalsRowDxfId="68">
      <calculatedColumnFormula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calculatedColumnFormula>
    </tableColumn>
    <tableColumn id="13" name="QUANT2" totalsRowFunction="sum" dataDxfId="67" totalsRowDxfId="66">
      <calculatedColumnFormula>ACOMPANHAMENTO_06[[#This Row],[QUANT]]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ELA_RESUMO_PRODUÇÕES" displayName="TABELA_RESUMO_PRODUÇÕES" ref="B4:O361" headerRowDxfId="65" dataDxfId="63" totalsRowDxfId="61" headerRowBorderDxfId="64" tableBorderDxfId="62" totalsRowBorderDxfId="60">
  <autoFilter ref="B4:O361"/>
  <sortState ref="B5:O961">
    <sortCondition ref="E4:E961"/>
  </sortState>
  <tableColumns count="14">
    <tableColumn id="1" name="ITEM" totalsRowLabel="Total" dataDxfId="59">
      <calculatedColumnFormula>IF('Tabela de Produção'!B4="","",'Tabela de Produção'!B4)</calculatedColumnFormula>
    </tableColumn>
    <tableColumn id="13" name="COD" dataDxfId="58">
      <calculatedColumnFormula>IF('Tabela de Produção'!C4="","",'Tabela de Produção'!C4)</calculatedColumnFormula>
    </tableColumn>
    <tableColumn id="14" name="Colunas1" dataDxfId="57"/>
    <tableColumn id="2" name="SERVIÇOS" totalsRowFunction="count" dataDxfId="56" totalsRowDxfId="55">
      <calculatedColumnFormula>IF('Tabela de Produção'!E4="","",'Tabela de Produção'!E4)</calculatedColumnFormula>
    </tableColumn>
    <tableColumn id="3" name="UND." dataDxfId="54" totalsRowDxfId="53">
      <calculatedColumnFormula>IF('Tabela de Produção'!F4="","",'Tabela de Produção'!F4)</calculatedColumnFormula>
    </tableColumn>
    <tableColumn id="4" name="QUANT" dataDxfId="52"/>
    <tableColumn id="5" name="Q. US." dataDxfId="51" totalsRowDxfId="50">
      <calculatedColumnFormula>IF(SUM(J5:O5)=0,"",SUM(J5:O5))</calculatedColumnFormula>
    </tableColumn>
    <tableColumn id="6" name="Q. REST" dataDxfId="49" totalsRowDxfId="48">
      <calculatedColumnFormula>IFERROR(IF(TABELA_RESUMO_PRODUÇÕES[[#This Row],[QUANT]]-TABELA_RESUMO_PRODUÇÕES[[#This Row],[Q. US.]]&lt;0,"0",TABELA_RESUMO_PRODUÇÕES[[#This Row],[QUANT]]-TABELA_RESUMO_PRODUÇÕES[[#This Row],[Q. US.]]),"")</calculatedColumnFormula>
    </tableColumn>
    <tableColumn id="7" name="1" dataDxfId="47" totalsRowDxfId="46">
      <calculatedColumnFormula>IF(SUMIF(ACOMPANHAMENTO_01[[SERVIÇO]:[QUANT]],TABELA_RESUMO_PRODUÇÕES[[#This Row],[SERVIÇOS]],ACOMPANHAMENTO_01[QUANT])=0,"",SUMIF(ACOMPANHAMENTO_01[[SERVIÇO]:[QUANT]],TABELA_RESUMO_PRODUÇÕES[[#This Row],[SERVIÇOS]],ACOMPANHAMENTO_01[QUANT]))</calculatedColumnFormula>
    </tableColumn>
    <tableColumn id="8" name="2" dataDxfId="45" totalsRowDxfId="44">
      <calculatedColumnFormula>IF(SUMIF(ACOMPANHAMENTO_02[[SERVIÇO]:[QUANT]],TABELA_RESUMO_PRODUÇÕES[[#This Row],[SERVIÇOS]],ACOMPANHAMENTO_02[QUANT])=0,"",SUMIF(ACOMPANHAMENTO_02[[SERVIÇO]:[QUANT]],TABELA_RESUMO_PRODUÇÕES[[#This Row],[SERVIÇOS]],ACOMPANHAMENTO_02[QUANT]))</calculatedColumnFormula>
    </tableColumn>
    <tableColumn id="9" name="3" dataDxfId="43" totalsRowDxfId="42">
      <calculatedColumnFormula>IF(SUMIF(ACOMPANHAMENTO_03[[SERVIÇO]:[QUANT]],TABELA_RESUMO_PRODUÇÕES[[#This Row],[SERVIÇOS]],ACOMPANHAMENTO_03[QUANT])=0,"",SUMIF(ACOMPANHAMENTO_03[[SERVIÇO]:[QUANT]],TABELA_RESUMO_PRODUÇÕES[[#This Row],[SERVIÇOS]],ACOMPANHAMENTO_03[QUANT]))</calculatedColumnFormula>
    </tableColumn>
    <tableColumn id="10" name="4" dataDxfId="41" totalsRowDxfId="40">
      <calculatedColumnFormula>IF(SUMIF(ACOMPANHAMENTO_04[[SERVIÇO]:[QUANT]],TABELA_RESUMO_PRODUÇÕES[[#This Row],[SERVIÇOS]],ACOMPANHAMENTO_04[QUANT])=0,"",SUMIF(ACOMPANHAMENTO_04[[SERVIÇO]:[QUANT]],TABELA_RESUMO_PRODUÇÕES[[#This Row],[SERVIÇOS]],ACOMPANHAMENTO_04[QUANT]))</calculatedColumnFormula>
    </tableColumn>
    <tableColumn id="11" name="5" dataDxfId="39" totalsRowDxfId="38">
      <calculatedColumnFormula>IF(SUMIF(ACOMPANHAMENTO_05[[COD.S]:[QUANT]],TABELA_RESUMO_PRODUÇÕES[[#This Row],[COD]],ACOMPANHAMENTO_05[QUANT])=0,"",SUMIF(ACOMPANHAMENTO_05[[COD.S]:[QUANT]],TABELA_RESUMO_PRODUÇÕES[[#This Row],[COD]],ACOMPANHAMENTO_05[QUANT]))</calculatedColumnFormula>
    </tableColumn>
    <tableColumn id="12" name="6" dataDxfId="37" totalsRowDxfId="36">
      <calculatedColumnFormula>IF(SUMIF(ACOMPANHAMENTO_06[[SERVIÇO]:[QUANT]],TABELA_RESUMO_PRODUÇÕES[[#This Row],[SERVIÇOS]],ACOMPANHAMENTO_06[QUANT])=0,"",SUMIF(ACOMPANHAMENTO_06[[SERVIÇO]:[QUANT]],TABELA_RESUMO_PRODUÇÕES[[#This Row],[SERVIÇOS]],ACOMPANHAMENTO_06[QUANT]))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TABELA_PRODUÇÃO" displayName="TABELA_PRODUÇÃO" ref="B3:J361" totalsRowCount="1" headerRowDxfId="34" dataDxfId="32" totalsRowDxfId="30" headerRowBorderDxfId="33" tableBorderDxfId="31" totalsRowBorderDxfId="29">
  <autoFilter ref="B3:J360"/>
  <sortState ref="B4:J451">
    <sortCondition ref="E3:E451"/>
  </sortState>
  <tableColumns count="9">
    <tableColumn id="1" name="ITEM" totalsRowLabel="Total" dataDxfId="28" totalsRowDxfId="27">
      <calculatedColumnFormula>IF(TABELA_PRODUÇÃO[[#This Row],[SERVIÇOS]]=0,"",(COUNTA($E$4:E4)))</calculatedColumnFormula>
    </tableColumn>
    <tableColumn id="10" name="COD" dataDxfId="26" totalsRowDxfId="25"/>
    <tableColumn id="8" name="CLASSE" dataDxfId="24" totalsRowDxfId="23"/>
    <tableColumn id="2" name="SERVIÇOS" totalsRowFunction="count" dataDxfId="22" totalsRowDxfId="21"/>
    <tableColumn id="3" name="UND." dataDxfId="20" totalsRowDxfId="19"/>
    <tableColumn id="4" name="PROF" dataDxfId="18" totalsRowDxfId="17"/>
    <tableColumn id="5" name=" AUX" dataDxfId="16" totalsRowDxfId="15"/>
    <tableColumn id="6" name="TOTAL" dataDxfId="14" totalsRowDxfId="13" dataCellStyle="Moeda">
      <calculatedColumnFormula>IF(TABELA_PRODUÇÃO[[#This Row],[ AUX]]+TABELA_PRODUÇÃO[[#This Row],[PROF]]="","-",TABELA_PRODUÇÃO[[#This Row],[ AUX]]+TABELA_PRODUÇÃO[[#This Row],[PROF]])</calculatedColumnFormula>
    </tableColumn>
    <tableColumn id="7" name="ATUALIZAÇÃO" dataDxfId="12" totalsRowDxfId="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3" name="FUNCIONARIOS" displayName="FUNCIONARIOS" ref="B5:I700" totalsRowShown="0" headerRowDxfId="9" dataDxfId="8">
  <autoFilter ref="B5:I700"/>
  <sortState ref="B6:I205">
    <sortCondition ref="D5:D205"/>
  </sortState>
  <tableColumns count="8">
    <tableColumn id="12" name="MAT" dataDxfId="7"/>
    <tableColumn id="1" name="CPF" dataDxfId="6"/>
    <tableColumn id="2" name="NOME" dataDxfId="5"/>
    <tableColumn id="4" name="FUNÇÃO" dataDxfId="4"/>
    <tableColumn id="5" name="AG" dataDxfId="3"/>
    <tableColumn id="6" name="CONTA" dataDxfId="2"/>
    <tableColumn id="7" name="SALARIO" dataDxfId="1" dataCellStyle="Moeda"/>
    <tableColumn id="9" name="CLASSIFICAÇÂ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theme="3"/>
  </sheetPr>
  <dimension ref="B1:K694"/>
  <sheetViews>
    <sheetView showGridLines="0" showRowColHeaders="0" tabSelected="1" view="pageBreakPreview" topLeftCell="D7" zoomScale="130" zoomScaleNormal="98" zoomScaleSheetLayoutView="130" workbookViewId="0">
      <pane ySplit="6" topLeftCell="A13" activePane="bottomLeft" state="frozen"/>
      <selection activeCell="A7" sqref="A7"/>
      <selection pane="bottomLeft" activeCell="F17" sqref="F17"/>
    </sheetView>
  </sheetViews>
  <sheetFormatPr defaultRowHeight="15.75" x14ac:dyDescent="0.25"/>
  <cols>
    <col min="1" max="1" width="0.625" style="66" customWidth="1"/>
    <col min="2" max="2" width="6.25" style="67" customWidth="1"/>
    <col min="3" max="3" width="6.875" style="67" bestFit="1" customWidth="1"/>
    <col min="4" max="4" width="34.875" style="66" customWidth="1"/>
    <col min="5" max="5" width="15.125" style="67" customWidth="1"/>
    <col min="6" max="6" width="16.875" style="66" customWidth="1"/>
    <col min="7" max="7" width="10.75" style="67" customWidth="1"/>
    <col min="8" max="8" width="17.625" style="66" customWidth="1"/>
    <col min="9" max="9" width="11.375" style="67" customWidth="1"/>
    <col min="10" max="10" width="12.75" style="66" customWidth="1"/>
    <col min="11" max="11" width="18.875" style="65" customWidth="1"/>
    <col min="12" max="16384" width="9" style="66"/>
  </cols>
  <sheetData>
    <row r="1" spans="2:11" ht="15.75" hidden="1" customHeight="1" x14ac:dyDescent="0.25">
      <c r="B1" s="63" t="str">
        <f>IF('01'!$Q$1="","",'01'!$Q$1)</f>
        <v>TESTE 1</v>
      </c>
      <c r="C1" s="64"/>
      <c r="D1" s="65"/>
      <c r="E1" s="64"/>
    </row>
    <row r="2" spans="2:11" ht="15.75" hidden="1" customHeight="1" x14ac:dyDescent="0.25">
      <c r="B2" s="63" t="str">
        <f>IF('02'!$Q$1="","",'02'!$Q$1)</f>
        <v>TESTE 2</v>
      </c>
      <c r="C2" s="64"/>
      <c r="D2" s="65"/>
      <c r="E2" s="64"/>
    </row>
    <row r="3" spans="2:11" ht="15.75" hidden="1" customHeight="1" x14ac:dyDescent="0.25">
      <c r="B3" s="63" t="str">
        <f>IF('03'!$Q$1="","",'03'!$Q$1)</f>
        <v>TESTE 3</v>
      </c>
      <c r="C3" s="64"/>
      <c r="D3" s="65"/>
      <c r="E3" s="64"/>
    </row>
    <row r="4" spans="2:11" ht="15.75" hidden="1" customHeight="1" x14ac:dyDescent="0.25">
      <c r="B4" s="63" t="str">
        <f>IF('04'!$Q$1="","",'04'!$Q$1)</f>
        <v>TESTE 4</v>
      </c>
      <c r="C4" s="64"/>
      <c r="D4" s="65"/>
      <c r="E4" s="64"/>
    </row>
    <row r="5" spans="2:11" ht="15.75" hidden="1" customHeight="1" x14ac:dyDescent="0.25">
      <c r="B5" s="63" t="str">
        <f>IF('05'!$Q$1="","",'05'!$Q$1)</f>
        <v>TESTE 5</v>
      </c>
      <c r="C5" s="64"/>
      <c r="D5" s="65"/>
      <c r="E5" s="64"/>
    </row>
    <row r="6" spans="2:11" ht="15.75" hidden="1" customHeight="1" x14ac:dyDescent="0.25">
      <c r="B6" s="63" t="str">
        <f>IF('06'!$Q$1="","",'06'!$Q$1)</f>
        <v>TESTE 6</v>
      </c>
      <c r="C6" s="64"/>
      <c r="D6" s="65"/>
      <c r="E6" s="64"/>
    </row>
    <row r="7" spans="2:11" ht="9" customHeight="1" thickBot="1" x14ac:dyDescent="0.3">
      <c r="B7" s="68"/>
      <c r="C7" s="64"/>
      <c r="D7" s="65"/>
      <c r="E7" s="64"/>
    </row>
    <row r="8" spans="2:11" ht="12" customHeight="1" thickBot="1" x14ac:dyDescent="0.3">
      <c r="B8" s="166" t="s">
        <v>191</v>
      </c>
      <c r="C8" s="167"/>
      <c r="D8" s="167"/>
      <c r="E8" s="167"/>
      <c r="F8" s="167"/>
      <c r="G8" s="168"/>
      <c r="H8" s="175" t="s">
        <v>119</v>
      </c>
      <c r="I8" s="176"/>
      <c r="J8" s="83"/>
      <c r="K8" s="84"/>
    </row>
    <row r="9" spans="2:11" ht="12" customHeight="1" thickBot="1" x14ac:dyDescent="0.3">
      <c r="B9" s="169"/>
      <c r="C9" s="170"/>
      <c r="D9" s="170"/>
      <c r="E9" s="170"/>
      <c r="F9" s="170"/>
      <c r="G9" s="171"/>
      <c r="H9" s="177"/>
      <c r="I9" s="178"/>
      <c r="J9" s="69" t="s">
        <v>135</v>
      </c>
      <c r="K9" s="45">
        <f ca="1">K11/Tabela_GERAL[[#Totals],[DIAS IND.]]</f>
        <v>128.66666666666666</v>
      </c>
    </row>
    <row r="10" spans="2:11" ht="12" customHeight="1" thickBot="1" x14ac:dyDescent="0.3">
      <c r="B10" s="169"/>
      <c r="C10" s="170"/>
      <c r="D10" s="170"/>
      <c r="E10" s="170"/>
      <c r="F10" s="170"/>
      <c r="G10" s="171"/>
      <c r="H10" s="177"/>
      <c r="I10" s="178"/>
      <c r="J10" s="69" t="s">
        <v>116</v>
      </c>
      <c r="K10" s="45">
        <f ca="1">Tabela_GERAL[[#Totals],[R$ TOTAL]]</f>
        <v>162</v>
      </c>
    </row>
    <row r="11" spans="2:11" ht="16.5" customHeight="1" thickBot="1" x14ac:dyDescent="0.3">
      <c r="B11" s="172"/>
      <c r="C11" s="173"/>
      <c r="D11" s="173"/>
      <c r="E11" s="173"/>
      <c r="F11" s="173"/>
      <c r="G11" s="174"/>
      <c r="H11" s="115" t="s">
        <v>192</v>
      </c>
      <c r="I11" s="116" t="s">
        <v>189</v>
      </c>
      <c r="J11" s="70" t="s">
        <v>114</v>
      </c>
      <c r="K11" s="46">
        <f ca="1">Tabela_GERAL[[#Totals],[MÊS]]</f>
        <v>128.66666666666666</v>
      </c>
    </row>
    <row r="12" spans="2:11" x14ac:dyDescent="0.25">
      <c r="B12" s="48" t="s">
        <v>103</v>
      </c>
      <c r="C12" s="49" t="s">
        <v>7</v>
      </c>
      <c r="D12" s="47" t="s">
        <v>8</v>
      </c>
      <c r="E12" s="47" t="s">
        <v>9</v>
      </c>
      <c r="F12" s="117" t="s">
        <v>190</v>
      </c>
      <c r="G12" s="50" t="s">
        <v>134</v>
      </c>
      <c r="H12" s="40" t="s">
        <v>112</v>
      </c>
      <c r="I12" s="79" t="s">
        <v>136</v>
      </c>
      <c r="J12" s="85"/>
      <c r="K12" s="86"/>
    </row>
    <row r="13" spans="2:11" x14ac:dyDescent="0.25">
      <c r="B13" s="135">
        <f>IF(Tabela_GERAL[[#This Row],[FUNCIONARIO]]="","",COUNTA($D$13:D13))</f>
        <v>1</v>
      </c>
      <c r="C13" s="71">
        <f>IF(Funcionários!B6=0,"",Funcionários!B6)</f>
        <v>3693</v>
      </c>
      <c r="D13" s="71" t="str">
        <f>IF(Funcionários!D6=0,"",Funcionários!D6)</f>
        <v>CLERISTON LINCOLN DA SILVA LOPES</v>
      </c>
      <c r="E13" s="71" t="str">
        <f>IF(Funcionários!E6=0,"",Funcionários!E6)</f>
        <v>PEDREIRO</v>
      </c>
      <c r="F13" s="81">
        <f ca="1"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>162</v>
      </c>
      <c r="G13" s="74">
        <f ca="1"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>1</v>
      </c>
      <c r="H13" s="80">
        <f ca="1"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>128.66666666666666</v>
      </c>
      <c r="I13" s="75">
        <f ca="1"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>1</v>
      </c>
      <c r="J13" s="87"/>
      <c r="K13" s="88"/>
    </row>
    <row r="14" spans="2:11" x14ac:dyDescent="0.25">
      <c r="B14" s="135" t="str">
        <f>IF(Tabela_GERAL[[#This Row],[FUNCIONARIO]]="","",COUNTA($D$13:D14))</f>
        <v/>
      </c>
      <c r="C14" s="71" t="str">
        <f>IF(Funcionários!B7=0,"",Funcionários!B7)</f>
        <v/>
      </c>
      <c r="D14" s="71" t="str">
        <f>IF(Funcionários!D7=0,"",Funcionários!D7)</f>
        <v/>
      </c>
      <c r="E14" s="71" t="str">
        <f>IF(Funcionários!E7=0,"",Funcionários!E7)</f>
        <v/>
      </c>
      <c r="F1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4" s="87"/>
      <c r="K14" s="88"/>
    </row>
    <row r="15" spans="2:11" x14ac:dyDescent="0.25">
      <c r="B15" s="135" t="str">
        <f>IF(Tabela_GERAL[[#This Row],[FUNCIONARIO]]="","",COUNTA($D$13:D15))</f>
        <v/>
      </c>
      <c r="C15" s="71" t="str">
        <f>IF(Funcionários!B8=0,"",Funcionários!B8)</f>
        <v/>
      </c>
      <c r="D15" s="71" t="str">
        <f>IF(Funcionários!D8=0,"",Funcionários!D8)</f>
        <v/>
      </c>
      <c r="E15" s="71" t="str">
        <f>IF(Funcionários!E8=0,"",Funcionários!E8)</f>
        <v/>
      </c>
      <c r="F1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5" s="87"/>
      <c r="K15" s="88"/>
    </row>
    <row r="16" spans="2:11" x14ac:dyDescent="0.25">
      <c r="B16" s="135" t="str">
        <f>IF(Tabela_GERAL[[#This Row],[FUNCIONARIO]]="","",COUNTA($D$13:D16))</f>
        <v/>
      </c>
      <c r="C16" s="71" t="str">
        <f>IF(Funcionários!B9=0,"",Funcionários!B9)</f>
        <v/>
      </c>
      <c r="D16" s="71" t="str">
        <f>IF(Funcionários!D9=0,"",Funcionários!D9)</f>
        <v/>
      </c>
      <c r="E16" s="71" t="str">
        <f>IF(Funcionários!E9=0,"",Funcionários!E9)</f>
        <v/>
      </c>
      <c r="F1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6" s="87"/>
      <c r="K16" s="88"/>
    </row>
    <row r="17" spans="2:11" x14ac:dyDescent="0.25">
      <c r="B17" s="135" t="str">
        <f>IF(Tabela_GERAL[[#This Row],[FUNCIONARIO]]="","",COUNTA($D$13:D17))</f>
        <v/>
      </c>
      <c r="C17" s="71" t="str">
        <f>IF(Funcionários!B10=0,"",Funcionários!B10)</f>
        <v/>
      </c>
      <c r="D17" s="71" t="str">
        <f>IF(Funcionários!D10=0,"",Funcionários!D10)</f>
        <v/>
      </c>
      <c r="E17" s="71" t="str">
        <f>IF(Funcionários!E10=0,"",Funcionários!E10)</f>
        <v/>
      </c>
      <c r="F1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7" s="87"/>
      <c r="K17" s="88"/>
    </row>
    <row r="18" spans="2:11" x14ac:dyDescent="0.25">
      <c r="B18" s="135" t="str">
        <f>IF(Tabela_GERAL[[#This Row],[FUNCIONARIO]]="","",COUNTA($D$13:D18))</f>
        <v/>
      </c>
      <c r="C18" s="71" t="str">
        <f>IF(Funcionários!B11=0,"",Funcionários!B11)</f>
        <v/>
      </c>
      <c r="D18" s="71" t="str">
        <f>IF(Funcionários!D11=0,"",Funcionários!D11)</f>
        <v/>
      </c>
      <c r="E18" s="71" t="str">
        <f>IF(Funcionários!E11=0,"",Funcionários!E11)</f>
        <v/>
      </c>
      <c r="F1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8" s="87"/>
      <c r="K18" s="88"/>
    </row>
    <row r="19" spans="2:11" x14ac:dyDescent="0.25">
      <c r="B19" s="135" t="str">
        <f>IF(Tabela_GERAL[[#This Row],[FUNCIONARIO]]="","",COUNTA($D$13:D19))</f>
        <v/>
      </c>
      <c r="C19" s="71" t="str">
        <f>IF(Funcionários!B12=0,"",Funcionários!B12)</f>
        <v/>
      </c>
      <c r="D19" s="71" t="str">
        <f>IF(Funcionários!D12=0,"",Funcionários!D12)</f>
        <v/>
      </c>
      <c r="E19" s="71" t="str">
        <f>IF(Funcionários!E12=0,"",Funcionários!E12)</f>
        <v/>
      </c>
      <c r="F1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9" s="72"/>
      <c r="K19" s="73"/>
    </row>
    <row r="20" spans="2:11" x14ac:dyDescent="0.25">
      <c r="B20" s="135" t="str">
        <f>IF(Tabela_GERAL[[#This Row],[FUNCIONARIO]]="","",COUNTA($D$13:D20))</f>
        <v/>
      </c>
      <c r="C20" s="71" t="str">
        <f>IF(Funcionários!B13=0,"",Funcionários!B13)</f>
        <v/>
      </c>
      <c r="D20" s="71" t="str">
        <f>IF(Funcionários!D13=0,"",Funcionários!D13)</f>
        <v/>
      </c>
      <c r="E20" s="71" t="str">
        <f>IF(Funcionários!E13=0,"",Funcionários!E13)</f>
        <v/>
      </c>
      <c r="F2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20" s="72"/>
      <c r="K20" s="76" t="s">
        <v>144</v>
      </c>
    </row>
    <row r="21" spans="2:11" x14ac:dyDescent="0.25">
      <c r="B21" s="135" t="str">
        <f>IF(Tabela_GERAL[[#This Row],[FUNCIONARIO]]="","",COUNTA($D$13:D21))</f>
        <v/>
      </c>
      <c r="C21" s="71" t="str">
        <f>IF(Funcionários!B14=0,"",Funcionários!B14)</f>
        <v/>
      </c>
      <c r="D21" s="71" t="str">
        <f>IF(Funcionários!D14=0,"",Funcionários!D14)</f>
        <v/>
      </c>
      <c r="E21" s="71" t="str">
        <f>IF(Funcionários!E14=0,"",Funcionários!E14)</f>
        <v/>
      </c>
      <c r="F2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21" s="72"/>
      <c r="K21" s="73"/>
    </row>
    <row r="22" spans="2:11" x14ac:dyDescent="0.25">
      <c r="B22" s="135" t="str">
        <f>IF(Tabela_GERAL[[#This Row],[FUNCIONARIO]]="","",COUNTA($D$13:D22))</f>
        <v/>
      </c>
      <c r="C22" s="71" t="str">
        <f>IF(Funcionários!B15=0,"",Funcionários!B15)</f>
        <v/>
      </c>
      <c r="D22" s="71" t="str">
        <f>IF(Funcionários!D15=0,"",Funcionários!D15)</f>
        <v/>
      </c>
      <c r="E22" s="71" t="str">
        <f>IF(Funcionários!E15=0,"",Funcionários!E15)</f>
        <v/>
      </c>
      <c r="F2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22" s="72"/>
      <c r="K22" s="73"/>
    </row>
    <row r="23" spans="2:11" x14ac:dyDescent="0.25">
      <c r="B23" s="135" t="str">
        <f>IF(Tabela_GERAL[[#This Row],[FUNCIONARIO]]="","",COUNTA($D$13:D23))</f>
        <v/>
      </c>
      <c r="C23" s="71" t="str">
        <f>IF(Funcionários!B16=0,"",Funcionários!B16)</f>
        <v/>
      </c>
      <c r="D23" s="71" t="str">
        <f>IF(Funcionários!D16=0,"",Funcionários!D16)</f>
        <v/>
      </c>
      <c r="E23" s="71" t="str">
        <f>IF(Funcionários!E16=0,"",Funcionários!E16)</f>
        <v/>
      </c>
      <c r="F2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23" s="72"/>
      <c r="K23" s="73"/>
    </row>
    <row r="24" spans="2:11" x14ac:dyDescent="0.25">
      <c r="B24" s="135" t="str">
        <f>IF(Tabela_GERAL[[#This Row],[FUNCIONARIO]]="","",COUNTA($D$13:D24))</f>
        <v/>
      </c>
      <c r="C24" s="71" t="str">
        <f>IF(Funcionários!B17=0,"",Funcionários!B17)</f>
        <v/>
      </c>
      <c r="D24" s="71" t="str">
        <f>IF(Funcionários!D17=0,"",Funcionários!D17)</f>
        <v/>
      </c>
      <c r="E24" s="71" t="str">
        <f>IF(Funcionários!E17=0,"",Funcionários!E17)</f>
        <v/>
      </c>
      <c r="F2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24" s="72"/>
      <c r="K24" s="73"/>
    </row>
    <row r="25" spans="2:11" x14ac:dyDescent="0.25">
      <c r="B25" s="135" t="str">
        <f>IF(Tabela_GERAL[[#This Row],[FUNCIONARIO]]="","",COUNTA($D$13:D25))</f>
        <v/>
      </c>
      <c r="C25" s="71" t="str">
        <f>IF(Funcionários!B18=0,"",Funcionários!B18)</f>
        <v/>
      </c>
      <c r="D25" s="71" t="str">
        <f>IF(Funcionários!D18=0,"",Funcionários!D18)</f>
        <v/>
      </c>
      <c r="E25" s="71" t="str">
        <f>IF(Funcionários!E18=0,"",Funcionários!E18)</f>
        <v/>
      </c>
      <c r="F2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25" s="72"/>
      <c r="K25" s="73"/>
    </row>
    <row r="26" spans="2:11" x14ac:dyDescent="0.25">
      <c r="B26" s="135" t="str">
        <f>IF(Tabela_GERAL[[#This Row],[FUNCIONARIO]]="","",COUNTA($D$13:D26))</f>
        <v/>
      </c>
      <c r="C26" s="71" t="str">
        <f>IF(Funcionários!B19=0,"",Funcionários!B19)</f>
        <v/>
      </c>
      <c r="D26" s="71" t="str">
        <f>IF(Funcionários!D19=0,"",Funcionários!D19)</f>
        <v/>
      </c>
      <c r="E26" s="71" t="str">
        <f>IF(Funcionários!E19=0,"",Funcionários!E19)</f>
        <v/>
      </c>
      <c r="F2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26" s="72"/>
      <c r="K26" s="73"/>
    </row>
    <row r="27" spans="2:11" x14ac:dyDescent="0.25">
      <c r="B27" s="135" t="str">
        <f>IF(Tabela_GERAL[[#This Row],[FUNCIONARIO]]="","",COUNTA($D$13:D27))</f>
        <v/>
      </c>
      <c r="C27" s="71" t="str">
        <f>IF(Funcionários!B20=0,"",Funcionários!B20)</f>
        <v/>
      </c>
      <c r="D27" s="71" t="str">
        <f>IF(Funcionários!D20=0,"",Funcionários!D20)</f>
        <v/>
      </c>
      <c r="E27" s="71" t="str">
        <f>IF(Funcionários!E20=0,"",Funcionários!E20)</f>
        <v/>
      </c>
      <c r="F2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27" s="72"/>
      <c r="K27" s="73"/>
    </row>
    <row r="28" spans="2:11" x14ac:dyDescent="0.25">
      <c r="B28" s="135" t="str">
        <f>IF(Tabela_GERAL[[#This Row],[FUNCIONARIO]]="","",COUNTA($D$13:D28))</f>
        <v/>
      </c>
      <c r="C28" s="71" t="str">
        <f>IF(Funcionários!B21=0,"",Funcionários!B21)</f>
        <v/>
      </c>
      <c r="D28" s="71" t="str">
        <f>IF(Funcionários!D21=0,"",Funcionários!D21)</f>
        <v/>
      </c>
      <c r="E28" s="71" t="str">
        <f>IF(Funcionários!E21=0,"",Funcionários!E21)</f>
        <v/>
      </c>
      <c r="F2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28" s="72"/>
      <c r="K28" s="73"/>
    </row>
    <row r="29" spans="2:11" x14ac:dyDescent="0.25">
      <c r="B29" s="135" t="str">
        <f>IF(Tabela_GERAL[[#This Row],[FUNCIONARIO]]="","",COUNTA($D$13:D29))</f>
        <v/>
      </c>
      <c r="C29" s="71" t="str">
        <f>IF(Funcionários!B22=0,"",Funcionários!B22)</f>
        <v/>
      </c>
      <c r="D29" s="71" t="str">
        <f>IF(Funcionários!D22=0,"",Funcionários!D22)</f>
        <v/>
      </c>
      <c r="E29" s="71" t="str">
        <f>IF(Funcionários!E22=0,"",Funcionários!E22)</f>
        <v/>
      </c>
      <c r="F2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29" s="72"/>
      <c r="K29" s="73"/>
    </row>
    <row r="30" spans="2:11" x14ac:dyDescent="0.25">
      <c r="B30" s="135" t="str">
        <f>IF(Tabela_GERAL[[#This Row],[FUNCIONARIO]]="","",COUNTA($D$13:D30))</f>
        <v/>
      </c>
      <c r="C30" s="71" t="str">
        <f>IF(Funcionários!B23=0,"",Funcionários!B23)</f>
        <v/>
      </c>
      <c r="D30" s="71" t="str">
        <f>IF(Funcionários!D23=0,"",Funcionários!D23)</f>
        <v/>
      </c>
      <c r="E30" s="71" t="str">
        <f>IF(Funcionários!E23=0,"",Funcionários!E23)</f>
        <v/>
      </c>
      <c r="F3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30" s="72"/>
      <c r="K30" s="73"/>
    </row>
    <row r="31" spans="2:11" x14ac:dyDescent="0.25">
      <c r="B31" s="135" t="str">
        <f>IF(Tabela_GERAL[[#This Row],[FUNCIONARIO]]="","",COUNTA($D$13:D31))</f>
        <v/>
      </c>
      <c r="C31" s="71" t="str">
        <f>IF(Funcionários!B24=0,"",Funcionários!B24)</f>
        <v/>
      </c>
      <c r="D31" s="71" t="str">
        <f>IF(Funcionários!D24=0,"",Funcionários!D24)</f>
        <v/>
      </c>
      <c r="E31" s="71" t="str">
        <f>IF(Funcionários!E24=0,"",Funcionários!E24)</f>
        <v/>
      </c>
      <c r="F3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31" s="72"/>
      <c r="K31" s="73"/>
    </row>
    <row r="32" spans="2:11" x14ac:dyDescent="0.25">
      <c r="B32" s="135" t="str">
        <f>IF(Tabela_GERAL[[#This Row],[FUNCIONARIO]]="","",COUNTA($D$13:D32))</f>
        <v/>
      </c>
      <c r="C32" s="71" t="str">
        <f>IF(Funcionários!B25=0,"",Funcionários!B25)</f>
        <v/>
      </c>
      <c r="D32" s="71" t="str">
        <f>IF(Funcionários!D25=0,"",Funcionários!D25)</f>
        <v/>
      </c>
      <c r="E32" s="71" t="str">
        <f>IF(Funcionários!E25=0,"",Funcionários!E25)</f>
        <v/>
      </c>
      <c r="F3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32" s="72"/>
      <c r="K32" s="73"/>
    </row>
    <row r="33" spans="2:11" x14ac:dyDescent="0.25">
      <c r="B33" s="135" t="str">
        <f>IF(Tabela_GERAL[[#This Row],[FUNCIONARIO]]="","",COUNTA($D$13:D33))</f>
        <v/>
      </c>
      <c r="C33" s="71" t="str">
        <f>IF(Funcionários!B26=0,"",Funcionários!B26)</f>
        <v/>
      </c>
      <c r="D33" s="71" t="str">
        <f>IF(Funcionários!D26=0,"",Funcionários!D26)</f>
        <v/>
      </c>
      <c r="E33" s="71" t="str">
        <f>IF(Funcionários!E26=0,"",Funcionários!E26)</f>
        <v/>
      </c>
      <c r="F3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33" s="72"/>
      <c r="K33" s="73"/>
    </row>
    <row r="34" spans="2:11" x14ac:dyDescent="0.25">
      <c r="B34" s="135" t="str">
        <f>IF(Tabela_GERAL[[#This Row],[FUNCIONARIO]]="","",COUNTA($D$13:D34))</f>
        <v/>
      </c>
      <c r="C34" s="71" t="str">
        <f>IF(Funcionários!B27=0,"",Funcionários!B27)</f>
        <v/>
      </c>
      <c r="D34" s="71" t="str">
        <f>IF(Funcionários!D27=0,"",Funcionários!D27)</f>
        <v/>
      </c>
      <c r="E34" s="71" t="str">
        <f>IF(Funcionários!E27=0,"",Funcionários!E27)</f>
        <v/>
      </c>
      <c r="F3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34" s="72"/>
      <c r="K34" s="73"/>
    </row>
    <row r="35" spans="2:11" x14ac:dyDescent="0.25">
      <c r="B35" s="135" t="str">
        <f>IF(Tabela_GERAL[[#This Row],[FUNCIONARIO]]="","",COUNTA($D$13:D35))</f>
        <v/>
      </c>
      <c r="C35" s="71" t="str">
        <f>IF(Funcionários!B28=0,"",Funcionários!B28)</f>
        <v/>
      </c>
      <c r="D35" s="71" t="str">
        <f>IF(Funcionários!D28=0,"",Funcionários!D28)</f>
        <v/>
      </c>
      <c r="E35" s="71" t="str">
        <f>IF(Funcionários!E28=0,"",Funcionários!E28)</f>
        <v/>
      </c>
      <c r="F3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35" s="72"/>
      <c r="K35" s="73"/>
    </row>
    <row r="36" spans="2:11" x14ac:dyDescent="0.25">
      <c r="B36" s="135" t="str">
        <f>IF(Tabela_GERAL[[#This Row],[FUNCIONARIO]]="","",COUNTA($D$13:D36))</f>
        <v/>
      </c>
      <c r="C36" s="71" t="str">
        <f>IF(Funcionários!B29=0,"",Funcionários!B29)</f>
        <v/>
      </c>
      <c r="D36" s="71" t="str">
        <f>IF(Funcionários!D29=0,"",Funcionários!D29)</f>
        <v/>
      </c>
      <c r="E36" s="71" t="str">
        <f>IF(Funcionários!E29=0,"",Funcionários!E29)</f>
        <v/>
      </c>
      <c r="F3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36" s="72"/>
      <c r="K36" s="73"/>
    </row>
    <row r="37" spans="2:11" x14ac:dyDescent="0.25">
      <c r="B37" s="135" t="str">
        <f>IF(Tabela_GERAL[[#This Row],[FUNCIONARIO]]="","",COUNTA($D$13:D37))</f>
        <v/>
      </c>
      <c r="C37" s="71" t="str">
        <f>IF(Funcionários!B30=0,"",Funcionários!B30)</f>
        <v/>
      </c>
      <c r="D37" s="71" t="str">
        <f>IF(Funcionários!D30=0,"",Funcionários!D30)</f>
        <v/>
      </c>
      <c r="E37" s="71" t="str">
        <f>IF(Funcionários!E30=0,"",Funcionários!E30)</f>
        <v/>
      </c>
      <c r="F3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37" s="72"/>
      <c r="K37" s="73"/>
    </row>
    <row r="38" spans="2:11" x14ac:dyDescent="0.25">
      <c r="B38" s="135" t="str">
        <f>IF(Tabela_GERAL[[#This Row],[FUNCIONARIO]]="","",COUNTA($D$13:D38))</f>
        <v/>
      </c>
      <c r="C38" s="71" t="str">
        <f>IF(Funcionários!B31=0,"",Funcionários!B31)</f>
        <v/>
      </c>
      <c r="D38" s="71" t="str">
        <f>IF(Funcionários!D31=0,"",Funcionários!D31)</f>
        <v/>
      </c>
      <c r="E38" s="71" t="str">
        <f>IF(Funcionários!E31=0,"",Funcionários!E31)</f>
        <v/>
      </c>
      <c r="F3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38" s="72"/>
      <c r="K38" s="73"/>
    </row>
    <row r="39" spans="2:11" x14ac:dyDescent="0.25">
      <c r="B39" s="135" t="str">
        <f>IF(Tabela_GERAL[[#This Row],[FUNCIONARIO]]="","",COUNTA($D$13:D39))</f>
        <v/>
      </c>
      <c r="C39" s="71" t="str">
        <f>IF(Funcionários!B32=0,"",Funcionários!B32)</f>
        <v/>
      </c>
      <c r="D39" s="71" t="str">
        <f>IF(Funcionários!D32=0,"",Funcionários!D32)</f>
        <v/>
      </c>
      <c r="E39" s="71" t="str">
        <f>IF(Funcionários!E32=0,"",Funcionários!E32)</f>
        <v/>
      </c>
      <c r="F3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39" s="72"/>
      <c r="K39" s="73"/>
    </row>
    <row r="40" spans="2:11" x14ac:dyDescent="0.25">
      <c r="B40" s="135" t="str">
        <f>IF(Tabela_GERAL[[#This Row],[FUNCIONARIO]]="","",COUNTA($D$13:D40))</f>
        <v/>
      </c>
      <c r="C40" s="71" t="str">
        <f>IF(Funcionários!B33=0,"",Funcionários!B33)</f>
        <v/>
      </c>
      <c r="D40" s="71" t="str">
        <f>IF(Funcionários!D33=0,"",Funcionários!D33)</f>
        <v/>
      </c>
      <c r="E40" s="71" t="str">
        <f>IF(Funcionários!E33=0,"",Funcionários!E33)</f>
        <v/>
      </c>
      <c r="F4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40" s="72"/>
      <c r="K40" s="73"/>
    </row>
    <row r="41" spans="2:11" x14ac:dyDescent="0.25">
      <c r="B41" s="135" t="str">
        <f>IF(Tabela_GERAL[[#This Row],[FUNCIONARIO]]="","",COUNTA($D$13:D41))</f>
        <v/>
      </c>
      <c r="C41" s="71" t="str">
        <f>IF(Funcionários!B34=0,"",Funcionários!B34)</f>
        <v/>
      </c>
      <c r="D41" s="71" t="str">
        <f>IF(Funcionários!D34=0,"",Funcionários!D34)</f>
        <v/>
      </c>
      <c r="E41" s="71" t="str">
        <f>IF(Funcionários!E34=0,"",Funcionários!E34)</f>
        <v/>
      </c>
      <c r="F4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41" s="72"/>
      <c r="K41" s="73"/>
    </row>
    <row r="42" spans="2:11" x14ac:dyDescent="0.25">
      <c r="B42" s="135" t="str">
        <f>IF(Tabela_GERAL[[#This Row],[FUNCIONARIO]]="","",COUNTA($D$13:D42))</f>
        <v/>
      </c>
      <c r="C42" s="71" t="str">
        <f>IF(Funcionários!B35=0,"",Funcionários!B35)</f>
        <v/>
      </c>
      <c r="D42" s="71" t="str">
        <f>IF(Funcionários!D35=0,"",Funcionários!D35)</f>
        <v/>
      </c>
      <c r="E42" s="71" t="str">
        <f>IF(Funcionários!E35=0,"",Funcionários!E35)</f>
        <v/>
      </c>
      <c r="F4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42" s="72"/>
      <c r="K42" s="73"/>
    </row>
    <row r="43" spans="2:11" x14ac:dyDescent="0.25">
      <c r="B43" s="135" t="str">
        <f>IF(Tabela_GERAL[[#This Row],[FUNCIONARIO]]="","",COUNTA($D$13:D43))</f>
        <v/>
      </c>
      <c r="C43" s="71" t="str">
        <f>IF(Funcionários!B36=0,"",Funcionários!B36)</f>
        <v/>
      </c>
      <c r="D43" s="71" t="str">
        <f>IF(Funcionários!D36=0,"",Funcionários!D36)</f>
        <v/>
      </c>
      <c r="E43" s="71" t="str">
        <f>IF(Funcionários!E36=0,"",Funcionários!E36)</f>
        <v/>
      </c>
      <c r="F4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43" s="72"/>
      <c r="K43" s="73"/>
    </row>
    <row r="44" spans="2:11" x14ac:dyDescent="0.25">
      <c r="B44" s="135" t="str">
        <f>IF(Tabela_GERAL[[#This Row],[FUNCIONARIO]]="","",COUNTA($D$13:D44))</f>
        <v/>
      </c>
      <c r="C44" s="71" t="str">
        <f>IF(Funcionários!B37=0,"",Funcionários!B37)</f>
        <v/>
      </c>
      <c r="D44" s="71" t="str">
        <f>IF(Funcionários!D37=0,"",Funcionários!D37)</f>
        <v/>
      </c>
      <c r="E44" s="71" t="str">
        <f>IF(Funcionários!E37=0,"",Funcionários!E37)</f>
        <v/>
      </c>
      <c r="F4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44" s="72"/>
      <c r="K44" s="73"/>
    </row>
    <row r="45" spans="2:11" x14ac:dyDescent="0.25">
      <c r="B45" s="135" t="str">
        <f>IF(Tabela_GERAL[[#This Row],[FUNCIONARIO]]="","",COUNTA($D$13:D45))</f>
        <v/>
      </c>
      <c r="C45" s="71" t="str">
        <f>IF(Funcionários!B38=0,"",Funcionários!B38)</f>
        <v/>
      </c>
      <c r="D45" s="71" t="str">
        <f>IF(Funcionários!D38=0,"",Funcionários!D38)</f>
        <v/>
      </c>
      <c r="E45" s="71" t="str">
        <f>IF(Funcionários!E38=0,"",Funcionários!E38)</f>
        <v/>
      </c>
      <c r="F4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45" s="72"/>
      <c r="K45" s="73"/>
    </row>
    <row r="46" spans="2:11" x14ac:dyDescent="0.25">
      <c r="B46" s="135" t="str">
        <f>IF(Tabela_GERAL[[#This Row],[FUNCIONARIO]]="","",COUNTA($D$13:D46))</f>
        <v/>
      </c>
      <c r="C46" s="71" t="str">
        <f>IF(Funcionários!B39=0,"",Funcionários!B39)</f>
        <v/>
      </c>
      <c r="D46" s="71" t="str">
        <f>IF(Funcionários!D39=0,"",Funcionários!D39)</f>
        <v/>
      </c>
      <c r="E46" s="71" t="str">
        <f>IF(Funcionários!E39=0,"",Funcionários!E39)</f>
        <v/>
      </c>
      <c r="F4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46" s="72"/>
      <c r="K46" s="73"/>
    </row>
    <row r="47" spans="2:11" x14ac:dyDescent="0.25">
      <c r="B47" s="135" t="str">
        <f>IF(Tabela_GERAL[[#This Row],[FUNCIONARIO]]="","",COUNTA($D$13:D47))</f>
        <v/>
      </c>
      <c r="C47" s="71" t="str">
        <f>IF(Funcionários!B40=0,"",Funcionários!B40)</f>
        <v/>
      </c>
      <c r="D47" s="71" t="str">
        <f>IF(Funcionários!D40=0,"",Funcionários!D40)</f>
        <v/>
      </c>
      <c r="E47" s="71" t="str">
        <f>IF(Funcionários!E40=0,"",Funcionários!E40)</f>
        <v/>
      </c>
      <c r="F4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47" s="72"/>
      <c r="K47" s="73"/>
    </row>
    <row r="48" spans="2:11" x14ac:dyDescent="0.25">
      <c r="B48" s="135" t="str">
        <f>IF(Tabela_GERAL[[#This Row],[FUNCIONARIO]]="","",COUNTA($D$13:D48))</f>
        <v/>
      </c>
      <c r="C48" s="71" t="str">
        <f>IF(Funcionários!B41=0,"",Funcionários!B41)</f>
        <v/>
      </c>
      <c r="D48" s="71" t="str">
        <f>IF(Funcionários!D41=0,"",Funcionários!D41)</f>
        <v/>
      </c>
      <c r="E48" s="71" t="str">
        <f>IF(Funcionários!E41=0,"",Funcionários!E41)</f>
        <v/>
      </c>
      <c r="F4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48" s="72"/>
      <c r="K48" s="73"/>
    </row>
    <row r="49" spans="2:11" x14ac:dyDescent="0.25">
      <c r="B49" s="135" t="str">
        <f>IF(Tabela_GERAL[[#This Row],[FUNCIONARIO]]="","",COUNTA($D$13:D49))</f>
        <v/>
      </c>
      <c r="C49" s="71" t="str">
        <f>IF(Funcionários!B42=0,"",Funcionários!B42)</f>
        <v/>
      </c>
      <c r="D49" s="71" t="str">
        <f>IF(Funcionários!D42=0,"",Funcionários!D42)</f>
        <v/>
      </c>
      <c r="E49" s="71" t="str">
        <f>IF(Funcionários!E42=0,"",Funcionários!E42)</f>
        <v/>
      </c>
      <c r="F4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49" s="72"/>
      <c r="K49" s="73"/>
    </row>
    <row r="50" spans="2:11" x14ac:dyDescent="0.25">
      <c r="B50" s="135" t="str">
        <f>IF(Tabela_GERAL[[#This Row],[FUNCIONARIO]]="","",COUNTA($D$13:D50))</f>
        <v/>
      </c>
      <c r="C50" s="71" t="str">
        <f>IF(Funcionários!B43=0,"",Funcionários!B43)</f>
        <v/>
      </c>
      <c r="D50" s="71" t="str">
        <f>IF(Funcionários!D43=0,"",Funcionários!D43)</f>
        <v/>
      </c>
      <c r="E50" s="71" t="str">
        <f>IF(Funcionários!E43=0,"",Funcionários!E43)</f>
        <v/>
      </c>
      <c r="F5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50" s="72"/>
      <c r="K50" s="73"/>
    </row>
    <row r="51" spans="2:11" x14ac:dyDescent="0.25">
      <c r="B51" s="135" t="str">
        <f>IF(Tabela_GERAL[[#This Row],[FUNCIONARIO]]="","",COUNTA($D$13:D51))</f>
        <v/>
      </c>
      <c r="C51" s="71" t="str">
        <f>IF(Funcionários!B44=0,"",Funcionários!B44)</f>
        <v/>
      </c>
      <c r="D51" s="71" t="str">
        <f>IF(Funcionários!D44=0,"",Funcionários!D44)</f>
        <v/>
      </c>
      <c r="E51" s="71" t="str">
        <f>IF(Funcionários!E44=0,"",Funcionários!E44)</f>
        <v/>
      </c>
      <c r="F5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51" s="72"/>
      <c r="K51" s="73"/>
    </row>
    <row r="52" spans="2:11" x14ac:dyDescent="0.25">
      <c r="B52" s="135" t="str">
        <f>IF(Tabela_GERAL[[#This Row],[FUNCIONARIO]]="","",COUNTA($D$13:D52))</f>
        <v/>
      </c>
      <c r="C52" s="71" t="str">
        <f>IF(Funcionários!B45=0,"",Funcionários!B45)</f>
        <v/>
      </c>
      <c r="D52" s="71" t="str">
        <f>IF(Funcionários!D45=0,"",Funcionários!D45)</f>
        <v/>
      </c>
      <c r="E52" s="71" t="str">
        <f>IF(Funcionários!E45=0,"",Funcionários!E45)</f>
        <v/>
      </c>
      <c r="F5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52" s="72"/>
      <c r="K52" s="73"/>
    </row>
    <row r="53" spans="2:11" x14ac:dyDescent="0.25">
      <c r="B53" s="135" t="str">
        <f>IF(Tabela_GERAL[[#This Row],[FUNCIONARIO]]="","",COUNTA($D$13:D53))</f>
        <v/>
      </c>
      <c r="C53" s="71" t="str">
        <f>IF(Funcionários!B46=0,"",Funcionários!B46)</f>
        <v/>
      </c>
      <c r="D53" s="71" t="str">
        <f>IF(Funcionários!D46=0,"",Funcionários!D46)</f>
        <v/>
      </c>
      <c r="E53" s="71" t="str">
        <f>IF(Funcionários!E46=0,"",Funcionários!E46)</f>
        <v/>
      </c>
      <c r="F5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53" s="72"/>
      <c r="K53" s="73"/>
    </row>
    <row r="54" spans="2:11" x14ac:dyDescent="0.25">
      <c r="B54" s="135" t="str">
        <f>IF(Tabela_GERAL[[#This Row],[FUNCIONARIO]]="","",COUNTA($D$13:D54))</f>
        <v/>
      </c>
      <c r="C54" s="71" t="str">
        <f>IF(Funcionários!B47=0,"",Funcionários!B47)</f>
        <v/>
      </c>
      <c r="D54" s="71" t="str">
        <f>IF(Funcionários!D47=0,"",Funcionários!D47)</f>
        <v/>
      </c>
      <c r="E54" s="71" t="str">
        <f>IF(Funcionários!E47=0,"",Funcionários!E47)</f>
        <v/>
      </c>
      <c r="F5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54" s="72"/>
      <c r="K54" s="73"/>
    </row>
    <row r="55" spans="2:11" x14ac:dyDescent="0.25">
      <c r="B55" s="135" t="str">
        <f>IF(Tabela_GERAL[[#This Row],[FUNCIONARIO]]="","",COUNTA($D$13:D55))</f>
        <v/>
      </c>
      <c r="C55" s="71" t="str">
        <f>IF(Funcionários!B48=0,"",Funcionários!B48)</f>
        <v/>
      </c>
      <c r="D55" s="71" t="str">
        <f>IF(Funcionários!D48=0,"",Funcionários!D48)</f>
        <v/>
      </c>
      <c r="E55" s="71" t="str">
        <f>IF(Funcionários!E48=0,"",Funcionários!E48)</f>
        <v/>
      </c>
      <c r="F5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55" s="72"/>
      <c r="K55" s="73"/>
    </row>
    <row r="56" spans="2:11" x14ac:dyDescent="0.25">
      <c r="B56" s="135" t="str">
        <f>IF(Tabela_GERAL[[#This Row],[FUNCIONARIO]]="","",COUNTA($D$13:D56))</f>
        <v/>
      </c>
      <c r="C56" s="71" t="str">
        <f>IF(Funcionários!B49=0,"",Funcionários!B49)</f>
        <v/>
      </c>
      <c r="D56" s="71" t="str">
        <f>IF(Funcionários!D49=0,"",Funcionários!D49)</f>
        <v/>
      </c>
      <c r="E56" s="71" t="str">
        <f>IF(Funcionários!E49=0,"",Funcionários!E49)</f>
        <v/>
      </c>
      <c r="F5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56" s="72"/>
      <c r="K56" s="73"/>
    </row>
    <row r="57" spans="2:11" x14ac:dyDescent="0.25">
      <c r="B57" s="135" t="str">
        <f>IF(Tabela_GERAL[[#This Row],[FUNCIONARIO]]="","",COUNTA($D$13:D57))</f>
        <v/>
      </c>
      <c r="C57" s="71" t="str">
        <f>IF(Funcionários!B50=0,"",Funcionários!B50)</f>
        <v/>
      </c>
      <c r="D57" s="71" t="str">
        <f>IF(Funcionários!D50=0,"",Funcionários!D50)</f>
        <v/>
      </c>
      <c r="E57" s="71" t="str">
        <f>IF(Funcionários!E50=0,"",Funcionários!E50)</f>
        <v/>
      </c>
      <c r="F5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57" s="72"/>
      <c r="K57" s="73"/>
    </row>
    <row r="58" spans="2:11" x14ac:dyDescent="0.25">
      <c r="B58" s="135" t="str">
        <f>IF(Tabela_GERAL[[#This Row],[FUNCIONARIO]]="","",COUNTA($D$13:D58))</f>
        <v/>
      </c>
      <c r="C58" s="71" t="str">
        <f>IF(Funcionários!B51=0,"",Funcionários!B51)</f>
        <v/>
      </c>
      <c r="D58" s="71" t="str">
        <f>IF(Funcionários!D51=0,"",Funcionários!D51)</f>
        <v/>
      </c>
      <c r="E58" s="71" t="str">
        <f>IF(Funcionários!E51=0,"",Funcionários!E51)</f>
        <v/>
      </c>
      <c r="F5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58" s="72"/>
      <c r="K58" s="73"/>
    </row>
    <row r="59" spans="2:11" x14ac:dyDescent="0.25">
      <c r="B59" s="135" t="str">
        <f>IF(Tabela_GERAL[[#This Row],[FUNCIONARIO]]="","",COUNTA($D$13:D59))</f>
        <v/>
      </c>
      <c r="C59" s="71" t="str">
        <f>IF(Funcionários!B52=0,"",Funcionários!B52)</f>
        <v/>
      </c>
      <c r="D59" s="71" t="str">
        <f>IF(Funcionários!D52=0,"",Funcionários!D52)</f>
        <v/>
      </c>
      <c r="E59" s="71" t="str">
        <f>IF(Funcionários!E52=0,"",Funcionários!E52)</f>
        <v/>
      </c>
      <c r="F5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59" s="72"/>
      <c r="K59" s="73"/>
    </row>
    <row r="60" spans="2:11" x14ac:dyDescent="0.25">
      <c r="B60" s="135" t="str">
        <f>IF(Tabela_GERAL[[#This Row],[FUNCIONARIO]]="","",COUNTA($D$13:D60))</f>
        <v/>
      </c>
      <c r="C60" s="71" t="str">
        <f>IF(Funcionários!B53=0,"",Funcionários!B53)</f>
        <v/>
      </c>
      <c r="D60" s="71" t="str">
        <f>IF(Funcionários!D53=0,"",Funcionários!D53)</f>
        <v/>
      </c>
      <c r="E60" s="71" t="str">
        <f>IF(Funcionários!E53=0,"",Funcionários!E53)</f>
        <v/>
      </c>
      <c r="F6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60" s="72"/>
      <c r="K60" s="73"/>
    </row>
    <row r="61" spans="2:11" x14ac:dyDescent="0.25">
      <c r="B61" s="135" t="str">
        <f>IF(Tabela_GERAL[[#This Row],[FUNCIONARIO]]="","",COUNTA($D$13:D61))</f>
        <v/>
      </c>
      <c r="C61" s="71" t="str">
        <f>IF(Funcionários!B54=0,"",Funcionários!B54)</f>
        <v/>
      </c>
      <c r="D61" s="71" t="str">
        <f>IF(Funcionários!D54=0,"",Funcionários!D54)</f>
        <v/>
      </c>
      <c r="E61" s="71" t="str">
        <f>IF(Funcionários!E54=0,"",Funcionários!E54)</f>
        <v/>
      </c>
      <c r="F6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61" s="72"/>
      <c r="K61" s="73"/>
    </row>
    <row r="62" spans="2:11" x14ac:dyDescent="0.25">
      <c r="B62" s="135" t="str">
        <f>IF(Tabela_GERAL[[#This Row],[FUNCIONARIO]]="","",COUNTA($D$13:D62))</f>
        <v/>
      </c>
      <c r="C62" s="71" t="str">
        <f>IF(Funcionários!B55=0,"",Funcionários!B55)</f>
        <v/>
      </c>
      <c r="D62" s="71" t="str">
        <f>IF(Funcionários!D55=0,"",Funcionários!D55)</f>
        <v/>
      </c>
      <c r="E62" s="71" t="str">
        <f>IF(Funcionários!E55=0,"",Funcionários!E55)</f>
        <v/>
      </c>
      <c r="F6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62" s="72"/>
      <c r="K62" s="73"/>
    </row>
    <row r="63" spans="2:11" x14ac:dyDescent="0.25">
      <c r="B63" s="135" t="str">
        <f>IF(Tabela_GERAL[[#This Row],[FUNCIONARIO]]="","",COUNTA($D$13:D63))</f>
        <v/>
      </c>
      <c r="C63" s="71" t="str">
        <f>IF(Funcionários!B56=0,"",Funcionários!B56)</f>
        <v/>
      </c>
      <c r="D63" s="71" t="str">
        <f>IF(Funcionários!D56=0,"",Funcionários!D56)</f>
        <v/>
      </c>
      <c r="E63" s="71" t="str">
        <f>IF(Funcionários!E56=0,"",Funcionários!E56)</f>
        <v/>
      </c>
      <c r="F6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63" s="72"/>
      <c r="K63" s="73"/>
    </row>
    <row r="64" spans="2:11" x14ac:dyDescent="0.25">
      <c r="B64" s="135" t="str">
        <f>IF(Tabela_GERAL[[#This Row],[FUNCIONARIO]]="","",COUNTA($D$13:D64))</f>
        <v/>
      </c>
      <c r="C64" s="71" t="str">
        <f>IF(Funcionários!B57=0,"",Funcionários!B57)</f>
        <v/>
      </c>
      <c r="D64" s="71" t="str">
        <f>IF(Funcionários!D57=0,"",Funcionários!D57)</f>
        <v/>
      </c>
      <c r="E64" s="71" t="str">
        <f>IF(Funcionários!E57=0,"",Funcionários!E57)</f>
        <v/>
      </c>
      <c r="F6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64" s="72"/>
      <c r="K64" s="73"/>
    </row>
    <row r="65" spans="2:11" x14ac:dyDescent="0.25">
      <c r="B65" s="135" t="str">
        <f>IF(Tabela_GERAL[[#This Row],[FUNCIONARIO]]="","",COUNTA($D$13:D65))</f>
        <v/>
      </c>
      <c r="C65" s="71" t="str">
        <f>IF(Funcionários!B58=0,"",Funcionários!B58)</f>
        <v/>
      </c>
      <c r="D65" s="71" t="str">
        <f>IF(Funcionários!D58=0,"",Funcionários!D58)</f>
        <v/>
      </c>
      <c r="E65" s="71" t="str">
        <f>IF(Funcionários!E58=0,"",Funcionários!E58)</f>
        <v/>
      </c>
      <c r="F6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65" s="72"/>
      <c r="K65" s="73"/>
    </row>
    <row r="66" spans="2:11" x14ac:dyDescent="0.25">
      <c r="B66" s="135" t="str">
        <f>IF(Tabela_GERAL[[#This Row],[FUNCIONARIO]]="","",COUNTA($D$13:D66))</f>
        <v/>
      </c>
      <c r="C66" s="71" t="str">
        <f>IF(Funcionários!B59=0,"",Funcionários!B59)</f>
        <v/>
      </c>
      <c r="D66" s="71" t="str">
        <f>IF(Funcionários!D59=0,"",Funcionários!D59)</f>
        <v/>
      </c>
      <c r="E66" s="71" t="str">
        <f>IF(Funcionários!E59=0,"",Funcionários!E59)</f>
        <v/>
      </c>
      <c r="F6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66" s="72"/>
      <c r="K66" s="73"/>
    </row>
    <row r="67" spans="2:11" x14ac:dyDescent="0.25">
      <c r="B67" s="135" t="str">
        <f>IF(Tabela_GERAL[[#This Row],[FUNCIONARIO]]="","",COUNTA($D$13:D67))</f>
        <v/>
      </c>
      <c r="C67" s="71" t="str">
        <f>IF(Funcionários!B60=0,"",Funcionários!B60)</f>
        <v/>
      </c>
      <c r="D67" s="71" t="str">
        <f>IF(Funcionários!D60=0,"",Funcionários!D60)</f>
        <v/>
      </c>
      <c r="E67" s="71" t="str">
        <f>IF(Funcionários!E60=0,"",Funcionários!E60)</f>
        <v/>
      </c>
      <c r="F6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67" s="72"/>
      <c r="K67" s="73"/>
    </row>
    <row r="68" spans="2:11" x14ac:dyDescent="0.25">
      <c r="B68" s="135" t="str">
        <f>IF(Tabela_GERAL[[#This Row],[FUNCIONARIO]]="","",COUNTA($D$13:D68))</f>
        <v/>
      </c>
      <c r="C68" s="71" t="str">
        <f>IF(Funcionários!B61=0,"",Funcionários!B61)</f>
        <v/>
      </c>
      <c r="D68" s="71" t="str">
        <f>IF(Funcionários!D61=0,"",Funcionários!D61)</f>
        <v/>
      </c>
      <c r="E68" s="71" t="str">
        <f>IF(Funcionários!E61=0,"",Funcionários!E61)</f>
        <v/>
      </c>
      <c r="F6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68" s="72"/>
      <c r="K68" s="73"/>
    </row>
    <row r="69" spans="2:11" x14ac:dyDescent="0.25">
      <c r="B69" s="135" t="str">
        <f>IF(Tabela_GERAL[[#This Row],[FUNCIONARIO]]="","",COUNTA($D$13:D69))</f>
        <v/>
      </c>
      <c r="C69" s="71" t="str">
        <f>IF(Funcionários!B62=0,"",Funcionários!B62)</f>
        <v/>
      </c>
      <c r="D69" s="71" t="str">
        <f>IF(Funcionários!D62=0,"",Funcionários!D62)</f>
        <v/>
      </c>
      <c r="E69" s="71" t="str">
        <f>IF(Funcionários!E62=0,"",Funcionários!E62)</f>
        <v/>
      </c>
      <c r="F6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69" s="72"/>
      <c r="K69" s="73"/>
    </row>
    <row r="70" spans="2:11" x14ac:dyDescent="0.25">
      <c r="B70" s="135" t="str">
        <f>IF(Tabela_GERAL[[#This Row],[FUNCIONARIO]]="","",COUNTA($D$13:D70))</f>
        <v/>
      </c>
      <c r="C70" s="71" t="str">
        <f>IF(Funcionários!B63=0,"",Funcionários!B63)</f>
        <v/>
      </c>
      <c r="D70" s="71" t="str">
        <f>IF(Funcionários!D63=0,"",Funcionários!D63)</f>
        <v/>
      </c>
      <c r="E70" s="71" t="str">
        <f>IF(Funcionários!E63=0,"",Funcionários!E63)</f>
        <v/>
      </c>
      <c r="F7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7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7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7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70" s="72"/>
      <c r="K70" s="73"/>
    </row>
    <row r="71" spans="2:11" x14ac:dyDescent="0.25">
      <c r="B71" s="135" t="str">
        <f>IF(Tabela_GERAL[[#This Row],[FUNCIONARIO]]="","",COUNTA($D$13:D71))</f>
        <v/>
      </c>
      <c r="C71" s="71" t="str">
        <f>IF(Funcionários!B64=0,"",Funcionários!B64)</f>
        <v/>
      </c>
      <c r="D71" s="71" t="str">
        <f>IF(Funcionários!D64=0,"",Funcionários!D64)</f>
        <v/>
      </c>
      <c r="E71" s="71" t="str">
        <f>IF(Funcionários!E64=0,"",Funcionários!E64)</f>
        <v/>
      </c>
      <c r="F7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7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7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7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71" s="72"/>
      <c r="K71" s="73"/>
    </row>
    <row r="72" spans="2:11" x14ac:dyDescent="0.25">
      <c r="B72" s="135" t="str">
        <f>IF(Tabela_GERAL[[#This Row],[FUNCIONARIO]]="","",COUNTA($D$13:D72))</f>
        <v/>
      </c>
      <c r="C72" s="71" t="str">
        <f>IF(Funcionários!B65=0,"",Funcionários!B65)</f>
        <v/>
      </c>
      <c r="D72" s="71" t="str">
        <f>IF(Funcionários!D65=0,"",Funcionários!D65)</f>
        <v/>
      </c>
      <c r="E72" s="71" t="str">
        <f>IF(Funcionários!E65=0,"",Funcionários!E65)</f>
        <v/>
      </c>
      <c r="F7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7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7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7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72" s="72"/>
      <c r="K72" s="73"/>
    </row>
    <row r="73" spans="2:11" x14ac:dyDescent="0.25">
      <c r="B73" s="135" t="str">
        <f>IF(Tabela_GERAL[[#This Row],[FUNCIONARIO]]="","",COUNTA($D$13:D73))</f>
        <v/>
      </c>
      <c r="C73" s="71" t="str">
        <f>IF(Funcionários!B66=0,"",Funcionários!B66)</f>
        <v/>
      </c>
      <c r="D73" s="71" t="str">
        <f>IF(Funcionários!D66=0,"",Funcionários!D66)</f>
        <v/>
      </c>
      <c r="E73" s="71" t="str">
        <f>IF(Funcionários!E66=0,"",Funcionários!E66)</f>
        <v/>
      </c>
      <c r="F7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7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7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7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73" s="72"/>
      <c r="K73" s="73"/>
    </row>
    <row r="74" spans="2:11" x14ac:dyDescent="0.25">
      <c r="B74" s="135" t="str">
        <f>IF(Tabela_GERAL[[#This Row],[FUNCIONARIO]]="","",COUNTA($D$13:D74))</f>
        <v/>
      </c>
      <c r="C74" s="71" t="str">
        <f>IF(Funcionários!B67=0,"",Funcionários!B67)</f>
        <v/>
      </c>
      <c r="D74" s="71" t="str">
        <f>IF(Funcionários!D67=0,"",Funcionários!D67)</f>
        <v/>
      </c>
      <c r="E74" s="71" t="str">
        <f>IF(Funcionários!E67=0,"",Funcionários!E67)</f>
        <v/>
      </c>
      <c r="F7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7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7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7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74" s="72"/>
      <c r="K74" s="73"/>
    </row>
    <row r="75" spans="2:11" x14ac:dyDescent="0.25">
      <c r="B75" s="135" t="str">
        <f>IF(Tabela_GERAL[[#This Row],[FUNCIONARIO]]="","",COUNTA($D$13:D75))</f>
        <v/>
      </c>
      <c r="C75" s="71" t="str">
        <f>IF(Funcionários!B68=0,"",Funcionários!B68)</f>
        <v/>
      </c>
      <c r="D75" s="71" t="str">
        <f>IF(Funcionários!D68=0,"",Funcionários!D68)</f>
        <v/>
      </c>
      <c r="E75" s="71" t="str">
        <f>IF(Funcionários!E68=0,"",Funcionários!E68)</f>
        <v/>
      </c>
      <c r="F7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7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7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7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75" s="72"/>
      <c r="K75" s="73"/>
    </row>
    <row r="76" spans="2:11" x14ac:dyDescent="0.25">
      <c r="B76" s="135" t="str">
        <f>IF(Tabela_GERAL[[#This Row],[FUNCIONARIO]]="","",COUNTA($D$13:D76))</f>
        <v/>
      </c>
      <c r="C76" s="71" t="str">
        <f>IF(Funcionários!B69=0,"",Funcionários!B69)</f>
        <v/>
      </c>
      <c r="D76" s="71" t="str">
        <f>IF(Funcionários!D69=0,"",Funcionários!D69)</f>
        <v/>
      </c>
      <c r="E76" s="71" t="str">
        <f>IF(Funcionários!E69=0,"",Funcionários!E69)</f>
        <v/>
      </c>
      <c r="F7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7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7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7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76" s="72"/>
      <c r="K76" s="73"/>
    </row>
    <row r="77" spans="2:11" x14ac:dyDescent="0.25">
      <c r="B77" s="135" t="str">
        <f>IF(Tabela_GERAL[[#This Row],[FUNCIONARIO]]="","",COUNTA($D$13:D77))</f>
        <v/>
      </c>
      <c r="C77" s="71" t="str">
        <f>IF(Funcionários!B70=0,"",Funcionários!B70)</f>
        <v/>
      </c>
      <c r="D77" s="71" t="str">
        <f>IF(Funcionários!D70=0,"",Funcionários!D70)</f>
        <v/>
      </c>
      <c r="E77" s="71" t="str">
        <f>IF(Funcionários!E70=0,"",Funcionários!E70)</f>
        <v/>
      </c>
      <c r="F7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7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7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7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77" s="72"/>
      <c r="K77" s="73"/>
    </row>
    <row r="78" spans="2:11" x14ac:dyDescent="0.25">
      <c r="B78" s="135" t="str">
        <f>IF(Tabela_GERAL[[#This Row],[FUNCIONARIO]]="","",COUNTA($D$13:D78))</f>
        <v/>
      </c>
      <c r="C78" s="71" t="str">
        <f>IF(Funcionários!B71=0,"",Funcionários!B71)</f>
        <v/>
      </c>
      <c r="D78" s="71" t="str">
        <f>IF(Funcionários!D71=0,"",Funcionários!D71)</f>
        <v/>
      </c>
      <c r="E78" s="71" t="str">
        <f>IF(Funcionários!E71=0,"",Funcionários!E71)</f>
        <v/>
      </c>
      <c r="F7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7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7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7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78" s="72"/>
      <c r="K78" s="73"/>
    </row>
    <row r="79" spans="2:11" x14ac:dyDescent="0.25">
      <c r="B79" s="135" t="str">
        <f>IF(Tabela_GERAL[[#This Row],[FUNCIONARIO]]="","",COUNTA($D$13:D79))</f>
        <v/>
      </c>
      <c r="C79" s="71" t="str">
        <f>IF(Funcionários!B72=0,"",Funcionários!B72)</f>
        <v/>
      </c>
      <c r="D79" s="71" t="str">
        <f>IF(Funcionários!D72=0,"",Funcionários!D72)</f>
        <v/>
      </c>
      <c r="E79" s="71" t="str">
        <f>IF(Funcionários!E72=0,"",Funcionários!E72)</f>
        <v/>
      </c>
      <c r="F7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7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7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7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79" s="72"/>
      <c r="K79" s="73"/>
    </row>
    <row r="80" spans="2:11" x14ac:dyDescent="0.25">
      <c r="B80" s="135" t="str">
        <f>IF(Tabela_GERAL[[#This Row],[FUNCIONARIO]]="","",COUNTA($D$13:D80))</f>
        <v/>
      </c>
      <c r="C80" s="71" t="str">
        <f>IF(Funcionários!B73=0,"",Funcionários!B73)</f>
        <v/>
      </c>
      <c r="D80" s="71" t="str">
        <f>IF(Funcionários!D73=0,"",Funcionários!D73)</f>
        <v/>
      </c>
      <c r="E80" s="71" t="str">
        <f>IF(Funcionários!E73=0,"",Funcionários!E73)</f>
        <v/>
      </c>
      <c r="F8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8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8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8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80" s="72"/>
      <c r="K80" s="73"/>
    </row>
    <row r="81" spans="2:11" x14ac:dyDescent="0.25">
      <c r="B81" s="135" t="str">
        <f>IF(Tabela_GERAL[[#This Row],[FUNCIONARIO]]="","",COUNTA($D$13:D81))</f>
        <v/>
      </c>
      <c r="C81" s="71" t="str">
        <f>IF(Funcionários!B74=0,"",Funcionários!B74)</f>
        <v/>
      </c>
      <c r="D81" s="71" t="str">
        <f>IF(Funcionários!D74=0,"",Funcionários!D74)</f>
        <v/>
      </c>
      <c r="E81" s="71" t="str">
        <f>IF(Funcionários!E74=0,"",Funcionários!E74)</f>
        <v/>
      </c>
      <c r="F8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8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8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8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81" s="72"/>
      <c r="K81" s="73"/>
    </row>
    <row r="82" spans="2:11" x14ac:dyDescent="0.25">
      <c r="B82" s="135" t="str">
        <f>IF(Tabela_GERAL[[#This Row],[FUNCIONARIO]]="","",COUNTA($D$13:D82))</f>
        <v/>
      </c>
      <c r="C82" s="71" t="str">
        <f>IF(Funcionários!B75=0,"",Funcionários!B75)</f>
        <v/>
      </c>
      <c r="D82" s="71" t="str">
        <f>IF(Funcionários!D75=0,"",Funcionários!D75)</f>
        <v/>
      </c>
      <c r="E82" s="71" t="str">
        <f>IF(Funcionários!E75=0,"",Funcionários!E75)</f>
        <v/>
      </c>
      <c r="F8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8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8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8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82" s="72"/>
      <c r="K82" s="73"/>
    </row>
    <row r="83" spans="2:11" x14ac:dyDescent="0.25">
      <c r="B83" s="135" t="str">
        <f>IF(Tabela_GERAL[[#This Row],[FUNCIONARIO]]="","",COUNTA($D$13:D83))</f>
        <v/>
      </c>
      <c r="C83" s="71" t="str">
        <f>IF(Funcionários!B76=0,"",Funcionários!B76)</f>
        <v/>
      </c>
      <c r="D83" s="71" t="str">
        <f>IF(Funcionários!D76=0,"",Funcionários!D76)</f>
        <v/>
      </c>
      <c r="E83" s="71" t="str">
        <f>IF(Funcionários!E76=0,"",Funcionários!E76)</f>
        <v/>
      </c>
      <c r="F8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8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8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8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83" s="72"/>
      <c r="K83" s="73"/>
    </row>
    <row r="84" spans="2:11" x14ac:dyDescent="0.25">
      <c r="B84" s="135" t="str">
        <f>IF(Tabela_GERAL[[#This Row],[FUNCIONARIO]]="","",COUNTA($D$13:D84))</f>
        <v/>
      </c>
      <c r="C84" s="71" t="str">
        <f>IF(Funcionários!B77=0,"",Funcionários!B77)</f>
        <v/>
      </c>
      <c r="D84" s="71" t="str">
        <f>IF(Funcionários!D77=0,"",Funcionários!D77)</f>
        <v/>
      </c>
      <c r="E84" s="71" t="str">
        <f>IF(Funcionários!E77=0,"",Funcionários!E77)</f>
        <v/>
      </c>
      <c r="F8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8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8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8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84" s="72"/>
      <c r="K84" s="73"/>
    </row>
    <row r="85" spans="2:11" x14ac:dyDescent="0.25">
      <c r="B85" s="135" t="str">
        <f>IF(Tabela_GERAL[[#This Row],[FUNCIONARIO]]="","",COUNTA($D$13:D85))</f>
        <v/>
      </c>
      <c r="C85" s="71" t="str">
        <f>IF(Funcionários!B78=0,"",Funcionários!B78)</f>
        <v/>
      </c>
      <c r="D85" s="71" t="str">
        <f>IF(Funcionários!D78=0,"",Funcionários!D78)</f>
        <v/>
      </c>
      <c r="E85" s="71" t="str">
        <f>IF(Funcionários!E78=0,"",Funcionários!E78)</f>
        <v/>
      </c>
      <c r="F8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8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8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8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85" s="72"/>
      <c r="K85" s="73"/>
    </row>
    <row r="86" spans="2:11" x14ac:dyDescent="0.25">
      <c r="B86" s="135" t="str">
        <f>IF(Tabela_GERAL[[#This Row],[FUNCIONARIO]]="","",COUNTA($D$13:D86))</f>
        <v/>
      </c>
      <c r="C86" s="71" t="str">
        <f>IF(Funcionários!B79=0,"",Funcionários!B79)</f>
        <v/>
      </c>
      <c r="D86" s="71" t="str">
        <f>IF(Funcionários!D79=0,"",Funcionários!D79)</f>
        <v/>
      </c>
      <c r="E86" s="71" t="str">
        <f>IF(Funcionários!E79=0,"",Funcionários!E79)</f>
        <v/>
      </c>
      <c r="F8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8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8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8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86" s="72"/>
      <c r="K86" s="73"/>
    </row>
    <row r="87" spans="2:11" x14ac:dyDescent="0.25">
      <c r="B87" s="135" t="str">
        <f>IF(Tabela_GERAL[[#This Row],[FUNCIONARIO]]="","",COUNTA($D$13:D87))</f>
        <v/>
      </c>
      <c r="C87" s="71" t="str">
        <f>IF(Funcionários!B80=0,"",Funcionários!B80)</f>
        <v/>
      </c>
      <c r="D87" s="71" t="str">
        <f>IF(Funcionários!D80=0,"",Funcionários!D80)</f>
        <v/>
      </c>
      <c r="E87" s="71" t="str">
        <f>IF(Funcionários!E80=0,"",Funcionários!E80)</f>
        <v/>
      </c>
      <c r="F8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8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8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8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87" s="72"/>
      <c r="K87" s="73"/>
    </row>
    <row r="88" spans="2:11" x14ac:dyDescent="0.25">
      <c r="B88" s="135" t="str">
        <f>IF(Tabela_GERAL[[#This Row],[FUNCIONARIO]]="","",COUNTA($D$13:D88))</f>
        <v/>
      </c>
      <c r="C88" s="71" t="str">
        <f>IF(Funcionários!B81=0,"",Funcionários!B81)</f>
        <v/>
      </c>
      <c r="D88" s="71" t="str">
        <f>IF(Funcionários!D81=0,"",Funcionários!D81)</f>
        <v/>
      </c>
      <c r="E88" s="71" t="str">
        <f>IF(Funcionários!E81=0,"",Funcionários!E81)</f>
        <v/>
      </c>
      <c r="F8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8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8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8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88" s="72"/>
      <c r="K88" s="73"/>
    </row>
    <row r="89" spans="2:11" x14ac:dyDescent="0.25">
      <c r="B89" s="135" t="str">
        <f>IF(Tabela_GERAL[[#This Row],[FUNCIONARIO]]="","",COUNTA($D$13:D89))</f>
        <v/>
      </c>
      <c r="C89" s="71" t="str">
        <f>IF(Funcionários!B82=0,"",Funcionários!B82)</f>
        <v/>
      </c>
      <c r="D89" s="71" t="str">
        <f>IF(Funcionários!D82=0,"",Funcionários!D82)</f>
        <v/>
      </c>
      <c r="E89" s="71" t="str">
        <f>IF(Funcionários!E82=0,"",Funcionários!E82)</f>
        <v/>
      </c>
      <c r="F8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8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8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8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89" s="72"/>
      <c r="K89" s="73"/>
    </row>
    <row r="90" spans="2:11" x14ac:dyDescent="0.25">
      <c r="B90" s="135" t="str">
        <f>IF(Tabela_GERAL[[#This Row],[FUNCIONARIO]]="","",COUNTA($D$13:D90))</f>
        <v/>
      </c>
      <c r="C90" s="71" t="str">
        <f>IF(Funcionários!B83=0,"",Funcionários!B83)</f>
        <v/>
      </c>
      <c r="D90" s="71" t="str">
        <f>IF(Funcionários!D83=0,"",Funcionários!D83)</f>
        <v/>
      </c>
      <c r="E90" s="71" t="str">
        <f>IF(Funcionários!E83=0,"",Funcionários!E83)</f>
        <v/>
      </c>
      <c r="F9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9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9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9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90" s="72"/>
      <c r="K90" s="73"/>
    </row>
    <row r="91" spans="2:11" x14ac:dyDescent="0.25">
      <c r="B91" s="135" t="str">
        <f>IF(Tabela_GERAL[[#This Row],[FUNCIONARIO]]="","",COUNTA($D$13:D91))</f>
        <v/>
      </c>
      <c r="C91" s="71" t="str">
        <f>IF(Funcionários!B84=0,"",Funcionários!B84)</f>
        <v/>
      </c>
      <c r="D91" s="71" t="str">
        <f>IF(Funcionários!D84=0,"",Funcionários!D84)</f>
        <v/>
      </c>
      <c r="E91" s="71" t="str">
        <f>IF(Funcionários!E84=0,"",Funcionários!E84)</f>
        <v/>
      </c>
      <c r="F9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9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9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9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91" s="72"/>
      <c r="K91" s="73"/>
    </row>
    <row r="92" spans="2:11" x14ac:dyDescent="0.25">
      <c r="B92" s="135" t="str">
        <f>IF(Tabela_GERAL[[#This Row],[FUNCIONARIO]]="","",COUNTA($D$13:D92))</f>
        <v/>
      </c>
      <c r="C92" s="71" t="str">
        <f>IF(Funcionários!B85=0,"",Funcionários!B85)</f>
        <v/>
      </c>
      <c r="D92" s="71" t="str">
        <f>IF(Funcionários!D85=0,"",Funcionários!D85)</f>
        <v/>
      </c>
      <c r="E92" s="71" t="str">
        <f>IF(Funcionários!E85=0,"",Funcionários!E85)</f>
        <v/>
      </c>
      <c r="F9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9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9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9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92" s="72"/>
      <c r="K92" s="73"/>
    </row>
    <row r="93" spans="2:11" x14ac:dyDescent="0.25">
      <c r="B93" s="135" t="str">
        <f>IF(Tabela_GERAL[[#This Row],[FUNCIONARIO]]="","",COUNTA($D$13:D93))</f>
        <v/>
      </c>
      <c r="C93" s="71" t="str">
        <f>IF(Funcionários!B86=0,"",Funcionários!B86)</f>
        <v/>
      </c>
      <c r="D93" s="71" t="str">
        <f>IF(Funcionários!D86=0,"",Funcionários!D86)</f>
        <v/>
      </c>
      <c r="E93" s="71" t="str">
        <f>IF(Funcionários!E86=0,"",Funcionários!E86)</f>
        <v/>
      </c>
      <c r="F9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9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9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9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93" s="72"/>
      <c r="K93" s="73"/>
    </row>
    <row r="94" spans="2:11" x14ac:dyDescent="0.25">
      <c r="B94" s="135" t="str">
        <f>IF(Tabela_GERAL[[#This Row],[FUNCIONARIO]]="","",COUNTA($D$13:D94))</f>
        <v/>
      </c>
      <c r="C94" s="71" t="str">
        <f>IF(Funcionários!B87=0,"",Funcionários!B87)</f>
        <v/>
      </c>
      <c r="D94" s="71" t="str">
        <f>IF(Funcionários!D87=0,"",Funcionários!D87)</f>
        <v/>
      </c>
      <c r="E94" s="71" t="str">
        <f>IF(Funcionários!E87=0,"",Funcionários!E87)</f>
        <v/>
      </c>
      <c r="F9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9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9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9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94" s="72"/>
      <c r="K94" s="73"/>
    </row>
    <row r="95" spans="2:11" x14ac:dyDescent="0.25">
      <c r="B95" s="135" t="str">
        <f>IF(Tabela_GERAL[[#This Row],[FUNCIONARIO]]="","",COUNTA($D$13:D95))</f>
        <v/>
      </c>
      <c r="C95" s="71" t="str">
        <f>IF(Funcionários!B88=0,"",Funcionários!B88)</f>
        <v/>
      </c>
      <c r="D95" s="71" t="str">
        <f>IF(Funcionários!D88=0,"",Funcionários!D88)</f>
        <v/>
      </c>
      <c r="E95" s="71" t="str">
        <f>IF(Funcionários!E88=0,"",Funcionários!E88)</f>
        <v/>
      </c>
      <c r="F9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9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9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9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95" s="72"/>
      <c r="K95" s="73"/>
    </row>
    <row r="96" spans="2:11" x14ac:dyDescent="0.25">
      <c r="B96" s="135" t="str">
        <f>IF(Tabela_GERAL[[#This Row],[FUNCIONARIO]]="","",COUNTA($D$13:D96))</f>
        <v/>
      </c>
      <c r="C96" s="71" t="str">
        <f>IF(Funcionários!B89=0,"",Funcionários!B89)</f>
        <v/>
      </c>
      <c r="D96" s="71" t="str">
        <f>IF(Funcionários!D89=0,"",Funcionários!D89)</f>
        <v/>
      </c>
      <c r="E96" s="71" t="str">
        <f>IF(Funcionários!E89=0,"",Funcionários!E89)</f>
        <v/>
      </c>
      <c r="F9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9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9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9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96" s="72"/>
      <c r="K96" s="73"/>
    </row>
    <row r="97" spans="2:11" x14ac:dyDescent="0.25">
      <c r="B97" s="135" t="str">
        <f>IF(Tabela_GERAL[[#This Row],[FUNCIONARIO]]="","",COUNTA($D$13:D97))</f>
        <v/>
      </c>
      <c r="C97" s="71" t="str">
        <f>IF(Funcionários!B90=0,"",Funcionários!B90)</f>
        <v/>
      </c>
      <c r="D97" s="71" t="str">
        <f>IF(Funcionários!D90=0,"",Funcionários!D90)</f>
        <v/>
      </c>
      <c r="E97" s="71" t="str">
        <f>IF(Funcionários!E90=0,"",Funcionários!E90)</f>
        <v/>
      </c>
      <c r="F9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9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9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9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97" s="72"/>
      <c r="K97" s="73"/>
    </row>
    <row r="98" spans="2:11" x14ac:dyDescent="0.25">
      <c r="B98" s="135" t="str">
        <f>IF(Tabela_GERAL[[#This Row],[FUNCIONARIO]]="","",COUNTA($D$13:D98))</f>
        <v/>
      </c>
      <c r="C98" s="71" t="str">
        <f>IF(Funcionários!B91=0,"",Funcionários!B91)</f>
        <v/>
      </c>
      <c r="D98" s="71" t="str">
        <f>IF(Funcionários!D91=0,"",Funcionários!D91)</f>
        <v/>
      </c>
      <c r="E98" s="71" t="str">
        <f>IF(Funcionários!E91=0,"",Funcionários!E91)</f>
        <v/>
      </c>
      <c r="F9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9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9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9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98" s="72"/>
      <c r="K98" s="73"/>
    </row>
    <row r="99" spans="2:11" x14ac:dyDescent="0.25">
      <c r="B99" s="135" t="str">
        <f>IF(Tabela_GERAL[[#This Row],[FUNCIONARIO]]="","",COUNTA($D$13:D99))</f>
        <v/>
      </c>
      <c r="C99" s="71" t="str">
        <f>IF(Funcionários!B92=0,"",Funcionários!B92)</f>
        <v/>
      </c>
      <c r="D99" s="71" t="str">
        <f>IF(Funcionários!D92=0,"",Funcionários!D92)</f>
        <v/>
      </c>
      <c r="E99" s="71" t="str">
        <f>IF(Funcionários!E92=0,"",Funcionários!E92)</f>
        <v/>
      </c>
      <c r="F9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9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9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9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99" s="72"/>
      <c r="K99" s="73"/>
    </row>
    <row r="100" spans="2:11" x14ac:dyDescent="0.25">
      <c r="B100" s="135" t="str">
        <f>IF(Tabela_GERAL[[#This Row],[FUNCIONARIO]]="","",COUNTA($D$13:D100))</f>
        <v/>
      </c>
      <c r="C100" s="71" t="str">
        <f>IF(Funcionários!B93=0,"",Funcionários!B93)</f>
        <v/>
      </c>
      <c r="D100" s="71" t="str">
        <f>IF(Funcionários!D93=0,"",Funcionários!D93)</f>
        <v/>
      </c>
      <c r="E100" s="71" t="str">
        <f>IF(Funcionários!E93=0,"",Funcionários!E93)</f>
        <v/>
      </c>
      <c r="F10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0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0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0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00" s="72"/>
      <c r="K100" s="73"/>
    </row>
    <row r="101" spans="2:11" x14ac:dyDescent="0.25">
      <c r="B101" s="135" t="str">
        <f>IF(Tabela_GERAL[[#This Row],[FUNCIONARIO]]="","",COUNTA($D$13:D101))</f>
        <v/>
      </c>
      <c r="C101" s="71" t="str">
        <f>IF(Funcionários!B94=0,"",Funcionários!B94)</f>
        <v/>
      </c>
      <c r="D101" s="71" t="str">
        <f>IF(Funcionários!D94=0,"",Funcionários!D94)</f>
        <v/>
      </c>
      <c r="E101" s="71" t="str">
        <f>IF(Funcionários!E94=0,"",Funcionários!E94)</f>
        <v/>
      </c>
      <c r="F10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0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0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0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01" s="72"/>
      <c r="K101" s="73"/>
    </row>
    <row r="102" spans="2:11" x14ac:dyDescent="0.25">
      <c r="B102" s="135" t="str">
        <f>IF(Tabela_GERAL[[#This Row],[FUNCIONARIO]]="","",COUNTA($D$13:D102))</f>
        <v/>
      </c>
      <c r="C102" s="71" t="str">
        <f>IF(Funcionários!B95=0,"",Funcionários!B95)</f>
        <v/>
      </c>
      <c r="D102" s="71" t="str">
        <f>IF(Funcionários!D95=0,"",Funcionários!D95)</f>
        <v/>
      </c>
      <c r="E102" s="71" t="str">
        <f>IF(Funcionários!E95=0,"",Funcionários!E95)</f>
        <v/>
      </c>
      <c r="F10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0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0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0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02" s="72"/>
      <c r="K102" s="73"/>
    </row>
    <row r="103" spans="2:11" x14ac:dyDescent="0.25">
      <c r="B103" s="135" t="str">
        <f>IF(Tabela_GERAL[[#This Row],[FUNCIONARIO]]="","",COUNTA($D$13:D103))</f>
        <v/>
      </c>
      <c r="C103" s="71" t="str">
        <f>IF(Funcionários!B96=0,"",Funcionários!B96)</f>
        <v/>
      </c>
      <c r="D103" s="71" t="str">
        <f>IF(Funcionários!D96=0,"",Funcionários!D96)</f>
        <v/>
      </c>
      <c r="E103" s="71" t="str">
        <f>IF(Funcionários!E96=0,"",Funcionários!E96)</f>
        <v/>
      </c>
      <c r="F10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0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0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0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03" s="72"/>
      <c r="K103" s="73"/>
    </row>
    <row r="104" spans="2:11" x14ac:dyDescent="0.25">
      <c r="B104" s="135" t="str">
        <f>IF(Tabela_GERAL[[#This Row],[FUNCIONARIO]]="","",COUNTA($D$13:D104))</f>
        <v/>
      </c>
      <c r="C104" s="71" t="str">
        <f>IF(Funcionários!B97=0,"",Funcionários!B97)</f>
        <v/>
      </c>
      <c r="D104" s="71" t="str">
        <f>IF(Funcionários!D97=0,"",Funcionários!D97)</f>
        <v/>
      </c>
      <c r="E104" s="71" t="str">
        <f>IF(Funcionários!E97=0,"",Funcionários!E97)</f>
        <v/>
      </c>
      <c r="F10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0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0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0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04" s="72"/>
      <c r="K104" s="73"/>
    </row>
    <row r="105" spans="2:11" x14ac:dyDescent="0.25">
      <c r="B105" s="135" t="str">
        <f>IF(Tabela_GERAL[[#This Row],[FUNCIONARIO]]="","",COUNTA($D$13:D105))</f>
        <v/>
      </c>
      <c r="C105" s="71" t="str">
        <f>IF(Funcionários!B98=0,"",Funcionários!B98)</f>
        <v/>
      </c>
      <c r="D105" s="71" t="str">
        <f>IF(Funcionários!D98=0,"",Funcionários!D98)</f>
        <v/>
      </c>
      <c r="E105" s="71" t="str">
        <f>IF(Funcionários!E98=0,"",Funcionários!E98)</f>
        <v/>
      </c>
      <c r="F10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0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0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0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05" s="72"/>
      <c r="K105" s="73"/>
    </row>
    <row r="106" spans="2:11" x14ac:dyDescent="0.25">
      <c r="B106" s="135" t="str">
        <f>IF(Tabela_GERAL[[#This Row],[FUNCIONARIO]]="","",COUNTA($D$13:D106))</f>
        <v/>
      </c>
      <c r="C106" s="71" t="str">
        <f>IF(Funcionários!B99=0,"",Funcionários!B99)</f>
        <v/>
      </c>
      <c r="D106" s="71" t="str">
        <f>IF(Funcionários!D99=0,"",Funcionários!D99)</f>
        <v/>
      </c>
      <c r="E106" s="71" t="str">
        <f>IF(Funcionários!E99=0,"",Funcionários!E99)</f>
        <v/>
      </c>
      <c r="F10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0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0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0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06" s="72"/>
      <c r="K106" s="73"/>
    </row>
    <row r="107" spans="2:11" x14ac:dyDescent="0.25">
      <c r="B107" s="135" t="str">
        <f>IF(Tabela_GERAL[[#This Row],[FUNCIONARIO]]="","",COUNTA($D$13:D107))</f>
        <v/>
      </c>
      <c r="C107" s="71" t="str">
        <f>IF(Funcionários!B100=0,"",Funcionários!B100)</f>
        <v/>
      </c>
      <c r="D107" s="71" t="str">
        <f>IF(Funcionários!D100=0,"",Funcionários!D100)</f>
        <v/>
      </c>
      <c r="E107" s="71" t="str">
        <f>IF(Funcionários!E100=0,"",Funcionários!E100)</f>
        <v/>
      </c>
      <c r="F10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0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0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0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07" s="72"/>
      <c r="K107" s="73"/>
    </row>
    <row r="108" spans="2:11" x14ac:dyDescent="0.25">
      <c r="B108" s="135" t="str">
        <f>IF(Tabela_GERAL[[#This Row],[FUNCIONARIO]]="","",COUNTA($D$13:D108))</f>
        <v/>
      </c>
      <c r="C108" s="71" t="str">
        <f>IF(Funcionários!B101=0,"",Funcionários!B101)</f>
        <v/>
      </c>
      <c r="D108" s="71" t="str">
        <f>IF(Funcionários!D101=0,"",Funcionários!D101)</f>
        <v/>
      </c>
      <c r="E108" s="71" t="str">
        <f>IF(Funcionários!E101=0,"",Funcionários!E101)</f>
        <v/>
      </c>
      <c r="F10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0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0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0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08" s="72"/>
      <c r="K108" s="73"/>
    </row>
    <row r="109" spans="2:11" x14ac:dyDescent="0.25">
      <c r="B109" s="135" t="str">
        <f>IF(Tabela_GERAL[[#This Row],[FUNCIONARIO]]="","",COUNTA($D$13:D109))</f>
        <v/>
      </c>
      <c r="C109" s="71" t="str">
        <f>IF(Funcionários!B102=0,"",Funcionários!B102)</f>
        <v/>
      </c>
      <c r="D109" s="71" t="str">
        <f>IF(Funcionários!D102=0,"",Funcionários!D102)</f>
        <v/>
      </c>
      <c r="E109" s="71" t="str">
        <f>IF(Funcionários!E102=0,"",Funcionários!E102)</f>
        <v/>
      </c>
      <c r="F10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0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0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0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09" s="72"/>
      <c r="K109" s="73"/>
    </row>
    <row r="110" spans="2:11" x14ac:dyDescent="0.25">
      <c r="B110" s="135" t="str">
        <f>IF(Tabela_GERAL[[#This Row],[FUNCIONARIO]]="","",COUNTA($D$13:D110))</f>
        <v/>
      </c>
      <c r="C110" s="71" t="str">
        <f>IF(Funcionários!B103=0,"",Funcionários!B103)</f>
        <v/>
      </c>
      <c r="D110" s="71" t="str">
        <f>IF(Funcionários!D103=0,"",Funcionários!D103)</f>
        <v/>
      </c>
      <c r="E110" s="71" t="str">
        <f>IF(Funcionários!E103=0,"",Funcionários!E103)</f>
        <v/>
      </c>
      <c r="F11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1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1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1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10" s="72"/>
      <c r="K110" s="73"/>
    </row>
    <row r="111" spans="2:11" x14ac:dyDescent="0.25">
      <c r="B111" s="135" t="str">
        <f>IF(Tabela_GERAL[[#This Row],[FUNCIONARIO]]="","",COUNTA($D$13:D111))</f>
        <v/>
      </c>
      <c r="C111" s="71" t="str">
        <f>IF(Funcionários!B104=0,"",Funcionários!B104)</f>
        <v/>
      </c>
      <c r="D111" s="71" t="str">
        <f>IF(Funcionários!D104=0,"",Funcionários!D104)</f>
        <v/>
      </c>
      <c r="E111" s="71" t="str">
        <f>IF(Funcionários!E104=0,"",Funcionários!E104)</f>
        <v/>
      </c>
      <c r="F11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1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1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1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11" s="72"/>
      <c r="K111" s="73"/>
    </row>
    <row r="112" spans="2:11" x14ac:dyDescent="0.25">
      <c r="B112" s="135" t="str">
        <f>IF(Tabela_GERAL[[#This Row],[FUNCIONARIO]]="","",COUNTA($D$13:D112))</f>
        <v/>
      </c>
      <c r="C112" s="71" t="str">
        <f>IF(Funcionários!B105=0,"",Funcionários!B105)</f>
        <v/>
      </c>
      <c r="D112" s="71" t="str">
        <f>IF(Funcionários!D105=0,"",Funcionários!D105)</f>
        <v/>
      </c>
      <c r="E112" s="71" t="str">
        <f>IF(Funcionários!E105=0,"",Funcionários!E105)</f>
        <v/>
      </c>
      <c r="F11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1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1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1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12" s="72"/>
      <c r="K112" s="73"/>
    </row>
    <row r="113" spans="2:11" x14ac:dyDescent="0.25">
      <c r="B113" s="135" t="str">
        <f>IF(Tabela_GERAL[[#This Row],[FUNCIONARIO]]="","",COUNTA($D$13:D113))</f>
        <v/>
      </c>
      <c r="C113" s="71" t="str">
        <f>IF(Funcionários!B106=0,"",Funcionários!B106)</f>
        <v/>
      </c>
      <c r="D113" s="71" t="str">
        <f>IF(Funcionários!D106=0,"",Funcionários!D106)</f>
        <v/>
      </c>
      <c r="E113" s="71" t="str">
        <f>IF(Funcionários!E106=0,"",Funcionários!E106)</f>
        <v/>
      </c>
      <c r="F11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1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1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1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13" s="72"/>
      <c r="K113" s="73"/>
    </row>
    <row r="114" spans="2:11" x14ac:dyDescent="0.25">
      <c r="B114" s="135" t="str">
        <f>IF(Tabela_GERAL[[#This Row],[FUNCIONARIO]]="","",COUNTA($D$13:D114))</f>
        <v/>
      </c>
      <c r="C114" s="71" t="str">
        <f>IF(Funcionários!B107=0,"",Funcionários!B107)</f>
        <v/>
      </c>
      <c r="D114" s="71" t="str">
        <f>IF(Funcionários!D107=0,"",Funcionários!D107)</f>
        <v/>
      </c>
      <c r="E114" s="71" t="str">
        <f>IF(Funcionários!E107=0,"",Funcionários!E107)</f>
        <v/>
      </c>
      <c r="F11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1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1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1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14" s="72"/>
      <c r="K114" s="73"/>
    </row>
    <row r="115" spans="2:11" x14ac:dyDescent="0.25">
      <c r="B115" s="135" t="str">
        <f>IF(Tabela_GERAL[[#This Row],[FUNCIONARIO]]="","",COUNTA($D$13:D115))</f>
        <v/>
      </c>
      <c r="C115" s="71" t="str">
        <f>IF(Funcionários!B108=0,"",Funcionários!B108)</f>
        <v/>
      </c>
      <c r="D115" s="71" t="str">
        <f>IF(Funcionários!D108=0,"",Funcionários!D108)</f>
        <v/>
      </c>
      <c r="E115" s="71" t="str">
        <f>IF(Funcionários!E108=0,"",Funcionários!E108)</f>
        <v/>
      </c>
      <c r="F11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1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1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1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15" s="72"/>
      <c r="K115" s="73"/>
    </row>
    <row r="116" spans="2:11" x14ac:dyDescent="0.25">
      <c r="B116" s="135" t="str">
        <f>IF(Tabela_GERAL[[#This Row],[FUNCIONARIO]]="","",COUNTA($D$13:D116))</f>
        <v/>
      </c>
      <c r="C116" s="71" t="str">
        <f>IF(Funcionários!B109=0,"",Funcionários!B109)</f>
        <v/>
      </c>
      <c r="D116" s="71" t="str">
        <f>IF(Funcionários!D109=0,"",Funcionários!D109)</f>
        <v/>
      </c>
      <c r="E116" s="71" t="str">
        <f>IF(Funcionários!E109=0,"",Funcionários!E109)</f>
        <v/>
      </c>
      <c r="F11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1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1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1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16" s="72"/>
      <c r="K116" s="73"/>
    </row>
    <row r="117" spans="2:11" x14ac:dyDescent="0.25">
      <c r="B117" s="135" t="str">
        <f>IF(Tabela_GERAL[[#This Row],[FUNCIONARIO]]="","",COUNTA($D$13:D117))</f>
        <v/>
      </c>
      <c r="C117" s="71" t="str">
        <f>IF(Funcionários!B110=0,"",Funcionários!B110)</f>
        <v/>
      </c>
      <c r="D117" s="71" t="str">
        <f>IF(Funcionários!D110=0,"",Funcionários!D110)</f>
        <v/>
      </c>
      <c r="E117" s="71" t="str">
        <f>IF(Funcionários!E110=0,"",Funcionários!E110)</f>
        <v/>
      </c>
      <c r="F11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1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1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1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17" s="72"/>
      <c r="K117" s="73"/>
    </row>
    <row r="118" spans="2:11" x14ac:dyDescent="0.25">
      <c r="B118" s="135" t="str">
        <f>IF(Tabela_GERAL[[#This Row],[FUNCIONARIO]]="","",COUNTA($D$13:D118))</f>
        <v/>
      </c>
      <c r="C118" s="71" t="str">
        <f>IF(Funcionários!B111=0,"",Funcionários!B111)</f>
        <v/>
      </c>
      <c r="D118" s="71" t="str">
        <f>IF(Funcionários!D111=0,"",Funcionários!D111)</f>
        <v/>
      </c>
      <c r="E118" s="71" t="str">
        <f>IF(Funcionários!E111=0,"",Funcionários!E111)</f>
        <v/>
      </c>
      <c r="F11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1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1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1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18" s="72"/>
      <c r="K118" s="73"/>
    </row>
    <row r="119" spans="2:11" x14ac:dyDescent="0.25">
      <c r="B119" s="135" t="str">
        <f>IF(Tabela_GERAL[[#This Row],[FUNCIONARIO]]="","",COUNTA($D$13:D119))</f>
        <v/>
      </c>
      <c r="C119" s="71" t="str">
        <f>IF(Funcionários!B112=0,"",Funcionários!B112)</f>
        <v/>
      </c>
      <c r="D119" s="71" t="str">
        <f>IF(Funcionários!D112=0,"",Funcionários!D112)</f>
        <v/>
      </c>
      <c r="E119" s="71" t="str">
        <f>IF(Funcionários!E112=0,"",Funcionários!E112)</f>
        <v/>
      </c>
      <c r="F11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1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1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1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19" s="72"/>
      <c r="K119" s="73"/>
    </row>
    <row r="120" spans="2:11" x14ac:dyDescent="0.25">
      <c r="B120" s="135" t="str">
        <f>IF(Tabela_GERAL[[#This Row],[FUNCIONARIO]]="","",COUNTA($D$13:D120))</f>
        <v/>
      </c>
      <c r="C120" s="71" t="str">
        <f>IF(Funcionários!B113=0,"",Funcionários!B113)</f>
        <v/>
      </c>
      <c r="D120" s="71" t="str">
        <f>IF(Funcionários!D113=0,"",Funcionários!D113)</f>
        <v/>
      </c>
      <c r="E120" s="71" t="str">
        <f>IF(Funcionários!E113=0,"",Funcionários!E113)</f>
        <v/>
      </c>
      <c r="F12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2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2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2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20" s="72"/>
      <c r="K120" s="73"/>
    </row>
    <row r="121" spans="2:11" x14ac:dyDescent="0.25">
      <c r="B121" s="135" t="str">
        <f>IF(Tabela_GERAL[[#This Row],[FUNCIONARIO]]="","",COUNTA($D$13:D121))</f>
        <v/>
      </c>
      <c r="C121" s="71" t="str">
        <f>IF(Funcionários!B114=0,"",Funcionários!B114)</f>
        <v/>
      </c>
      <c r="D121" s="71" t="str">
        <f>IF(Funcionários!D114=0,"",Funcionários!D114)</f>
        <v/>
      </c>
      <c r="E121" s="71" t="str">
        <f>IF(Funcionários!E114=0,"",Funcionários!E114)</f>
        <v/>
      </c>
      <c r="F12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2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2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2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21" s="72"/>
      <c r="K121" s="73"/>
    </row>
    <row r="122" spans="2:11" x14ac:dyDescent="0.25">
      <c r="B122" s="135" t="str">
        <f>IF(Tabela_GERAL[[#This Row],[FUNCIONARIO]]="","",COUNTA($D$13:D122))</f>
        <v/>
      </c>
      <c r="C122" s="71" t="str">
        <f>IF(Funcionários!B115=0,"",Funcionários!B115)</f>
        <v/>
      </c>
      <c r="D122" s="71" t="str">
        <f>IF(Funcionários!D115=0,"",Funcionários!D115)</f>
        <v/>
      </c>
      <c r="E122" s="71" t="str">
        <f>IF(Funcionários!E115=0,"",Funcionários!E115)</f>
        <v/>
      </c>
      <c r="F12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2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2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2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22" s="72"/>
      <c r="K122" s="73"/>
    </row>
    <row r="123" spans="2:11" x14ac:dyDescent="0.25">
      <c r="B123" s="135" t="str">
        <f>IF(Tabela_GERAL[[#This Row],[FUNCIONARIO]]="","",COUNTA($D$13:D123))</f>
        <v/>
      </c>
      <c r="C123" s="71" t="str">
        <f>IF(Funcionários!B116=0,"",Funcionários!B116)</f>
        <v/>
      </c>
      <c r="D123" s="71" t="str">
        <f>IF(Funcionários!D116=0,"",Funcionários!D116)</f>
        <v/>
      </c>
      <c r="E123" s="71" t="str">
        <f>IF(Funcionários!E116=0,"",Funcionários!E116)</f>
        <v/>
      </c>
      <c r="F12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2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2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2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23" s="72"/>
      <c r="K123" s="73"/>
    </row>
    <row r="124" spans="2:11" x14ac:dyDescent="0.25">
      <c r="B124" s="135" t="str">
        <f>IF(Tabela_GERAL[[#This Row],[FUNCIONARIO]]="","",COUNTA($D$13:D124))</f>
        <v/>
      </c>
      <c r="C124" s="71" t="str">
        <f>IF(Funcionários!B117=0,"",Funcionários!B117)</f>
        <v/>
      </c>
      <c r="D124" s="71" t="str">
        <f>IF(Funcionários!D117=0,"",Funcionários!D117)</f>
        <v/>
      </c>
      <c r="E124" s="71" t="str">
        <f>IF(Funcionários!E117=0,"",Funcionários!E117)</f>
        <v/>
      </c>
      <c r="F12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2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2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2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24" s="72"/>
      <c r="K124" s="73"/>
    </row>
    <row r="125" spans="2:11" x14ac:dyDescent="0.25">
      <c r="B125" s="135" t="str">
        <f>IF(Tabela_GERAL[[#This Row],[FUNCIONARIO]]="","",COUNTA($D$13:D125))</f>
        <v/>
      </c>
      <c r="C125" s="71" t="str">
        <f>IF(Funcionários!B118=0,"",Funcionários!B118)</f>
        <v/>
      </c>
      <c r="D125" s="71" t="str">
        <f>IF(Funcionários!D118=0,"",Funcionários!D118)</f>
        <v/>
      </c>
      <c r="E125" s="71" t="str">
        <f>IF(Funcionários!E118=0,"",Funcionários!E118)</f>
        <v/>
      </c>
      <c r="F12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2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2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2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25" s="72"/>
      <c r="K125" s="73"/>
    </row>
    <row r="126" spans="2:11" x14ac:dyDescent="0.25">
      <c r="B126" s="135" t="str">
        <f>IF(Tabela_GERAL[[#This Row],[FUNCIONARIO]]="","",COUNTA($D$13:D126))</f>
        <v/>
      </c>
      <c r="C126" s="71" t="str">
        <f>IF(Funcionários!B119=0,"",Funcionários!B119)</f>
        <v/>
      </c>
      <c r="D126" s="71" t="str">
        <f>IF(Funcionários!D119=0,"",Funcionários!D119)</f>
        <v/>
      </c>
      <c r="E126" s="71" t="str">
        <f>IF(Funcionários!E119=0,"",Funcionários!E119)</f>
        <v/>
      </c>
      <c r="F12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2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2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2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26" s="72"/>
      <c r="K126" s="73"/>
    </row>
    <row r="127" spans="2:11" x14ac:dyDescent="0.25">
      <c r="B127" s="135" t="str">
        <f>IF(Tabela_GERAL[[#This Row],[FUNCIONARIO]]="","",COUNTA($D$13:D127))</f>
        <v/>
      </c>
      <c r="C127" s="71" t="str">
        <f>IF(Funcionários!B120=0,"",Funcionários!B120)</f>
        <v/>
      </c>
      <c r="D127" s="71" t="str">
        <f>IF(Funcionários!D120=0,"",Funcionários!D120)</f>
        <v/>
      </c>
      <c r="E127" s="71" t="str">
        <f>IF(Funcionários!E120=0,"",Funcionários!E120)</f>
        <v/>
      </c>
      <c r="F12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2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2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2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27" s="72"/>
      <c r="K127" s="73"/>
    </row>
    <row r="128" spans="2:11" x14ac:dyDescent="0.25">
      <c r="B128" s="135" t="str">
        <f>IF(Tabela_GERAL[[#This Row],[FUNCIONARIO]]="","",COUNTA($D$13:D128))</f>
        <v/>
      </c>
      <c r="C128" s="71" t="str">
        <f>IF(Funcionários!B121=0,"",Funcionários!B121)</f>
        <v/>
      </c>
      <c r="D128" s="71" t="str">
        <f>IF(Funcionários!D121=0,"",Funcionários!D121)</f>
        <v/>
      </c>
      <c r="E128" s="71" t="str">
        <f>IF(Funcionários!E121=0,"",Funcionários!E121)</f>
        <v/>
      </c>
      <c r="F12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2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2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2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28" s="72"/>
      <c r="K128" s="73"/>
    </row>
    <row r="129" spans="2:11" x14ac:dyDescent="0.25">
      <c r="B129" s="135" t="str">
        <f>IF(Tabela_GERAL[[#This Row],[FUNCIONARIO]]="","",COUNTA($D$13:D129))</f>
        <v/>
      </c>
      <c r="C129" s="71" t="str">
        <f>IF(Funcionários!B122=0,"",Funcionários!B122)</f>
        <v/>
      </c>
      <c r="D129" s="71" t="str">
        <f>IF(Funcionários!D122=0,"",Funcionários!D122)</f>
        <v/>
      </c>
      <c r="E129" s="71" t="str">
        <f>IF(Funcionários!E122=0,"",Funcionários!E122)</f>
        <v/>
      </c>
      <c r="F12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2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2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2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29" s="72"/>
      <c r="K129" s="73"/>
    </row>
    <row r="130" spans="2:11" x14ac:dyDescent="0.25">
      <c r="B130" s="135" t="str">
        <f>IF(Tabela_GERAL[[#This Row],[FUNCIONARIO]]="","",COUNTA($D$13:D130))</f>
        <v/>
      </c>
      <c r="C130" s="71" t="str">
        <f>IF(Funcionários!B123=0,"",Funcionários!B123)</f>
        <v/>
      </c>
      <c r="D130" s="71" t="str">
        <f>IF(Funcionários!D123=0,"",Funcionários!D123)</f>
        <v/>
      </c>
      <c r="E130" s="71" t="str">
        <f>IF(Funcionários!E123=0,"",Funcionários!E123)</f>
        <v/>
      </c>
      <c r="F13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3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3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3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30" s="72"/>
      <c r="K130" s="73"/>
    </row>
    <row r="131" spans="2:11" x14ac:dyDescent="0.25">
      <c r="B131" s="135" t="str">
        <f>IF(Tabela_GERAL[[#This Row],[FUNCIONARIO]]="","",COUNTA($D$13:D131))</f>
        <v/>
      </c>
      <c r="C131" s="71" t="str">
        <f>IF(Funcionários!B124=0,"",Funcionários!B124)</f>
        <v/>
      </c>
      <c r="D131" s="71" t="str">
        <f>IF(Funcionários!D124=0,"",Funcionários!D124)</f>
        <v/>
      </c>
      <c r="E131" s="71" t="str">
        <f>IF(Funcionários!E124=0,"",Funcionários!E124)</f>
        <v/>
      </c>
      <c r="F13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3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3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3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31" s="72"/>
      <c r="K131" s="73"/>
    </row>
    <row r="132" spans="2:11" x14ac:dyDescent="0.25">
      <c r="B132" s="135" t="str">
        <f>IF(Tabela_GERAL[[#This Row],[FUNCIONARIO]]="","",COUNTA($D$13:D132))</f>
        <v/>
      </c>
      <c r="C132" s="71" t="str">
        <f>IF(Funcionários!B125=0,"",Funcionários!B125)</f>
        <v/>
      </c>
      <c r="D132" s="71" t="str">
        <f>IF(Funcionários!D125=0,"",Funcionários!D125)</f>
        <v/>
      </c>
      <c r="E132" s="71" t="str">
        <f>IF(Funcionários!E125=0,"",Funcionários!E125)</f>
        <v/>
      </c>
      <c r="F13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3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3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3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32" s="72"/>
      <c r="K132" s="73"/>
    </row>
    <row r="133" spans="2:11" x14ac:dyDescent="0.25">
      <c r="B133" s="135" t="str">
        <f>IF(Tabela_GERAL[[#This Row],[FUNCIONARIO]]="","",COUNTA($D$13:D133))</f>
        <v/>
      </c>
      <c r="C133" s="71" t="str">
        <f>IF(Funcionários!B126=0,"",Funcionários!B126)</f>
        <v/>
      </c>
      <c r="D133" s="71" t="str">
        <f>IF(Funcionários!D126=0,"",Funcionários!D126)</f>
        <v/>
      </c>
      <c r="E133" s="71" t="str">
        <f>IF(Funcionários!E126=0,"",Funcionários!E126)</f>
        <v/>
      </c>
      <c r="F13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3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3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3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33" s="72"/>
      <c r="K133" s="73"/>
    </row>
    <row r="134" spans="2:11" x14ac:dyDescent="0.25">
      <c r="B134" s="135" t="str">
        <f>IF(Tabela_GERAL[[#This Row],[FUNCIONARIO]]="","",COUNTA($D$13:D134))</f>
        <v/>
      </c>
      <c r="C134" s="71" t="str">
        <f>IF(Funcionários!B127=0,"",Funcionários!B127)</f>
        <v/>
      </c>
      <c r="D134" s="71" t="str">
        <f>IF(Funcionários!D127=0,"",Funcionários!D127)</f>
        <v/>
      </c>
      <c r="E134" s="71" t="str">
        <f>IF(Funcionários!E127=0,"",Funcionários!E127)</f>
        <v/>
      </c>
      <c r="F13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3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3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3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34" s="72"/>
      <c r="K134" s="73"/>
    </row>
    <row r="135" spans="2:11" x14ac:dyDescent="0.25">
      <c r="B135" s="135" t="str">
        <f>IF(Tabela_GERAL[[#This Row],[FUNCIONARIO]]="","",COUNTA($D$13:D135))</f>
        <v/>
      </c>
      <c r="C135" s="71" t="str">
        <f>IF(Funcionários!B128=0,"",Funcionários!B128)</f>
        <v/>
      </c>
      <c r="D135" s="71" t="str">
        <f>IF(Funcionários!D128=0,"",Funcionários!D128)</f>
        <v/>
      </c>
      <c r="E135" s="71" t="str">
        <f>IF(Funcionários!E128=0,"",Funcionários!E128)</f>
        <v/>
      </c>
      <c r="F13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3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3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3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35" s="72"/>
      <c r="K135" s="73"/>
    </row>
    <row r="136" spans="2:11" x14ac:dyDescent="0.25">
      <c r="B136" s="135" t="str">
        <f>IF(Tabela_GERAL[[#This Row],[FUNCIONARIO]]="","",COUNTA($D$13:D136))</f>
        <v/>
      </c>
      <c r="C136" s="71" t="str">
        <f>IF(Funcionários!B129=0,"",Funcionários!B129)</f>
        <v/>
      </c>
      <c r="D136" s="71" t="str">
        <f>IF(Funcionários!D129=0,"",Funcionários!D129)</f>
        <v/>
      </c>
      <c r="E136" s="71" t="str">
        <f>IF(Funcionários!E129=0,"",Funcionários!E129)</f>
        <v/>
      </c>
      <c r="F13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3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3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3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36" s="72"/>
      <c r="K136" s="73"/>
    </row>
    <row r="137" spans="2:11" x14ac:dyDescent="0.25">
      <c r="B137" s="135" t="str">
        <f>IF(Tabela_GERAL[[#This Row],[FUNCIONARIO]]="","",COUNTA($D$13:D137))</f>
        <v/>
      </c>
      <c r="C137" s="71" t="str">
        <f>IF(Funcionários!B130=0,"",Funcionários!B130)</f>
        <v/>
      </c>
      <c r="D137" s="71" t="str">
        <f>IF(Funcionários!D130=0,"",Funcionários!D130)</f>
        <v/>
      </c>
      <c r="E137" s="71" t="str">
        <f>IF(Funcionários!E130=0,"",Funcionários!E130)</f>
        <v/>
      </c>
      <c r="F13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3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3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3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37" s="72"/>
      <c r="K137" s="73"/>
    </row>
    <row r="138" spans="2:11" x14ac:dyDescent="0.25">
      <c r="B138" s="135" t="str">
        <f>IF(Tabela_GERAL[[#This Row],[FUNCIONARIO]]="","",COUNTA($D$13:D138))</f>
        <v/>
      </c>
      <c r="C138" s="71" t="str">
        <f>IF(Funcionários!B131=0,"",Funcionários!B131)</f>
        <v/>
      </c>
      <c r="D138" s="71" t="str">
        <f>IF(Funcionários!D131=0,"",Funcionários!D131)</f>
        <v/>
      </c>
      <c r="E138" s="71" t="str">
        <f>IF(Funcionários!E131=0,"",Funcionários!E131)</f>
        <v/>
      </c>
      <c r="F13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3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3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3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38" s="72"/>
      <c r="K138" s="73"/>
    </row>
    <row r="139" spans="2:11" x14ac:dyDescent="0.25">
      <c r="B139" s="135" t="str">
        <f>IF(Tabela_GERAL[[#This Row],[FUNCIONARIO]]="","",COUNTA($D$13:D139))</f>
        <v/>
      </c>
      <c r="C139" s="71" t="str">
        <f>IF(Funcionários!B132=0,"",Funcionários!B132)</f>
        <v/>
      </c>
      <c r="D139" s="71" t="str">
        <f>IF(Funcionários!D132=0,"",Funcionários!D132)</f>
        <v/>
      </c>
      <c r="E139" s="71" t="str">
        <f>IF(Funcionários!E132=0,"",Funcionários!E132)</f>
        <v/>
      </c>
      <c r="F13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3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3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3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39" s="72"/>
      <c r="K139" s="73"/>
    </row>
    <row r="140" spans="2:11" x14ac:dyDescent="0.25">
      <c r="B140" s="135" t="str">
        <f>IF(Tabela_GERAL[[#This Row],[FUNCIONARIO]]="","",COUNTA($D$13:D140))</f>
        <v/>
      </c>
      <c r="C140" s="71" t="str">
        <f>IF(Funcionários!B133=0,"",Funcionários!B133)</f>
        <v/>
      </c>
      <c r="D140" s="71" t="str">
        <f>IF(Funcionários!D133=0,"",Funcionários!D133)</f>
        <v/>
      </c>
      <c r="E140" s="71" t="str">
        <f>IF(Funcionários!E133=0,"",Funcionários!E133)</f>
        <v/>
      </c>
      <c r="F14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4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4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4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40" s="72"/>
      <c r="K140" s="73"/>
    </row>
    <row r="141" spans="2:11" x14ac:dyDescent="0.25">
      <c r="B141" s="135" t="str">
        <f>IF(Tabela_GERAL[[#This Row],[FUNCIONARIO]]="","",COUNTA($D$13:D141))</f>
        <v/>
      </c>
      <c r="C141" s="71" t="str">
        <f>IF(Funcionários!B134=0,"",Funcionários!B134)</f>
        <v/>
      </c>
      <c r="D141" s="71" t="str">
        <f>IF(Funcionários!D134=0,"",Funcionários!D134)</f>
        <v/>
      </c>
      <c r="E141" s="71" t="str">
        <f>IF(Funcionários!E134=0,"",Funcionários!E134)</f>
        <v/>
      </c>
      <c r="F14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4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4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4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41" s="72"/>
      <c r="K141" s="73"/>
    </row>
    <row r="142" spans="2:11" x14ac:dyDescent="0.25">
      <c r="B142" s="135" t="str">
        <f>IF(Tabela_GERAL[[#This Row],[FUNCIONARIO]]="","",COUNTA($D$13:D142))</f>
        <v/>
      </c>
      <c r="C142" s="71" t="str">
        <f>IF(Funcionários!B135=0,"",Funcionários!B135)</f>
        <v/>
      </c>
      <c r="D142" s="71" t="str">
        <f>IF(Funcionários!D135=0,"",Funcionários!D135)</f>
        <v/>
      </c>
      <c r="E142" s="71" t="str">
        <f>IF(Funcionários!E135=0,"",Funcionários!E135)</f>
        <v/>
      </c>
      <c r="F14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4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4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4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42" s="72"/>
      <c r="K142" s="73"/>
    </row>
    <row r="143" spans="2:11" x14ac:dyDescent="0.25">
      <c r="B143" s="135" t="str">
        <f>IF(Tabela_GERAL[[#This Row],[FUNCIONARIO]]="","",COUNTA($D$13:D143))</f>
        <v/>
      </c>
      <c r="C143" s="71" t="str">
        <f>IF(Funcionários!B136=0,"",Funcionários!B136)</f>
        <v/>
      </c>
      <c r="D143" s="71" t="str">
        <f>IF(Funcionários!D136=0,"",Funcionários!D136)</f>
        <v/>
      </c>
      <c r="E143" s="71" t="str">
        <f>IF(Funcionários!E136=0,"",Funcionários!E136)</f>
        <v/>
      </c>
      <c r="F14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4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4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4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43" s="72"/>
      <c r="K143" s="73"/>
    </row>
    <row r="144" spans="2:11" x14ac:dyDescent="0.25">
      <c r="B144" s="135" t="str">
        <f>IF(Tabela_GERAL[[#This Row],[FUNCIONARIO]]="","",COUNTA($D$13:D144))</f>
        <v/>
      </c>
      <c r="C144" s="71" t="str">
        <f>IF(Funcionários!B137=0,"",Funcionários!B137)</f>
        <v/>
      </c>
      <c r="D144" s="71" t="str">
        <f>IF(Funcionários!D137=0,"",Funcionários!D137)</f>
        <v/>
      </c>
      <c r="E144" s="71" t="str">
        <f>IF(Funcionários!E137=0,"",Funcionários!E137)</f>
        <v/>
      </c>
      <c r="F14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4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4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4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44" s="72"/>
      <c r="K144" s="73"/>
    </row>
    <row r="145" spans="2:11" x14ac:dyDescent="0.25">
      <c r="B145" s="135" t="str">
        <f>IF(Tabela_GERAL[[#This Row],[FUNCIONARIO]]="","",COUNTA($D$13:D145))</f>
        <v/>
      </c>
      <c r="C145" s="71" t="str">
        <f>IF(Funcionários!B138=0,"",Funcionários!B138)</f>
        <v/>
      </c>
      <c r="D145" s="71" t="str">
        <f>IF(Funcionários!D138=0,"",Funcionários!D138)</f>
        <v/>
      </c>
      <c r="E145" s="71" t="str">
        <f>IF(Funcionários!E138=0,"",Funcionários!E138)</f>
        <v/>
      </c>
      <c r="F14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4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4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4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45" s="72"/>
      <c r="K145" s="73"/>
    </row>
    <row r="146" spans="2:11" x14ac:dyDescent="0.25">
      <c r="B146" s="135" t="str">
        <f>IF(Tabela_GERAL[[#This Row],[FUNCIONARIO]]="","",COUNTA($D$13:D146))</f>
        <v/>
      </c>
      <c r="C146" s="71" t="str">
        <f>IF(Funcionários!B139=0,"",Funcionários!B139)</f>
        <v/>
      </c>
      <c r="D146" s="71" t="str">
        <f>IF(Funcionários!D139=0,"",Funcionários!D139)</f>
        <v/>
      </c>
      <c r="E146" s="71" t="str">
        <f>IF(Funcionários!E139=0,"",Funcionários!E139)</f>
        <v/>
      </c>
      <c r="F14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4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4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4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46" s="72"/>
      <c r="K146" s="73"/>
    </row>
    <row r="147" spans="2:11" x14ac:dyDescent="0.25">
      <c r="B147" s="135" t="str">
        <f>IF(Tabela_GERAL[[#This Row],[FUNCIONARIO]]="","",COUNTA($D$13:D147))</f>
        <v/>
      </c>
      <c r="C147" s="71" t="str">
        <f>IF(Funcionários!B140=0,"",Funcionários!B140)</f>
        <v/>
      </c>
      <c r="D147" s="71" t="str">
        <f>IF(Funcionários!D140=0,"",Funcionários!D140)</f>
        <v/>
      </c>
      <c r="E147" s="71" t="str">
        <f>IF(Funcionários!E140=0,"",Funcionários!E140)</f>
        <v/>
      </c>
      <c r="F14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4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4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4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47" s="72"/>
      <c r="K147" s="73"/>
    </row>
    <row r="148" spans="2:11" x14ac:dyDescent="0.25">
      <c r="B148" s="135" t="str">
        <f>IF(Tabela_GERAL[[#This Row],[FUNCIONARIO]]="","",COUNTA($D$13:D148))</f>
        <v/>
      </c>
      <c r="C148" s="71" t="str">
        <f>IF(Funcionários!B141=0,"",Funcionários!B141)</f>
        <v/>
      </c>
      <c r="D148" s="71" t="str">
        <f>IF(Funcionários!D141=0,"",Funcionários!D141)</f>
        <v/>
      </c>
      <c r="E148" s="71" t="str">
        <f>IF(Funcionários!E141=0,"",Funcionários!E141)</f>
        <v/>
      </c>
      <c r="F14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4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4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4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48" s="72"/>
      <c r="K148" s="73"/>
    </row>
    <row r="149" spans="2:11" x14ac:dyDescent="0.25">
      <c r="B149" s="135" t="str">
        <f>IF(Tabela_GERAL[[#This Row],[FUNCIONARIO]]="","",COUNTA($D$13:D149))</f>
        <v/>
      </c>
      <c r="C149" s="71" t="str">
        <f>IF(Funcionários!B142=0,"",Funcionários!B142)</f>
        <v/>
      </c>
      <c r="D149" s="71" t="str">
        <f>IF(Funcionários!D142=0,"",Funcionários!D142)</f>
        <v/>
      </c>
      <c r="E149" s="71" t="str">
        <f>IF(Funcionários!E142=0,"",Funcionários!E142)</f>
        <v/>
      </c>
      <c r="F14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4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4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4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49" s="72"/>
      <c r="K149" s="73"/>
    </row>
    <row r="150" spans="2:11" x14ac:dyDescent="0.25">
      <c r="B150" s="135" t="str">
        <f>IF(Tabela_GERAL[[#This Row],[FUNCIONARIO]]="","",COUNTA($D$13:D150))</f>
        <v/>
      </c>
      <c r="C150" s="71" t="str">
        <f>IF(Funcionários!B143=0,"",Funcionários!B143)</f>
        <v/>
      </c>
      <c r="D150" s="71" t="str">
        <f>IF(Funcionários!D143=0,"",Funcionários!D143)</f>
        <v/>
      </c>
      <c r="E150" s="71" t="str">
        <f>IF(Funcionários!E143=0,"",Funcionários!E143)</f>
        <v/>
      </c>
      <c r="F15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5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5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5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50" s="72"/>
      <c r="K150" s="73"/>
    </row>
    <row r="151" spans="2:11" x14ac:dyDescent="0.25">
      <c r="B151" s="135" t="str">
        <f>IF(Tabela_GERAL[[#This Row],[FUNCIONARIO]]="","",COUNTA($D$13:D151))</f>
        <v/>
      </c>
      <c r="C151" s="71" t="str">
        <f>IF(Funcionários!B144=0,"",Funcionários!B144)</f>
        <v/>
      </c>
      <c r="D151" s="71" t="str">
        <f>IF(Funcionários!D144=0,"",Funcionários!D144)</f>
        <v/>
      </c>
      <c r="E151" s="71" t="str">
        <f>IF(Funcionários!E144=0,"",Funcionários!E144)</f>
        <v/>
      </c>
      <c r="F15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5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5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5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51" s="72"/>
      <c r="K151" s="73"/>
    </row>
    <row r="152" spans="2:11" x14ac:dyDescent="0.25">
      <c r="B152" s="135" t="str">
        <f>IF(Tabela_GERAL[[#This Row],[FUNCIONARIO]]="","",COUNTA($D$13:D152))</f>
        <v/>
      </c>
      <c r="C152" s="71" t="str">
        <f>IF(Funcionários!B145=0,"",Funcionários!B145)</f>
        <v/>
      </c>
      <c r="D152" s="71" t="str">
        <f>IF(Funcionários!D145=0,"",Funcionários!D145)</f>
        <v/>
      </c>
      <c r="E152" s="71" t="str">
        <f>IF(Funcionários!E145=0,"",Funcionários!E145)</f>
        <v/>
      </c>
      <c r="F15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5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5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5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52" s="72"/>
      <c r="K152" s="73"/>
    </row>
    <row r="153" spans="2:11" x14ac:dyDescent="0.25">
      <c r="B153" s="135" t="str">
        <f>IF(Tabela_GERAL[[#This Row],[FUNCIONARIO]]="","",COUNTA($D$13:D153))</f>
        <v/>
      </c>
      <c r="C153" s="71" t="str">
        <f>IF(Funcionários!B146=0,"",Funcionários!B146)</f>
        <v/>
      </c>
      <c r="D153" s="71" t="str">
        <f>IF(Funcionários!D146=0,"",Funcionários!D146)</f>
        <v/>
      </c>
      <c r="E153" s="71" t="str">
        <f>IF(Funcionários!E146=0,"",Funcionários!E146)</f>
        <v/>
      </c>
      <c r="F15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5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5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5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53" s="72"/>
      <c r="K153" s="73"/>
    </row>
    <row r="154" spans="2:11" x14ac:dyDescent="0.25">
      <c r="B154" s="135" t="str">
        <f>IF(Tabela_GERAL[[#This Row],[FUNCIONARIO]]="","",COUNTA($D$13:D154))</f>
        <v/>
      </c>
      <c r="C154" s="71" t="str">
        <f>IF(Funcionários!B147=0,"",Funcionários!B147)</f>
        <v/>
      </c>
      <c r="D154" s="71" t="str">
        <f>IF(Funcionários!D147=0,"",Funcionários!D147)</f>
        <v/>
      </c>
      <c r="E154" s="71" t="str">
        <f>IF(Funcionários!E147=0,"",Funcionários!E147)</f>
        <v/>
      </c>
      <c r="F15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5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5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5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54" s="72"/>
      <c r="K154" s="73"/>
    </row>
    <row r="155" spans="2:11" x14ac:dyDescent="0.25">
      <c r="B155" s="135" t="str">
        <f>IF(Tabela_GERAL[[#This Row],[FUNCIONARIO]]="","",COUNTA($D$13:D155))</f>
        <v/>
      </c>
      <c r="C155" s="71" t="str">
        <f>IF(Funcionários!B148=0,"",Funcionários!B148)</f>
        <v/>
      </c>
      <c r="D155" s="71" t="str">
        <f>IF(Funcionários!D148=0,"",Funcionários!D148)</f>
        <v/>
      </c>
      <c r="E155" s="71" t="str">
        <f>IF(Funcionários!E148=0,"",Funcionários!E148)</f>
        <v/>
      </c>
      <c r="F15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5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5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5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55" s="72"/>
      <c r="K155" s="73"/>
    </row>
    <row r="156" spans="2:11" x14ac:dyDescent="0.25">
      <c r="B156" s="135" t="str">
        <f>IF(Tabela_GERAL[[#This Row],[FUNCIONARIO]]="","",COUNTA($D$13:D156))</f>
        <v/>
      </c>
      <c r="C156" s="71" t="str">
        <f>IF(Funcionários!B149=0,"",Funcionários!B149)</f>
        <v/>
      </c>
      <c r="D156" s="71" t="str">
        <f>IF(Funcionários!D149=0,"",Funcionários!D149)</f>
        <v/>
      </c>
      <c r="E156" s="71" t="str">
        <f>IF(Funcionários!E149=0,"",Funcionários!E149)</f>
        <v/>
      </c>
      <c r="F15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5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5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5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56" s="72"/>
      <c r="K156" s="73"/>
    </row>
    <row r="157" spans="2:11" x14ac:dyDescent="0.25">
      <c r="B157" s="135" t="str">
        <f>IF(Tabela_GERAL[[#This Row],[FUNCIONARIO]]="","",COUNTA($D$13:D157))</f>
        <v/>
      </c>
      <c r="C157" s="71" t="str">
        <f>IF(Funcionários!B150=0,"",Funcionários!B150)</f>
        <v/>
      </c>
      <c r="D157" s="71" t="str">
        <f>IF(Funcionários!D150=0,"",Funcionários!D150)</f>
        <v/>
      </c>
      <c r="E157" s="71" t="str">
        <f>IF(Funcionários!E150=0,"",Funcionários!E150)</f>
        <v/>
      </c>
      <c r="F15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5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5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5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57" s="72"/>
      <c r="K157" s="73"/>
    </row>
    <row r="158" spans="2:11" x14ac:dyDescent="0.25">
      <c r="B158" s="135" t="str">
        <f>IF(Tabela_GERAL[[#This Row],[FUNCIONARIO]]="","",COUNTA($D$13:D158))</f>
        <v/>
      </c>
      <c r="C158" s="71" t="str">
        <f>IF(Funcionários!B151=0,"",Funcionários!B151)</f>
        <v/>
      </c>
      <c r="D158" s="71" t="str">
        <f>IF(Funcionários!D151=0,"",Funcionários!D151)</f>
        <v/>
      </c>
      <c r="E158" s="71" t="str">
        <f>IF(Funcionários!E151=0,"",Funcionários!E151)</f>
        <v/>
      </c>
      <c r="F15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5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5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5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58" s="72"/>
      <c r="K158" s="73"/>
    </row>
    <row r="159" spans="2:11" x14ac:dyDescent="0.25">
      <c r="B159" s="135" t="str">
        <f>IF(Tabela_GERAL[[#This Row],[FUNCIONARIO]]="","",COUNTA($D$13:D159))</f>
        <v/>
      </c>
      <c r="C159" s="71" t="str">
        <f>IF(Funcionários!B152=0,"",Funcionários!B152)</f>
        <v/>
      </c>
      <c r="D159" s="71" t="str">
        <f>IF(Funcionários!D152=0,"",Funcionários!D152)</f>
        <v/>
      </c>
      <c r="E159" s="71" t="str">
        <f>IF(Funcionários!E152=0,"",Funcionários!E152)</f>
        <v/>
      </c>
      <c r="F15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5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5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5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59" s="72"/>
      <c r="K159" s="73"/>
    </row>
    <row r="160" spans="2:11" x14ac:dyDescent="0.25">
      <c r="B160" s="135" t="str">
        <f>IF(Tabela_GERAL[[#This Row],[FUNCIONARIO]]="","",COUNTA($D$13:D160))</f>
        <v/>
      </c>
      <c r="C160" s="71" t="str">
        <f>IF(Funcionários!B153=0,"",Funcionários!B153)</f>
        <v/>
      </c>
      <c r="D160" s="71" t="str">
        <f>IF(Funcionários!D153=0,"",Funcionários!D153)</f>
        <v/>
      </c>
      <c r="E160" s="71" t="str">
        <f>IF(Funcionários!E153=0,"",Funcionários!E153)</f>
        <v/>
      </c>
      <c r="F16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6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6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6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60" s="72"/>
      <c r="K160" s="73"/>
    </row>
    <row r="161" spans="2:11" x14ac:dyDescent="0.25">
      <c r="B161" s="135" t="str">
        <f>IF(Tabela_GERAL[[#This Row],[FUNCIONARIO]]="","",COUNTA($D$13:D161))</f>
        <v/>
      </c>
      <c r="C161" s="71" t="str">
        <f>IF(Funcionários!B154=0,"",Funcionários!B154)</f>
        <v/>
      </c>
      <c r="D161" s="71" t="str">
        <f>IF(Funcionários!D154=0,"",Funcionários!D154)</f>
        <v/>
      </c>
      <c r="E161" s="71" t="str">
        <f>IF(Funcionários!E154=0,"",Funcionários!E154)</f>
        <v/>
      </c>
      <c r="F16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6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6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6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61" s="72"/>
      <c r="K161" s="73"/>
    </row>
    <row r="162" spans="2:11" x14ac:dyDescent="0.25">
      <c r="B162" s="135" t="str">
        <f>IF(Tabela_GERAL[[#This Row],[FUNCIONARIO]]="","",COUNTA($D$13:D162))</f>
        <v/>
      </c>
      <c r="C162" s="71" t="str">
        <f>IF(Funcionários!B155=0,"",Funcionários!B155)</f>
        <v/>
      </c>
      <c r="D162" s="71" t="str">
        <f>IF(Funcionários!D155=0,"",Funcionários!D155)</f>
        <v/>
      </c>
      <c r="E162" s="71" t="str">
        <f>IF(Funcionários!E155=0,"",Funcionários!E155)</f>
        <v/>
      </c>
      <c r="F16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6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6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6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62" s="72"/>
      <c r="K162" s="73"/>
    </row>
    <row r="163" spans="2:11" x14ac:dyDescent="0.25">
      <c r="B163" s="135" t="str">
        <f>IF(Tabela_GERAL[[#This Row],[FUNCIONARIO]]="","",COUNTA($D$13:D163))</f>
        <v/>
      </c>
      <c r="C163" s="71" t="str">
        <f>IF(Funcionários!B156=0,"",Funcionários!B156)</f>
        <v/>
      </c>
      <c r="D163" s="71" t="str">
        <f>IF(Funcionários!D156=0,"",Funcionários!D156)</f>
        <v/>
      </c>
      <c r="E163" s="71" t="str">
        <f>IF(Funcionários!E156=0,"",Funcionários!E156)</f>
        <v/>
      </c>
      <c r="F16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6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6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6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63" s="72"/>
      <c r="K163" s="73"/>
    </row>
    <row r="164" spans="2:11" x14ac:dyDescent="0.25">
      <c r="B164" s="135" t="str">
        <f>IF(Tabela_GERAL[[#This Row],[FUNCIONARIO]]="","",COUNTA($D$13:D164))</f>
        <v/>
      </c>
      <c r="C164" s="71" t="str">
        <f>IF(Funcionários!B157=0,"",Funcionários!B157)</f>
        <v/>
      </c>
      <c r="D164" s="71" t="str">
        <f>IF(Funcionários!D157=0,"",Funcionários!D157)</f>
        <v/>
      </c>
      <c r="E164" s="71" t="str">
        <f>IF(Funcionários!E157=0,"",Funcionários!E157)</f>
        <v/>
      </c>
      <c r="F16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6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6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6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64" s="72"/>
      <c r="K164" s="73"/>
    </row>
    <row r="165" spans="2:11" x14ac:dyDescent="0.25">
      <c r="B165" s="135" t="str">
        <f>IF(Tabela_GERAL[[#This Row],[FUNCIONARIO]]="","",COUNTA($D$13:D165))</f>
        <v/>
      </c>
      <c r="C165" s="71" t="str">
        <f>IF(Funcionários!B158=0,"",Funcionários!B158)</f>
        <v/>
      </c>
      <c r="D165" s="71" t="str">
        <f>IF(Funcionários!D158=0,"",Funcionários!D158)</f>
        <v/>
      </c>
      <c r="E165" s="71" t="str">
        <f>IF(Funcionários!E158=0,"",Funcionários!E158)</f>
        <v/>
      </c>
      <c r="F16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6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6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6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65" s="72"/>
      <c r="K165" s="73"/>
    </row>
    <row r="166" spans="2:11" x14ac:dyDescent="0.25">
      <c r="B166" s="135" t="str">
        <f>IF(Tabela_GERAL[[#This Row],[FUNCIONARIO]]="","",COUNTA($D$13:D166))</f>
        <v/>
      </c>
      <c r="C166" s="71" t="str">
        <f>IF(Funcionários!B159=0,"",Funcionários!B159)</f>
        <v/>
      </c>
      <c r="D166" s="71" t="str">
        <f>IF(Funcionários!D159=0,"",Funcionários!D159)</f>
        <v/>
      </c>
      <c r="E166" s="71" t="str">
        <f>IF(Funcionários!E159=0,"",Funcionários!E159)</f>
        <v/>
      </c>
      <c r="F16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6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6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6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66" s="72"/>
      <c r="K166" s="73"/>
    </row>
    <row r="167" spans="2:11" x14ac:dyDescent="0.25">
      <c r="B167" s="135" t="str">
        <f>IF(Tabela_GERAL[[#This Row],[FUNCIONARIO]]="","",COUNTA($D$13:D167))</f>
        <v/>
      </c>
      <c r="C167" s="71" t="str">
        <f>IF(Funcionários!B160=0,"",Funcionários!B160)</f>
        <v/>
      </c>
      <c r="D167" s="71" t="str">
        <f>IF(Funcionários!D160=0,"",Funcionários!D160)</f>
        <v/>
      </c>
      <c r="E167" s="71" t="str">
        <f>IF(Funcionários!E160=0,"",Funcionários!E160)</f>
        <v/>
      </c>
      <c r="F16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6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6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6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67" s="72"/>
      <c r="K167" s="73"/>
    </row>
    <row r="168" spans="2:11" x14ac:dyDescent="0.25">
      <c r="B168" s="135" t="str">
        <f>IF(Tabela_GERAL[[#This Row],[FUNCIONARIO]]="","",COUNTA($D$13:D168))</f>
        <v/>
      </c>
      <c r="C168" s="71" t="str">
        <f>IF(Funcionários!B161=0,"",Funcionários!B161)</f>
        <v/>
      </c>
      <c r="D168" s="71" t="str">
        <f>IF(Funcionários!D161=0,"",Funcionários!D161)</f>
        <v/>
      </c>
      <c r="E168" s="71" t="str">
        <f>IF(Funcionários!E161=0,"",Funcionários!E161)</f>
        <v/>
      </c>
      <c r="F16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6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6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6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68" s="72"/>
      <c r="K168" s="73"/>
    </row>
    <row r="169" spans="2:11" x14ac:dyDescent="0.25">
      <c r="B169" s="135" t="str">
        <f>IF(Tabela_GERAL[[#This Row],[FUNCIONARIO]]="","",COUNTA($D$13:D169))</f>
        <v/>
      </c>
      <c r="C169" s="71" t="str">
        <f>IF(Funcionários!B162=0,"",Funcionários!B162)</f>
        <v/>
      </c>
      <c r="D169" s="71" t="str">
        <f>IF(Funcionários!D162=0,"",Funcionários!D162)</f>
        <v/>
      </c>
      <c r="E169" s="71" t="str">
        <f>IF(Funcionários!E162=0,"",Funcionários!E162)</f>
        <v/>
      </c>
      <c r="F16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6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6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6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69" s="72"/>
      <c r="K169" s="73"/>
    </row>
    <row r="170" spans="2:11" x14ac:dyDescent="0.25">
      <c r="B170" s="135" t="str">
        <f>IF(Tabela_GERAL[[#This Row],[FUNCIONARIO]]="","",COUNTA($D$13:D170))</f>
        <v/>
      </c>
      <c r="C170" s="71" t="str">
        <f>IF(Funcionários!B163=0,"",Funcionários!B163)</f>
        <v/>
      </c>
      <c r="D170" s="71" t="str">
        <f>IF(Funcionários!D163=0,"",Funcionários!D163)</f>
        <v/>
      </c>
      <c r="E170" s="71" t="str">
        <f>IF(Funcionários!E163=0,"",Funcionários!E163)</f>
        <v/>
      </c>
      <c r="F17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7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7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7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70" s="72"/>
      <c r="K170" s="73"/>
    </row>
    <row r="171" spans="2:11" x14ac:dyDescent="0.25">
      <c r="B171" s="135" t="str">
        <f>IF(Tabela_GERAL[[#This Row],[FUNCIONARIO]]="","",COUNTA($D$13:D171))</f>
        <v/>
      </c>
      <c r="C171" s="71" t="str">
        <f>IF(Funcionários!B164=0,"",Funcionários!B164)</f>
        <v/>
      </c>
      <c r="D171" s="71" t="str">
        <f>IF(Funcionários!D164=0,"",Funcionários!D164)</f>
        <v/>
      </c>
      <c r="E171" s="71" t="str">
        <f>IF(Funcionários!E164=0,"",Funcionários!E164)</f>
        <v/>
      </c>
      <c r="F17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7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7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7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71" s="72"/>
      <c r="K171" s="73"/>
    </row>
    <row r="172" spans="2:11" x14ac:dyDescent="0.25">
      <c r="B172" s="135" t="str">
        <f>IF(Tabela_GERAL[[#This Row],[FUNCIONARIO]]="","",COUNTA($D$13:D172))</f>
        <v/>
      </c>
      <c r="C172" s="71" t="str">
        <f>IF(Funcionários!B165=0,"",Funcionários!B165)</f>
        <v/>
      </c>
      <c r="D172" s="71" t="str">
        <f>IF(Funcionários!D165=0,"",Funcionários!D165)</f>
        <v/>
      </c>
      <c r="E172" s="71" t="str">
        <f>IF(Funcionários!E165=0,"",Funcionários!E165)</f>
        <v/>
      </c>
      <c r="F17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7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7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7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72" s="72"/>
      <c r="K172" s="73"/>
    </row>
    <row r="173" spans="2:11" x14ac:dyDescent="0.25">
      <c r="B173" s="135" t="str">
        <f>IF(Tabela_GERAL[[#This Row],[FUNCIONARIO]]="","",COUNTA($D$13:D173))</f>
        <v/>
      </c>
      <c r="C173" s="71" t="str">
        <f>IF(Funcionários!B166=0,"",Funcionários!B166)</f>
        <v/>
      </c>
      <c r="D173" s="71" t="str">
        <f>IF(Funcionários!D166=0,"",Funcionários!D166)</f>
        <v/>
      </c>
      <c r="E173" s="71" t="str">
        <f>IF(Funcionários!E166=0,"",Funcionários!E166)</f>
        <v/>
      </c>
      <c r="F17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7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7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7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73" s="72"/>
      <c r="K173" s="73"/>
    </row>
    <row r="174" spans="2:11" x14ac:dyDescent="0.25">
      <c r="B174" s="135" t="str">
        <f>IF(Tabela_GERAL[[#This Row],[FUNCIONARIO]]="","",COUNTA($D$13:D174))</f>
        <v/>
      </c>
      <c r="C174" s="71" t="str">
        <f>IF(Funcionários!B167=0,"",Funcionários!B167)</f>
        <v/>
      </c>
      <c r="D174" s="71" t="str">
        <f>IF(Funcionários!D167=0,"",Funcionários!D167)</f>
        <v/>
      </c>
      <c r="E174" s="71" t="str">
        <f>IF(Funcionários!E167=0,"",Funcionários!E167)</f>
        <v/>
      </c>
      <c r="F17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7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7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7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74" s="72"/>
      <c r="K174" s="73"/>
    </row>
    <row r="175" spans="2:11" x14ac:dyDescent="0.25">
      <c r="B175" s="135" t="str">
        <f>IF(Tabela_GERAL[[#This Row],[FUNCIONARIO]]="","",COUNTA($D$13:D175))</f>
        <v/>
      </c>
      <c r="C175" s="71" t="str">
        <f>IF(Funcionários!B168=0,"",Funcionários!B168)</f>
        <v/>
      </c>
      <c r="D175" s="71" t="str">
        <f>IF(Funcionários!D168=0,"",Funcionários!D168)</f>
        <v/>
      </c>
      <c r="E175" s="71" t="str">
        <f>IF(Funcionários!E168=0,"",Funcionários!E168)</f>
        <v/>
      </c>
      <c r="F17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7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7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7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75" s="72"/>
      <c r="K175" s="73"/>
    </row>
    <row r="176" spans="2:11" x14ac:dyDescent="0.25">
      <c r="B176" s="135" t="str">
        <f>IF(Tabela_GERAL[[#This Row],[FUNCIONARIO]]="","",COUNTA($D$13:D176))</f>
        <v/>
      </c>
      <c r="C176" s="71" t="str">
        <f>IF(Funcionários!B169=0,"",Funcionários!B169)</f>
        <v/>
      </c>
      <c r="D176" s="71" t="str">
        <f>IF(Funcionários!D169=0,"",Funcionários!D169)</f>
        <v/>
      </c>
      <c r="E176" s="71" t="str">
        <f>IF(Funcionários!E169=0,"",Funcionários!E169)</f>
        <v/>
      </c>
      <c r="F176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76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76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76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76" s="72"/>
      <c r="K176" s="73"/>
    </row>
    <row r="177" spans="2:11" x14ac:dyDescent="0.25">
      <c r="B177" s="135" t="str">
        <f>IF(Tabela_GERAL[[#This Row],[FUNCIONARIO]]="","",COUNTA($D$13:D177))</f>
        <v/>
      </c>
      <c r="C177" s="71" t="str">
        <f>IF(Funcionários!B170=0,"",Funcionários!B170)</f>
        <v/>
      </c>
      <c r="D177" s="71" t="str">
        <f>IF(Funcionários!D170=0,"",Funcionários!D170)</f>
        <v/>
      </c>
      <c r="E177" s="71" t="str">
        <f>IF(Funcionários!E170=0,"",Funcionários!E170)</f>
        <v/>
      </c>
      <c r="F177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77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77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77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77" s="72"/>
      <c r="K177" s="73"/>
    </row>
    <row r="178" spans="2:11" x14ac:dyDescent="0.25">
      <c r="B178" s="135" t="str">
        <f>IF(Tabela_GERAL[[#This Row],[FUNCIONARIO]]="","",COUNTA($D$13:D178))</f>
        <v/>
      </c>
      <c r="C178" s="71" t="str">
        <f>IF(Funcionários!B171=0,"",Funcionários!B171)</f>
        <v/>
      </c>
      <c r="D178" s="71" t="str">
        <f>IF(Funcionários!D171=0,"",Funcionários!D171)</f>
        <v/>
      </c>
      <c r="E178" s="71" t="str">
        <f>IF(Funcionários!E171=0,"",Funcionários!E171)</f>
        <v/>
      </c>
      <c r="F178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78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78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78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78" s="72"/>
      <c r="K178" s="73"/>
    </row>
    <row r="179" spans="2:11" x14ac:dyDescent="0.25">
      <c r="B179" s="135" t="str">
        <f>IF(Tabela_GERAL[[#This Row],[FUNCIONARIO]]="","",COUNTA($D$13:D179))</f>
        <v/>
      </c>
      <c r="C179" s="71" t="str">
        <f>IF(Funcionários!B172=0,"",Funcionários!B172)</f>
        <v/>
      </c>
      <c r="D179" s="71" t="str">
        <f>IF(Funcionários!D172=0,"",Funcionários!D172)</f>
        <v/>
      </c>
      <c r="E179" s="71" t="str">
        <f>IF(Funcionários!E172=0,"",Funcionários!E172)</f>
        <v/>
      </c>
      <c r="F179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79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79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79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79" s="72"/>
      <c r="K179" s="73"/>
    </row>
    <row r="180" spans="2:11" x14ac:dyDescent="0.25">
      <c r="B180" s="135" t="str">
        <f>IF(Tabela_GERAL[[#This Row],[FUNCIONARIO]]="","",COUNTA($D$13:D180))</f>
        <v/>
      </c>
      <c r="C180" s="71" t="str">
        <f>IF(Funcionários!B173=0,"",Funcionários!B173)</f>
        <v/>
      </c>
      <c r="D180" s="71" t="str">
        <f>IF(Funcionários!D173=0,"",Funcionários!D173)</f>
        <v/>
      </c>
      <c r="E180" s="71" t="str">
        <f>IF(Funcionários!E173=0,"",Funcionários!E173)</f>
        <v/>
      </c>
      <c r="F180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80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80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80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80" s="72"/>
      <c r="K180" s="73"/>
    </row>
    <row r="181" spans="2:11" x14ac:dyDescent="0.25">
      <c r="B181" s="135" t="str">
        <f>IF(Tabela_GERAL[[#This Row],[FUNCIONARIO]]="","",COUNTA($D$13:D181))</f>
        <v/>
      </c>
      <c r="C181" s="71" t="str">
        <f>IF(Funcionários!B174=0,"",Funcionários!B174)</f>
        <v/>
      </c>
      <c r="D181" s="71" t="str">
        <f>IF(Funcionários!D174=0,"",Funcionários!D174)</f>
        <v/>
      </c>
      <c r="E181" s="71" t="str">
        <f>IF(Funcionários!E174=0,"",Funcionários!E174)</f>
        <v/>
      </c>
      <c r="F181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81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81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81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81" s="72"/>
      <c r="K181" s="73"/>
    </row>
    <row r="182" spans="2:11" x14ac:dyDescent="0.25">
      <c r="B182" s="135" t="str">
        <f>IF(Tabela_GERAL[[#This Row],[FUNCIONARIO]]="","",COUNTA($D$13:D182))</f>
        <v/>
      </c>
      <c r="C182" s="71" t="str">
        <f>IF(Funcionários!B175=0,"",Funcionários!B175)</f>
        <v/>
      </c>
      <c r="D182" s="71" t="str">
        <f>IF(Funcionários!D175=0,"",Funcionários!D175)</f>
        <v/>
      </c>
      <c r="E182" s="71" t="str">
        <f>IF(Funcionários!E175=0,"",Funcionários!E175)</f>
        <v/>
      </c>
      <c r="F182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82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82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82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82" s="72"/>
      <c r="K182" s="73"/>
    </row>
    <row r="183" spans="2:11" x14ac:dyDescent="0.25">
      <c r="B183" s="135" t="str">
        <f>IF(Tabela_GERAL[[#This Row],[FUNCIONARIO]]="","",COUNTA($D$13:D183))</f>
        <v/>
      </c>
      <c r="C183" s="71" t="str">
        <f>IF(Funcionários!B176=0,"",Funcionários!B176)</f>
        <v/>
      </c>
      <c r="D183" s="71" t="str">
        <f>IF(Funcionários!D176=0,"",Funcionários!D176)</f>
        <v/>
      </c>
      <c r="E183" s="71" t="str">
        <f>IF(Funcionários!E176=0,"",Funcionários!E176)</f>
        <v/>
      </c>
      <c r="F183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83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83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83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83" s="72"/>
      <c r="K183" s="73"/>
    </row>
    <row r="184" spans="2:11" x14ac:dyDescent="0.25">
      <c r="B184" s="135" t="str">
        <f>IF(Tabela_GERAL[[#This Row],[FUNCIONARIO]]="","",COUNTA($D$13:D184))</f>
        <v/>
      </c>
      <c r="C184" s="71" t="str">
        <f>IF(Funcionários!B177=0,"",Funcionários!B177)</f>
        <v/>
      </c>
      <c r="D184" s="71" t="str">
        <f>IF(Funcionários!D177=0,"",Funcionários!D177)</f>
        <v/>
      </c>
      <c r="E184" s="71" t="str">
        <f>IF(Funcionários!E177=0,"",Funcionários!E177)</f>
        <v/>
      </c>
      <c r="F184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84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84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84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84" s="72"/>
      <c r="K184" s="73"/>
    </row>
    <row r="185" spans="2:11" x14ac:dyDescent="0.25">
      <c r="B185" s="136" t="str">
        <f>IF(Tabela_GERAL[[#This Row],[FUNCIONARIO]]="","",COUNTA($D$13:D693))</f>
        <v/>
      </c>
      <c r="C185" s="71" t="str">
        <f>IF(Funcionários!B178=0,"",Funcionários!B178)</f>
        <v/>
      </c>
      <c r="D185" s="71" t="str">
        <f>IF(Funcionários!D178=0,"",Funcionários!D178)</f>
        <v/>
      </c>
      <c r="E185" s="71" t="str">
        <f>IF(Funcionários!E178=0,"",Funcionários!E178)</f>
        <v/>
      </c>
      <c r="F185" s="8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85" s="74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85" s="80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85" s="75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85" s="72"/>
      <c r="K185" s="73"/>
    </row>
    <row r="186" spans="2:11" x14ac:dyDescent="0.25">
      <c r="B186" s="137" t="str">
        <f>IF(Tabela_GERAL[[#This Row],[FUNCIONARIO]]="","",COUNTA($D$13:D186))</f>
        <v/>
      </c>
      <c r="C186" s="130" t="str">
        <f>IF(Funcionários!B179=0,"",Funcionários!B179)</f>
        <v/>
      </c>
      <c r="D186" s="130" t="str">
        <f>IF(Funcionários!D179=0,"",Funcionários!D179)</f>
        <v/>
      </c>
      <c r="E186" s="130" t="str">
        <f>IF(Funcionários!E179=0,"",Funcionários!E179)</f>
        <v/>
      </c>
      <c r="F18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8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8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8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  <c r="J186" s="78"/>
      <c r="K186" s="78"/>
    </row>
    <row r="187" spans="2:11" x14ac:dyDescent="0.25">
      <c r="B187" s="137" t="str">
        <f>IF(Tabela_GERAL[[#This Row],[FUNCIONARIO]]="","",COUNTA($D$13:D187))</f>
        <v/>
      </c>
      <c r="C187" s="130" t="str">
        <f>IF(Funcionários!B180=0,"",Funcionários!B180)</f>
        <v/>
      </c>
      <c r="D187" s="130" t="str">
        <f>IF(Funcionários!D180=0,"",Funcionários!D180)</f>
        <v/>
      </c>
      <c r="E187" s="130" t="str">
        <f>IF(Funcionários!E180=0,"",Funcionários!E180)</f>
        <v/>
      </c>
      <c r="F18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8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8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8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188" spans="2:11" x14ac:dyDescent="0.25">
      <c r="B188" s="137" t="str">
        <f>IF(Tabela_GERAL[[#This Row],[FUNCIONARIO]]="","",COUNTA($D$13:D188))</f>
        <v/>
      </c>
      <c r="C188" s="130" t="str">
        <f>IF(Funcionários!B181=0,"",Funcionários!B181)</f>
        <v/>
      </c>
      <c r="D188" s="130" t="str">
        <f>IF(Funcionários!D181=0,"",Funcionários!D181)</f>
        <v/>
      </c>
      <c r="E188" s="130" t="str">
        <f>IF(Funcionários!E181=0,"",Funcionários!E181)</f>
        <v/>
      </c>
      <c r="F18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8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8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8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189" spans="2:11" x14ac:dyDescent="0.25">
      <c r="B189" s="137" t="str">
        <f>IF(Tabela_GERAL[[#This Row],[FUNCIONARIO]]="","",COUNTA($D$13:D189))</f>
        <v/>
      </c>
      <c r="C189" s="130" t="str">
        <f>IF(Funcionários!B182=0,"",Funcionários!B182)</f>
        <v/>
      </c>
      <c r="D189" s="130" t="str">
        <f>IF(Funcionários!D182=0,"",Funcionários!D182)</f>
        <v/>
      </c>
      <c r="E189" s="130" t="str">
        <f>IF(Funcionários!E182=0,"",Funcionários!E182)</f>
        <v/>
      </c>
      <c r="F18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8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8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8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190" spans="2:11" x14ac:dyDescent="0.25">
      <c r="B190" s="137" t="str">
        <f>IF(Tabela_GERAL[[#This Row],[FUNCIONARIO]]="","",COUNTA($D$13:D190))</f>
        <v/>
      </c>
      <c r="C190" s="130" t="str">
        <f>IF(Funcionários!B183=0,"",Funcionários!B183)</f>
        <v/>
      </c>
      <c r="D190" s="130" t="str">
        <f>IF(Funcionários!D183=0,"",Funcionários!D183)</f>
        <v/>
      </c>
      <c r="E190" s="130" t="str">
        <f>IF(Funcionários!E183=0,"",Funcionários!E183)</f>
        <v/>
      </c>
      <c r="F19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9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9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9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191" spans="2:11" x14ac:dyDescent="0.25">
      <c r="B191" s="137" t="str">
        <f>IF(Tabela_GERAL[[#This Row],[FUNCIONARIO]]="","",COUNTA($D$13:D191))</f>
        <v/>
      </c>
      <c r="C191" s="130" t="str">
        <f>IF(Funcionários!B184=0,"",Funcionários!B184)</f>
        <v/>
      </c>
      <c r="D191" s="130" t="str">
        <f>IF(Funcionários!D184=0,"",Funcionários!D184)</f>
        <v/>
      </c>
      <c r="E191" s="130" t="str">
        <f>IF(Funcionários!E184=0,"",Funcionários!E184)</f>
        <v/>
      </c>
      <c r="F19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9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9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9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192" spans="2:11" x14ac:dyDescent="0.25">
      <c r="B192" s="138" t="str">
        <f>IF(Tabela_GERAL[[#This Row],[FUNCIONARIO]]="","",COUNTA($D$13:D693))</f>
        <v/>
      </c>
      <c r="C192" s="130" t="str">
        <f>IF(Funcionários!B185=0,"",Funcionários!B185)</f>
        <v/>
      </c>
      <c r="D192" s="130" t="str">
        <f>IF(Funcionários!D185=0,"",Funcionários!D185)</f>
        <v/>
      </c>
      <c r="E192" s="130" t="str">
        <f>IF(Funcionários!E185=0,"",Funcionários!E185)</f>
        <v/>
      </c>
      <c r="F19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9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9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9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193" spans="2:9" x14ac:dyDescent="0.25">
      <c r="B193" s="137" t="str">
        <f>IF(Tabela_GERAL[[#This Row],[FUNCIONARIO]]="","",COUNTA($D$13:D193))</f>
        <v/>
      </c>
      <c r="C193" s="130" t="str">
        <f>IF(Funcionários!B186=0,"",Funcionários!B186)</f>
        <v/>
      </c>
      <c r="D193" s="130" t="str">
        <f>IF(Funcionários!D186=0,"",Funcionários!D186)</f>
        <v/>
      </c>
      <c r="E193" s="130" t="str">
        <f>IF(Funcionários!E186=0,"",Funcionários!E186)</f>
        <v/>
      </c>
      <c r="F19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9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9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9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194" spans="2:9" x14ac:dyDescent="0.25">
      <c r="B194" s="137" t="str">
        <f>IF(Tabela_GERAL[[#This Row],[FUNCIONARIO]]="","",COUNTA($D$13:D194))</f>
        <v/>
      </c>
      <c r="C194" s="130" t="str">
        <f>IF(Funcionários!B187=0,"",Funcionários!B187)</f>
        <v/>
      </c>
      <c r="D194" s="130" t="str">
        <f>IF(Funcionários!D187=0,"",Funcionários!D187)</f>
        <v/>
      </c>
      <c r="E194" s="130" t="str">
        <f>IF(Funcionários!E187=0,"",Funcionários!E187)</f>
        <v/>
      </c>
      <c r="F19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9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9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9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195" spans="2:9" x14ac:dyDescent="0.25">
      <c r="B195" s="137" t="str">
        <f>IF(Tabela_GERAL[[#This Row],[FUNCIONARIO]]="","",COUNTA($D$13:D195))</f>
        <v/>
      </c>
      <c r="C195" s="130" t="str">
        <f>IF(Funcionários!B188=0,"",Funcionários!B188)</f>
        <v/>
      </c>
      <c r="D195" s="130" t="str">
        <f>IF(Funcionários!D188=0,"",Funcionários!D188)</f>
        <v/>
      </c>
      <c r="E195" s="130" t="str">
        <f>IF(Funcionários!E188=0,"",Funcionários!E188)</f>
        <v/>
      </c>
      <c r="F19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9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9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9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196" spans="2:9" x14ac:dyDescent="0.25">
      <c r="B196" s="137" t="str">
        <f>IF(Tabela_GERAL[[#This Row],[FUNCIONARIO]]="","",COUNTA($D$13:D196))</f>
        <v/>
      </c>
      <c r="C196" s="130" t="str">
        <f>IF(Funcionários!B189=0,"",Funcionários!B189)</f>
        <v/>
      </c>
      <c r="D196" s="130" t="str">
        <f>IF(Funcionários!D189=0,"",Funcionários!D189)</f>
        <v/>
      </c>
      <c r="E196" s="130" t="str">
        <f>IF(Funcionários!E189=0,"",Funcionários!E189)</f>
        <v/>
      </c>
      <c r="F19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9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9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9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197" spans="2:9" x14ac:dyDescent="0.25">
      <c r="B197" s="137" t="str">
        <f>IF(Tabela_GERAL[[#This Row],[FUNCIONARIO]]="","",COUNTA($D$13:D197))</f>
        <v/>
      </c>
      <c r="C197" s="130" t="str">
        <f>IF(Funcionários!B190=0,"",Funcionários!B190)</f>
        <v/>
      </c>
      <c r="D197" s="130" t="str">
        <f>IF(Funcionários!D190=0,"",Funcionários!D190)</f>
        <v/>
      </c>
      <c r="E197" s="130" t="str">
        <f>IF(Funcionários!E190=0,"",Funcionários!E190)</f>
        <v/>
      </c>
      <c r="F19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9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9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9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198" spans="2:9" x14ac:dyDescent="0.25">
      <c r="B198" s="137" t="str">
        <f>IF(Tabela_GERAL[[#This Row],[FUNCIONARIO]]="","",COUNTA($D$13:D198))</f>
        <v/>
      </c>
      <c r="C198" s="130" t="str">
        <f>IF(Funcionários!B191=0,"",Funcionários!B191)</f>
        <v/>
      </c>
      <c r="D198" s="130" t="str">
        <f>IF(Funcionários!D191=0,"",Funcionários!D191)</f>
        <v/>
      </c>
      <c r="E198" s="130" t="str">
        <f>IF(Funcionários!E191=0,"",Funcionários!E191)</f>
        <v/>
      </c>
      <c r="F19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9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9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9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199" spans="2:9" x14ac:dyDescent="0.25">
      <c r="B199" s="137" t="str">
        <f>IF(Tabela_GERAL[[#This Row],[FUNCIONARIO]]="","",COUNTA($D$13:D199))</f>
        <v/>
      </c>
      <c r="C199" s="130" t="str">
        <f>IF(Funcionários!B192=0,"",Funcionários!B192)</f>
        <v/>
      </c>
      <c r="D199" s="130" t="str">
        <f>IF(Funcionários!D192=0,"",Funcionários!D192)</f>
        <v/>
      </c>
      <c r="E199" s="130" t="str">
        <f>IF(Funcionários!E192=0,"",Funcionários!E192)</f>
        <v/>
      </c>
      <c r="F19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19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19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19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00" spans="2:9" x14ac:dyDescent="0.25">
      <c r="B200" s="137" t="str">
        <f>IF(Tabela_GERAL[[#This Row],[FUNCIONARIO]]="","",COUNTA($D$13:D200))</f>
        <v/>
      </c>
      <c r="C200" s="130" t="str">
        <f>IF(Funcionários!B193=0,"",Funcionários!B193)</f>
        <v/>
      </c>
      <c r="D200" s="130" t="str">
        <f>IF(Funcionários!D193=0,"",Funcionários!D193)</f>
        <v/>
      </c>
      <c r="E200" s="130" t="str">
        <f>IF(Funcionários!E193=0,"",Funcionários!E193)</f>
        <v/>
      </c>
      <c r="F20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0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0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0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01" spans="2:9" x14ac:dyDescent="0.25">
      <c r="B201" s="137" t="str">
        <f>IF(Tabela_GERAL[[#This Row],[FUNCIONARIO]]="","",COUNTA($D$13:D201))</f>
        <v/>
      </c>
      <c r="C201" s="130" t="str">
        <f>IF(Funcionários!B194=0,"",Funcionários!B194)</f>
        <v/>
      </c>
      <c r="D201" s="130" t="str">
        <f>IF(Funcionários!D194=0,"",Funcionários!D194)</f>
        <v/>
      </c>
      <c r="E201" s="130" t="str">
        <f>IF(Funcionários!E194=0,"",Funcionários!E194)</f>
        <v/>
      </c>
      <c r="F20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0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0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0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02" spans="2:9" x14ac:dyDescent="0.25">
      <c r="B202" s="137" t="str">
        <f>IF(Tabela_GERAL[[#This Row],[FUNCIONARIO]]="","",COUNTA($D$13:D202))</f>
        <v/>
      </c>
      <c r="C202" s="130" t="str">
        <f>IF(Funcionários!B195=0,"",Funcionários!B195)</f>
        <v/>
      </c>
      <c r="D202" s="130" t="str">
        <f>IF(Funcionários!D195=0,"",Funcionários!D195)</f>
        <v/>
      </c>
      <c r="E202" s="130" t="str">
        <f>IF(Funcionários!E195=0,"",Funcionários!E195)</f>
        <v/>
      </c>
      <c r="F20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0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0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0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03" spans="2:9" x14ac:dyDescent="0.25">
      <c r="B203" s="137" t="str">
        <f>IF(Tabela_GERAL[[#This Row],[FUNCIONARIO]]="","",COUNTA($D$13:D203))</f>
        <v/>
      </c>
      <c r="C203" s="130" t="str">
        <f>IF(Funcionários!B196=0,"",Funcionários!B196)</f>
        <v/>
      </c>
      <c r="D203" s="130" t="str">
        <f>IF(Funcionários!D196=0,"",Funcionários!D196)</f>
        <v/>
      </c>
      <c r="E203" s="130" t="str">
        <f>IF(Funcionários!E196=0,"",Funcionários!E196)</f>
        <v/>
      </c>
      <c r="F20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0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0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0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04" spans="2:9" x14ac:dyDescent="0.25">
      <c r="B204" s="137" t="str">
        <f>IF(Tabela_GERAL[[#This Row],[FUNCIONARIO]]="","",COUNTA($D$13:D204))</f>
        <v/>
      </c>
      <c r="C204" s="130" t="str">
        <f>IF(Funcionários!B197=0,"",Funcionários!B197)</f>
        <v/>
      </c>
      <c r="D204" s="130" t="str">
        <f>IF(Funcionários!D197=0,"",Funcionários!D197)</f>
        <v/>
      </c>
      <c r="E204" s="130" t="str">
        <f>IF(Funcionários!E197=0,"",Funcionários!E197)</f>
        <v/>
      </c>
      <c r="F20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0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0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0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05" spans="2:9" x14ac:dyDescent="0.25">
      <c r="B205" s="137" t="str">
        <f>IF(Tabela_GERAL[[#This Row],[FUNCIONARIO]]="","",COUNTA($D$13:D205))</f>
        <v/>
      </c>
      <c r="C205" s="130" t="str">
        <f>IF(Funcionários!B198=0,"",Funcionários!B198)</f>
        <v/>
      </c>
      <c r="D205" s="130" t="str">
        <f>IF(Funcionários!D198=0,"",Funcionários!D198)</f>
        <v/>
      </c>
      <c r="E205" s="130" t="str">
        <f>IF(Funcionários!E198=0,"",Funcionários!E198)</f>
        <v/>
      </c>
      <c r="F20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0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0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0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06" spans="2:9" x14ac:dyDescent="0.25">
      <c r="B206" s="137" t="str">
        <f>IF(Tabela_GERAL[[#This Row],[FUNCIONARIO]]="","",COUNTA($D$13:D206))</f>
        <v/>
      </c>
      <c r="C206" s="130" t="str">
        <f>IF(Funcionários!B199=0,"",Funcionários!B199)</f>
        <v/>
      </c>
      <c r="D206" s="130" t="str">
        <f>IF(Funcionários!D199=0,"",Funcionários!D199)</f>
        <v/>
      </c>
      <c r="E206" s="130" t="str">
        <f>IF(Funcionários!E199=0,"",Funcionários!E199)</f>
        <v/>
      </c>
      <c r="F20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0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0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0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07" spans="2:9" x14ac:dyDescent="0.25">
      <c r="B207" s="137" t="str">
        <f>IF(Tabela_GERAL[[#This Row],[FUNCIONARIO]]="","",COUNTA($D$13:D207))</f>
        <v/>
      </c>
      <c r="C207" s="130" t="str">
        <f>IF(Funcionários!B200=0,"",Funcionários!B200)</f>
        <v/>
      </c>
      <c r="D207" s="130" t="str">
        <f>IF(Funcionários!D200=0,"",Funcionários!D200)</f>
        <v/>
      </c>
      <c r="E207" s="130" t="str">
        <f>IF(Funcionários!E200=0,"",Funcionários!E200)</f>
        <v/>
      </c>
      <c r="F20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0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0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0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08" spans="2:9" x14ac:dyDescent="0.25">
      <c r="B208" s="137" t="str">
        <f>IF(Tabela_GERAL[[#This Row],[FUNCIONARIO]]="","",COUNTA($D$13:D208))</f>
        <v/>
      </c>
      <c r="C208" s="130" t="str">
        <f>IF(Funcionários!B201=0,"",Funcionários!B201)</f>
        <v/>
      </c>
      <c r="D208" s="130" t="str">
        <f>IF(Funcionários!D201=0,"",Funcionários!D201)</f>
        <v/>
      </c>
      <c r="E208" s="130" t="str">
        <f>IF(Funcionários!E201=0,"",Funcionários!E201)</f>
        <v/>
      </c>
      <c r="F20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0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0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0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09" spans="2:9" x14ac:dyDescent="0.25">
      <c r="B209" s="137" t="str">
        <f>IF(Tabela_GERAL[[#This Row],[FUNCIONARIO]]="","",COUNTA($D$13:D209))</f>
        <v/>
      </c>
      <c r="C209" s="130" t="str">
        <f>IF(Funcionários!B202=0,"",Funcionários!B202)</f>
        <v/>
      </c>
      <c r="D209" s="130" t="str">
        <f>IF(Funcionários!D202=0,"",Funcionários!D202)</f>
        <v/>
      </c>
      <c r="E209" s="130" t="str">
        <f>IF(Funcionários!E202=0,"",Funcionários!E202)</f>
        <v/>
      </c>
      <c r="F20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0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0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0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10" spans="2:9" x14ac:dyDescent="0.25">
      <c r="B210" s="137" t="str">
        <f>IF(Tabela_GERAL[[#This Row],[FUNCIONARIO]]="","",COUNTA($D$13:D210))</f>
        <v/>
      </c>
      <c r="C210" s="130" t="str">
        <f>IF(Funcionários!B203=0,"",Funcionários!B203)</f>
        <v/>
      </c>
      <c r="D210" s="130" t="str">
        <f>IF(Funcionários!D203=0,"",Funcionários!D203)</f>
        <v/>
      </c>
      <c r="E210" s="130" t="str">
        <f>IF(Funcionários!E203=0,"",Funcionários!E203)</f>
        <v/>
      </c>
      <c r="F21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1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1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1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11" spans="2:9" x14ac:dyDescent="0.25">
      <c r="B211" s="137" t="str">
        <f>IF(Tabela_GERAL[[#This Row],[FUNCIONARIO]]="","",COUNTA($D$13:D211))</f>
        <v/>
      </c>
      <c r="C211" s="130" t="str">
        <f>IF(Funcionários!B204=0,"",Funcionários!B204)</f>
        <v/>
      </c>
      <c r="D211" s="130" t="str">
        <f>IF(Funcionários!D204=0,"",Funcionários!D204)</f>
        <v/>
      </c>
      <c r="E211" s="130" t="str">
        <f>IF(Funcionários!E204=0,"",Funcionários!E204)</f>
        <v/>
      </c>
      <c r="F21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1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1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1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12" spans="2:9" x14ac:dyDescent="0.25">
      <c r="B212" s="137" t="str">
        <f>IF(Tabela_GERAL[[#This Row],[FUNCIONARIO]]="","",COUNTA($D$13:D212))</f>
        <v/>
      </c>
      <c r="C212" s="130" t="str">
        <f>IF(Funcionários!B205=0,"",Funcionários!B205)</f>
        <v/>
      </c>
      <c r="D212" s="130" t="str">
        <f>IF(Funcionários!D205=0,"",Funcionários!D205)</f>
        <v/>
      </c>
      <c r="E212" s="130" t="str">
        <f>IF(Funcionários!E205=0,"",Funcionários!E205)</f>
        <v/>
      </c>
      <c r="F21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1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1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1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13" spans="2:9" x14ac:dyDescent="0.25">
      <c r="B213" s="137" t="str">
        <f>IF(Tabela_GERAL[[#This Row],[FUNCIONARIO]]="","",COUNTA($D$13:D213))</f>
        <v/>
      </c>
      <c r="C213" s="130" t="str">
        <f>IF(Funcionários!B206=0,"",Funcionários!B206)</f>
        <v/>
      </c>
      <c r="D213" s="130" t="str">
        <f>IF(Funcionários!D206=0,"",Funcionários!D206)</f>
        <v/>
      </c>
      <c r="E213" s="130" t="str">
        <f>IF(Funcionários!E206=0,"",Funcionários!E206)</f>
        <v/>
      </c>
      <c r="F21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1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1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1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14" spans="2:9" x14ac:dyDescent="0.25">
      <c r="B214" s="137" t="str">
        <f>IF(Tabela_GERAL[[#This Row],[FUNCIONARIO]]="","",COUNTA($D$13:D214))</f>
        <v/>
      </c>
      <c r="C214" s="130" t="str">
        <f>IF(Funcionários!B207=0,"",Funcionários!B207)</f>
        <v/>
      </c>
      <c r="D214" s="130" t="str">
        <f>IF(Funcionários!D207=0,"",Funcionários!D207)</f>
        <v/>
      </c>
      <c r="E214" s="130" t="str">
        <f>IF(Funcionários!E207=0,"",Funcionários!E207)</f>
        <v/>
      </c>
      <c r="F21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1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1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1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15" spans="2:9" x14ac:dyDescent="0.25">
      <c r="B215" s="137" t="str">
        <f>IF(Tabela_GERAL[[#This Row],[FUNCIONARIO]]="","",COUNTA($D$13:D215))</f>
        <v/>
      </c>
      <c r="C215" s="130" t="str">
        <f>IF(Funcionários!B208=0,"",Funcionários!B208)</f>
        <v/>
      </c>
      <c r="D215" s="130" t="str">
        <f>IF(Funcionários!D208=0,"",Funcionários!D208)</f>
        <v/>
      </c>
      <c r="E215" s="130" t="str">
        <f>IF(Funcionários!E208=0,"",Funcionários!E208)</f>
        <v/>
      </c>
      <c r="F21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1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1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1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16" spans="2:9" x14ac:dyDescent="0.25">
      <c r="B216" s="137" t="str">
        <f>IF(Tabela_GERAL[[#This Row],[FUNCIONARIO]]="","",COUNTA($D$13:D216))</f>
        <v/>
      </c>
      <c r="C216" s="130" t="str">
        <f>IF(Funcionários!B209=0,"",Funcionários!B209)</f>
        <v/>
      </c>
      <c r="D216" s="130" t="str">
        <f>IF(Funcionários!D209=0,"",Funcionários!D209)</f>
        <v/>
      </c>
      <c r="E216" s="130" t="str">
        <f>IF(Funcionários!E209=0,"",Funcionários!E209)</f>
        <v/>
      </c>
      <c r="F21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1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1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1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17" spans="2:9" x14ac:dyDescent="0.25">
      <c r="B217" s="137" t="str">
        <f>IF(Tabela_GERAL[[#This Row],[FUNCIONARIO]]="","",COUNTA($D$13:D217))</f>
        <v/>
      </c>
      <c r="C217" s="130" t="str">
        <f>IF(Funcionários!B210=0,"",Funcionários!B210)</f>
        <v/>
      </c>
      <c r="D217" s="130" t="str">
        <f>IF(Funcionários!D210=0,"",Funcionários!D210)</f>
        <v/>
      </c>
      <c r="E217" s="130" t="str">
        <f>IF(Funcionários!E210=0,"",Funcionários!E210)</f>
        <v/>
      </c>
      <c r="F21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1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1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1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18" spans="2:9" x14ac:dyDescent="0.25">
      <c r="B218" s="137" t="str">
        <f>IF(Tabela_GERAL[[#This Row],[FUNCIONARIO]]="","",COUNTA($D$13:D218))</f>
        <v/>
      </c>
      <c r="C218" s="130" t="str">
        <f>IF(Funcionários!B211=0,"",Funcionários!B211)</f>
        <v/>
      </c>
      <c r="D218" s="130" t="str">
        <f>IF(Funcionários!D211=0,"",Funcionários!D211)</f>
        <v/>
      </c>
      <c r="E218" s="130" t="str">
        <f>IF(Funcionários!E211=0,"",Funcionários!E211)</f>
        <v/>
      </c>
      <c r="F21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1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1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1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19" spans="2:9" x14ac:dyDescent="0.25">
      <c r="B219" s="137" t="str">
        <f>IF(Tabela_GERAL[[#This Row],[FUNCIONARIO]]="","",COUNTA($D$13:D219))</f>
        <v/>
      </c>
      <c r="C219" s="130" t="str">
        <f>IF(Funcionários!B212=0,"",Funcionários!B212)</f>
        <v/>
      </c>
      <c r="D219" s="130" t="str">
        <f>IF(Funcionários!D212=0,"",Funcionários!D212)</f>
        <v/>
      </c>
      <c r="E219" s="130" t="str">
        <f>IF(Funcionários!E212=0,"",Funcionários!E212)</f>
        <v/>
      </c>
      <c r="F21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1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1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1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20" spans="2:9" x14ac:dyDescent="0.25">
      <c r="B220" s="137" t="str">
        <f>IF(Tabela_GERAL[[#This Row],[FUNCIONARIO]]="","",COUNTA($D$13:D220))</f>
        <v/>
      </c>
      <c r="C220" s="130" t="str">
        <f>IF(Funcionários!B213=0,"",Funcionários!B213)</f>
        <v/>
      </c>
      <c r="D220" s="130" t="str">
        <f>IF(Funcionários!D213=0,"",Funcionários!D213)</f>
        <v/>
      </c>
      <c r="E220" s="130" t="str">
        <f>IF(Funcionários!E213=0,"",Funcionários!E213)</f>
        <v/>
      </c>
      <c r="F22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2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2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2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21" spans="2:9" x14ac:dyDescent="0.25">
      <c r="B221" s="137" t="str">
        <f>IF(Tabela_GERAL[[#This Row],[FUNCIONARIO]]="","",COUNTA($D$13:D221))</f>
        <v/>
      </c>
      <c r="C221" s="130" t="str">
        <f>IF(Funcionários!B214=0,"",Funcionários!B214)</f>
        <v/>
      </c>
      <c r="D221" s="130" t="str">
        <f>IF(Funcionários!D214=0,"",Funcionários!D214)</f>
        <v/>
      </c>
      <c r="E221" s="130" t="str">
        <f>IF(Funcionários!E214=0,"",Funcionários!E214)</f>
        <v/>
      </c>
      <c r="F22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2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2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2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22" spans="2:9" x14ac:dyDescent="0.25">
      <c r="B222" s="137" t="str">
        <f>IF(Tabela_GERAL[[#This Row],[FUNCIONARIO]]="","",COUNTA($D$13:D222))</f>
        <v/>
      </c>
      <c r="C222" s="130" t="str">
        <f>IF(Funcionários!B215=0,"",Funcionários!B215)</f>
        <v/>
      </c>
      <c r="D222" s="130" t="str">
        <f>IF(Funcionários!D215=0,"",Funcionários!D215)</f>
        <v/>
      </c>
      <c r="E222" s="130" t="str">
        <f>IF(Funcionários!E215=0,"",Funcionários!E215)</f>
        <v/>
      </c>
      <c r="F22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2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2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2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23" spans="2:9" x14ac:dyDescent="0.25">
      <c r="B223" s="137" t="str">
        <f>IF(Tabela_GERAL[[#This Row],[FUNCIONARIO]]="","",COUNTA($D$13:D223))</f>
        <v/>
      </c>
      <c r="C223" s="130" t="str">
        <f>IF(Funcionários!B216=0,"",Funcionários!B216)</f>
        <v/>
      </c>
      <c r="D223" s="130" t="str">
        <f>IF(Funcionários!D216=0,"",Funcionários!D216)</f>
        <v/>
      </c>
      <c r="E223" s="130" t="str">
        <f>IF(Funcionários!E216=0,"",Funcionários!E216)</f>
        <v/>
      </c>
      <c r="F22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2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2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2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24" spans="2:9" x14ac:dyDescent="0.25">
      <c r="B224" s="137" t="str">
        <f>IF(Tabela_GERAL[[#This Row],[FUNCIONARIO]]="","",COUNTA($D$13:D224))</f>
        <v/>
      </c>
      <c r="C224" s="130" t="str">
        <f>IF(Funcionários!B217=0,"",Funcionários!B217)</f>
        <v/>
      </c>
      <c r="D224" s="130" t="str">
        <f>IF(Funcionários!D217=0,"",Funcionários!D217)</f>
        <v/>
      </c>
      <c r="E224" s="130" t="str">
        <f>IF(Funcionários!E217=0,"",Funcionários!E217)</f>
        <v/>
      </c>
      <c r="F22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2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2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2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25" spans="2:9" x14ac:dyDescent="0.25">
      <c r="B225" s="137" t="str">
        <f>IF(Tabela_GERAL[[#This Row],[FUNCIONARIO]]="","",COUNTA($D$13:D225))</f>
        <v/>
      </c>
      <c r="C225" s="130" t="str">
        <f>IF(Funcionários!B218=0,"",Funcionários!B218)</f>
        <v/>
      </c>
      <c r="D225" s="130" t="str">
        <f>IF(Funcionários!D218=0,"",Funcionários!D218)</f>
        <v/>
      </c>
      <c r="E225" s="130" t="str">
        <f>IF(Funcionários!E218=0,"",Funcionários!E218)</f>
        <v/>
      </c>
      <c r="F22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2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2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2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26" spans="2:9" x14ac:dyDescent="0.25">
      <c r="B226" s="137" t="str">
        <f>IF(Tabela_GERAL[[#This Row],[FUNCIONARIO]]="","",COUNTA($D$13:D226))</f>
        <v/>
      </c>
      <c r="C226" s="130" t="str">
        <f>IF(Funcionários!B219=0,"",Funcionários!B219)</f>
        <v/>
      </c>
      <c r="D226" s="130" t="str">
        <f>IF(Funcionários!D219=0,"",Funcionários!D219)</f>
        <v/>
      </c>
      <c r="E226" s="130" t="str">
        <f>IF(Funcionários!E219=0,"",Funcionários!E219)</f>
        <v/>
      </c>
      <c r="F22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2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2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2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27" spans="2:9" x14ac:dyDescent="0.25">
      <c r="B227" s="137" t="str">
        <f>IF(Tabela_GERAL[[#This Row],[FUNCIONARIO]]="","",COUNTA($D$13:D227))</f>
        <v/>
      </c>
      <c r="C227" s="130" t="str">
        <f>IF(Funcionários!B220=0,"",Funcionários!B220)</f>
        <v/>
      </c>
      <c r="D227" s="130" t="str">
        <f>IF(Funcionários!D220=0,"",Funcionários!D220)</f>
        <v/>
      </c>
      <c r="E227" s="130" t="str">
        <f>IF(Funcionários!E220=0,"",Funcionários!E220)</f>
        <v/>
      </c>
      <c r="F22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2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2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2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28" spans="2:9" x14ac:dyDescent="0.25">
      <c r="B228" s="137" t="str">
        <f>IF(Tabela_GERAL[[#This Row],[FUNCIONARIO]]="","",COUNTA($D$13:D228))</f>
        <v/>
      </c>
      <c r="C228" s="130" t="str">
        <f>IF(Funcionários!B221=0,"",Funcionários!B221)</f>
        <v/>
      </c>
      <c r="D228" s="130" t="str">
        <f>IF(Funcionários!D221=0,"",Funcionários!D221)</f>
        <v/>
      </c>
      <c r="E228" s="130" t="str">
        <f>IF(Funcionários!E221=0,"",Funcionários!E221)</f>
        <v/>
      </c>
      <c r="F22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2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2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2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29" spans="2:9" x14ac:dyDescent="0.25">
      <c r="B229" s="137" t="str">
        <f>IF(Tabela_GERAL[[#This Row],[FUNCIONARIO]]="","",COUNTA($D$13:D229))</f>
        <v/>
      </c>
      <c r="C229" s="130" t="str">
        <f>IF(Funcionários!B222=0,"",Funcionários!B222)</f>
        <v/>
      </c>
      <c r="D229" s="130" t="str">
        <f>IF(Funcionários!D222=0,"",Funcionários!D222)</f>
        <v/>
      </c>
      <c r="E229" s="130" t="str">
        <f>IF(Funcionários!E222=0,"",Funcionários!E222)</f>
        <v/>
      </c>
      <c r="F22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2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2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2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30" spans="2:9" x14ac:dyDescent="0.25">
      <c r="B230" s="137" t="str">
        <f>IF(Tabela_GERAL[[#This Row],[FUNCIONARIO]]="","",COUNTA($D$13:D230))</f>
        <v/>
      </c>
      <c r="C230" s="130" t="str">
        <f>IF(Funcionários!B223=0,"",Funcionários!B223)</f>
        <v/>
      </c>
      <c r="D230" s="130" t="str">
        <f>IF(Funcionários!D223=0,"",Funcionários!D223)</f>
        <v/>
      </c>
      <c r="E230" s="130" t="str">
        <f>IF(Funcionários!E223=0,"",Funcionários!E223)</f>
        <v/>
      </c>
      <c r="F23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3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3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3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31" spans="2:9" x14ac:dyDescent="0.25">
      <c r="B231" s="137" t="str">
        <f>IF(Tabela_GERAL[[#This Row],[FUNCIONARIO]]="","",COUNTA($D$13:D231))</f>
        <v/>
      </c>
      <c r="C231" s="130" t="str">
        <f>IF(Funcionários!B224=0,"",Funcionários!B224)</f>
        <v/>
      </c>
      <c r="D231" s="130" t="str">
        <f>IF(Funcionários!D224=0,"",Funcionários!D224)</f>
        <v/>
      </c>
      <c r="E231" s="130" t="str">
        <f>IF(Funcionários!E224=0,"",Funcionários!E224)</f>
        <v/>
      </c>
      <c r="F23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3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3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3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32" spans="2:9" x14ac:dyDescent="0.25">
      <c r="B232" s="137" t="str">
        <f>IF(Tabela_GERAL[[#This Row],[FUNCIONARIO]]="","",COUNTA($D$13:D232))</f>
        <v/>
      </c>
      <c r="C232" s="130" t="str">
        <f>IF(Funcionários!B225=0,"",Funcionários!B225)</f>
        <v/>
      </c>
      <c r="D232" s="130" t="str">
        <f>IF(Funcionários!D225=0,"",Funcionários!D225)</f>
        <v/>
      </c>
      <c r="E232" s="130" t="str">
        <f>IF(Funcionários!E225=0,"",Funcionários!E225)</f>
        <v/>
      </c>
      <c r="F23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3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3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3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33" spans="2:9" x14ac:dyDescent="0.25">
      <c r="B233" s="137" t="str">
        <f>IF(Tabela_GERAL[[#This Row],[FUNCIONARIO]]="","",COUNTA($D$13:D233))</f>
        <v/>
      </c>
      <c r="C233" s="130" t="str">
        <f>IF(Funcionários!B226=0,"",Funcionários!B226)</f>
        <v/>
      </c>
      <c r="D233" s="130" t="str">
        <f>IF(Funcionários!D226=0,"",Funcionários!D226)</f>
        <v/>
      </c>
      <c r="E233" s="130" t="str">
        <f>IF(Funcionários!E226=0,"",Funcionários!E226)</f>
        <v/>
      </c>
      <c r="F23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3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3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3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34" spans="2:9" x14ac:dyDescent="0.25">
      <c r="B234" s="137" t="str">
        <f>IF(Tabela_GERAL[[#This Row],[FUNCIONARIO]]="","",COUNTA($D$13:D234))</f>
        <v/>
      </c>
      <c r="C234" s="130" t="str">
        <f>IF(Funcionários!B227=0,"",Funcionários!B227)</f>
        <v/>
      </c>
      <c r="D234" s="130" t="str">
        <f>IF(Funcionários!D227=0,"",Funcionários!D227)</f>
        <v/>
      </c>
      <c r="E234" s="130" t="str">
        <f>IF(Funcionários!E227=0,"",Funcionários!E227)</f>
        <v/>
      </c>
      <c r="F23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3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3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3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35" spans="2:9" x14ac:dyDescent="0.25">
      <c r="B235" s="137" t="str">
        <f>IF(Tabela_GERAL[[#This Row],[FUNCIONARIO]]="","",COUNTA($D$13:D235))</f>
        <v/>
      </c>
      <c r="C235" s="130" t="str">
        <f>IF(Funcionários!B228=0,"",Funcionários!B228)</f>
        <v/>
      </c>
      <c r="D235" s="130" t="str">
        <f>IF(Funcionários!D228=0,"",Funcionários!D228)</f>
        <v/>
      </c>
      <c r="E235" s="130" t="str">
        <f>IF(Funcionários!E228=0,"",Funcionários!E228)</f>
        <v/>
      </c>
      <c r="F23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3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3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3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36" spans="2:9" x14ac:dyDescent="0.25">
      <c r="B236" s="137" t="str">
        <f>IF(Tabela_GERAL[[#This Row],[FUNCIONARIO]]="","",COUNTA($D$13:D236))</f>
        <v/>
      </c>
      <c r="C236" s="130" t="str">
        <f>IF(Funcionários!B229=0,"",Funcionários!B229)</f>
        <v/>
      </c>
      <c r="D236" s="130" t="str">
        <f>IF(Funcionários!D229=0,"",Funcionários!D229)</f>
        <v/>
      </c>
      <c r="E236" s="130" t="str">
        <f>IF(Funcionários!E229=0,"",Funcionários!E229)</f>
        <v/>
      </c>
      <c r="F23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3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3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3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37" spans="2:9" x14ac:dyDescent="0.25">
      <c r="B237" s="137" t="str">
        <f>IF(Tabela_GERAL[[#This Row],[FUNCIONARIO]]="","",COUNTA($D$13:D237))</f>
        <v/>
      </c>
      <c r="C237" s="130" t="str">
        <f>IF(Funcionários!B230=0,"",Funcionários!B230)</f>
        <v/>
      </c>
      <c r="D237" s="130" t="str">
        <f>IF(Funcionários!D230=0,"",Funcionários!D230)</f>
        <v/>
      </c>
      <c r="E237" s="130" t="str">
        <f>IF(Funcionários!E230=0,"",Funcionários!E230)</f>
        <v/>
      </c>
      <c r="F23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3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3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3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38" spans="2:9" x14ac:dyDescent="0.25">
      <c r="B238" s="137" t="str">
        <f>IF(Tabela_GERAL[[#This Row],[FUNCIONARIO]]="","",COUNTA($D$13:D238))</f>
        <v/>
      </c>
      <c r="C238" s="130" t="str">
        <f>IF(Funcionários!B231=0,"",Funcionários!B231)</f>
        <v/>
      </c>
      <c r="D238" s="130" t="str">
        <f>IF(Funcionários!D231=0,"",Funcionários!D231)</f>
        <v/>
      </c>
      <c r="E238" s="130" t="str">
        <f>IF(Funcionários!E231=0,"",Funcionários!E231)</f>
        <v/>
      </c>
      <c r="F23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3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3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3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39" spans="2:9" x14ac:dyDescent="0.25">
      <c r="B239" s="137" t="str">
        <f>IF(Tabela_GERAL[[#This Row],[FUNCIONARIO]]="","",COUNTA($D$13:D239))</f>
        <v/>
      </c>
      <c r="C239" s="130" t="str">
        <f>IF(Funcionários!B232=0,"",Funcionários!B232)</f>
        <v/>
      </c>
      <c r="D239" s="130" t="str">
        <f>IF(Funcionários!D232=0,"",Funcionários!D232)</f>
        <v/>
      </c>
      <c r="E239" s="130" t="str">
        <f>IF(Funcionários!E232=0,"",Funcionários!E232)</f>
        <v/>
      </c>
      <c r="F23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3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3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3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40" spans="2:9" x14ac:dyDescent="0.25">
      <c r="B240" s="137" t="str">
        <f>IF(Tabela_GERAL[[#This Row],[FUNCIONARIO]]="","",COUNTA($D$13:D240))</f>
        <v/>
      </c>
      <c r="C240" s="130" t="str">
        <f>IF(Funcionários!B233=0,"",Funcionários!B233)</f>
        <v/>
      </c>
      <c r="D240" s="130" t="str">
        <f>IF(Funcionários!D233=0,"",Funcionários!D233)</f>
        <v/>
      </c>
      <c r="E240" s="130" t="str">
        <f>IF(Funcionários!E233=0,"",Funcionários!E233)</f>
        <v/>
      </c>
      <c r="F24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4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4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4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41" spans="2:9" x14ac:dyDescent="0.25">
      <c r="B241" s="137" t="str">
        <f>IF(Tabela_GERAL[[#This Row],[FUNCIONARIO]]="","",COUNTA($D$13:D241))</f>
        <v/>
      </c>
      <c r="C241" s="130" t="str">
        <f>IF(Funcionários!B234=0,"",Funcionários!B234)</f>
        <v/>
      </c>
      <c r="D241" s="130" t="str">
        <f>IF(Funcionários!D234=0,"",Funcionários!D234)</f>
        <v/>
      </c>
      <c r="E241" s="130" t="str">
        <f>IF(Funcionários!E234=0,"",Funcionários!E234)</f>
        <v/>
      </c>
      <c r="F24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4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4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4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42" spans="2:9" x14ac:dyDescent="0.25">
      <c r="B242" s="137" t="str">
        <f>IF(Tabela_GERAL[[#This Row],[FUNCIONARIO]]="","",COUNTA($D$13:D242))</f>
        <v/>
      </c>
      <c r="C242" s="130" t="str">
        <f>IF(Funcionários!B235=0,"",Funcionários!B235)</f>
        <v/>
      </c>
      <c r="D242" s="130" t="str">
        <f>IF(Funcionários!D235=0,"",Funcionários!D235)</f>
        <v/>
      </c>
      <c r="E242" s="130" t="str">
        <f>IF(Funcionários!E235=0,"",Funcionários!E235)</f>
        <v/>
      </c>
      <c r="F24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4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4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4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43" spans="2:9" x14ac:dyDescent="0.25">
      <c r="B243" s="137" t="str">
        <f>IF(Tabela_GERAL[[#This Row],[FUNCIONARIO]]="","",COUNTA($D$13:D243))</f>
        <v/>
      </c>
      <c r="C243" s="130" t="str">
        <f>IF(Funcionários!B236=0,"",Funcionários!B236)</f>
        <v/>
      </c>
      <c r="D243" s="130" t="str">
        <f>IF(Funcionários!D236=0,"",Funcionários!D236)</f>
        <v/>
      </c>
      <c r="E243" s="130" t="str">
        <f>IF(Funcionários!E236=0,"",Funcionários!E236)</f>
        <v/>
      </c>
      <c r="F24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4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4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4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44" spans="2:9" x14ac:dyDescent="0.25">
      <c r="B244" s="137" t="str">
        <f>IF(Tabela_GERAL[[#This Row],[FUNCIONARIO]]="","",COUNTA($D$13:D244))</f>
        <v/>
      </c>
      <c r="C244" s="130" t="str">
        <f>IF(Funcionários!B237=0,"",Funcionários!B237)</f>
        <v/>
      </c>
      <c r="D244" s="130" t="str">
        <f>IF(Funcionários!D237=0,"",Funcionários!D237)</f>
        <v/>
      </c>
      <c r="E244" s="130" t="str">
        <f>IF(Funcionários!E237=0,"",Funcionários!E237)</f>
        <v/>
      </c>
      <c r="F24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4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4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4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45" spans="2:9" x14ac:dyDescent="0.25">
      <c r="B245" s="137" t="str">
        <f>IF(Tabela_GERAL[[#This Row],[FUNCIONARIO]]="","",COUNTA($D$13:D245))</f>
        <v/>
      </c>
      <c r="C245" s="130" t="str">
        <f>IF(Funcionários!B238=0,"",Funcionários!B238)</f>
        <v/>
      </c>
      <c r="D245" s="130" t="str">
        <f>IF(Funcionários!D238=0,"",Funcionários!D238)</f>
        <v/>
      </c>
      <c r="E245" s="130" t="str">
        <f>IF(Funcionários!E238=0,"",Funcionários!E238)</f>
        <v/>
      </c>
      <c r="F24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4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4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4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46" spans="2:9" x14ac:dyDescent="0.25">
      <c r="B246" s="137" t="str">
        <f>IF(Tabela_GERAL[[#This Row],[FUNCIONARIO]]="","",COUNTA($D$13:D246))</f>
        <v/>
      </c>
      <c r="C246" s="130" t="str">
        <f>IF(Funcionários!B239=0,"",Funcionários!B239)</f>
        <v/>
      </c>
      <c r="D246" s="130" t="str">
        <f>IF(Funcionários!D239=0,"",Funcionários!D239)</f>
        <v/>
      </c>
      <c r="E246" s="130" t="str">
        <f>IF(Funcionários!E239=0,"",Funcionários!E239)</f>
        <v/>
      </c>
      <c r="F24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4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4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4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47" spans="2:9" x14ac:dyDescent="0.25">
      <c r="B247" s="137" t="str">
        <f>IF(Tabela_GERAL[[#This Row],[FUNCIONARIO]]="","",COUNTA($D$13:D247))</f>
        <v/>
      </c>
      <c r="C247" s="130" t="str">
        <f>IF(Funcionários!B240=0,"",Funcionários!B240)</f>
        <v/>
      </c>
      <c r="D247" s="130" t="str">
        <f>IF(Funcionários!D240=0,"",Funcionários!D240)</f>
        <v/>
      </c>
      <c r="E247" s="130" t="str">
        <f>IF(Funcionários!E240=0,"",Funcionários!E240)</f>
        <v/>
      </c>
      <c r="F24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4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4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4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48" spans="2:9" x14ac:dyDescent="0.25">
      <c r="B248" s="137" t="str">
        <f>IF(Tabela_GERAL[[#This Row],[FUNCIONARIO]]="","",COUNTA($D$13:D248))</f>
        <v/>
      </c>
      <c r="C248" s="130" t="str">
        <f>IF(Funcionários!B241=0,"",Funcionários!B241)</f>
        <v/>
      </c>
      <c r="D248" s="130" t="str">
        <f>IF(Funcionários!D241=0,"",Funcionários!D241)</f>
        <v/>
      </c>
      <c r="E248" s="130" t="str">
        <f>IF(Funcionários!E241=0,"",Funcionários!E241)</f>
        <v/>
      </c>
      <c r="F24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4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4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4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49" spans="2:9" x14ac:dyDescent="0.25">
      <c r="B249" s="137" t="str">
        <f>IF(Tabela_GERAL[[#This Row],[FUNCIONARIO]]="","",COUNTA($D$13:D249))</f>
        <v/>
      </c>
      <c r="C249" s="130" t="str">
        <f>IF(Funcionários!B242=0,"",Funcionários!B242)</f>
        <v/>
      </c>
      <c r="D249" s="130" t="str">
        <f>IF(Funcionários!D242=0,"",Funcionários!D242)</f>
        <v/>
      </c>
      <c r="E249" s="130" t="str">
        <f>IF(Funcionários!E242=0,"",Funcionários!E242)</f>
        <v/>
      </c>
      <c r="F24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4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4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4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50" spans="2:9" x14ac:dyDescent="0.25">
      <c r="B250" s="137" t="str">
        <f>IF(Tabela_GERAL[[#This Row],[FUNCIONARIO]]="","",COUNTA($D$13:D250))</f>
        <v/>
      </c>
      <c r="C250" s="130" t="str">
        <f>IF(Funcionários!B243=0,"",Funcionários!B243)</f>
        <v/>
      </c>
      <c r="D250" s="130" t="str">
        <f>IF(Funcionários!D243=0,"",Funcionários!D243)</f>
        <v/>
      </c>
      <c r="E250" s="130" t="str">
        <f>IF(Funcionários!E243=0,"",Funcionários!E243)</f>
        <v/>
      </c>
      <c r="F25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5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5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5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51" spans="2:9" x14ac:dyDescent="0.25">
      <c r="B251" s="137" t="str">
        <f>IF(Tabela_GERAL[[#This Row],[FUNCIONARIO]]="","",COUNTA($D$13:D251))</f>
        <v/>
      </c>
      <c r="C251" s="130" t="str">
        <f>IF(Funcionários!B244=0,"",Funcionários!B244)</f>
        <v/>
      </c>
      <c r="D251" s="130" t="str">
        <f>IF(Funcionários!D244=0,"",Funcionários!D244)</f>
        <v/>
      </c>
      <c r="E251" s="130" t="str">
        <f>IF(Funcionários!E244=0,"",Funcionários!E244)</f>
        <v/>
      </c>
      <c r="F25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5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5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5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52" spans="2:9" x14ac:dyDescent="0.25">
      <c r="B252" s="137" t="str">
        <f>IF(Tabela_GERAL[[#This Row],[FUNCIONARIO]]="","",COUNTA($D$13:D252))</f>
        <v/>
      </c>
      <c r="C252" s="130" t="str">
        <f>IF(Funcionários!B245=0,"",Funcionários!B245)</f>
        <v/>
      </c>
      <c r="D252" s="130" t="str">
        <f>IF(Funcionários!D245=0,"",Funcionários!D245)</f>
        <v/>
      </c>
      <c r="E252" s="130" t="str">
        <f>IF(Funcionários!E245=0,"",Funcionários!E245)</f>
        <v/>
      </c>
      <c r="F25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5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5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5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53" spans="2:9" x14ac:dyDescent="0.25">
      <c r="B253" s="137" t="str">
        <f>IF(Tabela_GERAL[[#This Row],[FUNCIONARIO]]="","",COUNTA($D$13:D253))</f>
        <v/>
      </c>
      <c r="C253" s="130" t="str">
        <f>IF(Funcionários!B246=0,"",Funcionários!B246)</f>
        <v/>
      </c>
      <c r="D253" s="130" t="str">
        <f>IF(Funcionários!D246=0,"",Funcionários!D246)</f>
        <v/>
      </c>
      <c r="E253" s="130" t="str">
        <f>IF(Funcionários!E246=0,"",Funcionários!E246)</f>
        <v/>
      </c>
      <c r="F25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5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5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5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54" spans="2:9" x14ac:dyDescent="0.25">
      <c r="B254" s="137" t="str">
        <f>IF(Tabela_GERAL[[#This Row],[FUNCIONARIO]]="","",COUNTA($D$13:D254))</f>
        <v/>
      </c>
      <c r="C254" s="130" t="str">
        <f>IF(Funcionários!B247=0,"",Funcionários!B247)</f>
        <v/>
      </c>
      <c r="D254" s="130" t="str">
        <f>IF(Funcionários!D247=0,"",Funcionários!D247)</f>
        <v/>
      </c>
      <c r="E254" s="130" t="str">
        <f>IF(Funcionários!E247=0,"",Funcionários!E247)</f>
        <v/>
      </c>
      <c r="F25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5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5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5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55" spans="2:9" x14ac:dyDescent="0.25">
      <c r="B255" s="137" t="str">
        <f>IF(Tabela_GERAL[[#This Row],[FUNCIONARIO]]="","",COUNTA($D$13:D255))</f>
        <v/>
      </c>
      <c r="C255" s="130" t="str">
        <f>IF(Funcionários!B248=0,"",Funcionários!B248)</f>
        <v/>
      </c>
      <c r="D255" s="130" t="str">
        <f>IF(Funcionários!D248=0,"",Funcionários!D248)</f>
        <v/>
      </c>
      <c r="E255" s="130" t="str">
        <f>IF(Funcionários!E248=0,"",Funcionários!E248)</f>
        <v/>
      </c>
      <c r="F25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5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5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5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56" spans="2:9" x14ac:dyDescent="0.25">
      <c r="B256" s="137" t="str">
        <f>IF(Tabela_GERAL[[#This Row],[FUNCIONARIO]]="","",COUNTA($D$13:D256))</f>
        <v/>
      </c>
      <c r="C256" s="130" t="str">
        <f>IF(Funcionários!B249=0,"",Funcionários!B249)</f>
        <v/>
      </c>
      <c r="D256" s="130" t="str">
        <f>IF(Funcionários!D249=0,"",Funcionários!D249)</f>
        <v/>
      </c>
      <c r="E256" s="130" t="str">
        <f>IF(Funcionários!E249=0,"",Funcionários!E249)</f>
        <v/>
      </c>
      <c r="F25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5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5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5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57" spans="2:9" x14ac:dyDescent="0.25">
      <c r="B257" s="137" t="str">
        <f>IF(Tabela_GERAL[[#This Row],[FUNCIONARIO]]="","",COUNTA($D$13:D257))</f>
        <v/>
      </c>
      <c r="C257" s="130" t="str">
        <f>IF(Funcionários!B250=0,"",Funcionários!B250)</f>
        <v/>
      </c>
      <c r="D257" s="130" t="str">
        <f>IF(Funcionários!D250=0,"",Funcionários!D250)</f>
        <v/>
      </c>
      <c r="E257" s="130" t="str">
        <f>IF(Funcionários!E250=0,"",Funcionários!E250)</f>
        <v/>
      </c>
      <c r="F25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5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5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5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58" spans="2:9" x14ac:dyDescent="0.25">
      <c r="B258" s="137" t="str">
        <f>IF(Tabela_GERAL[[#This Row],[FUNCIONARIO]]="","",COUNTA($D$13:D258))</f>
        <v/>
      </c>
      <c r="C258" s="130" t="str">
        <f>IF(Funcionários!B251=0,"",Funcionários!B251)</f>
        <v/>
      </c>
      <c r="D258" s="130" t="str">
        <f>IF(Funcionários!D251=0,"",Funcionários!D251)</f>
        <v/>
      </c>
      <c r="E258" s="130" t="str">
        <f>IF(Funcionários!E251=0,"",Funcionários!E251)</f>
        <v/>
      </c>
      <c r="F25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5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5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5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59" spans="2:9" x14ac:dyDescent="0.25">
      <c r="B259" s="137" t="str">
        <f>IF(Tabela_GERAL[[#This Row],[FUNCIONARIO]]="","",COUNTA($D$13:D259))</f>
        <v/>
      </c>
      <c r="C259" s="130" t="str">
        <f>IF(Funcionários!B252=0,"",Funcionários!B252)</f>
        <v/>
      </c>
      <c r="D259" s="130" t="str">
        <f>IF(Funcionários!D252=0,"",Funcionários!D252)</f>
        <v/>
      </c>
      <c r="E259" s="130" t="str">
        <f>IF(Funcionários!E252=0,"",Funcionários!E252)</f>
        <v/>
      </c>
      <c r="F25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5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5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5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60" spans="2:9" x14ac:dyDescent="0.25">
      <c r="B260" s="137" t="str">
        <f>IF(Tabela_GERAL[[#This Row],[FUNCIONARIO]]="","",COUNTA($D$13:D260))</f>
        <v/>
      </c>
      <c r="C260" s="130" t="str">
        <f>IF(Funcionários!B253=0,"",Funcionários!B253)</f>
        <v/>
      </c>
      <c r="D260" s="130" t="str">
        <f>IF(Funcionários!D253=0,"",Funcionários!D253)</f>
        <v/>
      </c>
      <c r="E260" s="130" t="str">
        <f>IF(Funcionários!E253=0,"",Funcionários!E253)</f>
        <v/>
      </c>
      <c r="F26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6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6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6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61" spans="2:9" x14ac:dyDescent="0.25">
      <c r="B261" s="137" t="str">
        <f>IF(Tabela_GERAL[[#This Row],[FUNCIONARIO]]="","",COUNTA($D$13:D261))</f>
        <v/>
      </c>
      <c r="C261" s="130" t="str">
        <f>IF(Funcionários!B254=0,"",Funcionários!B254)</f>
        <v/>
      </c>
      <c r="D261" s="130" t="str">
        <f>IF(Funcionários!D254=0,"",Funcionários!D254)</f>
        <v/>
      </c>
      <c r="E261" s="130" t="str">
        <f>IF(Funcionários!E254=0,"",Funcionários!E254)</f>
        <v/>
      </c>
      <c r="F26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6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6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6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62" spans="2:9" x14ac:dyDescent="0.25">
      <c r="B262" s="137" t="str">
        <f>IF(Tabela_GERAL[[#This Row],[FUNCIONARIO]]="","",COUNTA($D$13:D262))</f>
        <v/>
      </c>
      <c r="C262" s="130" t="str">
        <f>IF(Funcionários!B255=0,"",Funcionários!B255)</f>
        <v/>
      </c>
      <c r="D262" s="130" t="str">
        <f>IF(Funcionários!D255=0,"",Funcionários!D255)</f>
        <v/>
      </c>
      <c r="E262" s="130" t="str">
        <f>IF(Funcionários!E255=0,"",Funcionários!E255)</f>
        <v/>
      </c>
      <c r="F26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6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6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6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63" spans="2:9" x14ac:dyDescent="0.25">
      <c r="B263" s="137" t="str">
        <f>IF(Tabela_GERAL[[#This Row],[FUNCIONARIO]]="","",COUNTA($D$13:D263))</f>
        <v/>
      </c>
      <c r="C263" s="130" t="str">
        <f>IF(Funcionários!B256=0,"",Funcionários!B256)</f>
        <v/>
      </c>
      <c r="D263" s="130" t="str">
        <f>IF(Funcionários!D256=0,"",Funcionários!D256)</f>
        <v/>
      </c>
      <c r="E263" s="130" t="str">
        <f>IF(Funcionários!E256=0,"",Funcionários!E256)</f>
        <v/>
      </c>
      <c r="F26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6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6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6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64" spans="2:9" x14ac:dyDescent="0.25">
      <c r="B264" s="137" t="str">
        <f>IF(Tabela_GERAL[[#This Row],[FUNCIONARIO]]="","",COUNTA($D$13:D264))</f>
        <v/>
      </c>
      <c r="C264" s="130" t="str">
        <f>IF(Funcionários!B257=0,"",Funcionários!B257)</f>
        <v/>
      </c>
      <c r="D264" s="130" t="str">
        <f>IF(Funcionários!D257=0,"",Funcionários!D257)</f>
        <v/>
      </c>
      <c r="E264" s="130" t="str">
        <f>IF(Funcionários!E257=0,"",Funcionários!E257)</f>
        <v/>
      </c>
      <c r="F26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6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6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6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65" spans="2:9" x14ac:dyDescent="0.25">
      <c r="B265" s="137" t="str">
        <f>IF(Tabela_GERAL[[#This Row],[FUNCIONARIO]]="","",COUNTA($D$13:D265))</f>
        <v/>
      </c>
      <c r="C265" s="130" t="str">
        <f>IF(Funcionários!B258=0,"",Funcionários!B258)</f>
        <v/>
      </c>
      <c r="D265" s="130" t="str">
        <f>IF(Funcionários!D258=0,"",Funcionários!D258)</f>
        <v/>
      </c>
      <c r="E265" s="130" t="str">
        <f>IF(Funcionários!E258=0,"",Funcionários!E258)</f>
        <v/>
      </c>
      <c r="F26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6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6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6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66" spans="2:9" x14ac:dyDescent="0.25">
      <c r="B266" s="137" t="str">
        <f>IF(Tabela_GERAL[[#This Row],[FUNCIONARIO]]="","",COUNTA($D$13:D266))</f>
        <v/>
      </c>
      <c r="C266" s="130" t="str">
        <f>IF(Funcionários!B259=0,"",Funcionários!B259)</f>
        <v/>
      </c>
      <c r="D266" s="130" t="str">
        <f>IF(Funcionários!D259=0,"",Funcionários!D259)</f>
        <v/>
      </c>
      <c r="E266" s="130" t="str">
        <f>IF(Funcionários!E259=0,"",Funcionários!E259)</f>
        <v/>
      </c>
      <c r="F26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6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6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6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67" spans="2:9" x14ac:dyDescent="0.25">
      <c r="B267" s="137" t="str">
        <f>IF(Tabela_GERAL[[#This Row],[FUNCIONARIO]]="","",COUNTA($D$13:D267))</f>
        <v/>
      </c>
      <c r="C267" s="130" t="str">
        <f>IF(Funcionários!B260=0,"",Funcionários!B260)</f>
        <v/>
      </c>
      <c r="D267" s="130" t="str">
        <f>IF(Funcionários!D260=0,"",Funcionários!D260)</f>
        <v/>
      </c>
      <c r="E267" s="130" t="str">
        <f>IF(Funcionários!E260=0,"",Funcionários!E260)</f>
        <v/>
      </c>
      <c r="F26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6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6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6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68" spans="2:9" x14ac:dyDescent="0.25">
      <c r="B268" s="137" t="str">
        <f>IF(Tabela_GERAL[[#This Row],[FUNCIONARIO]]="","",COUNTA($D$13:D268))</f>
        <v/>
      </c>
      <c r="C268" s="130" t="str">
        <f>IF(Funcionários!B261=0,"",Funcionários!B261)</f>
        <v/>
      </c>
      <c r="D268" s="130" t="str">
        <f>IF(Funcionários!D261=0,"",Funcionários!D261)</f>
        <v/>
      </c>
      <c r="E268" s="130" t="str">
        <f>IF(Funcionários!E261=0,"",Funcionários!E261)</f>
        <v/>
      </c>
      <c r="F26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6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6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6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69" spans="2:9" x14ac:dyDescent="0.25">
      <c r="B269" s="137" t="str">
        <f>IF(Tabela_GERAL[[#This Row],[FUNCIONARIO]]="","",COUNTA($D$13:D269))</f>
        <v/>
      </c>
      <c r="C269" s="130" t="str">
        <f>IF(Funcionários!B262=0,"",Funcionários!B262)</f>
        <v/>
      </c>
      <c r="D269" s="130" t="str">
        <f>IF(Funcionários!D262=0,"",Funcionários!D262)</f>
        <v/>
      </c>
      <c r="E269" s="130" t="str">
        <f>IF(Funcionários!E262=0,"",Funcionários!E262)</f>
        <v/>
      </c>
      <c r="F26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6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6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6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70" spans="2:9" x14ac:dyDescent="0.25">
      <c r="B270" s="137" t="str">
        <f>IF(Tabela_GERAL[[#This Row],[FUNCIONARIO]]="","",COUNTA($D$13:D270))</f>
        <v/>
      </c>
      <c r="C270" s="130" t="str">
        <f>IF(Funcionários!B263=0,"",Funcionários!B263)</f>
        <v/>
      </c>
      <c r="D270" s="130" t="str">
        <f>IF(Funcionários!D263=0,"",Funcionários!D263)</f>
        <v/>
      </c>
      <c r="E270" s="130" t="str">
        <f>IF(Funcionários!E263=0,"",Funcionários!E263)</f>
        <v/>
      </c>
      <c r="F27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7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7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7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71" spans="2:9" x14ac:dyDescent="0.25">
      <c r="B271" s="137" t="str">
        <f>IF(Tabela_GERAL[[#This Row],[FUNCIONARIO]]="","",COUNTA($D$13:D271))</f>
        <v/>
      </c>
      <c r="C271" s="130" t="str">
        <f>IF(Funcionários!B264=0,"",Funcionários!B264)</f>
        <v/>
      </c>
      <c r="D271" s="130" t="str">
        <f>IF(Funcionários!D264=0,"",Funcionários!D264)</f>
        <v/>
      </c>
      <c r="E271" s="130" t="str">
        <f>IF(Funcionários!E264=0,"",Funcionários!E264)</f>
        <v/>
      </c>
      <c r="F27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7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7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7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72" spans="2:9" x14ac:dyDescent="0.25">
      <c r="B272" s="137" t="str">
        <f>IF(Tabela_GERAL[[#This Row],[FUNCIONARIO]]="","",COUNTA($D$13:D272))</f>
        <v/>
      </c>
      <c r="C272" s="130" t="str">
        <f>IF(Funcionários!B265=0,"",Funcionários!B265)</f>
        <v/>
      </c>
      <c r="D272" s="130" t="str">
        <f>IF(Funcionários!D265=0,"",Funcionários!D265)</f>
        <v/>
      </c>
      <c r="E272" s="130" t="str">
        <f>IF(Funcionários!E265=0,"",Funcionários!E265)</f>
        <v/>
      </c>
      <c r="F27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7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7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7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73" spans="2:9" x14ac:dyDescent="0.25">
      <c r="B273" s="137" t="str">
        <f>IF(Tabela_GERAL[[#This Row],[FUNCIONARIO]]="","",COUNTA($D$13:D273))</f>
        <v/>
      </c>
      <c r="C273" s="130" t="str">
        <f>IF(Funcionários!B266=0,"",Funcionários!B266)</f>
        <v/>
      </c>
      <c r="D273" s="130" t="str">
        <f>IF(Funcionários!D266=0,"",Funcionários!D266)</f>
        <v/>
      </c>
      <c r="E273" s="130" t="str">
        <f>IF(Funcionários!E266=0,"",Funcionários!E266)</f>
        <v/>
      </c>
      <c r="F27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7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7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7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74" spans="2:9" x14ac:dyDescent="0.25">
      <c r="B274" s="137" t="str">
        <f>IF(Tabela_GERAL[[#This Row],[FUNCIONARIO]]="","",COUNTA($D$13:D274))</f>
        <v/>
      </c>
      <c r="C274" s="130" t="str">
        <f>IF(Funcionários!B267=0,"",Funcionários!B267)</f>
        <v/>
      </c>
      <c r="D274" s="130" t="str">
        <f>IF(Funcionários!D267=0,"",Funcionários!D267)</f>
        <v/>
      </c>
      <c r="E274" s="130" t="str">
        <f>IF(Funcionários!E267=0,"",Funcionários!E267)</f>
        <v/>
      </c>
      <c r="F27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7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7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7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75" spans="2:9" x14ac:dyDescent="0.25">
      <c r="B275" s="137" t="str">
        <f>IF(Tabela_GERAL[[#This Row],[FUNCIONARIO]]="","",COUNTA($D$13:D275))</f>
        <v/>
      </c>
      <c r="C275" s="130" t="str">
        <f>IF(Funcionários!B268=0,"",Funcionários!B268)</f>
        <v/>
      </c>
      <c r="D275" s="130" t="str">
        <f>IF(Funcionários!D268=0,"",Funcionários!D268)</f>
        <v/>
      </c>
      <c r="E275" s="130" t="str">
        <f>IF(Funcionários!E268=0,"",Funcionários!E268)</f>
        <v/>
      </c>
      <c r="F27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7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7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7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76" spans="2:9" x14ac:dyDescent="0.25">
      <c r="B276" s="137" t="str">
        <f>IF(Tabela_GERAL[[#This Row],[FUNCIONARIO]]="","",COUNTA($D$13:D276))</f>
        <v/>
      </c>
      <c r="C276" s="130" t="str">
        <f>IF(Funcionários!B269=0,"",Funcionários!B269)</f>
        <v/>
      </c>
      <c r="D276" s="130" t="str">
        <f>IF(Funcionários!D269=0,"",Funcionários!D269)</f>
        <v/>
      </c>
      <c r="E276" s="130" t="str">
        <f>IF(Funcionários!E269=0,"",Funcionários!E269)</f>
        <v/>
      </c>
      <c r="F27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7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7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7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77" spans="2:9" x14ac:dyDescent="0.25">
      <c r="B277" s="137" t="str">
        <f>IF(Tabela_GERAL[[#This Row],[FUNCIONARIO]]="","",COUNTA($D$13:D277))</f>
        <v/>
      </c>
      <c r="C277" s="130" t="str">
        <f>IF(Funcionários!B270=0,"",Funcionários!B270)</f>
        <v/>
      </c>
      <c r="D277" s="130" t="str">
        <f>IF(Funcionários!D270=0,"",Funcionários!D270)</f>
        <v/>
      </c>
      <c r="E277" s="130" t="str">
        <f>IF(Funcionários!E270=0,"",Funcionários!E270)</f>
        <v/>
      </c>
      <c r="F27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7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7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7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78" spans="2:9" x14ac:dyDescent="0.25">
      <c r="B278" s="137" t="str">
        <f>IF(Tabela_GERAL[[#This Row],[FUNCIONARIO]]="","",COUNTA($D$13:D278))</f>
        <v/>
      </c>
      <c r="C278" s="130" t="str">
        <f>IF(Funcionários!B271=0,"",Funcionários!B271)</f>
        <v/>
      </c>
      <c r="D278" s="130" t="str">
        <f>IF(Funcionários!D271=0,"",Funcionários!D271)</f>
        <v/>
      </c>
      <c r="E278" s="130" t="str">
        <f>IF(Funcionários!E271=0,"",Funcionários!E271)</f>
        <v/>
      </c>
      <c r="F27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7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7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7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79" spans="2:9" x14ac:dyDescent="0.25">
      <c r="B279" s="137" t="str">
        <f>IF(Tabela_GERAL[[#This Row],[FUNCIONARIO]]="","",COUNTA($D$13:D279))</f>
        <v/>
      </c>
      <c r="C279" s="130" t="str">
        <f>IF(Funcionários!B272=0,"",Funcionários!B272)</f>
        <v/>
      </c>
      <c r="D279" s="130" t="str">
        <f>IF(Funcionários!D272=0,"",Funcionários!D272)</f>
        <v/>
      </c>
      <c r="E279" s="130" t="str">
        <f>IF(Funcionários!E272=0,"",Funcionários!E272)</f>
        <v/>
      </c>
      <c r="F27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7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7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7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80" spans="2:9" x14ac:dyDescent="0.25">
      <c r="B280" s="137" t="str">
        <f>IF(Tabela_GERAL[[#This Row],[FUNCIONARIO]]="","",COUNTA($D$13:D280))</f>
        <v/>
      </c>
      <c r="C280" s="130" t="str">
        <f>IF(Funcionários!B273=0,"",Funcionários!B273)</f>
        <v/>
      </c>
      <c r="D280" s="130" t="str">
        <f>IF(Funcionários!D273=0,"",Funcionários!D273)</f>
        <v/>
      </c>
      <c r="E280" s="130" t="str">
        <f>IF(Funcionários!E273=0,"",Funcionários!E273)</f>
        <v/>
      </c>
      <c r="F28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8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8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8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81" spans="2:9" x14ac:dyDescent="0.25">
      <c r="B281" s="137" t="str">
        <f>IF(Tabela_GERAL[[#This Row],[FUNCIONARIO]]="","",COUNTA($D$13:D281))</f>
        <v/>
      </c>
      <c r="C281" s="130" t="str">
        <f>IF(Funcionários!B274=0,"",Funcionários!B274)</f>
        <v/>
      </c>
      <c r="D281" s="130" t="str">
        <f>IF(Funcionários!D274=0,"",Funcionários!D274)</f>
        <v/>
      </c>
      <c r="E281" s="130" t="str">
        <f>IF(Funcionários!E274=0,"",Funcionários!E274)</f>
        <v/>
      </c>
      <c r="F28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8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8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8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82" spans="2:9" x14ac:dyDescent="0.25">
      <c r="B282" s="137" t="str">
        <f>IF(Tabela_GERAL[[#This Row],[FUNCIONARIO]]="","",COUNTA($D$13:D282))</f>
        <v/>
      </c>
      <c r="C282" s="130" t="str">
        <f>IF(Funcionários!B275=0,"",Funcionários!B275)</f>
        <v/>
      </c>
      <c r="D282" s="130" t="str">
        <f>IF(Funcionários!D275=0,"",Funcionários!D275)</f>
        <v/>
      </c>
      <c r="E282" s="130" t="str">
        <f>IF(Funcionários!E275=0,"",Funcionários!E275)</f>
        <v/>
      </c>
      <c r="F28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8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8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8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83" spans="2:9" x14ac:dyDescent="0.25">
      <c r="B283" s="137" t="str">
        <f>IF(Tabela_GERAL[[#This Row],[FUNCIONARIO]]="","",COUNTA($D$13:D283))</f>
        <v/>
      </c>
      <c r="C283" s="130" t="str">
        <f>IF(Funcionários!B276=0,"",Funcionários!B276)</f>
        <v/>
      </c>
      <c r="D283" s="130" t="str">
        <f>IF(Funcionários!D276=0,"",Funcionários!D276)</f>
        <v/>
      </c>
      <c r="E283" s="130" t="str">
        <f>IF(Funcionários!E276=0,"",Funcionários!E276)</f>
        <v/>
      </c>
      <c r="F28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8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8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8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84" spans="2:9" x14ac:dyDescent="0.25">
      <c r="B284" s="137" t="str">
        <f>IF(Tabela_GERAL[[#This Row],[FUNCIONARIO]]="","",COUNTA($D$13:D284))</f>
        <v/>
      </c>
      <c r="C284" s="130" t="str">
        <f>IF(Funcionários!B277=0,"",Funcionários!B277)</f>
        <v/>
      </c>
      <c r="D284" s="130" t="str">
        <f>IF(Funcionários!D277=0,"",Funcionários!D277)</f>
        <v/>
      </c>
      <c r="E284" s="130" t="str">
        <f>IF(Funcionários!E277=0,"",Funcionários!E277)</f>
        <v/>
      </c>
      <c r="F28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8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8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8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85" spans="2:9" x14ac:dyDescent="0.25">
      <c r="B285" s="137" t="str">
        <f>IF(Tabela_GERAL[[#This Row],[FUNCIONARIO]]="","",COUNTA($D$13:D285))</f>
        <v/>
      </c>
      <c r="C285" s="130" t="str">
        <f>IF(Funcionários!B278=0,"",Funcionários!B278)</f>
        <v/>
      </c>
      <c r="D285" s="130" t="str">
        <f>IF(Funcionários!D278=0,"",Funcionários!D278)</f>
        <v/>
      </c>
      <c r="E285" s="130" t="str">
        <f>IF(Funcionários!E278=0,"",Funcionários!E278)</f>
        <v/>
      </c>
      <c r="F28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8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8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8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86" spans="2:9" x14ac:dyDescent="0.25">
      <c r="B286" s="137" t="str">
        <f>IF(Tabela_GERAL[[#This Row],[FUNCIONARIO]]="","",COUNTA($D$13:D286))</f>
        <v/>
      </c>
      <c r="C286" s="130" t="str">
        <f>IF(Funcionários!B279=0,"",Funcionários!B279)</f>
        <v/>
      </c>
      <c r="D286" s="130" t="str">
        <f>IF(Funcionários!D279=0,"",Funcionários!D279)</f>
        <v/>
      </c>
      <c r="E286" s="130" t="str">
        <f>IF(Funcionários!E279=0,"",Funcionários!E279)</f>
        <v/>
      </c>
      <c r="F28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8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8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8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87" spans="2:9" x14ac:dyDescent="0.25">
      <c r="B287" s="137" t="str">
        <f>IF(Tabela_GERAL[[#This Row],[FUNCIONARIO]]="","",COUNTA($D$13:D287))</f>
        <v/>
      </c>
      <c r="C287" s="130" t="str">
        <f>IF(Funcionários!B280=0,"",Funcionários!B280)</f>
        <v/>
      </c>
      <c r="D287" s="130" t="str">
        <f>IF(Funcionários!D280=0,"",Funcionários!D280)</f>
        <v/>
      </c>
      <c r="E287" s="130" t="str">
        <f>IF(Funcionários!E280=0,"",Funcionários!E280)</f>
        <v/>
      </c>
      <c r="F28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8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8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8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88" spans="2:9" x14ac:dyDescent="0.25">
      <c r="B288" s="137" t="str">
        <f>IF(Tabela_GERAL[[#This Row],[FUNCIONARIO]]="","",COUNTA($D$13:D288))</f>
        <v/>
      </c>
      <c r="C288" s="130" t="str">
        <f>IF(Funcionários!B281=0,"",Funcionários!B281)</f>
        <v/>
      </c>
      <c r="D288" s="130" t="str">
        <f>IF(Funcionários!D281=0,"",Funcionários!D281)</f>
        <v/>
      </c>
      <c r="E288" s="130" t="str">
        <f>IF(Funcionários!E281=0,"",Funcionários!E281)</f>
        <v/>
      </c>
      <c r="F28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8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8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8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89" spans="2:9" x14ac:dyDescent="0.25">
      <c r="B289" s="137" t="str">
        <f>IF(Tabela_GERAL[[#This Row],[FUNCIONARIO]]="","",COUNTA($D$13:D289))</f>
        <v/>
      </c>
      <c r="C289" s="130" t="str">
        <f>IF(Funcionários!B282=0,"",Funcionários!B282)</f>
        <v/>
      </c>
      <c r="D289" s="130" t="str">
        <f>IF(Funcionários!D282=0,"",Funcionários!D282)</f>
        <v/>
      </c>
      <c r="E289" s="130" t="str">
        <f>IF(Funcionários!E282=0,"",Funcionários!E282)</f>
        <v/>
      </c>
      <c r="F28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8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8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8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90" spans="2:9" x14ac:dyDescent="0.25">
      <c r="B290" s="137" t="str">
        <f>IF(Tabela_GERAL[[#This Row],[FUNCIONARIO]]="","",COUNTA($D$13:D290))</f>
        <v/>
      </c>
      <c r="C290" s="130" t="str">
        <f>IF(Funcionários!B283=0,"",Funcionários!B283)</f>
        <v/>
      </c>
      <c r="D290" s="130" t="str">
        <f>IF(Funcionários!D283=0,"",Funcionários!D283)</f>
        <v/>
      </c>
      <c r="E290" s="130" t="str">
        <f>IF(Funcionários!E283=0,"",Funcionários!E283)</f>
        <v/>
      </c>
      <c r="F29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9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9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9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91" spans="2:9" x14ac:dyDescent="0.25">
      <c r="B291" s="137" t="str">
        <f>IF(Tabela_GERAL[[#This Row],[FUNCIONARIO]]="","",COUNTA($D$13:D291))</f>
        <v/>
      </c>
      <c r="C291" s="130" t="str">
        <f>IF(Funcionários!B284=0,"",Funcionários!B284)</f>
        <v/>
      </c>
      <c r="D291" s="130" t="str">
        <f>IF(Funcionários!D284=0,"",Funcionários!D284)</f>
        <v/>
      </c>
      <c r="E291" s="130" t="str">
        <f>IF(Funcionários!E284=0,"",Funcionários!E284)</f>
        <v/>
      </c>
      <c r="F29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9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9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9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92" spans="2:9" x14ac:dyDescent="0.25">
      <c r="B292" s="137" t="str">
        <f>IF(Tabela_GERAL[[#This Row],[FUNCIONARIO]]="","",COUNTA($D$13:D292))</f>
        <v/>
      </c>
      <c r="C292" s="130" t="str">
        <f>IF(Funcionários!B285=0,"",Funcionários!B285)</f>
        <v/>
      </c>
      <c r="D292" s="130" t="str">
        <f>IF(Funcionários!D285=0,"",Funcionários!D285)</f>
        <v/>
      </c>
      <c r="E292" s="130" t="str">
        <f>IF(Funcionários!E285=0,"",Funcionários!E285)</f>
        <v/>
      </c>
      <c r="F29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9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9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9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93" spans="2:9" x14ac:dyDescent="0.25">
      <c r="B293" s="137" t="str">
        <f>IF(Tabela_GERAL[[#This Row],[FUNCIONARIO]]="","",COUNTA($D$13:D293))</f>
        <v/>
      </c>
      <c r="C293" s="130" t="str">
        <f>IF(Funcionários!B286=0,"",Funcionários!B286)</f>
        <v/>
      </c>
      <c r="D293" s="130" t="str">
        <f>IF(Funcionários!D286=0,"",Funcionários!D286)</f>
        <v/>
      </c>
      <c r="E293" s="130" t="str">
        <f>IF(Funcionários!E286=0,"",Funcionários!E286)</f>
        <v/>
      </c>
      <c r="F29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9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9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9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94" spans="2:9" x14ac:dyDescent="0.25">
      <c r="B294" s="137" t="str">
        <f>IF(Tabela_GERAL[[#This Row],[FUNCIONARIO]]="","",COUNTA($D$13:D294))</f>
        <v/>
      </c>
      <c r="C294" s="130" t="str">
        <f>IF(Funcionários!B287=0,"",Funcionários!B287)</f>
        <v/>
      </c>
      <c r="D294" s="130" t="str">
        <f>IF(Funcionários!D287=0,"",Funcionários!D287)</f>
        <v/>
      </c>
      <c r="E294" s="130" t="str">
        <f>IF(Funcionários!E287=0,"",Funcionários!E287)</f>
        <v/>
      </c>
      <c r="F29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9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9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9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95" spans="2:9" x14ac:dyDescent="0.25">
      <c r="B295" s="137" t="str">
        <f>IF(Tabela_GERAL[[#This Row],[FUNCIONARIO]]="","",COUNTA($D$13:D295))</f>
        <v/>
      </c>
      <c r="C295" s="130" t="str">
        <f>IF(Funcionários!B288=0,"",Funcionários!B288)</f>
        <v/>
      </c>
      <c r="D295" s="130" t="str">
        <f>IF(Funcionários!D288=0,"",Funcionários!D288)</f>
        <v/>
      </c>
      <c r="E295" s="130" t="str">
        <f>IF(Funcionários!E288=0,"",Funcionários!E288)</f>
        <v/>
      </c>
      <c r="F29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9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9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9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96" spans="2:9" x14ac:dyDescent="0.25">
      <c r="B296" s="137" t="str">
        <f>IF(Tabela_GERAL[[#This Row],[FUNCIONARIO]]="","",COUNTA($D$13:D296))</f>
        <v/>
      </c>
      <c r="C296" s="130" t="str">
        <f>IF(Funcionários!B289=0,"",Funcionários!B289)</f>
        <v/>
      </c>
      <c r="D296" s="130" t="str">
        <f>IF(Funcionários!D289=0,"",Funcionários!D289)</f>
        <v/>
      </c>
      <c r="E296" s="130" t="str">
        <f>IF(Funcionários!E289=0,"",Funcionários!E289)</f>
        <v/>
      </c>
      <c r="F29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9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9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9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97" spans="2:9" x14ac:dyDescent="0.25">
      <c r="B297" s="137" t="str">
        <f>IF(Tabela_GERAL[[#This Row],[FUNCIONARIO]]="","",COUNTA($D$13:D297))</f>
        <v/>
      </c>
      <c r="C297" s="130" t="str">
        <f>IF(Funcionários!B290=0,"",Funcionários!B290)</f>
        <v/>
      </c>
      <c r="D297" s="130" t="str">
        <f>IF(Funcionários!D290=0,"",Funcionários!D290)</f>
        <v/>
      </c>
      <c r="E297" s="130" t="str">
        <f>IF(Funcionários!E290=0,"",Funcionários!E290)</f>
        <v/>
      </c>
      <c r="F29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9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9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9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98" spans="2:9" x14ac:dyDescent="0.25">
      <c r="B298" s="137" t="str">
        <f>IF(Tabela_GERAL[[#This Row],[FUNCIONARIO]]="","",COUNTA($D$13:D298))</f>
        <v/>
      </c>
      <c r="C298" s="130" t="str">
        <f>IF(Funcionários!B291=0,"",Funcionários!B291)</f>
        <v/>
      </c>
      <c r="D298" s="130" t="str">
        <f>IF(Funcionários!D291=0,"",Funcionários!D291)</f>
        <v/>
      </c>
      <c r="E298" s="130" t="str">
        <f>IF(Funcionários!E291=0,"",Funcionários!E291)</f>
        <v/>
      </c>
      <c r="F29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9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9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9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299" spans="2:9" x14ac:dyDescent="0.25">
      <c r="B299" s="137" t="str">
        <f>IF(Tabela_GERAL[[#This Row],[FUNCIONARIO]]="","",COUNTA($D$13:D299))</f>
        <v/>
      </c>
      <c r="C299" s="130" t="str">
        <f>IF(Funcionários!B292=0,"",Funcionários!B292)</f>
        <v/>
      </c>
      <c r="D299" s="130" t="str">
        <f>IF(Funcionários!D292=0,"",Funcionários!D292)</f>
        <v/>
      </c>
      <c r="E299" s="130" t="str">
        <f>IF(Funcionários!E292=0,"",Funcionários!E292)</f>
        <v/>
      </c>
      <c r="F29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29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29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29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00" spans="2:9" x14ac:dyDescent="0.25">
      <c r="B300" s="137" t="str">
        <f>IF(Tabela_GERAL[[#This Row],[FUNCIONARIO]]="","",COUNTA($D$13:D300))</f>
        <v/>
      </c>
      <c r="C300" s="130" t="str">
        <f>IF(Funcionários!B293=0,"",Funcionários!B293)</f>
        <v/>
      </c>
      <c r="D300" s="130" t="str">
        <f>IF(Funcionários!D293=0,"",Funcionários!D293)</f>
        <v/>
      </c>
      <c r="E300" s="130" t="str">
        <f>IF(Funcionários!E293=0,"",Funcionários!E293)</f>
        <v/>
      </c>
      <c r="F30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0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0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0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01" spans="2:9" x14ac:dyDescent="0.25">
      <c r="B301" s="137" t="str">
        <f>IF(Tabela_GERAL[[#This Row],[FUNCIONARIO]]="","",COUNTA($D$13:D301))</f>
        <v/>
      </c>
      <c r="C301" s="130" t="str">
        <f>IF(Funcionários!B294=0,"",Funcionários!B294)</f>
        <v/>
      </c>
      <c r="D301" s="130" t="str">
        <f>IF(Funcionários!D294=0,"",Funcionários!D294)</f>
        <v/>
      </c>
      <c r="E301" s="130" t="str">
        <f>IF(Funcionários!E294=0,"",Funcionários!E294)</f>
        <v/>
      </c>
      <c r="F30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0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0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0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02" spans="2:9" x14ac:dyDescent="0.25">
      <c r="B302" s="137" t="str">
        <f>IF(Tabela_GERAL[[#This Row],[FUNCIONARIO]]="","",COUNTA($D$13:D302))</f>
        <v/>
      </c>
      <c r="C302" s="130" t="str">
        <f>IF(Funcionários!B295=0,"",Funcionários!B295)</f>
        <v/>
      </c>
      <c r="D302" s="130" t="str">
        <f>IF(Funcionários!D295=0,"",Funcionários!D295)</f>
        <v/>
      </c>
      <c r="E302" s="130" t="str">
        <f>IF(Funcionários!E295=0,"",Funcionários!E295)</f>
        <v/>
      </c>
      <c r="F30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0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0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0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03" spans="2:9" x14ac:dyDescent="0.25">
      <c r="B303" s="137" t="str">
        <f>IF(Tabela_GERAL[[#This Row],[FUNCIONARIO]]="","",COUNTA($D$13:D303))</f>
        <v/>
      </c>
      <c r="C303" s="130" t="str">
        <f>IF(Funcionários!B296=0,"",Funcionários!B296)</f>
        <v/>
      </c>
      <c r="D303" s="130" t="str">
        <f>IF(Funcionários!D296=0,"",Funcionários!D296)</f>
        <v/>
      </c>
      <c r="E303" s="130" t="str">
        <f>IF(Funcionários!E296=0,"",Funcionários!E296)</f>
        <v/>
      </c>
      <c r="F30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0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0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0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04" spans="2:9" x14ac:dyDescent="0.25">
      <c r="B304" s="137" t="str">
        <f>IF(Tabela_GERAL[[#This Row],[FUNCIONARIO]]="","",COUNTA($D$13:D304))</f>
        <v/>
      </c>
      <c r="C304" s="130" t="str">
        <f>IF(Funcionários!B297=0,"",Funcionários!B297)</f>
        <v/>
      </c>
      <c r="D304" s="130" t="str">
        <f>IF(Funcionários!D297=0,"",Funcionários!D297)</f>
        <v/>
      </c>
      <c r="E304" s="130" t="str">
        <f>IF(Funcionários!E297=0,"",Funcionários!E297)</f>
        <v/>
      </c>
      <c r="F30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0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0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0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05" spans="2:9" x14ac:dyDescent="0.25">
      <c r="B305" s="137" t="str">
        <f>IF(Tabela_GERAL[[#This Row],[FUNCIONARIO]]="","",COUNTA($D$13:D305))</f>
        <v/>
      </c>
      <c r="C305" s="130" t="str">
        <f>IF(Funcionários!B298=0,"",Funcionários!B298)</f>
        <v/>
      </c>
      <c r="D305" s="130" t="str">
        <f>IF(Funcionários!D298=0,"",Funcionários!D298)</f>
        <v/>
      </c>
      <c r="E305" s="130" t="str">
        <f>IF(Funcionários!E298=0,"",Funcionários!E298)</f>
        <v/>
      </c>
      <c r="F30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0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0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0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06" spans="2:9" x14ac:dyDescent="0.25">
      <c r="B306" s="137" t="str">
        <f>IF(Tabela_GERAL[[#This Row],[FUNCIONARIO]]="","",COUNTA($D$13:D306))</f>
        <v/>
      </c>
      <c r="C306" s="130" t="str">
        <f>IF(Funcionários!B299=0,"",Funcionários!B299)</f>
        <v/>
      </c>
      <c r="D306" s="130" t="str">
        <f>IF(Funcionários!D299=0,"",Funcionários!D299)</f>
        <v/>
      </c>
      <c r="E306" s="130" t="str">
        <f>IF(Funcionários!E299=0,"",Funcionários!E299)</f>
        <v/>
      </c>
      <c r="F30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0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0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0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07" spans="2:9" x14ac:dyDescent="0.25">
      <c r="B307" s="137" t="str">
        <f>IF(Tabela_GERAL[[#This Row],[FUNCIONARIO]]="","",COUNTA($D$13:D307))</f>
        <v/>
      </c>
      <c r="C307" s="130" t="str">
        <f>IF(Funcionários!B300=0,"",Funcionários!B300)</f>
        <v/>
      </c>
      <c r="D307" s="130" t="str">
        <f>IF(Funcionários!D300=0,"",Funcionários!D300)</f>
        <v/>
      </c>
      <c r="E307" s="130" t="str">
        <f>IF(Funcionários!E300=0,"",Funcionários!E300)</f>
        <v/>
      </c>
      <c r="F30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0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0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0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08" spans="2:9" x14ac:dyDescent="0.25">
      <c r="B308" s="137" t="str">
        <f>IF(Tabela_GERAL[[#This Row],[FUNCIONARIO]]="","",COUNTA($D$13:D308))</f>
        <v/>
      </c>
      <c r="C308" s="130" t="str">
        <f>IF(Funcionários!B301=0,"",Funcionários!B301)</f>
        <v/>
      </c>
      <c r="D308" s="130" t="str">
        <f>IF(Funcionários!D301=0,"",Funcionários!D301)</f>
        <v/>
      </c>
      <c r="E308" s="130" t="str">
        <f>IF(Funcionários!E301=0,"",Funcionários!E301)</f>
        <v/>
      </c>
      <c r="F30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0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0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0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09" spans="2:9" x14ac:dyDescent="0.25">
      <c r="B309" s="137" t="str">
        <f>IF(Tabela_GERAL[[#This Row],[FUNCIONARIO]]="","",COUNTA($D$13:D309))</f>
        <v/>
      </c>
      <c r="C309" s="130" t="str">
        <f>IF(Funcionários!B302=0,"",Funcionários!B302)</f>
        <v/>
      </c>
      <c r="D309" s="130" t="str">
        <f>IF(Funcionários!D302=0,"",Funcionários!D302)</f>
        <v/>
      </c>
      <c r="E309" s="130" t="str">
        <f>IF(Funcionários!E302=0,"",Funcionários!E302)</f>
        <v/>
      </c>
      <c r="F30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0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0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0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10" spans="2:9" x14ac:dyDescent="0.25">
      <c r="B310" s="137" t="str">
        <f>IF(Tabela_GERAL[[#This Row],[FUNCIONARIO]]="","",COUNTA($D$13:D310))</f>
        <v/>
      </c>
      <c r="C310" s="130" t="str">
        <f>IF(Funcionários!B303=0,"",Funcionários!B303)</f>
        <v/>
      </c>
      <c r="D310" s="130" t="str">
        <f>IF(Funcionários!D303=0,"",Funcionários!D303)</f>
        <v/>
      </c>
      <c r="E310" s="130" t="str">
        <f>IF(Funcionários!E303=0,"",Funcionários!E303)</f>
        <v/>
      </c>
      <c r="F31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1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1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1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11" spans="2:9" x14ac:dyDescent="0.25">
      <c r="B311" s="137" t="str">
        <f>IF(Tabela_GERAL[[#This Row],[FUNCIONARIO]]="","",COUNTA($D$13:D311))</f>
        <v/>
      </c>
      <c r="C311" s="130" t="str">
        <f>IF(Funcionários!B304=0,"",Funcionários!B304)</f>
        <v/>
      </c>
      <c r="D311" s="130" t="str">
        <f>IF(Funcionários!D304=0,"",Funcionários!D304)</f>
        <v/>
      </c>
      <c r="E311" s="130" t="str">
        <f>IF(Funcionários!E304=0,"",Funcionários!E304)</f>
        <v/>
      </c>
      <c r="F31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1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1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1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12" spans="2:9" x14ac:dyDescent="0.25">
      <c r="B312" s="137" t="str">
        <f>IF(Tabela_GERAL[[#This Row],[FUNCIONARIO]]="","",COUNTA($D$13:D312))</f>
        <v/>
      </c>
      <c r="C312" s="130" t="str">
        <f>IF(Funcionários!B305=0,"",Funcionários!B305)</f>
        <v/>
      </c>
      <c r="D312" s="130" t="str">
        <f>IF(Funcionários!D305=0,"",Funcionários!D305)</f>
        <v/>
      </c>
      <c r="E312" s="130" t="str">
        <f>IF(Funcionários!E305=0,"",Funcionários!E305)</f>
        <v/>
      </c>
      <c r="F31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1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1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1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13" spans="2:9" x14ac:dyDescent="0.25">
      <c r="B313" s="137" t="str">
        <f>IF(Tabela_GERAL[[#This Row],[FUNCIONARIO]]="","",COUNTA($D$13:D313))</f>
        <v/>
      </c>
      <c r="C313" s="130" t="str">
        <f>IF(Funcionários!B306=0,"",Funcionários!B306)</f>
        <v/>
      </c>
      <c r="D313" s="130" t="str">
        <f>IF(Funcionários!D306=0,"",Funcionários!D306)</f>
        <v/>
      </c>
      <c r="E313" s="130" t="str">
        <f>IF(Funcionários!E306=0,"",Funcionários!E306)</f>
        <v/>
      </c>
      <c r="F31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1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1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1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14" spans="2:9" x14ac:dyDescent="0.25">
      <c r="B314" s="137" t="str">
        <f>IF(Tabela_GERAL[[#This Row],[FUNCIONARIO]]="","",COUNTA($D$13:D314))</f>
        <v/>
      </c>
      <c r="C314" s="130" t="str">
        <f>IF(Funcionários!B307=0,"",Funcionários!B307)</f>
        <v/>
      </c>
      <c r="D314" s="130" t="str">
        <f>IF(Funcionários!D307=0,"",Funcionários!D307)</f>
        <v/>
      </c>
      <c r="E314" s="130" t="str">
        <f>IF(Funcionários!E307=0,"",Funcionários!E307)</f>
        <v/>
      </c>
      <c r="F31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1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1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1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15" spans="2:9" x14ac:dyDescent="0.25">
      <c r="B315" s="137" t="str">
        <f>IF(Tabela_GERAL[[#This Row],[FUNCIONARIO]]="","",COUNTA($D$13:D315))</f>
        <v/>
      </c>
      <c r="C315" s="130" t="str">
        <f>IF(Funcionários!B308=0,"",Funcionários!B308)</f>
        <v/>
      </c>
      <c r="D315" s="130" t="str">
        <f>IF(Funcionários!D308=0,"",Funcionários!D308)</f>
        <v/>
      </c>
      <c r="E315" s="130" t="str">
        <f>IF(Funcionários!E308=0,"",Funcionários!E308)</f>
        <v/>
      </c>
      <c r="F31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1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1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1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16" spans="2:9" x14ac:dyDescent="0.25">
      <c r="B316" s="137" t="str">
        <f>IF(Tabela_GERAL[[#This Row],[FUNCIONARIO]]="","",COUNTA($D$13:D316))</f>
        <v/>
      </c>
      <c r="C316" s="130" t="str">
        <f>IF(Funcionários!B309=0,"",Funcionários!B309)</f>
        <v/>
      </c>
      <c r="D316" s="130" t="str">
        <f>IF(Funcionários!D309=0,"",Funcionários!D309)</f>
        <v/>
      </c>
      <c r="E316" s="130" t="str">
        <f>IF(Funcionários!E309=0,"",Funcionários!E309)</f>
        <v/>
      </c>
      <c r="F31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1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1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1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17" spans="2:9" x14ac:dyDescent="0.25">
      <c r="B317" s="137" t="str">
        <f>IF(Tabela_GERAL[[#This Row],[FUNCIONARIO]]="","",COUNTA($D$13:D317))</f>
        <v/>
      </c>
      <c r="C317" s="130" t="str">
        <f>IF(Funcionários!B310=0,"",Funcionários!B310)</f>
        <v/>
      </c>
      <c r="D317" s="130" t="str">
        <f>IF(Funcionários!D310=0,"",Funcionários!D310)</f>
        <v/>
      </c>
      <c r="E317" s="130" t="str">
        <f>IF(Funcionários!E310=0,"",Funcionários!E310)</f>
        <v/>
      </c>
      <c r="F31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1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1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1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18" spans="2:9" x14ac:dyDescent="0.25">
      <c r="B318" s="137" t="str">
        <f>IF(Tabela_GERAL[[#This Row],[FUNCIONARIO]]="","",COUNTA($D$13:D318))</f>
        <v/>
      </c>
      <c r="C318" s="130" t="str">
        <f>IF(Funcionários!B311=0,"",Funcionários!B311)</f>
        <v/>
      </c>
      <c r="D318" s="130" t="str">
        <f>IF(Funcionários!D311=0,"",Funcionários!D311)</f>
        <v/>
      </c>
      <c r="E318" s="130" t="str">
        <f>IF(Funcionários!E311=0,"",Funcionários!E311)</f>
        <v/>
      </c>
      <c r="F31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1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1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1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19" spans="2:9" x14ac:dyDescent="0.25">
      <c r="B319" s="137" t="str">
        <f>IF(Tabela_GERAL[[#This Row],[FUNCIONARIO]]="","",COUNTA($D$13:D319))</f>
        <v/>
      </c>
      <c r="C319" s="130" t="str">
        <f>IF(Funcionários!B312=0,"",Funcionários!B312)</f>
        <v/>
      </c>
      <c r="D319" s="130" t="str">
        <f>IF(Funcionários!D312=0,"",Funcionários!D312)</f>
        <v/>
      </c>
      <c r="E319" s="130" t="str">
        <f>IF(Funcionários!E312=0,"",Funcionários!E312)</f>
        <v/>
      </c>
      <c r="F31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1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1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1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20" spans="2:9" x14ac:dyDescent="0.25">
      <c r="B320" s="137" t="str">
        <f>IF(Tabela_GERAL[[#This Row],[FUNCIONARIO]]="","",COUNTA($D$13:D320))</f>
        <v/>
      </c>
      <c r="C320" s="130" t="str">
        <f>IF(Funcionários!B313=0,"",Funcionários!B313)</f>
        <v/>
      </c>
      <c r="D320" s="130" t="str">
        <f>IF(Funcionários!D313=0,"",Funcionários!D313)</f>
        <v/>
      </c>
      <c r="E320" s="130" t="str">
        <f>IF(Funcionários!E313=0,"",Funcionários!E313)</f>
        <v/>
      </c>
      <c r="F32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2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2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2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21" spans="2:9" x14ac:dyDescent="0.25">
      <c r="B321" s="137" t="str">
        <f>IF(Tabela_GERAL[[#This Row],[FUNCIONARIO]]="","",COUNTA($D$13:D321))</f>
        <v/>
      </c>
      <c r="C321" s="130" t="str">
        <f>IF(Funcionários!B314=0,"",Funcionários!B314)</f>
        <v/>
      </c>
      <c r="D321" s="130" t="str">
        <f>IF(Funcionários!D314=0,"",Funcionários!D314)</f>
        <v/>
      </c>
      <c r="E321" s="130" t="str">
        <f>IF(Funcionários!E314=0,"",Funcionários!E314)</f>
        <v/>
      </c>
      <c r="F32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2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2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2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22" spans="2:9" x14ac:dyDescent="0.25">
      <c r="B322" s="137" t="str">
        <f>IF(Tabela_GERAL[[#This Row],[FUNCIONARIO]]="","",COUNTA($D$13:D322))</f>
        <v/>
      </c>
      <c r="C322" s="130" t="str">
        <f>IF(Funcionários!B315=0,"",Funcionários!B315)</f>
        <v/>
      </c>
      <c r="D322" s="130" t="str">
        <f>IF(Funcionários!D315=0,"",Funcionários!D315)</f>
        <v/>
      </c>
      <c r="E322" s="130" t="str">
        <f>IF(Funcionários!E315=0,"",Funcionários!E315)</f>
        <v/>
      </c>
      <c r="F32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2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2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2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23" spans="2:9" x14ac:dyDescent="0.25">
      <c r="B323" s="137" t="str">
        <f>IF(Tabela_GERAL[[#This Row],[FUNCIONARIO]]="","",COUNTA($D$13:D323))</f>
        <v/>
      </c>
      <c r="C323" s="130" t="str">
        <f>IF(Funcionários!B316=0,"",Funcionários!B316)</f>
        <v/>
      </c>
      <c r="D323" s="130" t="str">
        <f>IF(Funcionários!D316=0,"",Funcionários!D316)</f>
        <v/>
      </c>
      <c r="E323" s="130" t="str">
        <f>IF(Funcionários!E316=0,"",Funcionários!E316)</f>
        <v/>
      </c>
      <c r="F32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2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2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2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24" spans="2:9" x14ac:dyDescent="0.25">
      <c r="B324" s="137" t="str">
        <f>IF(Tabela_GERAL[[#This Row],[FUNCIONARIO]]="","",COUNTA($D$13:D324))</f>
        <v/>
      </c>
      <c r="C324" s="130" t="str">
        <f>IF(Funcionários!B317=0,"",Funcionários!B317)</f>
        <v/>
      </c>
      <c r="D324" s="130" t="str">
        <f>IF(Funcionários!D317=0,"",Funcionários!D317)</f>
        <v/>
      </c>
      <c r="E324" s="130" t="str">
        <f>IF(Funcionários!E317=0,"",Funcionários!E317)</f>
        <v/>
      </c>
      <c r="F32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2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2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2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25" spans="2:9" x14ac:dyDescent="0.25">
      <c r="B325" s="137" t="str">
        <f>IF(Tabela_GERAL[[#This Row],[FUNCIONARIO]]="","",COUNTA($D$13:D325))</f>
        <v/>
      </c>
      <c r="C325" s="130" t="str">
        <f>IF(Funcionários!B318=0,"",Funcionários!B318)</f>
        <v/>
      </c>
      <c r="D325" s="130" t="str">
        <f>IF(Funcionários!D318=0,"",Funcionários!D318)</f>
        <v/>
      </c>
      <c r="E325" s="130" t="str">
        <f>IF(Funcionários!E318=0,"",Funcionários!E318)</f>
        <v/>
      </c>
      <c r="F32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2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2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2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26" spans="2:9" x14ac:dyDescent="0.25">
      <c r="B326" s="137" t="str">
        <f>IF(Tabela_GERAL[[#This Row],[FUNCIONARIO]]="","",COUNTA($D$13:D326))</f>
        <v/>
      </c>
      <c r="C326" s="130" t="str">
        <f>IF(Funcionários!B319=0,"",Funcionários!B319)</f>
        <v/>
      </c>
      <c r="D326" s="130" t="str">
        <f>IF(Funcionários!D319=0,"",Funcionários!D319)</f>
        <v/>
      </c>
      <c r="E326" s="130" t="str">
        <f>IF(Funcionários!E319=0,"",Funcionários!E319)</f>
        <v/>
      </c>
      <c r="F32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2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2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2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27" spans="2:9" x14ac:dyDescent="0.25">
      <c r="B327" s="137" t="str">
        <f>IF(Tabela_GERAL[[#This Row],[FUNCIONARIO]]="","",COUNTA($D$13:D327))</f>
        <v/>
      </c>
      <c r="C327" s="130" t="str">
        <f>IF(Funcionários!B320=0,"",Funcionários!B320)</f>
        <v/>
      </c>
      <c r="D327" s="130" t="str">
        <f>IF(Funcionários!D320=0,"",Funcionários!D320)</f>
        <v/>
      </c>
      <c r="E327" s="130" t="str">
        <f>IF(Funcionários!E320=0,"",Funcionários!E320)</f>
        <v/>
      </c>
      <c r="F32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2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2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2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28" spans="2:9" x14ac:dyDescent="0.25">
      <c r="B328" s="137" t="str">
        <f>IF(Tabela_GERAL[[#This Row],[FUNCIONARIO]]="","",COUNTA($D$13:D328))</f>
        <v/>
      </c>
      <c r="C328" s="130" t="str">
        <f>IF(Funcionários!B321=0,"",Funcionários!B321)</f>
        <v/>
      </c>
      <c r="D328" s="130" t="str">
        <f>IF(Funcionários!D321=0,"",Funcionários!D321)</f>
        <v/>
      </c>
      <c r="E328" s="130" t="str">
        <f>IF(Funcionários!E321=0,"",Funcionários!E321)</f>
        <v/>
      </c>
      <c r="F32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2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2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2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29" spans="2:9" x14ac:dyDescent="0.25">
      <c r="B329" s="137" t="str">
        <f>IF(Tabela_GERAL[[#This Row],[FUNCIONARIO]]="","",COUNTA($D$13:D329))</f>
        <v/>
      </c>
      <c r="C329" s="130" t="str">
        <f>IF(Funcionários!B322=0,"",Funcionários!B322)</f>
        <v/>
      </c>
      <c r="D329" s="130" t="str">
        <f>IF(Funcionários!D322=0,"",Funcionários!D322)</f>
        <v/>
      </c>
      <c r="E329" s="130" t="str">
        <f>IF(Funcionários!E322=0,"",Funcionários!E322)</f>
        <v/>
      </c>
      <c r="F32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2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2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2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30" spans="2:9" x14ac:dyDescent="0.25">
      <c r="B330" s="137" t="str">
        <f>IF(Tabela_GERAL[[#This Row],[FUNCIONARIO]]="","",COUNTA($D$13:D330))</f>
        <v/>
      </c>
      <c r="C330" s="130" t="str">
        <f>IF(Funcionários!B323=0,"",Funcionários!B323)</f>
        <v/>
      </c>
      <c r="D330" s="130" t="str">
        <f>IF(Funcionários!D323=0,"",Funcionários!D323)</f>
        <v/>
      </c>
      <c r="E330" s="130" t="str">
        <f>IF(Funcionários!E323=0,"",Funcionários!E323)</f>
        <v/>
      </c>
      <c r="F33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3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3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3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31" spans="2:9" x14ac:dyDescent="0.25">
      <c r="B331" s="137" t="str">
        <f>IF(Tabela_GERAL[[#This Row],[FUNCIONARIO]]="","",COUNTA($D$13:D331))</f>
        <v/>
      </c>
      <c r="C331" s="130" t="str">
        <f>IF(Funcionários!B324=0,"",Funcionários!B324)</f>
        <v/>
      </c>
      <c r="D331" s="130" t="str">
        <f>IF(Funcionários!D324=0,"",Funcionários!D324)</f>
        <v/>
      </c>
      <c r="E331" s="130" t="str">
        <f>IF(Funcionários!E324=0,"",Funcionários!E324)</f>
        <v/>
      </c>
      <c r="F33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3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3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3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32" spans="2:9" x14ac:dyDescent="0.25">
      <c r="B332" s="137" t="str">
        <f>IF(Tabela_GERAL[[#This Row],[FUNCIONARIO]]="","",COUNTA($D$13:D332))</f>
        <v/>
      </c>
      <c r="C332" s="130" t="str">
        <f>IF(Funcionários!B325=0,"",Funcionários!B325)</f>
        <v/>
      </c>
      <c r="D332" s="130" t="str">
        <f>IF(Funcionários!D325=0,"",Funcionários!D325)</f>
        <v/>
      </c>
      <c r="E332" s="130" t="str">
        <f>IF(Funcionários!E325=0,"",Funcionários!E325)</f>
        <v/>
      </c>
      <c r="F33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3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3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3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33" spans="2:9" x14ac:dyDescent="0.25">
      <c r="B333" s="137" t="str">
        <f>IF(Tabela_GERAL[[#This Row],[FUNCIONARIO]]="","",COUNTA($D$13:D333))</f>
        <v/>
      </c>
      <c r="C333" s="130" t="str">
        <f>IF(Funcionários!B326=0,"",Funcionários!B326)</f>
        <v/>
      </c>
      <c r="D333" s="130" t="str">
        <f>IF(Funcionários!D326=0,"",Funcionários!D326)</f>
        <v/>
      </c>
      <c r="E333" s="130" t="str">
        <f>IF(Funcionários!E326=0,"",Funcionários!E326)</f>
        <v/>
      </c>
      <c r="F33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3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3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3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34" spans="2:9" x14ac:dyDescent="0.25">
      <c r="B334" s="137" t="str">
        <f>IF(Tabela_GERAL[[#This Row],[FUNCIONARIO]]="","",COUNTA($D$13:D334))</f>
        <v/>
      </c>
      <c r="C334" s="130" t="str">
        <f>IF(Funcionários!B327=0,"",Funcionários!B327)</f>
        <v/>
      </c>
      <c r="D334" s="130" t="str">
        <f>IF(Funcionários!D327=0,"",Funcionários!D327)</f>
        <v/>
      </c>
      <c r="E334" s="130" t="str">
        <f>IF(Funcionários!E327=0,"",Funcionários!E327)</f>
        <v/>
      </c>
      <c r="F33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3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3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3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35" spans="2:9" x14ac:dyDescent="0.25">
      <c r="B335" s="137" t="str">
        <f>IF(Tabela_GERAL[[#This Row],[FUNCIONARIO]]="","",COUNTA($D$13:D335))</f>
        <v/>
      </c>
      <c r="C335" s="130" t="str">
        <f>IF(Funcionários!B328=0,"",Funcionários!B328)</f>
        <v/>
      </c>
      <c r="D335" s="130" t="str">
        <f>IF(Funcionários!D328=0,"",Funcionários!D328)</f>
        <v/>
      </c>
      <c r="E335" s="130" t="str">
        <f>IF(Funcionários!E328=0,"",Funcionários!E328)</f>
        <v/>
      </c>
      <c r="F33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3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3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3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36" spans="2:9" x14ac:dyDescent="0.25">
      <c r="B336" s="137" t="str">
        <f>IF(Tabela_GERAL[[#This Row],[FUNCIONARIO]]="","",COUNTA($D$13:D336))</f>
        <v/>
      </c>
      <c r="C336" s="130" t="str">
        <f>IF(Funcionários!B329=0,"",Funcionários!B329)</f>
        <v/>
      </c>
      <c r="D336" s="130" t="str">
        <f>IF(Funcionários!D329=0,"",Funcionários!D329)</f>
        <v/>
      </c>
      <c r="E336" s="130" t="str">
        <f>IF(Funcionários!E329=0,"",Funcionários!E329)</f>
        <v/>
      </c>
      <c r="F33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3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3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3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37" spans="2:9" x14ac:dyDescent="0.25">
      <c r="B337" s="137" t="str">
        <f>IF(Tabela_GERAL[[#This Row],[FUNCIONARIO]]="","",COUNTA($D$13:D337))</f>
        <v/>
      </c>
      <c r="C337" s="130" t="str">
        <f>IF(Funcionários!B330=0,"",Funcionários!B330)</f>
        <v/>
      </c>
      <c r="D337" s="130" t="str">
        <f>IF(Funcionários!D330=0,"",Funcionários!D330)</f>
        <v/>
      </c>
      <c r="E337" s="130" t="str">
        <f>IF(Funcionários!E330=0,"",Funcionários!E330)</f>
        <v/>
      </c>
      <c r="F33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3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3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3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38" spans="2:9" x14ac:dyDescent="0.25">
      <c r="B338" s="137" t="str">
        <f>IF(Tabela_GERAL[[#This Row],[FUNCIONARIO]]="","",COUNTA($D$13:D338))</f>
        <v/>
      </c>
      <c r="C338" s="130" t="str">
        <f>IF(Funcionários!B331=0,"",Funcionários!B331)</f>
        <v/>
      </c>
      <c r="D338" s="130" t="str">
        <f>IF(Funcionários!D331=0,"",Funcionários!D331)</f>
        <v/>
      </c>
      <c r="E338" s="130" t="str">
        <f>IF(Funcionários!E331=0,"",Funcionários!E331)</f>
        <v/>
      </c>
      <c r="F33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3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3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3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39" spans="2:9" x14ac:dyDescent="0.25">
      <c r="B339" s="137" t="str">
        <f>IF(Tabela_GERAL[[#This Row],[FUNCIONARIO]]="","",COUNTA($D$13:D339))</f>
        <v/>
      </c>
      <c r="C339" s="130" t="str">
        <f>IF(Funcionários!B332=0,"",Funcionários!B332)</f>
        <v/>
      </c>
      <c r="D339" s="130" t="str">
        <f>IF(Funcionários!D332=0,"",Funcionários!D332)</f>
        <v/>
      </c>
      <c r="E339" s="130" t="str">
        <f>IF(Funcionários!E332=0,"",Funcionários!E332)</f>
        <v/>
      </c>
      <c r="F33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3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3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3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40" spans="2:9" x14ac:dyDescent="0.25">
      <c r="B340" s="137" t="str">
        <f>IF(Tabela_GERAL[[#This Row],[FUNCIONARIO]]="","",COUNTA($D$13:D340))</f>
        <v/>
      </c>
      <c r="C340" s="130" t="str">
        <f>IF(Funcionários!B333=0,"",Funcionários!B333)</f>
        <v/>
      </c>
      <c r="D340" s="130" t="str">
        <f>IF(Funcionários!D333=0,"",Funcionários!D333)</f>
        <v/>
      </c>
      <c r="E340" s="130" t="str">
        <f>IF(Funcionários!E333=0,"",Funcionários!E333)</f>
        <v/>
      </c>
      <c r="F34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4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4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4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41" spans="2:9" x14ac:dyDescent="0.25">
      <c r="B341" s="137" t="str">
        <f>IF(Tabela_GERAL[[#This Row],[FUNCIONARIO]]="","",COUNTA($D$13:D341))</f>
        <v/>
      </c>
      <c r="C341" s="130" t="str">
        <f>IF(Funcionários!B334=0,"",Funcionários!B334)</f>
        <v/>
      </c>
      <c r="D341" s="130" t="str">
        <f>IF(Funcionários!D334=0,"",Funcionários!D334)</f>
        <v/>
      </c>
      <c r="E341" s="130" t="str">
        <f>IF(Funcionários!E334=0,"",Funcionários!E334)</f>
        <v/>
      </c>
      <c r="F34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4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4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4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42" spans="2:9" x14ac:dyDescent="0.25">
      <c r="B342" s="137" t="str">
        <f>IF(Tabela_GERAL[[#This Row],[FUNCIONARIO]]="","",COUNTA($D$13:D342))</f>
        <v/>
      </c>
      <c r="C342" s="130" t="str">
        <f>IF(Funcionários!B335=0,"",Funcionários!B335)</f>
        <v/>
      </c>
      <c r="D342" s="130" t="str">
        <f>IF(Funcionários!D335=0,"",Funcionários!D335)</f>
        <v/>
      </c>
      <c r="E342" s="130" t="str">
        <f>IF(Funcionários!E335=0,"",Funcionários!E335)</f>
        <v/>
      </c>
      <c r="F34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4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4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4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43" spans="2:9" x14ac:dyDescent="0.25">
      <c r="B343" s="137" t="str">
        <f>IF(Tabela_GERAL[[#This Row],[FUNCIONARIO]]="","",COUNTA($D$13:D343))</f>
        <v/>
      </c>
      <c r="C343" s="130" t="str">
        <f>IF(Funcionários!B336=0,"",Funcionários!B336)</f>
        <v/>
      </c>
      <c r="D343" s="130" t="str">
        <f>IF(Funcionários!D336=0,"",Funcionários!D336)</f>
        <v/>
      </c>
      <c r="E343" s="130" t="str">
        <f>IF(Funcionários!E336=0,"",Funcionários!E336)</f>
        <v/>
      </c>
      <c r="F34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4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4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4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44" spans="2:9" x14ac:dyDescent="0.25">
      <c r="B344" s="137" t="str">
        <f>IF(Tabela_GERAL[[#This Row],[FUNCIONARIO]]="","",COUNTA($D$13:D344))</f>
        <v/>
      </c>
      <c r="C344" s="130" t="str">
        <f>IF(Funcionários!B337=0,"",Funcionários!B337)</f>
        <v/>
      </c>
      <c r="D344" s="130" t="str">
        <f>IF(Funcionários!D337=0,"",Funcionários!D337)</f>
        <v/>
      </c>
      <c r="E344" s="130" t="str">
        <f>IF(Funcionários!E337=0,"",Funcionários!E337)</f>
        <v/>
      </c>
      <c r="F34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4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4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4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45" spans="2:9" x14ac:dyDescent="0.25">
      <c r="B345" s="137" t="str">
        <f>IF(Tabela_GERAL[[#This Row],[FUNCIONARIO]]="","",COUNTA($D$13:D345))</f>
        <v/>
      </c>
      <c r="C345" s="130" t="str">
        <f>IF(Funcionários!B338=0,"",Funcionários!B338)</f>
        <v/>
      </c>
      <c r="D345" s="130" t="str">
        <f>IF(Funcionários!D338=0,"",Funcionários!D338)</f>
        <v/>
      </c>
      <c r="E345" s="130" t="str">
        <f>IF(Funcionários!E338=0,"",Funcionários!E338)</f>
        <v/>
      </c>
      <c r="F34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4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4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4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46" spans="2:9" x14ac:dyDescent="0.25">
      <c r="B346" s="137" t="str">
        <f>IF(Tabela_GERAL[[#This Row],[FUNCIONARIO]]="","",COUNTA($D$13:D346))</f>
        <v/>
      </c>
      <c r="C346" s="130" t="str">
        <f>IF(Funcionários!B339=0,"",Funcionários!B339)</f>
        <v/>
      </c>
      <c r="D346" s="130" t="str">
        <f>IF(Funcionários!D339=0,"",Funcionários!D339)</f>
        <v/>
      </c>
      <c r="E346" s="130" t="str">
        <f>IF(Funcionários!E339=0,"",Funcionários!E339)</f>
        <v/>
      </c>
      <c r="F34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4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4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4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47" spans="2:9" x14ac:dyDescent="0.25">
      <c r="B347" s="137" t="str">
        <f>IF(Tabela_GERAL[[#This Row],[FUNCIONARIO]]="","",COUNTA($D$13:D347))</f>
        <v/>
      </c>
      <c r="C347" s="130" t="str">
        <f>IF(Funcionários!B340=0,"",Funcionários!B340)</f>
        <v/>
      </c>
      <c r="D347" s="130" t="str">
        <f>IF(Funcionários!D340=0,"",Funcionários!D340)</f>
        <v/>
      </c>
      <c r="E347" s="130" t="str">
        <f>IF(Funcionários!E340=0,"",Funcionários!E340)</f>
        <v/>
      </c>
      <c r="F34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4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4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4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48" spans="2:9" x14ac:dyDescent="0.25">
      <c r="B348" s="137" t="str">
        <f>IF(Tabela_GERAL[[#This Row],[FUNCIONARIO]]="","",COUNTA($D$13:D348))</f>
        <v/>
      </c>
      <c r="C348" s="130" t="str">
        <f>IF(Funcionários!B341=0,"",Funcionários!B341)</f>
        <v/>
      </c>
      <c r="D348" s="130" t="str">
        <f>IF(Funcionários!D341=0,"",Funcionários!D341)</f>
        <v/>
      </c>
      <c r="E348" s="130" t="str">
        <f>IF(Funcionários!E341=0,"",Funcionários!E341)</f>
        <v/>
      </c>
      <c r="F34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4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4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4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49" spans="2:9" x14ac:dyDescent="0.25">
      <c r="B349" s="137" t="str">
        <f>IF(Tabela_GERAL[[#This Row],[FUNCIONARIO]]="","",COUNTA($D$13:D349))</f>
        <v/>
      </c>
      <c r="C349" s="130" t="str">
        <f>IF(Funcionários!B342=0,"",Funcionários!B342)</f>
        <v/>
      </c>
      <c r="D349" s="130" t="str">
        <f>IF(Funcionários!D342=0,"",Funcionários!D342)</f>
        <v/>
      </c>
      <c r="E349" s="130" t="str">
        <f>IF(Funcionários!E342=0,"",Funcionários!E342)</f>
        <v/>
      </c>
      <c r="F34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4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4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4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50" spans="2:9" x14ac:dyDescent="0.25">
      <c r="B350" s="137" t="str">
        <f>IF(Tabela_GERAL[[#This Row],[FUNCIONARIO]]="","",COUNTA($D$13:D350))</f>
        <v/>
      </c>
      <c r="C350" s="130" t="str">
        <f>IF(Funcionários!B343=0,"",Funcionários!B343)</f>
        <v/>
      </c>
      <c r="D350" s="130" t="str">
        <f>IF(Funcionários!D343=0,"",Funcionários!D343)</f>
        <v/>
      </c>
      <c r="E350" s="130" t="str">
        <f>IF(Funcionários!E343=0,"",Funcionários!E343)</f>
        <v/>
      </c>
      <c r="F35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5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5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5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51" spans="2:9" x14ac:dyDescent="0.25">
      <c r="B351" s="137" t="str">
        <f>IF(Tabela_GERAL[[#This Row],[FUNCIONARIO]]="","",COUNTA($D$13:D351))</f>
        <v/>
      </c>
      <c r="C351" s="130" t="str">
        <f>IF(Funcionários!B344=0,"",Funcionários!B344)</f>
        <v/>
      </c>
      <c r="D351" s="130" t="str">
        <f>IF(Funcionários!D344=0,"",Funcionários!D344)</f>
        <v/>
      </c>
      <c r="E351" s="130" t="str">
        <f>IF(Funcionários!E344=0,"",Funcionários!E344)</f>
        <v/>
      </c>
      <c r="F35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5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5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5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52" spans="2:9" x14ac:dyDescent="0.25">
      <c r="B352" s="137" t="str">
        <f>IF(Tabela_GERAL[[#This Row],[FUNCIONARIO]]="","",COUNTA($D$13:D352))</f>
        <v/>
      </c>
      <c r="C352" s="130" t="str">
        <f>IF(Funcionários!B345=0,"",Funcionários!B345)</f>
        <v/>
      </c>
      <c r="D352" s="130" t="str">
        <f>IF(Funcionários!D345=0,"",Funcionários!D345)</f>
        <v/>
      </c>
      <c r="E352" s="130" t="str">
        <f>IF(Funcionários!E345=0,"",Funcionários!E345)</f>
        <v/>
      </c>
      <c r="F35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5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5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5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53" spans="2:9" x14ac:dyDescent="0.25">
      <c r="B353" s="137" t="str">
        <f>IF(Tabela_GERAL[[#This Row],[FUNCIONARIO]]="","",COUNTA($D$13:D353))</f>
        <v/>
      </c>
      <c r="C353" s="130" t="str">
        <f>IF(Funcionários!B346=0,"",Funcionários!B346)</f>
        <v/>
      </c>
      <c r="D353" s="130" t="str">
        <f>IF(Funcionários!D346=0,"",Funcionários!D346)</f>
        <v/>
      </c>
      <c r="E353" s="130" t="str">
        <f>IF(Funcionários!E346=0,"",Funcionários!E346)</f>
        <v/>
      </c>
      <c r="F35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5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5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5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54" spans="2:9" x14ac:dyDescent="0.25">
      <c r="B354" s="137" t="str">
        <f>IF(Tabela_GERAL[[#This Row],[FUNCIONARIO]]="","",COUNTA($D$13:D354))</f>
        <v/>
      </c>
      <c r="C354" s="130" t="str">
        <f>IF(Funcionários!B347=0,"",Funcionários!B347)</f>
        <v/>
      </c>
      <c r="D354" s="130" t="str">
        <f>IF(Funcionários!D347=0,"",Funcionários!D347)</f>
        <v/>
      </c>
      <c r="E354" s="130" t="str">
        <f>IF(Funcionários!E347=0,"",Funcionários!E347)</f>
        <v/>
      </c>
      <c r="F35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5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5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5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55" spans="2:9" x14ac:dyDescent="0.25">
      <c r="B355" s="137" t="str">
        <f>IF(Tabela_GERAL[[#This Row],[FUNCIONARIO]]="","",COUNTA($D$13:D355))</f>
        <v/>
      </c>
      <c r="C355" s="130" t="str">
        <f>IF(Funcionários!B348=0,"",Funcionários!B348)</f>
        <v/>
      </c>
      <c r="D355" s="130" t="str">
        <f>IF(Funcionários!D348=0,"",Funcionários!D348)</f>
        <v/>
      </c>
      <c r="E355" s="130" t="str">
        <f>IF(Funcionários!E348=0,"",Funcionários!E348)</f>
        <v/>
      </c>
      <c r="F35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5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5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5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56" spans="2:9" x14ac:dyDescent="0.25">
      <c r="B356" s="137" t="str">
        <f>IF(Tabela_GERAL[[#This Row],[FUNCIONARIO]]="","",COUNTA($D$13:D356))</f>
        <v/>
      </c>
      <c r="C356" s="130" t="str">
        <f>IF(Funcionários!B349=0,"",Funcionários!B349)</f>
        <v/>
      </c>
      <c r="D356" s="130" t="str">
        <f>IF(Funcionários!D349=0,"",Funcionários!D349)</f>
        <v/>
      </c>
      <c r="E356" s="130" t="str">
        <f>IF(Funcionários!E349=0,"",Funcionários!E349)</f>
        <v/>
      </c>
      <c r="F35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5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5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5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57" spans="2:9" x14ac:dyDescent="0.25">
      <c r="B357" s="137" t="str">
        <f>IF(Tabela_GERAL[[#This Row],[FUNCIONARIO]]="","",COUNTA($D$13:D357))</f>
        <v/>
      </c>
      <c r="C357" s="130" t="str">
        <f>IF(Funcionários!B350=0,"",Funcionários!B350)</f>
        <v/>
      </c>
      <c r="D357" s="130" t="str">
        <f>IF(Funcionários!D350=0,"",Funcionários!D350)</f>
        <v/>
      </c>
      <c r="E357" s="130" t="str">
        <f>IF(Funcionários!E350=0,"",Funcionários!E350)</f>
        <v/>
      </c>
      <c r="F35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5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5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5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58" spans="2:9" x14ac:dyDescent="0.25">
      <c r="B358" s="137" t="str">
        <f>IF(Tabela_GERAL[[#This Row],[FUNCIONARIO]]="","",COUNTA($D$13:D358))</f>
        <v/>
      </c>
      <c r="C358" s="130" t="str">
        <f>IF(Funcionários!B351=0,"",Funcionários!B351)</f>
        <v/>
      </c>
      <c r="D358" s="130" t="str">
        <f>IF(Funcionários!D351=0,"",Funcionários!D351)</f>
        <v/>
      </c>
      <c r="E358" s="130" t="str">
        <f>IF(Funcionários!E351=0,"",Funcionários!E351)</f>
        <v/>
      </c>
      <c r="F35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5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5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5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59" spans="2:9" x14ac:dyDescent="0.25">
      <c r="B359" s="137" t="str">
        <f>IF(Tabela_GERAL[[#This Row],[FUNCIONARIO]]="","",COUNTA($D$13:D359))</f>
        <v/>
      </c>
      <c r="C359" s="130" t="str">
        <f>IF(Funcionários!B352=0,"",Funcionários!B352)</f>
        <v/>
      </c>
      <c r="D359" s="130" t="str">
        <f>IF(Funcionários!D352=0,"",Funcionários!D352)</f>
        <v/>
      </c>
      <c r="E359" s="130" t="str">
        <f>IF(Funcionários!E352=0,"",Funcionários!E352)</f>
        <v/>
      </c>
      <c r="F35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5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5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5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60" spans="2:9" x14ac:dyDescent="0.25">
      <c r="B360" s="137" t="str">
        <f>IF(Tabela_GERAL[[#This Row],[FUNCIONARIO]]="","",COUNTA($D$13:D360))</f>
        <v/>
      </c>
      <c r="C360" s="130" t="str">
        <f>IF(Funcionários!B353=0,"",Funcionários!B353)</f>
        <v/>
      </c>
      <c r="D360" s="130" t="str">
        <f>IF(Funcionários!D353=0,"",Funcionários!D353)</f>
        <v/>
      </c>
      <c r="E360" s="130" t="str">
        <f>IF(Funcionários!E353=0,"",Funcionários!E353)</f>
        <v/>
      </c>
      <c r="F36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6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6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6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61" spans="2:9" x14ac:dyDescent="0.25">
      <c r="B361" s="137" t="str">
        <f>IF(Tabela_GERAL[[#This Row],[FUNCIONARIO]]="","",COUNTA($D$13:D361))</f>
        <v/>
      </c>
      <c r="C361" s="130" t="str">
        <f>IF(Funcionários!B354=0,"",Funcionários!B354)</f>
        <v/>
      </c>
      <c r="D361" s="130" t="str">
        <f>IF(Funcionários!D354=0,"",Funcionários!D354)</f>
        <v/>
      </c>
      <c r="E361" s="130" t="str">
        <f>IF(Funcionários!E354=0,"",Funcionários!E354)</f>
        <v/>
      </c>
      <c r="F36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6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6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6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62" spans="2:9" x14ac:dyDescent="0.25">
      <c r="B362" s="137" t="str">
        <f>IF(Tabela_GERAL[[#This Row],[FUNCIONARIO]]="","",COUNTA($D$13:D362))</f>
        <v/>
      </c>
      <c r="C362" s="130" t="str">
        <f>IF(Funcionários!B355=0,"",Funcionários!B355)</f>
        <v/>
      </c>
      <c r="D362" s="130" t="str">
        <f>IF(Funcionários!D355=0,"",Funcionários!D355)</f>
        <v/>
      </c>
      <c r="E362" s="130" t="str">
        <f>IF(Funcionários!E355=0,"",Funcionários!E355)</f>
        <v/>
      </c>
      <c r="F36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6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6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6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63" spans="2:9" x14ac:dyDescent="0.25">
      <c r="B363" s="137" t="str">
        <f>IF(Tabela_GERAL[[#This Row],[FUNCIONARIO]]="","",COUNTA($D$13:D363))</f>
        <v/>
      </c>
      <c r="C363" s="130" t="str">
        <f>IF(Funcionários!B356=0,"",Funcionários!B356)</f>
        <v/>
      </c>
      <c r="D363" s="130" t="str">
        <f>IF(Funcionários!D356=0,"",Funcionários!D356)</f>
        <v/>
      </c>
      <c r="E363" s="130" t="str">
        <f>IF(Funcionários!E356=0,"",Funcionários!E356)</f>
        <v/>
      </c>
      <c r="F36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6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6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6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64" spans="2:9" x14ac:dyDescent="0.25">
      <c r="B364" s="137" t="str">
        <f>IF(Tabela_GERAL[[#This Row],[FUNCIONARIO]]="","",COUNTA($D$13:D364))</f>
        <v/>
      </c>
      <c r="C364" s="130" t="str">
        <f>IF(Funcionários!B357=0,"",Funcionários!B357)</f>
        <v/>
      </c>
      <c r="D364" s="130" t="str">
        <f>IF(Funcionários!D357=0,"",Funcionários!D357)</f>
        <v/>
      </c>
      <c r="E364" s="130" t="str">
        <f>IF(Funcionários!E357=0,"",Funcionários!E357)</f>
        <v/>
      </c>
      <c r="F36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6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6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6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65" spans="2:9" x14ac:dyDescent="0.25">
      <c r="B365" s="137" t="str">
        <f>IF(Tabela_GERAL[[#This Row],[FUNCIONARIO]]="","",COUNTA($D$13:D365))</f>
        <v/>
      </c>
      <c r="C365" s="130" t="str">
        <f>IF(Funcionários!B358=0,"",Funcionários!B358)</f>
        <v/>
      </c>
      <c r="D365" s="130" t="str">
        <f>IF(Funcionários!D358=0,"",Funcionários!D358)</f>
        <v/>
      </c>
      <c r="E365" s="130" t="str">
        <f>IF(Funcionários!E358=0,"",Funcionários!E358)</f>
        <v/>
      </c>
      <c r="F36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6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6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6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66" spans="2:9" x14ac:dyDescent="0.25">
      <c r="B366" s="137" t="str">
        <f>IF(Tabela_GERAL[[#This Row],[FUNCIONARIO]]="","",COUNTA($D$13:D366))</f>
        <v/>
      </c>
      <c r="C366" s="130" t="str">
        <f>IF(Funcionários!B359=0,"",Funcionários!B359)</f>
        <v/>
      </c>
      <c r="D366" s="130" t="str">
        <f>IF(Funcionários!D359=0,"",Funcionários!D359)</f>
        <v/>
      </c>
      <c r="E366" s="130" t="str">
        <f>IF(Funcionários!E359=0,"",Funcionários!E359)</f>
        <v/>
      </c>
      <c r="F36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6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6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6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67" spans="2:9" x14ac:dyDescent="0.25">
      <c r="B367" s="137" t="str">
        <f>IF(Tabela_GERAL[[#This Row],[FUNCIONARIO]]="","",COUNTA($D$13:D367))</f>
        <v/>
      </c>
      <c r="C367" s="130" t="str">
        <f>IF(Funcionários!B360=0,"",Funcionários!B360)</f>
        <v/>
      </c>
      <c r="D367" s="130" t="str">
        <f>IF(Funcionários!D360=0,"",Funcionários!D360)</f>
        <v/>
      </c>
      <c r="E367" s="130" t="str">
        <f>IF(Funcionários!E360=0,"",Funcionários!E360)</f>
        <v/>
      </c>
      <c r="F36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6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6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6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68" spans="2:9" x14ac:dyDescent="0.25">
      <c r="B368" s="137" t="str">
        <f>IF(Tabela_GERAL[[#This Row],[FUNCIONARIO]]="","",COUNTA($D$13:D368))</f>
        <v/>
      </c>
      <c r="C368" s="130" t="str">
        <f>IF(Funcionários!B361=0,"",Funcionários!B361)</f>
        <v/>
      </c>
      <c r="D368" s="130" t="str">
        <f>IF(Funcionários!D361=0,"",Funcionários!D361)</f>
        <v/>
      </c>
      <c r="E368" s="130" t="str">
        <f>IF(Funcionários!E361=0,"",Funcionários!E361)</f>
        <v/>
      </c>
      <c r="F36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6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6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6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69" spans="2:9" x14ac:dyDescent="0.25">
      <c r="B369" s="137" t="str">
        <f>IF(Tabela_GERAL[[#This Row],[FUNCIONARIO]]="","",COUNTA($D$13:D369))</f>
        <v/>
      </c>
      <c r="C369" s="130" t="str">
        <f>IF(Funcionários!B362=0,"",Funcionários!B362)</f>
        <v/>
      </c>
      <c r="D369" s="130" t="str">
        <f>IF(Funcionários!D362=0,"",Funcionários!D362)</f>
        <v/>
      </c>
      <c r="E369" s="130" t="str">
        <f>IF(Funcionários!E362=0,"",Funcionários!E362)</f>
        <v/>
      </c>
      <c r="F36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6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6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6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70" spans="2:9" x14ac:dyDescent="0.25">
      <c r="B370" s="137" t="str">
        <f>IF(Tabela_GERAL[[#This Row],[FUNCIONARIO]]="","",COUNTA($D$13:D370))</f>
        <v/>
      </c>
      <c r="C370" s="130" t="str">
        <f>IF(Funcionários!B363=0,"",Funcionários!B363)</f>
        <v/>
      </c>
      <c r="D370" s="130" t="str">
        <f>IF(Funcionários!D363=0,"",Funcionários!D363)</f>
        <v/>
      </c>
      <c r="E370" s="130" t="str">
        <f>IF(Funcionários!E363=0,"",Funcionários!E363)</f>
        <v/>
      </c>
      <c r="F37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7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7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7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71" spans="2:9" x14ac:dyDescent="0.25">
      <c r="B371" s="137" t="str">
        <f>IF(Tabela_GERAL[[#This Row],[FUNCIONARIO]]="","",COUNTA($D$13:D371))</f>
        <v/>
      </c>
      <c r="C371" s="130" t="str">
        <f>IF(Funcionários!B364=0,"",Funcionários!B364)</f>
        <v/>
      </c>
      <c r="D371" s="130" t="str">
        <f>IF(Funcionários!D364=0,"",Funcionários!D364)</f>
        <v/>
      </c>
      <c r="E371" s="130" t="str">
        <f>IF(Funcionários!E364=0,"",Funcionários!E364)</f>
        <v/>
      </c>
      <c r="F37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7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7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7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72" spans="2:9" x14ac:dyDescent="0.25">
      <c r="B372" s="137" t="str">
        <f>IF(Tabela_GERAL[[#This Row],[FUNCIONARIO]]="","",COUNTA($D$13:D372))</f>
        <v/>
      </c>
      <c r="C372" s="130" t="str">
        <f>IF(Funcionários!B365=0,"",Funcionários!B365)</f>
        <v/>
      </c>
      <c r="D372" s="130" t="str">
        <f>IF(Funcionários!D365=0,"",Funcionários!D365)</f>
        <v/>
      </c>
      <c r="E372" s="130" t="str">
        <f>IF(Funcionários!E365=0,"",Funcionários!E365)</f>
        <v/>
      </c>
      <c r="F37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7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7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7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73" spans="2:9" x14ac:dyDescent="0.25">
      <c r="B373" s="137" t="str">
        <f>IF(Tabela_GERAL[[#This Row],[FUNCIONARIO]]="","",COUNTA($D$13:D373))</f>
        <v/>
      </c>
      <c r="C373" s="130" t="str">
        <f>IF(Funcionários!B366=0,"",Funcionários!B366)</f>
        <v/>
      </c>
      <c r="D373" s="130" t="str">
        <f>IF(Funcionários!D366=0,"",Funcionários!D366)</f>
        <v/>
      </c>
      <c r="E373" s="130" t="str">
        <f>IF(Funcionários!E366=0,"",Funcionários!E366)</f>
        <v/>
      </c>
      <c r="F37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7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7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7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74" spans="2:9" x14ac:dyDescent="0.25">
      <c r="B374" s="137" t="str">
        <f>IF(Tabela_GERAL[[#This Row],[FUNCIONARIO]]="","",COUNTA($D$13:D374))</f>
        <v/>
      </c>
      <c r="C374" s="130" t="str">
        <f>IF(Funcionários!B367=0,"",Funcionários!B367)</f>
        <v/>
      </c>
      <c r="D374" s="130" t="str">
        <f>IF(Funcionários!D367=0,"",Funcionários!D367)</f>
        <v/>
      </c>
      <c r="E374" s="130" t="str">
        <f>IF(Funcionários!E367=0,"",Funcionários!E367)</f>
        <v/>
      </c>
      <c r="F37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7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7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7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75" spans="2:9" x14ac:dyDescent="0.25">
      <c r="B375" s="137" t="str">
        <f>IF(Tabela_GERAL[[#This Row],[FUNCIONARIO]]="","",COUNTA($D$13:D375))</f>
        <v/>
      </c>
      <c r="C375" s="130" t="str">
        <f>IF(Funcionários!B368=0,"",Funcionários!B368)</f>
        <v/>
      </c>
      <c r="D375" s="130" t="str">
        <f>IF(Funcionários!D368=0,"",Funcionários!D368)</f>
        <v/>
      </c>
      <c r="E375" s="130" t="str">
        <f>IF(Funcionários!E368=0,"",Funcionários!E368)</f>
        <v/>
      </c>
      <c r="F37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7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7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7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76" spans="2:9" x14ac:dyDescent="0.25">
      <c r="B376" s="137" t="str">
        <f>IF(Tabela_GERAL[[#This Row],[FUNCIONARIO]]="","",COUNTA($D$13:D376))</f>
        <v/>
      </c>
      <c r="C376" s="130" t="str">
        <f>IF(Funcionários!B369=0,"",Funcionários!B369)</f>
        <v/>
      </c>
      <c r="D376" s="130" t="str">
        <f>IF(Funcionários!D369=0,"",Funcionários!D369)</f>
        <v/>
      </c>
      <c r="E376" s="130" t="str">
        <f>IF(Funcionários!E369=0,"",Funcionários!E369)</f>
        <v/>
      </c>
      <c r="F37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7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7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7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77" spans="2:9" x14ac:dyDescent="0.25">
      <c r="B377" s="137" t="str">
        <f>IF(Tabela_GERAL[[#This Row],[FUNCIONARIO]]="","",COUNTA($D$13:D377))</f>
        <v/>
      </c>
      <c r="C377" s="130" t="str">
        <f>IF(Funcionários!B370=0,"",Funcionários!B370)</f>
        <v/>
      </c>
      <c r="D377" s="130" t="str">
        <f>IF(Funcionários!D370=0,"",Funcionários!D370)</f>
        <v/>
      </c>
      <c r="E377" s="130" t="str">
        <f>IF(Funcionários!E370=0,"",Funcionários!E370)</f>
        <v/>
      </c>
      <c r="F37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7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7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7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78" spans="2:9" x14ac:dyDescent="0.25">
      <c r="B378" s="137" t="str">
        <f>IF(Tabela_GERAL[[#This Row],[FUNCIONARIO]]="","",COUNTA($D$13:D378))</f>
        <v/>
      </c>
      <c r="C378" s="130" t="str">
        <f>IF(Funcionários!B371=0,"",Funcionários!B371)</f>
        <v/>
      </c>
      <c r="D378" s="130" t="str">
        <f>IF(Funcionários!D371=0,"",Funcionários!D371)</f>
        <v/>
      </c>
      <c r="E378" s="130" t="str">
        <f>IF(Funcionários!E371=0,"",Funcionários!E371)</f>
        <v/>
      </c>
      <c r="F37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7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7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7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79" spans="2:9" x14ac:dyDescent="0.25">
      <c r="B379" s="137" t="str">
        <f>IF(Tabela_GERAL[[#This Row],[FUNCIONARIO]]="","",COUNTA($D$13:D379))</f>
        <v/>
      </c>
      <c r="C379" s="130" t="str">
        <f>IF(Funcionários!B372=0,"",Funcionários!B372)</f>
        <v/>
      </c>
      <c r="D379" s="130" t="str">
        <f>IF(Funcionários!D372=0,"",Funcionários!D372)</f>
        <v/>
      </c>
      <c r="E379" s="130" t="str">
        <f>IF(Funcionários!E372=0,"",Funcionários!E372)</f>
        <v/>
      </c>
      <c r="F37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7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7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7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80" spans="2:9" x14ac:dyDescent="0.25">
      <c r="B380" s="137" t="str">
        <f>IF(Tabela_GERAL[[#This Row],[FUNCIONARIO]]="","",COUNTA($D$13:D380))</f>
        <v/>
      </c>
      <c r="C380" s="130" t="str">
        <f>IF(Funcionários!B373=0,"",Funcionários!B373)</f>
        <v/>
      </c>
      <c r="D380" s="130" t="str">
        <f>IF(Funcionários!D373=0,"",Funcionários!D373)</f>
        <v/>
      </c>
      <c r="E380" s="130" t="str">
        <f>IF(Funcionários!E373=0,"",Funcionários!E373)</f>
        <v/>
      </c>
      <c r="F38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8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8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8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81" spans="2:9" x14ac:dyDescent="0.25">
      <c r="B381" s="137" t="str">
        <f>IF(Tabela_GERAL[[#This Row],[FUNCIONARIO]]="","",COUNTA($D$13:D381))</f>
        <v/>
      </c>
      <c r="C381" s="130" t="str">
        <f>IF(Funcionários!B374=0,"",Funcionários!B374)</f>
        <v/>
      </c>
      <c r="D381" s="130" t="str">
        <f>IF(Funcionários!D374=0,"",Funcionários!D374)</f>
        <v/>
      </c>
      <c r="E381" s="130" t="str">
        <f>IF(Funcionários!E374=0,"",Funcionários!E374)</f>
        <v/>
      </c>
      <c r="F38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8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8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8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82" spans="2:9" x14ac:dyDescent="0.25">
      <c r="B382" s="137" t="str">
        <f>IF(Tabela_GERAL[[#This Row],[FUNCIONARIO]]="","",COUNTA($D$13:D382))</f>
        <v/>
      </c>
      <c r="C382" s="130" t="str">
        <f>IF(Funcionários!B375=0,"",Funcionários!B375)</f>
        <v/>
      </c>
      <c r="D382" s="130" t="str">
        <f>IF(Funcionários!D375=0,"",Funcionários!D375)</f>
        <v/>
      </c>
      <c r="E382" s="130" t="str">
        <f>IF(Funcionários!E375=0,"",Funcionários!E375)</f>
        <v/>
      </c>
      <c r="F38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8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8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8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83" spans="2:9" x14ac:dyDescent="0.25">
      <c r="B383" s="137" t="str">
        <f>IF(Tabela_GERAL[[#This Row],[FUNCIONARIO]]="","",COUNTA($D$13:D383))</f>
        <v/>
      </c>
      <c r="C383" s="130" t="str">
        <f>IF(Funcionários!B376=0,"",Funcionários!B376)</f>
        <v/>
      </c>
      <c r="D383" s="130" t="str">
        <f>IF(Funcionários!D376=0,"",Funcionários!D376)</f>
        <v/>
      </c>
      <c r="E383" s="130" t="str">
        <f>IF(Funcionários!E376=0,"",Funcionários!E376)</f>
        <v/>
      </c>
      <c r="F38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8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8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8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84" spans="2:9" x14ac:dyDescent="0.25">
      <c r="B384" s="137" t="str">
        <f>IF(Tabela_GERAL[[#This Row],[FUNCIONARIO]]="","",COUNTA($D$13:D384))</f>
        <v/>
      </c>
      <c r="C384" s="130" t="str">
        <f>IF(Funcionários!B377=0,"",Funcionários!B377)</f>
        <v/>
      </c>
      <c r="D384" s="130" t="str">
        <f>IF(Funcionários!D377=0,"",Funcionários!D377)</f>
        <v/>
      </c>
      <c r="E384" s="130" t="str">
        <f>IF(Funcionários!E377=0,"",Funcionários!E377)</f>
        <v/>
      </c>
      <c r="F38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8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8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8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85" spans="2:9" x14ac:dyDescent="0.25">
      <c r="B385" s="137" t="str">
        <f>IF(Tabela_GERAL[[#This Row],[FUNCIONARIO]]="","",COUNTA($D$13:D385))</f>
        <v/>
      </c>
      <c r="C385" s="130" t="str">
        <f>IF(Funcionários!B378=0,"",Funcionários!B378)</f>
        <v/>
      </c>
      <c r="D385" s="130" t="str">
        <f>IF(Funcionários!D378=0,"",Funcionários!D378)</f>
        <v/>
      </c>
      <c r="E385" s="130" t="str">
        <f>IF(Funcionários!E378=0,"",Funcionários!E378)</f>
        <v/>
      </c>
      <c r="F38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8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8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8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86" spans="2:9" x14ac:dyDescent="0.25">
      <c r="B386" s="137" t="str">
        <f>IF(Tabela_GERAL[[#This Row],[FUNCIONARIO]]="","",COUNTA($D$13:D386))</f>
        <v/>
      </c>
      <c r="C386" s="130" t="str">
        <f>IF(Funcionários!B379=0,"",Funcionários!B379)</f>
        <v/>
      </c>
      <c r="D386" s="130" t="str">
        <f>IF(Funcionários!D379=0,"",Funcionários!D379)</f>
        <v/>
      </c>
      <c r="E386" s="130" t="str">
        <f>IF(Funcionários!E379=0,"",Funcionários!E379)</f>
        <v/>
      </c>
      <c r="F38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8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8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8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87" spans="2:9" x14ac:dyDescent="0.25">
      <c r="B387" s="137" t="str">
        <f>IF(Tabela_GERAL[[#This Row],[FUNCIONARIO]]="","",COUNTA($D$13:D387))</f>
        <v/>
      </c>
      <c r="C387" s="130" t="str">
        <f>IF(Funcionários!B380=0,"",Funcionários!B380)</f>
        <v/>
      </c>
      <c r="D387" s="130" t="str">
        <f>IF(Funcionários!D380=0,"",Funcionários!D380)</f>
        <v/>
      </c>
      <c r="E387" s="130" t="str">
        <f>IF(Funcionários!E380=0,"",Funcionários!E380)</f>
        <v/>
      </c>
      <c r="F38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8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8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8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88" spans="2:9" x14ac:dyDescent="0.25">
      <c r="B388" s="137" t="str">
        <f>IF(Tabela_GERAL[[#This Row],[FUNCIONARIO]]="","",COUNTA($D$13:D388))</f>
        <v/>
      </c>
      <c r="C388" s="130" t="str">
        <f>IF(Funcionários!B381=0,"",Funcionários!B381)</f>
        <v/>
      </c>
      <c r="D388" s="130" t="str">
        <f>IF(Funcionários!D381=0,"",Funcionários!D381)</f>
        <v/>
      </c>
      <c r="E388" s="130" t="str">
        <f>IF(Funcionários!E381=0,"",Funcionários!E381)</f>
        <v/>
      </c>
      <c r="F38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8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8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8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89" spans="2:9" x14ac:dyDescent="0.25">
      <c r="B389" s="137" t="str">
        <f>IF(Tabela_GERAL[[#This Row],[FUNCIONARIO]]="","",COUNTA($D$13:D389))</f>
        <v/>
      </c>
      <c r="C389" s="130" t="str">
        <f>IF(Funcionários!B382=0,"",Funcionários!B382)</f>
        <v/>
      </c>
      <c r="D389" s="130" t="str">
        <f>IF(Funcionários!D382=0,"",Funcionários!D382)</f>
        <v/>
      </c>
      <c r="E389" s="130" t="str">
        <f>IF(Funcionários!E382=0,"",Funcionários!E382)</f>
        <v/>
      </c>
      <c r="F38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8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8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8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90" spans="2:9" x14ac:dyDescent="0.25">
      <c r="B390" s="137" t="str">
        <f>IF(Tabela_GERAL[[#This Row],[FUNCIONARIO]]="","",COUNTA($D$13:D390))</f>
        <v/>
      </c>
      <c r="C390" s="130" t="str">
        <f>IF(Funcionários!B383=0,"",Funcionários!B383)</f>
        <v/>
      </c>
      <c r="D390" s="130" t="str">
        <f>IF(Funcionários!D383=0,"",Funcionários!D383)</f>
        <v/>
      </c>
      <c r="E390" s="130" t="str">
        <f>IF(Funcionários!E383=0,"",Funcionários!E383)</f>
        <v/>
      </c>
      <c r="F39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9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9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9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91" spans="2:9" x14ac:dyDescent="0.25">
      <c r="B391" s="137" t="str">
        <f>IF(Tabela_GERAL[[#This Row],[FUNCIONARIO]]="","",COUNTA($D$13:D391))</f>
        <v/>
      </c>
      <c r="C391" s="130" t="str">
        <f>IF(Funcionários!B384=0,"",Funcionários!B384)</f>
        <v/>
      </c>
      <c r="D391" s="130" t="str">
        <f>IF(Funcionários!D384=0,"",Funcionários!D384)</f>
        <v/>
      </c>
      <c r="E391" s="130" t="str">
        <f>IF(Funcionários!E384=0,"",Funcionários!E384)</f>
        <v/>
      </c>
      <c r="F39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9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9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9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92" spans="2:9" x14ac:dyDescent="0.25">
      <c r="B392" s="137" t="str">
        <f>IF(Tabela_GERAL[[#This Row],[FUNCIONARIO]]="","",COUNTA($D$13:D392))</f>
        <v/>
      </c>
      <c r="C392" s="130" t="str">
        <f>IF(Funcionários!B385=0,"",Funcionários!B385)</f>
        <v/>
      </c>
      <c r="D392" s="130" t="str">
        <f>IF(Funcionários!D385=0,"",Funcionários!D385)</f>
        <v/>
      </c>
      <c r="E392" s="130" t="str">
        <f>IF(Funcionários!E385=0,"",Funcionários!E385)</f>
        <v/>
      </c>
      <c r="F39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9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9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9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93" spans="2:9" x14ac:dyDescent="0.25">
      <c r="B393" s="137" t="str">
        <f>IF(Tabela_GERAL[[#This Row],[FUNCIONARIO]]="","",COUNTA($D$13:D393))</f>
        <v/>
      </c>
      <c r="C393" s="130" t="str">
        <f>IF(Funcionários!B386=0,"",Funcionários!B386)</f>
        <v/>
      </c>
      <c r="D393" s="130" t="str">
        <f>IF(Funcionários!D386=0,"",Funcionários!D386)</f>
        <v/>
      </c>
      <c r="E393" s="130" t="str">
        <f>IF(Funcionários!E386=0,"",Funcionários!E386)</f>
        <v/>
      </c>
      <c r="F39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9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9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9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94" spans="2:9" x14ac:dyDescent="0.25">
      <c r="B394" s="137" t="str">
        <f>IF(Tabela_GERAL[[#This Row],[FUNCIONARIO]]="","",COUNTA($D$13:D394))</f>
        <v/>
      </c>
      <c r="C394" s="130" t="str">
        <f>IF(Funcionários!B387=0,"",Funcionários!B387)</f>
        <v/>
      </c>
      <c r="D394" s="130" t="str">
        <f>IF(Funcionários!D387=0,"",Funcionários!D387)</f>
        <v/>
      </c>
      <c r="E394" s="130" t="str">
        <f>IF(Funcionários!E387=0,"",Funcionários!E387)</f>
        <v/>
      </c>
      <c r="F39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9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9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9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95" spans="2:9" x14ac:dyDescent="0.25">
      <c r="B395" s="137" t="str">
        <f>IF(Tabela_GERAL[[#This Row],[FUNCIONARIO]]="","",COUNTA($D$13:D395))</f>
        <v/>
      </c>
      <c r="C395" s="130" t="str">
        <f>IF(Funcionários!B388=0,"",Funcionários!B388)</f>
        <v/>
      </c>
      <c r="D395" s="130" t="str">
        <f>IF(Funcionários!D388=0,"",Funcionários!D388)</f>
        <v/>
      </c>
      <c r="E395" s="130" t="str">
        <f>IF(Funcionários!E388=0,"",Funcionários!E388)</f>
        <v/>
      </c>
      <c r="F39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9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9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9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96" spans="2:9" x14ac:dyDescent="0.25">
      <c r="B396" s="137" t="str">
        <f>IF(Tabela_GERAL[[#This Row],[FUNCIONARIO]]="","",COUNTA($D$13:D396))</f>
        <v/>
      </c>
      <c r="C396" s="130" t="str">
        <f>IF(Funcionários!B389=0,"",Funcionários!B389)</f>
        <v/>
      </c>
      <c r="D396" s="130" t="str">
        <f>IF(Funcionários!D389=0,"",Funcionários!D389)</f>
        <v/>
      </c>
      <c r="E396" s="130" t="str">
        <f>IF(Funcionários!E389=0,"",Funcionários!E389)</f>
        <v/>
      </c>
      <c r="F39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9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9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9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97" spans="2:9" x14ac:dyDescent="0.25">
      <c r="B397" s="137" t="str">
        <f>IF(Tabela_GERAL[[#This Row],[FUNCIONARIO]]="","",COUNTA($D$13:D397))</f>
        <v/>
      </c>
      <c r="C397" s="130" t="str">
        <f>IF(Funcionários!B390=0,"",Funcionários!B390)</f>
        <v/>
      </c>
      <c r="D397" s="130" t="str">
        <f>IF(Funcionários!D390=0,"",Funcionários!D390)</f>
        <v/>
      </c>
      <c r="E397" s="130" t="str">
        <f>IF(Funcionários!E390=0,"",Funcionários!E390)</f>
        <v/>
      </c>
      <c r="F39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9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9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9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98" spans="2:9" x14ac:dyDescent="0.25">
      <c r="B398" s="137" t="str">
        <f>IF(Tabela_GERAL[[#This Row],[FUNCIONARIO]]="","",COUNTA($D$13:D398))</f>
        <v/>
      </c>
      <c r="C398" s="130" t="str">
        <f>IF(Funcionários!B391=0,"",Funcionários!B391)</f>
        <v/>
      </c>
      <c r="D398" s="130" t="str">
        <f>IF(Funcionários!D391=0,"",Funcionários!D391)</f>
        <v/>
      </c>
      <c r="E398" s="130" t="str">
        <f>IF(Funcionários!E391=0,"",Funcionários!E391)</f>
        <v/>
      </c>
      <c r="F39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9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9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9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399" spans="2:9" x14ac:dyDescent="0.25">
      <c r="B399" s="137" t="str">
        <f>IF(Tabela_GERAL[[#This Row],[FUNCIONARIO]]="","",COUNTA($D$13:D399))</f>
        <v/>
      </c>
      <c r="C399" s="130" t="str">
        <f>IF(Funcionários!B392=0,"",Funcionários!B392)</f>
        <v/>
      </c>
      <c r="D399" s="130" t="str">
        <f>IF(Funcionários!D392=0,"",Funcionários!D392)</f>
        <v/>
      </c>
      <c r="E399" s="130" t="str">
        <f>IF(Funcionários!E392=0,"",Funcionários!E392)</f>
        <v/>
      </c>
      <c r="F39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39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39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39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00" spans="2:9" x14ac:dyDescent="0.25">
      <c r="B400" s="137" t="str">
        <f>IF(Tabela_GERAL[[#This Row],[FUNCIONARIO]]="","",COUNTA($D$13:D400))</f>
        <v/>
      </c>
      <c r="C400" s="130" t="str">
        <f>IF(Funcionários!B393=0,"",Funcionários!B393)</f>
        <v/>
      </c>
      <c r="D400" s="130" t="str">
        <f>IF(Funcionários!D393=0,"",Funcionários!D393)</f>
        <v/>
      </c>
      <c r="E400" s="130" t="str">
        <f>IF(Funcionários!E393=0,"",Funcionários!E393)</f>
        <v/>
      </c>
      <c r="F40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0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0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0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01" spans="2:9" x14ac:dyDescent="0.25">
      <c r="B401" s="137" t="str">
        <f>IF(Tabela_GERAL[[#This Row],[FUNCIONARIO]]="","",COUNTA($D$13:D401))</f>
        <v/>
      </c>
      <c r="C401" s="130" t="str">
        <f>IF(Funcionários!B394=0,"",Funcionários!B394)</f>
        <v/>
      </c>
      <c r="D401" s="130" t="str">
        <f>IF(Funcionários!D394=0,"",Funcionários!D394)</f>
        <v/>
      </c>
      <c r="E401" s="130" t="str">
        <f>IF(Funcionários!E394=0,"",Funcionários!E394)</f>
        <v/>
      </c>
      <c r="F40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0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0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0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02" spans="2:9" x14ac:dyDescent="0.25">
      <c r="B402" s="137" t="str">
        <f>IF(Tabela_GERAL[[#This Row],[FUNCIONARIO]]="","",COUNTA($D$13:D402))</f>
        <v/>
      </c>
      <c r="C402" s="130" t="str">
        <f>IF(Funcionários!B395=0,"",Funcionários!B395)</f>
        <v/>
      </c>
      <c r="D402" s="130" t="str">
        <f>IF(Funcionários!D395=0,"",Funcionários!D395)</f>
        <v/>
      </c>
      <c r="E402" s="130" t="str">
        <f>IF(Funcionários!E395=0,"",Funcionários!E395)</f>
        <v/>
      </c>
      <c r="F40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0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0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0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03" spans="2:9" x14ac:dyDescent="0.25">
      <c r="B403" s="137" t="str">
        <f>IF(Tabela_GERAL[[#This Row],[FUNCIONARIO]]="","",COUNTA($D$13:D403))</f>
        <v/>
      </c>
      <c r="C403" s="130" t="str">
        <f>IF(Funcionários!B396=0,"",Funcionários!B396)</f>
        <v/>
      </c>
      <c r="D403" s="130" t="str">
        <f>IF(Funcionários!D396=0,"",Funcionários!D396)</f>
        <v/>
      </c>
      <c r="E403" s="130" t="str">
        <f>IF(Funcionários!E396=0,"",Funcionários!E396)</f>
        <v/>
      </c>
      <c r="F40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0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0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0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04" spans="2:9" x14ac:dyDescent="0.25">
      <c r="B404" s="137" t="str">
        <f>IF(Tabela_GERAL[[#This Row],[FUNCIONARIO]]="","",COUNTA($D$13:D404))</f>
        <v/>
      </c>
      <c r="C404" s="130" t="str">
        <f>IF(Funcionários!B397=0,"",Funcionários!B397)</f>
        <v/>
      </c>
      <c r="D404" s="130" t="str">
        <f>IF(Funcionários!D397=0,"",Funcionários!D397)</f>
        <v/>
      </c>
      <c r="E404" s="130" t="str">
        <f>IF(Funcionários!E397=0,"",Funcionários!E397)</f>
        <v/>
      </c>
      <c r="F40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0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0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0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05" spans="2:9" x14ac:dyDescent="0.25">
      <c r="B405" s="137" t="str">
        <f>IF(Tabela_GERAL[[#This Row],[FUNCIONARIO]]="","",COUNTA($D$13:D405))</f>
        <v/>
      </c>
      <c r="C405" s="130" t="str">
        <f>IF(Funcionários!B398=0,"",Funcionários!B398)</f>
        <v/>
      </c>
      <c r="D405" s="130" t="str">
        <f>IF(Funcionários!D398=0,"",Funcionários!D398)</f>
        <v/>
      </c>
      <c r="E405" s="130" t="str">
        <f>IF(Funcionários!E398=0,"",Funcionários!E398)</f>
        <v/>
      </c>
      <c r="F40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0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0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0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06" spans="2:9" x14ac:dyDescent="0.25">
      <c r="B406" s="137" t="str">
        <f>IF(Tabela_GERAL[[#This Row],[FUNCIONARIO]]="","",COUNTA($D$13:D406))</f>
        <v/>
      </c>
      <c r="C406" s="130" t="str">
        <f>IF(Funcionários!B399=0,"",Funcionários!B399)</f>
        <v/>
      </c>
      <c r="D406" s="130" t="str">
        <f>IF(Funcionários!D399=0,"",Funcionários!D399)</f>
        <v/>
      </c>
      <c r="E406" s="130" t="str">
        <f>IF(Funcionários!E399=0,"",Funcionários!E399)</f>
        <v/>
      </c>
      <c r="F40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0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0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0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07" spans="2:9" x14ac:dyDescent="0.25">
      <c r="B407" s="137" t="str">
        <f>IF(Tabela_GERAL[[#This Row],[FUNCIONARIO]]="","",COUNTA($D$13:D407))</f>
        <v/>
      </c>
      <c r="C407" s="130" t="str">
        <f>IF(Funcionários!B400=0,"",Funcionários!B400)</f>
        <v/>
      </c>
      <c r="D407" s="130" t="str">
        <f>IF(Funcionários!D400=0,"",Funcionários!D400)</f>
        <v/>
      </c>
      <c r="E407" s="130" t="str">
        <f>IF(Funcionários!E400=0,"",Funcionários!E400)</f>
        <v/>
      </c>
      <c r="F40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0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0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0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08" spans="2:9" x14ac:dyDescent="0.25">
      <c r="B408" s="137" t="str">
        <f>IF(Tabela_GERAL[[#This Row],[FUNCIONARIO]]="","",COUNTA($D$13:D408))</f>
        <v/>
      </c>
      <c r="C408" s="130" t="str">
        <f>IF(Funcionários!B401=0,"",Funcionários!B401)</f>
        <v/>
      </c>
      <c r="D408" s="130" t="str">
        <f>IF(Funcionários!D401=0,"",Funcionários!D401)</f>
        <v/>
      </c>
      <c r="E408" s="130" t="str">
        <f>IF(Funcionários!E401=0,"",Funcionários!E401)</f>
        <v/>
      </c>
      <c r="F40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0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0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0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09" spans="2:9" x14ac:dyDescent="0.25">
      <c r="B409" s="137" t="str">
        <f>IF(Tabela_GERAL[[#This Row],[FUNCIONARIO]]="","",COUNTA($D$13:D409))</f>
        <v/>
      </c>
      <c r="C409" s="130" t="str">
        <f>IF(Funcionários!B402=0,"",Funcionários!B402)</f>
        <v/>
      </c>
      <c r="D409" s="130" t="str">
        <f>IF(Funcionários!D402=0,"",Funcionários!D402)</f>
        <v/>
      </c>
      <c r="E409" s="130" t="str">
        <f>IF(Funcionários!E402=0,"",Funcionários!E402)</f>
        <v/>
      </c>
      <c r="F40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0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0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0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10" spans="2:9" x14ac:dyDescent="0.25">
      <c r="B410" s="137" t="str">
        <f>IF(Tabela_GERAL[[#This Row],[FUNCIONARIO]]="","",COUNTA($D$13:D410))</f>
        <v/>
      </c>
      <c r="C410" s="130" t="str">
        <f>IF(Funcionários!B403=0,"",Funcionários!B403)</f>
        <v/>
      </c>
      <c r="D410" s="130" t="str">
        <f>IF(Funcionários!D403=0,"",Funcionários!D403)</f>
        <v/>
      </c>
      <c r="E410" s="130" t="str">
        <f>IF(Funcionários!E403=0,"",Funcionários!E403)</f>
        <v/>
      </c>
      <c r="F41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1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1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1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11" spans="2:9" x14ac:dyDescent="0.25">
      <c r="B411" s="137" t="str">
        <f>IF(Tabela_GERAL[[#This Row],[FUNCIONARIO]]="","",COUNTA($D$13:D411))</f>
        <v/>
      </c>
      <c r="C411" s="130" t="str">
        <f>IF(Funcionários!B404=0,"",Funcionários!B404)</f>
        <v/>
      </c>
      <c r="D411" s="130" t="str">
        <f>IF(Funcionários!D404=0,"",Funcionários!D404)</f>
        <v/>
      </c>
      <c r="E411" s="130" t="str">
        <f>IF(Funcionários!E404=0,"",Funcionários!E404)</f>
        <v/>
      </c>
      <c r="F41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1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1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1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12" spans="2:9" x14ac:dyDescent="0.25">
      <c r="B412" s="137" t="str">
        <f>IF(Tabela_GERAL[[#This Row],[FUNCIONARIO]]="","",COUNTA($D$13:D412))</f>
        <v/>
      </c>
      <c r="C412" s="130" t="str">
        <f>IF(Funcionários!B405=0,"",Funcionários!B405)</f>
        <v/>
      </c>
      <c r="D412" s="130" t="str">
        <f>IF(Funcionários!D405=0,"",Funcionários!D405)</f>
        <v/>
      </c>
      <c r="E412" s="130" t="str">
        <f>IF(Funcionários!E405=0,"",Funcionários!E405)</f>
        <v/>
      </c>
      <c r="F41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1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1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1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13" spans="2:9" x14ac:dyDescent="0.25">
      <c r="B413" s="137" t="str">
        <f>IF(Tabela_GERAL[[#This Row],[FUNCIONARIO]]="","",COUNTA($D$13:D413))</f>
        <v/>
      </c>
      <c r="C413" s="130" t="str">
        <f>IF(Funcionários!B406=0,"",Funcionários!B406)</f>
        <v/>
      </c>
      <c r="D413" s="130" t="str">
        <f>IF(Funcionários!D406=0,"",Funcionários!D406)</f>
        <v/>
      </c>
      <c r="E413" s="130" t="str">
        <f>IF(Funcionários!E406=0,"",Funcionários!E406)</f>
        <v/>
      </c>
      <c r="F41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1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1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1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14" spans="2:9" x14ac:dyDescent="0.25">
      <c r="B414" s="137" t="str">
        <f>IF(Tabela_GERAL[[#This Row],[FUNCIONARIO]]="","",COUNTA($D$13:D414))</f>
        <v/>
      </c>
      <c r="C414" s="130" t="str">
        <f>IF(Funcionários!B407=0,"",Funcionários!B407)</f>
        <v/>
      </c>
      <c r="D414" s="130" t="str">
        <f>IF(Funcionários!D407=0,"",Funcionários!D407)</f>
        <v/>
      </c>
      <c r="E414" s="130" t="str">
        <f>IF(Funcionários!E407=0,"",Funcionários!E407)</f>
        <v/>
      </c>
      <c r="F41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1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1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1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15" spans="2:9" x14ac:dyDescent="0.25">
      <c r="B415" s="137" t="str">
        <f>IF(Tabela_GERAL[[#This Row],[FUNCIONARIO]]="","",COUNTA($D$13:D415))</f>
        <v/>
      </c>
      <c r="C415" s="130" t="str">
        <f>IF(Funcionários!B408=0,"",Funcionários!B408)</f>
        <v/>
      </c>
      <c r="D415" s="130" t="str">
        <f>IF(Funcionários!D408=0,"",Funcionários!D408)</f>
        <v/>
      </c>
      <c r="E415" s="130" t="str">
        <f>IF(Funcionários!E408=0,"",Funcionários!E408)</f>
        <v/>
      </c>
      <c r="F41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1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1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1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16" spans="2:9" x14ac:dyDescent="0.25">
      <c r="B416" s="137" t="str">
        <f>IF(Tabela_GERAL[[#This Row],[FUNCIONARIO]]="","",COUNTA($D$13:D416))</f>
        <v/>
      </c>
      <c r="C416" s="130" t="str">
        <f>IF(Funcionários!B409=0,"",Funcionários!B409)</f>
        <v/>
      </c>
      <c r="D416" s="130" t="str">
        <f>IF(Funcionários!D409=0,"",Funcionários!D409)</f>
        <v/>
      </c>
      <c r="E416" s="130" t="str">
        <f>IF(Funcionários!E409=0,"",Funcionários!E409)</f>
        <v/>
      </c>
      <c r="F41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1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1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1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17" spans="2:9" x14ac:dyDescent="0.25">
      <c r="B417" s="137" t="str">
        <f>IF(Tabela_GERAL[[#This Row],[FUNCIONARIO]]="","",COUNTA($D$13:D417))</f>
        <v/>
      </c>
      <c r="C417" s="130" t="str">
        <f>IF(Funcionários!B410=0,"",Funcionários!B410)</f>
        <v/>
      </c>
      <c r="D417" s="130" t="str">
        <f>IF(Funcionários!D410=0,"",Funcionários!D410)</f>
        <v/>
      </c>
      <c r="E417" s="130" t="str">
        <f>IF(Funcionários!E410=0,"",Funcionários!E410)</f>
        <v/>
      </c>
      <c r="F41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1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1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1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18" spans="2:9" x14ac:dyDescent="0.25">
      <c r="B418" s="137" t="str">
        <f>IF(Tabela_GERAL[[#This Row],[FUNCIONARIO]]="","",COUNTA($D$13:D418))</f>
        <v/>
      </c>
      <c r="C418" s="130" t="str">
        <f>IF(Funcionários!B411=0,"",Funcionários!B411)</f>
        <v/>
      </c>
      <c r="D418" s="130" t="str">
        <f>IF(Funcionários!D411=0,"",Funcionários!D411)</f>
        <v/>
      </c>
      <c r="E418" s="130" t="str">
        <f>IF(Funcionários!E411=0,"",Funcionários!E411)</f>
        <v/>
      </c>
      <c r="F41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1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1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1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19" spans="2:9" x14ac:dyDescent="0.25">
      <c r="B419" s="137" t="str">
        <f>IF(Tabela_GERAL[[#This Row],[FUNCIONARIO]]="","",COUNTA($D$13:D419))</f>
        <v/>
      </c>
      <c r="C419" s="130" t="str">
        <f>IF(Funcionários!B412=0,"",Funcionários!B412)</f>
        <v/>
      </c>
      <c r="D419" s="130" t="str">
        <f>IF(Funcionários!D412=0,"",Funcionários!D412)</f>
        <v/>
      </c>
      <c r="E419" s="130" t="str">
        <f>IF(Funcionários!E412=0,"",Funcionários!E412)</f>
        <v/>
      </c>
      <c r="F41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1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1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1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20" spans="2:9" x14ac:dyDescent="0.25">
      <c r="B420" s="137" t="str">
        <f>IF(Tabela_GERAL[[#This Row],[FUNCIONARIO]]="","",COUNTA($D$13:D420))</f>
        <v/>
      </c>
      <c r="C420" s="130" t="str">
        <f>IF(Funcionários!B413=0,"",Funcionários!B413)</f>
        <v/>
      </c>
      <c r="D420" s="130" t="str">
        <f>IF(Funcionários!D413=0,"",Funcionários!D413)</f>
        <v/>
      </c>
      <c r="E420" s="130" t="str">
        <f>IF(Funcionários!E413=0,"",Funcionários!E413)</f>
        <v/>
      </c>
      <c r="F42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2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2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2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21" spans="2:9" x14ac:dyDescent="0.25">
      <c r="B421" s="137" t="str">
        <f>IF(Tabela_GERAL[[#This Row],[FUNCIONARIO]]="","",COUNTA($D$13:D421))</f>
        <v/>
      </c>
      <c r="C421" s="130" t="str">
        <f>IF(Funcionários!B414=0,"",Funcionários!B414)</f>
        <v/>
      </c>
      <c r="D421" s="130" t="str">
        <f>IF(Funcionários!D414=0,"",Funcionários!D414)</f>
        <v/>
      </c>
      <c r="E421" s="130" t="str">
        <f>IF(Funcionários!E414=0,"",Funcionários!E414)</f>
        <v/>
      </c>
      <c r="F42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2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2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2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22" spans="2:9" x14ac:dyDescent="0.25">
      <c r="B422" s="137" t="str">
        <f>IF(Tabela_GERAL[[#This Row],[FUNCIONARIO]]="","",COUNTA($D$13:D422))</f>
        <v/>
      </c>
      <c r="C422" s="130" t="str">
        <f>IF(Funcionários!B415=0,"",Funcionários!B415)</f>
        <v/>
      </c>
      <c r="D422" s="130" t="str">
        <f>IF(Funcionários!D415=0,"",Funcionários!D415)</f>
        <v/>
      </c>
      <c r="E422" s="130" t="str">
        <f>IF(Funcionários!E415=0,"",Funcionários!E415)</f>
        <v/>
      </c>
      <c r="F42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2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2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2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23" spans="2:9" x14ac:dyDescent="0.25">
      <c r="B423" s="137" t="str">
        <f>IF(Tabela_GERAL[[#This Row],[FUNCIONARIO]]="","",COUNTA($D$13:D423))</f>
        <v/>
      </c>
      <c r="C423" s="130" t="str">
        <f>IF(Funcionários!B416=0,"",Funcionários!B416)</f>
        <v/>
      </c>
      <c r="D423" s="130" t="str">
        <f>IF(Funcionários!D416=0,"",Funcionários!D416)</f>
        <v/>
      </c>
      <c r="E423" s="130" t="str">
        <f>IF(Funcionários!E416=0,"",Funcionários!E416)</f>
        <v/>
      </c>
      <c r="F42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2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2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2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24" spans="2:9" x14ac:dyDescent="0.25">
      <c r="B424" s="137" t="str">
        <f>IF(Tabela_GERAL[[#This Row],[FUNCIONARIO]]="","",COUNTA($D$13:D424))</f>
        <v/>
      </c>
      <c r="C424" s="130" t="str">
        <f>IF(Funcionários!B417=0,"",Funcionários!B417)</f>
        <v/>
      </c>
      <c r="D424" s="130" t="str">
        <f>IF(Funcionários!D417=0,"",Funcionários!D417)</f>
        <v/>
      </c>
      <c r="E424" s="130" t="str">
        <f>IF(Funcionários!E417=0,"",Funcionários!E417)</f>
        <v/>
      </c>
      <c r="F42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2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2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2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25" spans="2:9" x14ac:dyDescent="0.25">
      <c r="B425" s="137" t="str">
        <f>IF(Tabela_GERAL[[#This Row],[FUNCIONARIO]]="","",COUNTA($D$13:D425))</f>
        <v/>
      </c>
      <c r="C425" s="130" t="str">
        <f>IF(Funcionários!B418=0,"",Funcionários!B418)</f>
        <v/>
      </c>
      <c r="D425" s="130" t="str">
        <f>IF(Funcionários!D418=0,"",Funcionários!D418)</f>
        <v/>
      </c>
      <c r="E425" s="130" t="str">
        <f>IF(Funcionários!E418=0,"",Funcionários!E418)</f>
        <v/>
      </c>
      <c r="F42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2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2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2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26" spans="2:9" x14ac:dyDescent="0.25">
      <c r="B426" s="137" t="str">
        <f>IF(Tabela_GERAL[[#This Row],[FUNCIONARIO]]="","",COUNTA($D$13:D426))</f>
        <v/>
      </c>
      <c r="C426" s="130" t="str">
        <f>IF(Funcionários!B419=0,"",Funcionários!B419)</f>
        <v/>
      </c>
      <c r="D426" s="130" t="str">
        <f>IF(Funcionários!D419=0,"",Funcionários!D419)</f>
        <v/>
      </c>
      <c r="E426" s="130" t="str">
        <f>IF(Funcionários!E419=0,"",Funcionários!E419)</f>
        <v/>
      </c>
      <c r="F42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2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2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2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27" spans="2:9" x14ac:dyDescent="0.25">
      <c r="B427" s="137" t="str">
        <f>IF(Tabela_GERAL[[#This Row],[FUNCIONARIO]]="","",COUNTA($D$13:D427))</f>
        <v/>
      </c>
      <c r="C427" s="130" t="str">
        <f>IF(Funcionários!B420=0,"",Funcionários!B420)</f>
        <v/>
      </c>
      <c r="D427" s="130" t="str">
        <f>IF(Funcionários!D420=0,"",Funcionários!D420)</f>
        <v/>
      </c>
      <c r="E427" s="130" t="str">
        <f>IF(Funcionários!E420=0,"",Funcionários!E420)</f>
        <v/>
      </c>
      <c r="F42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2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2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2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28" spans="2:9" x14ac:dyDescent="0.25">
      <c r="B428" s="137" t="str">
        <f>IF(Tabela_GERAL[[#This Row],[FUNCIONARIO]]="","",COUNTA($D$13:D428))</f>
        <v/>
      </c>
      <c r="C428" s="130" t="str">
        <f>IF(Funcionários!B421=0,"",Funcionários!B421)</f>
        <v/>
      </c>
      <c r="D428" s="130" t="str">
        <f>IF(Funcionários!D421=0,"",Funcionários!D421)</f>
        <v/>
      </c>
      <c r="E428" s="130" t="str">
        <f>IF(Funcionários!E421=0,"",Funcionários!E421)</f>
        <v/>
      </c>
      <c r="F42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2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2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2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29" spans="2:9" x14ac:dyDescent="0.25">
      <c r="B429" s="137" t="str">
        <f>IF(Tabela_GERAL[[#This Row],[FUNCIONARIO]]="","",COUNTA($D$13:D429))</f>
        <v/>
      </c>
      <c r="C429" s="130" t="str">
        <f>IF(Funcionários!B422=0,"",Funcionários!B422)</f>
        <v/>
      </c>
      <c r="D429" s="130" t="str">
        <f>IF(Funcionários!D422=0,"",Funcionários!D422)</f>
        <v/>
      </c>
      <c r="E429" s="130" t="str">
        <f>IF(Funcionários!E422=0,"",Funcionários!E422)</f>
        <v/>
      </c>
      <c r="F42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2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2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2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30" spans="2:9" x14ac:dyDescent="0.25">
      <c r="B430" s="137" t="str">
        <f>IF(Tabela_GERAL[[#This Row],[FUNCIONARIO]]="","",COUNTA($D$13:D430))</f>
        <v/>
      </c>
      <c r="C430" s="130" t="str">
        <f>IF(Funcionários!B423=0,"",Funcionários!B423)</f>
        <v/>
      </c>
      <c r="D430" s="130" t="str">
        <f>IF(Funcionários!D423=0,"",Funcionários!D423)</f>
        <v/>
      </c>
      <c r="E430" s="130" t="str">
        <f>IF(Funcionários!E423=0,"",Funcionários!E423)</f>
        <v/>
      </c>
      <c r="F43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3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3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3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31" spans="2:9" x14ac:dyDescent="0.25">
      <c r="B431" s="137" t="str">
        <f>IF(Tabela_GERAL[[#This Row],[FUNCIONARIO]]="","",COUNTA($D$13:D431))</f>
        <v/>
      </c>
      <c r="C431" s="130" t="str">
        <f>IF(Funcionários!B424=0,"",Funcionários!B424)</f>
        <v/>
      </c>
      <c r="D431" s="130" t="str">
        <f>IF(Funcionários!D424=0,"",Funcionários!D424)</f>
        <v/>
      </c>
      <c r="E431" s="130" t="str">
        <f>IF(Funcionários!E424=0,"",Funcionários!E424)</f>
        <v/>
      </c>
      <c r="F43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3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3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3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32" spans="2:9" x14ac:dyDescent="0.25">
      <c r="B432" s="137" t="str">
        <f>IF(Tabela_GERAL[[#This Row],[FUNCIONARIO]]="","",COUNTA($D$13:D432))</f>
        <v/>
      </c>
      <c r="C432" s="130" t="str">
        <f>IF(Funcionários!B425=0,"",Funcionários!B425)</f>
        <v/>
      </c>
      <c r="D432" s="130" t="str">
        <f>IF(Funcionários!D425=0,"",Funcionários!D425)</f>
        <v/>
      </c>
      <c r="E432" s="130" t="str">
        <f>IF(Funcionários!E425=0,"",Funcionários!E425)</f>
        <v/>
      </c>
      <c r="F43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3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3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3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33" spans="2:9" x14ac:dyDescent="0.25">
      <c r="B433" s="137" t="str">
        <f>IF(Tabela_GERAL[[#This Row],[FUNCIONARIO]]="","",COUNTA($D$13:D433))</f>
        <v/>
      </c>
      <c r="C433" s="130" t="str">
        <f>IF(Funcionários!B426=0,"",Funcionários!B426)</f>
        <v/>
      </c>
      <c r="D433" s="130" t="str">
        <f>IF(Funcionários!D426=0,"",Funcionários!D426)</f>
        <v/>
      </c>
      <c r="E433" s="130" t="str">
        <f>IF(Funcionários!E426=0,"",Funcionários!E426)</f>
        <v/>
      </c>
      <c r="F43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3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3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3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34" spans="2:9" x14ac:dyDescent="0.25">
      <c r="B434" s="137" t="str">
        <f>IF(Tabela_GERAL[[#This Row],[FUNCIONARIO]]="","",COUNTA($D$13:D434))</f>
        <v/>
      </c>
      <c r="C434" s="130" t="str">
        <f>IF(Funcionários!B427=0,"",Funcionários!B427)</f>
        <v/>
      </c>
      <c r="D434" s="130" t="str">
        <f>IF(Funcionários!D427=0,"",Funcionários!D427)</f>
        <v/>
      </c>
      <c r="E434" s="130" t="str">
        <f>IF(Funcionários!E427=0,"",Funcionários!E427)</f>
        <v/>
      </c>
      <c r="F43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3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3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3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35" spans="2:9" x14ac:dyDescent="0.25">
      <c r="B435" s="137" t="str">
        <f>IF(Tabela_GERAL[[#This Row],[FUNCIONARIO]]="","",COUNTA($D$13:D435))</f>
        <v/>
      </c>
      <c r="C435" s="130" t="str">
        <f>IF(Funcionários!B428=0,"",Funcionários!B428)</f>
        <v/>
      </c>
      <c r="D435" s="130" t="str">
        <f>IF(Funcionários!D428=0,"",Funcionários!D428)</f>
        <v/>
      </c>
      <c r="E435" s="130" t="str">
        <f>IF(Funcionários!E428=0,"",Funcionários!E428)</f>
        <v/>
      </c>
      <c r="F43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3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3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3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36" spans="2:9" x14ac:dyDescent="0.25">
      <c r="B436" s="137" t="str">
        <f>IF(Tabela_GERAL[[#This Row],[FUNCIONARIO]]="","",COUNTA($D$13:D436))</f>
        <v/>
      </c>
      <c r="C436" s="130" t="str">
        <f>IF(Funcionários!B429=0,"",Funcionários!B429)</f>
        <v/>
      </c>
      <c r="D436" s="130" t="str">
        <f>IF(Funcionários!D429=0,"",Funcionários!D429)</f>
        <v/>
      </c>
      <c r="E436" s="130" t="str">
        <f>IF(Funcionários!E429=0,"",Funcionários!E429)</f>
        <v/>
      </c>
      <c r="F43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3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3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3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37" spans="2:9" x14ac:dyDescent="0.25">
      <c r="B437" s="137" t="str">
        <f>IF(Tabela_GERAL[[#This Row],[FUNCIONARIO]]="","",COUNTA($D$13:D437))</f>
        <v/>
      </c>
      <c r="C437" s="130" t="str">
        <f>IF(Funcionários!B430=0,"",Funcionários!B430)</f>
        <v/>
      </c>
      <c r="D437" s="130" t="str">
        <f>IF(Funcionários!D430=0,"",Funcionários!D430)</f>
        <v/>
      </c>
      <c r="E437" s="130" t="str">
        <f>IF(Funcionários!E430=0,"",Funcionários!E430)</f>
        <v/>
      </c>
      <c r="F43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3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3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3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38" spans="2:9" x14ac:dyDescent="0.25">
      <c r="B438" s="137" t="str">
        <f>IF(Tabela_GERAL[[#This Row],[FUNCIONARIO]]="","",COUNTA($D$13:D438))</f>
        <v/>
      </c>
      <c r="C438" s="130" t="str">
        <f>IF(Funcionários!B431=0,"",Funcionários!B431)</f>
        <v/>
      </c>
      <c r="D438" s="130" t="str">
        <f>IF(Funcionários!D431=0,"",Funcionários!D431)</f>
        <v/>
      </c>
      <c r="E438" s="130" t="str">
        <f>IF(Funcionários!E431=0,"",Funcionários!E431)</f>
        <v/>
      </c>
      <c r="F43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3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3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3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39" spans="2:9" x14ac:dyDescent="0.25">
      <c r="B439" s="137" t="str">
        <f>IF(Tabela_GERAL[[#This Row],[FUNCIONARIO]]="","",COUNTA($D$13:D439))</f>
        <v/>
      </c>
      <c r="C439" s="130" t="str">
        <f>IF(Funcionários!B432=0,"",Funcionários!B432)</f>
        <v/>
      </c>
      <c r="D439" s="130" t="str">
        <f>IF(Funcionários!D432=0,"",Funcionários!D432)</f>
        <v/>
      </c>
      <c r="E439" s="130" t="str">
        <f>IF(Funcionários!E432=0,"",Funcionários!E432)</f>
        <v/>
      </c>
      <c r="F43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3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3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3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40" spans="2:9" x14ac:dyDescent="0.25">
      <c r="B440" s="137" t="str">
        <f>IF(Tabela_GERAL[[#This Row],[FUNCIONARIO]]="","",COUNTA($D$13:D440))</f>
        <v/>
      </c>
      <c r="C440" s="130" t="str">
        <f>IF(Funcionários!B433=0,"",Funcionários!B433)</f>
        <v/>
      </c>
      <c r="D440" s="130" t="str">
        <f>IF(Funcionários!D433=0,"",Funcionários!D433)</f>
        <v/>
      </c>
      <c r="E440" s="130" t="str">
        <f>IF(Funcionários!E433=0,"",Funcionários!E433)</f>
        <v/>
      </c>
      <c r="F44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4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4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4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41" spans="2:9" x14ac:dyDescent="0.25">
      <c r="B441" s="137" t="str">
        <f>IF(Tabela_GERAL[[#This Row],[FUNCIONARIO]]="","",COUNTA($D$13:D441))</f>
        <v/>
      </c>
      <c r="C441" s="130" t="str">
        <f>IF(Funcionários!B434=0,"",Funcionários!B434)</f>
        <v/>
      </c>
      <c r="D441" s="130" t="str">
        <f>IF(Funcionários!D434=0,"",Funcionários!D434)</f>
        <v/>
      </c>
      <c r="E441" s="130" t="str">
        <f>IF(Funcionários!E434=0,"",Funcionários!E434)</f>
        <v/>
      </c>
      <c r="F44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4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4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4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42" spans="2:9" x14ac:dyDescent="0.25">
      <c r="B442" s="137" t="str">
        <f>IF(Tabela_GERAL[[#This Row],[FUNCIONARIO]]="","",COUNTA($D$13:D442))</f>
        <v/>
      </c>
      <c r="C442" s="130" t="str">
        <f>IF(Funcionários!B435=0,"",Funcionários!B435)</f>
        <v/>
      </c>
      <c r="D442" s="130" t="str">
        <f>IF(Funcionários!D435=0,"",Funcionários!D435)</f>
        <v/>
      </c>
      <c r="E442" s="130" t="str">
        <f>IF(Funcionários!E435=0,"",Funcionários!E435)</f>
        <v/>
      </c>
      <c r="F44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4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4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4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43" spans="2:9" x14ac:dyDescent="0.25">
      <c r="B443" s="137" t="str">
        <f>IF(Tabela_GERAL[[#This Row],[FUNCIONARIO]]="","",COUNTA($D$13:D443))</f>
        <v/>
      </c>
      <c r="C443" s="130" t="str">
        <f>IF(Funcionários!B436=0,"",Funcionários!B436)</f>
        <v/>
      </c>
      <c r="D443" s="130" t="str">
        <f>IF(Funcionários!D436=0,"",Funcionários!D436)</f>
        <v/>
      </c>
      <c r="E443" s="130" t="str">
        <f>IF(Funcionários!E436=0,"",Funcionários!E436)</f>
        <v/>
      </c>
      <c r="F44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4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4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4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44" spans="2:9" x14ac:dyDescent="0.25">
      <c r="B444" s="137" t="str">
        <f>IF(Tabela_GERAL[[#This Row],[FUNCIONARIO]]="","",COUNTA($D$13:D444))</f>
        <v/>
      </c>
      <c r="C444" s="130" t="str">
        <f>IF(Funcionários!B437=0,"",Funcionários!B437)</f>
        <v/>
      </c>
      <c r="D444" s="130" t="str">
        <f>IF(Funcionários!D437=0,"",Funcionários!D437)</f>
        <v/>
      </c>
      <c r="E444" s="130" t="str">
        <f>IF(Funcionários!E437=0,"",Funcionários!E437)</f>
        <v/>
      </c>
      <c r="F44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4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4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4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45" spans="2:9" x14ac:dyDescent="0.25">
      <c r="B445" s="137" t="str">
        <f>IF(Tabela_GERAL[[#This Row],[FUNCIONARIO]]="","",COUNTA($D$13:D445))</f>
        <v/>
      </c>
      <c r="C445" s="130" t="str">
        <f>IF(Funcionários!B438=0,"",Funcionários!B438)</f>
        <v/>
      </c>
      <c r="D445" s="130" t="str">
        <f>IF(Funcionários!D438=0,"",Funcionários!D438)</f>
        <v/>
      </c>
      <c r="E445" s="130" t="str">
        <f>IF(Funcionários!E438=0,"",Funcionários!E438)</f>
        <v/>
      </c>
      <c r="F44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4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4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4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46" spans="2:9" x14ac:dyDescent="0.25">
      <c r="B446" s="137" t="str">
        <f>IF(Tabela_GERAL[[#This Row],[FUNCIONARIO]]="","",COUNTA($D$13:D446))</f>
        <v/>
      </c>
      <c r="C446" s="130" t="str">
        <f>IF(Funcionários!B439=0,"",Funcionários!B439)</f>
        <v/>
      </c>
      <c r="D446" s="130" t="str">
        <f>IF(Funcionários!D439=0,"",Funcionários!D439)</f>
        <v/>
      </c>
      <c r="E446" s="130" t="str">
        <f>IF(Funcionários!E439=0,"",Funcionários!E439)</f>
        <v/>
      </c>
      <c r="F44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4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4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4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47" spans="2:9" x14ac:dyDescent="0.25">
      <c r="B447" s="137" t="str">
        <f>IF(Tabela_GERAL[[#This Row],[FUNCIONARIO]]="","",COUNTA($D$13:D447))</f>
        <v/>
      </c>
      <c r="C447" s="130" t="str">
        <f>IF(Funcionários!B440=0,"",Funcionários!B440)</f>
        <v/>
      </c>
      <c r="D447" s="130" t="str">
        <f>IF(Funcionários!D440=0,"",Funcionários!D440)</f>
        <v/>
      </c>
      <c r="E447" s="130" t="str">
        <f>IF(Funcionários!E440=0,"",Funcionários!E440)</f>
        <v/>
      </c>
      <c r="F44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4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4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4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48" spans="2:9" x14ac:dyDescent="0.25">
      <c r="B448" s="137" t="str">
        <f>IF(Tabela_GERAL[[#This Row],[FUNCIONARIO]]="","",COUNTA($D$13:D448))</f>
        <v/>
      </c>
      <c r="C448" s="130" t="str">
        <f>IF(Funcionários!B441=0,"",Funcionários!B441)</f>
        <v/>
      </c>
      <c r="D448" s="130" t="str">
        <f>IF(Funcionários!D441=0,"",Funcionários!D441)</f>
        <v/>
      </c>
      <c r="E448" s="130" t="str">
        <f>IF(Funcionários!E441=0,"",Funcionários!E441)</f>
        <v/>
      </c>
      <c r="F44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4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4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4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49" spans="2:9" x14ac:dyDescent="0.25">
      <c r="B449" s="137" t="str">
        <f>IF(Tabela_GERAL[[#This Row],[FUNCIONARIO]]="","",COUNTA($D$13:D449))</f>
        <v/>
      </c>
      <c r="C449" s="130" t="str">
        <f>IF(Funcionários!B442=0,"",Funcionários!B442)</f>
        <v/>
      </c>
      <c r="D449" s="130" t="str">
        <f>IF(Funcionários!D442=0,"",Funcionários!D442)</f>
        <v/>
      </c>
      <c r="E449" s="130" t="str">
        <f>IF(Funcionários!E442=0,"",Funcionários!E442)</f>
        <v/>
      </c>
      <c r="F44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4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4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4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50" spans="2:9" x14ac:dyDescent="0.25">
      <c r="B450" s="137" t="str">
        <f>IF(Tabela_GERAL[[#This Row],[FUNCIONARIO]]="","",COUNTA($D$13:D450))</f>
        <v/>
      </c>
      <c r="C450" s="130" t="str">
        <f>IF(Funcionários!B443=0,"",Funcionários!B443)</f>
        <v/>
      </c>
      <c r="D450" s="130" t="str">
        <f>IF(Funcionários!D443=0,"",Funcionários!D443)</f>
        <v/>
      </c>
      <c r="E450" s="130" t="str">
        <f>IF(Funcionários!E443=0,"",Funcionários!E443)</f>
        <v/>
      </c>
      <c r="F45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5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5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5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51" spans="2:9" x14ac:dyDescent="0.25">
      <c r="B451" s="137" t="str">
        <f>IF(Tabela_GERAL[[#This Row],[FUNCIONARIO]]="","",COUNTA($D$13:D451))</f>
        <v/>
      </c>
      <c r="C451" s="130" t="str">
        <f>IF(Funcionários!B444=0,"",Funcionários!B444)</f>
        <v/>
      </c>
      <c r="D451" s="130" t="str">
        <f>IF(Funcionários!D444=0,"",Funcionários!D444)</f>
        <v/>
      </c>
      <c r="E451" s="130" t="str">
        <f>IF(Funcionários!E444=0,"",Funcionários!E444)</f>
        <v/>
      </c>
      <c r="F45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5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5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5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52" spans="2:9" x14ac:dyDescent="0.25">
      <c r="B452" s="137" t="str">
        <f>IF(Tabela_GERAL[[#This Row],[FUNCIONARIO]]="","",COUNTA($D$13:D452))</f>
        <v/>
      </c>
      <c r="C452" s="130" t="str">
        <f>IF(Funcionários!B445=0,"",Funcionários!B445)</f>
        <v/>
      </c>
      <c r="D452" s="130" t="str">
        <f>IF(Funcionários!D445=0,"",Funcionários!D445)</f>
        <v/>
      </c>
      <c r="E452" s="130" t="str">
        <f>IF(Funcionários!E445=0,"",Funcionários!E445)</f>
        <v/>
      </c>
      <c r="F45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5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5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5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53" spans="2:9" x14ac:dyDescent="0.25">
      <c r="B453" s="137" t="str">
        <f>IF(Tabela_GERAL[[#This Row],[FUNCIONARIO]]="","",COUNTA($D$13:D453))</f>
        <v/>
      </c>
      <c r="C453" s="130" t="str">
        <f>IF(Funcionários!B446=0,"",Funcionários!B446)</f>
        <v/>
      </c>
      <c r="D453" s="130" t="str">
        <f>IF(Funcionários!D446=0,"",Funcionários!D446)</f>
        <v/>
      </c>
      <c r="E453" s="130" t="str">
        <f>IF(Funcionários!E446=0,"",Funcionários!E446)</f>
        <v/>
      </c>
      <c r="F45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5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5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5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54" spans="2:9" x14ac:dyDescent="0.25">
      <c r="B454" s="137" t="str">
        <f>IF(Tabela_GERAL[[#This Row],[FUNCIONARIO]]="","",COUNTA($D$13:D454))</f>
        <v/>
      </c>
      <c r="C454" s="130" t="str">
        <f>IF(Funcionários!B447=0,"",Funcionários!B447)</f>
        <v/>
      </c>
      <c r="D454" s="130" t="str">
        <f>IF(Funcionários!D447=0,"",Funcionários!D447)</f>
        <v/>
      </c>
      <c r="E454" s="130" t="str">
        <f>IF(Funcionários!E447=0,"",Funcionários!E447)</f>
        <v/>
      </c>
      <c r="F45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5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5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5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55" spans="2:9" x14ac:dyDescent="0.25">
      <c r="B455" s="137" t="str">
        <f>IF(Tabela_GERAL[[#This Row],[FUNCIONARIO]]="","",COUNTA($D$13:D455))</f>
        <v/>
      </c>
      <c r="C455" s="130" t="str">
        <f>IF(Funcionários!B448=0,"",Funcionários!B448)</f>
        <v/>
      </c>
      <c r="D455" s="130" t="str">
        <f>IF(Funcionários!D448=0,"",Funcionários!D448)</f>
        <v/>
      </c>
      <c r="E455" s="130" t="str">
        <f>IF(Funcionários!E448=0,"",Funcionários!E448)</f>
        <v/>
      </c>
      <c r="F45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5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5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5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56" spans="2:9" x14ac:dyDescent="0.25">
      <c r="B456" s="137" t="str">
        <f>IF(Tabela_GERAL[[#This Row],[FUNCIONARIO]]="","",COUNTA($D$13:D456))</f>
        <v/>
      </c>
      <c r="C456" s="130" t="str">
        <f>IF(Funcionários!B449=0,"",Funcionários!B449)</f>
        <v/>
      </c>
      <c r="D456" s="130" t="str">
        <f>IF(Funcionários!D449=0,"",Funcionários!D449)</f>
        <v/>
      </c>
      <c r="E456" s="130" t="str">
        <f>IF(Funcionários!E449=0,"",Funcionários!E449)</f>
        <v/>
      </c>
      <c r="F45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5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5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5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57" spans="2:9" x14ac:dyDescent="0.25">
      <c r="B457" s="137" t="str">
        <f>IF(Tabela_GERAL[[#This Row],[FUNCIONARIO]]="","",COUNTA($D$13:D457))</f>
        <v/>
      </c>
      <c r="C457" s="130" t="str">
        <f>IF(Funcionários!B450=0,"",Funcionários!B450)</f>
        <v/>
      </c>
      <c r="D457" s="130" t="str">
        <f>IF(Funcionários!D450=0,"",Funcionários!D450)</f>
        <v/>
      </c>
      <c r="E457" s="130" t="str">
        <f>IF(Funcionários!E450=0,"",Funcionários!E450)</f>
        <v/>
      </c>
      <c r="F45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5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5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5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58" spans="2:9" x14ac:dyDescent="0.25">
      <c r="B458" s="137" t="str">
        <f>IF(Tabela_GERAL[[#This Row],[FUNCIONARIO]]="","",COUNTA($D$13:D458))</f>
        <v/>
      </c>
      <c r="C458" s="130" t="str">
        <f>IF(Funcionários!B451=0,"",Funcionários!B451)</f>
        <v/>
      </c>
      <c r="D458" s="130" t="str">
        <f>IF(Funcionários!D451=0,"",Funcionários!D451)</f>
        <v/>
      </c>
      <c r="E458" s="130" t="str">
        <f>IF(Funcionários!E451=0,"",Funcionários!E451)</f>
        <v/>
      </c>
      <c r="F45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5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5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5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59" spans="2:9" x14ac:dyDescent="0.25">
      <c r="B459" s="137" t="str">
        <f>IF(Tabela_GERAL[[#This Row],[FUNCIONARIO]]="","",COUNTA($D$13:D459))</f>
        <v/>
      </c>
      <c r="C459" s="130" t="str">
        <f>IF(Funcionários!B452=0,"",Funcionários!B452)</f>
        <v/>
      </c>
      <c r="D459" s="130" t="str">
        <f>IF(Funcionários!D452=0,"",Funcionários!D452)</f>
        <v/>
      </c>
      <c r="E459" s="130" t="str">
        <f>IF(Funcionários!E452=0,"",Funcionários!E452)</f>
        <v/>
      </c>
      <c r="F45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5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5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5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60" spans="2:9" x14ac:dyDescent="0.25">
      <c r="B460" s="137" t="str">
        <f>IF(Tabela_GERAL[[#This Row],[FUNCIONARIO]]="","",COUNTA($D$13:D460))</f>
        <v/>
      </c>
      <c r="C460" s="130" t="str">
        <f>IF(Funcionários!B453=0,"",Funcionários!B453)</f>
        <v/>
      </c>
      <c r="D460" s="130" t="str">
        <f>IF(Funcionários!D453=0,"",Funcionários!D453)</f>
        <v/>
      </c>
      <c r="E460" s="130" t="str">
        <f>IF(Funcionários!E453=0,"",Funcionários!E453)</f>
        <v/>
      </c>
      <c r="F46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6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6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6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61" spans="2:9" x14ac:dyDescent="0.25">
      <c r="B461" s="137" t="str">
        <f>IF(Tabela_GERAL[[#This Row],[FUNCIONARIO]]="","",COUNTA($D$13:D461))</f>
        <v/>
      </c>
      <c r="C461" s="130" t="str">
        <f>IF(Funcionários!B454=0,"",Funcionários!B454)</f>
        <v/>
      </c>
      <c r="D461" s="130" t="str">
        <f>IF(Funcionários!D454=0,"",Funcionários!D454)</f>
        <v/>
      </c>
      <c r="E461" s="130" t="str">
        <f>IF(Funcionários!E454=0,"",Funcionários!E454)</f>
        <v/>
      </c>
      <c r="F46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6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6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6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62" spans="2:9" x14ac:dyDescent="0.25">
      <c r="B462" s="137" t="str">
        <f>IF(Tabela_GERAL[[#This Row],[FUNCIONARIO]]="","",COUNTA($D$13:D462))</f>
        <v/>
      </c>
      <c r="C462" s="130" t="str">
        <f>IF(Funcionários!B455=0,"",Funcionários!B455)</f>
        <v/>
      </c>
      <c r="D462" s="130" t="str">
        <f>IF(Funcionários!D455=0,"",Funcionários!D455)</f>
        <v/>
      </c>
      <c r="E462" s="130" t="str">
        <f>IF(Funcionários!E455=0,"",Funcionários!E455)</f>
        <v/>
      </c>
      <c r="F46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6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6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6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63" spans="2:9" x14ac:dyDescent="0.25">
      <c r="B463" s="137" t="str">
        <f>IF(Tabela_GERAL[[#This Row],[FUNCIONARIO]]="","",COUNTA($D$13:D463))</f>
        <v/>
      </c>
      <c r="C463" s="130" t="str">
        <f>IF(Funcionários!B456=0,"",Funcionários!B456)</f>
        <v/>
      </c>
      <c r="D463" s="130" t="str">
        <f>IF(Funcionários!D456=0,"",Funcionários!D456)</f>
        <v/>
      </c>
      <c r="E463" s="130" t="str">
        <f>IF(Funcionários!E456=0,"",Funcionários!E456)</f>
        <v/>
      </c>
      <c r="F46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6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6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6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64" spans="2:9" x14ac:dyDescent="0.25">
      <c r="B464" s="137" t="str">
        <f>IF(Tabela_GERAL[[#This Row],[FUNCIONARIO]]="","",COUNTA($D$13:D464))</f>
        <v/>
      </c>
      <c r="C464" s="130" t="str">
        <f>IF(Funcionários!B457=0,"",Funcionários!B457)</f>
        <v/>
      </c>
      <c r="D464" s="130" t="str">
        <f>IF(Funcionários!D457=0,"",Funcionários!D457)</f>
        <v/>
      </c>
      <c r="E464" s="130" t="str">
        <f>IF(Funcionários!E457=0,"",Funcionários!E457)</f>
        <v/>
      </c>
      <c r="F46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6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6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6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65" spans="2:9" x14ac:dyDescent="0.25">
      <c r="B465" s="137" t="str">
        <f>IF(Tabela_GERAL[[#This Row],[FUNCIONARIO]]="","",COUNTA($D$13:D465))</f>
        <v/>
      </c>
      <c r="C465" s="130" t="str">
        <f>IF(Funcionários!B458=0,"",Funcionários!B458)</f>
        <v/>
      </c>
      <c r="D465" s="130" t="str">
        <f>IF(Funcionários!D458=0,"",Funcionários!D458)</f>
        <v/>
      </c>
      <c r="E465" s="130" t="str">
        <f>IF(Funcionários!E458=0,"",Funcionários!E458)</f>
        <v/>
      </c>
      <c r="F46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6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6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6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66" spans="2:9" x14ac:dyDescent="0.25">
      <c r="B466" s="137" t="str">
        <f>IF(Tabela_GERAL[[#This Row],[FUNCIONARIO]]="","",COUNTA($D$13:D466))</f>
        <v/>
      </c>
      <c r="C466" s="130" t="str">
        <f>IF(Funcionários!B459=0,"",Funcionários!B459)</f>
        <v/>
      </c>
      <c r="D466" s="130" t="str">
        <f>IF(Funcionários!D459=0,"",Funcionários!D459)</f>
        <v/>
      </c>
      <c r="E466" s="130" t="str">
        <f>IF(Funcionários!E459=0,"",Funcionários!E459)</f>
        <v/>
      </c>
      <c r="F46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6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6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6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67" spans="2:9" x14ac:dyDescent="0.25">
      <c r="B467" s="137" t="str">
        <f>IF(Tabela_GERAL[[#This Row],[FUNCIONARIO]]="","",COUNTA($D$13:D467))</f>
        <v/>
      </c>
      <c r="C467" s="130" t="str">
        <f>IF(Funcionários!B460=0,"",Funcionários!B460)</f>
        <v/>
      </c>
      <c r="D467" s="130" t="str">
        <f>IF(Funcionários!D460=0,"",Funcionários!D460)</f>
        <v/>
      </c>
      <c r="E467" s="130" t="str">
        <f>IF(Funcionários!E460=0,"",Funcionários!E460)</f>
        <v/>
      </c>
      <c r="F46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6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6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6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68" spans="2:9" x14ac:dyDescent="0.25">
      <c r="B468" s="137" t="str">
        <f>IF(Tabela_GERAL[[#This Row],[FUNCIONARIO]]="","",COUNTA($D$13:D468))</f>
        <v/>
      </c>
      <c r="C468" s="130" t="str">
        <f>IF(Funcionários!B461=0,"",Funcionários!B461)</f>
        <v/>
      </c>
      <c r="D468" s="130" t="str">
        <f>IF(Funcionários!D461=0,"",Funcionários!D461)</f>
        <v/>
      </c>
      <c r="E468" s="130" t="str">
        <f>IF(Funcionários!E461=0,"",Funcionários!E461)</f>
        <v/>
      </c>
      <c r="F46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6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6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6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69" spans="2:9" x14ac:dyDescent="0.25">
      <c r="B469" s="137" t="str">
        <f>IF(Tabela_GERAL[[#This Row],[FUNCIONARIO]]="","",COUNTA($D$13:D469))</f>
        <v/>
      </c>
      <c r="C469" s="130" t="str">
        <f>IF(Funcionários!B462=0,"",Funcionários!B462)</f>
        <v/>
      </c>
      <c r="D469" s="130" t="str">
        <f>IF(Funcionários!D462=0,"",Funcionários!D462)</f>
        <v/>
      </c>
      <c r="E469" s="130" t="str">
        <f>IF(Funcionários!E462=0,"",Funcionários!E462)</f>
        <v/>
      </c>
      <c r="F46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6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6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6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70" spans="2:9" x14ac:dyDescent="0.25">
      <c r="B470" s="137" t="str">
        <f>IF(Tabela_GERAL[[#This Row],[FUNCIONARIO]]="","",COUNTA($D$13:D470))</f>
        <v/>
      </c>
      <c r="C470" s="130" t="str">
        <f>IF(Funcionários!B463=0,"",Funcionários!B463)</f>
        <v/>
      </c>
      <c r="D470" s="130" t="str">
        <f>IF(Funcionários!D463=0,"",Funcionários!D463)</f>
        <v/>
      </c>
      <c r="E470" s="130" t="str">
        <f>IF(Funcionários!E463=0,"",Funcionários!E463)</f>
        <v/>
      </c>
      <c r="F47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7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7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7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71" spans="2:9" x14ac:dyDescent="0.25">
      <c r="B471" s="137" t="str">
        <f>IF(Tabela_GERAL[[#This Row],[FUNCIONARIO]]="","",COUNTA($D$13:D471))</f>
        <v/>
      </c>
      <c r="C471" s="130" t="str">
        <f>IF(Funcionários!B464=0,"",Funcionários!B464)</f>
        <v/>
      </c>
      <c r="D471" s="130" t="str">
        <f>IF(Funcionários!D464=0,"",Funcionários!D464)</f>
        <v/>
      </c>
      <c r="E471" s="130" t="str">
        <f>IF(Funcionários!E464=0,"",Funcionários!E464)</f>
        <v/>
      </c>
      <c r="F47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7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7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7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72" spans="2:9" x14ac:dyDescent="0.25">
      <c r="B472" s="137" t="str">
        <f>IF(Tabela_GERAL[[#This Row],[FUNCIONARIO]]="","",COUNTA($D$13:D472))</f>
        <v/>
      </c>
      <c r="C472" s="130" t="str">
        <f>IF(Funcionários!B465=0,"",Funcionários!B465)</f>
        <v/>
      </c>
      <c r="D472" s="130" t="str">
        <f>IF(Funcionários!D465=0,"",Funcionários!D465)</f>
        <v/>
      </c>
      <c r="E472" s="130" t="str">
        <f>IF(Funcionários!E465=0,"",Funcionários!E465)</f>
        <v/>
      </c>
      <c r="F47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7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7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7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73" spans="2:9" x14ac:dyDescent="0.25">
      <c r="B473" s="137" t="str">
        <f>IF(Tabela_GERAL[[#This Row],[FUNCIONARIO]]="","",COUNTA($D$13:D473))</f>
        <v/>
      </c>
      <c r="C473" s="130" t="str">
        <f>IF(Funcionários!B466=0,"",Funcionários!B466)</f>
        <v/>
      </c>
      <c r="D473" s="130" t="str">
        <f>IF(Funcionários!D466=0,"",Funcionários!D466)</f>
        <v/>
      </c>
      <c r="E473" s="130" t="str">
        <f>IF(Funcionários!E466=0,"",Funcionários!E466)</f>
        <v/>
      </c>
      <c r="F47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7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7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7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74" spans="2:9" x14ac:dyDescent="0.25">
      <c r="B474" s="137" t="str">
        <f>IF(Tabela_GERAL[[#This Row],[FUNCIONARIO]]="","",COUNTA($D$13:D474))</f>
        <v/>
      </c>
      <c r="C474" s="130" t="str">
        <f>IF(Funcionários!B467=0,"",Funcionários!B467)</f>
        <v/>
      </c>
      <c r="D474" s="130" t="str">
        <f>IF(Funcionários!D467=0,"",Funcionários!D467)</f>
        <v/>
      </c>
      <c r="E474" s="130" t="str">
        <f>IF(Funcionários!E467=0,"",Funcionários!E467)</f>
        <v/>
      </c>
      <c r="F47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7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7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7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75" spans="2:9" x14ac:dyDescent="0.25">
      <c r="B475" s="137" t="str">
        <f>IF(Tabela_GERAL[[#This Row],[FUNCIONARIO]]="","",COUNTA($D$13:D475))</f>
        <v/>
      </c>
      <c r="C475" s="130" t="str">
        <f>IF(Funcionários!B468=0,"",Funcionários!B468)</f>
        <v/>
      </c>
      <c r="D475" s="130" t="str">
        <f>IF(Funcionários!D468=0,"",Funcionários!D468)</f>
        <v/>
      </c>
      <c r="E475" s="130" t="str">
        <f>IF(Funcionários!E468=0,"",Funcionários!E468)</f>
        <v/>
      </c>
      <c r="F47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7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7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7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76" spans="2:9" x14ac:dyDescent="0.25">
      <c r="B476" s="137" t="str">
        <f>IF(Tabela_GERAL[[#This Row],[FUNCIONARIO]]="","",COUNTA($D$13:D476))</f>
        <v/>
      </c>
      <c r="C476" s="130" t="str">
        <f>IF(Funcionários!B469=0,"",Funcionários!B469)</f>
        <v/>
      </c>
      <c r="D476" s="130" t="str">
        <f>IF(Funcionários!D469=0,"",Funcionários!D469)</f>
        <v/>
      </c>
      <c r="E476" s="130" t="str">
        <f>IF(Funcionários!E469=0,"",Funcionários!E469)</f>
        <v/>
      </c>
      <c r="F47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7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7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7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77" spans="2:9" x14ac:dyDescent="0.25">
      <c r="B477" s="137" t="str">
        <f>IF(Tabela_GERAL[[#This Row],[FUNCIONARIO]]="","",COUNTA($D$13:D477))</f>
        <v/>
      </c>
      <c r="C477" s="130" t="str">
        <f>IF(Funcionários!B470=0,"",Funcionários!B470)</f>
        <v/>
      </c>
      <c r="D477" s="130" t="str">
        <f>IF(Funcionários!D470=0,"",Funcionários!D470)</f>
        <v/>
      </c>
      <c r="E477" s="130" t="str">
        <f>IF(Funcionários!E470=0,"",Funcionários!E470)</f>
        <v/>
      </c>
      <c r="F47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7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7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7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78" spans="2:9" x14ac:dyDescent="0.25">
      <c r="B478" s="137" t="str">
        <f>IF(Tabela_GERAL[[#This Row],[FUNCIONARIO]]="","",COUNTA($D$13:D478))</f>
        <v/>
      </c>
      <c r="C478" s="130" t="str">
        <f>IF(Funcionários!B471=0,"",Funcionários!B471)</f>
        <v/>
      </c>
      <c r="D478" s="130" t="str">
        <f>IF(Funcionários!D471=0,"",Funcionários!D471)</f>
        <v/>
      </c>
      <c r="E478" s="130" t="str">
        <f>IF(Funcionários!E471=0,"",Funcionários!E471)</f>
        <v/>
      </c>
      <c r="F47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7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7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7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79" spans="2:9" x14ac:dyDescent="0.25">
      <c r="B479" s="137" t="str">
        <f>IF(Tabela_GERAL[[#This Row],[FUNCIONARIO]]="","",COUNTA($D$13:D479))</f>
        <v/>
      </c>
      <c r="C479" s="130" t="str">
        <f>IF(Funcionários!B472=0,"",Funcionários!B472)</f>
        <v/>
      </c>
      <c r="D479" s="130" t="str">
        <f>IF(Funcionários!D472=0,"",Funcionários!D472)</f>
        <v/>
      </c>
      <c r="E479" s="130" t="str">
        <f>IF(Funcionários!E472=0,"",Funcionários!E472)</f>
        <v/>
      </c>
      <c r="F47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7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7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7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80" spans="2:9" x14ac:dyDescent="0.25">
      <c r="B480" s="137" t="str">
        <f>IF(Tabela_GERAL[[#This Row],[FUNCIONARIO]]="","",COUNTA($D$13:D480))</f>
        <v/>
      </c>
      <c r="C480" s="130" t="str">
        <f>IF(Funcionários!B473=0,"",Funcionários!B473)</f>
        <v/>
      </c>
      <c r="D480" s="130" t="str">
        <f>IF(Funcionários!D473=0,"",Funcionários!D473)</f>
        <v/>
      </c>
      <c r="E480" s="130" t="str">
        <f>IF(Funcionários!E473=0,"",Funcionários!E473)</f>
        <v/>
      </c>
      <c r="F48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8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8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8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81" spans="2:9" x14ac:dyDescent="0.25">
      <c r="B481" s="137" t="str">
        <f>IF(Tabela_GERAL[[#This Row],[FUNCIONARIO]]="","",COUNTA($D$13:D481))</f>
        <v/>
      </c>
      <c r="C481" s="130" t="str">
        <f>IF(Funcionários!B474=0,"",Funcionários!B474)</f>
        <v/>
      </c>
      <c r="D481" s="130" t="str">
        <f>IF(Funcionários!D474=0,"",Funcionários!D474)</f>
        <v/>
      </c>
      <c r="E481" s="130" t="str">
        <f>IF(Funcionários!E474=0,"",Funcionários!E474)</f>
        <v/>
      </c>
      <c r="F48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8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8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8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82" spans="2:9" x14ac:dyDescent="0.25">
      <c r="B482" s="137" t="str">
        <f>IF(Tabela_GERAL[[#This Row],[FUNCIONARIO]]="","",COUNTA($D$13:D482))</f>
        <v/>
      </c>
      <c r="C482" s="130" t="str">
        <f>IF(Funcionários!B475=0,"",Funcionários!B475)</f>
        <v/>
      </c>
      <c r="D482" s="130" t="str">
        <f>IF(Funcionários!D475=0,"",Funcionários!D475)</f>
        <v/>
      </c>
      <c r="E482" s="130" t="str">
        <f>IF(Funcionários!E475=0,"",Funcionários!E475)</f>
        <v/>
      </c>
      <c r="F48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8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8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8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83" spans="2:9" x14ac:dyDescent="0.25">
      <c r="B483" s="137" t="str">
        <f>IF(Tabela_GERAL[[#This Row],[FUNCIONARIO]]="","",COUNTA($D$13:D483))</f>
        <v/>
      </c>
      <c r="C483" s="130" t="str">
        <f>IF(Funcionários!B476=0,"",Funcionários!B476)</f>
        <v/>
      </c>
      <c r="D483" s="130" t="str">
        <f>IF(Funcionários!D476=0,"",Funcionários!D476)</f>
        <v/>
      </c>
      <c r="E483" s="130" t="str">
        <f>IF(Funcionários!E476=0,"",Funcionários!E476)</f>
        <v/>
      </c>
      <c r="F48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8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8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8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84" spans="2:9" x14ac:dyDescent="0.25">
      <c r="B484" s="137" t="str">
        <f>IF(Tabela_GERAL[[#This Row],[FUNCIONARIO]]="","",COUNTA($D$13:D484))</f>
        <v/>
      </c>
      <c r="C484" s="130" t="str">
        <f>IF(Funcionários!B477=0,"",Funcionários!B477)</f>
        <v/>
      </c>
      <c r="D484" s="130" t="str">
        <f>IF(Funcionários!D477=0,"",Funcionários!D477)</f>
        <v/>
      </c>
      <c r="E484" s="130" t="str">
        <f>IF(Funcionários!E477=0,"",Funcionários!E477)</f>
        <v/>
      </c>
      <c r="F48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8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8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8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85" spans="2:9" x14ac:dyDescent="0.25">
      <c r="B485" s="137" t="str">
        <f>IF(Tabela_GERAL[[#This Row],[FUNCIONARIO]]="","",COUNTA($D$13:D485))</f>
        <v/>
      </c>
      <c r="C485" s="130" t="str">
        <f>IF(Funcionários!B478=0,"",Funcionários!B478)</f>
        <v/>
      </c>
      <c r="D485" s="130" t="str">
        <f>IF(Funcionários!D478=0,"",Funcionários!D478)</f>
        <v/>
      </c>
      <c r="E485" s="130" t="str">
        <f>IF(Funcionários!E478=0,"",Funcionários!E478)</f>
        <v/>
      </c>
      <c r="F48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8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8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8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86" spans="2:9" x14ac:dyDescent="0.25">
      <c r="B486" s="137" t="str">
        <f>IF(Tabela_GERAL[[#This Row],[FUNCIONARIO]]="","",COUNTA($D$13:D486))</f>
        <v/>
      </c>
      <c r="C486" s="130" t="str">
        <f>IF(Funcionários!B479=0,"",Funcionários!B479)</f>
        <v/>
      </c>
      <c r="D486" s="130" t="str">
        <f>IF(Funcionários!D479=0,"",Funcionários!D479)</f>
        <v/>
      </c>
      <c r="E486" s="130" t="str">
        <f>IF(Funcionários!E479=0,"",Funcionários!E479)</f>
        <v/>
      </c>
      <c r="F48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8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8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8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87" spans="2:9" x14ac:dyDescent="0.25">
      <c r="B487" s="137" t="str">
        <f>IF(Tabela_GERAL[[#This Row],[FUNCIONARIO]]="","",COUNTA($D$13:D487))</f>
        <v/>
      </c>
      <c r="C487" s="130" t="str">
        <f>IF(Funcionários!B480=0,"",Funcionários!B480)</f>
        <v/>
      </c>
      <c r="D487" s="130" t="str">
        <f>IF(Funcionários!D480=0,"",Funcionários!D480)</f>
        <v/>
      </c>
      <c r="E487" s="130" t="str">
        <f>IF(Funcionários!E480=0,"",Funcionários!E480)</f>
        <v/>
      </c>
      <c r="F48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8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8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8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88" spans="2:9" x14ac:dyDescent="0.25">
      <c r="B488" s="137" t="str">
        <f>IF(Tabela_GERAL[[#This Row],[FUNCIONARIO]]="","",COUNTA($D$13:D488))</f>
        <v/>
      </c>
      <c r="C488" s="130" t="str">
        <f>IF(Funcionários!B481=0,"",Funcionários!B481)</f>
        <v/>
      </c>
      <c r="D488" s="130" t="str">
        <f>IF(Funcionários!D481=0,"",Funcionários!D481)</f>
        <v/>
      </c>
      <c r="E488" s="130" t="str">
        <f>IF(Funcionários!E481=0,"",Funcionários!E481)</f>
        <v/>
      </c>
      <c r="F48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8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8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8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89" spans="2:9" x14ac:dyDescent="0.25">
      <c r="B489" s="137" t="str">
        <f>IF(Tabela_GERAL[[#This Row],[FUNCIONARIO]]="","",COUNTA($D$13:D489))</f>
        <v/>
      </c>
      <c r="C489" s="130" t="str">
        <f>IF(Funcionários!B482=0,"",Funcionários!B482)</f>
        <v/>
      </c>
      <c r="D489" s="130" t="str">
        <f>IF(Funcionários!D482=0,"",Funcionários!D482)</f>
        <v/>
      </c>
      <c r="E489" s="130" t="str">
        <f>IF(Funcionários!E482=0,"",Funcionários!E482)</f>
        <v/>
      </c>
      <c r="F48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8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8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8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90" spans="2:9" x14ac:dyDescent="0.25">
      <c r="B490" s="137" t="str">
        <f>IF(Tabela_GERAL[[#This Row],[FUNCIONARIO]]="","",COUNTA($D$13:D490))</f>
        <v/>
      </c>
      <c r="C490" s="130" t="str">
        <f>IF(Funcionários!B483=0,"",Funcionários!B483)</f>
        <v/>
      </c>
      <c r="D490" s="130" t="str">
        <f>IF(Funcionários!D483=0,"",Funcionários!D483)</f>
        <v/>
      </c>
      <c r="E490" s="130" t="str">
        <f>IF(Funcionários!E483=0,"",Funcionários!E483)</f>
        <v/>
      </c>
      <c r="F49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9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9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9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91" spans="2:9" x14ac:dyDescent="0.25">
      <c r="B491" s="137" t="str">
        <f>IF(Tabela_GERAL[[#This Row],[FUNCIONARIO]]="","",COUNTA($D$13:D491))</f>
        <v/>
      </c>
      <c r="C491" s="130" t="str">
        <f>IF(Funcionários!B484=0,"",Funcionários!B484)</f>
        <v/>
      </c>
      <c r="D491" s="130" t="str">
        <f>IF(Funcionários!D484=0,"",Funcionários!D484)</f>
        <v/>
      </c>
      <c r="E491" s="130" t="str">
        <f>IF(Funcionários!E484=0,"",Funcionários!E484)</f>
        <v/>
      </c>
      <c r="F49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9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9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9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92" spans="2:9" x14ac:dyDescent="0.25">
      <c r="B492" s="137" t="str">
        <f>IF(Tabela_GERAL[[#This Row],[FUNCIONARIO]]="","",COUNTA($D$13:D492))</f>
        <v/>
      </c>
      <c r="C492" s="130" t="str">
        <f>IF(Funcionários!B485=0,"",Funcionários!B485)</f>
        <v/>
      </c>
      <c r="D492" s="130" t="str">
        <f>IF(Funcionários!D485=0,"",Funcionários!D485)</f>
        <v/>
      </c>
      <c r="E492" s="130" t="str">
        <f>IF(Funcionários!E485=0,"",Funcionários!E485)</f>
        <v/>
      </c>
      <c r="F49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9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9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9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93" spans="2:9" x14ac:dyDescent="0.25">
      <c r="B493" s="137" t="str">
        <f>IF(Tabela_GERAL[[#This Row],[FUNCIONARIO]]="","",COUNTA($D$13:D493))</f>
        <v/>
      </c>
      <c r="C493" s="130" t="str">
        <f>IF(Funcionários!B486=0,"",Funcionários!B486)</f>
        <v/>
      </c>
      <c r="D493" s="130" t="str">
        <f>IF(Funcionários!D486=0,"",Funcionários!D486)</f>
        <v/>
      </c>
      <c r="E493" s="130" t="str">
        <f>IF(Funcionários!E486=0,"",Funcionários!E486)</f>
        <v/>
      </c>
      <c r="F49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9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9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9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94" spans="2:9" x14ac:dyDescent="0.25">
      <c r="B494" s="137" t="str">
        <f>IF(Tabela_GERAL[[#This Row],[FUNCIONARIO]]="","",COUNTA($D$13:D494))</f>
        <v/>
      </c>
      <c r="C494" s="130" t="str">
        <f>IF(Funcionários!B487=0,"",Funcionários!B487)</f>
        <v/>
      </c>
      <c r="D494" s="130" t="str">
        <f>IF(Funcionários!D487=0,"",Funcionários!D487)</f>
        <v/>
      </c>
      <c r="E494" s="130" t="str">
        <f>IF(Funcionários!E487=0,"",Funcionários!E487)</f>
        <v/>
      </c>
      <c r="F49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9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9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9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95" spans="2:9" x14ac:dyDescent="0.25">
      <c r="B495" s="137" t="str">
        <f>IF(Tabela_GERAL[[#This Row],[FUNCIONARIO]]="","",COUNTA($D$13:D495))</f>
        <v/>
      </c>
      <c r="C495" s="130" t="str">
        <f>IF(Funcionários!B488=0,"",Funcionários!B488)</f>
        <v/>
      </c>
      <c r="D495" s="130" t="str">
        <f>IF(Funcionários!D488=0,"",Funcionários!D488)</f>
        <v/>
      </c>
      <c r="E495" s="130" t="str">
        <f>IF(Funcionários!E488=0,"",Funcionários!E488)</f>
        <v/>
      </c>
      <c r="F49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9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9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9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96" spans="2:9" x14ac:dyDescent="0.25">
      <c r="B496" s="137" t="str">
        <f>IF(Tabela_GERAL[[#This Row],[FUNCIONARIO]]="","",COUNTA($D$13:D496))</f>
        <v/>
      </c>
      <c r="C496" s="130" t="str">
        <f>IF(Funcionários!B489=0,"",Funcionários!B489)</f>
        <v/>
      </c>
      <c r="D496" s="130" t="str">
        <f>IF(Funcionários!D489=0,"",Funcionários!D489)</f>
        <v/>
      </c>
      <c r="E496" s="130" t="str">
        <f>IF(Funcionários!E489=0,"",Funcionários!E489)</f>
        <v/>
      </c>
      <c r="F49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9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9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9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97" spans="2:9" x14ac:dyDescent="0.25">
      <c r="B497" s="137" t="str">
        <f>IF(Tabela_GERAL[[#This Row],[FUNCIONARIO]]="","",COUNTA($D$13:D497))</f>
        <v/>
      </c>
      <c r="C497" s="130" t="str">
        <f>IF(Funcionários!B490=0,"",Funcionários!B490)</f>
        <v/>
      </c>
      <c r="D497" s="130" t="str">
        <f>IF(Funcionários!D490=0,"",Funcionários!D490)</f>
        <v/>
      </c>
      <c r="E497" s="130" t="str">
        <f>IF(Funcionários!E490=0,"",Funcionários!E490)</f>
        <v/>
      </c>
      <c r="F49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9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9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9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98" spans="2:9" x14ac:dyDescent="0.25">
      <c r="B498" s="137" t="str">
        <f>IF(Tabela_GERAL[[#This Row],[FUNCIONARIO]]="","",COUNTA($D$13:D498))</f>
        <v/>
      </c>
      <c r="C498" s="130" t="str">
        <f>IF(Funcionários!B491=0,"",Funcionários!B491)</f>
        <v/>
      </c>
      <c r="D498" s="130" t="str">
        <f>IF(Funcionários!D491=0,"",Funcionários!D491)</f>
        <v/>
      </c>
      <c r="E498" s="130" t="str">
        <f>IF(Funcionários!E491=0,"",Funcionários!E491)</f>
        <v/>
      </c>
      <c r="F49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9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9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9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499" spans="2:9" x14ac:dyDescent="0.25">
      <c r="B499" s="137" t="str">
        <f>IF(Tabela_GERAL[[#This Row],[FUNCIONARIO]]="","",COUNTA($D$13:D499))</f>
        <v/>
      </c>
      <c r="C499" s="130" t="str">
        <f>IF(Funcionários!B492=0,"",Funcionários!B492)</f>
        <v/>
      </c>
      <c r="D499" s="130" t="str">
        <f>IF(Funcionários!D492=0,"",Funcionários!D492)</f>
        <v/>
      </c>
      <c r="E499" s="130" t="str">
        <f>IF(Funcionários!E492=0,"",Funcionários!E492)</f>
        <v/>
      </c>
      <c r="F49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49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49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49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00" spans="2:9" x14ac:dyDescent="0.25">
      <c r="B500" s="137" t="str">
        <f>IF(Tabela_GERAL[[#This Row],[FUNCIONARIO]]="","",COUNTA($D$13:D500))</f>
        <v/>
      </c>
      <c r="C500" s="130" t="str">
        <f>IF(Funcionários!B493=0,"",Funcionários!B493)</f>
        <v/>
      </c>
      <c r="D500" s="130" t="str">
        <f>IF(Funcionários!D493=0,"",Funcionários!D493)</f>
        <v/>
      </c>
      <c r="E500" s="130" t="str">
        <f>IF(Funcionários!E493=0,"",Funcionários!E493)</f>
        <v/>
      </c>
      <c r="F50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0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0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0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01" spans="2:9" x14ac:dyDescent="0.25">
      <c r="B501" s="137" t="str">
        <f>IF(Tabela_GERAL[[#This Row],[FUNCIONARIO]]="","",COUNTA($D$13:D501))</f>
        <v/>
      </c>
      <c r="C501" s="130" t="str">
        <f>IF(Funcionários!B494=0,"",Funcionários!B494)</f>
        <v/>
      </c>
      <c r="D501" s="130" t="str">
        <f>IF(Funcionários!D494=0,"",Funcionários!D494)</f>
        <v/>
      </c>
      <c r="E501" s="130" t="str">
        <f>IF(Funcionários!E494=0,"",Funcionários!E494)</f>
        <v/>
      </c>
      <c r="F50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0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0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0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02" spans="2:9" x14ac:dyDescent="0.25">
      <c r="B502" s="137" t="str">
        <f>IF(Tabela_GERAL[[#This Row],[FUNCIONARIO]]="","",COUNTA($D$13:D502))</f>
        <v/>
      </c>
      <c r="C502" s="130" t="str">
        <f>IF(Funcionários!B495=0,"",Funcionários!B495)</f>
        <v/>
      </c>
      <c r="D502" s="130" t="str">
        <f>IF(Funcionários!D495=0,"",Funcionários!D495)</f>
        <v/>
      </c>
      <c r="E502" s="130" t="str">
        <f>IF(Funcionários!E495=0,"",Funcionários!E495)</f>
        <v/>
      </c>
      <c r="F50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0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0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0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03" spans="2:9" x14ac:dyDescent="0.25">
      <c r="B503" s="137" t="str">
        <f>IF(Tabela_GERAL[[#This Row],[FUNCIONARIO]]="","",COUNTA($D$13:D503))</f>
        <v/>
      </c>
      <c r="C503" s="130" t="str">
        <f>IF(Funcionários!B496=0,"",Funcionários!B496)</f>
        <v/>
      </c>
      <c r="D503" s="130" t="str">
        <f>IF(Funcionários!D496=0,"",Funcionários!D496)</f>
        <v/>
      </c>
      <c r="E503" s="130" t="str">
        <f>IF(Funcionários!E496=0,"",Funcionários!E496)</f>
        <v/>
      </c>
      <c r="F50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0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0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0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04" spans="2:9" x14ac:dyDescent="0.25">
      <c r="B504" s="137" t="str">
        <f>IF(Tabela_GERAL[[#This Row],[FUNCIONARIO]]="","",COUNTA($D$13:D504))</f>
        <v/>
      </c>
      <c r="C504" s="130" t="str">
        <f>IF(Funcionários!B497=0,"",Funcionários!B497)</f>
        <v/>
      </c>
      <c r="D504" s="130" t="str">
        <f>IF(Funcionários!D497=0,"",Funcionários!D497)</f>
        <v/>
      </c>
      <c r="E504" s="130" t="str">
        <f>IF(Funcionários!E497=0,"",Funcionários!E497)</f>
        <v/>
      </c>
      <c r="F50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0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0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0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05" spans="2:9" x14ac:dyDescent="0.25">
      <c r="B505" s="137" t="str">
        <f>IF(Tabela_GERAL[[#This Row],[FUNCIONARIO]]="","",COUNTA($D$13:D505))</f>
        <v/>
      </c>
      <c r="C505" s="130" t="str">
        <f>IF(Funcionários!B498=0,"",Funcionários!B498)</f>
        <v/>
      </c>
      <c r="D505" s="130" t="str">
        <f>IF(Funcionários!D498=0,"",Funcionários!D498)</f>
        <v/>
      </c>
      <c r="E505" s="130" t="str">
        <f>IF(Funcionários!E498=0,"",Funcionários!E498)</f>
        <v/>
      </c>
      <c r="F50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0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0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0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06" spans="2:9" x14ac:dyDescent="0.25">
      <c r="B506" s="137" t="str">
        <f>IF(Tabela_GERAL[[#This Row],[FUNCIONARIO]]="","",COUNTA($D$13:D506))</f>
        <v/>
      </c>
      <c r="C506" s="130" t="str">
        <f>IF(Funcionários!B499=0,"",Funcionários!B499)</f>
        <v/>
      </c>
      <c r="D506" s="130" t="str">
        <f>IF(Funcionários!D499=0,"",Funcionários!D499)</f>
        <v/>
      </c>
      <c r="E506" s="130" t="str">
        <f>IF(Funcionários!E499=0,"",Funcionários!E499)</f>
        <v/>
      </c>
      <c r="F50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0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0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0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07" spans="2:9" x14ac:dyDescent="0.25">
      <c r="B507" s="137" t="str">
        <f>IF(Tabela_GERAL[[#This Row],[FUNCIONARIO]]="","",COUNTA($D$13:D507))</f>
        <v/>
      </c>
      <c r="C507" s="130" t="str">
        <f>IF(Funcionários!B500=0,"",Funcionários!B500)</f>
        <v/>
      </c>
      <c r="D507" s="130" t="str">
        <f>IF(Funcionários!D500=0,"",Funcionários!D500)</f>
        <v/>
      </c>
      <c r="E507" s="130" t="str">
        <f>IF(Funcionários!E500=0,"",Funcionários!E500)</f>
        <v/>
      </c>
      <c r="F50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0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0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0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08" spans="2:9" x14ac:dyDescent="0.25">
      <c r="B508" s="137" t="str">
        <f>IF(Tabela_GERAL[[#This Row],[FUNCIONARIO]]="","",COUNTA($D$13:D508))</f>
        <v/>
      </c>
      <c r="C508" s="130" t="str">
        <f>IF(Funcionários!B501=0,"",Funcionários!B501)</f>
        <v/>
      </c>
      <c r="D508" s="130" t="str">
        <f>IF(Funcionários!D501=0,"",Funcionários!D501)</f>
        <v/>
      </c>
      <c r="E508" s="130" t="str">
        <f>IF(Funcionários!E501=0,"",Funcionários!E501)</f>
        <v/>
      </c>
      <c r="F50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0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0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0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09" spans="2:9" x14ac:dyDescent="0.25">
      <c r="B509" s="137" t="str">
        <f>IF(Tabela_GERAL[[#This Row],[FUNCIONARIO]]="","",COUNTA($D$13:D509))</f>
        <v/>
      </c>
      <c r="C509" s="130" t="str">
        <f>IF(Funcionários!B502=0,"",Funcionários!B502)</f>
        <v/>
      </c>
      <c r="D509" s="130" t="str">
        <f>IF(Funcionários!D502=0,"",Funcionários!D502)</f>
        <v/>
      </c>
      <c r="E509" s="130" t="str">
        <f>IF(Funcionários!E502=0,"",Funcionários!E502)</f>
        <v/>
      </c>
      <c r="F50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0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0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0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10" spans="2:9" x14ac:dyDescent="0.25">
      <c r="B510" s="137" t="str">
        <f>IF(Tabela_GERAL[[#This Row],[FUNCIONARIO]]="","",COUNTA($D$13:D510))</f>
        <v/>
      </c>
      <c r="C510" s="130" t="str">
        <f>IF(Funcionários!B503=0,"",Funcionários!B503)</f>
        <v/>
      </c>
      <c r="D510" s="130" t="str">
        <f>IF(Funcionários!D503=0,"",Funcionários!D503)</f>
        <v/>
      </c>
      <c r="E510" s="130" t="str">
        <f>IF(Funcionários!E503=0,"",Funcionários!E503)</f>
        <v/>
      </c>
      <c r="F51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1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1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1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11" spans="2:9" x14ac:dyDescent="0.25">
      <c r="B511" s="137" t="str">
        <f>IF(Tabela_GERAL[[#This Row],[FUNCIONARIO]]="","",COUNTA($D$13:D511))</f>
        <v/>
      </c>
      <c r="C511" s="130" t="str">
        <f>IF(Funcionários!B504=0,"",Funcionários!B504)</f>
        <v/>
      </c>
      <c r="D511" s="130" t="str">
        <f>IF(Funcionários!D504=0,"",Funcionários!D504)</f>
        <v/>
      </c>
      <c r="E511" s="130" t="str">
        <f>IF(Funcionários!E504=0,"",Funcionários!E504)</f>
        <v/>
      </c>
      <c r="F51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1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1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1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12" spans="2:9" x14ac:dyDescent="0.25">
      <c r="B512" s="137" t="str">
        <f>IF(Tabela_GERAL[[#This Row],[FUNCIONARIO]]="","",COUNTA($D$13:D512))</f>
        <v/>
      </c>
      <c r="C512" s="130" t="str">
        <f>IF(Funcionários!B505=0,"",Funcionários!B505)</f>
        <v/>
      </c>
      <c r="D512" s="130" t="str">
        <f>IF(Funcionários!D505=0,"",Funcionários!D505)</f>
        <v/>
      </c>
      <c r="E512" s="130" t="str">
        <f>IF(Funcionários!E505=0,"",Funcionários!E505)</f>
        <v/>
      </c>
      <c r="F51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1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1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1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13" spans="2:9" x14ac:dyDescent="0.25">
      <c r="B513" s="137" t="str">
        <f>IF(Tabela_GERAL[[#This Row],[FUNCIONARIO]]="","",COUNTA($D$13:D513))</f>
        <v/>
      </c>
      <c r="C513" s="130" t="str">
        <f>IF(Funcionários!B506=0,"",Funcionários!B506)</f>
        <v/>
      </c>
      <c r="D513" s="130" t="str">
        <f>IF(Funcionários!D506=0,"",Funcionários!D506)</f>
        <v/>
      </c>
      <c r="E513" s="130" t="str">
        <f>IF(Funcionários!E506=0,"",Funcionários!E506)</f>
        <v/>
      </c>
      <c r="F51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1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1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1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14" spans="2:9" x14ac:dyDescent="0.25">
      <c r="B514" s="137" t="str">
        <f>IF(Tabela_GERAL[[#This Row],[FUNCIONARIO]]="","",COUNTA($D$13:D514))</f>
        <v/>
      </c>
      <c r="C514" s="130" t="str">
        <f>IF(Funcionários!B507=0,"",Funcionários!B507)</f>
        <v/>
      </c>
      <c r="D514" s="130" t="str">
        <f>IF(Funcionários!D507=0,"",Funcionários!D507)</f>
        <v/>
      </c>
      <c r="E514" s="130" t="str">
        <f>IF(Funcionários!E507=0,"",Funcionários!E507)</f>
        <v/>
      </c>
      <c r="F51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1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1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1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15" spans="2:9" x14ac:dyDescent="0.25">
      <c r="B515" s="137" t="str">
        <f>IF(Tabela_GERAL[[#This Row],[FUNCIONARIO]]="","",COUNTA($D$13:D515))</f>
        <v/>
      </c>
      <c r="C515" s="130" t="str">
        <f>IF(Funcionários!B508=0,"",Funcionários!B508)</f>
        <v/>
      </c>
      <c r="D515" s="130" t="str">
        <f>IF(Funcionários!D508=0,"",Funcionários!D508)</f>
        <v/>
      </c>
      <c r="E515" s="130" t="str">
        <f>IF(Funcionários!E508=0,"",Funcionários!E508)</f>
        <v/>
      </c>
      <c r="F51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1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1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1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16" spans="2:9" x14ac:dyDescent="0.25">
      <c r="B516" s="137" t="str">
        <f>IF(Tabela_GERAL[[#This Row],[FUNCIONARIO]]="","",COUNTA($D$13:D516))</f>
        <v/>
      </c>
      <c r="C516" s="130" t="str">
        <f>IF(Funcionários!B509=0,"",Funcionários!B509)</f>
        <v/>
      </c>
      <c r="D516" s="130" t="str">
        <f>IF(Funcionários!D509=0,"",Funcionários!D509)</f>
        <v/>
      </c>
      <c r="E516" s="130" t="str">
        <f>IF(Funcionários!E509=0,"",Funcionários!E509)</f>
        <v/>
      </c>
      <c r="F51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1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1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1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17" spans="2:9" x14ac:dyDescent="0.25">
      <c r="B517" s="137" t="str">
        <f>IF(Tabela_GERAL[[#This Row],[FUNCIONARIO]]="","",COUNTA($D$13:D517))</f>
        <v/>
      </c>
      <c r="C517" s="130" t="str">
        <f>IF(Funcionários!B510=0,"",Funcionários!B510)</f>
        <v/>
      </c>
      <c r="D517" s="130" t="str">
        <f>IF(Funcionários!D510=0,"",Funcionários!D510)</f>
        <v/>
      </c>
      <c r="E517" s="130" t="str">
        <f>IF(Funcionários!E510=0,"",Funcionários!E510)</f>
        <v/>
      </c>
      <c r="F51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1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1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1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18" spans="2:9" x14ac:dyDescent="0.25">
      <c r="B518" s="137" t="str">
        <f>IF(Tabela_GERAL[[#This Row],[FUNCIONARIO]]="","",COUNTA($D$13:D518))</f>
        <v/>
      </c>
      <c r="C518" s="130" t="str">
        <f>IF(Funcionários!B511=0,"",Funcionários!B511)</f>
        <v/>
      </c>
      <c r="D518" s="130" t="str">
        <f>IF(Funcionários!D511=0,"",Funcionários!D511)</f>
        <v/>
      </c>
      <c r="E518" s="130" t="str">
        <f>IF(Funcionários!E511=0,"",Funcionários!E511)</f>
        <v/>
      </c>
      <c r="F51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1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1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1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19" spans="2:9" x14ac:dyDescent="0.25">
      <c r="B519" s="137" t="str">
        <f>IF(Tabela_GERAL[[#This Row],[FUNCIONARIO]]="","",COUNTA($D$13:D519))</f>
        <v/>
      </c>
      <c r="C519" s="130" t="str">
        <f>IF(Funcionários!B512=0,"",Funcionários!B512)</f>
        <v/>
      </c>
      <c r="D519" s="130" t="str">
        <f>IF(Funcionários!D512=0,"",Funcionários!D512)</f>
        <v/>
      </c>
      <c r="E519" s="130" t="str">
        <f>IF(Funcionários!E512=0,"",Funcionários!E512)</f>
        <v/>
      </c>
      <c r="F51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1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1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1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20" spans="2:9" x14ac:dyDescent="0.25">
      <c r="B520" s="137" t="str">
        <f>IF(Tabela_GERAL[[#This Row],[FUNCIONARIO]]="","",COUNTA($D$13:D520))</f>
        <v/>
      </c>
      <c r="C520" s="130" t="str">
        <f>IF(Funcionários!B513=0,"",Funcionários!B513)</f>
        <v/>
      </c>
      <c r="D520" s="130" t="str">
        <f>IF(Funcionários!D513=0,"",Funcionários!D513)</f>
        <v/>
      </c>
      <c r="E520" s="130" t="str">
        <f>IF(Funcionários!E513=0,"",Funcionários!E513)</f>
        <v/>
      </c>
      <c r="F52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2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2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2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21" spans="2:9" x14ac:dyDescent="0.25">
      <c r="B521" s="137" t="str">
        <f>IF(Tabela_GERAL[[#This Row],[FUNCIONARIO]]="","",COUNTA($D$13:D521))</f>
        <v/>
      </c>
      <c r="C521" s="130" t="str">
        <f>IF(Funcionários!B514=0,"",Funcionários!B514)</f>
        <v/>
      </c>
      <c r="D521" s="130" t="str">
        <f>IF(Funcionários!D514=0,"",Funcionários!D514)</f>
        <v/>
      </c>
      <c r="E521" s="130" t="str">
        <f>IF(Funcionários!E514=0,"",Funcionários!E514)</f>
        <v/>
      </c>
      <c r="F52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2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2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2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22" spans="2:9" x14ac:dyDescent="0.25">
      <c r="B522" s="137" t="str">
        <f>IF(Tabela_GERAL[[#This Row],[FUNCIONARIO]]="","",COUNTA($D$13:D522))</f>
        <v/>
      </c>
      <c r="C522" s="130" t="str">
        <f>IF(Funcionários!B515=0,"",Funcionários!B515)</f>
        <v/>
      </c>
      <c r="D522" s="130" t="str">
        <f>IF(Funcionários!D515=0,"",Funcionários!D515)</f>
        <v/>
      </c>
      <c r="E522" s="130" t="str">
        <f>IF(Funcionários!E515=0,"",Funcionários!E515)</f>
        <v/>
      </c>
      <c r="F52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2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2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2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23" spans="2:9" x14ac:dyDescent="0.25">
      <c r="B523" s="137" t="str">
        <f>IF(Tabela_GERAL[[#This Row],[FUNCIONARIO]]="","",COUNTA($D$13:D523))</f>
        <v/>
      </c>
      <c r="C523" s="130" t="str">
        <f>IF(Funcionários!B516=0,"",Funcionários!B516)</f>
        <v/>
      </c>
      <c r="D523" s="130" t="str">
        <f>IF(Funcionários!D516=0,"",Funcionários!D516)</f>
        <v/>
      </c>
      <c r="E523" s="130" t="str">
        <f>IF(Funcionários!E516=0,"",Funcionários!E516)</f>
        <v/>
      </c>
      <c r="F52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2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2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2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24" spans="2:9" x14ac:dyDescent="0.25">
      <c r="B524" s="137" t="str">
        <f>IF(Tabela_GERAL[[#This Row],[FUNCIONARIO]]="","",COUNTA($D$13:D524))</f>
        <v/>
      </c>
      <c r="C524" s="130" t="str">
        <f>IF(Funcionários!B517=0,"",Funcionários!B517)</f>
        <v/>
      </c>
      <c r="D524" s="130" t="str">
        <f>IF(Funcionários!D517=0,"",Funcionários!D517)</f>
        <v/>
      </c>
      <c r="E524" s="130" t="str">
        <f>IF(Funcionários!E517=0,"",Funcionários!E517)</f>
        <v/>
      </c>
      <c r="F52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2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2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2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25" spans="2:9" x14ac:dyDescent="0.25">
      <c r="B525" s="137" t="str">
        <f>IF(Tabela_GERAL[[#This Row],[FUNCIONARIO]]="","",COUNTA($D$13:D525))</f>
        <v/>
      </c>
      <c r="C525" s="130" t="str">
        <f>IF(Funcionários!B518=0,"",Funcionários!B518)</f>
        <v/>
      </c>
      <c r="D525" s="130" t="str">
        <f>IF(Funcionários!D518=0,"",Funcionários!D518)</f>
        <v/>
      </c>
      <c r="E525" s="130" t="str">
        <f>IF(Funcionários!E518=0,"",Funcionários!E518)</f>
        <v/>
      </c>
      <c r="F52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2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2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2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26" spans="2:9" x14ac:dyDescent="0.25">
      <c r="B526" s="137" t="str">
        <f>IF(Tabela_GERAL[[#This Row],[FUNCIONARIO]]="","",COUNTA($D$13:D526))</f>
        <v/>
      </c>
      <c r="C526" s="130" t="str">
        <f>IF(Funcionários!B519=0,"",Funcionários!B519)</f>
        <v/>
      </c>
      <c r="D526" s="130" t="str">
        <f>IF(Funcionários!D519=0,"",Funcionários!D519)</f>
        <v/>
      </c>
      <c r="E526" s="130" t="str">
        <f>IF(Funcionários!E519=0,"",Funcionários!E519)</f>
        <v/>
      </c>
      <c r="F52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2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2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2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27" spans="2:9" x14ac:dyDescent="0.25">
      <c r="B527" s="137" t="str">
        <f>IF(Tabela_GERAL[[#This Row],[FUNCIONARIO]]="","",COUNTA($D$13:D527))</f>
        <v/>
      </c>
      <c r="C527" s="130" t="str">
        <f>IF(Funcionários!B520=0,"",Funcionários!B520)</f>
        <v/>
      </c>
      <c r="D527" s="130" t="str">
        <f>IF(Funcionários!D520=0,"",Funcionários!D520)</f>
        <v/>
      </c>
      <c r="E527" s="130" t="str">
        <f>IF(Funcionários!E520=0,"",Funcionários!E520)</f>
        <v/>
      </c>
      <c r="F52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2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2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2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28" spans="2:9" x14ac:dyDescent="0.25">
      <c r="B528" s="137" t="str">
        <f>IF(Tabela_GERAL[[#This Row],[FUNCIONARIO]]="","",COUNTA($D$13:D528))</f>
        <v/>
      </c>
      <c r="C528" s="130" t="str">
        <f>IF(Funcionários!B521=0,"",Funcionários!B521)</f>
        <v/>
      </c>
      <c r="D528" s="130" t="str">
        <f>IF(Funcionários!D521=0,"",Funcionários!D521)</f>
        <v/>
      </c>
      <c r="E528" s="130" t="str">
        <f>IF(Funcionários!E521=0,"",Funcionários!E521)</f>
        <v/>
      </c>
      <c r="F52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2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2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2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29" spans="2:9" x14ac:dyDescent="0.25">
      <c r="B529" s="137" t="str">
        <f>IF(Tabela_GERAL[[#This Row],[FUNCIONARIO]]="","",COUNTA($D$13:D529))</f>
        <v/>
      </c>
      <c r="C529" s="130" t="str">
        <f>IF(Funcionários!B522=0,"",Funcionários!B522)</f>
        <v/>
      </c>
      <c r="D529" s="130" t="str">
        <f>IF(Funcionários!D522=0,"",Funcionários!D522)</f>
        <v/>
      </c>
      <c r="E529" s="130" t="str">
        <f>IF(Funcionários!E522=0,"",Funcionários!E522)</f>
        <v/>
      </c>
      <c r="F52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2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2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2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30" spans="2:9" x14ac:dyDescent="0.25">
      <c r="B530" s="137" t="str">
        <f>IF(Tabela_GERAL[[#This Row],[FUNCIONARIO]]="","",COUNTA($D$13:D530))</f>
        <v/>
      </c>
      <c r="C530" s="130" t="str">
        <f>IF(Funcionários!B523=0,"",Funcionários!B523)</f>
        <v/>
      </c>
      <c r="D530" s="130" t="str">
        <f>IF(Funcionários!D523=0,"",Funcionários!D523)</f>
        <v/>
      </c>
      <c r="E530" s="130" t="str">
        <f>IF(Funcionários!E523=0,"",Funcionários!E523)</f>
        <v/>
      </c>
      <c r="F53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3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3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3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31" spans="2:9" x14ac:dyDescent="0.25">
      <c r="B531" s="137" t="str">
        <f>IF(Tabela_GERAL[[#This Row],[FUNCIONARIO]]="","",COUNTA($D$13:D531))</f>
        <v/>
      </c>
      <c r="C531" s="130" t="str">
        <f>IF(Funcionários!B524=0,"",Funcionários!B524)</f>
        <v/>
      </c>
      <c r="D531" s="130" t="str">
        <f>IF(Funcionários!D524=0,"",Funcionários!D524)</f>
        <v/>
      </c>
      <c r="E531" s="130" t="str">
        <f>IF(Funcionários!E524=0,"",Funcionários!E524)</f>
        <v/>
      </c>
      <c r="F53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3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3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3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32" spans="2:9" x14ac:dyDescent="0.25">
      <c r="B532" s="137" t="str">
        <f>IF(Tabela_GERAL[[#This Row],[FUNCIONARIO]]="","",COUNTA($D$13:D532))</f>
        <v/>
      </c>
      <c r="C532" s="130" t="str">
        <f>IF(Funcionários!B525=0,"",Funcionários!B525)</f>
        <v/>
      </c>
      <c r="D532" s="130" t="str">
        <f>IF(Funcionários!D525=0,"",Funcionários!D525)</f>
        <v/>
      </c>
      <c r="E532" s="130" t="str">
        <f>IF(Funcionários!E525=0,"",Funcionários!E525)</f>
        <v/>
      </c>
      <c r="F53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3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3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3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33" spans="2:9" x14ac:dyDescent="0.25">
      <c r="B533" s="137" t="str">
        <f>IF(Tabela_GERAL[[#This Row],[FUNCIONARIO]]="","",COUNTA($D$13:D533))</f>
        <v/>
      </c>
      <c r="C533" s="130" t="str">
        <f>IF(Funcionários!B526=0,"",Funcionários!B526)</f>
        <v/>
      </c>
      <c r="D533" s="130" t="str">
        <f>IF(Funcionários!D526=0,"",Funcionários!D526)</f>
        <v/>
      </c>
      <c r="E533" s="130" t="str">
        <f>IF(Funcionários!E526=0,"",Funcionários!E526)</f>
        <v/>
      </c>
      <c r="F53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3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3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3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34" spans="2:9" x14ac:dyDescent="0.25">
      <c r="B534" s="137" t="str">
        <f>IF(Tabela_GERAL[[#This Row],[FUNCIONARIO]]="","",COUNTA($D$13:D534))</f>
        <v/>
      </c>
      <c r="C534" s="130" t="str">
        <f>IF(Funcionários!B527=0,"",Funcionários!B527)</f>
        <v/>
      </c>
      <c r="D534" s="130" t="str">
        <f>IF(Funcionários!D527=0,"",Funcionários!D527)</f>
        <v/>
      </c>
      <c r="E534" s="130" t="str">
        <f>IF(Funcionários!E527=0,"",Funcionários!E527)</f>
        <v/>
      </c>
      <c r="F53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3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3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3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35" spans="2:9" x14ac:dyDescent="0.25">
      <c r="B535" s="137" t="str">
        <f>IF(Tabela_GERAL[[#This Row],[FUNCIONARIO]]="","",COUNTA($D$13:D535))</f>
        <v/>
      </c>
      <c r="C535" s="130" t="str">
        <f>IF(Funcionários!B528=0,"",Funcionários!B528)</f>
        <v/>
      </c>
      <c r="D535" s="130" t="str">
        <f>IF(Funcionários!D528=0,"",Funcionários!D528)</f>
        <v/>
      </c>
      <c r="E535" s="130" t="str">
        <f>IF(Funcionários!E528=0,"",Funcionários!E528)</f>
        <v/>
      </c>
      <c r="F53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3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3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3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36" spans="2:9" x14ac:dyDescent="0.25">
      <c r="B536" s="137" t="str">
        <f>IF(Tabela_GERAL[[#This Row],[FUNCIONARIO]]="","",COUNTA($D$13:D536))</f>
        <v/>
      </c>
      <c r="C536" s="130" t="str">
        <f>IF(Funcionários!B529=0,"",Funcionários!B529)</f>
        <v/>
      </c>
      <c r="D536" s="130" t="str">
        <f>IF(Funcionários!D529=0,"",Funcionários!D529)</f>
        <v/>
      </c>
      <c r="E536" s="130" t="str">
        <f>IF(Funcionários!E529=0,"",Funcionários!E529)</f>
        <v/>
      </c>
      <c r="F53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3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3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3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37" spans="2:9" x14ac:dyDescent="0.25">
      <c r="B537" s="137" t="str">
        <f>IF(Tabela_GERAL[[#This Row],[FUNCIONARIO]]="","",COUNTA($D$13:D537))</f>
        <v/>
      </c>
      <c r="C537" s="130" t="str">
        <f>IF(Funcionários!B530=0,"",Funcionários!B530)</f>
        <v/>
      </c>
      <c r="D537" s="130" t="str">
        <f>IF(Funcionários!D530=0,"",Funcionários!D530)</f>
        <v/>
      </c>
      <c r="E537" s="130" t="str">
        <f>IF(Funcionários!E530=0,"",Funcionários!E530)</f>
        <v/>
      </c>
      <c r="F53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3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3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3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38" spans="2:9" x14ac:dyDescent="0.25">
      <c r="B538" s="137" t="str">
        <f>IF(Tabela_GERAL[[#This Row],[FUNCIONARIO]]="","",COUNTA($D$13:D538))</f>
        <v/>
      </c>
      <c r="C538" s="130" t="str">
        <f>IF(Funcionários!B531=0,"",Funcionários!B531)</f>
        <v/>
      </c>
      <c r="D538" s="130" t="str">
        <f>IF(Funcionários!D531=0,"",Funcionários!D531)</f>
        <v/>
      </c>
      <c r="E538" s="130" t="str">
        <f>IF(Funcionários!E531=0,"",Funcionários!E531)</f>
        <v/>
      </c>
      <c r="F53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3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3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3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39" spans="2:9" x14ac:dyDescent="0.25">
      <c r="B539" s="137" t="str">
        <f>IF(Tabela_GERAL[[#This Row],[FUNCIONARIO]]="","",COUNTA($D$13:D539))</f>
        <v/>
      </c>
      <c r="C539" s="130" t="str">
        <f>IF(Funcionários!B532=0,"",Funcionários!B532)</f>
        <v/>
      </c>
      <c r="D539" s="130" t="str">
        <f>IF(Funcionários!D532=0,"",Funcionários!D532)</f>
        <v/>
      </c>
      <c r="E539" s="130" t="str">
        <f>IF(Funcionários!E532=0,"",Funcionários!E532)</f>
        <v/>
      </c>
      <c r="F53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3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3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3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40" spans="2:9" x14ac:dyDescent="0.25">
      <c r="B540" s="137" t="str">
        <f>IF(Tabela_GERAL[[#This Row],[FUNCIONARIO]]="","",COUNTA($D$13:D540))</f>
        <v/>
      </c>
      <c r="C540" s="130" t="str">
        <f>IF(Funcionários!B533=0,"",Funcionários!B533)</f>
        <v/>
      </c>
      <c r="D540" s="130" t="str">
        <f>IF(Funcionários!D533=0,"",Funcionários!D533)</f>
        <v/>
      </c>
      <c r="E540" s="130" t="str">
        <f>IF(Funcionários!E533=0,"",Funcionários!E533)</f>
        <v/>
      </c>
      <c r="F54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4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4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4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41" spans="2:9" x14ac:dyDescent="0.25">
      <c r="B541" s="137" t="str">
        <f>IF(Tabela_GERAL[[#This Row],[FUNCIONARIO]]="","",COUNTA($D$13:D541))</f>
        <v/>
      </c>
      <c r="C541" s="130" t="str">
        <f>IF(Funcionários!B534=0,"",Funcionários!B534)</f>
        <v/>
      </c>
      <c r="D541" s="130" t="str">
        <f>IF(Funcionários!D534=0,"",Funcionários!D534)</f>
        <v/>
      </c>
      <c r="E541" s="130" t="str">
        <f>IF(Funcionários!E534=0,"",Funcionários!E534)</f>
        <v/>
      </c>
      <c r="F54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4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4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4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42" spans="2:9" x14ac:dyDescent="0.25">
      <c r="B542" s="137" t="str">
        <f>IF(Tabela_GERAL[[#This Row],[FUNCIONARIO]]="","",COUNTA($D$13:D542))</f>
        <v/>
      </c>
      <c r="C542" s="130" t="str">
        <f>IF(Funcionários!B535=0,"",Funcionários!B535)</f>
        <v/>
      </c>
      <c r="D542" s="130" t="str">
        <f>IF(Funcionários!D535=0,"",Funcionários!D535)</f>
        <v/>
      </c>
      <c r="E542" s="130" t="str">
        <f>IF(Funcionários!E535=0,"",Funcionários!E535)</f>
        <v/>
      </c>
      <c r="F54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4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4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4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43" spans="2:9" x14ac:dyDescent="0.25">
      <c r="B543" s="137" t="str">
        <f>IF(Tabela_GERAL[[#This Row],[FUNCIONARIO]]="","",COUNTA($D$13:D543))</f>
        <v/>
      </c>
      <c r="C543" s="130" t="str">
        <f>IF(Funcionários!B536=0,"",Funcionários!B536)</f>
        <v/>
      </c>
      <c r="D543" s="130" t="str">
        <f>IF(Funcionários!D536=0,"",Funcionários!D536)</f>
        <v/>
      </c>
      <c r="E543" s="130" t="str">
        <f>IF(Funcionários!E536=0,"",Funcionários!E536)</f>
        <v/>
      </c>
      <c r="F54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4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4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4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44" spans="2:9" x14ac:dyDescent="0.25">
      <c r="B544" s="137" t="str">
        <f>IF(Tabela_GERAL[[#This Row],[FUNCIONARIO]]="","",COUNTA($D$13:D544))</f>
        <v/>
      </c>
      <c r="C544" s="130" t="str">
        <f>IF(Funcionários!B537=0,"",Funcionários!B537)</f>
        <v/>
      </c>
      <c r="D544" s="130" t="str">
        <f>IF(Funcionários!D537=0,"",Funcionários!D537)</f>
        <v/>
      </c>
      <c r="E544" s="130" t="str">
        <f>IF(Funcionários!E537=0,"",Funcionários!E537)</f>
        <v/>
      </c>
      <c r="F54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4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4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4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45" spans="2:9" x14ac:dyDescent="0.25">
      <c r="B545" s="137" t="str">
        <f>IF(Tabela_GERAL[[#This Row],[FUNCIONARIO]]="","",COUNTA($D$13:D545))</f>
        <v/>
      </c>
      <c r="C545" s="130" t="str">
        <f>IF(Funcionários!B538=0,"",Funcionários!B538)</f>
        <v/>
      </c>
      <c r="D545" s="130" t="str">
        <f>IF(Funcionários!D538=0,"",Funcionários!D538)</f>
        <v/>
      </c>
      <c r="E545" s="130" t="str">
        <f>IF(Funcionários!E538=0,"",Funcionários!E538)</f>
        <v/>
      </c>
      <c r="F54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4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4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4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46" spans="2:9" x14ac:dyDescent="0.25">
      <c r="B546" s="137" t="str">
        <f>IF(Tabela_GERAL[[#This Row],[FUNCIONARIO]]="","",COUNTA($D$13:D546))</f>
        <v/>
      </c>
      <c r="C546" s="130" t="str">
        <f>IF(Funcionários!B539=0,"",Funcionários!B539)</f>
        <v/>
      </c>
      <c r="D546" s="130" t="str">
        <f>IF(Funcionários!D539=0,"",Funcionários!D539)</f>
        <v/>
      </c>
      <c r="E546" s="130" t="str">
        <f>IF(Funcionários!E539=0,"",Funcionários!E539)</f>
        <v/>
      </c>
      <c r="F54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4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4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4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47" spans="2:9" x14ac:dyDescent="0.25">
      <c r="B547" s="137" t="str">
        <f>IF(Tabela_GERAL[[#This Row],[FUNCIONARIO]]="","",COUNTA($D$13:D547))</f>
        <v/>
      </c>
      <c r="C547" s="130" t="str">
        <f>IF(Funcionários!B540=0,"",Funcionários!B540)</f>
        <v/>
      </c>
      <c r="D547" s="130" t="str">
        <f>IF(Funcionários!D540=0,"",Funcionários!D540)</f>
        <v/>
      </c>
      <c r="E547" s="130" t="str">
        <f>IF(Funcionários!E540=0,"",Funcionários!E540)</f>
        <v/>
      </c>
      <c r="F54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4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4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4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48" spans="2:9" x14ac:dyDescent="0.25">
      <c r="B548" s="137" t="str">
        <f>IF(Tabela_GERAL[[#This Row],[FUNCIONARIO]]="","",COUNTA($D$13:D548))</f>
        <v/>
      </c>
      <c r="C548" s="130" t="str">
        <f>IF(Funcionários!B541=0,"",Funcionários!B541)</f>
        <v/>
      </c>
      <c r="D548" s="130" t="str">
        <f>IF(Funcionários!D541=0,"",Funcionários!D541)</f>
        <v/>
      </c>
      <c r="E548" s="130" t="str">
        <f>IF(Funcionários!E541=0,"",Funcionários!E541)</f>
        <v/>
      </c>
      <c r="F54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4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4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4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49" spans="2:9" x14ac:dyDescent="0.25">
      <c r="B549" s="137" t="str">
        <f>IF(Tabela_GERAL[[#This Row],[FUNCIONARIO]]="","",COUNTA($D$13:D549))</f>
        <v/>
      </c>
      <c r="C549" s="130" t="str">
        <f>IF(Funcionários!B542=0,"",Funcionários!B542)</f>
        <v/>
      </c>
      <c r="D549" s="130" t="str">
        <f>IF(Funcionários!D542=0,"",Funcionários!D542)</f>
        <v/>
      </c>
      <c r="E549" s="130" t="str">
        <f>IF(Funcionários!E542=0,"",Funcionários!E542)</f>
        <v/>
      </c>
      <c r="F54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4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4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4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50" spans="2:9" x14ac:dyDescent="0.25">
      <c r="B550" s="137" t="str">
        <f>IF(Tabela_GERAL[[#This Row],[FUNCIONARIO]]="","",COUNTA($D$13:D550))</f>
        <v/>
      </c>
      <c r="C550" s="130" t="str">
        <f>IF(Funcionários!B543=0,"",Funcionários!B543)</f>
        <v/>
      </c>
      <c r="D550" s="130" t="str">
        <f>IF(Funcionários!D543=0,"",Funcionários!D543)</f>
        <v/>
      </c>
      <c r="E550" s="130" t="str">
        <f>IF(Funcionários!E543=0,"",Funcionários!E543)</f>
        <v/>
      </c>
      <c r="F55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5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5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5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51" spans="2:9" x14ac:dyDescent="0.25">
      <c r="B551" s="137" t="str">
        <f>IF(Tabela_GERAL[[#This Row],[FUNCIONARIO]]="","",COUNTA($D$13:D551))</f>
        <v/>
      </c>
      <c r="C551" s="130" t="str">
        <f>IF(Funcionários!B544=0,"",Funcionários!B544)</f>
        <v/>
      </c>
      <c r="D551" s="130" t="str">
        <f>IF(Funcionários!D544=0,"",Funcionários!D544)</f>
        <v/>
      </c>
      <c r="E551" s="130" t="str">
        <f>IF(Funcionários!E544=0,"",Funcionários!E544)</f>
        <v/>
      </c>
      <c r="F55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5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5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5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52" spans="2:9" x14ac:dyDescent="0.25">
      <c r="B552" s="137" t="str">
        <f>IF(Tabela_GERAL[[#This Row],[FUNCIONARIO]]="","",COUNTA($D$13:D552))</f>
        <v/>
      </c>
      <c r="C552" s="130" t="str">
        <f>IF(Funcionários!B545=0,"",Funcionários!B545)</f>
        <v/>
      </c>
      <c r="D552" s="130" t="str">
        <f>IF(Funcionários!D545=0,"",Funcionários!D545)</f>
        <v/>
      </c>
      <c r="E552" s="130" t="str">
        <f>IF(Funcionários!E545=0,"",Funcionários!E545)</f>
        <v/>
      </c>
      <c r="F55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5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5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5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53" spans="2:9" x14ac:dyDescent="0.25">
      <c r="B553" s="137" t="str">
        <f>IF(Tabela_GERAL[[#This Row],[FUNCIONARIO]]="","",COUNTA($D$13:D553))</f>
        <v/>
      </c>
      <c r="C553" s="130" t="str">
        <f>IF(Funcionários!B546=0,"",Funcionários!B546)</f>
        <v/>
      </c>
      <c r="D553" s="130" t="str">
        <f>IF(Funcionários!D546=0,"",Funcionários!D546)</f>
        <v/>
      </c>
      <c r="E553" s="130" t="str">
        <f>IF(Funcionários!E546=0,"",Funcionários!E546)</f>
        <v/>
      </c>
      <c r="F55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5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5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5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54" spans="2:9" x14ac:dyDescent="0.25">
      <c r="B554" s="137" t="str">
        <f>IF(Tabela_GERAL[[#This Row],[FUNCIONARIO]]="","",COUNTA($D$13:D554))</f>
        <v/>
      </c>
      <c r="C554" s="130" t="str">
        <f>IF(Funcionários!B547=0,"",Funcionários!B547)</f>
        <v/>
      </c>
      <c r="D554" s="130" t="str">
        <f>IF(Funcionários!D547=0,"",Funcionários!D547)</f>
        <v/>
      </c>
      <c r="E554" s="130" t="str">
        <f>IF(Funcionários!E547=0,"",Funcionários!E547)</f>
        <v/>
      </c>
      <c r="F55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5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5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5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55" spans="2:9" x14ac:dyDescent="0.25">
      <c r="B555" s="137" t="str">
        <f>IF(Tabela_GERAL[[#This Row],[FUNCIONARIO]]="","",COUNTA($D$13:D555))</f>
        <v/>
      </c>
      <c r="C555" s="130" t="str">
        <f>IF(Funcionários!B548=0,"",Funcionários!B548)</f>
        <v/>
      </c>
      <c r="D555" s="130" t="str">
        <f>IF(Funcionários!D548=0,"",Funcionários!D548)</f>
        <v/>
      </c>
      <c r="E555" s="130" t="str">
        <f>IF(Funcionários!E548=0,"",Funcionários!E548)</f>
        <v/>
      </c>
      <c r="F55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5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5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5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56" spans="2:9" x14ac:dyDescent="0.25">
      <c r="B556" s="137" t="str">
        <f>IF(Tabela_GERAL[[#This Row],[FUNCIONARIO]]="","",COUNTA($D$13:D556))</f>
        <v/>
      </c>
      <c r="C556" s="130" t="str">
        <f>IF(Funcionários!B549=0,"",Funcionários!B549)</f>
        <v/>
      </c>
      <c r="D556" s="130" t="str">
        <f>IF(Funcionários!D549=0,"",Funcionários!D549)</f>
        <v/>
      </c>
      <c r="E556" s="130" t="str">
        <f>IF(Funcionários!E549=0,"",Funcionários!E549)</f>
        <v/>
      </c>
      <c r="F55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5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5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5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57" spans="2:9" x14ac:dyDescent="0.25">
      <c r="B557" s="137" t="str">
        <f>IF(Tabela_GERAL[[#This Row],[FUNCIONARIO]]="","",COUNTA($D$13:D557))</f>
        <v/>
      </c>
      <c r="C557" s="130" t="str">
        <f>IF(Funcionários!B550=0,"",Funcionários!B550)</f>
        <v/>
      </c>
      <c r="D557" s="130" t="str">
        <f>IF(Funcionários!D550=0,"",Funcionários!D550)</f>
        <v/>
      </c>
      <c r="E557" s="130" t="str">
        <f>IF(Funcionários!E550=0,"",Funcionários!E550)</f>
        <v/>
      </c>
      <c r="F55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5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5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5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58" spans="2:9" x14ac:dyDescent="0.25">
      <c r="B558" s="137" t="str">
        <f>IF(Tabela_GERAL[[#This Row],[FUNCIONARIO]]="","",COUNTA($D$13:D558))</f>
        <v/>
      </c>
      <c r="C558" s="130" t="str">
        <f>IF(Funcionários!B551=0,"",Funcionários!B551)</f>
        <v/>
      </c>
      <c r="D558" s="130" t="str">
        <f>IF(Funcionários!D551=0,"",Funcionários!D551)</f>
        <v/>
      </c>
      <c r="E558" s="130" t="str">
        <f>IF(Funcionários!E551=0,"",Funcionários!E551)</f>
        <v/>
      </c>
      <c r="F55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5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5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5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59" spans="2:9" x14ac:dyDescent="0.25">
      <c r="B559" s="137" t="str">
        <f>IF(Tabela_GERAL[[#This Row],[FUNCIONARIO]]="","",COUNTA($D$13:D559))</f>
        <v/>
      </c>
      <c r="C559" s="130" t="str">
        <f>IF(Funcionários!B552=0,"",Funcionários!B552)</f>
        <v/>
      </c>
      <c r="D559" s="130" t="str">
        <f>IF(Funcionários!D552=0,"",Funcionários!D552)</f>
        <v/>
      </c>
      <c r="E559" s="130" t="str">
        <f>IF(Funcionários!E552=0,"",Funcionários!E552)</f>
        <v/>
      </c>
      <c r="F55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5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5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5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60" spans="2:9" x14ac:dyDescent="0.25">
      <c r="B560" s="137" t="str">
        <f>IF(Tabela_GERAL[[#This Row],[FUNCIONARIO]]="","",COUNTA($D$13:D560))</f>
        <v/>
      </c>
      <c r="C560" s="130" t="str">
        <f>IF(Funcionários!B553=0,"",Funcionários!B553)</f>
        <v/>
      </c>
      <c r="D560" s="130" t="str">
        <f>IF(Funcionários!D553=0,"",Funcionários!D553)</f>
        <v/>
      </c>
      <c r="E560" s="130" t="str">
        <f>IF(Funcionários!E553=0,"",Funcionários!E553)</f>
        <v/>
      </c>
      <c r="F56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6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6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6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61" spans="2:9" x14ac:dyDescent="0.25">
      <c r="B561" s="137" t="str">
        <f>IF(Tabela_GERAL[[#This Row],[FUNCIONARIO]]="","",COUNTA($D$13:D561))</f>
        <v/>
      </c>
      <c r="C561" s="130" t="str">
        <f>IF(Funcionários!B554=0,"",Funcionários!B554)</f>
        <v/>
      </c>
      <c r="D561" s="130" t="str">
        <f>IF(Funcionários!D554=0,"",Funcionários!D554)</f>
        <v/>
      </c>
      <c r="E561" s="130" t="str">
        <f>IF(Funcionários!E554=0,"",Funcionários!E554)</f>
        <v/>
      </c>
      <c r="F56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6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6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6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62" spans="2:9" x14ac:dyDescent="0.25">
      <c r="B562" s="137" t="str">
        <f>IF(Tabela_GERAL[[#This Row],[FUNCIONARIO]]="","",COUNTA($D$13:D562))</f>
        <v/>
      </c>
      <c r="C562" s="130" t="str">
        <f>IF(Funcionários!B555=0,"",Funcionários!B555)</f>
        <v/>
      </c>
      <c r="D562" s="130" t="str">
        <f>IF(Funcionários!D555=0,"",Funcionários!D555)</f>
        <v/>
      </c>
      <c r="E562" s="130" t="str">
        <f>IF(Funcionários!E555=0,"",Funcionários!E555)</f>
        <v/>
      </c>
      <c r="F56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6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6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6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63" spans="2:9" x14ac:dyDescent="0.25">
      <c r="B563" s="137" t="str">
        <f>IF(Tabela_GERAL[[#This Row],[FUNCIONARIO]]="","",COUNTA($D$13:D563))</f>
        <v/>
      </c>
      <c r="C563" s="130" t="str">
        <f>IF(Funcionários!B556=0,"",Funcionários!B556)</f>
        <v/>
      </c>
      <c r="D563" s="130" t="str">
        <f>IF(Funcionários!D556=0,"",Funcionários!D556)</f>
        <v/>
      </c>
      <c r="E563" s="130" t="str">
        <f>IF(Funcionários!E556=0,"",Funcionários!E556)</f>
        <v/>
      </c>
      <c r="F56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6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6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6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64" spans="2:9" x14ac:dyDescent="0.25">
      <c r="B564" s="137" t="str">
        <f>IF(Tabela_GERAL[[#This Row],[FUNCIONARIO]]="","",COUNTA($D$13:D564))</f>
        <v/>
      </c>
      <c r="C564" s="130" t="str">
        <f>IF(Funcionários!B557=0,"",Funcionários!B557)</f>
        <v/>
      </c>
      <c r="D564" s="130" t="str">
        <f>IF(Funcionários!D557=0,"",Funcionários!D557)</f>
        <v/>
      </c>
      <c r="E564" s="130" t="str">
        <f>IF(Funcionários!E557=0,"",Funcionários!E557)</f>
        <v/>
      </c>
      <c r="F56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6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6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6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65" spans="2:9" x14ac:dyDescent="0.25">
      <c r="B565" s="137" t="str">
        <f>IF(Tabela_GERAL[[#This Row],[FUNCIONARIO]]="","",COUNTA($D$13:D565))</f>
        <v/>
      </c>
      <c r="C565" s="130" t="str">
        <f>IF(Funcionários!B558=0,"",Funcionários!B558)</f>
        <v/>
      </c>
      <c r="D565" s="130" t="str">
        <f>IF(Funcionários!D558=0,"",Funcionários!D558)</f>
        <v/>
      </c>
      <c r="E565" s="130" t="str">
        <f>IF(Funcionários!E558=0,"",Funcionários!E558)</f>
        <v/>
      </c>
      <c r="F56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6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6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6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66" spans="2:9" x14ac:dyDescent="0.25">
      <c r="B566" s="137" t="str">
        <f>IF(Tabela_GERAL[[#This Row],[FUNCIONARIO]]="","",COUNTA($D$13:D566))</f>
        <v/>
      </c>
      <c r="C566" s="130" t="str">
        <f>IF(Funcionários!B559=0,"",Funcionários!B559)</f>
        <v/>
      </c>
      <c r="D566" s="130" t="str">
        <f>IF(Funcionários!D559=0,"",Funcionários!D559)</f>
        <v/>
      </c>
      <c r="E566" s="130" t="str">
        <f>IF(Funcionários!E559=0,"",Funcionários!E559)</f>
        <v/>
      </c>
      <c r="F56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6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6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6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67" spans="2:9" x14ac:dyDescent="0.25">
      <c r="B567" s="137" t="str">
        <f>IF(Tabela_GERAL[[#This Row],[FUNCIONARIO]]="","",COUNTA($D$13:D567))</f>
        <v/>
      </c>
      <c r="C567" s="130" t="str">
        <f>IF(Funcionários!B560=0,"",Funcionários!B560)</f>
        <v/>
      </c>
      <c r="D567" s="130" t="str">
        <f>IF(Funcionários!D560=0,"",Funcionários!D560)</f>
        <v/>
      </c>
      <c r="E567" s="130" t="str">
        <f>IF(Funcionários!E560=0,"",Funcionários!E560)</f>
        <v/>
      </c>
      <c r="F56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6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6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6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68" spans="2:9" x14ac:dyDescent="0.25">
      <c r="B568" s="137" t="str">
        <f>IF(Tabela_GERAL[[#This Row],[FUNCIONARIO]]="","",COUNTA($D$13:D568))</f>
        <v/>
      </c>
      <c r="C568" s="130" t="str">
        <f>IF(Funcionários!B561=0,"",Funcionários!B561)</f>
        <v/>
      </c>
      <c r="D568" s="130" t="str">
        <f>IF(Funcionários!D561=0,"",Funcionários!D561)</f>
        <v/>
      </c>
      <c r="E568" s="130" t="str">
        <f>IF(Funcionários!E561=0,"",Funcionários!E561)</f>
        <v/>
      </c>
      <c r="F56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6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6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6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69" spans="2:9" x14ac:dyDescent="0.25">
      <c r="B569" s="137" t="str">
        <f>IF(Tabela_GERAL[[#This Row],[FUNCIONARIO]]="","",COUNTA($D$13:D569))</f>
        <v/>
      </c>
      <c r="C569" s="130" t="str">
        <f>IF(Funcionários!B562=0,"",Funcionários!B562)</f>
        <v/>
      </c>
      <c r="D569" s="130" t="str">
        <f>IF(Funcionários!D562=0,"",Funcionários!D562)</f>
        <v/>
      </c>
      <c r="E569" s="130" t="str">
        <f>IF(Funcionários!E562=0,"",Funcionários!E562)</f>
        <v/>
      </c>
      <c r="F56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6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6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6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70" spans="2:9" x14ac:dyDescent="0.25">
      <c r="B570" s="137" t="str">
        <f>IF(Tabela_GERAL[[#This Row],[FUNCIONARIO]]="","",COUNTA($D$13:D570))</f>
        <v/>
      </c>
      <c r="C570" s="130" t="str">
        <f>IF(Funcionários!B563=0,"",Funcionários!B563)</f>
        <v/>
      </c>
      <c r="D570" s="130" t="str">
        <f>IF(Funcionários!D563=0,"",Funcionários!D563)</f>
        <v/>
      </c>
      <c r="E570" s="130" t="str">
        <f>IF(Funcionários!E563=0,"",Funcionários!E563)</f>
        <v/>
      </c>
      <c r="F57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7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7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7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71" spans="2:9" x14ac:dyDescent="0.25">
      <c r="B571" s="137" t="str">
        <f>IF(Tabela_GERAL[[#This Row],[FUNCIONARIO]]="","",COUNTA($D$13:D571))</f>
        <v/>
      </c>
      <c r="C571" s="130" t="str">
        <f>IF(Funcionários!B564=0,"",Funcionários!B564)</f>
        <v/>
      </c>
      <c r="D571" s="130" t="str">
        <f>IF(Funcionários!D564=0,"",Funcionários!D564)</f>
        <v/>
      </c>
      <c r="E571" s="130" t="str">
        <f>IF(Funcionários!E564=0,"",Funcionários!E564)</f>
        <v/>
      </c>
      <c r="F57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7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7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7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72" spans="2:9" x14ac:dyDescent="0.25">
      <c r="B572" s="137" t="str">
        <f>IF(Tabela_GERAL[[#This Row],[FUNCIONARIO]]="","",COUNTA($D$13:D572))</f>
        <v/>
      </c>
      <c r="C572" s="130" t="str">
        <f>IF(Funcionários!B565=0,"",Funcionários!B565)</f>
        <v/>
      </c>
      <c r="D572" s="130" t="str">
        <f>IF(Funcionários!D565=0,"",Funcionários!D565)</f>
        <v/>
      </c>
      <c r="E572" s="130" t="str">
        <f>IF(Funcionários!E565=0,"",Funcionários!E565)</f>
        <v/>
      </c>
      <c r="F57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7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7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7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73" spans="2:9" x14ac:dyDescent="0.25">
      <c r="B573" s="137" t="str">
        <f>IF(Tabela_GERAL[[#This Row],[FUNCIONARIO]]="","",COUNTA($D$13:D573))</f>
        <v/>
      </c>
      <c r="C573" s="130" t="str">
        <f>IF(Funcionários!B566=0,"",Funcionários!B566)</f>
        <v/>
      </c>
      <c r="D573" s="130" t="str">
        <f>IF(Funcionários!D566=0,"",Funcionários!D566)</f>
        <v/>
      </c>
      <c r="E573" s="130" t="str">
        <f>IF(Funcionários!E566=0,"",Funcionários!E566)</f>
        <v/>
      </c>
      <c r="F57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7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7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7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74" spans="2:9" x14ac:dyDescent="0.25">
      <c r="B574" s="137" t="str">
        <f>IF(Tabela_GERAL[[#This Row],[FUNCIONARIO]]="","",COUNTA($D$13:D574))</f>
        <v/>
      </c>
      <c r="C574" s="130" t="str">
        <f>IF(Funcionários!B567=0,"",Funcionários!B567)</f>
        <v/>
      </c>
      <c r="D574" s="130" t="str">
        <f>IF(Funcionários!D567=0,"",Funcionários!D567)</f>
        <v/>
      </c>
      <c r="E574" s="130" t="str">
        <f>IF(Funcionários!E567=0,"",Funcionários!E567)</f>
        <v/>
      </c>
      <c r="F57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7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7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7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75" spans="2:9" x14ac:dyDescent="0.25">
      <c r="B575" s="137" t="str">
        <f>IF(Tabela_GERAL[[#This Row],[FUNCIONARIO]]="","",COUNTA($D$13:D575))</f>
        <v/>
      </c>
      <c r="C575" s="130" t="str">
        <f>IF(Funcionários!B568=0,"",Funcionários!B568)</f>
        <v/>
      </c>
      <c r="D575" s="130" t="str">
        <f>IF(Funcionários!D568=0,"",Funcionários!D568)</f>
        <v/>
      </c>
      <c r="E575" s="130" t="str">
        <f>IF(Funcionários!E568=0,"",Funcionários!E568)</f>
        <v/>
      </c>
      <c r="F57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7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7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7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76" spans="2:9" x14ac:dyDescent="0.25">
      <c r="B576" s="137" t="str">
        <f>IF(Tabela_GERAL[[#This Row],[FUNCIONARIO]]="","",COUNTA($D$13:D576))</f>
        <v/>
      </c>
      <c r="C576" s="130" t="str">
        <f>IF(Funcionários!B569=0,"",Funcionários!B569)</f>
        <v/>
      </c>
      <c r="D576" s="130" t="str">
        <f>IF(Funcionários!D569=0,"",Funcionários!D569)</f>
        <v/>
      </c>
      <c r="E576" s="130" t="str">
        <f>IF(Funcionários!E569=0,"",Funcionários!E569)</f>
        <v/>
      </c>
      <c r="F57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7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7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7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77" spans="2:9" x14ac:dyDescent="0.25">
      <c r="B577" s="137" t="str">
        <f>IF(Tabela_GERAL[[#This Row],[FUNCIONARIO]]="","",COUNTA($D$13:D577))</f>
        <v/>
      </c>
      <c r="C577" s="130" t="str">
        <f>IF(Funcionários!B570=0,"",Funcionários!B570)</f>
        <v/>
      </c>
      <c r="D577" s="130" t="str">
        <f>IF(Funcionários!D570=0,"",Funcionários!D570)</f>
        <v/>
      </c>
      <c r="E577" s="130" t="str">
        <f>IF(Funcionários!E570=0,"",Funcionários!E570)</f>
        <v/>
      </c>
      <c r="F57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7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7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7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78" spans="2:9" x14ac:dyDescent="0.25">
      <c r="B578" s="137" t="str">
        <f>IF(Tabela_GERAL[[#This Row],[FUNCIONARIO]]="","",COUNTA($D$13:D578))</f>
        <v/>
      </c>
      <c r="C578" s="130" t="str">
        <f>IF(Funcionários!B571=0,"",Funcionários!B571)</f>
        <v/>
      </c>
      <c r="D578" s="130" t="str">
        <f>IF(Funcionários!D571=0,"",Funcionários!D571)</f>
        <v/>
      </c>
      <c r="E578" s="130" t="str">
        <f>IF(Funcionários!E571=0,"",Funcionários!E571)</f>
        <v/>
      </c>
      <c r="F57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7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7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7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79" spans="2:9" x14ac:dyDescent="0.25">
      <c r="B579" s="137" t="str">
        <f>IF(Tabela_GERAL[[#This Row],[FUNCIONARIO]]="","",COUNTA($D$13:D579))</f>
        <v/>
      </c>
      <c r="C579" s="130" t="str">
        <f>IF(Funcionários!B572=0,"",Funcionários!B572)</f>
        <v/>
      </c>
      <c r="D579" s="130" t="str">
        <f>IF(Funcionários!D572=0,"",Funcionários!D572)</f>
        <v/>
      </c>
      <c r="E579" s="130" t="str">
        <f>IF(Funcionários!E572=0,"",Funcionários!E572)</f>
        <v/>
      </c>
      <c r="F57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7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7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7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80" spans="2:9" x14ac:dyDescent="0.25">
      <c r="B580" s="137" t="str">
        <f>IF(Tabela_GERAL[[#This Row],[FUNCIONARIO]]="","",COUNTA($D$13:D580))</f>
        <v/>
      </c>
      <c r="C580" s="130" t="str">
        <f>IF(Funcionários!B573=0,"",Funcionários!B573)</f>
        <v/>
      </c>
      <c r="D580" s="130" t="str">
        <f>IF(Funcionários!D573=0,"",Funcionários!D573)</f>
        <v/>
      </c>
      <c r="E580" s="130" t="str">
        <f>IF(Funcionários!E573=0,"",Funcionários!E573)</f>
        <v/>
      </c>
      <c r="F58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8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8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8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81" spans="2:9" x14ac:dyDescent="0.25">
      <c r="B581" s="137" t="str">
        <f>IF(Tabela_GERAL[[#This Row],[FUNCIONARIO]]="","",COUNTA($D$13:D581))</f>
        <v/>
      </c>
      <c r="C581" s="130" t="str">
        <f>IF(Funcionários!B574=0,"",Funcionários!B574)</f>
        <v/>
      </c>
      <c r="D581" s="130" t="str">
        <f>IF(Funcionários!D574=0,"",Funcionários!D574)</f>
        <v/>
      </c>
      <c r="E581" s="130" t="str">
        <f>IF(Funcionários!E574=0,"",Funcionários!E574)</f>
        <v/>
      </c>
      <c r="F58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8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8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8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82" spans="2:9" x14ac:dyDescent="0.25">
      <c r="B582" s="137" t="str">
        <f>IF(Tabela_GERAL[[#This Row],[FUNCIONARIO]]="","",COUNTA($D$13:D582))</f>
        <v/>
      </c>
      <c r="C582" s="130" t="str">
        <f>IF(Funcionários!B575=0,"",Funcionários!B575)</f>
        <v/>
      </c>
      <c r="D582" s="130" t="str">
        <f>IF(Funcionários!D575=0,"",Funcionários!D575)</f>
        <v/>
      </c>
      <c r="E582" s="130" t="str">
        <f>IF(Funcionários!E575=0,"",Funcionários!E575)</f>
        <v/>
      </c>
      <c r="F58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8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8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8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83" spans="2:9" x14ac:dyDescent="0.25">
      <c r="B583" s="137" t="str">
        <f>IF(Tabela_GERAL[[#This Row],[FUNCIONARIO]]="","",COUNTA($D$13:D583))</f>
        <v/>
      </c>
      <c r="C583" s="130" t="str">
        <f>IF(Funcionários!B576=0,"",Funcionários!B576)</f>
        <v/>
      </c>
      <c r="D583" s="130" t="str">
        <f>IF(Funcionários!D576=0,"",Funcionários!D576)</f>
        <v/>
      </c>
      <c r="E583" s="130" t="str">
        <f>IF(Funcionários!E576=0,"",Funcionários!E576)</f>
        <v/>
      </c>
      <c r="F58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8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8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8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84" spans="2:9" x14ac:dyDescent="0.25">
      <c r="B584" s="137" t="str">
        <f>IF(Tabela_GERAL[[#This Row],[FUNCIONARIO]]="","",COUNTA($D$13:D584))</f>
        <v/>
      </c>
      <c r="C584" s="130" t="str">
        <f>IF(Funcionários!B577=0,"",Funcionários!B577)</f>
        <v/>
      </c>
      <c r="D584" s="130" t="str">
        <f>IF(Funcionários!D577=0,"",Funcionários!D577)</f>
        <v/>
      </c>
      <c r="E584" s="130" t="str">
        <f>IF(Funcionários!E577=0,"",Funcionários!E577)</f>
        <v/>
      </c>
      <c r="F58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8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8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8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85" spans="2:9" x14ac:dyDescent="0.25">
      <c r="B585" s="137" t="str">
        <f>IF(Tabela_GERAL[[#This Row],[FUNCIONARIO]]="","",COUNTA($D$13:D585))</f>
        <v/>
      </c>
      <c r="C585" s="130" t="str">
        <f>IF(Funcionários!B578=0,"",Funcionários!B578)</f>
        <v/>
      </c>
      <c r="D585" s="130" t="str">
        <f>IF(Funcionários!D578=0,"",Funcionários!D578)</f>
        <v/>
      </c>
      <c r="E585" s="130" t="str">
        <f>IF(Funcionários!E578=0,"",Funcionários!E578)</f>
        <v/>
      </c>
      <c r="F58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8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8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8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86" spans="2:9" x14ac:dyDescent="0.25">
      <c r="B586" s="137" t="str">
        <f>IF(Tabela_GERAL[[#This Row],[FUNCIONARIO]]="","",COUNTA($D$13:D586))</f>
        <v/>
      </c>
      <c r="C586" s="130" t="str">
        <f>IF(Funcionários!B579=0,"",Funcionários!B579)</f>
        <v/>
      </c>
      <c r="D586" s="130" t="str">
        <f>IF(Funcionários!D579=0,"",Funcionários!D579)</f>
        <v/>
      </c>
      <c r="E586" s="130" t="str">
        <f>IF(Funcionários!E579=0,"",Funcionários!E579)</f>
        <v/>
      </c>
      <c r="F58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8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8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8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87" spans="2:9" x14ac:dyDescent="0.25">
      <c r="B587" s="137" t="str">
        <f>IF(Tabela_GERAL[[#This Row],[FUNCIONARIO]]="","",COUNTA($D$13:D587))</f>
        <v/>
      </c>
      <c r="C587" s="130" t="str">
        <f>IF(Funcionários!B580=0,"",Funcionários!B580)</f>
        <v/>
      </c>
      <c r="D587" s="130" t="str">
        <f>IF(Funcionários!D580=0,"",Funcionários!D580)</f>
        <v/>
      </c>
      <c r="E587" s="130" t="str">
        <f>IF(Funcionários!E580=0,"",Funcionários!E580)</f>
        <v/>
      </c>
      <c r="F58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8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8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8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88" spans="2:9" x14ac:dyDescent="0.25">
      <c r="B588" s="137" t="str">
        <f>IF(Tabela_GERAL[[#This Row],[FUNCIONARIO]]="","",COUNTA($D$13:D588))</f>
        <v/>
      </c>
      <c r="C588" s="130" t="str">
        <f>IF(Funcionários!B581=0,"",Funcionários!B581)</f>
        <v/>
      </c>
      <c r="D588" s="130" t="str">
        <f>IF(Funcionários!D581=0,"",Funcionários!D581)</f>
        <v/>
      </c>
      <c r="E588" s="130" t="str">
        <f>IF(Funcionários!E581=0,"",Funcionários!E581)</f>
        <v/>
      </c>
      <c r="F58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8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8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8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89" spans="2:9" x14ac:dyDescent="0.25">
      <c r="B589" s="137" t="str">
        <f>IF(Tabela_GERAL[[#This Row],[FUNCIONARIO]]="","",COUNTA($D$13:D589))</f>
        <v/>
      </c>
      <c r="C589" s="130" t="str">
        <f>IF(Funcionários!B582=0,"",Funcionários!B582)</f>
        <v/>
      </c>
      <c r="D589" s="130" t="str">
        <f>IF(Funcionários!D582=0,"",Funcionários!D582)</f>
        <v/>
      </c>
      <c r="E589" s="130" t="str">
        <f>IF(Funcionários!E582=0,"",Funcionários!E582)</f>
        <v/>
      </c>
      <c r="F58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8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8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8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90" spans="2:9" x14ac:dyDescent="0.25">
      <c r="B590" s="137" t="str">
        <f>IF(Tabela_GERAL[[#This Row],[FUNCIONARIO]]="","",COUNTA($D$13:D590))</f>
        <v/>
      </c>
      <c r="C590" s="130" t="str">
        <f>IF(Funcionários!B583=0,"",Funcionários!B583)</f>
        <v/>
      </c>
      <c r="D590" s="130" t="str">
        <f>IF(Funcionários!D583=0,"",Funcionários!D583)</f>
        <v/>
      </c>
      <c r="E590" s="130" t="str">
        <f>IF(Funcionários!E583=0,"",Funcionários!E583)</f>
        <v/>
      </c>
      <c r="F59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9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9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9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91" spans="2:9" x14ac:dyDescent="0.25">
      <c r="B591" s="137" t="str">
        <f>IF(Tabela_GERAL[[#This Row],[FUNCIONARIO]]="","",COUNTA($D$13:D591))</f>
        <v/>
      </c>
      <c r="C591" s="130" t="str">
        <f>IF(Funcionários!B584=0,"",Funcionários!B584)</f>
        <v/>
      </c>
      <c r="D591" s="130" t="str">
        <f>IF(Funcionários!D584=0,"",Funcionários!D584)</f>
        <v/>
      </c>
      <c r="E591" s="130" t="str">
        <f>IF(Funcionários!E584=0,"",Funcionários!E584)</f>
        <v/>
      </c>
      <c r="F59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9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9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9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92" spans="2:9" x14ac:dyDescent="0.25">
      <c r="B592" s="137" t="str">
        <f>IF(Tabela_GERAL[[#This Row],[FUNCIONARIO]]="","",COUNTA($D$13:D592))</f>
        <v/>
      </c>
      <c r="C592" s="130" t="str">
        <f>IF(Funcionários!B585=0,"",Funcionários!B585)</f>
        <v/>
      </c>
      <c r="D592" s="130" t="str">
        <f>IF(Funcionários!D585=0,"",Funcionários!D585)</f>
        <v/>
      </c>
      <c r="E592" s="130" t="str">
        <f>IF(Funcionários!E585=0,"",Funcionários!E585)</f>
        <v/>
      </c>
      <c r="F59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9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9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9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93" spans="2:9" x14ac:dyDescent="0.25">
      <c r="B593" s="137" t="str">
        <f>IF(Tabela_GERAL[[#This Row],[FUNCIONARIO]]="","",COUNTA($D$13:D593))</f>
        <v/>
      </c>
      <c r="C593" s="130" t="str">
        <f>IF(Funcionários!B586=0,"",Funcionários!B586)</f>
        <v/>
      </c>
      <c r="D593" s="130" t="str">
        <f>IF(Funcionários!D586=0,"",Funcionários!D586)</f>
        <v/>
      </c>
      <c r="E593" s="130" t="str">
        <f>IF(Funcionários!E586=0,"",Funcionários!E586)</f>
        <v/>
      </c>
      <c r="F59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9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9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9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94" spans="2:9" x14ac:dyDescent="0.25">
      <c r="B594" s="137" t="str">
        <f>IF(Tabela_GERAL[[#This Row],[FUNCIONARIO]]="","",COUNTA($D$13:D594))</f>
        <v/>
      </c>
      <c r="C594" s="130" t="str">
        <f>IF(Funcionários!B587=0,"",Funcionários!B587)</f>
        <v/>
      </c>
      <c r="D594" s="130" t="str">
        <f>IF(Funcionários!D587=0,"",Funcionários!D587)</f>
        <v/>
      </c>
      <c r="E594" s="130" t="str">
        <f>IF(Funcionários!E587=0,"",Funcionários!E587)</f>
        <v/>
      </c>
      <c r="F59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9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9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9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95" spans="2:9" x14ac:dyDescent="0.25">
      <c r="B595" s="137" t="str">
        <f>IF(Tabela_GERAL[[#This Row],[FUNCIONARIO]]="","",COUNTA($D$13:D595))</f>
        <v/>
      </c>
      <c r="C595" s="130" t="str">
        <f>IF(Funcionários!B588=0,"",Funcionários!B588)</f>
        <v/>
      </c>
      <c r="D595" s="130" t="str">
        <f>IF(Funcionários!D588=0,"",Funcionários!D588)</f>
        <v/>
      </c>
      <c r="E595" s="130" t="str">
        <f>IF(Funcionários!E588=0,"",Funcionários!E588)</f>
        <v/>
      </c>
      <c r="F59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9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9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9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96" spans="2:9" x14ac:dyDescent="0.25">
      <c r="B596" s="137" t="str">
        <f>IF(Tabela_GERAL[[#This Row],[FUNCIONARIO]]="","",COUNTA($D$13:D596))</f>
        <v/>
      </c>
      <c r="C596" s="130" t="str">
        <f>IF(Funcionários!B589=0,"",Funcionários!B589)</f>
        <v/>
      </c>
      <c r="D596" s="130" t="str">
        <f>IF(Funcionários!D589=0,"",Funcionários!D589)</f>
        <v/>
      </c>
      <c r="E596" s="130" t="str">
        <f>IF(Funcionários!E589=0,"",Funcionários!E589)</f>
        <v/>
      </c>
      <c r="F59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9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9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9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97" spans="2:9" x14ac:dyDescent="0.25">
      <c r="B597" s="137" t="str">
        <f>IF(Tabela_GERAL[[#This Row],[FUNCIONARIO]]="","",COUNTA($D$13:D597))</f>
        <v/>
      </c>
      <c r="C597" s="130" t="str">
        <f>IF(Funcionários!B590=0,"",Funcionários!B590)</f>
        <v/>
      </c>
      <c r="D597" s="130" t="str">
        <f>IF(Funcionários!D590=0,"",Funcionários!D590)</f>
        <v/>
      </c>
      <c r="E597" s="130" t="str">
        <f>IF(Funcionários!E590=0,"",Funcionários!E590)</f>
        <v/>
      </c>
      <c r="F59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9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9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9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98" spans="2:9" x14ac:dyDescent="0.25">
      <c r="B598" s="137" t="str">
        <f>IF(Tabela_GERAL[[#This Row],[FUNCIONARIO]]="","",COUNTA($D$13:D598))</f>
        <v/>
      </c>
      <c r="C598" s="130" t="str">
        <f>IF(Funcionários!B591=0,"",Funcionários!B591)</f>
        <v/>
      </c>
      <c r="D598" s="130" t="str">
        <f>IF(Funcionários!D591=0,"",Funcionários!D591)</f>
        <v/>
      </c>
      <c r="E598" s="130" t="str">
        <f>IF(Funcionários!E591=0,"",Funcionários!E591)</f>
        <v/>
      </c>
      <c r="F59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9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9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9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599" spans="2:9" x14ac:dyDescent="0.25">
      <c r="B599" s="137" t="str">
        <f>IF(Tabela_GERAL[[#This Row],[FUNCIONARIO]]="","",COUNTA($D$13:D599))</f>
        <v/>
      </c>
      <c r="C599" s="130" t="str">
        <f>IF(Funcionários!B592=0,"",Funcionários!B592)</f>
        <v/>
      </c>
      <c r="D599" s="130" t="str">
        <f>IF(Funcionários!D592=0,"",Funcionários!D592)</f>
        <v/>
      </c>
      <c r="E599" s="130" t="str">
        <f>IF(Funcionários!E592=0,"",Funcionários!E592)</f>
        <v/>
      </c>
      <c r="F59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59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59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59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00" spans="2:9" x14ac:dyDescent="0.25">
      <c r="B600" s="137" t="str">
        <f>IF(Tabela_GERAL[[#This Row],[FUNCIONARIO]]="","",COUNTA($D$13:D600))</f>
        <v/>
      </c>
      <c r="C600" s="130" t="str">
        <f>IF(Funcionários!B593=0,"",Funcionários!B593)</f>
        <v/>
      </c>
      <c r="D600" s="130" t="str">
        <f>IF(Funcionários!D593=0,"",Funcionários!D593)</f>
        <v/>
      </c>
      <c r="E600" s="130" t="str">
        <f>IF(Funcionários!E593=0,"",Funcionários!E593)</f>
        <v/>
      </c>
      <c r="F60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0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0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0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01" spans="2:9" x14ac:dyDescent="0.25">
      <c r="B601" s="137" t="str">
        <f>IF(Tabela_GERAL[[#This Row],[FUNCIONARIO]]="","",COUNTA($D$13:D601))</f>
        <v/>
      </c>
      <c r="C601" s="130" t="str">
        <f>IF(Funcionários!B594=0,"",Funcionários!B594)</f>
        <v/>
      </c>
      <c r="D601" s="130" t="str">
        <f>IF(Funcionários!D594=0,"",Funcionários!D594)</f>
        <v/>
      </c>
      <c r="E601" s="130" t="str">
        <f>IF(Funcionários!E594=0,"",Funcionários!E594)</f>
        <v/>
      </c>
      <c r="F60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0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0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0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02" spans="2:9" x14ac:dyDescent="0.25">
      <c r="B602" s="137" t="str">
        <f>IF(Tabela_GERAL[[#This Row],[FUNCIONARIO]]="","",COUNTA($D$13:D602))</f>
        <v/>
      </c>
      <c r="C602" s="130" t="str">
        <f>IF(Funcionários!B595=0,"",Funcionários!B595)</f>
        <v/>
      </c>
      <c r="D602" s="130" t="str">
        <f>IF(Funcionários!D595=0,"",Funcionários!D595)</f>
        <v/>
      </c>
      <c r="E602" s="130" t="str">
        <f>IF(Funcionários!E595=0,"",Funcionários!E595)</f>
        <v/>
      </c>
      <c r="F60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0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0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0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03" spans="2:9" x14ac:dyDescent="0.25">
      <c r="B603" s="137" t="str">
        <f>IF(Tabela_GERAL[[#This Row],[FUNCIONARIO]]="","",COUNTA($D$13:D603))</f>
        <v/>
      </c>
      <c r="C603" s="130" t="str">
        <f>IF(Funcionários!B596=0,"",Funcionários!B596)</f>
        <v/>
      </c>
      <c r="D603" s="130" t="str">
        <f>IF(Funcionários!D596=0,"",Funcionários!D596)</f>
        <v/>
      </c>
      <c r="E603" s="130" t="str">
        <f>IF(Funcionários!E596=0,"",Funcionários!E596)</f>
        <v/>
      </c>
      <c r="F60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0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0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0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04" spans="2:9" x14ac:dyDescent="0.25">
      <c r="B604" s="137" t="str">
        <f>IF(Tabela_GERAL[[#This Row],[FUNCIONARIO]]="","",COUNTA($D$13:D604))</f>
        <v/>
      </c>
      <c r="C604" s="130" t="str">
        <f>IF(Funcionários!B597=0,"",Funcionários!B597)</f>
        <v/>
      </c>
      <c r="D604" s="130" t="str">
        <f>IF(Funcionários!D597=0,"",Funcionários!D597)</f>
        <v/>
      </c>
      <c r="E604" s="130" t="str">
        <f>IF(Funcionários!E597=0,"",Funcionários!E597)</f>
        <v/>
      </c>
      <c r="F60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0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0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0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05" spans="2:9" x14ac:dyDescent="0.25">
      <c r="B605" s="137" t="str">
        <f>IF(Tabela_GERAL[[#This Row],[FUNCIONARIO]]="","",COUNTA($D$13:D605))</f>
        <v/>
      </c>
      <c r="C605" s="130" t="str">
        <f>IF(Funcionários!B598=0,"",Funcionários!B598)</f>
        <v/>
      </c>
      <c r="D605" s="130" t="str">
        <f>IF(Funcionários!D598=0,"",Funcionários!D598)</f>
        <v/>
      </c>
      <c r="E605" s="130" t="str">
        <f>IF(Funcionários!E598=0,"",Funcionários!E598)</f>
        <v/>
      </c>
      <c r="F60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0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0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0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06" spans="2:9" x14ac:dyDescent="0.25">
      <c r="B606" s="137" t="str">
        <f>IF(Tabela_GERAL[[#This Row],[FUNCIONARIO]]="","",COUNTA($D$13:D606))</f>
        <v/>
      </c>
      <c r="C606" s="130" t="str">
        <f>IF(Funcionários!B599=0,"",Funcionários!B599)</f>
        <v/>
      </c>
      <c r="D606" s="130" t="str">
        <f>IF(Funcionários!D599=0,"",Funcionários!D599)</f>
        <v/>
      </c>
      <c r="E606" s="130" t="str">
        <f>IF(Funcionários!E599=0,"",Funcionários!E599)</f>
        <v/>
      </c>
      <c r="F60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0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0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0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07" spans="2:9" x14ac:dyDescent="0.25">
      <c r="B607" s="137" t="str">
        <f>IF(Tabela_GERAL[[#This Row],[FUNCIONARIO]]="","",COUNTA($D$13:D607))</f>
        <v/>
      </c>
      <c r="C607" s="130" t="str">
        <f>IF(Funcionários!B600=0,"",Funcionários!B600)</f>
        <v/>
      </c>
      <c r="D607" s="130" t="str">
        <f>IF(Funcionários!D600=0,"",Funcionários!D600)</f>
        <v/>
      </c>
      <c r="E607" s="130" t="str">
        <f>IF(Funcionários!E600=0,"",Funcionários!E600)</f>
        <v/>
      </c>
      <c r="F60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0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0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0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08" spans="2:9" x14ac:dyDescent="0.25">
      <c r="B608" s="137" t="str">
        <f>IF(Tabela_GERAL[[#This Row],[FUNCIONARIO]]="","",COUNTA($D$13:D608))</f>
        <v/>
      </c>
      <c r="C608" s="130" t="str">
        <f>IF(Funcionários!B601=0,"",Funcionários!B601)</f>
        <v/>
      </c>
      <c r="D608" s="130" t="str">
        <f>IF(Funcionários!D601=0,"",Funcionários!D601)</f>
        <v/>
      </c>
      <c r="E608" s="130" t="str">
        <f>IF(Funcionários!E601=0,"",Funcionários!E601)</f>
        <v/>
      </c>
      <c r="F60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0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0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0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09" spans="2:9" x14ac:dyDescent="0.25">
      <c r="B609" s="137" t="str">
        <f>IF(Tabela_GERAL[[#This Row],[FUNCIONARIO]]="","",COUNTA($D$13:D609))</f>
        <v/>
      </c>
      <c r="C609" s="130" t="str">
        <f>IF(Funcionários!B602=0,"",Funcionários!B602)</f>
        <v/>
      </c>
      <c r="D609" s="130" t="str">
        <f>IF(Funcionários!D602=0,"",Funcionários!D602)</f>
        <v/>
      </c>
      <c r="E609" s="130" t="str">
        <f>IF(Funcionários!E602=0,"",Funcionários!E602)</f>
        <v/>
      </c>
      <c r="F60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0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0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0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10" spans="2:9" x14ac:dyDescent="0.25">
      <c r="B610" s="137" t="str">
        <f>IF(Tabela_GERAL[[#This Row],[FUNCIONARIO]]="","",COUNTA($D$13:D610))</f>
        <v/>
      </c>
      <c r="C610" s="130" t="str">
        <f>IF(Funcionários!B603=0,"",Funcionários!B603)</f>
        <v/>
      </c>
      <c r="D610" s="130" t="str">
        <f>IF(Funcionários!D603=0,"",Funcionários!D603)</f>
        <v/>
      </c>
      <c r="E610" s="130" t="str">
        <f>IF(Funcionários!E603=0,"",Funcionários!E603)</f>
        <v/>
      </c>
      <c r="F61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1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1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1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11" spans="2:9" x14ac:dyDescent="0.25">
      <c r="B611" s="137" t="str">
        <f>IF(Tabela_GERAL[[#This Row],[FUNCIONARIO]]="","",COUNTA($D$13:D611))</f>
        <v/>
      </c>
      <c r="C611" s="130" t="str">
        <f>IF(Funcionários!B604=0,"",Funcionários!B604)</f>
        <v/>
      </c>
      <c r="D611" s="130" t="str">
        <f>IF(Funcionários!D604=0,"",Funcionários!D604)</f>
        <v/>
      </c>
      <c r="E611" s="130" t="str">
        <f>IF(Funcionários!E604=0,"",Funcionários!E604)</f>
        <v/>
      </c>
      <c r="F61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1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1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1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12" spans="2:9" x14ac:dyDescent="0.25">
      <c r="B612" s="137" t="str">
        <f>IF(Tabela_GERAL[[#This Row],[FUNCIONARIO]]="","",COUNTA($D$13:D612))</f>
        <v/>
      </c>
      <c r="C612" s="130" t="str">
        <f>IF(Funcionários!B605=0,"",Funcionários!B605)</f>
        <v/>
      </c>
      <c r="D612" s="130" t="str">
        <f>IF(Funcionários!D605=0,"",Funcionários!D605)</f>
        <v/>
      </c>
      <c r="E612" s="130" t="str">
        <f>IF(Funcionários!E605=0,"",Funcionários!E605)</f>
        <v/>
      </c>
      <c r="F61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1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1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1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13" spans="2:9" x14ac:dyDescent="0.25">
      <c r="B613" s="137" t="str">
        <f>IF(Tabela_GERAL[[#This Row],[FUNCIONARIO]]="","",COUNTA($D$13:D613))</f>
        <v/>
      </c>
      <c r="C613" s="130" t="str">
        <f>IF(Funcionários!B606=0,"",Funcionários!B606)</f>
        <v/>
      </c>
      <c r="D613" s="130" t="str">
        <f>IF(Funcionários!D606=0,"",Funcionários!D606)</f>
        <v/>
      </c>
      <c r="E613" s="130" t="str">
        <f>IF(Funcionários!E606=0,"",Funcionários!E606)</f>
        <v/>
      </c>
      <c r="F61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1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1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1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14" spans="2:9" x14ac:dyDescent="0.25">
      <c r="B614" s="137" t="str">
        <f>IF(Tabela_GERAL[[#This Row],[FUNCIONARIO]]="","",COUNTA($D$13:D614))</f>
        <v/>
      </c>
      <c r="C614" s="130" t="str">
        <f>IF(Funcionários!B607=0,"",Funcionários!B607)</f>
        <v/>
      </c>
      <c r="D614" s="130" t="str">
        <f>IF(Funcionários!D607=0,"",Funcionários!D607)</f>
        <v/>
      </c>
      <c r="E614" s="130" t="str">
        <f>IF(Funcionários!E607=0,"",Funcionários!E607)</f>
        <v/>
      </c>
      <c r="F61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1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1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1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15" spans="2:9" x14ac:dyDescent="0.25">
      <c r="B615" s="137" t="str">
        <f>IF(Tabela_GERAL[[#This Row],[FUNCIONARIO]]="","",COUNTA($D$13:D615))</f>
        <v/>
      </c>
      <c r="C615" s="130" t="str">
        <f>IF(Funcionários!B608=0,"",Funcionários!B608)</f>
        <v/>
      </c>
      <c r="D615" s="130" t="str">
        <f>IF(Funcionários!D608=0,"",Funcionários!D608)</f>
        <v/>
      </c>
      <c r="E615" s="130" t="str">
        <f>IF(Funcionários!E608=0,"",Funcionários!E608)</f>
        <v/>
      </c>
      <c r="F61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1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1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1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16" spans="2:9" x14ac:dyDescent="0.25">
      <c r="B616" s="137" t="str">
        <f>IF(Tabela_GERAL[[#This Row],[FUNCIONARIO]]="","",COUNTA($D$13:D616))</f>
        <v/>
      </c>
      <c r="C616" s="130" t="str">
        <f>IF(Funcionários!B609=0,"",Funcionários!B609)</f>
        <v/>
      </c>
      <c r="D616" s="130" t="str">
        <f>IF(Funcionários!D609=0,"",Funcionários!D609)</f>
        <v/>
      </c>
      <c r="E616" s="130" t="str">
        <f>IF(Funcionários!E609=0,"",Funcionários!E609)</f>
        <v/>
      </c>
      <c r="F61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1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1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1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17" spans="2:9" x14ac:dyDescent="0.25">
      <c r="B617" s="137" t="str">
        <f>IF(Tabela_GERAL[[#This Row],[FUNCIONARIO]]="","",COUNTA($D$13:D617))</f>
        <v/>
      </c>
      <c r="C617" s="130" t="str">
        <f>IF(Funcionários!B610=0,"",Funcionários!B610)</f>
        <v/>
      </c>
      <c r="D617" s="130" t="str">
        <f>IF(Funcionários!D610=0,"",Funcionários!D610)</f>
        <v/>
      </c>
      <c r="E617" s="130" t="str">
        <f>IF(Funcionários!E610=0,"",Funcionários!E610)</f>
        <v/>
      </c>
      <c r="F61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1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1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1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18" spans="2:9" x14ac:dyDescent="0.25">
      <c r="B618" s="137" t="str">
        <f>IF(Tabela_GERAL[[#This Row],[FUNCIONARIO]]="","",COUNTA($D$13:D618))</f>
        <v/>
      </c>
      <c r="C618" s="130" t="str">
        <f>IF(Funcionários!B611=0,"",Funcionários!B611)</f>
        <v/>
      </c>
      <c r="D618" s="130" t="str">
        <f>IF(Funcionários!D611=0,"",Funcionários!D611)</f>
        <v/>
      </c>
      <c r="E618" s="130" t="str">
        <f>IF(Funcionários!E611=0,"",Funcionários!E611)</f>
        <v/>
      </c>
      <c r="F61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1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1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1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19" spans="2:9" x14ac:dyDescent="0.25">
      <c r="B619" s="137" t="str">
        <f>IF(Tabela_GERAL[[#This Row],[FUNCIONARIO]]="","",COUNTA($D$13:D619))</f>
        <v/>
      </c>
      <c r="C619" s="130" t="str">
        <f>IF(Funcionários!B612=0,"",Funcionários!B612)</f>
        <v/>
      </c>
      <c r="D619" s="130" t="str">
        <f>IF(Funcionários!D612=0,"",Funcionários!D612)</f>
        <v/>
      </c>
      <c r="E619" s="130" t="str">
        <f>IF(Funcionários!E612=0,"",Funcionários!E612)</f>
        <v/>
      </c>
      <c r="F61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1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1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1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20" spans="2:9" x14ac:dyDescent="0.25">
      <c r="B620" s="137" t="str">
        <f>IF(Tabela_GERAL[[#This Row],[FUNCIONARIO]]="","",COUNTA($D$13:D620))</f>
        <v/>
      </c>
      <c r="C620" s="130" t="str">
        <f>IF(Funcionários!B613=0,"",Funcionários!B613)</f>
        <v/>
      </c>
      <c r="D620" s="130" t="str">
        <f>IF(Funcionários!D613=0,"",Funcionários!D613)</f>
        <v/>
      </c>
      <c r="E620" s="130" t="str">
        <f>IF(Funcionários!E613=0,"",Funcionários!E613)</f>
        <v/>
      </c>
      <c r="F62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2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2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2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21" spans="2:9" x14ac:dyDescent="0.25">
      <c r="B621" s="137" t="str">
        <f>IF(Tabela_GERAL[[#This Row],[FUNCIONARIO]]="","",COUNTA($D$13:D621))</f>
        <v/>
      </c>
      <c r="C621" s="130" t="str">
        <f>IF(Funcionários!B614=0,"",Funcionários!B614)</f>
        <v/>
      </c>
      <c r="D621" s="130" t="str">
        <f>IF(Funcionários!D614=0,"",Funcionários!D614)</f>
        <v/>
      </c>
      <c r="E621" s="130" t="str">
        <f>IF(Funcionários!E614=0,"",Funcionários!E614)</f>
        <v/>
      </c>
      <c r="F62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2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2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2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22" spans="2:9" x14ac:dyDescent="0.25">
      <c r="B622" s="137" t="str">
        <f>IF(Tabela_GERAL[[#This Row],[FUNCIONARIO]]="","",COUNTA($D$13:D622))</f>
        <v/>
      </c>
      <c r="C622" s="130" t="str">
        <f>IF(Funcionários!B615=0,"",Funcionários!B615)</f>
        <v/>
      </c>
      <c r="D622" s="130" t="str">
        <f>IF(Funcionários!D615=0,"",Funcionários!D615)</f>
        <v/>
      </c>
      <c r="E622" s="130" t="str">
        <f>IF(Funcionários!E615=0,"",Funcionários!E615)</f>
        <v/>
      </c>
      <c r="F62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2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2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2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23" spans="2:9" x14ac:dyDescent="0.25">
      <c r="B623" s="137" t="str">
        <f>IF(Tabela_GERAL[[#This Row],[FUNCIONARIO]]="","",COUNTA($D$13:D623))</f>
        <v/>
      </c>
      <c r="C623" s="130" t="str">
        <f>IF(Funcionários!B616=0,"",Funcionários!B616)</f>
        <v/>
      </c>
      <c r="D623" s="130" t="str">
        <f>IF(Funcionários!D616=0,"",Funcionários!D616)</f>
        <v/>
      </c>
      <c r="E623" s="130" t="str">
        <f>IF(Funcionários!E616=0,"",Funcionários!E616)</f>
        <v/>
      </c>
      <c r="F62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2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2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2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24" spans="2:9" x14ac:dyDescent="0.25">
      <c r="B624" s="137" t="str">
        <f>IF(Tabela_GERAL[[#This Row],[FUNCIONARIO]]="","",COUNTA($D$13:D624))</f>
        <v/>
      </c>
      <c r="C624" s="130" t="str">
        <f>IF(Funcionários!B617=0,"",Funcionários!B617)</f>
        <v/>
      </c>
      <c r="D624" s="130" t="str">
        <f>IF(Funcionários!D617=0,"",Funcionários!D617)</f>
        <v/>
      </c>
      <c r="E624" s="130" t="str">
        <f>IF(Funcionários!E617=0,"",Funcionários!E617)</f>
        <v/>
      </c>
      <c r="F62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2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2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2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25" spans="2:9" x14ac:dyDescent="0.25">
      <c r="B625" s="137" t="str">
        <f>IF(Tabela_GERAL[[#This Row],[FUNCIONARIO]]="","",COUNTA($D$13:D625))</f>
        <v/>
      </c>
      <c r="C625" s="130" t="str">
        <f>IF(Funcionários!B618=0,"",Funcionários!B618)</f>
        <v/>
      </c>
      <c r="D625" s="130" t="str">
        <f>IF(Funcionários!D618=0,"",Funcionários!D618)</f>
        <v/>
      </c>
      <c r="E625" s="130" t="str">
        <f>IF(Funcionários!E618=0,"",Funcionários!E618)</f>
        <v/>
      </c>
      <c r="F62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2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2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2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26" spans="2:9" x14ac:dyDescent="0.25">
      <c r="B626" s="137" t="str">
        <f>IF(Tabela_GERAL[[#This Row],[FUNCIONARIO]]="","",COUNTA($D$13:D626))</f>
        <v/>
      </c>
      <c r="C626" s="130" t="str">
        <f>IF(Funcionários!B619=0,"",Funcionários!B619)</f>
        <v/>
      </c>
      <c r="D626" s="130" t="str">
        <f>IF(Funcionários!D619=0,"",Funcionários!D619)</f>
        <v/>
      </c>
      <c r="E626" s="130" t="str">
        <f>IF(Funcionários!E619=0,"",Funcionários!E619)</f>
        <v/>
      </c>
      <c r="F62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2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2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2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27" spans="2:9" x14ac:dyDescent="0.25">
      <c r="B627" s="137" t="str">
        <f>IF(Tabela_GERAL[[#This Row],[FUNCIONARIO]]="","",COUNTA($D$13:D627))</f>
        <v/>
      </c>
      <c r="C627" s="130" t="str">
        <f>IF(Funcionários!B620=0,"",Funcionários!B620)</f>
        <v/>
      </c>
      <c r="D627" s="130" t="str">
        <f>IF(Funcionários!D620=0,"",Funcionários!D620)</f>
        <v/>
      </c>
      <c r="E627" s="130" t="str">
        <f>IF(Funcionários!E620=0,"",Funcionários!E620)</f>
        <v/>
      </c>
      <c r="F62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2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2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2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28" spans="2:9" x14ac:dyDescent="0.25">
      <c r="B628" s="137" t="str">
        <f>IF(Tabela_GERAL[[#This Row],[FUNCIONARIO]]="","",COUNTA($D$13:D628))</f>
        <v/>
      </c>
      <c r="C628" s="130" t="str">
        <f>IF(Funcionários!B621=0,"",Funcionários!B621)</f>
        <v/>
      </c>
      <c r="D628" s="130" t="str">
        <f>IF(Funcionários!D621=0,"",Funcionários!D621)</f>
        <v/>
      </c>
      <c r="E628" s="130" t="str">
        <f>IF(Funcionários!E621=0,"",Funcionários!E621)</f>
        <v/>
      </c>
      <c r="F62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2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2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2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29" spans="2:9" x14ac:dyDescent="0.25">
      <c r="B629" s="137" t="str">
        <f>IF(Tabela_GERAL[[#This Row],[FUNCIONARIO]]="","",COUNTA($D$13:D629))</f>
        <v/>
      </c>
      <c r="C629" s="130" t="str">
        <f>IF(Funcionários!B622=0,"",Funcionários!B622)</f>
        <v/>
      </c>
      <c r="D629" s="130" t="str">
        <f>IF(Funcionários!D622=0,"",Funcionários!D622)</f>
        <v/>
      </c>
      <c r="E629" s="130" t="str">
        <f>IF(Funcionários!E622=0,"",Funcionários!E622)</f>
        <v/>
      </c>
      <c r="F62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2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2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2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30" spans="2:9" x14ac:dyDescent="0.25">
      <c r="B630" s="137" t="str">
        <f>IF(Tabela_GERAL[[#This Row],[FUNCIONARIO]]="","",COUNTA($D$13:D630))</f>
        <v/>
      </c>
      <c r="C630" s="130" t="str">
        <f>IF(Funcionários!B623=0,"",Funcionários!B623)</f>
        <v/>
      </c>
      <c r="D630" s="130" t="str">
        <f>IF(Funcionários!D623=0,"",Funcionários!D623)</f>
        <v/>
      </c>
      <c r="E630" s="130" t="str">
        <f>IF(Funcionários!E623=0,"",Funcionários!E623)</f>
        <v/>
      </c>
      <c r="F63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3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3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3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31" spans="2:9" x14ac:dyDescent="0.25">
      <c r="B631" s="137" t="str">
        <f>IF(Tabela_GERAL[[#This Row],[FUNCIONARIO]]="","",COUNTA($D$13:D631))</f>
        <v/>
      </c>
      <c r="C631" s="130" t="str">
        <f>IF(Funcionários!B624=0,"",Funcionários!B624)</f>
        <v/>
      </c>
      <c r="D631" s="130" t="str">
        <f>IF(Funcionários!D624=0,"",Funcionários!D624)</f>
        <v/>
      </c>
      <c r="E631" s="130" t="str">
        <f>IF(Funcionários!E624=0,"",Funcionários!E624)</f>
        <v/>
      </c>
      <c r="F63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3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3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3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32" spans="2:9" x14ac:dyDescent="0.25">
      <c r="B632" s="137" t="str">
        <f>IF(Tabela_GERAL[[#This Row],[FUNCIONARIO]]="","",COUNTA($D$13:D632))</f>
        <v/>
      </c>
      <c r="C632" s="130" t="str">
        <f>IF(Funcionários!B625=0,"",Funcionários!B625)</f>
        <v/>
      </c>
      <c r="D632" s="130" t="str">
        <f>IF(Funcionários!D625=0,"",Funcionários!D625)</f>
        <v/>
      </c>
      <c r="E632" s="130" t="str">
        <f>IF(Funcionários!E625=0,"",Funcionários!E625)</f>
        <v/>
      </c>
      <c r="F63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3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3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3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33" spans="2:9" x14ac:dyDescent="0.25">
      <c r="B633" s="137" t="str">
        <f>IF(Tabela_GERAL[[#This Row],[FUNCIONARIO]]="","",COUNTA($D$13:D633))</f>
        <v/>
      </c>
      <c r="C633" s="130" t="str">
        <f>IF(Funcionários!B626=0,"",Funcionários!B626)</f>
        <v/>
      </c>
      <c r="D633" s="130" t="str">
        <f>IF(Funcionários!D626=0,"",Funcionários!D626)</f>
        <v/>
      </c>
      <c r="E633" s="130" t="str">
        <f>IF(Funcionários!E626=0,"",Funcionários!E626)</f>
        <v/>
      </c>
      <c r="F63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3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3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3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34" spans="2:9" x14ac:dyDescent="0.25">
      <c r="B634" s="137" t="str">
        <f>IF(Tabela_GERAL[[#This Row],[FUNCIONARIO]]="","",COUNTA($D$13:D634))</f>
        <v/>
      </c>
      <c r="C634" s="130" t="str">
        <f>IF(Funcionários!B627=0,"",Funcionários!B627)</f>
        <v/>
      </c>
      <c r="D634" s="130" t="str">
        <f>IF(Funcionários!D627=0,"",Funcionários!D627)</f>
        <v/>
      </c>
      <c r="E634" s="130" t="str">
        <f>IF(Funcionários!E627=0,"",Funcionários!E627)</f>
        <v/>
      </c>
      <c r="F63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3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3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3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35" spans="2:9" x14ac:dyDescent="0.25">
      <c r="B635" s="137" t="str">
        <f>IF(Tabela_GERAL[[#This Row],[FUNCIONARIO]]="","",COUNTA($D$13:D635))</f>
        <v/>
      </c>
      <c r="C635" s="130" t="str">
        <f>IF(Funcionários!B628=0,"",Funcionários!B628)</f>
        <v/>
      </c>
      <c r="D635" s="130" t="str">
        <f>IF(Funcionários!D628=0,"",Funcionários!D628)</f>
        <v/>
      </c>
      <c r="E635" s="130" t="str">
        <f>IF(Funcionários!E628=0,"",Funcionários!E628)</f>
        <v/>
      </c>
      <c r="F63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3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3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3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36" spans="2:9" x14ac:dyDescent="0.25">
      <c r="B636" s="137" t="str">
        <f>IF(Tabela_GERAL[[#This Row],[FUNCIONARIO]]="","",COUNTA($D$13:D636))</f>
        <v/>
      </c>
      <c r="C636" s="130" t="str">
        <f>IF(Funcionários!B629=0,"",Funcionários!B629)</f>
        <v/>
      </c>
      <c r="D636" s="130" t="str">
        <f>IF(Funcionários!D629=0,"",Funcionários!D629)</f>
        <v/>
      </c>
      <c r="E636" s="130" t="str">
        <f>IF(Funcionários!E629=0,"",Funcionários!E629)</f>
        <v/>
      </c>
      <c r="F63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3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3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3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37" spans="2:9" x14ac:dyDescent="0.25">
      <c r="B637" s="137" t="str">
        <f>IF(Tabela_GERAL[[#This Row],[FUNCIONARIO]]="","",COUNTA($D$13:D637))</f>
        <v/>
      </c>
      <c r="C637" s="130" t="str">
        <f>IF(Funcionários!B630=0,"",Funcionários!B630)</f>
        <v/>
      </c>
      <c r="D637" s="130" t="str">
        <f>IF(Funcionários!D630=0,"",Funcionários!D630)</f>
        <v/>
      </c>
      <c r="E637" s="130" t="str">
        <f>IF(Funcionários!E630=0,"",Funcionários!E630)</f>
        <v/>
      </c>
      <c r="F63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3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3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3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38" spans="2:9" x14ac:dyDescent="0.25">
      <c r="B638" s="137" t="str">
        <f>IF(Tabela_GERAL[[#This Row],[FUNCIONARIO]]="","",COUNTA($D$13:D638))</f>
        <v/>
      </c>
      <c r="C638" s="130" t="str">
        <f>IF(Funcionários!B631=0,"",Funcionários!B631)</f>
        <v/>
      </c>
      <c r="D638" s="130" t="str">
        <f>IF(Funcionários!D631=0,"",Funcionários!D631)</f>
        <v/>
      </c>
      <c r="E638" s="130" t="str">
        <f>IF(Funcionários!E631=0,"",Funcionários!E631)</f>
        <v/>
      </c>
      <c r="F63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3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3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3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39" spans="2:9" x14ac:dyDescent="0.25">
      <c r="B639" s="137" t="str">
        <f>IF(Tabela_GERAL[[#This Row],[FUNCIONARIO]]="","",COUNTA($D$13:D639))</f>
        <v/>
      </c>
      <c r="C639" s="130" t="str">
        <f>IF(Funcionários!B632=0,"",Funcionários!B632)</f>
        <v/>
      </c>
      <c r="D639" s="130" t="str">
        <f>IF(Funcionários!D632=0,"",Funcionários!D632)</f>
        <v/>
      </c>
      <c r="E639" s="130" t="str">
        <f>IF(Funcionários!E632=0,"",Funcionários!E632)</f>
        <v/>
      </c>
      <c r="F63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3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3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3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40" spans="2:9" x14ac:dyDescent="0.25">
      <c r="B640" s="137" t="str">
        <f>IF(Tabela_GERAL[[#This Row],[FUNCIONARIO]]="","",COUNTA($D$13:D640))</f>
        <v/>
      </c>
      <c r="C640" s="130" t="str">
        <f>IF(Funcionários!B633=0,"",Funcionários!B633)</f>
        <v/>
      </c>
      <c r="D640" s="130" t="str">
        <f>IF(Funcionários!D633=0,"",Funcionários!D633)</f>
        <v/>
      </c>
      <c r="E640" s="130" t="str">
        <f>IF(Funcionários!E633=0,"",Funcionários!E633)</f>
        <v/>
      </c>
      <c r="F64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4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4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4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41" spans="2:9" x14ac:dyDescent="0.25">
      <c r="B641" s="137" t="str">
        <f>IF(Tabela_GERAL[[#This Row],[FUNCIONARIO]]="","",COUNTA($D$13:D641))</f>
        <v/>
      </c>
      <c r="C641" s="130" t="str">
        <f>IF(Funcionários!B634=0,"",Funcionários!B634)</f>
        <v/>
      </c>
      <c r="D641" s="130" t="str">
        <f>IF(Funcionários!D634=0,"",Funcionários!D634)</f>
        <v/>
      </c>
      <c r="E641" s="130" t="str">
        <f>IF(Funcionários!E634=0,"",Funcionários!E634)</f>
        <v/>
      </c>
      <c r="F64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4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4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4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42" spans="2:9" x14ac:dyDescent="0.25">
      <c r="B642" s="137" t="str">
        <f>IF(Tabela_GERAL[[#This Row],[FUNCIONARIO]]="","",COUNTA($D$13:D642))</f>
        <v/>
      </c>
      <c r="C642" s="130" t="str">
        <f>IF(Funcionários!B635=0,"",Funcionários!B635)</f>
        <v/>
      </c>
      <c r="D642" s="130" t="str">
        <f>IF(Funcionários!D635=0,"",Funcionários!D635)</f>
        <v/>
      </c>
      <c r="E642" s="130" t="str">
        <f>IF(Funcionários!E635=0,"",Funcionários!E635)</f>
        <v/>
      </c>
      <c r="F64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4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4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4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43" spans="2:9" x14ac:dyDescent="0.25">
      <c r="B643" s="137" t="str">
        <f>IF(Tabela_GERAL[[#This Row],[FUNCIONARIO]]="","",COUNTA($D$13:D643))</f>
        <v/>
      </c>
      <c r="C643" s="130" t="str">
        <f>IF(Funcionários!B636=0,"",Funcionários!B636)</f>
        <v/>
      </c>
      <c r="D643" s="130" t="str">
        <f>IF(Funcionários!D636=0,"",Funcionários!D636)</f>
        <v/>
      </c>
      <c r="E643" s="130" t="str">
        <f>IF(Funcionários!E636=0,"",Funcionários!E636)</f>
        <v/>
      </c>
      <c r="F64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4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4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4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44" spans="2:9" x14ac:dyDescent="0.25">
      <c r="B644" s="137" t="str">
        <f>IF(Tabela_GERAL[[#This Row],[FUNCIONARIO]]="","",COUNTA($D$13:D644))</f>
        <v/>
      </c>
      <c r="C644" s="130" t="str">
        <f>IF(Funcionários!B637=0,"",Funcionários!B637)</f>
        <v/>
      </c>
      <c r="D644" s="130" t="str">
        <f>IF(Funcionários!D637=0,"",Funcionários!D637)</f>
        <v/>
      </c>
      <c r="E644" s="130" t="str">
        <f>IF(Funcionários!E637=0,"",Funcionários!E637)</f>
        <v/>
      </c>
      <c r="F64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4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4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4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45" spans="2:9" x14ac:dyDescent="0.25">
      <c r="B645" s="137" t="str">
        <f>IF(Tabela_GERAL[[#This Row],[FUNCIONARIO]]="","",COUNTA($D$13:D645))</f>
        <v/>
      </c>
      <c r="C645" s="130" t="str">
        <f>IF(Funcionários!B638=0,"",Funcionários!B638)</f>
        <v/>
      </c>
      <c r="D645" s="130" t="str">
        <f>IF(Funcionários!D638=0,"",Funcionários!D638)</f>
        <v/>
      </c>
      <c r="E645" s="130" t="str">
        <f>IF(Funcionários!E638=0,"",Funcionários!E638)</f>
        <v/>
      </c>
      <c r="F64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4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4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4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46" spans="2:9" x14ac:dyDescent="0.25">
      <c r="B646" s="137" t="str">
        <f>IF(Tabela_GERAL[[#This Row],[FUNCIONARIO]]="","",COUNTA($D$13:D646))</f>
        <v/>
      </c>
      <c r="C646" s="130" t="str">
        <f>IF(Funcionários!B639=0,"",Funcionários!B639)</f>
        <v/>
      </c>
      <c r="D646" s="130" t="str">
        <f>IF(Funcionários!D639=0,"",Funcionários!D639)</f>
        <v/>
      </c>
      <c r="E646" s="130" t="str">
        <f>IF(Funcionários!E639=0,"",Funcionários!E639)</f>
        <v/>
      </c>
      <c r="F64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4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4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4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47" spans="2:9" x14ac:dyDescent="0.25">
      <c r="B647" s="137" t="str">
        <f>IF(Tabela_GERAL[[#This Row],[FUNCIONARIO]]="","",COUNTA($D$13:D647))</f>
        <v/>
      </c>
      <c r="C647" s="130" t="str">
        <f>IF(Funcionários!B640=0,"",Funcionários!B640)</f>
        <v/>
      </c>
      <c r="D647" s="130" t="str">
        <f>IF(Funcionários!D640=0,"",Funcionários!D640)</f>
        <v/>
      </c>
      <c r="E647" s="130" t="str">
        <f>IF(Funcionários!E640=0,"",Funcionários!E640)</f>
        <v/>
      </c>
      <c r="F64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4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4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4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48" spans="2:9" x14ac:dyDescent="0.25">
      <c r="B648" s="137" t="str">
        <f>IF(Tabela_GERAL[[#This Row],[FUNCIONARIO]]="","",COUNTA($D$13:D648))</f>
        <v/>
      </c>
      <c r="C648" s="130" t="str">
        <f>IF(Funcionários!B641=0,"",Funcionários!B641)</f>
        <v/>
      </c>
      <c r="D648" s="130" t="str">
        <f>IF(Funcionários!D641=0,"",Funcionários!D641)</f>
        <v/>
      </c>
      <c r="E648" s="130" t="str">
        <f>IF(Funcionários!E641=0,"",Funcionários!E641)</f>
        <v/>
      </c>
      <c r="F64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4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4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4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49" spans="2:9" x14ac:dyDescent="0.25">
      <c r="B649" s="137" t="str">
        <f>IF(Tabela_GERAL[[#This Row],[FUNCIONARIO]]="","",COUNTA($D$13:D649))</f>
        <v/>
      </c>
      <c r="C649" s="130" t="str">
        <f>IF(Funcionários!B642=0,"",Funcionários!B642)</f>
        <v/>
      </c>
      <c r="D649" s="130" t="str">
        <f>IF(Funcionários!D642=0,"",Funcionários!D642)</f>
        <v/>
      </c>
      <c r="E649" s="130" t="str">
        <f>IF(Funcionários!E642=0,"",Funcionários!E642)</f>
        <v/>
      </c>
      <c r="F64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4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4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4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50" spans="2:9" x14ac:dyDescent="0.25">
      <c r="B650" s="137" t="str">
        <f>IF(Tabela_GERAL[[#This Row],[FUNCIONARIO]]="","",COUNTA($D$13:D650))</f>
        <v/>
      </c>
      <c r="C650" s="130" t="str">
        <f>IF(Funcionários!B643=0,"",Funcionários!B643)</f>
        <v/>
      </c>
      <c r="D650" s="130" t="str">
        <f>IF(Funcionários!D643=0,"",Funcionários!D643)</f>
        <v/>
      </c>
      <c r="E650" s="130" t="str">
        <f>IF(Funcionários!E643=0,"",Funcionários!E643)</f>
        <v/>
      </c>
      <c r="F65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5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5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5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51" spans="2:9" x14ac:dyDescent="0.25">
      <c r="B651" s="137" t="str">
        <f>IF(Tabela_GERAL[[#This Row],[FUNCIONARIO]]="","",COUNTA($D$13:D651))</f>
        <v/>
      </c>
      <c r="C651" s="130" t="str">
        <f>IF(Funcionários!B644=0,"",Funcionários!B644)</f>
        <v/>
      </c>
      <c r="D651" s="130" t="str">
        <f>IF(Funcionários!D644=0,"",Funcionários!D644)</f>
        <v/>
      </c>
      <c r="E651" s="130" t="str">
        <f>IF(Funcionários!E644=0,"",Funcionários!E644)</f>
        <v/>
      </c>
      <c r="F65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5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5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5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52" spans="2:9" x14ac:dyDescent="0.25">
      <c r="B652" s="137" t="str">
        <f>IF(Tabela_GERAL[[#This Row],[FUNCIONARIO]]="","",COUNTA($D$13:D652))</f>
        <v/>
      </c>
      <c r="C652" s="130" t="str">
        <f>IF(Funcionários!B645=0,"",Funcionários!B645)</f>
        <v/>
      </c>
      <c r="D652" s="130" t="str">
        <f>IF(Funcionários!D645=0,"",Funcionários!D645)</f>
        <v/>
      </c>
      <c r="E652" s="130" t="str">
        <f>IF(Funcionários!E645=0,"",Funcionários!E645)</f>
        <v/>
      </c>
      <c r="F65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5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5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5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53" spans="2:9" x14ac:dyDescent="0.25">
      <c r="B653" s="137" t="str">
        <f>IF(Tabela_GERAL[[#This Row],[FUNCIONARIO]]="","",COUNTA($D$13:D653))</f>
        <v/>
      </c>
      <c r="C653" s="130" t="str">
        <f>IF(Funcionários!B646=0,"",Funcionários!B646)</f>
        <v/>
      </c>
      <c r="D653" s="130" t="str">
        <f>IF(Funcionários!D646=0,"",Funcionários!D646)</f>
        <v/>
      </c>
      <c r="E653" s="130" t="str">
        <f>IF(Funcionários!E646=0,"",Funcionários!E646)</f>
        <v/>
      </c>
      <c r="F65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5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5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5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54" spans="2:9" x14ac:dyDescent="0.25">
      <c r="B654" s="137" t="str">
        <f>IF(Tabela_GERAL[[#This Row],[FUNCIONARIO]]="","",COUNTA($D$13:D654))</f>
        <v/>
      </c>
      <c r="C654" s="130" t="str">
        <f>IF(Funcionários!B647=0,"",Funcionários!B647)</f>
        <v/>
      </c>
      <c r="D654" s="130" t="str">
        <f>IF(Funcionários!D647=0,"",Funcionários!D647)</f>
        <v/>
      </c>
      <c r="E654" s="130" t="str">
        <f>IF(Funcionários!E647=0,"",Funcionários!E647)</f>
        <v/>
      </c>
      <c r="F65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5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5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5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55" spans="2:9" x14ac:dyDescent="0.25">
      <c r="B655" s="137" t="str">
        <f>IF(Tabela_GERAL[[#This Row],[FUNCIONARIO]]="","",COUNTA($D$13:D655))</f>
        <v/>
      </c>
      <c r="C655" s="130" t="str">
        <f>IF(Funcionários!B648=0,"",Funcionários!B648)</f>
        <v/>
      </c>
      <c r="D655" s="130" t="str">
        <f>IF(Funcionários!D648=0,"",Funcionários!D648)</f>
        <v/>
      </c>
      <c r="E655" s="130" t="str">
        <f>IF(Funcionários!E648=0,"",Funcionários!E648)</f>
        <v/>
      </c>
      <c r="F65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5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5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5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56" spans="2:9" x14ac:dyDescent="0.25">
      <c r="B656" s="137" t="str">
        <f>IF(Tabela_GERAL[[#This Row],[FUNCIONARIO]]="","",COUNTA($D$13:D656))</f>
        <v/>
      </c>
      <c r="C656" s="130" t="str">
        <f>IF(Funcionários!B649=0,"",Funcionários!B649)</f>
        <v/>
      </c>
      <c r="D656" s="130" t="str">
        <f>IF(Funcionários!D649=0,"",Funcionários!D649)</f>
        <v/>
      </c>
      <c r="E656" s="130" t="str">
        <f>IF(Funcionários!E649=0,"",Funcionários!E649)</f>
        <v/>
      </c>
      <c r="F65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5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5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5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57" spans="2:9" x14ac:dyDescent="0.25">
      <c r="B657" s="137" t="str">
        <f>IF(Tabela_GERAL[[#This Row],[FUNCIONARIO]]="","",COUNTA($D$13:D657))</f>
        <v/>
      </c>
      <c r="C657" s="130" t="str">
        <f>IF(Funcionários!B650=0,"",Funcionários!B650)</f>
        <v/>
      </c>
      <c r="D657" s="130" t="str">
        <f>IF(Funcionários!D650=0,"",Funcionários!D650)</f>
        <v/>
      </c>
      <c r="E657" s="130" t="str">
        <f>IF(Funcionários!E650=0,"",Funcionários!E650)</f>
        <v/>
      </c>
      <c r="F65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5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5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5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58" spans="2:9" x14ac:dyDescent="0.25">
      <c r="B658" s="137" t="str">
        <f>IF(Tabela_GERAL[[#This Row],[FUNCIONARIO]]="","",COUNTA($D$13:D658))</f>
        <v/>
      </c>
      <c r="C658" s="130" t="str">
        <f>IF(Funcionários!B651=0,"",Funcionários!B651)</f>
        <v/>
      </c>
      <c r="D658" s="130" t="str">
        <f>IF(Funcionários!D651=0,"",Funcionários!D651)</f>
        <v/>
      </c>
      <c r="E658" s="130" t="str">
        <f>IF(Funcionários!E651=0,"",Funcionários!E651)</f>
        <v/>
      </c>
      <c r="F65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5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5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5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59" spans="2:9" x14ac:dyDescent="0.25">
      <c r="B659" s="137" t="str">
        <f>IF(Tabela_GERAL[[#This Row],[FUNCIONARIO]]="","",COUNTA($D$13:D659))</f>
        <v/>
      </c>
      <c r="C659" s="130" t="str">
        <f>IF(Funcionários!B652=0,"",Funcionários!B652)</f>
        <v/>
      </c>
      <c r="D659" s="130" t="str">
        <f>IF(Funcionários!D652=0,"",Funcionários!D652)</f>
        <v/>
      </c>
      <c r="E659" s="130" t="str">
        <f>IF(Funcionários!E652=0,"",Funcionários!E652)</f>
        <v/>
      </c>
      <c r="F65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5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5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5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60" spans="2:9" x14ac:dyDescent="0.25">
      <c r="B660" s="137" t="str">
        <f>IF(Tabela_GERAL[[#This Row],[FUNCIONARIO]]="","",COUNTA($D$13:D660))</f>
        <v/>
      </c>
      <c r="C660" s="130" t="str">
        <f>IF(Funcionários!B653=0,"",Funcionários!B653)</f>
        <v/>
      </c>
      <c r="D660" s="130" t="str">
        <f>IF(Funcionários!D653=0,"",Funcionários!D653)</f>
        <v/>
      </c>
      <c r="E660" s="130" t="str">
        <f>IF(Funcionários!E653=0,"",Funcionários!E653)</f>
        <v/>
      </c>
      <c r="F66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6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6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6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61" spans="2:9" x14ac:dyDescent="0.25">
      <c r="B661" s="137" t="str">
        <f>IF(Tabela_GERAL[[#This Row],[FUNCIONARIO]]="","",COUNTA($D$13:D661))</f>
        <v/>
      </c>
      <c r="C661" s="130" t="str">
        <f>IF(Funcionários!B654=0,"",Funcionários!B654)</f>
        <v/>
      </c>
      <c r="D661" s="130" t="str">
        <f>IF(Funcionários!D654=0,"",Funcionários!D654)</f>
        <v/>
      </c>
      <c r="E661" s="130" t="str">
        <f>IF(Funcionários!E654=0,"",Funcionários!E654)</f>
        <v/>
      </c>
      <c r="F66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6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6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6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62" spans="2:9" x14ac:dyDescent="0.25">
      <c r="B662" s="137" t="str">
        <f>IF(Tabela_GERAL[[#This Row],[FUNCIONARIO]]="","",COUNTA($D$13:D662))</f>
        <v/>
      </c>
      <c r="C662" s="130" t="str">
        <f>IF(Funcionários!B655=0,"",Funcionários!B655)</f>
        <v/>
      </c>
      <c r="D662" s="130" t="str">
        <f>IF(Funcionários!D655=0,"",Funcionários!D655)</f>
        <v/>
      </c>
      <c r="E662" s="130" t="str">
        <f>IF(Funcionários!E655=0,"",Funcionários!E655)</f>
        <v/>
      </c>
      <c r="F66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6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6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6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63" spans="2:9" x14ac:dyDescent="0.25">
      <c r="B663" s="137" t="str">
        <f>IF(Tabela_GERAL[[#This Row],[FUNCIONARIO]]="","",COUNTA($D$13:D663))</f>
        <v/>
      </c>
      <c r="C663" s="130" t="str">
        <f>IF(Funcionários!B656=0,"",Funcionários!B656)</f>
        <v/>
      </c>
      <c r="D663" s="130" t="str">
        <f>IF(Funcionários!D656=0,"",Funcionários!D656)</f>
        <v/>
      </c>
      <c r="E663" s="130" t="str">
        <f>IF(Funcionários!E656=0,"",Funcionários!E656)</f>
        <v/>
      </c>
      <c r="F66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6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6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6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64" spans="2:9" x14ac:dyDescent="0.25">
      <c r="B664" s="137" t="str">
        <f>IF(Tabela_GERAL[[#This Row],[FUNCIONARIO]]="","",COUNTA($D$13:D664))</f>
        <v/>
      </c>
      <c r="C664" s="130" t="str">
        <f>IF(Funcionários!B657=0,"",Funcionários!B657)</f>
        <v/>
      </c>
      <c r="D664" s="130" t="str">
        <f>IF(Funcionários!D657=0,"",Funcionários!D657)</f>
        <v/>
      </c>
      <c r="E664" s="130" t="str">
        <f>IF(Funcionários!E657=0,"",Funcionários!E657)</f>
        <v/>
      </c>
      <c r="F66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6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6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6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65" spans="2:9" x14ac:dyDescent="0.25">
      <c r="B665" s="137" t="str">
        <f>IF(Tabela_GERAL[[#This Row],[FUNCIONARIO]]="","",COUNTA($D$13:D665))</f>
        <v/>
      </c>
      <c r="C665" s="130" t="str">
        <f>IF(Funcionários!B658=0,"",Funcionários!B658)</f>
        <v/>
      </c>
      <c r="D665" s="130" t="str">
        <f>IF(Funcionários!D658=0,"",Funcionários!D658)</f>
        <v/>
      </c>
      <c r="E665" s="130" t="str">
        <f>IF(Funcionários!E658=0,"",Funcionários!E658)</f>
        <v/>
      </c>
      <c r="F66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6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6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6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66" spans="2:9" x14ac:dyDescent="0.25">
      <c r="B666" s="137" t="str">
        <f>IF(Tabela_GERAL[[#This Row],[FUNCIONARIO]]="","",COUNTA($D$13:D666))</f>
        <v/>
      </c>
      <c r="C666" s="130" t="str">
        <f>IF(Funcionários!B659=0,"",Funcionários!B659)</f>
        <v/>
      </c>
      <c r="D666" s="130" t="str">
        <f>IF(Funcionários!D659=0,"",Funcionários!D659)</f>
        <v/>
      </c>
      <c r="E666" s="130" t="str">
        <f>IF(Funcionários!E659=0,"",Funcionários!E659)</f>
        <v/>
      </c>
      <c r="F66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6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6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6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67" spans="2:9" x14ac:dyDescent="0.25">
      <c r="B667" s="137" t="str">
        <f>IF(Tabela_GERAL[[#This Row],[FUNCIONARIO]]="","",COUNTA($D$13:D667))</f>
        <v/>
      </c>
      <c r="C667" s="130" t="str">
        <f>IF(Funcionários!B660=0,"",Funcionários!B660)</f>
        <v/>
      </c>
      <c r="D667" s="130" t="str">
        <f>IF(Funcionários!D660=0,"",Funcionários!D660)</f>
        <v/>
      </c>
      <c r="E667" s="130" t="str">
        <f>IF(Funcionários!E660=0,"",Funcionários!E660)</f>
        <v/>
      </c>
      <c r="F66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6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6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6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68" spans="2:9" x14ac:dyDescent="0.25">
      <c r="B668" s="137" t="str">
        <f>IF(Tabela_GERAL[[#This Row],[FUNCIONARIO]]="","",COUNTA($D$13:D668))</f>
        <v/>
      </c>
      <c r="C668" s="130" t="str">
        <f>IF(Funcionários!B661=0,"",Funcionários!B661)</f>
        <v/>
      </c>
      <c r="D668" s="130" t="str">
        <f>IF(Funcionários!D661=0,"",Funcionários!D661)</f>
        <v/>
      </c>
      <c r="E668" s="130" t="str">
        <f>IF(Funcionários!E661=0,"",Funcionários!E661)</f>
        <v/>
      </c>
      <c r="F66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6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6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6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69" spans="2:9" x14ac:dyDescent="0.25">
      <c r="B669" s="137" t="str">
        <f>IF(Tabela_GERAL[[#This Row],[FUNCIONARIO]]="","",COUNTA($D$13:D669))</f>
        <v/>
      </c>
      <c r="C669" s="130" t="str">
        <f>IF(Funcionários!B662=0,"",Funcionários!B662)</f>
        <v/>
      </c>
      <c r="D669" s="130" t="str">
        <f>IF(Funcionários!D662=0,"",Funcionários!D662)</f>
        <v/>
      </c>
      <c r="E669" s="130" t="str">
        <f>IF(Funcionários!E662=0,"",Funcionários!E662)</f>
        <v/>
      </c>
      <c r="F66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6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6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6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70" spans="2:9" x14ac:dyDescent="0.25">
      <c r="B670" s="137" t="str">
        <f>IF(Tabela_GERAL[[#This Row],[FUNCIONARIO]]="","",COUNTA($D$13:D670))</f>
        <v/>
      </c>
      <c r="C670" s="130" t="str">
        <f>IF(Funcionários!B663=0,"",Funcionários!B663)</f>
        <v/>
      </c>
      <c r="D670" s="130" t="str">
        <f>IF(Funcionários!D663=0,"",Funcionários!D663)</f>
        <v/>
      </c>
      <c r="E670" s="130" t="str">
        <f>IF(Funcionários!E663=0,"",Funcionários!E663)</f>
        <v/>
      </c>
      <c r="F67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7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7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7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71" spans="2:9" x14ac:dyDescent="0.25">
      <c r="B671" s="137" t="str">
        <f>IF(Tabela_GERAL[[#This Row],[FUNCIONARIO]]="","",COUNTA($D$13:D671))</f>
        <v/>
      </c>
      <c r="C671" s="130" t="str">
        <f>IF(Funcionários!B664=0,"",Funcionários!B664)</f>
        <v/>
      </c>
      <c r="D671" s="130" t="str">
        <f>IF(Funcionários!D664=0,"",Funcionários!D664)</f>
        <v/>
      </c>
      <c r="E671" s="130" t="str">
        <f>IF(Funcionários!E664=0,"",Funcionários!E664)</f>
        <v/>
      </c>
      <c r="F67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7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7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7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72" spans="2:9" x14ac:dyDescent="0.25">
      <c r="B672" s="137" t="str">
        <f>IF(Tabela_GERAL[[#This Row],[FUNCIONARIO]]="","",COUNTA($D$13:D672))</f>
        <v/>
      </c>
      <c r="C672" s="130" t="str">
        <f>IF(Funcionários!B665=0,"",Funcionários!B665)</f>
        <v/>
      </c>
      <c r="D672" s="130" t="str">
        <f>IF(Funcionários!D665=0,"",Funcionários!D665)</f>
        <v/>
      </c>
      <c r="E672" s="130" t="str">
        <f>IF(Funcionários!E665=0,"",Funcionários!E665)</f>
        <v/>
      </c>
      <c r="F67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7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7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7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73" spans="2:9" x14ac:dyDescent="0.25">
      <c r="B673" s="137" t="str">
        <f>IF(Tabela_GERAL[[#This Row],[FUNCIONARIO]]="","",COUNTA($D$13:D673))</f>
        <v/>
      </c>
      <c r="C673" s="130" t="str">
        <f>IF(Funcionários!B666=0,"",Funcionários!B666)</f>
        <v/>
      </c>
      <c r="D673" s="130" t="str">
        <f>IF(Funcionários!D666=0,"",Funcionários!D666)</f>
        <v/>
      </c>
      <c r="E673" s="130" t="str">
        <f>IF(Funcionários!E666=0,"",Funcionários!E666)</f>
        <v/>
      </c>
      <c r="F67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7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7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7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74" spans="2:9" x14ac:dyDescent="0.25">
      <c r="B674" s="137" t="str">
        <f>IF(Tabela_GERAL[[#This Row],[FUNCIONARIO]]="","",COUNTA($D$13:D674))</f>
        <v/>
      </c>
      <c r="C674" s="130" t="str">
        <f>IF(Funcionários!B667=0,"",Funcionários!B667)</f>
        <v/>
      </c>
      <c r="D674" s="130" t="str">
        <f>IF(Funcionários!D667=0,"",Funcionários!D667)</f>
        <v/>
      </c>
      <c r="E674" s="130" t="str">
        <f>IF(Funcionários!E667=0,"",Funcionários!E667)</f>
        <v/>
      </c>
      <c r="F67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7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7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7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75" spans="2:9" x14ac:dyDescent="0.25">
      <c r="B675" s="137" t="str">
        <f>IF(Tabela_GERAL[[#This Row],[FUNCIONARIO]]="","",COUNTA($D$13:D675))</f>
        <v/>
      </c>
      <c r="C675" s="130" t="str">
        <f>IF(Funcionários!B668=0,"",Funcionários!B668)</f>
        <v/>
      </c>
      <c r="D675" s="130" t="str">
        <f>IF(Funcionários!D668=0,"",Funcionários!D668)</f>
        <v/>
      </c>
      <c r="E675" s="130" t="str">
        <f>IF(Funcionários!E668=0,"",Funcionários!E668)</f>
        <v/>
      </c>
      <c r="F67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7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7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7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76" spans="2:9" x14ac:dyDescent="0.25">
      <c r="B676" s="137" t="str">
        <f>IF(Tabela_GERAL[[#This Row],[FUNCIONARIO]]="","",COUNTA($D$13:D676))</f>
        <v/>
      </c>
      <c r="C676" s="130" t="str">
        <f>IF(Funcionários!B669=0,"",Funcionários!B669)</f>
        <v/>
      </c>
      <c r="D676" s="130" t="str">
        <f>IF(Funcionários!D669=0,"",Funcionários!D669)</f>
        <v/>
      </c>
      <c r="E676" s="130" t="str">
        <f>IF(Funcionários!E669=0,"",Funcionários!E669)</f>
        <v/>
      </c>
      <c r="F67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7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7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7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77" spans="2:9" x14ac:dyDescent="0.25">
      <c r="B677" s="137" t="str">
        <f>IF(Tabela_GERAL[[#This Row],[FUNCIONARIO]]="","",COUNTA($D$13:D677))</f>
        <v/>
      </c>
      <c r="C677" s="130" t="str">
        <f>IF(Funcionários!B670=0,"",Funcionários!B670)</f>
        <v/>
      </c>
      <c r="D677" s="130" t="str">
        <f>IF(Funcionários!D670=0,"",Funcionários!D670)</f>
        <v/>
      </c>
      <c r="E677" s="130" t="str">
        <f>IF(Funcionários!E670=0,"",Funcionários!E670)</f>
        <v/>
      </c>
      <c r="F67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7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7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7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78" spans="2:9" x14ac:dyDescent="0.25">
      <c r="B678" s="137" t="str">
        <f>IF(Tabela_GERAL[[#This Row],[FUNCIONARIO]]="","",COUNTA($D$13:D678))</f>
        <v/>
      </c>
      <c r="C678" s="130" t="str">
        <f>IF(Funcionários!B671=0,"",Funcionários!B671)</f>
        <v/>
      </c>
      <c r="D678" s="130" t="str">
        <f>IF(Funcionários!D671=0,"",Funcionários!D671)</f>
        <v/>
      </c>
      <c r="E678" s="130" t="str">
        <f>IF(Funcionários!E671=0,"",Funcionários!E671)</f>
        <v/>
      </c>
      <c r="F67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7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7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7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79" spans="2:9" x14ac:dyDescent="0.25">
      <c r="B679" s="137" t="str">
        <f>IF(Tabela_GERAL[[#This Row],[FUNCIONARIO]]="","",COUNTA($D$13:D679))</f>
        <v/>
      </c>
      <c r="C679" s="130" t="str">
        <f>IF(Funcionários!B672=0,"",Funcionários!B672)</f>
        <v/>
      </c>
      <c r="D679" s="130" t="str">
        <f>IF(Funcionários!D672=0,"",Funcionários!D672)</f>
        <v/>
      </c>
      <c r="E679" s="130" t="str">
        <f>IF(Funcionários!E672=0,"",Funcionários!E672)</f>
        <v/>
      </c>
      <c r="F67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7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7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7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80" spans="2:9" x14ac:dyDescent="0.25">
      <c r="B680" s="137" t="str">
        <f>IF(Tabela_GERAL[[#This Row],[FUNCIONARIO]]="","",COUNTA($D$13:D680))</f>
        <v/>
      </c>
      <c r="C680" s="130" t="str">
        <f>IF(Funcionários!B673=0,"",Funcionários!B673)</f>
        <v/>
      </c>
      <c r="D680" s="130" t="str">
        <f>IF(Funcionários!D673=0,"",Funcionários!D673)</f>
        <v/>
      </c>
      <c r="E680" s="130" t="str">
        <f>IF(Funcionários!E673=0,"",Funcionários!E673)</f>
        <v/>
      </c>
      <c r="F68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8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8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8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81" spans="2:9" x14ac:dyDescent="0.25">
      <c r="B681" s="137" t="str">
        <f>IF(Tabela_GERAL[[#This Row],[FUNCIONARIO]]="","",COUNTA($D$13:D681))</f>
        <v/>
      </c>
      <c r="C681" s="130" t="str">
        <f>IF(Funcionários!B674=0,"",Funcionários!B674)</f>
        <v/>
      </c>
      <c r="D681" s="130" t="str">
        <f>IF(Funcionários!D674=0,"",Funcionários!D674)</f>
        <v/>
      </c>
      <c r="E681" s="130" t="str">
        <f>IF(Funcionários!E674=0,"",Funcionários!E674)</f>
        <v/>
      </c>
      <c r="F68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8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8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8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82" spans="2:9" x14ac:dyDescent="0.25">
      <c r="B682" s="137" t="str">
        <f>IF(Tabela_GERAL[[#This Row],[FUNCIONARIO]]="","",COUNTA($D$13:D682))</f>
        <v/>
      </c>
      <c r="C682" s="130" t="str">
        <f>IF(Funcionários!B675=0,"",Funcionários!B675)</f>
        <v/>
      </c>
      <c r="D682" s="130" t="str">
        <f>IF(Funcionários!D675=0,"",Funcionários!D675)</f>
        <v/>
      </c>
      <c r="E682" s="130" t="str">
        <f>IF(Funcionários!E675=0,"",Funcionários!E675)</f>
        <v/>
      </c>
      <c r="F68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8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8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8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83" spans="2:9" x14ac:dyDescent="0.25">
      <c r="B683" s="137" t="str">
        <f>IF(Tabela_GERAL[[#This Row],[FUNCIONARIO]]="","",COUNTA($D$13:D683))</f>
        <v/>
      </c>
      <c r="C683" s="130" t="str">
        <f>IF(Funcionários!B676=0,"",Funcionários!B676)</f>
        <v/>
      </c>
      <c r="D683" s="130" t="str">
        <f>IF(Funcionários!D676=0,"",Funcionários!D676)</f>
        <v/>
      </c>
      <c r="E683" s="130" t="str">
        <f>IF(Funcionários!E676=0,"",Funcionários!E676)</f>
        <v/>
      </c>
      <c r="F68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8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8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8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84" spans="2:9" x14ac:dyDescent="0.25">
      <c r="B684" s="137" t="str">
        <f>IF(Tabela_GERAL[[#This Row],[FUNCIONARIO]]="","",COUNTA($D$13:D684))</f>
        <v/>
      </c>
      <c r="C684" s="130" t="str">
        <f>IF(Funcionários!B677=0,"",Funcionários!B677)</f>
        <v/>
      </c>
      <c r="D684" s="130" t="str">
        <f>IF(Funcionários!D677=0,"",Funcionários!D677)</f>
        <v/>
      </c>
      <c r="E684" s="130" t="str">
        <f>IF(Funcionários!E677=0,"",Funcionários!E677)</f>
        <v/>
      </c>
      <c r="F684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84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84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84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85" spans="2:9" x14ac:dyDescent="0.25">
      <c r="B685" s="137" t="str">
        <f>IF(Tabela_GERAL[[#This Row],[FUNCIONARIO]]="","",COUNTA($D$13:D685))</f>
        <v/>
      </c>
      <c r="C685" s="130" t="str">
        <f>IF(Funcionários!B678=0,"",Funcionários!B678)</f>
        <v/>
      </c>
      <c r="D685" s="130" t="str">
        <f>IF(Funcionários!D678=0,"",Funcionários!D678)</f>
        <v/>
      </c>
      <c r="E685" s="130" t="str">
        <f>IF(Funcionários!E678=0,"",Funcionários!E678)</f>
        <v/>
      </c>
      <c r="F685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85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85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85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86" spans="2:9" x14ac:dyDescent="0.25">
      <c r="B686" s="137" t="str">
        <f>IF(Tabela_GERAL[[#This Row],[FUNCIONARIO]]="","",COUNTA($D$13:D686))</f>
        <v/>
      </c>
      <c r="C686" s="130" t="str">
        <f>IF(Funcionários!B679=0,"",Funcionários!B679)</f>
        <v/>
      </c>
      <c r="D686" s="130" t="str">
        <f>IF(Funcionários!D679=0,"",Funcionários!D679)</f>
        <v/>
      </c>
      <c r="E686" s="130" t="str">
        <f>IF(Funcionários!E679=0,"",Funcionários!E679)</f>
        <v/>
      </c>
      <c r="F686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86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86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86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87" spans="2:9" x14ac:dyDescent="0.25">
      <c r="B687" s="137" t="str">
        <f>IF(Tabela_GERAL[[#This Row],[FUNCIONARIO]]="","",COUNTA($D$13:D687))</f>
        <v/>
      </c>
      <c r="C687" s="130" t="str">
        <f>IF(Funcionários!B680=0,"",Funcionários!B680)</f>
        <v/>
      </c>
      <c r="D687" s="130" t="str">
        <f>IF(Funcionários!D680=0,"",Funcionários!D680)</f>
        <v/>
      </c>
      <c r="E687" s="130" t="str">
        <f>IF(Funcionários!E680=0,"",Funcionários!E680)</f>
        <v/>
      </c>
      <c r="F687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87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87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87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88" spans="2:9" x14ac:dyDescent="0.25">
      <c r="B688" s="137" t="str">
        <f>IF(Tabela_GERAL[[#This Row],[FUNCIONARIO]]="","",COUNTA($D$13:D688))</f>
        <v/>
      </c>
      <c r="C688" s="130" t="str">
        <f>IF(Funcionários!B681=0,"",Funcionários!B681)</f>
        <v/>
      </c>
      <c r="D688" s="130" t="str">
        <f>IF(Funcionários!D681=0,"",Funcionários!D681)</f>
        <v/>
      </c>
      <c r="E688" s="130" t="str">
        <f>IF(Funcionários!E681=0,"",Funcionários!E681)</f>
        <v/>
      </c>
      <c r="F688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88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88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88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89" spans="2:9" x14ac:dyDescent="0.25">
      <c r="B689" s="137" t="str">
        <f>IF(Tabela_GERAL[[#This Row],[FUNCIONARIO]]="","",COUNTA($D$13:D689))</f>
        <v/>
      </c>
      <c r="C689" s="130" t="str">
        <f>IF(Funcionários!B682=0,"",Funcionários!B682)</f>
        <v/>
      </c>
      <c r="D689" s="130" t="str">
        <f>IF(Funcionários!D682=0,"",Funcionários!D682)</f>
        <v/>
      </c>
      <c r="E689" s="130" t="str">
        <f>IF(Funcionários!E682=0,"",Funcionários!E682)</f>
        <v/>
      </c>
      <c r="F689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89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89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89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90" spans="2:9" x14ac:dyDescent="0.25">
      <c r="B690" s="137" t="str">
        <f>IF(Tabela_GERAL[[#This Row],[FUNCIONARIO]]="","",COUNTA($D$13:D690))</f>
        <v/>
      </c>
      <c r="C690" s="130" t="str">
        <f>IF(Funcionários!B683=0,"",Funcionários!B683)</f>
        <v/>
      </c>
      <c r="D690" s="130" t="str">
        <f>IF(Funcionários!D683=0,"",Funcionários!D683)</f>
        <v/>
      </c>
      <c r="E690" s="130" t="str">
        <f>IF(Funcionários!E683=0,"",Funcionários!E683)</f>
        <v/>
      </c>
      <c r="F690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90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90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90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91" spans="2:9" x14ac:dyDescent="0.25">
      <c r="B691" s="137" t="str">
        <f>IF(Tabela_GERAL[[#This Row],[FUNCIONARIO]]="","",COUNTA($D$13:D691))</f>
        <v/>
      </c>
      <c r="C691" s="130" t="str">
        <f>IF(Funcionários!B684=0,"",Funcionários!B684)</f>
        <v/>
      </c>
      <c r="D691" s="130" t="str">
        <f>IF(Funcionários!D684=0,"",Funcionários!D684)</f>
        <v/>
      </c>
      <c r="E691" s="130" t="str">
        <f>IF(Funcionários!E684=0,"",Funcionários!E684)</f>
        <v/>
      </c>
      <c r="F691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91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91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91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92" spans="2:9" x14ac:dyDescent="0.25">
      <c r="B692" s="137" t="str">
        <f>IF(Tabela_GERAL[[#This Row],[FUNCIONARIO]]="","",COUNTA($D$13:D692))</f>
        <v/>
      </c>
      <c r="C692" s="130" t="str">
        <f>IF(Funcionários!B685=0,"",Funcionários!B685)</f>
        <v/>
      </c>
      <c r="D692" s="130" t="str">
        <f>IF(Funcionários!D685=0,"",Funcionários!D685)</f>
        <v/>
      </c>
      <c r="E692" s="130" t="str">
        <f>IF(Funcionários!E685=0,"",Funcionários!E685)</f>
        <v/>
      </c>
      <c r="F692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92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92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92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93" spans="2:9" x14ac:dyDescent="0.25">
      <c r="B693" s="137" t="str">
        <f>IF(Tabela_GERAL[[#This Row],[FUNCIONARIO]]="","",COUNTA($D$13:D693))</f>
        <v/>
      </c>
      <c r="C693" s="130" t="str">
        <f>IF(Funcionários!B686=0,"",Funcionários!B686)</f>
        <v/>
      </c>
      <c r="D693" s="130" t="str">
        <f>IF(Funcionários!D686=0,"",Funcionários!D686)</f>
        <v/>
      </c>
      <c r="E693" s="130" t="str">
        <f>IF(Funcionários!E686=0,"",Funcionários!E686)</f>
        <v/>
      </c>
      <c r="F693" s="131" t="str">
        <f>IF(Tabela_GERAL[[#This Row],[FUNCIONARIO]]="","",IF(SUMIF(ACOMPANHAMENTO_01[[MAT]:[VALOR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M.O])=0,"",SUMIF(ACOMPANHAMENTO_01[[MAT]:[VALOR  M.O]],Tabela_GERAL[[#This Row],[MAT]],ACOMPANHAMENTO_01[VALOR  M.O])+SUMIF(ACOMPANHAMENTO_02[[MAT]:[VALOR  M.O]],Tabela_GERAL[[#This Row],[MAT]],ACOMPANHAMENTO_02[VALOR  M.O])+SUMIF(ACOMPANHAMENTO_03[[MAT]:[VALOR  M.O]],Tabela_GERAL[[#This Row],[MAT]],ACOMPANHAMENTO_03[VALOR  M.O])+SUMIF(ACOMPANHAMENTO_04[[MAT]:[VALOR  M.O]],Tabela_GERAL[[#This Row],[MAT]],ACOMPANHAMENTO_04[VALOR  M.O])+SUMIF(ACOMPANHAMENTO_05[[MAT]:[VALOR  M.O]],Tabela_GERAL[[#This Row],[MAT]],ACOMPANHAMENTO_05[VALOR  M.O])+SUMIF(ACOMPANHAMENTO_06[[MAT]:[VALOR  M.O]],Tabela_GERAL[[#This Row],[MAT]],ACOMPANHAMENTO_06[VALOR  M.O])))</f>
        <v/>
      </c>
      <c r="G693" s="132" t="str">
        <f>IF(Tabela_GERAL[[#This Row],[FUNCIONARIO]]="","",IF(SUMIF(ACOMPANHAMENTO_01[[MAT]:[DIAS]],Tabela_GERAL[[#This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Row],[MAT]],ACOMPANHAMENTO_06[DIAS])=0,"",SUMIF(ACOMPANHAMENTO_01[[MAT]:[DIAS]],Tabela_GERAL[[#This Row],[MAT]],ACOMPANHAMENTO_01[DIAS])+SUMIF(ACOMPANHAMENTO_02[[MAT]:[DIAS]],Tabela_GERAL[[#This Row],[MAT]],ACOMPANHAMENTO_02[DIAS])+SUMIF(ACOMPANHAMENTO_03[[MAT]:[DIAS]],Tabela_GERAL[[#This Row],[MAT]],ACOMPANHAMENTO_03[DIAS])+SUMIF(ACOMPANHAMENTO_04[[MAT]:[DIAS]],Tabela_GERAL[[#This Row],[MAT]],ACOMPANHAMENTO_04[DIAS])+SUMIF(ACOMPANHAMENTO_05[[MAT]:[DIAS]],Tabela_GERAL[[#This Row],[MAT]],ACOMPANHAMENTO_05[DIAS])+SUMIF(ACOMPANHAMENTO_06[[MAT]:[DIAS]],Tabela_GERAL[[#This Row],[MAT]],ACOMPANHAMENTO_06[DIAS])))</f>
        <v/>
      </c>
      <c r="H693" s="133" t="str">
        <f>IF(Tabela_GERAL[[#This Row],[FUNCIONARIO]]="","",IF(IF($H$11=$B$1,SUMIF(ACOMPANHAMENTO_01[[MAT]:[VALOR]],Tabela_GERAL[[#This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Row],[MAT]],ACOMPANHAMENTO_06[VALOR])))))))=0,"",IF($H$11=$B$1,SUMIF(ACOMPANHAMENTO_01[[MAT]:[VALOR]],Tabela_GERAL[[#This Row],[MAT]],ACOMPANHAMENTO_01[VALOR]),IF($H$11=$B$2,SUMIF(ACOMPANHAMENTO_02[[MAT]:[VALOR]],Tabela_GERAL[[#This Row],[MAT]],ACOMPANHAMENTO_02[VALOR]),IF($H$11=$B$3,SUMIF(ACOMPANHAMENTO_03[[MAT]:[VALOR]],Tabela_GERAL[[#This Row],[MAT]],ACOMPANHAMENTO_03[VALOR]),IF($H$11=$B$4,SUMIF(ACOMPANHAMENTO_04[[MAT]:[VALOR]],Tabela_GERAL[[#This Row],[MAT]],ACOMPANHAMENTO_04[VALOR]),IF($H$11=$B$5,SUMIF(ACOMPANHAMENTO_05[[MAT]:[VALOR]],Tabela_GERAL[[#This Row],[MAT]],ACOMPANHAMENTO_05[VALOR]),IF($H$11=$B$6,SUMIF(ACOMPANHAMENTO_06[[MAT]:[VALOR]],Tabela_GERAL[[#This Row],[MAT]],ACOMPANHAMENTO_06[VALOR])))))))))</f>
        <v/>
      </c>
      <c r="I693" s="134" t="str">
        <f>IF(Tabela_GERAL[[#This Row],[FUNCIONARIO]]="","",IF(IF($H$11=$B$1,SUMIF(ACOMPANHAMENTO_01[[MAT]:[DIAS]],Tabela_GERAL[[#This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Row],[MAT]],ACOMPANHAMENTO_06[DIAS])))))))=0,"",IF($H$11=$B$1,SUMIF(ACOMPANHAMENTO_01[[MAT]:[DIAS]],Tabela_GERAL[[#This Row],[MAT]],ACOMPANHAMENTO_01[DIAS]),IF($H$11=$B$2,SUMIF(ACOMPANHAMENTO_02[[MAT]:[DIAS]],Tabela_GERAL[[#This Row],[MAT]],ACOMPANHAMENTO_02[DIAS]),IF($H$11=$B$3,SUMIF(ACOMPANHAMENTO_03[[MAT]:[DIAS]],Tabela_GERAL[[#This Row],[MAT]],ACOMPANHAMENTO_03[DIAS]),IF($H$11=$B$4,SUMIF(ACOMPANHAMENTO_04[[MAT]:[DIAS]],Tabela_GERAL[[#This Row],[MAT]],ACOMPANHAMENTO_04[DIAS]),IF($H$11=$B$5,SUMIF(ACOMPANHAMENTO_05[[MAT]:[DIAS]],Tabela_GERAL[[#This Row],[MAT]],ACOMPANHAMENTO_05[DIAS]),IF($H$11=$B$6,SUMIF(ACOMPANHAMENTO_06[[MAT]:[DIAS]],Tabela_GERAL[[#This Row],[MAT]],ACOMPANHAMENTO_06[DIAS])))))))))</f>
        <v/>
      </c>
    </row>
    <row r="694" spans="2:9" ht="16.5" thickBot="1" x14ac:dyDescent="0.3">
      <c r="B694" s="125" t="s">
        <v>115</v>
      </c>
      <c r="C694" s="126"/>
      <c r="D694" s="127">
        <f>COUNTA(Tabela_GERAL[FUNCIONARIO])</f>
        <v>681</v>
      </c>
      <c r="E694" s="128"/>
      <c r="F694" s="67">
        <f ca="1">SUBTOTAL(109,Tabela_GERAL[R$ TOTAL])</f>
        <v>162</v>
      </c>
      <c r="H694" s="129">
        <f ca="1">SUBTOTAL(109,Tabela_GERAL[MÊS])</f>
        <v>128.66666666666666</v>
      </c>
      <c r="I694" s="77">
        <f ca="1">SUBTOTAL(109,Tabela_GERAL[DIAS IND.])</f>
        <v>1</v>
      </c>
    </row>
  </sheetData>
  <sheetProtection sort="0" autoFilter="0" pivotTables="0"/>
  <mergeCells count="2">
    <mergeCell ref="B8:G11"/>
    <mergeCell ref="H8:I10"/>
  </mergeCells>
  <dataValidations xWindow="1086" yWindow="317" count="2">
    <dataValidation type="list" allowBlank="1" showErrorMessage="1" promptTitle="MUDAR OS NOMES:" prompt="para mudar os nomes desoculte as linhas de 1 a 32 e altere" sqref="H11">
      <formula1>$B$1:$B$6</formula1>
    </dataValidation>
    <dataValidation allowBlank="1" showErrorMessage="1" promptTitle="MUDAR OS NOMES:" prompt="para mudar os nomes desoculte as linhas de 1 a 32 e altere" sqref="I11"/>
  </dataValidations>
  <pageMargins left="0.51181102362204722" right="0.51181102362204722" top="0.78740157480314965" bottom="0.78740157480314965" header="0.31496062992125984" footer="0.31496062992125984"/>
  <pageSetup paperSize="9" scale="68" orientation="portrait" r:id="rId1"/>
  <colBreaks count="1" manualBreakCount="1">
    <brk id="9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5"/>
  <dimension ref="B1:R1000"/>
  <sheetViews>
    <sheetView showGridLines="0" view="pageBreakPreview" zoomScaleSheetLayoutView="100" workbookViewId="0">
      <pane ySplit="7" topLeftCell="A8" activePane="bottomLeft" state="frozen"/>
      <selection pane="bottomLeft" activeCell="D12" sqref="D12"/>
    </sheetView>
  </sheetViews>
  <sheetFormatPr defaultRowHeight="15.75" x14ac:dyDescent="0.25"/>
  <cols>
    <col min="1" max="1" width="0.625" style="1" customWidth="1"/>
    <col min="2" max="2" width="5.125" style="1" customWidth="1"/>
    <col min="3" max="3" width="6.125" style="1" customWidth="1"/>
    <col min="4" max="4" width="25.125" style="27" customWidth="1"/>
    <col min="5" max="5" width="15.625" style="27" customWidth="1"/>
    <col min="6" max="6" width="12.625" style="62" customWidth="1"/>
    <col min="7" max="7" width="7.625" style="5" customWidth="1"/>
    <col min="8" max="8" width="40.625" style="27" customWidth="1"/>
    <col min="9" max="9" width="4.125" style="5" customWidth="1"/>
    <col min="10" max="10" width="12" style="1" customWidth="1"/>
    <col min="11" max="11" width="7.875" style="1" customWidth="1"/>
    <col min="12" max="12" width="4.125" style="1" customWidth="1"/>
    <col min="13" max="13" width="12.875" style="42" customWidth="1"/>
    <col min="14" max="14" width="12.875" style="1" customWidth="1"/>
    <col min="15" max="15" width="9" style="1" hidden="1" customWidth="1"/>
    <col min="16" max="16" width="11.625" style="1" hidden="1" customWidth="1"/>
    <col min="17" max="17" width="16.125" style="1" customWidth="1"/>
    <col min="18" max="16384" width="9" style="1"/>
  </cols>
  <sheetData>
    <row r="1" spans="2:18" ht="19.5" customHeight="1" thickBot="1" x14ac:dyDescent="0.3">
      <c r="Q1" s="29" t="s">
        <v>192</v>
      </c>
      <c r="R1" s="30"/>
    </row>
    <row r="2" spans="2:18" x14ac:dyDescent="0.25">
      <c r="B2" s="179" t="str">
        <f>CONCATENATE("PRODUÇÃO OPERÁRIOS DO PERÍODO        -      ",Q1,)</f>
        <v>PRODUÇÃO OPERÁRIOS DO PERÍODO        -      TESTE 1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1"/>
      <c r="O2" s="11"/>
    </row>
    <row r="3" spans="2:18" x14ac:dyDescent="0.25"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4"/>
      <c r="O3" s="11"/>
    </row>
    <row r="4" spans="2:18" x14ac:dyDescent="0.25">
      <c r="B4" s="182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4"/>
      <c r="O4" s="11"/>
    </row>
    <row r="5" spans="2:18" ht="16.5" thickBot="1" x14ac:dyDescent="0.3">
      <c r="B5" s="185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7"/>
      <c r="O5" s="11"/>
    </row>
    <row r="6" spans="2:18" ht="32.25" thickBot="1" x14ac:dyDescent="0.3">
      <c r="B6" s="43"/>
      <c r="C6" s="188" t="s">
        <v>187</v>
      </c>
      <c r="D6" s="188"/>
      <c r="E6" s="189"/>
      <c r="F6" s="61"/>
      <c r="G6" s="190" t="s">
        <v>188</v>
      </c>
      <c r="H6" s="188"/>
      <c r="I6" s="188"/>
      <c r="J6" s="188"/>
      <c r="K6" s="188"/>
      <c r="L6" s="189"/>
      <c r="M6" s="44" t="s">
        <v>138</v>
      </c>
      <c r="N6" s="44" t="s">
        <v>139</v>
      </c>
      <c r="O6" s="11"/>
    </row>
    <row r="7" spans="2:18" s="5" customFormat="1" x14ac:dyDescent="0.25">
      <c r="B7" s="27" t="s">
        <v>103</v>
      </c>
      <c r="C7" s="27" t="s">
        <v>7</v>
      </c>
      <c r="D7" s="5" t="s">
        <v>8</v>
      </c>
      <c r="E7" s="27" t="s">
        <v>9</v>
      </c>
      <c r="F7" s="62" t="s">
        <v>150</v>
      </c>
      <c r="G7" s="27" t="s">
        <v>142</v>
      </c>
      <c r="H7" s="5" t="s">
        <v>140</v>
      </c>
      <c r="I7" s="5" t="s">
        <v>30</v>
      </c>
      <c r="J7" s="27" t="s">
        <v>100</v>
      </c>
      <c r="K7" s="27" t="s">
        <v>111</v>
      </c>
      <c r="L7" s="27" t="s">
        <v>104</v>
      </c>
      <c r="M7" s="27" t="s">
        <v>138</v>
      </c>
      <c r="N7" s="5" t="s">
        <v>105</v>
      </c>
      <c r="O7" s="27" t="s">
        <v>113</v>
      </c>
      <c r="P7" s="27" t="s">
        <v>117</v>
      </c>
    </row>
    <row r="8" spans="2:18" s="6" customFormat="1" ht="12.75" x14ac:dyDescent="0.2">
      <c r="B8" s="6">
        <f>IF(ACOMPANHAMENTO_01[[#This Row],[MAT]]="","",COUNTA($C$8:C8))</f>
        <v>1</v>
      </c>
      <c r="C8" s="3">
        <v>3693</v>
      </c>
      <c r="D8" s="26" t="str">
        <f>IFERROR(VLOOKUP(ACOMPANHAMENTO_01[[#This Row],[MAT]],FUNCIONARIOS[],3,FALSE),"")</f>
        <v>CLERISTON LINCOLN DA SILVA LOPES</v>
      </c>
      <c r="E8" s="6" t="str">
        <f>IFERROR(VLOOKUP(ACOMPANHAMENTO_01[[#This Row],[MAT]],FUNCIONARIOS[],4,FALSE),"")</f>
        <v>PEDREIRO</v>
      </c>
      <c r="F8" s="8" t="s">
        <v>152</v>
      </c>
      <c r="G8" s="7">
        <v>103</v>
      </c>
      <c r="H8" s="28" t="str">
        <f>IFERROR(VLOOKUP(ACOMPANHAMENTO_01[[#This Row],[COD.S]],TABELA_PRODUÇÃO[[COD]:[SERVIÇOS]],3,FALSE),"")</f>
        <v>Acabamento em granito</v>
      </c>
      <c r="I8" s="140" t="str">
        <f>IFERROR(VLOOKUP(ACOMPANHAMENTO_01[[#This Row],[COD.S]],TABELA_PRODUÇÃO[[COD]:[UND.]],4,FALSE),"")</f>
        <v>m</v>
      </c>
      <c r="J8" s="150">
        <v>25</v>
      </c>
      <c r="K8" s="58">
        <v>1</v>
      </c>
      <c r="L8" s="9">
        <v>1</v>
      </c>
      <c r="M8" s="10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>162</v>
      </c>
      <c r="N8" s="10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>128.66666666666666</v>
      </c>
      <c r="O8" s="6">
        <f ca="1"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975</v>
      </c>
      <c r="P8" s="6">
        <f>ACOMPANHAMENTO_01[[#This Row],[QUANT]]</f>
        <v>25</v>
      </c>
    </row>
    <row r="9" spans="2:18" s="6" customFormat="1" ht="12.75" x14ac:dyDescent="0.2">
      <c r="B9" s="6" t="str">
        <f>IF(ACOMPANHAMENTO_01[[#This Row],[MAT]]="","",COUNTA($C$8:C9))</f>
        <v/>
      </c>
      <c r="C9" s="3"/>
      <c r="D9" s="26" t="str">
        <f>IFERROR(VLOOKUP(ACOMPANHAMENTO_01[[#This Row],[MAT]],FUNCIONARIOS[],3,FALSE),"")</f>
        <v/>
      </c>
      <c r="E9" s="6" t="str">
        <f>IFERROR(VLOOKUP(ACOMPANHAMENTO_01[[#This Row],[MAT]],FUNCIONARIOS[],4,FALSE),"")</f>
        <v/>
      </c>
      <c r="F9" s="8"/>
      <c r="G9" s="7"/>
      <c r="H9" s="28" t="str">
        <f>IFERROR(VLOOKUP(ACOMPANHAMENTO_01[[#This Row],[COD.S]],TABELA_PRODUÇÃO[[COD]:[SERVIÇOS]],3,FALSE),"")</f>
        <v/>
      </c>
      <c r="I9" s="140" t="str">
        <f>IFERROR(VLOOKUP(ACOMPANHAMENTO_01[[#This Row],[COD.S]],TABELA_PRODUÇÃO[[COD]:[UND.]],4,FALSE),"")</f>
        <v/>
      </c>
      <c r="J9" s="150"/>
      <c r="K9" s="58"/>
      <c r="L9" s="9"/>
      <c r="M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" s="6">
        <f>ACOMPANHAMENTO_01[[#This Row],[QUANT]]</f>
        <v>0</v>
      </c>
    </row>
    <row r="10" spans="2:18" s="6" customFormat="1" ht="12.75" x14ac:dyDescent="0.2">
      <c r="B10" s="6" t="str">
        <f>IF(ACOMPANHAMENTO_01[[#This Row],[MAT]]="","",COUNTA($C$8:C10))</f>
        <v/>
      </c>
      <c r="C10" s="3"/>
      <c r="D10" s="26" t="str">
        <f>IFERROR(VLOOKUP(ACOMPANHAMENTO_01[[#This Row],[MAT]],FUNCIONARIOS[],3,FALSE),"")</f>
        <v/>
      </c>
      <c r="E10" s="6" t="str">
        <f>IFERROR(VLOOKUP(ACOMPANHAMENTO_01[[#This Row],[MAT]],FUNCIONARIOS[],4,FALSE),"")</f>
        <v/>
      </c>
      <c r="F10" s="8"/>
      <c r="G10" s="7"/>
      <c r="H10" s="28" t="str">
        <f>IFERROR(VLOOKUP(ACOMPANHAMENTO_01[[#This Row],[COD.S]],TABELA_PRODUÇÃO[[COD]:[SERVIÇOS]],3,FALSE),"")</f>
        <v/>
      </c>
      <c r="I10" s="140" t="str">
        <f>IFERROR(VLOOKUP(ACOMPANHAMENTO_01[[#This Row],[COD.S]],TABELA_PRODUÇÃO[[COD]:[UND.]],4,FALSE),"")</f>
        <v/>
      </c>
      <c r="J10" s="150"/>
      <c r="K10" s="58"/>
      <c r="L10" s="9"/>
      <c r="M1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0" s="6">
        <f>ACOMPANHAMENTO_01[[#This Row],[QUANT]]</f>
        <v>0</v>
      </c>
    </row>
    <row r="11" spans="2:18" s="6" customFormat="1" ht="12.75" x14ac:dyDescent="0.2">
      <c r="B11" s="6" t="str">
        <f>IF(ACOMPANHAMENTO_01[[#This Row],[MAT]]="","",COUNTA($C$8:C11))</f>
        <v/>
      </c>
      <c r="C11" s="3"/>
      <c r="D11" s="26" t="str">
        <f>IFERROR(VLOOKUP(ACOMPANHAMENTO_01[[#This Row],[MAT]],FUNCIONARIOS[],3,FALSE),"")</f>
        <v/>
      </c>
      <c r="E11" s="6" t="str">
        <f>IFERROR(VLOOKUP(ACOMPANHAMENTO_01[[#This Row],[MAT]],FUNCIONARIOS[],4,FALSE),"")</f>
        <v/>
      </c>
      <c r="F11" s="8"/>
      <c r="G11" s="7"/>
      <c r="H11" s="28" t="str">
        <f>IFERROR(VLOOKUP(ACOMPANHAMENTO_01[[#This Row],[COD.S]],TABELA_PRODUÇÃO[[COD]:[SERVIÇOS]],3,FALSE),"")</f>
        <v/>
      </c>
      <c r="I11" s="140" t="str">
        <f>IFERROR(VLOOKUP(ACOMPANHAMENTO_01[[#This Row],[COD.S]],TABELA_PRODUÇÃO[[COD]:[UND.]],4,FALSE),"")</f>
        <v/>
      </c>
      <c r="J11" s="150"/>
      <c r="K11" s="58"/>
      <c r="L11" s="9"/>
      <c r="M1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1" s="6">
        <f>ACOMPANHAMENTO_01[[#This Row],[QUANT]]</f>
        <v>0</v>
      </c>
    </row>
    <row r="12" spans="2:18" s="6" customFormat="1" ht="12.75" x14ac:dyDescent="0.2">
      <c r="B12" s="6" t="str">
        <f>IF(ACOMPANHAMENTO_01[[#This Row],[MAT]]="","",COUNTA($C$8:C12))</f>
        <v/>
      </c>
      <c r="C12" s="3"/>
      <c r="D12" s="26" t="str">
        <f>IFERROR(VLOOKUP(ACOMPANHAMENTO_01[[#This Row],[MAT]],FUNCIONARIOS[],3,FALSE),"")</f>
        <v/>
      </c>
      <c r="E12" s="6" t="str">
        <f>IFERROR(VLOOKUP(ACOMPANHAMENTO_01[[#This Row],[MAT]],FUNCIONARIOS[],4,FALSE),"")</f>
        <v/>
      </c>
      <c r="F12" s="8"/>
      <c r="G12" s="7"/>
      <c r="H12" s="28" t="str">
        <f>IFERROR(VLOOKUP(ACOMPANHAMENTO_01[[#This Row],[COD.S]],TABELA_PRODUÇÃO[[COD]:[SERVIÇOS]],3,FALSE),"")</f>
        <v/>
      </c>
      <c r="I12" s="140" t="str">
        <f>IFERROR(VLOOKUP(ACOMPANHAMENTO_01[[#This Row],[COD.S]],TABELA_PRODUÇÃO[[COD]:[UND.]],4,FALSE),"")</f>
        <v/>
      </c>
      <c r="J12" s="150"/>
      <c r="K12" s="58"/>
      <c r="L12" s="9"/>
      <c r="M1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2" s="6">
        <f>ACOMPANHAMENTO_01[[#This Row],[QUANT]]</f>
        <v>0</v>
      </c>
    </row>
    <row r="13" spans="2:18" s="6" customFormat="1" ht="12.75" x14ac:dyDescent="0.2">
      <c r="B13" s="6" t="str">
        <f>IF(ACOMPANHAMENTO_01[[#This Row],[MAT]]="","",COUNTA($C$8:C13))</f>
        <v/>
      </c>
      <c r="C13" s="3"/>
      <c r="D13" s="26" t="str">
        <f>IFERROR(VLOOKUP(ACOMPANHAMENTO_01[[#This Row],[MAT]],FUNCIONARIOS[],3,FALSE),"")</f>
        <v/>
      </c>
      <c r="E13" s="6" t="str">
        <f>IFERROR(VLOOKUP(ACOMPANHAMENTO_01[[#This Row],[MAT]],FUNCIONARIOS[],4,FALSE),"")</f>
        <v/>
      </c>
      <c r="F13" s="8"/>
      <c r="G13" s="7"/>
      <c r="H13" s="28" t="str">
        <f>IFERROR(VLOOKUP(ACOMPANHAMENTO_01[[#This Row],[COD.S]],TABELA_PRODUÇÃO[[COD]:[SERVIÇOS]],3,FALSE),"")</f>
        <v/>
      </c>
      <c r="I13" s="140" t="str">
        <f>IFERROR(VLOOKUP(ACOMPANHAMENTO_01[[#This Row],[COD.S]],TABELA_PRODUÇÃO[[COD]:[UND.]],4,FALSE),"")</f>
        <v/>
      </c>
      <c r="J13" s="150"/>
      <c r="K13" s="58"/>
      <c r="L13" s="9"/>
      <c r="M1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3" s="6">
        <f>ACOMPANHAMENTO_01[[#This Row],[QUANT]]</f>
        <v>0</v>
      </c>
    </row>
    <row r="14" spans="2:18" s="6" customFormat="1" ht="12.75" x14ac:dyDescent="0.2">
      <c r="B14" s="6" t="str">
        <f>IF(ACOMPANHAMENTO_01[[#This Row],[MAT]]="","",COUNTA($C$8:C14))</f>
        <v/>
      </c>
      <c r="C14" s="3"/>
      <c r="D14" s="26" t="str">
        <f>IFERROR(VLOOKUP(ACOMPANHAMENTO_01[[#This Row],[MAT]],FUNCIONARIOS[],3,FALSE),"")</f>
        <v/>
      </c>
      <c r="E14" s="6" t="str">
        <f>IFERROR(VLOOKUP(ACOMPANHAMENTO_01[[#This Row],[MAT]],FUNCIONARIOS[],4,FALSE),"")</f>
        <v/>
      </c>
      <c r="F14" s="8"/>
      <c r="G14" s="7"/>
      <c r="H14" s="28" t="str">
        <f>IFERROR(VLOOKUP(ACOMPANHAMENTO_01[[#This Row],[COD.S]],TABELA_PRODUÇÃO[[COD]:[SERVIÇOS]],3,FALSE),"")</f>
        <v/>
      </c>
      <c r="I14" s="140" t="str">
        <f>IFERROR(VLOOKUP(ACOMPANHAMENTO_01[[#This Row],[COD.S]],TABELA_PRODUÇÃO[[COD]:[UND.]],4,FALSE),"")</f>
        <v/>
      </c>
      <c r="J14" s="150"/>
      <c r="K14" s="58"/>
      <c r="L14" s="9"/>
      <c r="M1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4" s="6">
        <f>ACOMPANHAMENTO_01[[#This Row],[QUANT]]</f>
        <v>0</v>
      </c>
    </row>
    <row r="15" spans="2:18" s="6" customFormat="1" ht="12.75" x14ac:dyDescent="0.2">
      <c r="B15" s="6" t="str">
        <f>IF(ACOMPANHAMENTO_01[[#This Row],[MAT]]="","",COUNTA($C$8:C15))</f>
        <v/>
      </c>
      <c r="C15" s="3"/>
      <c r="D15" s="26" t="str">
        <f>IFERROR(VLOOKUP(ACOMPANHAMENTO_01[[#This Row],[MAT]],FUNCIONARIOS[],3,FALSE),"")</f>
        <v/>
      </c>
      <c r="E15" s="6" t="str">
        <f>IFERROR(VLOOKUP(ACOMPANHAMENTO_01[[#This Row],[MAT]],FUNCIONARIOS[],4,FALSE),"")</f>
        <v/>
      </c>
      <c r="F15" s="8"/>
      <c r="G15" s="7"/>
      <c r="H15" s="28" t="str">
        <f>IFERROR(VLOOKUP(ACOMPANHAMENTO_01[[#This Row],[COD.S]],TABELA_PRODUÇÃO[[COD]:[SERVIÇOS]],3,FALSE),"")</f>
        <v/>
      </c>
      <c r="I15" s="140" t="str">
        <f>IFERROR(VLOOKUP(ACOMPANHAMENTO_01[[#This Row],[COD.S]],TABELA_PRODUÇÃO[[COD]:[UND.]],4,FALSE),"")</f>
        <v/>
      </c>
      <c r="J15" s="150"/>
      <c r="K15" s="58"/>
      <c r="L15" s="9"/>
      <c r="M1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5" s="6">
        <f>ACOMPANHAMENTO_01[[#This Row],[QUANT]]</f>
        <v>0</v>
      </c>
    </row>
    <row r="16" spans="2:18" s="6" customFormat="1" ht="12.75" x14ac:dyDescent="0.2">
      <c r="B16" s="6" t="str">
        <f>IF(ACOMPANHAMENTO_01[[#This Row],[MAT]]="","",COUNTA($C$8:C16))</f>
        <v/>
      </c>
      <c r="C16" s="3"/>
      <c r="D16" s="26" t="str">
        <f>IFERROR(VLOOKUP(ACOMPANHAMENTO_01[[#This Row],[MAT]],FUNCIONARIOS[],3,FALSE),"")</f>
        <v/>
      </c>
      <c r="E16" s="6" t="str">
        <f>IFERROR(VLOOKUP(ACOMPANHAMENTO_01[[#This Row],[MAT]],FUNCIONARIOS[],4,FALSE),"")</f>
        <v/>
      </c>
      <c r="F16" s="8"/>
      <c r="G16" s="7"/>
      <c r="H16" s="28" t="str">
        <f>IFERROR(VLOOKUP(ACOMPANHAMENTO_01[[#This Row],[COD.S]],TABELA_PRODUÇÃO[[COD]:[SERVIÇOS]],3,FALSE),"")</f>
        <v/>
      </c>
      <c r="I16" s="140" t="str">
        <f>IFERROR(VLOOKUP(ACOMPANHAMENTO_01[[#This Row],[COD.S]],TABELA_PRODUÇÃO[[COD]:[UND.]],4,FALSE),"")</f>
        <v/>
      </c>
      <c r="J16" s="150"/>
      <c r="K16" s="58"/>
      <c r="L16" s="9"/>
      <c r="M1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6" s="6">
        <f>ACOMPANHAMENTO_01[[#This Row],[QUANT]]</f>
        <v>0</v>
      </c>
    </row>
    <row r="17" spans="2:16" s="6" customFormat="1" ht="12.75" x14ac:dyDescent="0.2">
      <c r="B17" s="6" t="str">
        <f>IF(ACOMPANHAMENTO_01[[#This Row],[MAT]]="","",COUNTA($C$8:C17))</f>
        <v/>
      </c>
      <c r="C17" s="3"/>
      <c r="D17" s="26" t="str">
        <f>IFERROR(VLOOKUP(ACOMPANHAMENTO_01[[#This Row],[MAT]],FUNCIONARIOS[],3,FALSE),"")</f>
        <v/>
      </c>
      <c r="E17" s="6" t="str">
        <f>IFERROR(VLOOKUP(ACOMPANHAMENTO_01[[#This Row],[MAT]],FUNCIONARIOS[],4,FALSE),"")</f>
        <v/>
      </c>
      <c r="F17" s="8"/>
      <c r="G17" s="7"/>
      <c r="H17" s="28" t="str">
        <f>IFERROR(VLOOKUP(ACOMPANHAMENTO_01[[#This Row],[COD.S]],TABELA_PRODUÇÃO[[COD]:[SERVIÇOS]],3,FALSE),"")</f>
        <v/>
      </c>
      <c r="I17" s="140" t="str">
        <f>IFERROR(VLOOKUP(ACOMPANHAMENTO_01[[#This Row],[COD.S]],TABELA_PRODUÇÃO[[COD]:[UND.]],4,FALSE),"")</f>
        <v/>
      </c>
      <c r="J17" s="150"/>
      <c r="K17" s="58"/>
      <c r="L17" s="9"/>
      <c r="M1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7" s="6">
        <f>ACOMPANHAMENTO_01[[#This Row],[QUANT]]</f>
        <v>0</v>
      </c>
    </row>
    <row r="18" spans="2:16" s="6" customFormat="1" ht="12.75" x14ac:dyDescent="0.2">
      <c r="B18" s="6" t="str">
        <f>IF(ACOMPANHAMENTO_01[[#This Row],[MAT]]="","",COUNTA($C$8:C18))</f>
        <v/>
      </c>
      <c r="C18" s="3"/>
      <c r="D18" s="26" t="str">
        <f>IFERROR(VLOOKUP(ACOMPANHAMENTO_01[[#This Row],[MAT]],FUNCIONARIOS[],3,FALSE),"")</f>
        <v/>
      </c>
      <c r="E18" s="6" t="str">
        <f>IFERROR(VLOOKUP(ACOMPANHAMENTO_01[[#This Row],[MAT]],FUNCIONARIOS[],4,FALSE),"")</f>
        <v/>
      </c>
      <c r="F18" s="8"/>
      <c r="G18" s="7"/>
      <c r="H18" s="28" t="str">
        <f>IFERROR(VLOOKUP(ACOMPANHAMENTO_01[[#This Row],[COD.S]],TABELA_PRODUÇÃO[[COD]:[SERVIÇOS]],3,FALSE),"")</f>
        <v/>
      </c>
      <c r="I18" s="140" t="str">
        <f>IFERROR(VLOOKUP(ACOMPANHAMENTO_01[[#This Row],[COD.S]],TABELA_PRODUÇÃO[[COD]:[UND.]],4,FALSE),"")</f>
        <v/>
      </c>
      <c r="J18" s="150"/>
      <c r="K18" s="58"/>
      <c r="L18" s="9"/>
      <c r="M1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8" s="6">
        <f>ACOMPANHAMENTO_01[[#This Row],[QUANT]]</f>
        <v>0</v>
      </c>
    </row>
    <row r="19" spans="2:16" s="6" customFormat="1" ht="12.75" x14ac:dyDescent="0.2">
      <c r="B19" s="6" t="str">
        <f>IF(ACOMPANHAMENTO_01[[#This Row],[MAT]]="","",COUNTA($C$8:C19))</f>
        <v/>
      </c>
      <c r="C19" s="3"/>
      <c r="D19" s="26" t="str">
        <f>IFERROR(VLOOKUP(ACOMPANHAMENTO_01[[#This Row],[MAT]],FUNCIONARIOS[],3,FALSE),"")</f>
        <v/>
      </c>
      <c r="E19" s="6" t="str">
        <f>IFERROR(VLOOKUP(ACOMPANHAMENTO_01[[#This Row],[MAT]],FUNCIONARIOS[],4,FALSE),"")</f>
        <v/>
      </c>
      <c r="F19" s="8"/>
      <c r="G19" s="7"/>
      <c r="H19" s="28" t="str">
        <f>IFERROR(VLOOKUP(ACOMPANHAMENTO_01[[#This Row],[COD.S]],TABELA_PRODUÇÃO[[COD]:[SERVIÇOS]],3,FALSE),"")</f>
        <v/>
      </c>
      <c r="I19" s="140" t="str">
        <f>IFERROR(VLOOKUP(ACOMPANHAMENTO_01[[#This Row],[COD.S]],TABELA_PRODUÇÃO[[COD]:[UND.]],4,FALSE),"")</f>
        <v/>
      </c>
      <c r="J19" s="150"/>
      <c r="K19" s="58"/>
      <c r="L19" s="9"/>
      <c r="M1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9" s="6">
        <f>ACOMPANHAMENTO_01[[#This Row],[QUANT]]</f>
        <v>0</v>
      </c>
    </row>
    <row r="20" spans="2:16" s="6" customFormat="1" ht="12.75" x14ac:dyDescent="0.2">
      <c r="B20" s="6" t="str">
        <f>IF(ACOMPANHAMENTO_01[[#This Row],[MAT]]="","",COUNTA($C$8:C20))</f>
        <v/>
      </c>
      <c r="C20" s="3"/>
      <c r="D20" s="26" t="str">
        <f>IFERROR(VLOOKUP(ACOMPANHAMENTO_01[[#This Row],[MAT]],FUNCIONARIOS[],3,FALSE),"")</f>
        <v/>
      </c>
      <c r="E20" s="6" t="str">
        <f>IFERROR(VLOOKUP(ACOMPANHAMENTO_01[[#This Row],[MAT]],FUNCIONARIOS[],4,FALSE),"")</f>
        <v/>
      </c>
      <c r="F20" s="8"/>
      <c r="G20" s="7"/>
      <c r="H20" s="28" t="str">
        <f>IFERROR(VLOOKUP(ACOMPANHAMENTO_01[[#This Row],[COD.S]],TABELA_PRODUÇÃO[[COD]:[SERVIÇOS]],3,FALSE),"")</f>
        <v/>
      </c>
      <c r="I20" s="140" t="str">
        <f>IFERROR(VLOOKUP(ACOMPANHAMENTO_01[[#This Row],[COD.S]],TABELA_PRODUÇÃO[[COD]:[UND.]],4,FALSE),"")</f>
        <v/>
      </c>
      <c r="J20" s="150"/>
      <c r="K20" s="58"/>
      <c r="L20" s="9"/>
      <c r="M2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0" s="6">
        <f>ACOMPANHAMENTO_01[[#This Row],[QUANT]]</f>
        <v>0</v>
      </c>
    </row>
    <row r="21" spans="2:16" s="6" customFormat="1" ht="12.75" x14ac:dyDescent="0.2">
      <c r="B21" s="6" t="str">
        <f>IF(ACOMPANHAMENTO_01[[#This Row],[MAT]]="","",COUNTA($C$8:C21))</f>
        <v/>
      </c>
      <c r="C21" s="3"/>
      <c r="D21" s="26" t="str">
        <f>IFERROR(VLOOKUP(ACOMPANHAMENTO_01[[#This Row],[MAT]],FUNCIONARIOS[],3,FALSE),"")</f>
        <v/>
      </c>
      <c r="E21" s="6" t="str">
        <f>IFERROR(VLOOKUP(ACOMPANHAMENTO_01[[#This Row],[MAT]],FUNCIONARIOS[],4,FALSE),"")</f>
        <v/>
      </c>
      <c r="F21" s="8"/>
      <c r="G21" s="7"/>
      <c r="H21" s="28" t="str">
        <f>IFERROR(VLOOKUP(ACOMPANHAMENTO_01[[#This Row],[COD.S]],TABELA_PRODUÇÃO[[COD]:[SERVIÇOS]],3,FALSE),"")</f>
        <v/>
      </c>
      <c r="I21" s="140" t="str">
        <f>IFERROR(VLOOKUP(ACOMPANHAMENTO_01[[#This Row],[COD.S]],TABELA_PRODUÇÃO[[COD]:[UND.]],4,FALSE),"")</f>
        <v/>
      </c>
      <c r="J21" s="150"/>
      <c r="K21" s="58"/>
      <c r="L21" s="9"/>
      <c r="M2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1" s="6">
        <f>ACOMPANHAMENTO_01[[#This Row],[QUANT]]</f>
        <v>0</v>
      </c>
    </row>
    <row r="22" spans="2:16" s="6" customFormat="1" ht="12.75" x14ac:dyDescent="0.2">
      <c r="B22" s="6" t="str">
        <f>IF(ACOMPANHAMENTO_01[[#This Row],[MAT]]="","",COUNTA($C$8:C22))</f>
        <v/>
      </c>
      <c r="C22" s="3"/>
      <c r="D22" s="26" t="str">
        <f>IFERROR(VLOOKUP(ACOMPANHAMENTO_01[[#This Row],[MAT]],FUNCIONARIOS[],3,FALSE),"")</f>
        <v/>
      </c>
      <c r="E22" s="6" t="str">
        <f>IFERROR(VLOOKUP(ACOMPANHAMENTO_01[[#This Row],[MAT]],FUNCIONARIOS[],4,FALSE),"")</f>
        <v/>
      </c>
      <c r="F22" s="8"/>
      <c r="G22" s="7"/>
      <c r="H22" s="28" t="str">
        <f>IFERROR(VLOOKUP(ACOMPANHAMENTO_01[[#This Row],[COD.S]],TABELA_PRODUÇÃO[[COD]:[SERVIÇOS]],3,FALSE),"")</f>
        <v/>
      </c>
      <c r="I22" s="140" t="str">
        <f>IFERROR(VLOOKUP(ACOMPANHAMENTO_01[[#This Row],[COD.S]],TABELA_PRODUÇÃO[[COD]:[UND.]],4,FALSE),"")</f>
        <v/>
      </c>
      <c r="J22" s="150"/>
      <c r="K22" s="58"/>
      <c r="L22" s="9"/>
      <c r="M2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2" s="6">
        <f>ACOMPANHAMENTO_01[[#This Row],[QUANT]]</f>
        <v>0</v>
      </c>
    </row>
    <row r="23" spans="2:16" s="6" customFormat="1" ht="12.75" x14ac:dyDescent="0.2">
      <c r="B23" s="6" t="str">
        <f>IF(ACOMPANHAMENTO_01[[#This Row],[MAT]]="","",COUNTA($C$8:C23))</f>
        <v/>
      </c>
      <c r="C23" s="3"/>
      <c r="D23" s="26" t="str">
        <f>IFERROR(VLOOKUP(ACOMPANHAMENTO_01[[#This Row],[MAT]],FUNCIONARIOS[],3,FALSE),"")</f>
        <v/>
      </c>
      <c r="E23" s="6" t="str">
        <f>IFERROR(VLOOKUP(ACOMPANHAMENTO_01[[#This Row],[MAT]],FUNCIONARIOS[],4,FALSE),"")</f>
        <v/>
      </c>
      <c r="F23" s="8"/>
      <c r="G23" s="7"/>
      <c r="H23" s="28" t="str">
        <f>IFERROR(VLOOKUP(ACOMPANHAMENTO_01[[#This Row],[COD.S]],TABELA_PRODUÇÃO[[COD]:[SERVIÇOS]],3,FALSE),"")</f>
        <v/>
      </c>
      <c r="I23" s="140" t="str">
        <f>IFERROR(VLOOKUP(ACOMPANHAMENTO_01[[#This Row],[COD.S]],TABELA_PRODUÇÃO[[COD]:[UND.]],4,FALSE),"")</f>
        <v/>
      </c>
      <c r="J23" s="150"/>
      <c r="K23" s="58"/>
      <c r="L23" s="9"/>
      <c r="M2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3" s="6">
        <f>ACOMPANHAMENTO_01[[#This Row],[QUANT]]</f>
        <v>0</v>
      </c>
    </row>
    <row r="24" spans="2:16" s="6" customFormat="1" ht="12.75" x14ac:dyDescent="0.2">
      <c r="B24" s="6" t="str">
        <f>IF(ACOMPANHAMENTO_01[[#This Row],[MAT]]="","",COUNTA($C$8:C24))</f>
        <v/>
      </c>
      <c r="C24" s="3"/>
      <c r="D24" s="26" t="str">
        <f>IFERROR(VLOOKUP(ACOMPANHAMENTO_01[[#This Row],[MAT]],FUNCIONARIOS[],3,FALSE),"")</f>
        <v/>
      </c>
      <c r="E24" s="6" t="str">
        <f>IFERROR(VLOOKUP(ACOMPANHAMENTO_01[[#This Row],[MAT]],FUNCIONARIOS[],4,FALSE),"")</f>
        <v/>
      </c>
      <c r="F24" s="8"/>
      <c r="G24" s="7"/>
      <c r="H24" s="28" t="str">
        <f>IFERROR(VLOOKUP(ACOMPANHAMENTO_01[[#This Row],[COD.S]],TABELA_PRODUÇÃO[[COD]:[SERVIÇOS]],3,FALSE),"")</f>
        <v/>
      </c>
      <c r="I24" s="140" t="str">
        <f>IFERROR(VLOOKUP(ACOMPANHAMENTO_01[[#This Row],[COD.S]],TABELA_PRODUÇÃO[[COD]:[UND.]],4,FALSE),"")</f>
        <v/>
      </c>
      <c r="J24" s="150"/>
      <c r="K24" s="58"/>
      <c r="L24" s="9"/>
      <c r="M2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4" s="6">
        <f>ACOMPANHAMENTO_01[[#This Row],[QUANT]]</f>
        <v>0</v>
      </c>
    </row>
    <row r="25" spans="2:16" s="6" customFormat="1" ht="12.75" x14ac:dyDescent="0.2">
      <c r="B25" s="6" t="str">
        <f>IF(ACOMPANHAMENTO_01[[#This Row],[MAT]]="","",COUNTA($C$8:C25))</f>
        <v/>
      </c>
      <c r="C25" s="3"/>
      <c r="D25" s="26" t="str">
        <f>IFERROR(VLOOKUP(ACOMPANHAMENTO_01[[#This Row],[MAT]],FUNCIONARIOS[],3,FALSE),"")</f>
        <v/>
      </c>
      <c r="E25" s="6" t="str">
        <f>IFERROR(VLOOKUP(ACOMPANHAMENTO_01[[#This Row],[MAT]],FUNCIONARIOS[],4,FALSE),"")</f>
        <v/>
      </c>
      <c r="F25" s="8"/>
      <c r="G25" s="7"/>
      <c r="H25" s="28" t="str">
        <f>IFERROR(VLOOKUP(ACOMPANHAMENTO_01[[#This Row],[COD.S]],TABELA_PRODUÇÃO[[COD]:[SERVIÇOS]],3,FALSE),"")</f>
        <v/>
      </c>
      <c r="I25" s="140" t="str">
        <f>IFERROR(VLOOKUP(ACOMPANHAMENTO_01[[#This Row],[COD.S]],TABELA_PRODUÇÃO[[COD]:[UND.]],4,FALSE),"")</f>
        <v/>
      </c>
      <c r="J25" s="150"/>
      <c r="K25" s="58"/>
      <c r="L25" s="9"/>
      <c r="M2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5" s="6">
        <f>ACOMPANHAMENTO_01[[#This Row],[QUANT]]</f>
        <v>0</v>
      </c>
    </row>
    <row r="26" spans="2:16" s="6" customFormat="1" ht="12.75" x14ac:dyDescent="0.2">
      <c r="B26" s="6" t="str">
        <f>IF(ACOMPANHAMENTO_01[[#This Row],[MAT]]="","",COUNTA($C$8:C26))</f>
        <v/>
      </c>
      <c r="C26" s="3"/>
      <c r="D26" s="26" t="str">
        <f>IFERROR(VLOOKUP(ACOMPANHAMENTO_01[[#This Row],[MAT]],FUNCIONARIOS[],3,FALSE),"")</f>
        <v/>
      </c>
      <c r="E26" s="6" t="str">
        <f>IFERROR(VLOOKUP(ACOMPANHAMENTO_01[[#This Row],[MAT]],FUNCIONARIOS[],4,FALSE),"")</f>
        <v/>
      </c>
      <c r="F26" s="8"/>
      <c r="G26" s="7"/>
      <c r="H26" s="28" t="str">
        <f>IFERROR(VLOOKUP(ACOMPANHAMENTO_01[[#This Row],[COD.S]],TABELA_PRODUÇÃO[[COD]:[SERVIÇOS]],3,FALSE),"")</f>
        <v/>
      </c>
      <c r="I26" s="140" t="str">
        <f>IFERROR(VLOOKUP(ACOMPANHAMENTO_01[[#This Row],[COD.S]],TABELA_PRODUÇÃO[[COD]:[UND.]],4,FALSE),"")</f>
        <v/>
      </c>
      <c r="J26" s="150"/>
      <c r="K26" s="58"/>
      <c r="L26" s="9"/>
      <c r="M2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6" s="6">
        <f>ACOMPANHAMENTO_01[[#This Row],[QUANT]]</f>
        <v>0</v>
      </c>
    </row>
    <row r="27" spans="2:16" s="6" customFormat="1" ht="12.75" x14ac:dyDescent="0.2">
      <c r="B27" s="6" t="str">
        <f>IF(ACOMPANHAMENTO_01[[#This Row],[MAT]]="","",COUNTA($C$8:C27))</f>
        <v/>
      </c>
      <c r="C27" s="3"/>
      <c r="D27" s="26" t="str">
        <f>IFERROR(VLOOKUP(ACOMPANHAMENTO_01[[#This Row],[MAT]],FUNCIONARIOS[],3,FALSE),"")</f>
        <v/>
      </c>
      <c r="E27" s="6" t="str">
        <f>IFERROR(VLOOKUP(ACOMPANHAMENTO_01[[#This Row],[MAT]],FUNCIONARIOS[],4,FALSE),"")</f>
        <v/>
      </c>
      <c r="F27" s="8"/>
      <c r="G27" s="7"/>
      <c r="H27" s="28" t="str">
        <f>IFERROR(VLOOKUP(ACOMPANHAMENTO_01[[#This Row],[COD.S]],TABELA_PRODUÇÃO[[COD]:[SERVIÇOS]],3,FALSE),"")</f>
        <v/>
      </c>
      <c r="I27" s="140" t="str">
        <f>IFERROR(VLOOKUP(ACOMPANHAMENTO_01[[#This Row],[COD.S]],TABELA_PRODUÇÃO[[COD]:[UND.]],4,FALSE),"")</f>
        <v/>
      </c>
      <c r="J27" s="150"/>
      <c r="K27" s="58"/>
      <c r="L27" s="9"/>
      <c r="M2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7" s="6">
        <f>ACOMPANHAMENTO_01[[#This Row],[QUANT]]</f>
        <v>0</v>
      </c>
    </row>
    <row r="28" spans="2:16" s="6" customFormat="1" ht="12.75" x14ac:dyDescent="0.2">
      <c r="B28" s="6" t="str">
        <f>IF(ACOMPANHAMENTO_01[[#This Row],[MAT]]="","",COUNTA($C$8:C28))</f>
        <v/>
      </c>
      <c r="C28" s="3"/>
      <c r="D28" s="26" t="str">
        <f>IFERROR(VLOOKUP(ACOMPANHAMENTO_01[[#This Row],[MAT]],FUNCIONARIOS[],3,FALSE),"")</f>
        <v/>
      </c>
      <c r="E28" s="6" t="str">
        <f>IFERROR(VLOOKUP(ACOMPANHAMENTO_01[[#This Row],[MAT]],FUNCIONARIOS[],4,FALSE),"")</f>
        <v/>
      </c>
      <c r="F28" s="8"/>
      <c r="G28" s="7"/>
      <c r="H28" s="28" t="str">
        <f>IFERROR(VLOOKUP(ACOMPANHAMENTO_01[[#This Row],[COD.S]],TABELA_PRODUÇÃO[[COD]:[SERVIÇOS]],3,FALSE),"")</f>
        <v/>
      </c>
      <c r="I28" s="140" t="str">
        <f>IFERROR(VLOOKUP(ACOMPANHAMENTO_01[[#This Row],[COD.S]],TABELA_PRODUÇÃO[[COD]:[UND.]],4,FALSE),"")</f>
        <v/>
      </c>
      <c r="J28" s="150"/>
      <c r="K28" s="58"/>
      <c r="L28" s="9"/>
      <c r="M2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8" s="6">
        <f>ACOMPANHAMENTO_01[[#This Row],[QUANT]]</f>
        <v>0</v>
      </c>
    </row>
    <row r="29" spans="2:16" s="6" customFormat="1" ht="12.75" x14ac:dyDescent="0.2">
      <c r="B29" s="6" t="str">
        <f>IF(ACOMPANHAMENTO_01[[#This Row],[MAT]]="","",COUNTA($C$8:C29))</f>
        <v/>
      </c>
      <c r="C29" s="3"/>
      <c r="D29" s="26" t="str">
        <f>IFERROR(VLOOKUP(ACOMPANHAMENTO_01[[#This Row],[MAT]],FUNCIONARIOS[],3,FALSE),"")</f>
        <v/>
      </c>
      <c r="E29" s="6" t="str">
        <f>IFERROR(VLOOKUP(ACOMPANHAMENTO_01[[#This Row],[MAT]],FUNCIONARIOS[],4,FALSE),"")</f>
        <v/>
      </c>
      <c r="F29" s="8"/>
      <c r="G29" s="7"/>
      <c r="H29" s="28" t="str">
        <f>IFERROR(VLOOKUP(ACOMPANHAMENTO_01[[#This Row],[COD.S]],TABELA_PRODUÇÃO[[COD]:[SERVIÇOS]],3,FALSE),"")</f>
        <v/>
      </c>
      <c r="I29" s="140" t="str">
        <f>IFERROR(VLOOKUP(ACOMPANHAMENTO_01[[#This Row],[COD.S]],TABELA_PRODUÇÃO[[COD]:[UND.]],4,FALSE),"")</f>
        <v/>
      </c>
      <c r="J29" s="150"/>
      <c r="K29" s="58"/>
      <c r="L29" s="9"/>
      <c r="M2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9" s="6">
        <f>ACOMPANHAMENTO_01[[#This Row],[QUANT]]</f>
        <v>0</v>
      </c>
    </row>
    <row r="30" spans="2:16" s="6" customFormat="1" ht="12.75" x14ac:dyDescent="0.2">
      <c r="B30" s="6" t="str">
        <f>IF(ACOMPANHAMENTO_01[[#This Row],[MAT]]="","",COUNTA($C$8:C30))</f>
        <v/>
      </c>
      <c r="C30" s="3"/>
      <c r="D30" s="26" t="str">
        <f>IFERROR(VLOOKUP(ACOMPANHAMENTO_01[[#This Row],[MAT]],FUNCIONARIOS[],3,FALSE),"")</f>
        <v/>
      </c>
      <c r="E30" s="6" t="str">
        <f>IFERROR(VLOOKUP(ACOMPANHAMENTO_01[[#This Row],[MAT]],FUNCIONARIOS[],4,FALSE),"")</f>
        <v/>
      </c>
      <c r="F30" s="8"/>
      <c r="G30" s="7"/>
      <c r="H30" s="28" t="str">
        <f>IFERROR(VLOOKUP(ACOMPANHAMENTO_01[[#This Row],[COD.S]],TABELA_PRODUÇÃO[[COD]:[SERVIÇOS]],3,FALSE),"")</f>
        <v/>
      </c>
      <c r="I30" s="140" t="str">
        <f>IFERROR(VLOOKUP(ACOMPANHAMENTO_01[[#This Row],[COD.S]],TABELA_PRODUÇÃO[[COD]:[UND.]],4,FALSE),"")</f>
        <v/>
      </c>
      <c r="J30" s="150"/>
      <c r="K30" s="58"/>
      <c r="L30" s="9"/>
      <c r="M3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0" s="6">
        <f>ACOMPANHAMENTO_01[[#This Row],[QUANT]]</f>
        <v>0</v>
      </c>
    </row>
    <row r="31" spans="2:16" s="6" customFormat="1" ht="12.75" x14ac:dyDescent="0.2">
      <c r="B31" s="6" t="str">
        <f>IF(ACOMPANHAMENTO_01[[#This Row],[MAT]]="","",COUNTA($C$8:C31))</f>
        <v/>
      </c>
      <c r="C31" s="3"/>
      <c r="D31" s="26" t="str">
        <f>IFERROR(VLOOKUP(ACOMPANHAMENTO_01[[#This Row],[MAT]],FUNCIONARIOS[],3,FALSE),"")</f>
        <v/>
      </c>
      <c r="E31" s="6" t="str">
        <f>IFERROR(VLOOKUP(ACOMPANHAMENTO_01[[#This Row],[MAT]],FUNCIONARIOS[],4,FALSE),"")</f>
        <v/>
      </c>
      <c r="F31" s="8"/>
      <c r="G31" s="7"/>
      <c r="H31" s="28" t="str">
        <f>IFERROR(VLOOKUP(ACOMPANHAMENTO_01[[#This Row],[COD.S]],TABELA_PRODUÇÃO[[COD]:[SERVIÇOS]],3,FALSE),"")</f>
        <v/>
      </c>
      <c r="I31" s="140" t="str">
        <f>IFERROR(VLOOKUP(ACOMPANHAMENTO_01[[#This Row],[COD.S]],TABELA_PRODUÇÃO[[COD]:[UND.]],4,FALSE),"")</f>
        <v/>
      </c>
      <c r="J31" s="150"/>
      <c r="K31" s="58"/>
      <c r="L31" s="9"/>
      <c r="M3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1" s="6">
        <f>ACOMPANHAMENTO_01[[#This Row],[QUANT]]</f>
        <v>0</v>
      </c>
    </row>
    <row r="32" spans="2:16" s="6" customFormat="1" ht="12.75" x14ac:dyDescent="0.2">
      <c r="B32" s="6" t="str">
        <f>IF(ACOMPANHAMENTO_01[[#This Row],[MAT]]="","",COUNTA($C$8:C32))</f>
        <v/>
      </c>
      <c r="C32" s="3"/>
      <c r="D32" s="26" t="str">
        <f>IFERROR(VLOOKUP(ACOMPANHAMENTO_01[[#This Row],[MAT]],FUNCIONARIOS[],3,FALSE),"")</f>
        <v/>
      </c>
      <c r="E32" s="6" t="str">
        <f>IFERROR(VLOOKUP(ACOMPANHAMENTO_01[[#This Row],[MAT]],FUNCIONARIOS[],4,FALSE),"")</f>
        <v/>
      </c>
      <c r="F32" s="8"/>
      <c r="G32" s="7"/>
      <c r="H32" s="28" t="str">
        <f>IFERROR(VLOOKUP(ACOMPANHAMENTO_01[[#This Row],[COD.S]],TABELA_PRODUÇÃO[[COD]:[SERVIÇOS]],3,FALSE),"")</f>
        <v/>
      </c>
      <c r="I32" s="140" t="str">
        <f>IFERROR(VLOOKUP(ACOMPANHAMENTO_01[[#This Row],[COD.S]],TABELA_PRODUÇÃO[[COD]:[UND.]],4,FALSE),"")</f>
        <v/>
      </c>
      <c r="J32" s="150"/>
      <c r="K32" s="58"/>
      <c r="L32" s="9"/>
      <c r="M3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2" s="6">
        <f>ACOMPANHAMENTO_01[[#This Row],[QUANT]]</f>
        <v>0</v>
      </c>
    </row>
    <row r="33" spans="2:16" s="6" customFormat="1" ht="12.75" x14ac:dyDescent="0.2">
      <c r="B33" s="6" t="str">
        <f>IF(ACOMPANHAMENTO_01[[#This Row],[MAT]]="","",COUNTA($C$8:C33))</f>
        <v/>
      </c>
      <c r="C33" s="3"/>
      <c r="D33" s="26" t="str">
        <f>IFERROR(VLOOKUP(ACOMPANHAMENTO_01[[#This Row],[MAT]],FUNCIONARIOS[],3,FALSE),"")</f>
        <v/>
      </c>
      <c r="E33" s="6" t="str">
        <f>IFERROR(VLOOKUP(ACOMPANHAMENTO_01[[#This Row],[MAT]],FUNCIONARIOS[],4,FALSE),"")</f>
        <v/>
      </c>
      <c r="F33" s="8"/>
      <c r="G33" s="7"/>
      <c r="H33" s="28" t="str">
        <f>IFERROR(VLOOKUP(ACOMPANHAMENTO_01[[#This Row],[COD.S]],TABELA_PRODUÇÃO[[COD]:[SERVIÇOS]],3,FALSE),"")</f>
        <v/>
      </c>
      <c r="I33" s="140" t="str">
        <f>IFERROR(VLOOKUP(ACOMPANHAMENTO_01[[#This Row],[COD.S]],TABELA_PRODUÇÃO[[COD]:[UND.]],4,FALSE),"")</f>
        <v/>
      </c>
      <c r="J33" s="150"/>
      <c r="K33" s="58"/>
      <c r="L33" s="9"/>
      <c r="M3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3" s="6">
        <f>ACOMPANHAMENTO_01[[#This Row],[QUANT]]</f>
        <v>0</v>
      </c>
    </row>
    <row r="34" spans="2:16" s="6" customFormat="1" ht="12.75" x14ac:dyDescent="0.2">
      <c r="B34" s="6" t="str">
        <f>IF(ACOMPANHAMENTO_01[[#This Row],[MAT]]="","",COUNTA($C$8:C34))</f>
        <v/>
      </c>
      <c r="C34" s="3"/>
      <c r="D34" s="26" t="str">
        <f>IFERROR(VLOOKUP(ACOMPANHAMENTO_01[[#This Row],[MAT]],FUNCIONARIOS[],3,FALSE),"")</f>
        <v/>
      </c>
      <c r="E34" s="6" t="str">
        <f>IFERROR(VLOOKUP(ACOMPANHAMENTO_01[[#This Row],[MAT]],FUNCIONARIOS[],4,FALSE),"")</f>
        <v/>
      </c>
      <c r="F34" s="8"/>
      <c r="G34" s="7"/>
      <c r="H34" s="28" t="str">
        <f>IFERROR(VLOOKUP(ACOMPANHAMENTO_01[[#This Row],[COD.S]],TABELA_PRODUÇÃO[[COD]:[SERVIÇOS]],3,FALSE),"")</f>
        <v/>
      </c>
      <c r="I34" s="140" t="str">
        <f>IFERROR(VLOOKUP(ACOMPANHAMENTO_01[[#This Row],[COD.S]],TABELA_PRODUÇÃO[[COD]:[UND.]],4,FALSE),"")</f>
        <v/>
      </c>
      <c r="J34" s="150"/>
      <c r="K34" s="58"/>
      <c r="L34" s="9"/>
      <c r="M3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4" s="6">
        <f>ACOMPANHAMENTO_01[[#This Row],[QUANT]]</f>
        <v>0</v>
      </c>
    </row>
    <row r="35" spans="2:16" s="6" customFormat="1" ht="12.75" x14ac:dyDescent="0.2">
      <c r="B35" s="6" t="str">
        <f>IF(ACOMPANHAMENTO_01[[#This Row],[MAT]]="","",COUNTA($C$8:C35))</f>
        <v/>
      </c>
      <c r="C35" s="3"/>
      <c r="D35" s="26" t="str">
        <f>IFERROR(VLOOKUP(ACOMPANHAMENTO_01[[#This Row],[MAT]],FUNCIONARIOS[],3,FALSE),"")</f>
        <v/>
      </c>
      <c r="E35" s="6" t="str">
        <f>IFERROR(VLOOKUP(ACOMPANHAMENTO_01[[#This Row],[MAT]],FUNCIONARIOS[],4,FALSE),"")</f>
        <v/>
      </c>
      <c r="F35" s="8"/>
      <c r="G35" s="7"/>
      <c r="H35" s="28" t="str">
        <f>IFERROR(VLOOKUP(ACOMPANHAMENTO_01[[#This Row],[COD.S]],TABELA_PRODUÇÃO[[COD]:[SERVIÇOS]],3,FALSE),"")</f>
        <v/>
      </c>
      <c r="I35" s="140" t="str">
        <f>IFERROR(VLOOKUP(ACOMPANHAMENTO_01[[#This Row],[COD.S]],TABELA_PRODUÇÃO[[COD]:[UND.]],4,FALSE),"")</f>
        <v/>
      </c>
      <c r="J35" s="150"/>
      <c r="K35" s="58"/>
      <c r="L35" s="9"/>
      <c r="M3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5" s="6">
        <f>ACOMPANHAMENTO_01[[#This Row],[QUANT]]</f>
        <v>0</v>
      </c>
    </row>
    <row r="36" spans="2:16" s="6" customFormat="1" ht="12.75" x14ac:dyDescent="0.2">
      <c r="B36" s="6" t="str">
        <f>IF(ACOMPANHAMENTO_01[[#This Row],[MAT]]="","",COUNTA($C$8:C36))</f>
        <v/>
      </c>
      <c r="C36" s="3"/>
      <c r="D36" s="26" t="str">
        <f>IFERROR(VLOOKUP(ACOMPANHAMENTO_01[[#This Row],[MAT]],FUNCIONARIOS[],3,FALSE),"")</f>
        <v/>
      </c>
      <c r="E36" s="6" t="str">
        <f>IFERROR(VLOOKUP(ACOMPANHAMENTO_01[[#This Row],[MAT]],FUNCIONARIOS[],4,FALSE),"")</f>
        <v/>
      </c>
      <c r="F36" s="8"/>
      <c r="G36" s="7"/>
      <c r="H36" s="28" t="str">
        <f>IFERROR(VLOOKUP(ACOMPANHAMENTO_01[[#This Row],[COD.S]],TABELA_PRODUÇÃO[[COD]:[SERVIÇOS]],3,FALSE),"")</f>
        <v/>
      </c>
      <c r="I36" s="140" t="str">
        <f>IFERROR(VLOOKUP(ACOMPANHAMENTO_01[[#This Row],[COD.S]],TABELA_PRODUÇÃO[[COD]:[UND.]],4,FALSE),"")</f>
        <v/>
      </c>
      <c r="J36" s="150"/>
      <c r="K36" s="58"/>
      <c r="L36" s="9"/>
      <c r="M3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6" s="6">
        <f>ACOMPANHAMENTO_01[[#This Row],[QUANT]]</f>
        <v>0</v>
      </c>
    </row>
    <row r="37" spans="2:16" s="6" customFormat="1" ht="12.75" x14ac:dyDescent="0.2">
      <c r="B37" s="6" t="str">
        <f>IF(ACOMPANHAMENTO_01[[#This Row],[MAT]]="","",COUNTA($C$8:C37))</f>
        <v/>
      </c>
      <c r="C37" s="3"/>
      <c r="D37" s="26" t="str">
        <f>IFERROR(VLOOKUP(ACOMPANHAMENTO_01[[#This Row],[MAT]],FUNCIONARIOS[],3,FALSE),"")</f>
        <v/>
      </c>
      <c r="E37" s="6" t="str">
        <f>IFERROR(VLOOKUP(ACOMPANHAMENTO_01[[#This Row],[MAT]],FUNCIONARIOS[],4,FALSE),"")</f>
        <v/>
      </c>
      <c r="F37" s="8"/>
      <c r="G37" s="7"/>
      <c r="H37" s="28" t="str">
        <f>IFERROR(VLOOKUP(ACOMPANHAMENTO_01[[#This Row],[COD.S]],TABELA_PRODUÇÃO[[COD]:[SERVIÇOS]],3,FALSE),"")</f>
        <v/>
      </c>
      <c r="I37" s="140" t="str">
        <f>IFERROR(VLOOKUP(ACOMPANHAMENTO_01[[#This Row],[COD.S]],TABELA_PRODUÇÃO[[COD]:[UND.]],4,FALSE),"")</f>
        <v/>
      </c>
      <c r="J37" s="150"/>
      <c r="K37" s="58"/>
      <c r="L37" s="9"/>
      <c r="M3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7" s="6">
        <f>ACOMPANHAMENTO_01[[#This Row],[QUANT]]</f>
        <v>0</v>
      </c>
    </row>
    <row r="38" spans="2:16" s="6" customFormat="1" ht="12.75" x14ac:dyDescent="0.2">
      <c r="B38" s="6" t="str">
        <f>IF(ACOMPANHAMENTO_01[[#This Row],[MAT]]="","",COUNTA($C$8:C38))</f>
        <v/>
      </c>
      <c r="C38" s="3"/>
      <c r="D38" s="26" t="str">
        <f>IFERROR(VLOOKUP(ACOMPANHAMENTO_01[[#This Row],[MAT]],FUNCIONARIOS[],3,FALSE),"")</f>
        <v/>
      </c>
      <c r="E38" s="6" t="str">
        <f>IFERROR(VLOOKUP(ACOMPANHAMENTO_01[[#This Row],[MAT]],FUNCIONARIOS[],4,FALSE),"")</f>
        <v/>
      </c>
      <c r="F38" s="8"/>
      <c r="G38" s="7"/>
      <c r="H38" s="28" t="str">
        <f>IFERROR(VLOOKUP(ACOMPANHAMENTO_01[[#This Row],[COD.S]],TABELA_PRODUÇÃO[[COD]:[SERVIÇOS]],3,FALSE),"")</f>
        <v/>
      </c>
      <c r="I38" s="140" t="str">
        <f>IFERROR(VLOOKUP(ACOMPANHAMENTO_01[[#This Row],[COD.S]],TABELA_PRODUÇÃO[[COD]:[UND.]],4,FALSE),"")</f>
        <v/>
      </c>
      <c r="J38" s="150"/>
      <c r="K38" s="58"/>
      <c r="L38" s="9"/>
      <c r="M3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8" s="6">
        <f>ACOMPANHAMENTO_01[[#This Row],[QUANT]]</f>
        <v>0</v>
      </c>
    </row>
    <row r="39" spans="2:16" s="6" customFormat="1" ht="12.75" x14ac:dyDescent="0.2">
      <c r="B39" s="6" t="str">
        <f>IF(ACOMPANHAMENTO_01[[#This Row],[MAT]]="","",COUNTA($C$8:C39))</f>
        <v/>
      </c>
      <c r="C39" s="3"/>
      <c r="D39" s="26" t="str">
        <f>IFERROR(VLOOKUP(ACOMPANHAMENTO_01[[#This Row],[MAT]],FUNCIONARIOS[],3,FALSE),"")</f>
        <v/>
      </c>
      <c r="E39" s="6" t="str">
        <f>IFERROR(VLOOKUP(ACOMPANHAMENTO_01[[#This Row],[MAT]],FUNCIONARIOS[],4,FALSE),"")</f>
        <v/>
      </c>
      <c r="F39" s="8"/>
      <c r="G39" s="7"/>
      <c r="H39" s="28" t="str">
        <f>IFERROR(VLOOKUP(ACOMPANHAMENTO_01[[#This Row],[COD.S]],TABELA_PRODUÇÃO[[COD]:[SERVIÇOS]],3,FALSE),"")</f>
        <v/>
      </c>
      <c r="I39" s="140" t="str">
        <f>IFERROR(VLOOKUP(ACOMPANHAMENTO_01[[#This Row],[COD.S]],TABELA_PRODUÇÃO[[COD]:[UND.]],4,FALSE),"")</f>
        <v/>
      </c>
      <c r="J39" s="150"/>
      <c r="K39" s="58"/>
      <c r="L39" s="9"/>
      <c r="M3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9" s="6">
        <f>ACOMPANHAMENTO_01[[#This Row],[QUANT]]</f>
        <v>0</v>
      </c>
    </row>
    <row r="40" spans="2:16" s="6" customFormat="1" ht="12.75" x14ac:dyDescent="0.2">
      <c r="B40" s="6" t="str">
        <f>IF(ACOMPANHAMENTO_01[[#This Row],[MAT]]="","",COUNTA($C$8:C40))</f>
        <v/>
      </c>
      <c r="C40" s="3"/>
      <c r="D40" s="26" t="str">
        <f>IFERROR(VLOOKUP(ACOMPANHAMENTO_01[[#This Row],[MAT]],FUNCIONARIOS[],3,FALSE),"")</f>
        <v/>
      </c>
      <c r="E40" s="6" t="str">
        <f>IFERROR(VLOOKUP(ACOMPANHAMENTO_01[[#This Row],[MAT]],FUNCIONARIOS[],4,FALSE),"")</f>
        <v/>
      </c>
      <c r="F40" s="8"/>
      <c r="G40" s="7"/>
      <c r="H40" s="28" t="str">
        <f>IFERROR(VLOOKUP(ACOMPANHAMENTO_01[[#This Row],[COD.S]],TABELA_PRODUÇÃO[[COD]:[SERVIÇOS]],3,FALSE),"")</f>
        <v/>
      </c>
      <c r="I40" s="140" t="str">
        <f>IFERROR(VLOOKUP(ACOMPANHAMENTO_01[[#This Row],[COD.S]],TABELA_PRODUÇÃO[[COD]:[UND.]],4,FALSE),"")</f>
        <v/>
      </c>
      <c r="J40" s="150"/>
      <c r="K40" s="58"/>
      <c r="L40" s="9"/>
      <c r="M4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0" s="6">
        <f>ACOMPANHAMENTO_01[[#This Row],[QUANT]]</f>
        <v>0</v>
      </c>
    </row>
    <row r="41" spans="2:16" s="6" customFormat="1" ht="12.75" x14ac:dyDescent="0.2">
      <c r="B41" s="6" t="str">
        <f>IF(ACOMPANHAMENTO_01[[#This Row],[MAT]]="","",COUNTA($C$8:C41))</f>
        <v/>
      </c>
      <c r="C41" s="3"/>
      <c r="D41" s="26" t="str">
        <f>IFERROR(VLOOKUP(ACOMPANHAMENTO_01[[#This Row],[MAT]],FUNCIONARIOS[],3,FALSE),"")</f>
        <v/>
      </c>
      <c r="E41" s="6" t="str">
        <f>IFERROR(VLOOKUP(ACOMPANHAMENTO_01[[#This Row],[MAT]],FUNCIONARIOS[],4,FALSE),"")</f>
        <v/>
      </c>
      <c r="F41" s="8"/>
      <c r="G41" s="7"/>
      <c r="H41" s="28" t="str">
        <f>IFERROR(VLOOKUP(ACOMPANHAMENTO_01[[#This Row],[COD.S]],TABELA_PRODUÇÃO[[COD]:[SERVIÇOS]],3,FALSE),"")</f>
        <v/>
      </c>
      <c r="I41" s="140" t="str">
        <f>IFERROR(VLOOKUP(ACOMPANHAMENTO_01[[#This Row],[COD.S]],TABELA_PRODUÇÃO[[COD]:[UND.]],4,FALSE),"")</f>
        <v/>
      </c>
      <c r="J41" s="150"/>
      <c r="K41" s="58"/>
      <c r="L41" s="9"/>
      <c r="M4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1" s="6">
        <f>ACOMPANHAMENTO_01[[#This Row],[QUANT]]</f>
        <v>0</v>
      </c>
    </row>
    <row r="42" spans="2:16" s="6" customFormat="1" ht="12.75" x14ac:dyDescent="0.2">
      <c r="B42" s="6" t="str">
        <f>IF(ACOMPANHAMENTO_01[[#This Row],[MAT]]="","",COUNTA($C$8:C42))</f>
        <v/>
      </c>
      <c r="C42" s="3"/>
      <c r="D42" s="26" t="str">
        <f>IFERROR(VLOOKUP(ACOMPANHAMENTO_01[[#This Row],[MAT]],FUNCIONARIOS[],3,FALSE),"")</f>
        <v/>
      </c>
      <c r="E42" s="6" t="str">
        <f>IFERROR(VLOOKUP(ACOMPANHAMENTO_01[[#This Row],[MAT]],FUNCIONARIOS[],4,FALSE),"")</f>
        <v/>
      </c>
      <c r="F42" s="8"/>
      <c r="G42" s="7"/>
      <c r="H42" s="28" t="str">
        <f>IFERROR(VLOOKUP(ACOMPANHAMENTO_01[[#This Row],[COD.S]],TABELA_PRODUÇÃO[[COD]:[SERVIÇOS]],3,FALSE),"")</f>
        <v/>
      </c>
      <c r="I42" s="140" t="str">
        <f>IFERROR(VLOOKUP(ACOMPANHAMENTO_01[[#This Row],[COD.S]],TABELA_PRODUÇÃO[[COD]:[UND.]],4,FALSE),"")</f>
        <v/>
      </c>
      <c r="J42" s="150"/>
      <c r="K42" s="58"/>
      <c r="L42" s="9"/>
      <c r="M4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2" s="6">
        <f>ACOMPANHAMENTO_01[[#This Row],[QUANT]]</f>
        <v>0</v>
      </c>
    </row>
    <row r="43" spans="2:16" s="6" customFormat="1" ht="12.75" x14ac:dyDescent="0.2">
      <c r="B43" s="6" t="str">
        <f>IF(ACOMPANHAMENTO_01[[#This Row],[MAT]]="","",COUNTA($C$8:C43))</f>
        <v/>
      </c>
      <c r="C43" s="3"/>
      <c r="D43" s="26" t="str">
        <f>IFERROR(VLOOKUP(ACOMPANHAMENTO_01[[#This Row],[MAT]],FUNCIONARIOS[],3,FALSE),"")</f>
        <v/>
      </c>
      <c r="E43" s="6" t="str">
        <f>IFERROR(VLOOKUP(ACOMPANHAMENTO_01[[#This Row],[MAT]],FUNCIONARIOS[],4,FALSE),"")</f>
        <v/>
      </c>
      <c r="F43" s="8"/>
      <c r="G43" s="7"/>
      <c r="H43" s="28" t="str">
        <f>IFERROR(VLOOKUP(ACOMPANHAMENTO_01[[#This Row],[COD.S]],TABELA_PRODUÇÃO[[COD]:[SERVIÇOS]],3,FALSE),"")</f>
        <v/>
      </c>
      <c r="I43" s="140" t="str">
        <f>IFERROR(VLOOKUP(ACOMPANHAMENTO_01[[#This Row],[COD.S]],TABELA_PRODUÇÃO[[COD]:[UND.]],4,FALSE),"")</f>
        <v/>
      </c>
      <c r="J43" s="150"/>
      <c r="K43" s="58"/>
      <c r="L43" s="9"/>
      <c r="M4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3" s="6">
        <f>ACOMPANHAMENTO_01[[#This Row],[QUANT]]</f>
        <v>0</v>
      </c>
    </row>
    <row r="44" spans="2:16" s="6" customFormat="1" ht="12.75" x14ac:dyDescent="0.2">
      <c r="B44" s="6" t="str">
        <f>IF(ACOMPANHAMENTO_01[[#This Row],[MAT]]="","",COUNTA($C$8:C44))</f>
        <v/>
      </c>
      <c r="C44" s="3"/>
      <c r="D44" s="26" t="str">
        <f>IFERROR(VLOOKUP(ACOMPANHAMENTO_01[[#This Row],[MAT]],FUNCIONARIOS[],3,FALSE),"")</f>
        <v/>
      </c>
      <c r="E44" s="6" t="str">
        <f>IFERROR(VLOOKUP(ACOMPANHAMENTO_01[[#This Row],[MAT]],FUNCIONARIOS[],4,FALSE),"")</f>
        <v/>
      </c>
      <c r="F44" s="8"/>
      <c r="G44" s="7"/>
      <c r="H44" s="28" t="str">
        <f>IFERROR(VLOOKUP(ACOMPANHAMENTO_01[[#This Row],[COD.S]],TABELA_PRODUÇÃO[[COD]:[SERVIÇOS]],3,FALSE),"")</f>
        <v/>
      </c>
      <c r="I44" s="140" t="str">
        <f>IFERROR(VLOOKUP(ACOMPANHAMENTO_01[[#This Row],[COD.S]],TABELA_PRODUÇÃO[[COD]:[UND.]],4,FALSE),"")</f>
        <v/>
      </c>
      <c r="J44" s="150"/>
      <c r="K44" s="58"/>
      <c r="L44" s="9"/>
      <c r="M4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4" s="6">
        <f>ACOMPANHAMENTO_01[[#This Row],[QUANT]]</f>
        <v>0</v>
      </c>
    </row>
    <row r="45" spans="2:16" s="6" customFormat="1" ht="12.75" x14ac:dyDescent="0.2">
      <c r="B45" s="6" t="str">
        <f>IF(ACOMPANHAMENTO_01[[#This Row],[MAT]]="","",COUNTA($C$8:C45))</f>
        <v/>
      </c>
      <c r="C45" s="3"/>
      <c r="D45" s="26" t="str">
        <f>IFERROR(VLOOKUP(ACOMPANHAMENTO_01[[#This Row],[MAT]],FUNCIONARIOS[],3,FALSE),"")</f>
        <v/>
      </c>
      <c r="E45" s="6" t="str">
        <f>IFERROR(VLOOKUP(ACOMPANHAMENTO_01[[#This Row],[MAT]],FUNCIONARIOS[],4,FALSE),"")</f>
        <v/>
      </c>
      <c r="F45" s="8"/>
      <c r="G45" s="7"/>
      <c r="H45" s="28" t="str">
        <f>IFERROR(VLOOKUP(ACOMPANHAMENTO_01[[#This Row],[COD.S]],TABELA_PRODUÇÃO[[COD]:[SERVIÇOS]],3,FALSE),"")</f>
        <v/>
      </c>
      <c r="I45" s="140" t="str">
        <f>IFERROR(VLOOKUP(ACOMPANHAMENTO_01[[#This Row],[COD.S]],TABELA_PRODUÇÃO[[COD]:[UND.]],4,FALSE),"")</f>
        <v/>
      </c>
      <c r="J45" s="150"/>
      <c r="K45" s="58"/>
      <c r="L45" s="9"/>
      <c r="M4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5" s="6">
        <f>ACOMPANHAMENTO_01[[#This Row],[QUANT]]</f>
        <v>0</v>
      </c>
    </row>
    <row r="46" spans="2:16" s="6" customFormat="1" ht="12.75" x14ac:dyDescent="0.2">
      <c r="B46" s="6" t="str">
        <f>IF(ACOMPANHAMENTO_01[[#This Row],[MAT]]="","",COUNTA($C$8:C46))</f>
        <v/>
      </c>
      <c r="C46" s="3"/>
      <c r="D46" s="26" t="str">
        <f>IFERROR(VLOOKUP(ACOMPANHAMENTO_01[[#This Row],[MAT]],FUNCIONARIOS[],3,FALSE),"")</f>
        <v/>
      </c>
      <c r="E46" s="6" t="str">
        <f>IFERROR(VLOOKUP(ACOMPANHAMENTO_01[[#This Row],[MAT]],FUNCIONARIOS[],4,FALSE),"")</f>
        <v/>
      </c>
      <c r="F46" s="8"/>
      <c r="G46" s="7"/>
      <c r="H46" s="28" t="str">
        <f>IFERROR(VLOOKUP(ACOMPANHAMENTO_01[[#This Row],[COD.S]],TABELA_PRODUÇÃO[[COD]:[SERVIÇOS]],3,FALSE),"")</f>
        <v/>
      </c>
      <c r="I46" s="140" t="str">
        <f>IFERROR(VLOOKUP(ACOMPANHAMENTO_01[[#This Row],[COD.S]],TABELA_PRODUÇÃO[[COD]:[UND.]],4,FALSE),"")</f>
        <v/>
      </c>
      <c r="J46" s="150"/>
      <c r="K46" s="58"/>
      <c r="L46" s="9"/>
      <c r="M4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6" s="6">
        <f>ACOMPANHAMENTO_01[[#This Row],[QUANT]]</f>
        <v>0</v>
      </c>
    </row>
    <row r="47" spans="2:16" s="6" customFormat="1" ht="12.75" x14ac:dyDescent="0.2">
      <c r="B47" s="6" t="str">
        <f>IF(ACOMPANHAMENTO_01[[#This Row],[MAT]]="","",COUNTA($C$8:C47))</f>
        <v/>
      </c>
      <c r="C47" s="3"/>
      <c r="D47" s="26" t="str">
        <f>IFERROR(VLOOKUP(ACOMPANHAMENTO_01[[#This Row],[MAT]],FUNCIONARIOS[],3,FALSE),"")</f>
        <v/>
      </c>
      <c r="E47" s="6" t="str">
        <f>IFERROR(VLOOKUP(ACOMPANHAMENTO_01[[#This Row],[MAT]],FUNCIONARIOS[],4,FALSE),"")</f>
        <v/>
      </c>
      <c r="F47" s="8"/>
      <c r="G47" s="7"/>
      <c r="H47" s="28" t="str">
        <f>IFERROR(VLOOKUP(ACOMPANHAMENTO_01[[#This Row],[COD.S]],TABELA_PRODUÇÃO[[COD]:[SERVIÇOS]],3,FALSE),"")</f>
        <v/>
      </c>
      <c r="I47" s="140" t="str">
        <f>IFERROR(VLOOKUP(ACOMPANHAMENTO_01[[#This Row],[COD.S]],TABELA_PRODUÇÃO[[COD]:[UND.]],4,FALSE),"")</f>
        <v/>
      </c>
      <c r="J47" s="150"/>
      <c r="K47" s="58"/>
      <c r="L47" s="9"/>
      <c r="M4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7" s="6">
        <f>ACOMPANHAMENTO_01[[#This Row],[QUANT]]</f>
        <v>0</v>
      </c>
    </row>
    <row r="48" spans="2:16" s="6" customFormat="1" ht="12.75" x14ac:dyDescent="0.2">
      <c r="B48" s="6" t="str">
        <f>IF(ACOMPANHAMENTO_01[[#This Row],[MAT]]="","",COUNTA($C$8:C48))</f>
        <v/>
      </c>
      <c r="C48" s="3"/>
      <c r="D48" s="26" t="str">
        <f>IFERROR(VLOOKUP(ACOMPANHAMENTO_01[[#This Row],[MAT]],FUNCIONARIOS[],3,FALSE),"")</f>
        <v/>
      </c>
      <c r="E48" s="6" t="str">
        <f>IFERROR(VLOOKUP(ACOMPANHAMENTO_01[[#This Row],[MAT]],FUNCIONARIOS[],4,FALSE),"")</f>
        <v/>
      </c>
      <c r="F48" s="8"/>
      <c r="G48" s="7"/>
      <c r="H48" s="28" t="str">
        <f>IFERROR(VLOOKUP(ACOMPANHAMENTO_01[[#This Row],[COD.S]],TABELA_PRODUÇÃO[[COD]:[SERVIÇOS]],3,FALSE),"")</f>
        <v/>
      </c>
      <c r="I48" s="140" t="str">
        <f>IFERROR(VLOOKUP(ACOMPANHAMENTO_01[[#This Row],[COD.S]],TABELA_PRODUÇÃO[[COD]:[UND.]],4,FALSE),"")</f>
        <v/>
      </c>
      <c r="J48" s="150"/>
      <c r="K48" s="58"/>
      <c r="L48" s="9"/>
      <c r="M4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8" s="6">
        <f>ACOMPANHAMENTO_01[[#This Row],[QUANT]]</f>
        <v>0</v>
      </c>
    </row>
    <row r="49" spans="2:16" s="6" customFormat="1" ht="12.75" x14ac:dyDescent="0.2">
      <c r="B49" s="6" t="str">
        <f>IF(ACOMPANHAMENTO_01[[#This Row],[MAT]]="","",COUNTA($C$8:C49))</f>
        <v/>
      </c>
      <c r="C49" s="3"/>
      <c r="D49" s="26" t="str">
        <f>IFERROR(VLOOKUP(ACOMPANHAMENTO_01[[#This Row],[MAT]],FUNCIONARIOS[],3,FALSE),"")</f>
        <v/>
      </c>
      <c r="E49" s="6" t="str">
        <f>IFERROR(VLOOKUP(ACOMPANHAMENTO_01[[#This Row],[MAT]],FUNCIONARIOS[],4,FALSE),"")</f>
        <v/>
      </c>
      <c r="F49" s="8"/>
      <c r="G49" s="7"/>
      <c r="H49" s="28" t="str">
        <f>IFERROR(VLOOKUP(ACOMPANHAMENTO_01[[#This Row],[COD.S]],TABELA_PRODUÇÃO[[COD]:[SERVIÇOS]],3,FALSE),"")</f>
        <v/>
      </c>
      <c r="I49" s="140" t="str">
        <f>IFERROR(VLOOKUP(ACOMPANHAMENTO_01[[#This Row],[COD.S]],TABELA_PRODUÇÃO[[COD]:[UND.]],4,FALSE),"")</f>
        <v/>
      </c>
      <c r="J49" s="150"/>
      <c r="K49" s="58"/>
      <c r="L49" s="9"/>
      <c r="M4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9" s="6">
        <f>ACOMPANHAMENTO_01[[#This Row],[QUANT]]</f>
        <v>0</v>
      </c>
    </row>
    <row r="50" spans="2:16" s="6" customFormat="1" ht="12.75" x14ac:dyDescent="0.2">
      <c r="B50" s="6" t="str">
        <f>IF(ACOMPANHAMENTO_01[[#This Row],[MAT]]="","",COUNTA($C$8:C50))</f>
        <v/>
      </c>
      <c r="C50" s="3"/>
      <c r="D50" s="26" t="str">
        <f>IFERROR(VLOOKUP(ACOMPANHAMENTO_01[[#This Row],[MAT]],FUNCIONARIOS[],3,FALSE),"")</f>
        <v/>
      </c>
      <c r="E50" s="6" t="str">
        <f>IFERROR(VLOOKUP(ACOMPANHAMENTO_01[[#This Row],[MAT]],FUNCIONARIOS[],4,FALSE),"")</f>
        <v/>
      </c>
      <c r="F50" s="8"/>
      <c r="G50" s="7"/>
      <c r="H50" s="28" t="str">
        <f>IFERROR(VLOOKUP(ACOMPANHAMENTO_01[[#This Row],[COD.S]],TABELA_PRODUÇÃO[[COD]:[SERVIÇOS]],3,FALSE),"")</f>
        <v/>
      </c>
      <c r="I50" s="140" t="str">
        <f>IFERROR(VLOOKUP(ACOMPANHAMENTO_01[[#This Row],[COD.S]],TABELA_PRODUÇÃO[[COD]:[UND.]],4,FALSE),"")</f>
        <v/>
      </c>
      <c r="J50" s="150"/>
      <c r="K50" s="58"/>
      <c r="L50" s="9"/>
      <c r="M5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0" s="6">
        <f>ACOMPANHAMENTO_01[[#This Row],[QUANT]]</f>
        <v>0</v>
      </c>
    </row>
    <row r="51" spans="2:16" s="6" customFormat="1" ht="12.75" x14ac:dyDescent="0.2">
      <c r="B51" s="6" t="str">
        <f>IF(ACOMPANHAMENTO_01[[#This Row],[MAT]]="","",COUNTA($C$8:C51))</f>
        <v/>
      </c>
      <c r="C51" s="3"/>
      <c r="D51" s="26" t="str">
        <f>IFERROR(VLOOKUP(ACOMPANHAMENTO_01[[#This Row],[MAT]],FUNCIONARIOS[],3,FALSE),"")</f>
        <v/>
      </c>
      <c r="E51" s="6" t="str">
        <f>IFERROR(VLOOKUP(ACOMPANHAMENTO_01[[#This Row],[MAT]],FUNCIONARIOS[],4,FALSE),"")</f>
        <v/>
      </c>
      <c r="F51" s="8"/>
      <c r="G51" s="7"/>
      <c r="H51" s="28" t="str">
        <f>IFERROR(VLOOKUP(ACOMPANHAMENTO_01[[#This Row],[COD.S]],TABELA_PRODUÇÃO[[COD]:[SERVIÇOS]],3,FALSE),"")</f>
        <v/>
      </c>
      <c r="I51" s="140" t="str">
        <f>IFERROR(VLOOKUP(ACOMPANHAMENTO_01[[#This Row],[COD.S]],TABELA_PRODUÇÃO[[COD]:[UND.]],4,FALSE),"")</f>
        <v/>
      </c>
      <c r="J51" s="150"/>
      <c r="K51" s="58"/>
      <c r="L51" s="9"/>
      <c r="M5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1" s="6">
        <f>ACOMPANHAMENTO_01[[#This Row],[QUANT]]</f>
        <v>0</v>
      </c>
    </row>
    <row r="52" spans="2:16" s="6" customFormat="1" ht="12.75" x14ac:dyDescent="0.2">
      <c r="B52" s="6" t="str">
        <f>IF(ACOMPANHAMENTO_01[[#This Row],[MAT]]="","",COUNTA($C$8:C52))</f>
        <v/>
      </c>
      <c r="C52" s="3"/>
      <c r="D52" s="26" t="str">
        <f>IFERROR(VLOOKUP(ACOMPANHAMENTO_01[[#This Row],[MAT]],FUNCIONARIOS[],3,FALSE),"")</f>
        <v/>
      </c>
      <c r="E52" s="6" t="str">
        <f>IFERROR(VLOOKUP(ACOMPANHAMENTO_01[[#This Row],[MAT]],FUNCIONARIOS[],4,FALSE),"")</f>
        <v/>
      </c>
      <c r="F52" s="8"/>
      <c r="G52" s="7"/>
      <c r="H52" s="28" t="str">
        <f>IFERROR(VLOOKUP(ACOMPANHAMENTO_01[[#This Row],[COD.S]],TABELA_PRODUÇÃO[[COD]:[SERVIÇOS]],3,FALSE),"")</f>
        <v/>
      </c>
      <c r="I52" s="140" t="str">
        <f>IFERROR(VLOOKUP(ACOMPANHAMENTO_01[[#This Row],[COD.S]],TABELA_PRODUÇÃO[[COD]:[UND.]],4,FALSE),"")</f>
        <v/>
      </c>
      <c r="J52" s="150"/>
      <c r="K52" s="58"/>
      <c r="L52" s="9"/>
      <c r="M5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2" s="6">
        <f>ACOMPANHAMENTO_01[[#This Row],[QUANT]]</f>
        <v>0</v>
      </c>
    </row>
    <row r="53" spans="2:16" s="6" customFormat="1" ht="12.75" x14ac:dyDescent="0.2">
      <c r="B53" s="6" t="str">
        <f>IF(ACOMPANHAMENTO_01[[#This Row],[MAT]]="","",COUNTA($C$8:C53))</f>
        <v/>
      </c>
      <c r="C53" s="3"/>
      <c r="D53" s="26" t="str">
        <f>IFERROR(VLOOKUP(ACOMPANHAMENTO_01[[#This Row],[MAT]],FUNCIONARIOS[],3,FALSE),"")</f>
        <v/>
      </c>
      <c r="E53" s="6" t="str">
        <f>IFERROR(VLOOKUP(ACOMPANHAMENTO_01[[#This Row],[MAT]],FUNCIONARIOS[],4,FALSE),"")</f>
        <v/>
      </c>
      <c r="F53" s="8"/>
      <c r="G53" s="7"/>
      <c r="H53" s="28" t="str">
        <f>IFERROR(VLOOKUP(ACOMPANHAMENTO_01[[#This Row],[COD.S]],TABELA_PRODUÇÃO[[COD]:[SERVIÇOS]],3,FALSE),"")</f>
        <v/>
      </c>
      <c r="I53" s="140" t="str">
        <f>IFERROR(VLOOKUP(ACOMPANHAMENTO_01[[#This Row],[COD.S]],TABELA_PRODUÇÃO[[COD]:[UND.]],4,FALSE),"")</f>
        <v/>
      </c>
      <c r="J53" s="150"/>
      <c r="K53" s="58"/>
      <c r="L53" s="9"/>
      <c r="M5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3" s="6">
        <f>ACOMPANHAMENTO_01[[#This Row],[QUANT]]</f>
        <v>0</v>
      </c>
    </row>
    <row r="54" spans="2:16" s="6" customFormat="1" ht="12.75" x14ac:dyDescent="0.2">
      <c r="B54" s="6" t="str">
        <f>IF(ACOMPANHAMENTO_01[[#This Row],[MAT]]="","",COUNTA($C$8:C54))</f>
        <v/>
      </c>
      <c r="C54" s="3"/>
      <c r="D54" s="26" t="str">
        <f>IFERROR(VLOOKUP(ACOMPANHAMENTO_01[[#This Row],[MAT]],FUNCIONARIOS[],3,FALSE),"")</f>
        <v/>
      </c>
      <c r="E54" s="6" t="str">
        <f>IFERROR(VLOOKUP(ACOMPANHAMENTO_01[[#This Row],[MAT]],FUNCIONARIOS[],4,FALSE),"")</f>
        <v/>
      </c>
      <c r="F54" s="8"/>
      <c r="G54" s="7"/>
      <c r="H54" s="28" t="str">
        <f>IFERROR(VLOOKUP(ACOMPANHAMENTO_01[[#This Row],[COD.S]],TABELA_PRODUÇÃO[[COD]:[SERVIÇOS]],3,FALSE),"")</f>
        <v/>
      </c>
      <c r="I54" s="140" t="str">
        <f>IFERROR(VLOOKUP(ACOMPANHAMENTO_01[[#This Row],[COD.S]],TABELA_PRODUÇÃO[[COD]:[UND.]],4,FALSE),"")</f>
        <v/>
      </c>
      <c r="J54" s="150"/>
      <c r="K54" s="58"/>
      <c r="L54" s="9"/>
      <c r="M5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4" s="6">
        <f>ACOMPANHAMENTO_01[[#This Row],[QUANT]]</f>
        <v>0</v>
      </c>
    </row>
    <row r="55" spans="2:16" s="6" customFormat="1" ht="12.75" x14ac:dyDescent="0.2">
      <c r="B55" s="6" t="str">
        <f>IF(ACOMPANHAMENTO_01[[#This Row],[MAT]]="","",COUNTA($C$8:C55))</f>
        <v/>
      </c>
      <c r="C55" s="3"/>
      <c r="D55" s="26" t="str">
        <f>IFERROR(VLOOKUP(ACOMPANHAMENTO_01[[#This Row],[MAT]],FUNCIONARIOS[],3,FALSE),"")</f>
        <v/>
      </c>
      <c r="E55" s="6" t="str">
        <f>IFERROR(VLOOKUP(ACOMPANHAMENTO_01[[#This Row],[MAT]],FUNCIONARIOS[],4,FALSE),"")</f>
        <v/>
      </c>
      <c r="F55" s="8"/>
      <c r="G55" s="7"/>
      <c r="H55" s="28" t="str">
        <f>IFERROR(VLOOKUP(ACOMPANHAMENTO_01[[#This Row],[COD.S]],TABELA_PRODUÇÃO[[COD]:[SERVIÇOS]],3,FALSE),"")</f>
        <v/>
      </c>
      <c r="I55" s="140" t="str">
        <f>IFERROR(VLOOKUP(ACOMPANHAMENTO_01[[#This Row],[COD.S]],TABELA_PRODUÇÃO[[COD]:[UND.]],4,FALSE),"")</f>
        <v/>
      </c>
      <c r="J55" s="150"/>
      <c r="K55" s="58"/>
      <c r="L55" s="9"/>
      <c r="M5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5" s="6">
        <f>ACOMPANHAMENTO_01[[#This Row],[QUANT]]</f>
        <v>0</v>
      </c>
    </row>
    <row r="56" spans="2:16" s="6" customFormat="1" ht="12.75" x14ac:dyDescent="0.2">
      <c r="B56" s="6" t="str">
        <f>IF(ACOMPANHAMENTO_01[[#This Row],[MAT]]="","",COUNTA($C$8:C56))</f>
        <v/>
      </c>
      <c r="C56" s="3"/>
      <c r="D56" s="26" t="str">
        <f>IFERROR(VLOOKUP(ACOMPANHAMENTO_01[[#This Row],[MAT]],FUNCIONARIOS[],3,FALSE),"")</f>
        <v/>
      </c>
      <c r="E56" s="6" t="str">
        <f>IFERROR(VLOOKUP(ACOMPANHAMENTO_01[[#This Row],[MAT]],FUNCIONARIOS[],4,FALSE),"")</f>
        <v/>
      </c>
      <c r="F56" s="8"/>
      <c r="G56" s="7"/>
      <c r="H56" s="28" t="str">
        <f>IFERROR(VLOOKUP(ACOMPANHAMENTO_01[[#This Row],[COD.S]],TABELA_PRODUÇÃO[[COD]:[SERVIÇOS]],3,FALSE),"")</f>
        <v/>
      </c>
      <c r="I56" s="140" t="str">
        <f>IFERROR(VLOOKUP(ACOMPANHAMENTO_01[[#This Row],[COD.S]],TABELA_PRODUÇÃO[[COD]:[UND.]],4,FALSE),"")</f>
        <v/>
      </c>
      <c r="J56" s="150"/>
      <c r="K56" s="58"/>
      <c r="L56" s="9"/>
      <c r="M5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6" s="6">
        <f>ACOMPANHAMENTO_01[[#This Row],[QUANT]]</f>
        <v>0</v>
      </c>
    </row>
    <row r="57" spans="2:16" s="6" customFormat="1" ht="12.75" x14ac:dyDescent="0.2">
      <c r="B57" s="6" t="str">
        <f>IF(ACOMPANHAMENTO_01[[#This Row],[MAT]]="","",COUNTA($C$8:C57))</f>
        <v/>
      </c>
      <c r="C57" s="3"/>
      <c r="D57" s="26" t="str">
        <f>IFERROR(VLOOKUP(ACOMPANHAMENTO_01[[#This Row],[MAT]],FUNCIONARIOS[],3,FALSE),"")</f>
        <v/>
      </c>
      <c r="E57" s="6" t="str">
        <f>IFERROR(VLOOKUP(ACOMPANHAMENTO_01[[#This Row],[MAT]],FUNCIONARIOS[],4,FALSE),"")</f>
        <v/>
      </c>
      <c r="F57" s="8"/>
      <c r="G57" s="7"/>
      <c r="H57" s="28" t="str">
        <f>IFERROR(VLOOKUP(ACOMPANHAMENTO_01[[#This Row],[COD.S]],TABELA_PRODUÇÃO[[COD]:[SERVIÇOS]],3,FALSE),"")</f>
        <v/>
      </c>
      <c r="I57" s="140" t="str">
        <f>IFERROR(VLOOKUP(ACOMPANHAMENTO_01[[#This Row],[COD.S]],TABELA_PRODUÇÃO[[COD]:[UND.]],4,FALSE),"")</f>
        <v/>
      </c>
      <c r="J57" s="150"/>
      <c r="K57" s="58"/>
      <c r="L57" s="9"/>
      <c r="M5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7" s="6">
        <f>ACOMPANHAMENTO_01[[#This Row],[QUANT]]</f>
        <v>0</v>
      </c>
    </row>
    <row r="58" spans="2:16" s="6" customFormat="1" ht="12.75" x14ac:dyDescent="0.2">
      <c r="B58" s="6" t="str">
        <f>IF(ACOMPANHAMENTO_01[[#This Row],[MAT]]="","",COUNTA($C$8:C58))</f>
        <v/>
      </c>
      <c r="C58" s="3"/>
      <c r="D58" s="26" t="str">
        <f>IFERROR(VLOOKUP(ACOMPANHAMENTO_01[[#This Row],[MAT]],FUNCIONARIOS[],3,FALSE),"")</f>
        <v/>
      </c>
      <c r="E58" s="6" t="str">
        <f>IFERROR(VLOOKUP(ACOMPANHAMENTO_01[[#This Row],[MAT]],FUNCIONARIOS[],4,FALSE),"")</f>
        <v/>
      </c>
      <c r="F58" s="8"/>
      <c r="G58" s="7"/>
      <c r="H58" s="28" t="str">
        <f>IFERROR(VLOOKUP(ACOMPANHAMENTO_01[[#This Row],[COD.S]],TABELA_PRODUÇÃO[[COD]:[SERVIÇOS]],3,FALSE),"")</f>
        <v/>
      </c>
      <c r="I58" s="140" t="str">
        <f>IFERROR(VLOOKUP(ACOMPANHAMENTO_01[[#This Row],[COD.S]],TABELA_PRODUÇÃO[[COD]:[UND.]],4,FALSE),"")</f>
        <v/>
      </c>
      <c r="J58" s="150"/>
      <c r="K58" s="58"/>
      <c r="L58" s="9"/>
      <c r="M5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8" s="6">
        <f>ACOMPANHAMENTO_01[[#This Row],[QUANT]]</f>
        <v>0</v>
      </c>
    </row>
    <row r="59" spans="2:16" s="6" customFormat="1" ht="12.75" x14ac:dyDescent="0.2">
      <c r="B59" s="6" t="str">
        <f>IF(ACOMPANHAMENTO_01[[#This Row],[MAT]]="","",COUNTA($C$8:C59))</f>
        <v/>
      </c>
      <c r="C59" s="3"/>
      <c r="D59" s="26" t="str">
        <f>IFERROR(VLOOKUP(ACOMPANHAMENTO_01[[#This Row],[MAT]],FUNCIONARIOS[],3,FALSE),"")</f>
        <v/>
      </c>
      <c r="E59" s="6" t="str">
        <f>IFERROR(VLOOKUP(ACOMPANHAMENTO_01[[#This Row],[MAT]],FUNCIONARIOS[],4,FALSE),"")</f>
        <v/>
      </c>
      <c r="F59" s="8"/>
      <c r="G59" s="7"/>
      <c r="H59" s="28" t="str">
        <f>IFERROR(VLOOKUP(ACOMPANHAMENTO_01[[#This Row],[COD.S]],TABELA_PRODUÇÃO[[COD]:[SERVIÇOS]],3,FALSE),"")</f>
        <v/>
      </c>
      <c r="I59" s="140" t="str">
        <f>IFERROR(VLOOKUP(ACOMPANHAMENTO_01[[#This Row],[COD.S]],TABELA_PRODUÇÃO[[COD]:[UND.]],4,FALSE),"")</f>
        <v/>
      </c>
      <c r="J59" s="150"/>
      <c r="K59" s="58"/>
      <c r="L59" s="9"/>
      <c r="M5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9" s="6">
        <f>ACOMPANHAMENTO_01[[#This Row],[QUANT]]</f>
        <v>0</v>
      </c>
    </row>
    <row r="60" spans="2:16" s="6" customFormat="1" ht="12.75" x14ac:dyDescent="0.2">
      <c r="B60" s="6" t="str">
        <f>IF(ACOMPANHAMENTO_01[[#This Row],[MAT]]="","",COUNTA($C$8:C60))</f>
        <v/>
      </c>
      <c r="C60" s="3"/>
      <c r="D60" s="26" t="str">
        <f>IFERROR(VLOOKUP(ACOMPANHAMENTO_01[[#This Row],[MAT]],FUNCIONARIOS[],3,FALSE),"")</f>
        <v/>
      </c>
      <c r="E60" s="6" t="str">
        <f>IFERROR(VLOOKUP(ACOMPANHAMENTO_01[[#This Row],[MAT]],FUNCIONARIOS[],4,FALSE),"")</f>
        <v/>
      </c>
      <c r="F60" s="8"/>
      <c r="G60" s="7"/>
      <c r="H60" s="28" t="str">
        <f>IFERROR(VLOOKUP(ACOMPANHAMENTO_01[[#This Row],[COD.S]],TABELA_PRODUÇÃO[[COD]:[SERVIÇOS]],3,FALSE),"")</f>
        <v/>
      </c>
      <c r="I60" s="140" t="str">
        <f>IFERROR(VLOOKUP(ACOMPANHAMENTO_01[[#This Row],[COD.S]],TABELA_PRODUÇÃO[[COD]:[UND.]],4,FALSE),"")</f>
        <v/>
      </c>
      <c r="J60" s="150"/>
      <c r="K60" s="58"/>
      <c r="L60" s="9"/>
      <c r="M6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0" s="6">
        <f>ACOMPANHAMENTO_01[[#This Row],[QUANT]]</f>
        <v>0</v>
      </c>
    </row>
    <row r="61" spans="2:16" s="6" customFormat="1" ht="12.75" x14ac:dyDescent="0.2">
      <c r="B61" s="6" t="str">
        <f>IF(ACOMPANHAMENTO_01[[#This Row],[MAT]]="","",COUNTA($C$8:C61))</f>
        <v/>
      </c>
      <c r="C61" s="3"/>
      <c r="D61" s="26" t="str">
        <f>IFERROR(VLOOKUP(ACOMPANHAMENTO_01[[#This Row],[MAT]],FUNCIONARIOS[],3,FALSE),"")</f>
        <v/>
      </c>
      <c r="E61" s="6" t="str">
        <f>IFERROR(VLOOKUP(ACOMPANHAMENTO_01[[#This Row],[MAT]],FUNCIONARIOS[],4,FALSE),"")</f>
        <v/>
      </c>
      <c r="F61" s="8"/>
      <c r="G61" s="7"/>
      <c r="H61" s="28" t="str">
        <f>IFERROR(VLOOKUP(ACOMPANHAMENTO_01[[#This Row],[COD.S]],TABELA_PRODUÇÃO[[COD]:[SERVIÇOS]],3,FALSE),"")</f>
        <v/>
      </c>
      <c r="I61" s="140" t="str">
        <f>IFERROR(VLOOKUP(ACOMPANHAMENTO_01[[#This Row],[COD.S]],TABELA_PRODUÇÃO[[COD]:[UND.]],4,FALSE),"")</f>
        <v/>
      </c>
      <c r="J61" s="150"/>
      <c r="K61" s="58"/>
      <c r="L61" s="9"/>
      <c r="M6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1" s="6">
        <f>ACOMPANHAMENTO_01[[#This Row],[QUANT]]</f>
        <v>0</v>
      </c>
    </row>
    <row r="62" spans="2:16" s="6" customFormat="1" ht="12.75" x14ac:dyDescent="0.2">
      <c r="B62" s="6" t="str">
        <f>IF(ACOMPANHAMENTO_01[[#This Row],[MAT]]="","",COUNTA($C$8:C62))</f>
        <v/>
      </c>
      <c r="C62" s="3"/>
      <c r="D62" s="26" t="str">
        <f>IFERROR(VLOOKUP(ACOMPANHAMENTO_01[[#This Row],[MAT]],FUNCIONARIOS[],3,FALSE),"")</f>
        <v/>
      </c>
      <c r="E62" s="6" t="str">
        <f>IFERROR(VLOOKUP(ACOMPANHAMENTO_01[[#This Row],[MAT]],FUNCIONARIOS[],4,FALSE),"")</f>
        <v/>
      </c>
      <c r="F62" s="8"/>
      <c r="G62" s="7"/>
      <c r="H62" s="28" t="str">
        <f>IFERROR(VLOOKUP(ACOMPANHAMENTO_01[[#This Row],[COD.S]],TABELA_PRODUÇÃO[[COD]:[SERVIÇOS]],3,FALSE),"")</f>
        <v/>
      </c>
      <c r="I62" s="140" t="str">
        <f>IFERROR(VLOOKUP(ACOMPANHAMENTO_01[[#This Row],[COD.S]],TABELA_PRODUÇÃO[[COD]:[UND.]],4,FALSE),"")</f>
        <v/>
      </c>
      <c r="J62" s="150"/>
      <c r="K62" s="58"/>
      <c r="L62" s="9"/>
      <c r="M6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2" s="6">
        <f>ACOMPANHAMENTO_01[[#This Row],[QUANT]]</f>
        <v>0</v>
      </c>
    </row>
    <row r="63" spans="2:16" s="6" customFormat="1" ht="12.75" x14ac:dyDescent="0.2">
      <c r="B63" s="6" t="str">
        <f>IF(ACOMPANHAMENTO_01[[#This Row],[MAT]]="","",COUNTA($C$8:C63))</f>
        <v/>
      </c>
      <c r="C63" s="3"/>
      <c r="D63" s="26" t="str">
        <f>IFERROR(VLOOKUP(ACOMPANHAMENTO_01[[#This Row],[MAT]],FUNCIONARIOS[],3,FALSE),"")</f>
        <v/>
      </c>
      <c r="E63" s="6" t="str">
        <f>IFERROR(VLOOKUP(ACOMPANHAMENTO_01[[#This Row],[MAT]],FUNCIONARIOS[],4,FALSE),"")</f>
        <v/>
      </c>
      <c r="F63" s="8"/>
      <c r="G63" s="7"/>
      <c r="H63" s="28" t="str">
        <f>IFERROR(VLOOKUP(ACOMPANHAMENTO_01[[#This Row],[COD.S]],TABELA_PRODUÇÃO[[COD]:[SERVIÇOS]],3,FALSE),"")</f>
        <v/>
      </c>
      <c r="I63" s="140" t="str">
        <f>IFERROR(VLOOKUP(ACOMPANHAMENTO_01[[#This Row],[COD.S]],TABELA_PRODUÇÃO[[COD]:[UND.]],4,FALSE),"")</f>
        <v/>
      </c>
      <c r="J63" s="150"/>
      <c r="K63" s="58"/>
      <c r="L63" s="9"/>
      <c r="M6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3" s="6">
        <f>ACOMPANHAMENTO_01[[#This Row],[QUANT]]</f>
        <v>0</v>
      </c>
    </row>
    <row r="64" spans="2:16" s="6" customFormat="1" ht="12.75" x14ac:dyDescent="0.2">
      <c r="B64" s="6" t="str">
        <f>IF(ACOMPANHAMENTO_01[[#This Row],[MAT]]="","",COUNTA($C$8:C64))</f>
        <v/>
      </c>
      <c r="C64" s="3"/>
      <c r="D64" s="26" t="str">
        <f>IFERROR(VLOOKUP(ACOMPANHAMENTO_01[[#This Row],[MAT]],FUNCIONARIOS[],3,FALSE),"")</f>
        <v/>
      </c>
      <c r="E64" s="6" t="str">
        <f>IFERROR(VLOOKUP(ACOMPANHAMENTO_01[[#This Row],[MAT]],FUNCIONARIOS[],4,FALSE),"")</f>
        <v/>
      </c>
      <c r="F64" s="8"/>
      <c r="G64" s="7"/>
      <c r="H64" s="28" t="str">
        <f>IFERROR(VLOOKUP(ACOMPANHAMENTO_01[[#This Row],[COD.S]],TABELA_PRODUÇÃO[[COD]:[SERVIÇOS]],3,FALSE),"")</f>
        <v/>
      </c>
      <c r="I64" s="140" t="str">
        <f>IFERROR(VLOOKUP(ACOMPANHAMENTO_01[[#This Row],[COD.S]],TABELA_PRODUÇÃO[[COD]:[UND.]],4,FALSE),"")</f>
        <v/>
      </c>
      <c r="J64" s="150"/>
      <c r="K64" s="58"/>
      <c r="L64" s="9"/>
      <c r="M6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4" s="6">
        <f>ACOMPANHAMENTO_01[[#This Row],[QUANT]]</f>
        <v>0</v>
      </c>
    </row>
    <row r="65" spans="2:16" s="6" customFormat="1" ht="12.75" x14ac:dyDescent="0.2">
      <c r="B65" s="6" t="str">
        <f>IF(ACOMPANHAMENTO_01[[#This Row],[MAT]]="","",COUNTA($C$8:C65))</f>
        <v/>
      </c>
      <c r="C65" s="3"/>
      <c r="D65" s="26" t="str">
        <f>IFERROR(VLOOKUP(ACOMPANHAMENTO_01[[#This Row],[MAT]],FUNCIONARIOS[],3,FALSE),"")</f>
        <v/>
      </c>
      <c r="E65" s="6" t="str">
        <f>IFERROR(VLOOKUP(ACOMPANHAMENTO_01[[#This Row],[MAT]],FUNCIONARIOS[],4,FALSE),"")</f>
        <v/>
      </c>
      <c r="F65" s="8"/>
      <c r="G65" s="7"/>
      <c r="H65" s="28" t="str">
        <f>IFERROR(VLOOKUP(ACOMPANHAMENTO_01[[#This Row],[COD.S]],TABELA_PRODUÇÃO[[COD]:[SERVIÇOS]],3,FALSE),"")</f>
        <v/>
      </c>
      <c r="I65" s="140" t="str">
        <f>IFERROR(VLOOKUP(ACOMPANHAMENTO_01[[#This Row],[COD.S]],TABELA_PRODUÇÃO[[COD]:[UND.]],4,FALSE),"")</f>
        <v/>
      </c>
      <c r="J65" s="150"/>
      <c r="K65" s="58"/>
      <c r="L65" s="9"/>
      <c r="M6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5" s="6">
        <f>ACOMPANHAMENTO_01[[#This Row],[QUANT]]</f>
        <v>0</v>
      </c>
    </row>
    <row r="66" spans="2:16" s="6" customFormat="1" ht="12.75" x14ac:dyDescent="0.2">
      <c r="B66" s="6" t="str">
        <f>IF(ACOMPANHAMENTO_01[[#This Row],[MAT]]="","",COUNTA($C$8:C66))</f>
        <v/>
      </c>
      <c r="C66" s="3"/>
      <c r="D66" s="26" t="str">
        <f>IFERROR(VLOOKUP(ACOMPANHAMENTO_01[[#This Row],[MAT]],FUNCIONARIOS[],3,FALSE),"")</f>
        <v/>
      </c>
      <c r="E66" s="6" t="str">
        <f>IFERROR(VLOOKUP(ACOMPANHAMENTO_01[[#This Row],[MAT]],FUNCIONARIOS[],4,FALSE),"")</f>
        <v/>
      </c>
      <c r="F66" s="8"/>
      <c r="G66" s="7"/>
      <c r="H66" s="28" t="str">
        <f>IFERROR(VLOOKUP(ACOMPANHAMENTO_01[[#This Row],[COD.S]],TABELA_PRODUÇÃO[[COD]:[SERVIÇOS]],3,FALSE),"")</f>
        <v/>
      </c>
      <c r="I66" s="140" t="str">
        <f>IFERROR(VLOOKUP(ACOMPANHAMENTO_01[[#This Row],[COD.S]],TABELA_PRODUÇÃO[[COD]:[UND.]],4,FALSE),"")</f>
        <v/>
      </c>
      <c r="J66" s="150"/>
      <c r="K66" s="58"/>
      <c r="L66" s="9"/>
      <c r="M6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6" s="6">
        <f>ACOMPANHAMENTO_01[[#This Row],[QUANT]]</f>
        <v>0</v>
      </c>
    </row>
    <row r="67" spans="2:16" s="6" customFormat="1" ht="12.75" x14ac:dyDescent="0.2">
      <c r="B67" s="6" t="str">
        <f>IF(ACOMPANHAMENTO_01[[#This Row],[MAT]]="","",COUNTA($C$8:C67))</f>
        <v/>
      </c>
      <c r="C67" s="3"/>
      <c r="D67" s="26" t="str">
        <f>IFERROR(VLOOKUP(ACOMPANHAMENTO_01[[#This Row],[MAT]],FUNCIONARIOS[],3,FALSE),"")</f>
        <v/>
      </c>
      <c r="E67" s="6" t="str">
        <f>IFERROR(VLOOKUP(ACOMPANHAMENTO_01[[#This Row],[MAT]],FUNCIONARIOS[],4,FALSE),"")</f>
        <v/>
      </c>
      <c r="F67" s="8"/>
      <c r="G67" s="7"/>
      <c r="H67" s="28" t="str">
        <f>IFERROR(VLOOKUP(ACOMPANHAMENTO_01[[#This Row],[COD.S]],TABELA_PRODUÇÃO[[COD]:[SERVIÇOS]],3,FALSE),"")</f>
        <v/>
      </c>
      <c r="I67" s="140" t="str">
        <f>IFERROR(VLOOKUP(ACOMPANHAMENTO_01[[#This Row],[COD.S]],TABELA_PRODUÇÃO[[COD]:[UND.]],4,FALSE),"")</f>
        <v/>
      </c>
      <c r="J67" s="150"/>
      <c r="K67" s="58"/>
      <c r="L67" s="9"/>
      <c r="M6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7" s="6">
        <f>ACOMPANHAMENTO_01[[#This Row],[QUANT]]</f>
        <v>0</v>
      </c>
    </row>
    <row r="68" spans="2:16" s="6" customFormat="1" ht="12.75" x14ac:dyDescent="0.2">
      <c r="B68" s="6" t="str">
        <f>IF(ACOMPANHAMENTO_01[[#This Row],[MAT]]="","",COUNTA($C$8:C68))</f>
        <v/>
      </c>
      <c r="C68" s="3"/>
      <c r="D68" s="26" t="str">
        <f>IFERROR(VLOOKUP(ACOMPANHAMENTO_01[[#This Row],[MAT]],FUNCIONARIOS[],3,FALSE),"")</f>
        <v/>
      </c>
      <c r="E68" s="6" t="str">
        <f>IFERROR(VLOOKUP(ACOMPANHAMENTO_01[[#This Row],[MAT]],FUNCIONARIOS[],4,FALSE),"")</f>
        <v/>
      </c>
      <c r="F68" s="8"/>
      <c r="G68" s="7"/>
      <c r="H68" s="28" t="str">
        <f>IFERROR(VLOOKUP(ACOMPANHAMENTO_01[[#This Row],[COD.S]],TABELA_PRODUÇÃO[[COD]:[SERVIÇOS]],3,FALSE),"")</f>
        <v/>
      </c>
      <c r="I68" s="140" t="str">
        <f>IFERROR(VLOOKUP(ACOMPANHAMENTO_01[[#This Row],[COD.S]],TABELA_PRODUÇÃO[[COD]:[UND.]],4,FALSE),"")</f>
        <v/>
      </c>
      <c r="J68" s="150"/>
      <c r="K68" s="58"/>
      <c r="L68" s="9"/>
      <c r="M6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8" s="6">
        <f>ACOMPANHAMENTO_01[[#This Row],[QUANT]]</f>
        <v>0</v>
      </c>
    </row>
    <row r="69" spans="2:16" s="6" customFormat="1" ht="12.75" x14ac:dyDescent="0.2">
      <c r="B69" s="6" t="str">
        <f>IF(ACOMPANHAMENTO_01[[#This Row],[MAT]]="","",COUNTA($C$8:C69))</f>
        <v/>
      </c>
      <c r="C69" s="3"/>
      <c r="D69" s="26" t="str">
        <f>IFERROR(VLOOKUP(ACOMPANHAMENTO_01[[#This Row],[MAT]],FUNCIONARIOS[],3,FALSE),"")</f>
        <v/>
      </c>
      <c r="E69" s="6" t="str">
        <f>IFERROR(VLOOKUP(ACOMPANHAMENTO_01[[#This Row],[MAT]],FUNCIONARIOS[],4,FALSE),"")</f>
        <v/>
      </c>
      <c r="F69" s="8"/>
      <c r="G69" s="7"/>
      <c r="H69" s="28" t="str">
        <f>IFERROR(VLOOKUP(ACOMPANHAMENTO_01[[#This Row],[COD.S]],TABELA_PRODUÇÃO[[COD]:[SERVIÇOS]],3,FALSE),"")</f>
        <v/>
      </c>
      <c r="I69" s="140" t="str">
        <f>IFERROR(VLOOKUP(ACOMPANHAMENTO_01[[#This Row],[COD.S]],TABELA_PRODUÇÃO[[COD]:[UND.]],4,FALSE),"")</f>
        <v/>
      </c>
      <c r="J69" s="150"/>
      <c r="K69" s="58"/>
      <c r="L69" s="9"/>
      <c r="M6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9" s="6">
        <f>ACOMPANHAMENTO_01[[#This Row],[QUANT]]</f>
        <v>0</v>
      </c>
    </row>
    <row r="70" spans="2:16" s="6" customFormat="1" ht="12.75" x14ac:dyDescent="0.2">
      <c r="B70" s="6" t="str">
        <f>IF(ACOMPANHAMENTO_01[[#This Row],[MAT]]="","",COUNTA($C$8:C70))</f>
        <v/>
      </c>
      <c r="C70" s="3"/>
      <c r="D70" s="26" t="str">
        <f>IFERROR(VLOOKUP(ACOMPANHAMENTO_01[[#This Row],[MAT]],FUNCIONARIOS[],3,FALSE),"")</f>
        <v/>
      </c>
      <c r="E70" s="6" t="str">
        <f>IFERROR(VLOOKUP(ACOMPANHAMENTO_01[[#This Row],[MAT]],FUNCIONARIOS[],4,FALSE),"")</f>
        <v/>
      </c>
      <c r="F70" s="8"/>
      <c r="G70" s="7"/>
      <c r="H70" s="28" t="str">
        <f>IFERROR(VLOOKUP(ACOMPANHAMENTO_01[[#This Row],[COD.S]],TABELA_PRODUÇÃO[[COD]:[SERVIÇOS]],3,FALSE),"")</f>
        <v/>
      </c>
      <c r="I70" s="140" t="str">
        <f>IFERROR(VLOOKUP(ACOMPANHAMENTO_01[[#This Row],[COD.S]],TABELA_PRODUÇÃO[[COD]:[UND.]],4,FALSE),"")</f>
        <v/>
      </c>
      <c r="J70" s="150"/>
      <c r="K70" s="58"/>
      <c r="L70" s="9"/>
      <c r="M7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0" s="6">
        <f>ACOMPANHAMENTO_01[[#This Row],[QUANT]]</f>
        <v>0</v>
      </c>
    </row>
    <row r="71" spans="2:16" s="6" customFormat="1" ht="12.75" x14ac:dyDescent="0.2">
      <c r="B71" s="6" t="str">
        <f>IF(ACOMPANHAMENTO_01[[#This Row],[MAT]]="","",COUNTA($C$8:C71))</f>
        <v/>
      </c>
      <c r="C71" s="3"/>
      <c r="D71" s="26" t="str">
        <f>IFERROR(VLOOKUP(ACOMPANHAMENTO_01[[#This Row],[MAT]],FUNCIONARIOS[],3,FALSE),"")</f>
        <v/>
      </c>
      <c r="E71" s="6" t="str">
        <f>IFERROR(VLOOKUP(ACOMPANHAMENTO_01[[#This Row],[MAT]],FUNCIONARIOS[],4,FALSE),"")</f>
        <v/>
      </c>
      <c r="F71" s="8"/>
      <c r="G71" s="7"/>
      <c r="H71" s="28" t="str">
        <f>IFERROR(VLOOKUP(ACOMPANHAMENTO_01[[#This Row],[COD.S]],TABELA_PRODUÇÃO[[COD]:[SERVIÇOS]],3,FALSE),"")</f>
        <v/>
      </c>
      <c r="I71" s="140" t="str">
        <f>IFERROR(VLOOKUP(ACOMPANHAMENTO_01[[#This Row],[COD.S]],TABELA_PRODUÇÃO[[COD]:[UND.]],4,FALSE),"")</f>
        <v/>
      </c>
      <c r="J71" s="150"/>
      <c r="K71" s="58"/>
      <c r="L71" s="9"/>
      <c r="M7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1" s="6">
        <f>ACOMPANHAMENTO_01[[#This Row],[QUANT]]</f>
        <v>0</v>
      </c>
    </row>
    <row r="72" spans="2:16" s="6" customFormat="1" ht="12.75" x14ac:dyDescent="0.2">
      <c r="B72" s="6" t="str">
        <f>IF(ACOMPANHAMENTO_01[[#This Row],[MAT]]="","",COUNTA($C$8:C72))</f>
        <v/>
      </c>
      <c r="C72" s="3"/>
      <c r="D72" s="26" t="str">
        <f>IFERROR(VLOOKUP(ACOMPANHAMENTO_01[[#This Row],[MAT]],FUNCIONARIOS[],3,FALSE),"")</f>
        <v/>
      </c>
      <c r="E72" s="6" t="str">
        <f>IFERROR(VLOOKUP(ACOMPANHAMENTO_01[[#This Row],[MAT]],FUNCIONARIOS[],4,FALSE),"")</f>
        <v/>
      </c>
      <c r="F72" s="8"/>
      <c r="G72" s="7"/>
      <c r="H72" s="28" t="str">
        <f>IFERROR(VLOOKUP(ACOMPANHAMENTO_01[[#This Row],[COD.S]],TABELA_PRODUÇÃO[[COD]:[SERVIÇOS]],3,FALSE),"")</f>
        <v/>
      </c>
      <c r="I72" s="140" t="str">
        <f>IFERROR(VLOOKUP(ACOMPANHAMENTO_01[[#This Row],[COD.S]],TABELA_PRODUÇÃO[[COD]:[UND.]],4,FALSE),"")</f>
        <v/>
      </c>
      <c r="J72" s="150"/>
      <c r="K72" s="58"/>
      <c r="L72" s="9"/>
      <c r="M7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2" s="6">
        <f>ACOMPANHAMENTO_01[[#This Row],[QUANT]]</f>
        <v>0</v>
      </c>
    </row>
    <row r="73" spans="2:16" s="6" customFormat="1" ht="12.75" x14ac:dyDescent="0.2">
      <c r="B73" s="6" t="str">
        <f>IF(ACOMPANHAMENTO_01[[#This Row],[MAT]]="","",COUNTA($C$8:C73))</f>
        <v/>
      </c>
      <c r="C73" s="3"/>
      <c r="D73" s="26" t="str">
        <f>IFERROR(VLOOKUP(ACOMPANHAMENTO_01[[#This Row],[MAT]],FUNCIONARIOS[],3,FALSE),"")</f>
        <v/>
      </c>
      <c r="E73" s="6" t="str">
        <f>IFERROR(VLOOKUP(ACOMPANHAMENTO_01[[#This Row],[MAT]],FUNCIONARIOS[],4,FALSE),"")</f>
        <v/>
      </c>
      <c r="F73" s="8"/>
      <c r="G73" s="7"/>
      <c r="H73" s="28" t="str">
        <f>IFERROR(VLOOKUP(ACOMPANHAMENTO_01[[#This Row],[COD.S]],TABELA_PRODUÇÃO[[COD]:[SERVIÇOS]],3,FALSE),"")</f>
        <v/>
      </c>
      <c r="I73" s="140" t="str">
        <f>IFERROR(VLOOKUP(ACOMPANHAMENTO_01[[#This Row],[COD.S]],TABELA_PRODUÇÃO[[COD]:[UND.]],4,FALSE),"")</f>
        <v/>
      </c>
      <c r="J73" s="150"/>
      <c r="K73" s="58"/>
      <c r="L73" s="9"/>
      <c r="M7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3" s="6">
        <f>ACOMPANHAMENTO_01[[#This Row],[QUANT]]</f>
        <v>0</v>
      </c>
    </row>
    <row r="74" spans="2:16" s="6" customFormat="1" ht="12.75" x14ac:dyDescent="0.2">
      <c r="B74" s="6" t="str">
        <f>IF(ACOMPANHAMENTO_01[[#This Row],[MAT]]="","",COUNTA($C$8:C74))</f>
        <v/>
      </c>
      <c r="C74" s="3"/>
      <c r="D74" s="26" t="str">
        <f>IFERROR(VLOOKUP(ACOMPANHAMENTO_01[[#This Row],[MAT]],FUNCIONARIOS[],3,FALSE),"")</f>
        <v/>
      </c>
      <c r="E74" s="6" t="str">
        <f>IFERROR(VLOOKUP(ACOMPANHAMENTO_01[[#This Row],[MAT]],FUNCIONARIOS[],4,FALSE),"")</f>
        <v/>
      </c>
      <c r="F74" s="8"/>
      <c r="G74" s="7"/>
      <c r="H74" s="28" t="str">
        <f>IFERROR(VLOOKUP(ACOMPANHAMENTO_01[[#This Row],[COD.S]],TABELA_PRODUÇÃO[[COD]:[SERVIÇOS]],3,FALSE),"")</f>
        <v/>
      </c>
      <c r="I74" s="140" t="str">
        <f>IFERROR(VLOOKUP(ACOMPANHAMENTO_01[[#This Row],[COD.S]],TABELA_PRODUÇÃO[[COD]:[UND.]],4,FALSE),"")</f>
        <v/>
      </c>
      <c r="J74" s="150"/>
      <c r="K74" s="58"/>
      <c r="L74" s="9"/>
      <c r="M7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4" s="6">
        <f>ACOMPANHAMENTO_01[[#This Row],[QUANT]]</f>
        <v>0</v>
      </c>
    </row>
    <row r="75" spans="2:16" s="6" customFormat="1" ht="12.75" x14ac:dyDescent="0.2">
      <c r="B75" s="6" t="str">
        <f>IF(ACOMPANHAMENTO_01[[#This Row],[MAT]]="","",COUNTA($C$8:C75))</f>
        <v/>
      </c>
      <c r="C75" s="3"/>
      <c r="D75" s="26" t="str">
        <f>IFERROR(VLOOKUP(ACOMPANHAMENTO_01[[#This Row],[MAT]],FUNCIONARIOS[],3,FALSE),"")</f>
        <v/>
      </c>
      <c r="E75" s="6" t="str">
        <f>IFERROR(VLOOKUP(ACOMPANHAMENTO_01[[#This Row],[MAT]],FUNCIONARIOS[],4,FALSE),"")</f>
        <v/>
      </c>
      <c r="F75" s="8"/>
      <c r="G75" s="7"/>
      <c r="H75" s="28" t="str">
        <f>IFERROR(VLOOKUP(ACOMPANHAMENTO_01[[#This Row],[COD.S]],TABELA_PRODUÇÃO[[COD]:[SERVIÇOS]],3,FALSE),"")</f>
        <v/>
      </c>
      <c r="I75" s="140" t="str">
        <f>IFERROR(VLOOKUP(ACOMPANHAMENTO_01[[#This Row],[COD.S]],TABELA_PRODUÇÃO[[COD]:[UND.]],4,FALSE),"")</f>
        <v/>
      </c>
      <c r="J75" s="150"/>
      <c r="K75" s="58"/>
      <c r="L75" s="9"/>
      <c r="M7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5" s="6">
        <f>ACOMPANHAMENTO_01[[#This Row],[QUANT]]</f>
        <v>0</v>
      </c>
    </row>
    <row r="76" spans="2:16" s="6" customFormat="1" ht="12.75" x14ac:dyDescent="0.2">
      <c r="B76" s="6" t="str">
        <f>IF(ACOMPANHAMENTO_01[[#This Row],[MAT]]="","",COUNTA($C$8:C76))</f>
        <v/>
      </c>
      <c r="C76" s="3"/>
      <c r="D76" s="26" t="str">
        <f>IFERROR(VLOOKUP(ACOMPANHAMENTO_01[[#This Row],[MAT]],FUNCIONARIOS[],3,FALSE),"")</f>
        <v/>
      </c>
      <c r="E76" s="6" t="str">
        <f>IFERROR(VLOOKUP(ACOMPANHAMENTO_01[[#This Row],[MAT]],FUNCIONARIOS[],4,FALSE),"")</f>
        <v/>
      </c>
      <c r="F76" s="8"/>
      <c r="G76" s="7"/>
      <c r="H76" s="28" t="str">
        <f>IFERROR(VLOOKUP(ACOMPANHAMENTO_01[[#This Row],[COD.S]],TABELA_PRODUÇÃO[[COD]:[SERVIÇOS]],3,FALSE),"")</f>
        <v/>
      </c>
      <c r="I76" s="140" t="str">
        <f>IFERROR(VLOOKUP(ACOMPANHAMENTO_01[[#This Row],[COD.S]],TABELA_PRODUÇÃO[[COD]:[UND.]],4,FALSE),"")</f>
        <v/>
      </c>
      <c r="J76" s="150"/>
      <c r="K76" s="58"/>
      <c r="L76" s="9"/>
      <c r="M7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6" s="6">
        <f>ACOMPANHAMENTO_01[[#This Row],[QUANT]]</f>
        <v>0</v>
      </c>
    </row>
    <row r="77" spans="2:16" s="6" customFormat="1" ht="12.75" x14ac:dyDescent="0.2">
      <c r="B77" s="6" t="str">
        <f>IF(ACOMPANHAMENTO_01[[#This Row],[MAT]]="","",COUNTA($C$8:C77))</f>
        <v/>
      </c>
      <c r="C77" s="3"/>
      <c r="D77" s="26" t="str">
        <f>IFERROR(VLOOKUP(ACOMPANHAMENTO_01[[#This Row],[MAT]],FUNCIONARIOS[],3,FALSE),"")</f>
        <v/>
      </c>
      <c r="E77" s="6" t="str">
        <f>IFERROR(VLOOKUP(ACOMPANHAMENTO_01[[#This Row],[MAT]],FUNCIONARIOS[],4,FALSE),"")</f>
        <v/>
      </c>
      <c r="F77" s="8"/>
      <c r="G77" s="7"/>
      <c r="H77" s="28" t="str">
        <f>IFERROR(VLOOKUP(ACOMPANHAMENTO_01[[#This Row],[COD.S]],TABELA_PRODUÇÃO[[COD]:[SERVIÇOS]],3,FALSE),"")</f>
        <v/>
      </c>
      <c r="I77" s="140" t="str">
        <f>IFERROR(VLOOKUP(ACOMPANHAMENTO_01[[#This Row],[COD.S]],TABELA_PRODUÇÃO[[COD]:[UND.]],4,FALSE),"")</f>
        <v/>
      </c>
      <c r="J77" s="150"/>
      <c r="K77" s="58"/>
      <c r="L77" s="9"/>
      <c r="M7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7" s="6">
        <f>ACOMPANHAMENTO_01[[#This Row],[QUANT]]</f>
        <v>0</v>
      </c>
    </row>
    <row r="78" spans="2:16" s="6" customFormat="1" ht="12.75" x14ac:dyDescent="0.2">
      <c r="B78" s="6" t="str">
        <f>IF(ACOMPANHAMENTO_01[[#This Row],[MAT]]="","",COUNTA($C$8:C78))</f>
        <v/>
      </c>
      <c r="C78" s="3"/>
      <c r="D78" s="26" t="str">
        <f>IFERROR(VLOOKUP(ACOMPANHAMENTO_01[[#This Row],[MAT]],FUNCIONARIOS[],3,FALSE),"")</f>
        <v/>
      </c>
      <c r="E78" s="6" t="str">
        <f>IFERROR(VLOOKUP(ACOMPANHAMENTO_01[[#This Row],[MAT]],FUNCIONARIOS[],4,FALSE),"")</f>
        <v/>
      </c>
      <c r="F78" s="8"/>
      <c r="G78" s="7"/>
      <c r="H78" s="28" t="str">
        <f>IFERROR(VLOOKUP(ACOMPANHAMENTO_01[[#This Row],[COD.S]],TABELA_PRODUÇÃO[[COD]:[SERVIÇOS]],3,FALSE),"")</f>
        <v/>
      </c>
      <c r="I78" s="140" t="str">
        <f>IFERROR(VLOOKUP(ACOMPANHAMENTO_01[[#This Row],[COD.S]],TABELA_PRODUÇÃO[[COD]:[UND.]],4,FALSE),"")</f>
        <v/>
      </c>
      <c r="J78" s="150"/>
      <c r="K78" s="58"/>
      <c r="L78" s="9"/>
      <c r="M7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8" s="6">
        <f>ACOMPANHAMENTO_01[[#This Row],[QUANT]]</f>
        <v>0</v>
      </c>
    </row>
    <row r="79" spans="2:16" s="6" customFormat="1" ht="12.75" x14ac:dyDescent="0.2">
      <c r="B79" s="6" t="str">
        <f>IF(ACOMPANHAMENTO_01[[#This Row],[MAT]]="","",COUNTA($C$8:C79))</f>
        <v/>
      </c>
      <c r="C79" s="3"/>
      <c r="D79" s="26" t="str">
        <f>IFERROR(VLOOKUP(ACOMPANHAMENTO_01[[#This Row],[MAT]],FUNCIONARIOS[],3,FALSE),"")</f>
        <v/>
      </c>
      <c r="E79" s="6" t="str">
        <f>IFERROR(VLOOKUP(ACOMPANHAMENTO_01[[#This Row],[MAT]],FUNCIONARIOS[],4,FALSE),"")</f>
        <v/>
      </c>
      <c r="F79" s="8"/>
      <c r="G79" s="7"/>
      <c r="H79" s="28" t="str">
        <f>IFERROR(VLOOKUP(ACOMPANHAMENTO_01[[#This Row],[COD.S]],TABELA_PRODUÇÃO[[COD]:[SERVIÇOS]],3,FALSE),"")</f>
        <v/>
      </c>
      <c r="I79" s="140" t="str">
        <f>IFERROR(VLOOKUP(ACOMPANHAMENTO_01[[#This Row],[COD.S]],TABELA_PRODUÇÃO[[COD]:[UND.]],4,FALSE),"")</f>
        <v/>
      </c>
      <c r="J79" s="150"/>
      <c r="K79" s="58"/>
      <c r="L79" s="9"/>
      <c r="M7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9" s="6">
        <f>ACOMPANHAMENTO_01[[#This Row],[QUANT]]</f>
        <v>0</v>
      </c>
    </row>
    <row r="80" spans="2:16" s="6" customFormat="1" ht="12.75" x14ac:dyDescent="0.2">
      <c r="B80" s="6" t="str">
        <f>IF(ACOMPANHAMENTO_01[[#This Row],[MAT]]="","",COUNTA($C$8:C80))</f>
        <v/>
      </c>
      <c r="C80" s="3"/>
      <c r="D80" s="26" t="str">
        <f>IFERROR(VLOOKUP(ACOMPANHAMENTO_01[[#This Row],[MAT]],FUNCIONARIOS[],3,FALSE),"")</f>
        <v/>
      </c>
      <c r="E80" s="6" t="str">
        <f>IFERROR(VLOOKUP(ACOMPANHAMENTO_01[[#This Row],[MAT]],FUNCIONARIOS[],4,FALSE),"")</f>
        <v/>
      </c>
      <c r="F80" s="8"/>
      <c r="G80" s="7"/>
      <c r="H80" s="28" t="str">
        <f>IFERROR(VLOOKUP(ACOMPANHAMENTO_01[[#This Row],[COD.S]],TABELA_PRODUÇÃO[[COD]:[SERVIÇOS]],3,FALSE),"")</f>
        <v/>
      </c>
      <c r="I80" s="140" t="str">
        <f>IFERROR(VLOOKUP(ACOMPANHAMENTO_01[[#This Row],[COD.S]],TABELA_PRODUÇÃO[[COD]:[UND.]],4,FALSE),"")</f>
        <v/>
      </c>
      <c r="J80" s="150"/>
      <c r="K80" s="58"/>
      <c r="L80" s="9"/>
      <c r="M8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0" s="6">
        <f>ACOMPANHAMENTO_01[[#This Row],[QUANT]]</f>
        <v>0</v>
      </c>
    </row>
    <row r="81" spans="2:16" s="6" customFormat="1" ht="12.75" x14ac:dyDescent="0.2">
      <c r="B81" s="6" t="str">
        <f>IF(ACOMPANHAMENTO_01[[#This Row],[MAT]]="","",COUNTA($C$8:C81))</f>
        <v/>
      </c>
      <c r="C81" s="3"/>
      <c r="D81" s="26" t="str">
        <f>IFERROR(VLOOKUP(ACOMPANHAMENTO_01[[#This Row],[MAT]],FUNCIONARIOS[],3,FALSE),"")</f>
        <v/>
      </c>
      <c r="E81" s="6" t="str">
        <f>IFERROR(VLOOKUP(ACOMPANHAMENTO_01[[#This Row],[MAT]],FUNCIONARIOS[],4,FALSE),"")</f>
        <v/>
      </c>
      <c r="F81" s="8"/>
      <c r="G81" s="7"/>
      <c r="H81" s="28" t="str">
        <f>IFERROR(VLOOKUP(ACOMPANHAMENTO_01[[#This Row],[COD.S]],TABELA_PRODUÇÃO[[COD]:[SERVIÇOS]],3,FALSE),"")</f>
        <v/>
      </c>
      <c r="I81" s="140" t="str">
        <f>IFERROR(VLOOKUP(ACOMPANHAMENTO_01[[#This Row],[COD.S]],TABELA_PRODUÇÃO[[COD]:[UND.]],4,FALSE),"")</f>
        <v/>
      </c>
      <c r="J81" s="150"/>
      <c r="K81" s="58"/>
      <c r="L81" s="9"/>
      <c r="M8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1" s="6">
        <f>ACOMPANHAMENTO_01[[#This Row],[QUANT]]</f>
        <v>0</v>
      </c>
    </row>
    <row r="82" spans="2:16" s="6" customFormat="1" ht="12.75" x14ac:dyDescent="0.2">
      <c r="B82" s="6" t="str">
        <f>IF(ACOMPANHAMENTO_01[[#This Row],[MAT]]="","",COUNTA($C$8:C82))</f>
        <v/>
      </c>
      <c r="C82" s="3"/>
      <c r="D82" s="26" t="str">
        <f>IFERROR(VLOOKUP(ACOMPANHAMENTO_01[[#This Row],[MAT]],FUNCIONARIOS[],3,FALSE),"")</f>
        <v/>
      </c>
      <c r="E82" s="6" t="str">
        <f>IFERROR(VLOOKUP(ACOMPANHAMENTO_01[[#This Row],[MAT]],FUNCIONARIOS[],4,FALSE),"")</f>
        <v/>
      </c>
      <c r="F82" s="8"/>
      <c r="G82" s="7"/>
      <c r="H82" s="28" t="str">
        <f>IFERROR(VLOOKUP(ACOMPANHAMENTO_01[[#This Row],[COD.S]],TABELA_PRODUÇÃO[[COD]:[SERVIÇOS]],3,FALSE),"")</f>
        <v/>
      </c>
      <c r="I82" s="140" t="str">
        <f>IFERROR(VLOOKUP(ACOMPANHAMENTO_01[[#This Row],[COD.S]],TABELA_PRODUÇÃO[[COD]:[UND.]],4,FALSE),"")</f>
        <v/>
      </c>
      <c r="J82" s="150"/>
      <c r="K82" s="58"/>
      <c r="L82" s="9"/>
      <c r="M8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2" s="6">
        <f>ACOMPANHAMENTO_01[[#This Row],[QUANT]]</f>
        <v>0</v>
      </c>
    </row>
    <row r="83" spans="2:16" s="6" customFormat="1" ht="12.75" x14ac:dyDescent="0.2">
      <c r="B83" s="6" t="str">
        <f>IF(ACOMPANHAMENTO_01[[#This Row],[MAT]]="","",COUNTA($C$8:C83))</f>
        <v/>
      </c>
      <c r="C83" s="3"/>
      <c r="D83" s="26" t="str">
        <f>IFERROR(VLOOKUP(ACOMPANHAMENTO_01[[#This Row],[MAT]],FUNCIONARIOS[],3,FALSE),"")</f>
        <v/>
      </c>
      <c r="E83" s="6" t="str">
        <f>IFERROR(VLOOKUP(ACOMPANHAMENTO_01[[#This Row],[MAT]],FUNCIONARIOS[],4,FALSE),"")</f>
        <v/>
      </c>
      <c r="F83" s="8"/>
      <c r="G83" s="7"/>
      <c r="H83" s="28" t="str">
        <f>IFERROR(VLOOKUP(ACOMPANHAMENTO_01[[#This Row],[COD.S]],TABELA_PRODUÇÃO[[COD]:[SERVIÇOS]],3,FALSE),"")</f>
        <v/>
      </c>
      <c r="I83" s="140" t="str">
        <f>IFERROR(VLOOKUP(ACOMPANHAMENTO_01[[#This Row],[COD.S]],TABELA_PRODUÇÃO[[COD]:[UND.]],4,FALSE),"")</f>
        <v/>
      </c>
      <c r="J83" s="150"/>
      <c r="K83" s="58"/>
      <c r="L83" s="9"/>
      <c r="M8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3" s="6">
        <f>ACOMPANHAMENTO_01[[#This Row],[QUANT]]</f>
        <v>0</v>
      </c>
    </row>
    <row r="84" spans="2:16" s="6" customFormat="1" ht="12.75" x14ac:dyDescent="0.2">
      <c r="B84" s="6" t="str">
        <f>IF(ACOMPANHAMENTO_01[[#This Row],[MAT]]="","",COUNTA($C$8:C84))</f>
        <v/>
      </c>
      <c r="C84" s="3"/>
      <c r="D84" s="26" t="str">
        <f>IFERROR(VLOOKUP(ACOMPANHAMENTO_01[[#This Row],[MAT]],FUNCIONARIOS[],3,FALSE),"")</f>
        <v/>
      </c>
      <c r="E84" s="6" t="str">
        <f>IFERROR(VLOOKUP(ACOMPANHAMENTO_01[[#This Row],[MAT]],FUNCIONARIOS[],4,FALSE),"")</f>
        <v/>
      </c>
      <c r="F84" s="8"/>
      <c r="G84" s="7"/>
      <c r="H84" s="28" t="str">
        <f>IFERROR(VLOOKUP(ACOMPANHAMENTO_01[[#This Row],[COD.S]],TABELA_PRODUÇÃO[[COD]:[SERVIÇOS]],3,FALSE),"")</f>
        <v/>
      </c>
      <c r="I84" s="140" t="str">
        <f>IFERROR(VLOOKUP(ACOMPANHAMENTO_01[[#This Row],[COD.S]],TABELA_PRODUÇÃO[[COD]:[UND.]],4,FALSE),"")</f>
        <v/>
      </c>
      <c r="J84" s="150"/>
      <c r="K84" s="58"/>
      <c r="L84" s="9"/>
      <c r="M8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4" s="6">
        <f>ACOMPANHAMENTO_01[[#This Row],[QUANT]]</f>
        <v>0</v>
      </c>
    </row>
    <row r="85" spans="2:16" s="6" customFormat="1" ht="12.75" x14ac:dyDescent="0.2">
      <c r="B85" s="6" t="str">
        <f>IF(ACOMPANHAMENTO_01[[#This Row],[MAT]]="","",COUNTA($C$8:C85))</f>
        <v/>
      </c>
      <c r="C85" s="3"/>
      <c r="D85" s="26" t="str">
        <f>IFERROR(VLOOKUP(ACOMPANHAMENTO_01[[#This Row],[MAT]],FUNCIONARIOS[],3,FALSE),"")</f>
        <v/>
      </c>
      <c r="E85" s="6" t="str">
        <f>IFERROR(VLOOKUP(ACOMPANHAMENTO_01[[#This Row],[MAT]],FUNCIONARIOS[],4,FALSE),"")</f>
        <v/>
      </c>
      <c r="F85" s="8"/>
      <c r="G85" s="7"/>
      <c r="H85" s="28" t="str">
        <f>IFERROR(VLOOKUP(ACOMPANHAMENTO_01[[#This Row],[COD.S]],TABELA_PRODUÇÃO[[COD]:[SERVIÇOS]],3,FALSE),"")</f>
        <v/>
      </c>
      <c r="I85" s="140" t="str">
        <f>IFERROR(VLOOKUP(ACOMPANHAMENTO_01[[#This Row],[COD.S]],TABELA_PRODUÇÃO[[COD]:[UND.]],4,FALSE),"")</f>
        <v/>
      </c>
      <c r="J85" s="150"/>
      <c r="K85" s="58"/>
      <c r="L85" s="9"/>
      <c r="M8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5" s="6">
        <f>ACOMPANHAMENTO_01[[#This Row],[QUANT]]</f>
        <v>0</v>
      </c>
    </row>
    <row r="86" spans="2:16" s="6" customFormat="1" ht="12.75" x14ac:dyDescent="0.2">
      <c r="B86" s="6" t="str">
        <f>IF(ACOMPANHAMENTO_01[[#This Row],[MAT]]="","",COUNTA($C$8:C86))</f>
        <v/>
      </c>
      <c r="C86" s="3"/>
      <c r="D86" s="26" t="str">
        <f>IFERROR(VLOOKUP(ACOMPANHAMENTO_01[[#This Row],[MAT]],FUNCIONARIOS[],3,FALSE),"")</f>
        <v/>
      </c>
      <c r="E86" s="6" t="str">
        <f>IFERROR(VLOOKUP(ACOMPANHAMENTO_01[[#This Row],[MAT]],FUNCIONARIOS[],4,FALSE),"")</f>
        <v/>
      </c>
      <c r="F86" s="8"/>
      <c r="G86" s="7"/>
      <c r="H86" s="28" t="str">
        <f>IFERROR(VLOOKUP(ACOMPANHAMENTO_01[[#This Row],[COD.S]],TABELA_PRODUÇÃO[[COD]:[SERVIÇOS]],3,FALSE),"")</f>
        <v/>
      </c>
      <c r="I86" s="140" t="str">
        <f>IFERROR(VLOOKUP(ACOMPANHAMENTO_01[[#This Row],[COD.S]],TABELA_PRODUÇÃO[[COD]:[UND.]],4,FALSE),"")</f>
        <v/>
      </c>
      <c r="J86" s="150"/>
      <c r="K86" s="58"/>
      <c r="L86" s="9"/>
      <c r="M8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6" s="6">
        <f>ACOMPANHAMENTO_01[[#This Row],[QUANT]]</f>
        <v>0</v>
      </c>
    </row>
    <row r="87" spans="2:16" s="6" customFormat="1" ht="12.75" x14ac:dyDescent="0.2">
      <c r="B87" s="6" t="str">
        <f>IF(ACOMPANHAMENTO_01[[#This Row],[MAT]]="","",COUNTA($C$8:C87))</f>
        <v/>
      </c>
      <c r="C87" s="3"/>
      <c r="D87" s="26" t="str">
        <f>IFERROR(VLOOKUP(ACOMPANHAMENTO_01[[#This Row],[MAT]],FUNCIONARIOS[],3,FALSE),"")</f>
        <v/>
      </c>
      <c r="E87" s="6" t="str">
        <f>IFERROR(VLOOKUP(ACOMPANHAMENTO_01[[#This Row],[MAT]],FUNCIONARIOS[],4,FALSE),"")</f>
        <v/>
      </c>
      <c r="F87" s="8"/>
      <c r="G87" s="7"/>
      <c r="H87" s="28" t="str">
        <f>IFERROR(VLOOKUP(ACOMPANHAMENTO_01[[#This Row],[COD.S]],TABELA_PRODUÇÃO[[COD]:[SERVIÇOS]],3,FALSE),"")</f>
        <v/>
      </c>
      <c r="I87" s="140" t="str">
        <f>IFERROR(VLOOKUP(ACOMPANHAMENTO_01[[#This Row],[COD.S]],TABELA_PRODUÇÃO[[COD]:[UND.]],4,FALSE),"")</f>
        <v/>
      </c>
      <c r="J87" s="150"/>
      <c r="K87" s="58"/>
      <c r="L87" s="9"/>
      <c r="M8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7" s="6">
        <f>ACOMPANHAMENTO_01[[#This Row],[QUANT]]</f>
        <v>0</v>
      </c>
    </row>
    <row r="88" spans="2:16" s="6" customFormat="1" ht="12.75" x14ac:dyDescent="0.2">
      <c r="B88" s="6" t="str">
        <f>IF(ACOMPANHAMENTO_01[[#This Row],[MAT]]="","",COUNTA($C$8:C88))</f>
        <v/>
      </c>
      <c r="C88" s="3"/>
      <c r="D88" s="26" t="str">
        <f>IFERROR(VLOOKUP(ACOMPANHAMENTO_01[[#This Row],[MAT]],FUNCIONARIOS[],3,FALSE),"")</f>
        <v/>
      </c>
      <c r="E88" s="6" t="str">
        <f>IFERROR(VLOOKUP(ACOMPANHAMENTO_01[[#This Row],[MAT]],FUNCIONARIOS[],4,FALSE),"")</f>
        <v/>
      </c>
      <c r="F88" s="8"/>
      <c r="G88" s="7"/>
      <c r="H88" s="28" t="str">
        <f>IFERROR(VLOOKUP(ACOMPANHAMENTO_01[[#This Row],[COD.S]],TABELA_PRODUÇÃO[[COD]:[SERVIÇOS]],3,FALSE),"")</f>
        <v/>
      </c>
      <c r="I88" s="140" t="str">
        <f>IFERROR(VLOOKUP(ACOMPANHAMENTO_01[[#This Row],[COD.S]],TABELA_PRODUÇÃO[[COD]:[UND.]],4,FALSE),"")</f>
        <v/>
      </c>
      <c r="J88" s="150"/>
      <c r="K88" s="58"/>
      <c r="L88" s="9"/>
      <c r="M8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8" s="6">
        <f>ACOMPANHAMENTO_01[[#This Row],[QUANT]]</f>
        <v>0</v>
      </c>
    </row>
    <row r="89" spans="2:16" s="6" customFormat="1" ht="12.75" x14ac:dyDescent="0.2">
      <c r="B89" s="6" t="str">
        <f>IF(ACOMPANHAMENTO_01[[#This Row],[MAT]]="","",COUNTA($C$8:C89))</f>
        <v/>
      </c>
      <c r="C89" s="3"/>
      <c r="D89" s="26" t="str">
        <f>IFERROR(VLOOKUP(ACOMPANHAMENTO_01[[#This Row],[MAT]],FUNCIONARIOS[],3,FALSE),"")</f>
        <v/>
      </c>
      <c r="E89" s="6" t="str">
        <f>IFERROR(VLOOKUP(ACOMPANHAMENTO_01[[#This Row],[MAT]],FUNCIONARIOS[],4,FALSE),"")</f>
        <v/>
      </c>
      <c r="F89" s="8"/>
      <c r="G89" s="7"/>
      <c r="H89" s="28" t="str">
        <f>IFERROR(VLOOKUP(ACOMPANHAMENTO_01[[#This Row],[COD.S]],TABELA_PRODUÇÃO[[COD]:[SERVIÇOS]],3,FALSE),"")</f>
        <v/>
      </c>
      <c r="I89" s="140" t="str">
        <f>IFERROR(VLOOKUP(ACOMPANHAMENTO_01[[#This Row],[COD.S]],TABELA_PRODUÇÃO[[COD]:[UND.]],4,FALSE),"")</f>
        <v/>
      </c>
      <c r="J89" s="150"/>
      <c r="K89" s="58"/>
      <c r="L89" s="9"/>
      <c r="M8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9" s="6">
        <f>ACOMPANHAMENTO_01[[#This Row],[QUANT]]</f>
        <v>0</v>
      </c>
    </row>
    <row r="90" spans="2:16" s="6" customFormat="1" ht="12.75" x14ac:dyDescent="0.2">
      <c r="B90" s="6" t="str">
        <f>IF(ACOMPANHAMENTO_01[[#This Row],[MAT]]="","",COUNTA($C$8:C90))</f>
        <v/>
      </c>
      <c r="C90" s="3"/>
      <c r="D90" s="26" t="str">
        <f>IFERROR(VLOOKUP(ACOMPANHAMENTO_01[[#This Row],[MAT]],FUNCIONARIOS[],3,FALSE),"")</f>
        <v/>
      </c>
      <c r="E90" s="6" t="str">
        <f>IFERROR(VLOOKUP(ACOMPANHAMENTO_01[[#This Row],[MAT]],FUNCIONARIOS[],4,FALSE),"")</f>
        <v/>
      </c>
      <c r="F90" s="8"/>
      <c r="G90" s="7"/>
      <c r="H90" s="28" t="str">
        <f>IFERROR(VLOOKUP(ACOMPANHAMENTO_01[[#This Row],[COD.S]],TABELA_PRODUÇÃO[[COD]:[SERVIÇOS]],3,FALSE),"")</f>
        <v/>
      </c>
      <c r="I90" s="140" t="str">
        <f>IFERROR(VLOOKUP(ACOMPANHAMENTO_01[[#This Row],[COD.S]],TABELA_PRODUÇÃO[[COD]:[UND.]],4,FALSE),"")</f>
        <v/>
      </c>
      <c r="J90" s="150"/>
      <c r="K90" s="58"/>
      <c r="L90" s="9"/>
      <c r="M9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0" s="6">
        <f>ACOMPANHAMENTO_01[[#This Row],[QUANT]]</f>
        <v>0</v>
      </c>
    </row>
    <row r="91" spans="2:16" s="6" customFormat="1" ht="12.75" x14ac:dyDescent="0.2">
      <c r="B91" s="6" t="str">
        <f>IF(ACOMPANHAMENTO_01[[#This Row],[MAT]]="","",COUNTA($C$8:C91))</f>
        <v/>
      </c>
      <c r="C91" s="3"/>
      <c r="D91" s="26" t="str">
        <f>IFERROR(VLOOKUP(ACOMPANHAMENTO_01[[#This Row],[MAT]],FUNCIONARIOS[],3,FALSE),"")</f>
        <v/>
      </c>
      <c r="E91" s="6" t="str">
        <f>IFERROR(VLOOKUP(ACOMPANHAMENTO_01[[#This Row],[MAT]],FUNCIONARIOS[],4,FALSE),"")</f>
        <v/>
      </c>
      <c r="F91" s="8"/>
      <c r="G91" s="7"/>
      <c r="H91" s="28" t="str">
        <f>IFERROR(VLOOKUP(ACOMPANHAMENTO_01[[#This Row],[COD.S]],TABELA_PRODUÇÃO[[COD]:[SERVIÇOS]],3,FALSE),"")</f>
        <v/>
      </c>
      <c r="I91" s="140" t="str">
        <f>IFERROR(VLOOKUP(ACOMPANHAMENTO_01[[#This Row],[COD.S]],TABELA_PRODUÇÃO[[COD]:[UND.]],4,FALSE),"")</f>
        <v/>
      </c>
      <c r="J91" s="150"/>
      <c r="K91" s="58"/>
      <c r="L91" s="9"/>
      <c r="M9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1" s="6">
        <f>ACOMPANHAMENTO_01[[#This Row],[QUANT]]</f>
        <v>0</v>
      </c>
    </row>
    <row r="92" spans="2:16" s="6" customFormat="1" ht="12.75" x14ac:dyDescent="0.2">
      <c r="B92" s="6" t="str">
        <f>IF(ACOMPANHAMENTO_01[[#This Row],[MAT]]="","",COUNTA($C$8:C92))</f>
        <v/>
      </c>
      <c r="C92" s="3"/>
      <c r="D92" s="26" t="str">
        <f>IFERROR(VLOOKUP(ACOMPANHAMENTO_01[[#This Row],[MAT]],FUNCIONARIOS[],3,FALSE),"")</f>
        <v/>
      </c>
      <c r="E92" s="6" t="str">
        <f>IFERROR(VLOOKUP(ACOMPANHAMENTO_01[[#This Row],[MAT]],FUNCIONARIOS[],4,FALSE),"")</f>
        <v/>
      </c>
      <c r="F92" s="8"/>
      <c r="G92" s="7"/>
      <c r="H92" s="28" t="str">
        <f>IFERROR(VLOOKUP(ACOMPANHAMENTO_01[[#This Row],[COD.S]],TABELA_PRODUÇÃO[[COD]:[SERVIÇOS]],3,FALSE),"")</f>
        <v/>
      </c>
      <c r="I92" s="140" t="str">
        <f>IFERROR(VLOOKUP(ACOMPANHAMENTO_01[[#This Row],[COD.S]],TABELA_PRODUÇÃO[[COD]:[UND.]],4,FALSE),"")</f>
        <v/>
      </c>
      <c r="J92" s="150"/>
      <c r="K92" s="58"/>
      <c r="L92" s="9"/>
      <c r="M9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2" s="6">
        <f>ACOMPANHAMENTO_01[[#This Row],[QUANT]]</f>
        <v>0</v>
      </c>
    </row>
    <row r="93" spans="2:16" s="6" customFormat="1" ht="12.75" x14ac:dyDescent="0.2">
      <c r="B93" s="6" t="str">
        <f>IF(ACOMPANHAMENTO_01[[#This Row],[MAT]]="","",COUNTA($C$8:C93))</f>
        <v/>
      </c>
      <c r="C93" s="3"/>
      <c r="D93" s="26" t="str">
        <f>IFERROR(VLOOKUP(ACOMPANHAMENTO_01[[#This Row],[MAT]],FUNCIONARIOS[],3,FALSE),"")</f>
        <v/>
      </c>
      <c r="E93" s="6" t="str">
        <f>IFERROR(VLOOKUP(ACOMPANHAMENTO_01[[#This Row],[MAT]],FUNCIONARIOS[],4,FALSE),"")</f>
        <v/>
      </c>
      <c r="F93" s="8"/>
      <c r="G93" s="7"/>
      <c r="H93" s="28" t="str">
        <f>IFERROR(VLOOKUP(ACOMPANHAMENTO_01[[#This Row],[COD.S]],TABELA_PRODUÇÃO[[COD]:[SERVIÇOS]],3,FALSE),"")</f>
        <v/>
      </c>
      <c r="I93" s="140" t="str">
        <f>IFERROR(VLOOKUP(ACOMPANHAMENTO_01[[#This Row],[COD.S]],TABELA_PRODUÇÃO[[COD]:[UND.]],4,FALSE),"")</f>
        <v/>
      </c>
      <c r="J93" s="150"/>
      <c r="K93" s="58"/>
      <c r="L93" s="9"/>
      <c r="M9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3" s="6">
        <f>ACOMPANHAMENTO_01[[#This Row],[QUANT]]</f>
        <v>0</v>
      </c>
    </row>
    <row r="94" spans="2:16" s="6" customFormat="1" ht="12.75" x14ac:dyDescent="0.2">
      <c r="B94" s="6" t="str">
        <f>IF(ACOMPANHAMENTO_01[[#This Row],[MAT]]="","",COUNTA($C$8:C94))</f>
        <v/>
      </c>
      <c r="C94" s="3"/>
      <c r="D94" s="26" t="str">
        <f>IFERROR(VLOOKUP(ACOMPANHAMENTO_01[[#This Row],[MAT]],FUNCIONARIOS[],3,FALSE),"")</f>
        <v/>
      </c>
      <c r="E94" s="6" t="str">
        <f>IFERROR(VLOOKUP(ACOMPANHAMENTO_01[[#This Row],[MAT]],FUNCIONARIOS[],4,FALSE),"")</f>
        <v/>
      </c>
      <c r="F94" s="8"/>
      <c r="G94" s="7"/>
      <c r="H94" s="28" t="str">
        <f>IFERROR(VLOOKUP(ACOMPANHAMENTO_01[[#This Row],[COD.S]],TABELA_PRODUÇÃO[[COD]:[SERVIÇOS]],3,FALSE),"")</f>
        <v/>
      </c>
      <c r="I94" s="140" t="str">
        <f>IFERROR(VLOOKUP(ACOMPANHAMENTO_01[[#This Row],[COD.S]],TABELA_PRODUÇÃO[[COD]:[UND.]],4,FALSE),"")</f>
        <v/>
      </c>
      <c r="J94" s="150"/>
      <c r="K94" s="58"/>
      <c r="L94" s="9"/>
      <c r="M9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4" s="6">
        <f>ACOMPANHAMENTO_01[[#This Row],[QUANT]]</f>
        <v>0</v>
      </c>
    </row>
    <row r="95" spans="2:16" s="6" customFormat="1" ht="12.75" x14ac:dyDescent="0.2">
      <c r="B95" s="6" t="str">
        <f>IF(ACOMPANHAMENTO_01[[#This Row],[MAT]]="","",COUNTA($C$8:C95))</f>
        <v/>
      </c>
      <c r="C95" s="3"/>
      <c r="D95" s="26" t="str">
        <f>IFERROR(VLOOKUP(ACOMPANHAMENTO_01[[#This Row],[MAT]],FUNCIONARIOS[],3,FALSE),"")</f>
        <v/>
      </c>
      <c r="E95" s="6" t="str">
        <f>IFERROR(VLOOKUP(ACOMPANHAMENTO_01[[#This Row],[MAT]],FUNCIONARIOS[],4,FALSE),"")</f>
        <v/>
      </c>
      <c r="F95" s="8"/>
      <c r="G95" s="7"/>
      <c r="H95" s="28" t="str">
        <f>IFERROR(VLOOKUP(ACOMPANHAMENTO_01[[#This Row],[COD.S]],TABELA_PRODUÇÃO[[COD]:[SERVIÇOS]],3,FALSE),"")</f>
        <v/>
      </c>
      <c r="I95" s="140" t="str">
        <f>IFERROR(VLOOKUP(ACOMPANHAMENTO_01[[#This Row],[COD.S]],TABELA_PRODUÇÃO[[COD]:[UND.]],4,FALSE),"")</f>
        <v/>
      </c>
      <c r="J95" s="150"/>
      <c r="K95" s="58"/>
      <c r="L95" s="9"/>
      <c r="M9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5" s="6">
        <f>ACOMPANHAMENTO_01[[#This Row],[QUANT]]</f>
        <v>0</v>
      </c>
    </row>
    <row r="96" spans="2:16" s="6" customFormat="1" ht="12.75" x14ac:dyDescent="0.2">
      <c r="B96" s="6" t="str">
        <f>IF(ACOMPANHAMENTO_01[[#This Row],[MAT]]="","",COUNTA($C$8:C96))</f>
        <v/>
      </c>
      <c r="C96" s="3"/>
      <c r="D96" s="26" t="str">
        <f>IFERROR(VLOOKUP(ACOMPANHAMENTO_01[[#This Row],[MAT]],FUNCIONARIOS[],3,FALSE),"")</f>
        <v/>
      </c>
      <c r="E96" s="6" t="str">
        <f>IFERROR(VLOOKUP(ACOMPANHAMENTO_01[[#This Row],[MAT]],FUNCIONARIOS[],4,FALSE),"")</f>
        <v/>
      </c>
      <c r="F96" s="8"/>
      <c r="G96" s="7"/>
      <c r="H96" s="28" t="str">
        <f>IFERROR(VLOOKUP(ACOMPANHAMENTO_01[[#This Row],[COD.S]],TABELA_PRODUÇÃO[[COD]:[SERVIÇOS]],3,FALSE),"")</f>
        <v/>
      </c>
      <c r="I96" s="140" t="str">
        <f>IFERROR(VLOOKUP(ACOMPANHAMENTO_01[[#This Row],[COD.S]],TABELA_PRODUÇÃO[[COD]:[UND.]],4,FALSE),"")</f>
        <v/>
      </c>
      <c r="J96" s="150"/>
      <c r="K96" s="58"/>
      <c r="L96" s="9"/>
      <c r="M9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6" s="6">
        <f>ACOMPANHAMENTO_01[[#This Row],[QUANT]]</f>
        <v>0</v>
      </c>
    </row>
    <row r="97" spans="2:16" s="6" customFormat="1" ht="12.75" x14ac:dyDescent="0.2">
      <c r="B97" s="6" t="str">
        <f>IF(ACOMPANHAMENTO_01[[#This Row],[MAT]]="","",COUNTA($C$8:C97))</f>
        <v/>
      </c>
      <c r="C97" s="3"/>
      <c r="D97" s="26" t="str">
        <f>IFERROR(VLOOKUP(ACOMPANHAMENTO_01[[#This Row],[MAT]],FUNCIONARIOS[],3,FALSE),"")</f>
        <v/>
      </c>
      <c r="E97" s="6" t="str">
        <f>IFERROR(VLOOKUP(ACOMPANHAMENTO_01[[#This Row],[MAT]],FUNCIONARIOS[],4,FALSE),"")</f>
        <v/>
      </c>
      <c r="F97" s="8"/>
      <c r="G97" s="7"/>
      <c r="H97" s="28" t="str">
        <f>IFERROR(VLOOKUP(ACOMPANHAMENTO_01[[#This Row],[COD.S]],TABELA_PRODUÇÃO[[COD]:[SERVIÇOS]],3,FALSE),"")</f>
        <v/>
      </c>
      <c r="I97" s="140" t="str">
        <f>IFERROR(VLOOKUP(ACOMPANHAMENTO_01[[#This Row],[COD.S]],TABELA_PRODUÇÃO[[COD]:[UND.]],4,FALSE),"")</f>
        <v/>
      </c>
      <c r="J97" s="150"/>
      <c r="K97" s="58"/>
      <c r="L97" s="9"/>
      <c r="M9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7" s="6">
        <f>ACOMPANHAMENTO_01[[#This Row],[QUANT]]</f>
        <v>0</v>
      </c>
    </row>
    <row r="98" spans="2:16" s="6" customFormat="1" ht="12.75" x14ac:dyDescent="0.2">
      <c r="B98" s="6" t="str">
        <f>IF(ACOMPANHAMENTO_01[[#This Row],[MAT]]="","",COUNTA($C$8:C98))</f>
        <v/>
      </c>
      <c r="C98" s="3"/>
      <c r="D98" s="26" t="str">
        <f>IFERROR(VLOOKUP(ACOMPANHAMENTO_01[[#This Row],[MAT]],FUNCIONARIOS[],3,FALSE),"")</f>
        <v/>
      </c>
      <c r="E98" s="6" t="str">
        <f>IFERROR(VLOOKUP(ACOMPANHAMENTO_01[[#This Row],[MAT]],FUNCIONARIOS[],4,FALSE),"")</f>
        <v/>
      </c>
      <c r="F98" s="8"/>
      <c r="G98" s="7"/>
      <c r="H98" s="28" t="str">
        <f>IFERROR(VLOOKUP(ACOMPANHAMENTO_01[[#This Row],[COD.S]],TABELA_PRODUÇÃO[[COD]:[SERVIÇOS]],3,FALSE),"")</f>
        <v/>
      </c>
      <c r="I98" s="140" t="str">
        <f>IFERROR(VLOOKUP(ACOMPANHAMENTO_01[[#This Row],[COD.S]],TABELA_PRODUÇÃO[[COD]:[UND.]],4,FALSE),"")</f>
        <v/>
      </c>
      <c r="J98" s="150"/>
      <c r="K98" s="58"/>
      <c r="L98" s="9"/>
      <c r="M9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8" s="6">
        <f>ACOMPANHAMENTO_01[[#This Row],[QUANT]]</f>
        <v>0</v>
      </c>
    </row>
    <row r="99" spans="2:16" s="6" customFormat="1" ht="12.75" x14ac:dyDescent="0.2">
      <c r="B99" s="6" t="str">
        <f>IF(ACOMPANHAMENTO_01[[#This Row],[MAT]]="","",COUNTA($C$8:C99))</f>
        <v/>
      </c>
      <c r="C99" s="3"/>
      <c r="D99" s="26" t="str">
        <f>IFERROR(VLOOKUP(ACOMPANHAMENTO_01[[#This Row],[MAT]],FUNCIONARIOS[],3,FALSE),"")</f>
        <v/>
      </c>
      <c r="E99" s="6" t="str">
        <f>IFERROR(VLOOKUP(ACOMPANHAMENTO_01[[#This Row],[MAT]],FUNCIONARIOS[],4,FALSE),"")</f>
        <v/>
      </c>
      <c r="F99" s="8"/>
      <c r="G99" s="7"/>
      <c r="H99" s="28" t="str">
        <f>IFERROR(VLOOKUP(ACOMPANHAMENTO_01[[#This Row],[COD.S]],TABELA_PRODUÇÃO[[COD]:[SERVIÇOS]],3,FALSE),"")</f>
        <v/>
      </c>
      <c r="I99" s="140" t="str">
        <f>IFERROR(VLOOKUP(ACOMPANHAMENTO_01[[#This Row],[COD.S]],TABELA_PRODUÇÃO[[COD]:[UND.]],4,FALSE),"")</f>
        <v/>
      </c>
      <c r="J99" s="150"/>
      <c r="K99" s="58"/>
      <c r="L99" s="9"/>
      <c r="M9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9" s="6">
        <f>ACOMPANHAMENTO_01[[#This Row],[QUANT]]</f>
        <v>0</v>
      </c>
    </row>
    <row r="100" spans="2:16" s="6" customFormat="1" ht="12.75" x14ac:dyDescent="0.2">
      <c r="B100" s="6" t="str">
        <f>IF(ACOMPANHAMENTO_01[[#This Row],[MAT]]="","",COUNTA($C$8:C100))</f>
        <v/>
      </c>
      <c r="C100" s="3"/>
      <c r="D100" s="26" t="str">
        <f>IFERROR(VLOOKUP(ACOMPANHAMENTO_01[[#This Row],[MAT]],FUNCIONARIOS[],3,FALSE),"")</f>
        <v/>
      </c>
      <c r="E100" s="6" t="str">
        <f>IFERROR(VLOOKUP(ACOMPANHAMENTO_01[[#This Row],[MAT]],FUNCIONARIOS[],4,FALSE),"")</f>
        <v/>
      </c>
      <c r="F100" s="8"/>
      <c r="G100" s="7"/>
      <c r="H100" s="28" t="str">
        <f>IFERROR(VLOOKUP(ACOMPANHAMENTO_01[[#This Row],[COD.S]],TABELA_PRODUÇÃO[[COD]:[SERVIÇOS]],3,FALSE),"")</f>
        <v/>
      </c>
      <c r="I100" s="140" t="str">
        <f>IFERROR(VLOOKUP(ACOMPANHAMENTO_01[[#This Row],[COD.S]],TABELA_PRODUÇÃO[[COD]:[UND.]],4,FALSE),"")</f>
        <v/>
      </c>
      <c r="J100" s="150"/>
      <c r="K100" s="58"/>
      <c r="L100" s="9"/>
      <c r="M10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0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0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00" s="6">
        <f>ACOMPANHAMENTO_01[[#This Row],[QUANT]]</f>
        <v>0</v>
      </c>
    </row>
    <row r="101" spans="2:16" s="6" customFormat="1" ht="12.75" x14ac:dyDescent="0.2">
      <c r="B101" s="6" t="str">
        <f>IF(ACOMPANHAMENTO_01[[#This Row],[MAT]]="","",COUNTA($C$8:C101))</f>
        <v/>
      </c>
      <c r="C101" s="3"/>
      <c r="D101" s="26" t="str">
        <f>IFERROR(VLOOKUP(ACOMPANHAMENTO_01[[#This Row],[MAT]],FUNCIONARIOS[],3,FALSE),"")</f>
        <v/>
      </c>
      <c r="E101" s="6" t="str">
        <f>IFERROR(VLOOKUP(ACOMPANHAMENTO_01[[#This Row],[MAT]],FUNCIONARIOS[],4,FALSE),"")</f>
        <v/>
      </c>
      <c r="F101" s="8"/>
      <c r="G101" s="7"/>
      <c r="H101" s="28" t="str">
        <f>IFERROR(VLOOKUP(ACOMPANHAMENTO_01[[#This Row],[COD.S]],TABELA_PRODUÇÃO[[COD]:[SERVIÇOS]],3,FALSE),"")</f>
        <v/>
      </c>
      <c r="I101" s="140" t="str">
        <f>IFERROR(VLOOKUP(ACOMPANHAMENTO_01[[#This Row],[COD.S]],TABELA_PRODUÇÃO[[COD]:[UND.]],4,FALSE),"")</f>
        <v/>
      </c>
      <c r="J101" s="150"/>
      <c r="K101" s="58"/>
      <c r="L101" s="9"/>
      <c r="M10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0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0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01" s="6">
        <f>ACOMPANHAMENTO_01[[#This Row],[QUANT]]</f>
        <v>0</v>
      </c>
    </row>
    <row r="102" spans="2:16" s="6" customFormat="1" ht="12.75" x14ac:dyDescent="0.2">
      <c r="B102" s="6" t="str">
        <f>IF(ACOMPANHAMENTO_01[[#This Row],[MAT]]="","",COUNTA($C$8:C102))</f>
        <v/>
      </c>
      <c r="C102" s="3"/>
      <c r="D102" s="26" t="str">
        <f>IFERROR(VLOOKUP(ACOMPANHAMENTO_01[[#This Row],[MAT]],FUNCIONARIOS[],3,FALSE),"")</f>
        <v/>
      </c>
      <c r="E102" s="6" t="str">
        <f>IFERROR(VLOOKUP(ACOMPANHAMENTO_01[[#This Row],[MAT]],FUNCIONARIOS[],4,FALSE),"")</f>
        <v/>
      </c>
      <c r="F102" s="8"/>
      <c r="G102" s="7"/>
      <c r="H102" s="28" t="str">
        <f>IFERROR(VLOOKUP(ACOMPANHAMENTO_01[[#This Row],[COD.S]],TABELA_PRODUÇÃO[[COD]:[SERVIÇOS]],3,FALSE),"")</f>
        <v/>
      </c>
      <c r="I102" s="140" t="str">
        <f>IFERROR(VLOOKUP(ACOMPANHAMENTO_01[[#This Row],[COD.S]],TABELA_PRODUÇÃO[[COD]:[UND.]],4,FALSE),"")</f>
        <v/>
      </c>
      <c r="J102" s="150"/>
      <c r="K102" s="58"/>
      <c r="L102" s="9"/>
      <c r="M10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0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0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02" s="6">
        <f>ACOMPANHAMENTO_01[[#This Row],[QUANT]]</f>
        <v>0</v>
      </c>
    </row>
    <row r="103" spans="2:16" s="6" customFormat="1" ht="12.75" x14ac:dyDescent="0.2">
      <c r="B103" s="6" t="str">
        <f>IF(ACOMPANHAMENTO_01[[#This Row],[MAT]]="","",COUNTA($C$8:C103))</f>
        <v/>
      </c>
      <c r="C103" s="3"/>
      <c r="D103" s="26" t="str">
        <f>IFERROR(VLOOKUP(ACOMPANHAMENTO_01[[#This Row],[MAT]],FUNCIONARIOS[],3,FALSE),"")</f>
        <v/>
      </c>
      <c r="E103" s="6" t="str">
        <f>IFERROR(VLOOKUP(ACOMPANHAMENTO_01[[#This Row],[MAT]],FUNCIONARIOS[],4,FALSE),"")</f>
        <v/>
      </c>
      <c r="F103" s="8"/>
      <c r="G103" s="7"/>
      <c r="H103" s="28" t="str">
        <f>IFERROR(VLOOKUP(ACOMPANHAMENTO_01[[#This Row],[COD.S]],TABELA_PRODUÇÃO[[COD]:[SERVIÇOS]],3,FALSE),"")</f>
        <v/>
      </c>
      <c r="I103" s="140" t="str">
        <f>IFERROR(VLOOKUP(ACOMPANHAMENTO_01[[#This Row],[COD.S]],TABELA_PRODUÇÃO[[COD]:[UND.]],4,FALSE),"")</f>
        <v/>
      </c>
      <c r="J103" s="150"/>
      <c r="K103" s="58"/>
      <c r="L103" s="9"/>
      <c r="M10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0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0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03" s="6">
        <f>ACOMPANHAMENTO_01[[#This Row],[QUANT]]</f>
        <v>0</v>
      </c>
    </row>
    <row r="104" spans="2:16" s="6" customFormat="1" ht="12.75" x14ac:dyDescent="0.2">
      <c r="B104" s="6" t="str">
        <f>IF(ACOMPANHAMENTO_01[[#This Row],[MAT]]="","",COUNTA($C$8:C104))</f>
        <v/>
      </c>
      <c r="C104" s="3"/>
      <c r="D104" s="26" t="str">
        <f>IFERROR(VLOOKUP(ACOMPANHAMENTO_01[[#This Row],[MAT]],FUNCIONARIOS[],3,FALSE),"")</f>
        <v/>
      </c>
      <c r="E104" s="6" t="str">
        <f>IFERROR(VLOOKUP(ACOMPANHAMENTO_01[[#This Row],[MAT]],FUNCIONARIOS[],4,FALSE),"")</f>
        <v/>
      </c>
      <c r="F104" s="8"/>
      <c r="G104" s="7"/>
      <c r="H104" s="28" t="str">
        <f>IFERROR(VLOOKUP(ACOMPANHAMENTO_01[[#This Row],[COD.S]],TABELA_PRODUÇÃO[[COD]:[SERVIÇOS]],3,FALSE),"")</f>
        <v/>
      </c>
      <c r="I104" s="140" t="str">
        <f>IFERROR(VLOOKUP(ACOMPANHAMENTO_01[[#This Row],[COD.S]],TABELA_PRODUÇÃO[[COD]:[UND.]],4,FALSE),"")</f>
        <v/>
      </c>
      <c r="J104" s="150"/>
      <c r="K104" s="58"/>
      <c r="L104" s="9"/>
      <c r="M10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0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0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04" s="6">
        <f>ACOMPANHAMENTO_01[[#This Row],[QUANT]]</f>
        <v>0</v>
      </c>
    </row>
    <row r="105" spans="2:16" s="6" customFormat="1" ht="12.75" x14ac:dyDescent="0.2">
      <c r="B105" s="6" t="str">
        <f>IF(ACOMPANHAMENTO_01[[#This Row],[MAT]]="","",COUNTA($C$8:C105))</f>
        <v/>
      </c>
      <c r="C105" s="3"/>
      <c r="D105" s="26" t="str">
        <f>IFERROR(VLOOKUP(ACOMPANHAMENTO_01[[#This Row],[MAT]],FUNCIONARIOS[],3,FALSE),"")</f>
        <v/>
      </c>
      <c r="E105" s="6" t="str">
        <f>IFERROR(VLOOKUP(ACOMPANHAMENTO_01[[#This Row],[MAT]],FUNCIONARIOS[],4,FALSE),"")</f>
        <v/>
      </c>
      <c r="F105" s="8"/>
      <c r="G105" s="7"/>
      <c r="H105" s="28" t="str">
        <f>IFERROR(VLOOKUP(ACOMPANHAMENTO_01[[#This Row],[COD.S]],TABELA_PRODUÇÃO[[COD]:[SERVIÇOS]],3,FALSE),"")</f>
        <v/>
      </c>
      <c r="I105" s="140" t="str">
        <f>IFERROR(VLOOKUP(ACOMPANHAMENTO_01[[#This Row],[COD.S]],TABELA_PRODUÇÃO[[COD]:[UND.]],4,FALSE),"")</f>
        <v/>
      </c>
      <c r="J105" s="150"/>
      <c r="K105" s="58"/>
      <c r="L105" s="9"/>
      <c r="M10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0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0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05" s="6">
        <f>ACOMPANHAMENTO_01[[#This Row],[QUANT]]</f>
        <v>0</v>
      </c>
    </row>
    <row r="106" spans="2:16" s="6" customFormat="1" ht="12.75" x14ac:dyDescent="0.2">
      <c r="B106" s="6" t="str">
        <f>IF(ACOMPANHAMENTO_01[[#This Row],[MAT]]="","",COUNTA($C$8:C106))</f>
        <v/>
      </c>
      <c r="C106" s="3"/>
      <c r="D106" s="26" t="str">
        <f>IFERROR(VLOOKUP(ACOMPANHAMENTO_01[[#This Row],[MAT]],FUNCIONARIOS[],3,FALSE),"")</f>
        <v/>
      </c>
      <c r="E106" s="6" t="str">
        <f>IFERROR(VLOOKUP(ACOMPANHAMENTO_01[[#This Row],[MAT]],FUNCIONARIOS[],4,FALSE),"")</f>
        <v/>
      </c>
      <c r="F106" s="8"/>
      <c r="G106" s="7"/>
      <c r="H106" s="28" t="str">
        <f>IFERROR(VLOOKUP(ACOMPANHAMENTO_01[[#This Row],[COD.S]],TABELA_PRODUÇÃO[[COD]:[SERVIÇOS]],3,FALSE),"")</f>
        <v/>
      </c>
      <c r="I106" s="140" t="str">
        <f>IFERROR(VLOOKUP(ACOMPANHAMENTO_01[[#This Row],[COD.S]],TABELA_PRODUÇÃO[[COD]:[UND.]],4,FALSE),"")</f>
        <v/>
      </c>
      <c r="J106" s="150"/>
      <c r="K106" s="58"/>
      <c r="L106" s="9"/>
      <c r="M10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0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0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06" s="6">
        <f>ACOMPANHAMENTO_01[[#This Row],[QUANT]]</f>
        <v>0</v>
      </c>
    </row>
    <row r="107" spans="2:16" s="6" customFormat="1" ht="12.75" x14ac:dyDescent="0.2">
      <c r="B107" s="6" t="str">
        <f>IF(ACOMPANHAMENTO_01[[#This Row],[MAT]]="","",COUNTA($C$8:C107))</f>
        <v/>
      </c>
      <c r="C107" s="3"/>
      <c r="D107" s="26" t="str">
        <f>IFERROR(VLOOKUP(ACOMPANHAMENTO_01[[#This Row],[MAT]],FUNCIONARIOS[],3,FALSE),"")</f>
        <v/>
      </c>
      <c r="E107" s="6" t="str">
        <f>IFERROR(VLOOKUP(ACOMPANHAMENTO_01[[#This Row],[MAT]],FUNCIONARIOS[],4,FALSE),"")</f>
        <v/>
      </c>
      <c r="F107" s="8"/>
      <c r="G107" s="7"/>
      <c r="H107" s="28" t="str">
        <f>IFERROR(VLOOKUP(ACOMPANHAMENTO_01[[#This Row],[COD.S]],TABELA_PRODUÇÃO[[COD]:[SERVIÇOS]],3,FALSE),"")</f>
        <v/>
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0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0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0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07" s="6">
        <f>ACOMPANHAMENTO_01[[#This Row],[QUANT]]</f>
        <v>0</v>
      </c>
    </row>
    <row r="108" spans="2:16" s="6" customFormat="1" ht="12.75" x14ac:dyDescent="0.2">
      <c r="B108" s="6" t="str">
        <f>IF(ACOMPANHAMENTO_01[[#This Row],[MAT]]="","",COUNTA($C$8:C108))</f>
        <v/>
      </c>
      <c r="C108" s="3"/>
      <c r="D108" s="26" t="str">
        <f>IFERROR(VLOOKUP(ACOMPANHAMENTO_01[[#This Row],[MAT]],FUNCIONARIOS[],3,FALSE),"")</f>
        <v/>
      </c>
      <c r="E108" s="6" t="str">
        <f>IFERROR(VLOOKUP(ACOMPANHAMENTO_01[[#This Row],[MAT]],FUNCIONARIOS[],4,FALSE),"")</f>
        <v/>
      </c>
      <c r="F108" s="8"/>
      <c r="G108" s="7"/>
      <c r="H108" s="28" t="str">
        <f>IFERROR(VLOOKUP(ACOMPANHAMENTO_01[[#This Row],[COD.S]],TABELA_PRODUÇÃO[[COD]:[SERVIÇOS]],3,FALSE),"")</f>
        <v/>
      </c>
      <c r="I108" s="140" t="str">
        <f>IFERROR(VLOOKUP(ACOMPANHAMENTO_01[[#This Row],[COD.S]],TABELA_PRODUÇÃO[[COD]:[UND.]],4,FALSE),"")</f>
        <v/>
      </c>
      <c r="J108" s="150"/>
      <c r="K108" s="58"/>
      <c r="L108" s="9"/>
      <c r="M10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0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0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08" s="6">
        <f>ACOMPANHAMENTO_01[[#This Row],[QUANT]]</f>
        <v>0</v>
      </c>
    </row>
    <row r="109" spans="2:16" s="6" customFormat="1" ht="12.75" x14ac:dyDescent="0.2">
      <c r="B109" s="6" t="str">
        <f>IF(ACOMPANHAMENTO_01[[#This Row],[MAT]]="","",COUNTA($C$8:C109))</f>
        <v/>
      </c>
      <c r="C109" s="3"/>
      <c r="D109" s="26" t="str">
        <f>IFERROR(VLOOKUP(ACOMPANHAMENTO_01[[#This Row],[MAT]],FUNCIONARIOS[],3,FALSE),"")</f>
        <v/>
      </c>
      <c r="E109" s="6" t="str">
        <f>IFERROR(VLOOKUP(ACOMPANHAMENTO_01[[#This Row],[MAT]],FUNCIONARIOS[],4,FALSE),"")</f>
        <v/>
      </c>
      <c r="F109" s="8"/>
      <c r="G109" s="7"/>
      <c r="H109" s="28" t="str">
        <f>IFERROR(VLOOKUP(ACOMPANHAMENTO_01[[#This Row],[COD.S]],TABELA_PRODUÇÃO[[COD]:[SERVIÇOS]],3,FALSE),"")</f>
        <v/>
      </c>
      <c r="I109" s="140" t="str">
        <f>IFERROR(VLOOKUP(ACOMPANHAMENTO_01[[#This Row],[COD.S]],TABELA_PRODUÇÃO[[COD]:[UND.]],4,FALSE),"")</f>
        <v/>
      </c>
      <c r="J109" s="150"/>
      <c r="K109" s="58"/>
      <c r="L109" s="9"/>
      <c r="M10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0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0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09" s="6">
        <f>ACOMPANHAMENTO_01[[#This Row],[QUANT]]</f>
        <v>0</v>
      </c>
    </row>
    <row r="110" spans="2:16" s="6" customFormat="1" ht="12.75" x14ac:dyDescent="0.2">
      <c r="B110" s="6" t="str">
        <f>IF(ACOMPANHAMENTO_01[[#This Row],[MAT]]="","",COUNTA($C$8:C110))</f>
        <v/>
      </c>
      <c r="C110" s="3"/>
      <c r="D110" s="26" t="str">
        <f>IFERROR(VLOOKUP(ACOMPANHAMENTO_01[[#This Row],[MAT]],FUNCIONARIOS[],3,FALSE),"")</f>
        <v/>
      </c>
      <c r="E110" s="6" t="str">
        <f>IFERROR(VLOOKUP(ACOMPANHAMENTO_01[[#This Row],[MAT]],FUNCIONARIOS[],4,FALSE),"")</f>
        <v/>
      </c>
      <c r="F110" s="8"/>
      <c r="G110" s="7"/>
      <c r="H110" s="28" t="str">
        <f>IFERROR(VLOOKUP(ACOMPANHAMENTO_01[[#This Row],[COD.S]],TABELA_PRODUÇÃO[[COD]:[SERVIÇOS]],3,FALSE),"")</f>
        <v/>
      </c>
      <c r="I110" s="140" t="str">
        <f>IFERROR(VLOOKUP(ACOMPANHAMENTO_01[[#This Row],[COD.S]],TABELA_PRODUÇÃO[[COD]:[UND.]],4,FALSE),"")</f>
        <v/>
      </c>
      <c r="J110" s="150"/>
      <c r="K110" s="58"/>
      <c r="L110" s="9"/>
      <c r="M11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1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1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10" s="6">
        <f>ACOMPANHAMENTO_01[[#This Row],[QUANT]]</f>
        <v>0</v>
      </c>
    </row>
    <row r="111" spans="2:16" s="6" customFormat="1" ht="12.75" x14ac:dyDescent="0.2">
      <c r="B111" s="6" t="str">
        <f>IF(ACOMPANHAMENTO_01[[#This Row],[MAT]]="","",COUNTA($C$8:C111))</f>
        <v/>
      </c>
      <c r="C111" s="3"/>
      <c r="D111" s="26" t="str">
        <f>IFERROR(VLOOKUP(ACOMPANHAMENTO_01[[#This Row],[MAT]],FUNCIONARIOS[],3,FALSE),"")</f>
        <v/>
      </c>
      <c r="E111" s="6" t="str">
        <f>IFERROR(VLOOKUP(ACOMPANHAMENTO_01[[#This Row],[MAT]],FUNCIONARIOS[],4,FALSE),"")</f>
        <v/>
      </c>
      <c r="F111" s="8"/>
      <c r="G111" s="7"/>
      <c r="H111" s="28" t="str">
        <f>IFERROR(VLOOKUP(ACOMPANHAMENTO_01[[#This Row],[COD.S]],TABELA_PRODUÇÃO[[COD]:[SERVIÇOS]],3,FALSE),"")</f>
        <v/>
      </c>
      <c r="I111" s="140" t="str">
        <f>IFERROR(VLOOKUP(ACOMPANHAMENTO_01[[#This Row],[COD.S]],TABELA_PRODUÇÃO[[COD]:[UND.]],4,FALSE),"")</f>
        <v/>
      </c>
      <c r="J111" s="150"/>
      <c r="K111" s="58"/>
      <c r="L111" s="9"/>
      <c r="M11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1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1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11" s="6">
        <f>ACOMPANHAMENTO_01[[#This Row],[QUANT]]</f>
        <v>0</v>
      </c>
    </row>
    <row r="112" spans="2:16" s="6" customFormat="1" ht="12.75" x14ac:dyDescent="0.2">
      <c r="B112" s="6" t="str">
        <f>IF(ACOMPANHAMENTO_01[[#This Row],[MAT]]="","",COUNTA($C$8:C112))</f>
        <v/>
      </c>
      <c r="C112" s="3"/>
      <c r="D112" s="26" t="str">
        <f>IFERROR(VLOOKUP(ACOMPANHAMENTO_01[[#This Row],[MAT]],FUNCIONARIOS[],3,FALSE),"")</f>
        <v/>
      </c>
      <c r="E112" s="6" t="str">
        <f>IFERROR(VLOOKUP(ACOMPANHAMENTO_01[[#This Row],[MAT]],FUNCIONARIOS[],4,FALSE),"")</f>
        <v/>
      </c>
      <c r="F112" s="8"/>
      <c r="G112" s="7"/>
      <c r="H112" s="28" t="str">
        <f>IFERROR(VLOOKUP(ACOMPANHAMENTO_01[[#This Row],[COD.S]],TABELA_PRODUÇÃO[[COD]:[SERVIÇOS]],3,FALSE),"")</f>
        <v/>
      </c>
      <c r="I112" s="140" t="str">
        <f>IFERROR(VLOOKUP(ACOMPANHAMENTO_01[[#This Row],[COD.S]],TABELA_PRODUÇÃO[[COD]:[UND.]],4,FALSE),"")</f>
        <v/>
      </c>
      <c r="J112" s="150"/>
      <c r="K112" s="58"/>
      <c r="L112" s="9"/>
      <c r="M11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1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1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12" s="6">
        <f>ACOMPANHAMENTO_01[[#This Row],[QUANT]]</f>
        <v>0</v>
      </c>
    </row>
    <row r="113" spans="2:16" s="6" customFormat="1" ht="12.75" x14ac:dyDescent="0.2">
      <c r="B113" s="6" t="str">
        <f>IF(ACOMPANHAMENTO_01[[#This Row],[MAT]]="","",COUNTA($C$8:C113))</f>
        <v/>
      </c>
      <c r="C113" s="3"/>
      <c r="D113" s="26" t="str">
        <f>IFERROR(VLOOKUP(ACOMPANHAMENTO_01[[#This Row],[MAT]],FUNCIONARIOS[],3,FALSE),"")</f>
        <v/>
      </c>
      <c r="E113" s="6" t="str">
        <f>IFERROR(VLOOKUP(ACOMPANHAMENTO_01[[#This Row],[MAT]],FUNCIONARIOS[],4,FALSE),"")</f>
        <v/>
      </c>
      <c r="F113" s="8"/>
      <c r="G113" s="7"/>
      <c r="H113" s="28" t="str">
        <f>IFERROR(VLOOKUP(ACOMPANHAMENTO_01[[#This Row],[COD.S]],TABELA_PRODUÇÃO[[COD]:[SERVIÇOS]],3,FALSE),"")</f>
        <v/>
      </c>
      <c r="I113" s="140" t="str">
        <f>IFERROR(VLOOKUP(ACOMPANHAMENTO_01[[#This Row],[COD.S]],TABELA_PRODUÇÃO[[COD]:[UND.]],4,FALSE),"")</f>
        <v/>
      </c>
      <c r="J113" s="150"/>
      <c r="K113" s="58"/>
      <c r="L113" s="9"/>
      <c r="M11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1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1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13" s="6">
        <f>ACOMPANHAMENTO_01[[#This Row],[QUANT]]</f>
        <v>0</v>
      </c>
    </row>
    <row r="114" spans="2:16" s="6" customFormat="1" ht="12.75" x14ac:dyDescent="0.2">
      <c r="B114" s="6" t="str">
        <f>IF(ACOMPANHAMENTO_01[[#This Row],[MAT]]="","",COUNTA($C$8:C114))</f>
        <v/>
      </c>
      <c r="C114" s="3"/>
      <c r="D114" s="26" t="str">
        <f>IFERROR(VLOOKUP(ACOMPANHAMENTO_01[[#This Row],[MAT]],FUNCIONARIOS[],3,FALSE),"")</f>
        <v/>
      </c>
      <c r="E114" s="6" t="str">
        <f>IFERROR(VLOOKUP(ACOMPANHAMENTO_01[[#This Row],[MAT]],FUNCIONARIOS[],4,FALSE),"")</f>
        <v/>
      </c>
      <c r="F114" s="8"/>
      <c r="G114" s="7"/>
      <c r="H114" s="28" t="str">
        <f>IFERROR(VLOOKUP(ACOMPANHAMENTO_01[[#This Row],[COD.S]],TABELA_PRODUÇÃO[[COD]:[SERVIÇOS]],3,FALSE),"")</f>
        <v/>
      </c>
      <c r="I114" s="140" t="str">
        <f>IFERROR(VLOOKUP(ACOMPANHAMENTO_01[[#This Row],[COD.S]],TABELA_PRODUÇÃO[[COD]:[UND.]],4,FALSE),"")</f>
        <v/>
      </c>
      <c r="J114" s="150"/>
      <c r="K114" s="58"/>
      <c r="L114" s="9"/>
      <c r="M11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1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1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14" s="6">
        <f>ACOMPANHAMENTO_01[[#This Row],[QUANT]]</f>
        <v>0</v>
      </c>
    </row>
    <row r="115" spans="2:16" s="6" customFormat="1" ht="12.75" x14ac:dyDescent="0.2">
      <c r="B115" s="6" t="str">
        <f>IF(ACOMPANHAMENTO_01[[#This Row],[MAT]]="","",COUNTA($C$8:C115))</f>
        <v/>
      </c>
      <c r="C115" s="3"/>
      <c r="D115" s="26" t="str">
        <f>IFERROR(VLOOKUP(ACOMPANHAMENTO_01[[#This Row],[MAT]],FUNCIONARIOS[],3,FALSE),"")</f>
        <v/>
      </c>
      <c r="E115" s="6" t="str">
        <f>IFERROR(VLOOKUP(ACOMPANHAMENTO_01[[#This Row],[MAT]],FUNCIONARIOS[],4,FALSE),"")</f>
        <v/>
      </c>
      <c r="F115" s="8"/>
      <c r="G115" s="7"/>
      <c r="H115" s="28" t="str">
        <f>IFERROR(VLOOKUP(ACOMPANHAMENTO_01[[#This Row],[COD.S]],TABELA_PRODUÇÃO[[COD]:[SERVIÇOS]],3,FALSE),"")</f>
        <v/>
      </c>
      <c r="I115" s="140" t="str">
        <f>IFERROR(VLOOKUP(ACOMPANHAMENTO_01[[#This Row],[COD.S]],TABELA_PRODUÇÃO[[COD]:[UND.]],4,FALSE),"")</f>
        <v/>
      </c>
      <c r="J115" s="150"/>
      <c r="K115" s="58"/>
      <c r="L115" s="9"/>
      <c r="M11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1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1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15" s="6">
        <f>ACOMPANHAMENTO_01[[#This Row],[QUANT]]</f>
        <v>0</v>
      </c>
    </row>
    <row r="116" spans="2:16" s="6" customFormat="1" ht="12.75" x14ac:dyDescent="0.2">
      <c r="B116" s="6" t="str">
        <f>IF(ACOMPANHAMENTO_01[[#This Row],[MAT]]="","",COUNTA($C$8:C116))</f>
        <v/>
      </c>
      <c r="C116" s="3"/>
      <c r="D116" s="26" t="str">
        <f>IFERROR(VLOOKUP(ACOMPANHAMENTO_01[[#This Row],[MAT]],FUNCIONARIOS[],3,FALSE),"")</f>
        <v/>
      </c>
      <c r="E116" s="6" t="str">
        <f>IFERROR(VLOOKUP(ACOMPANHAMENTO_01[[#This Row],[MAT]],FUNCIONARIOS[],4,FALSE),"")</f>
        <v/>
      </c>
      <c r="F116" s="8"/>
      <c r="G116" s="7"/>
      <c r="H116" s="28" t="str">
        <f>IFERROR(VLOOKUP(ACOMPANHAMENTO_01[[#This Row],[COD.S]],TABELA_PRODUÇÃO[[COD]:[SERVIÇOS]],3,FALSE),"")</f>
        <v/>
      </c>
      <c r="I116" s="140" t="str">
        <f>IFERROR(VLOOKUP(ACOMPANHAMENTO_01[[#This Row],[COD.S]],TABELA_PRODUÇÃO[[COD]:[UND.]],4,FALSE),"")</f>
        <v/>
      </c>
      <c r="J116" s="150"/>
      <c r="K116" s="58"/>
      <c r="L116" s="9"/>
      <c r="M11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1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1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16" s="6">
        <f>ACOMPANHAMENTO_01[[#This Row],[QUANT]]</f>
        <v>0</v>
      </c>
    </row>
    <row r="117" spans="2:16" s="6" customFormat="1" ht="12.75" x14ac:dyDescent="0.2">
      <c r="B117" s="6" t="str">
        <f>IF(ACOMPANHAMENTO_01[[#This Row],[MAT]]="","",COUNTA($C$8:C117))</f>
        <v/>
      </c>
      <c r="C117" s="3"/>
      <c r="D117" s="26" t="str">
        <f>IFERROR(VLOOKUP(ACOMPANHAMENTO_01[[#This Row],[MAT]],FUNCIONARIOS[],3,FALSE),"")</f>
        <v/>
      </c>
      <c r="E117" s="6" t="str">
        <f>IFERROR(VLOOKUP(ACOMPANHAMENTO_01[[#This Row],[MAT]],FUNCIONARIOS[],4,FALSE),"")</f>
        <v/>
      </c>
      <c r="F117" s="8"/>
      <c r="G117" s="7"/>
      <c r="H117" s="28" t="str">
        <f>IFERROR(VLOOKUP(ACOMPANHAMENTO_01[[#This Row],[COD.S]],TABELA_PRODUÇÃO[[COD]:[SERVIÇOS]],3,FALSE),"")</f>
        <v/>
      </c>
      <c r="I117" s="140" t="str">
        <f>IFERROR(VLOOKUP(ACOMPANHAMENTO_01[[#This Row],[COD.S]],TABELA_PRODUÇÃO[[COD]:[UND.]],4,FALSE),"")</f>
        <v/>
      </c>
      <c r="J117" s="150"/>
      <c r="K117" s="58"/>
      <c r="L117" s="9"/>
      <c r="M11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1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1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17" s="6">
        <f>ACOMPANHAMENTO_01[[#This Row],[QUANT]]</f>
        <v>0</v>
      </c>
    </row>
    <row r="118" spans="2:16" s="6" customFormat="1" ht="12.75" x14ac:dyDescent="0.2">
      <c r="B118" s="6" t="str">
        <f>IF(ACOMPANHAMENTO_01[[#This Row],[MAT]]="","",COUNTA($C$8:C118))</f>
        <v/>
      </c>
      <c r="C118" s="3"/>
      <c r="D118" s="26" t="str">
        <f>IFERROR(VLOOKUP(ACOMPANHAMENTO_01[[#This Row],[MAT]],FUNCIONARIOS[],3,FALSE),"")</f>
        <v/>
      </c>
      <c r="E118" s="6" t="str">
        <f>IFERROR(VLOOKUP(ACOMPANHAMENTO_01[[#This Row],[MAT]],FUNCIONARIOS[],4,FALSE),"")</f>
        <v/>
      </c>
      <c r="F118" s="8"/>
      <c r="G118" s="7"/>
      <c r="H118" s="28" t="str">
        <f>IFERROR(VLOOKUP(ACOMPANHAMENTO_01[[#This Row],[COD.S]],TABELA_PRODUÇÃO[[COD]:[SERVIÇOS]],3,FALSE),"")</f>
        <v/>
      </c>
      <c r="I118" s="140" t="str">
        <f>IFERROR(VLOOKUP(ACOMPANHAMENTO_01[[#This Row],[COD.S]],TABELA_PRODUÇÃO[[COD]:[UND.]],4,FALSE),"")</f>
        <v/>
      </c>
      <c r="J118" s="150"/>
      <c r="K118" s="58"/>
      <c r="L118" s="9"/>
      <c r="M11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1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1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18" s="6">
        <f>ACOMPANHAMENTO_01[[#This Row],[QUANT]]</f>
        <v>0</v>
      </c>
    </row>
    <row r="119" spans="2:16" s="6" customFormat="1" ht="12.75" x14ac:dyDescent="0.2">
      <c r="B119" s="6" t="str">
        <f>IF(ACOMPANHAMENTO_01[[#This Row],[MAT]]="","",COUNTA($C$8:C119))</f>
        <v/>
      </c>
      <c r="C119" s="3"/>
      <c r="D119" s="26" t="str">
        <f>IFERROR(VLOOKUP(ACOMPANHAMENTO_01[[#This Row],[MAT]],FUNCIONARIOS[],3,FALSE),"")</f>
        <v/>
      </c>
      <c r="E119" s="6" t="str">
        <f>IFERROR(VLOOKUP(ACOMPANHAMENTO_01[[#This Row],[MAT]],FUNCIONARIOS[],4,FALSE),"")</f>
        <v/>
      </c>
      <c r="F119" s="8"/>
      <c r="G119" s="7"/>
      <c r="H119" s="28" t="str">
        <f>IFERROR(VLOOKUP(ACOMPANHAMENTO_01[[#This Row],[COD.S]],TABELA_PRODUÇÃO[[COD]:[SERVIÇOS]],3,FALSE),"")</f>
        <v/>
      </c>
      <c r="I119" s="140" t="str">
        <f>IFERROR(VLOOKUP(ACOMPANHAMENTO_01[[#This Row],[COD.S]],TABELA_PRODUÇÃO[[COD]:[UND.]],4,FALSE),"")</f>
        <v/>
      </c>
      <c r="J119" s="150"/>
      <c r="K119" s="58"/>
      <c r="L119" s="9"/>
      <c r="M11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1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1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19" s="6">
        <f>ACOMPANHAMENTO_01[[#This Row],[QUANT]]</f>
        <v>0</v>
      </c>
    </row>
    <row r="120" spans="2:16" s="6" customFormat="1" ht="12.75" x14ac:dyDescent="0.2">
      <c r="B120" s="6" t="str">
        <f>IF(ACOMPANHAMENTO_01[[#This Row],[MAT]]="","",COUNTA($C$8:C120))</f>
        <v/>
      </c>
      <c r="C120" s="3"/>
      <c r="D120" s="26" t="str">
        <f>IFERROR(VLOOKUP(ACOMPANHAMENTO_01[[#This Row],[MAT]],FUNCIONARIOS[],3,FALSE),"")</f>
        <v/>
      </c>
      <c r="E120" s="6" t="str">
        <f>IFERROR(VLOOKUP(ACOMPANHAMENTO_01[[#This Row],[MAT]],FUNCIONARIOS[],4,FALSE),"")</f>
        <v/>
      </c>
      <c r="F120" s="8"/>
      <c r="G120" s="7"/>
      <c r="H120" s="28" t="str">
        <f>IFERROR(VLOOKUP(ACOMPANHAMENTO_01[[#This Row],[COD.S]],TABELA_PRODUÇÃO[[COD]:[SERVIÇOS]],3,FALSE),"")</f>
        <v/>
      </c>
      <c r="I120" s="140" t="str">
        <f>IFERROR(VLOOKUP(ACOMPANHAMENTO_01[[#This Row],[COD.S]],TABELA_PRODUÇÃO[[COD]:[UND.]],4,FALSE),"")</f>
        <v/>
      </c>
      <c r="J120" s="150"/>
      <c r="K120" s="58"/>
      <c r="L120" s="9"/>
      <c r="M12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2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2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20" s="6">
        <f>ACOMPANHAMENTO_01[[#This Row],[QUANT]]</f>
        <v>0</v>
      </c>
    </row>
    <row r="121" spans="2:16" s="6" customFormat="1" ht="12.75" x14ac:dyDescent="0.2">
      <c r="B121" s="6" t="str">
        <f>IF(ACOMPANHAMENTO_01[[#This Row],[MAT]]="","",COUNTA($C$8:C121))</f>
        <v/>
      </c>
      <c r="C121" s="3"/>
      <c r="D121" s="26" t="str">
        <f>IFERROR(VLOOKUP(ACOMPANHAMENTO_01[[#This Row],[MAT]],FUNCIONARIOS[],3,FALSE),"")</f>
        <v/>
      </c>
      <c r="E121" s="6" t="str">
        <f>IFERROR(VLOOKUP(ACOMPANHAMENTO_01[[#This Row],[MAT]],FUNCIONARIOS[],4,FALSE),"")</f>
        <v/>
      </c>
      <c r="F121" s="8"/>
      <c r="G121" s="7"/>
      <c r="H121" s="28" t="str">
        <f>IFERROR(VLOOKUP(ACOMPANHAMENTO_01[[#This Row],[COD.S]],TABELA_PRODUÇÃO[[COD]:[SERVIÇOS]],3,FALSE),"")</f>
        <v/>
      </c>
      <c r="I121" s="140" t="str">
        <f>IFERROR(VLOOKUP(ACOMPANHAMENTO_01[[#This Row],[COD.S]],TABELA_PRODUÇÃO[[COD]:[UND.]],4,FALSE),"")</f>
        <v/>
      </c>
      <c r="J121" s="150"/>
      <c r="K121" s="58"/>
      <c r="L121" s="9"/>
      <c r="M12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2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2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21" s="6">
        <f>ACOMPANHAMENTO_01[[#This Row],[QUANT]]</f>
        <v>0</v>
      </c>
    </row>
    <row r="122" spans="2:16" s="6" customFormat="1" ht="12.75" x14ac:dyDescent="0.2">
      <c r="B122" s="6" t="str">
        <f>IF(ACOMPANHAMENTO_01[[#This Row],[MAT]]="","",COUNTA($C$8:C122))</f>
        <v/>
      </c>
      <c r="C122" s="3"/>
      <c r="D122" s="26" t="str">
        <f>IFERROR(VLOOKUP(ACOMPANHAMENTO_01[[#This Row],[MAT]],FUNCIONARIOS[],3,FALSE),"")</f>
        <v/>
      </c>
      <c r="E122" s="6" t="str">
        <f>IFERROR(VLOOKUP(ACOMPANHAMENTO_01[[#This Row],[MAT]],FUNCIONARIOS[],4,FALSE),"")</f>
        <v/>
      </c>
      <c r="F122" s="8"/>
      <c r="G122" s="7"/>
      <c r="H122" s="28" t="str">
        <f>IFERROR(VLOOKUP(ACOMPANHAMENTO_01[[#This Row],[COD.S]],TABELA_PRODUÇÃO[[COD]:[SERVIÇOS]],3,FALSE),"")</f>
        <v/>
      </c>
      <c r="I122" s="140" t="str">
        <f>IFERROR(VLOOKUP(ACOMPANHAMENTO_01[[#This Row],[COD.S]],TABELA_PRODUÇÃO[[COD]:[UND.]],4,FALSE),"")</f>
        <v/>
      </c>
      <c r="J122" s="150"/>
      <c r="K122" s="58"/>
      <c r="L122" s="9"/>
      <c r="M12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2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2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22" s="6">
        <f>ACOMPANHAMENTO_01[[#This Row],[QUANT]]</f>
        <v>0</v>
      </c>
    </row>
    <row r="123" spans="2:16" s="6" customFormat="1" ht="12.75" x14ac:dyDescent="0.2">
      <c r="B123" s="6" t="str">
        <f>IF(ACOMPANHAMENTO_01[[#This Row],[MAT]]="","",COUNTA($C$8:C123))</f>
        <v/>
      </c>
      <c r="C123" s="3"/>
      <c r="D123" s="26" t="str">
        <f>IFERROR(VLOOKUP(ACOMPANHAMENTO_01[[#This Row],[MAT]],FUNCIONARIOS[],3,FALSE),"")</f>
        <v/>
      </c>
      <c r="E123" s="6" t="str">
        <f>IFERROR(VLOOKUP(ACOMPANHAMENTO_01[[#This Row],[MAT]],FUNCIONARIOS[],4,FALSE),"")</f>
        <v/>
      </c>
      <c r="F123" s="8"/>
      <c r="G123" s="7"/>
      <c r="H123" s="28" t="str">
        <f>IFERROR(VLOOKUP(ACOMPANHAMENTO_01[[#This Row],[COD.S]],TABELA_PRODUÇÃO[[COD]:[SERVIÇOS]],3,FALSE),"")</f>
        <v/>
      </c>
      <c r="I123" s="140" t="str">
        <f>IFERROR(VLOOKUP(ACOMPANHAMENTO_01[[#This Row],[COD.S]],TABELA_PRODUÇÃO[[COD]:[UND.]],4,FALSE),"")</f>
        <v/>
      </c>
      <c r="J123" s="150"/>
      <c r="K123" s="58"/>
      <c r="L123" s="9"/>
      <c r="M12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2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2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23" s="6">
        <f>ACOMPANHAMENTO_01[[#This Row],[QUANT]]</f>
        <v>0</v>
      </c>
    </row>
    <row r="124" spans="2:16" s="6" customFormat="1" ht="12.75" x14ac:dyDescent="0.2">
      <c r="B124" s="6" t="str">
        <f>IF(ACOMPANHAMENTO_01[[#This Row],[MAT]]="","",COUNTA($C$8:C124))</f>
        <v/>
      </c>
      <c r="C124" s="3"/>
      <c r="D124" s="26" t="str">
        <f>IFERROR(VLOOKUP(ACOMPANHAMENTO_01[[#This Row],[MAT]],FUNCIONARIOS[],3,FALSE),"")</f>
        <v/>
      </c>
      <c r="E124" s="6" t="str">
        <f>IFERROR(VLOOKUP(ACOMPANHAMENTO_01[[#This Row],[MAT]],FUNCIONARIOS[],4,FALSE),"")</f>
        <v/>
      </c>
      <c r="F124" s="8"/>
      <c r="G124" s="7"/>
      <c r="H124" s="28" t="str">
        <f>IFERROR(VLOOKUP(ACOMPANHAMENTO_01[[#This Row],[COD.S]],TABELA_PRODUÇÃO[[COD]:[SERVIÇOS]],3,FALSE),"")</f>
        <v/>
      </c>
      <c r="I124" s="140" t="str">
        <f>IFERROR(VLOOKUP(ACOMPANHAMENTO_01[[#This Row],[COD.S]],TABELA_PRODUÇÃO[[COD]:[UND.]],4,FALSE),"")</f>
        <v/>
      </c>
      <c r="J124" s="150"/>
      <c r="K124" s="58"/>
      <c r="L124" s="9"/>
      <c r="M12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2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2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24" s="6">
        <f>ACOMPANHAMENTO_01[[#This Row],[QUANT]]</f>
        <v>0</v>
      </c>
    </row>
    <row r="125" spans="2:16" s="6" customFormat="1" ht="12.75" x14ac:dyDescent="0.2">
      <c r="B125" s="6" t="str">
        <f>IF(ACOMPANHAMENTO_01[[#This Row],[MAT]]="","",COUNTA($C$8:C125))</f>
        <v/>
      </c>
      <c r="C125" s="3"/>
      <c r="D125" s="26" t="str">
        <f>IFERROR(VLOOKUP(ACOMPANHAMENTO_01[[#This Row],[MAT]],FUNCIONARIOS[],3,FALSE),"")</f>
        <v/>
      </c>
      <c r="E125" s="6" t="str">
        <f>IFERROR(VLOOKUP(ACOMPANHAMENTO_01[[#This Row],[MAT]],FUNCIONARIOS[],4,FALSE),"")</f>
        <v/>
      </c>
      <c r="F125" s="8"/>
      <c r="G125" s="7"/>
      <c r="H125" s="28" t="str">
        <f>IFERROR(VLOOKUP(ACOMPANHAMENTO_01[[#This Row],[COD.S]],TABELA_PRODUÇÃO[[COD]:[SERVIÇOS]],3,FALSE),"")</f>
        <v/>
      </c>
      <c r="I125" s="140" t="str">
        <f>IFERROR(VLOOKUP(ACOMPANHAMENTO_01[[#This Row],[COD.S]],TABELA_PRODUÇÃO[[COD]:[UND.]],4,FALSE),"")</f>
        <v/>
      </c>
      <c r="J125" s="150"/>
      <c r="K125" s="58"/>
      <c r="L125" s="9"/>
      <c r="M12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2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2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25" s="6">
        <f>ACOMPANHAMENTO_01[[#This Row],[QUANT]]</f>
        <v>0</v>
      </c>
    </row>
    <row r="126" spans="2:16" s="6" customFormat="1" ht="12.75" x14ac:dyDescent="0.2">
      <c r="B126" s="6" t="str">
        <f>IF(ACOMPANHAMENTO_01[[#This Row],[MAT]]="","",COUNTA($C$8:C126))</f>
        <v/>
      </c>
      <c r="C126" s="3"/>
      <c r="D126" s="26" t="str">
        <f>IFERROR(VLOOKUP(ACOMPANHAMENTO_01[[#This Row],[MAT]],FUNCIONARIOS[],3,FALSE),"")</f>
        <v/>
      </c>
      <c r="E126" s="6" t="str">
        <f>IFERROR(VLOOKUP(ACOMPANHAMENTO_01[[#This Row],[MAT]],FUNCIONARIOS[],4,FALSE),"")</f>
        <v/>
      </c>
      <c r="F126" s="8"/>
      <c r="G126" s="7"/>
      <c r="H126" s="28" t="str">
        <f>IFERROR(VLOOKUP(ACOMPANHAMENTO_01[[#This Row],[COD.S]],TABELA_PRODUÇÃO[[COD]:[SERVIÇOS]],3,FALSE),"")</f>
        <v/>
      </c>
      <c r="I126" s="140" t="str">
        <f>IFERROR(VLOOKUP(ACOMPANHAMENTO_01[[#This Row],[COD.S]],TABELA_PRODUÇÃO[[COD]:[UND.]],4,FALSE),"")</f>
        <v/>
      </c>
      <c r="J126" s="150"/>
      <c r="K126" s="58"/>
      <c r="L126" s="9"/>
      <c r="M12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2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2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26" s="6">
        <f>ACOMPANHAMENTO_01[[#This Row],[QUANT]]</f>
        <v>0</v>
      </c>
    </row>
    <row r="127" spans="2:16" s="6" customFormat="1" ht="12.75" x14ac:dyDescent="0.2">
      <c r="B127" s="6" t="str">
        <f>IF(ACOMPANHAMENTO_01[[#This Row],[MAT]]="","",COUNTA($C$8:C127))</f>
        <v/>
      </c>
      <c r="C127" s="3"/>
      <c r="D127" s="26" t="str">
        <f>IFERROR(VLOOKUP(ACOMPANHAMENTO_01[[#This Row],[MAT]],FUNCIONARIOS[],3,FALSE),"")</f>
        <v/>
      </c>
      <c r="E127" s="6" t="str">
        <f>IFERROR(VLOOKUP(ACOMPANHAMENTO_01[[#This Row],[MAT]],FUNCIONARIOS[],4,FALSE),"")</f>
        <v/>
      </c>
      <c r="F127" s="8"/>
      <c r="G127" s="7"/>
      <c r="H127" s="28" t="str">
        <f>IFERROR(VLOOKUP(ACOMPANHAMENTO_01[[#This Row],[COD.S]],TABELA_PRODUÇÃO[[COD]:[SERVIÇOS]],3,FALSE),"")</f>
        <v/>
      </c>
      <c r="I127" s="140" t="str">
        <f>IFERROR(VLOOKUP(ACOMPANHAMENTO_01[[#This Row],[COD.S]],TABELA_PRODUÇÃO[[COD]:[UND.]],4,FALSE),"")</f>
        <v/>
      </c>
      <c r="J127" s="150"/>
      <c r="K127" s="58"/>
      <c r="L127" s="9"/>
      <c r="M12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2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2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27" s="6">
        <f>ACOMPANHAMENTO_01[[#This Row],[QUANT]]</f>
        <v>0</v>
      </c>
    </row>
    <row r="128" spans="2:16" s="6" customFormat="1" ht="12.75" x14ac:dyDescent="0.2">
      <c r="B128" s="6" t="str">
        <f>IF(ACOMPANHAMENTO_01[[#This Row],[MAT]]="","",COUNTA($C$8:C128))</f>
        <v/>
      </c>
      <c r="C128" s="3"/>
      <c r="D128" s="26" t="str">
        <f>IFERROR(VLOOKUP(ACOMPANHAMENTO_01[[#This Row],[MAT]],FUNCIONARIOS[],3,FALSE),"")</f>
        <v/>
      </c>
      <c r="E128" s="6" t="str">
        <f>IFERROR(VLOOKUP(ACOMPANHAMENTO_01[[#This Row],[MAT]],FUNCIONARIOS[],4,FALSE),"")</f>
        <v/>
      </c>
      <c r="F128" s="8"/>
      <c r="G128" s="7"/>
      <c r="H128" s="28" t="str">
        <f>IFERROR(VLOOKUP(ACOMPANHAMENTO_01[[#This Row],[COD.S]],TABELA_PRODUÇÃO[[COD]:[SERVIÇOS]],3,FALSE),"")</f>
        <v/>
      </c>
      <c r="I128" s="140" t="str">
        <f>IFERROR(VLOOKUP(ACOMPANHAMENTO_01[[#This Row],[COD.S]],TABELA_PRODUÇÃO[[COD]:[UND.]],4,FALSE),"")</f>
        <v/>
      </c>
      <c r="J128" s="150"/>
      <c r="K128" s="58"/>
      <c r="L128" s="9"/>
      <c r="M12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2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2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28" s="6">
        <f>ACOMPANHAMENTO_01[[#This Row],[QUANT]]</f>
        <v>0</v>
      </c>
    </row>
    <row r="129" spans="2:16" s="6" customFormat="1" ht="12.75" x14ac:dyDescent="0.2">
      <c r="B129" s="6" t="str">
        <f>IF(ACOMPANHAMENTO_01[[#This Row],[MAT]]="","",COUNTA($C$8:C129))</f>
        <v/>
      </c>
      <c r="C129" s="3"/>
      <c r="D129" s="26" t="str">
        <f>IFERROR(VLOOKUP(ACOMPANHAMENTO_01[[#This Row],[MAT]],FUNCIONARIOS[],3,FALSE),"")</f>
        <v/>
      </c>
      <c r="E129" s="6" t="str">
        <f>IFERROR(VLOOKUP(ACOMPANHAMENTO_01[[#This Row],[MAT]],FUNCIONARIOS[],4,FALSE),"")</f>
        <v/>
      </c>
      <c r="F129" s="8"/>
      <c r="G129" s="7"/>
      <c r="H129" s="28" t="str">
        <f>IFERROR(VLOOKUP(ACOMPANHAMENTO_01[[#This Row],[COD.S]],TABELA_PRODUÇÃO[[COD]:[SERVIÇOS]],3,FALSE),"")</f>
        <v/>
      </c>
      <c r="I129" s="140" t="str">
        <f>IFERROR(VLOOKUP(ACOMPANHAMENTO_01[[#This Row],[COD.S]],TABELA_PRODUÇÃO[[COD]:[UND.]],4,FALSE),"")</f>
        <v/>
      </c>
      <c r="J129" s="150"/>
      <c r="K129" s="58"/>
      <c r="L129" s="9"/>
      <c r="M12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2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2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29" s="6">
        <f>ACOMPANHAMENTO_01[[#This Row],[QUANT]]</f>
        <v>0</v>
      </c>
    </row>
    <row r="130" spans="2:16" s="6" customFormat="1" ht="12.75" x14ac:dyDescent="0.2">
      <c r="B130" s="6" t="str">
        <f>IF(ACOMPANHAMENTO_01[[#This Row],[MAT]]="","",COUNTA($C$8:C130))</f>
        <v/>
      </c>
      <c r="C130" s="3"/>
      <c r="D130" s="26" t="str">
        <f>IFERROR(VLOOKUP(ACOMPANHAMENTO_01[[#This Row],[MAT]],FUNCIONARIOS[],3,FALSE),"")</f>
        <v/>
      </c>
      <c r="E130" s="6" t="str">
        <f>IFERROR(VLOOKUP(ACOMPANHAMENTO_01[[#This Row],[MAT]],FUNCIONARIOS[],4,FALSE),"")</f>
        <v/>
      </c>
      <c r="F130" s="8"/>
      <c r="G130" s="7"/>
      <c r="H130" s="28" t="str">
        <f>IFERROR(VLOOKUP(ACOMPANHAMENTO_01[[#This Row],[COD.S]],TABELA_PRODUÇÃO[[COD]:[SERVIÇOS]],3,FALSE),"")</f>
        <v/>
      </c>
      <c r="I130" s="140" t="str">
        <f>IFERROR(VLOOKUP(ACOMPANHAMENTO_01[[#This Row],[COD.S]],TABELA_PRODUÇÃO[[COD]:[UND.]],4,FALSE),"")</f>
        <v/>
      </c>
      <c r="J130" s="150"/>
      <c r="K130" s="58"/>
      <c r="L130" s="9"/>
      <c r="M13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3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3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30" s="6">
        <f>ACOMPANHAMENTO_01[[#This Row],[QUANT]]</f>
        <v>0</v>
      </c>
    </row>
    <row r="131" spans="2:16" s="6" customFormat="1" ht="12.75" x14ac:dyDescent="0.2">
      <c r="B131" s="6" t="str">
        <f>IF(ACOMPANHAMENTO_01[[#This Row],[MAT]]="","",COUNTA($C$8:C131))</f>
        <v/>
      </c>
      <c r="C131" s="3"/>
      <c r="D131" s="26" t="str">
        <f>IFERROR(VLOOKUP(ACOMPANHAMENTO_01[[#This Row],[MAT]],FUNCIONARIOS[],3,FALSE),"")</f>
        <v/>
      </c>
      <c r="E131" s="6" t="str">
        <f>IFERROR(VLOOKUP(ACOMPANHAMENTO_01[[#This Row],[MAT]],FUNCIONARIOS[],4,FALSE),"")</f>
        <v/>
      </c>
      <c r="F131" s="8"/>
      <c r="G131" s="7"/>
      <c r="H131" s="28" t="str">
        <f>IFERROR(VLOOKUP(ACOMPANHAMENTO_01[[#This Row],[COD.S]],TABELA_PRODUÇÃO[[COD]:[SERVIÇOS]],3,FALSE),"")</f>
        <v/>
      </c>
      <c r="I131" s="140" t="str">
        <f>IFERROR(VLOOKUP(ACOMPANHAMENTO_01[[#This Row],[COD.S]],TABELA_PRODUÇÃO[[COD]:[UND.]],4,FALSE),"")</f>
        <v/>
      </c>
      <c r="J131" s="150"/>
      <c r="K131" s="58"/>
      <c r="L131" s="9"/>
      <c r="M13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3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3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31" s="6">
        <f>ACOMPANHAMENTO_01[[#This Row],[QUANT]]</f>
        <v>0</v>
      </c>
    </row>
    <row r="132" spans="2:16" s="6" customFormat="1" ht="12.75" x14ac:dyDescent="0.2">
      <c r="B132" s="6" t="str">
        <f>IF(ACOMPANHAMENTO_01[[#This Row],[MAT]]="","",COUNTA($C$8:C132))</f>
        <v/>
      </c>
      <c r="C132" s="3"/>
      <c r="D132" s="26" t="str">
        <f>IFERROR(VLOOKUP(ACOMPANHAMENTO_01[[#This Row],[MAT]],FUNCIONARIOS[],3,FALSE),"")</f>
        <v/>
      </c>
      <c r="E132" s="6" t="str">
        <f>IFERROR(VLOOKUP(ACOMPANHAMENTO_01[[#This Row],[MAT]],FUNCIONARIOS[],4,FALSE),"")</f>
        <v/>
      </c>
      <c r="F132" s="8"/>
      <c r="G132" s="7"/>
      <c r="H132" s="28" t="str">
        <f>IFERROR(VLOOKUP(ACOMPANHAMENTO_01[[#This Row],[COD.S]],TABELA_PRODUÇÃO[[COD]:[SERVIÇOS]],3,FALSE),"")</f>
        <v/>
      </c>
      <c r="I132" s="140" t="str">
        <f>IFERROR(VLOOKUP(ACOMPANHAMENTO_01[[#This Row],[COD.S]],TABELA_PRODUÇÃO[[COD]:[UND.]],4,FALSE),"")</f>
        <v/>
      </c>
      <c r="J132" s="150"/>
      <c r="K132" s="58"/>
      <c r="L132" s="9"/>
      <c r="M13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3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3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32" s="6">
        <f>ACOMPANHAMENTO_01[[#This Row],[QUANT]]</f>
        <v>0</v>
      </c>
    </row>
    <row r="133" spans="2:16" s="6" customFormat="1" ht="12.75" x14ac:dyDescent="0.2">
      <c r="B133" s="6" t="str">
        <f>IF(ACOMPANHAMENTO_01[[#This Row],[MAT]]="","",COUNTA($C$8:C133))</f>
        <v/>
      </c>
      <c r="C133" s="3"/>
      <c r="D133" s="26" t="str">
        <f>IFERROR(VLOOKUP(ACOMPANHAMENTO_01[[#This Row],[MAT]],FUNCIONARIOS[],3,FALSE),"")</f>
        <v/>
      </c>
      <c r="E133" s="6" t="str">
        <f>IFERROR(VLOOKUP(ACOMPANHAMENTO_01[[#This Row],[MAT]],FUNCIONARIOS[],4,FALSE),"")</f>
        <v/>
      </c>
      <c r="F133" s="8"/>
      <c r="G133" s="7"/>
      <c r="H133" s="28" t="str">
        <f>IFERROR(VLOOKUP(ACOMPANHAMENTO_01[[#This Row],[COD.S]],TABELA_PRODUÇÃO[[COD]:[SERVIÇOS]],3,FALSE),"")</f>
        <v/>
      </c>
      <c r="I133" s="140" t="str">
        <f>IFERROR(VLOOKUP(ACOMPANHAMENTO_01[[#This Row],[COD.S]],TABELA_PRODUÇÃO[[COD]:[UND.]],4,FALSE),"")</f>
        <v/>
      </c>
      <c r="J133" s="150"/>
      <c r="K133" s="58"/>
      <c r="L133" s="9"/>
      <c r="M13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3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3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33" s="6">
        <f>ACOMPANHAMENTO_01[[#This Row],[QUANT]]</f>
        <v>0</v>
      </c>
    </row>
    <row r="134" spans="2:16" s="6" customFormat="1" ht="12.75" x14ac:dyDescent="0.2">
      <c r="B134" s="6" t="str">
        <f>IF(ACOMPANHAMENTO_01[[#This Row],[MAT]]="","",COUNTA($C$8:C134))</f>
        <v/>
      </c>
      <c r="C134" s="3"/>
      <c r="D134" s="26" t="str">
        <f>IFERROR(VLOOKUP(ACOMPANHAMENTO_01[[#This Row],[MAT]],FUNCIONARIOS[],3,FALSE),"")</f>
        <v/>
      </c>
      <c r="E134" s="6" t="str">
        <f>IFERROR(VLOOKUP(ACOMPANHAMENTO_01[[#This Row],[MAT]],FUNCIONARIOS[],4,FALSE),"")</f>
        <v/>
      </c>
      <c r="F134" s="8"/>
      <c r="G134" s="7"/>
      <c r="H134" s="28" t="str">
        <f>IFERROR(VLOOKUP(ACOMPANHAMENTO_01[[#This Row],[COD.S]],TABELA_PRODUÇÃO[[COD]:[SERVIÇOS]],3,FALSE),"")</f>
        <v/>
      </c>
      <c r="I134" s="140" t="str">
        <f>IFERROR(VLOOKUP(ACOMPANHAMENTO_01[[#This Row],[COD.S]],TABELA_PRODUÇÃO[[COD]:[UND.]],4,FALSE),"")</f>
        <v/>
      </c>
      <c r="J134" s="150"/>
      <c r="K134" s="58"/>
      <c r="L134" s="9"/>
      <c r="M13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3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3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34" s="6">
        <f>ACOMPANHAMENTO_01[[#This Row],[QUANT]]</f>
        <v>0</v>
      </c>
    </row>
    <row r="135" spans="2:16" s="6" customFormat="1" ht="12.75" x14ac:dyDescent="0.2">
      <c r="B135" s="6" t="str">
        <f>IF(ACOMPANHAMENTO_01[[#This Row],[MAT]]="","",COUNTA($C$8:C135))</f>
        <v/>
      </c>
      <c r="C135" s="3"/>
      <c r="D135" s="26" t="str">
        <f>IFERROR(VLOOKUP(ACOMPANHAMENTO_01[[#This Row],[MAT]],FUNCIONARIOS[],3,FALSE),"")</f>
        <v/>
      </c>
      <c r="E135" s="6" t="str">
        <f>IFERROR(VLOOKUP(ACOMPANHAMENTO_01[[#This Row],[MAT]],FUNCIONARIOS[],4,FALSE),"")</f>
        <v/>
      </c>
      <c r="F135" s="8"/>
      <c r="G135" s="7"/>
      <c r="H135" s="28" t="str">
        <f>IFERROR(VLOOKUP(ACOMPANHAMENTO_01[[#This Row],[COD.S]],TABELA_PRODUÇÃO[[COD]:[SERVIÇOS]],3,FALSE),"")</f>
        <v/>
      </c>
      <c r="I135" s="140" t="str">
        <f>IFERROR(VLOOKUP(ACOMPANHAMENTO_01[[#This Row],[COD.S]],TABELA_PRODUÇÃO[[COD]:[UND.]],4,FALSE),"")</f>
        <v/>
      </c>
      <c r="J135" s="150"/>
      <c r="K135" s="58"/>
      <c r="L135" s="9"/>
      <c r="M13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3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3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35" s="6">
        <f>ACOMPANHAMENTO_01[[#This Row],[QUANT]]</f>
        <v>0</v>
      </c>
    </row>
    <row r="136" spans="2:16" s="6" customFormat="1" ht="12.75" x14ac:dyDescent="0.2">
      <c r="B136" s="6" t="str">
        <f>IF(ACOMPANHAMENTO_01[[#This Row],[MAT]]="","",COUNTA($C$8:C136))</f>
        <v/>
      </c>
      <c r="C136" s="3"/>
      <c r="D136" s="26" t="str">
        <f>IFERROR(VLOOKUP(ACOMPANHAMENTO_01[[#This Row],[MAT]],FUNCIONARIOS[],3,FALSE),"")</f>
        <v/>
      </c>
      <c r="E136" s="6" t="str">
        <f>IFERROR(VLOOKUP(ACOMPANHAMENTO_01[[#This Row],[MAT]],FUNCIONARIOS[],4,FALSE),"")</f>
        <v/>
      </c>
      <c r="F136" s="8"/>
      <c r="G136" s="7"/>
      <c r="H136" s="28" t="str">
        <f>IFERROR(VLOOKUP(ACOMPANHAMENTO_01[[#This Row],[COD.S]],TABELA_PRODUÇÃO[[COD]:[SERVIÇOS]],3,FALSE),"")</f>
        <v/>
      </c>
      <c r="I136" s="140" t="str">
        <f>IFERROR(VLOOKUP(ACOMPANHAMENTO_01[[#This Row],[COD.S]],TABELA_PRODUÇÃO[[COD]:[UND.]],4,FALSE),"")</f>
        <v/>
      </c>
      <c r="J136" s="150"/>
      <c r="K136" s="58"/>
      <c r="L136" s="9"/>
      <c r="M13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3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3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36" s="6">
        <f>ACOMPANHAMENTO_01[[#This Row],[QUANT]]</f>
        <v>0</v>
      </c>
    </row>
    <row r="137" spans="2:16" s="6" customFormat="1" ht="12.75" x14ac:dyDescent="0.2">
      <c r="B137" s="6" t="str">
        <f>IF(ACOMPANHAMENTO_01[[#This Row],[MAT]]="","",COUNTA($C$8:C137))</f>
        <v/>
      </c>
      <c r="C137" s="3"/>
      <c r="D137" s="26" t="str">
        <f>IFERROR(VLOOKUP(ACOMPANHAMENTO_01[[#This Row],[MAT]],FUNCIONARIOS[],3,FALSE),"")</f>
        <v/>
      </c>
      <c r="E137" s="6" t="str">
        <f>IFERROR(VLOOKUP(ACOMPANHAMENTO_01[[#This Row],[MAT]],FUNCIONARIOS[],4,FALSE),"")</f>
        <v/>
      </c>
      <c r="F137" s="8"/>
      <c r="G137" s="7"/>
      <c r="H137" s="28" t="str">
        <f>IFERROR(VLOOKUP(ACOMPANHAMENTO_01[[#This Row],[COD.S]],TABELA_PRODUÇÃO[[COD]:[SERVIÇOS]],3,FALSE),"")</f>
        <v/>
      </c>
      <c r="I137" s="140" t="str">
        <f>IFERROR(VLOOKUP(ACOMPANHAMENTO_01[[#This Row],[COD.S]],TABELA_PRODUÇÃO[[COD]:[UND.]],4,FALSE),"")</f>
        <v/>
      </c>
      <c r="J137" s="150"/>
      <c r="K137" s="58"/>
      <c r="L137" s="9"/>
      <c r="M13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3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3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37" s="6">
        <f>ACOMPANHAMENTO_01[[#This Row],[QUANT]]</f>
        <v>0</v>
      </c>
    </row>
    <row r="138" spans="2:16" s="6" customFormat="1" ht="12.75" x14ac:dyDescent="0.2">
      <c r="B138" s="6" t="str">
        <f>IF(ACOMPANHAMENTO_01[[#This Row],[MAT]]="","",COUNTA($C$8:C138))</f>
        <v/>
      </c>
      <c r="C138" s="3"/>
      <c r="D138" s="26" t="str">
        <f>IFERROR(VLOOKUP(ACOMPANHAMENTO_01[[#This Row],[MAT]],FUNCIONARIOS[],3,FALSE),"")</f>
        <v/>
      </c>
      <c r="E138" s="6" t="str">
        <f>IFERROR(VLOOKUP(ACOMPANHAMENTO_01[[#This Row],[MAT]],FUNCIONARIOS[],4,FALSE),"")</f>
        <v/>
      </c>
      <c r="F138" s="8"/>
      <c r="G138" s="7"/>
      <c r="H138" s="28" t="str">
        <f>IFERROR(VLOOKUP(ACOMPANHAMENTO_01[[#This Row],[COD.S]],TABELA_PRODUÇÃO[[COD]:[SERVIÇOS]],3,FALSE),"")</f>
        <v/>
      </c>
      <c r="I138" s="140" t="str">
        <f>IFERROR(VLOOKUP(ACOMPANHAMENTO_01[[#This Row],[COD.S]],TABELA_PRODUÇÃO[[COD]:[UND.]],4,FALSE),"")</f>
        <v/>
      </c>
      <c r="J138" s="150"/>
      <c r="K138" s="58"/>
      <c r="L138" s="9"/>
      <c r="M13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3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3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38" s="6">
        <f>ACOMPANHAMENTO_01[[#This Row],[QUANT]]</f>
        <v>0</v>
      </c>
    </row>
    <row r="139" spans="2:16" s="6" customFormat="1" ht="12.75" x14ac:dyDescent="0.2">
      <c r="B139" s="6" t="str">
        <f>IF(ACOMPANHAMENTO_01[[#This Row],[MAT]]="","",COUNTA($C$8:C139))</f>
        <v/>
      </c>
      <c r="C139" s="3"/>
      <c r="D139" s="26" t="str">
        <f>IFERROR(VLOOKUP(ACOMPANHAMENTO_01[[#This Row],[MAT]],FUNCIONARIOS[],3,FALSE),"")</f>
        <v/>
      </c>
      <c r="E139" s="6" t="str">
        <f>IFERROR(VLOOKUP(ACOMPANHAMENTO_01[[#This Row],[MAT]],FUNCIONARIOS[],4,FALSE),"")</f>
        <v/>
      </c>
      <c r="F139" s="8"/>
      <c r="G139" s="7"/>
      <c r="H139" s="28" t="str">
        <f>IFERROR(VLOOKUP(ACOMPANHAMENTO_01[[#This Row],[COD.S]],TABELA_PRODUÇÃO[[COD]:[SERVIÇOS]],3,FALSE),"")</f>
        <v/>
      </c>
      <c r="I139" s="140" t="str">
        <f>IFERROR(VLOOKUP(ACOMPANHAMENTO_01[[#This Row],[COD.S]],TABELA_PRODUÇÃO[[COD]:[UND.]],4,FALSE),"")</f>
        <v/>
      </c>
      <c r="J139" s="150"/>
      <c r="K139" s="58"/>
      <c r="L139" s="9"/>
      <c r="M13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3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3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39" s="6">
        <f>ACOMPANHAMENTO_01[[#This Row],[QUANT]]</f>
        <v>0</v>
      </c>
    </row>
    <row r="140" spans="2:16" s="6" customFormat="1" ht="12.75" x14ac:dyDescent="0.2">
      <c r="B140" s="6" t="str">
        <f>IF(ACOMPANHAMENTO_01[[#This Row],[MAT]]="","",COUNTA($C$8:C140))</f>
        <v/>
      </c>
      <c r="C140" s="3"/>
      <c r="D140" s="26" t="str">
        <f>IFERROR(VLOOKUP(ACOMPANHAMENTO_01[[#This Row],[MAT]],FUNCIONARIOS[],3,FALSE),"")</f>
        <v/>
      </c>
      <c r="E140" s="6" t="str">
        <f>IFERROR(VLOOKUP(ACOMPANHAMENTO_01[[#This Row],[MAT]],FUNCIONARIOS[],4,FALSE),"")</f>
        <v/>
      </c>
      <c r="F140" s="8"/>
      <c r="G140" s="7"/>
      <c r="H140" s="28" t="str">
        <f>IFERROR(VLOOKUP(ACOMPANHAMENTO_01[[#This Row],[COD.S]],TABELA_PRODUÇÃO[[COD]:[SERVIÇOS]],3,FALSE),"")</f>
        <v/>
      </c>
      <c r="I140" s="140" t="str">
        <f>IFERROR(VLOOKUP(ACOMPANHAMENTO_01[[#This Row],[COD.S]],TABELA_PRODUÇÃO[[COD]:[UND.]],4,FALSE),"")</f>
        <v/>
      </c>
      <c r="J140" s="150"/>
      <c r="K140" s="58"/>
      <c r="L140" s="9"/>
      <c r="M14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4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4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40" s="6">
        <f>ACOMPANHAMENTO_01[[#This Row],[QUANT]]</f>
        <v>0</v>
      </c>
    </row>
    <row r="141" spans="2:16" s="6" customFormat="1" ht="12.75" x14ac:dyDescent="0.2">
      <c r="B141" s="6" t="str">
        <f>IF(ACOMPANHAMENTO_01[[#This Row],[MAT]]="","",COUNTA($C$8:C141))</f>
        <v/>
      </c>
      <c r="C141" s="3"/>
      <c r="D141" s="26" t="str">
        <f>IFERROR(VLOOKUP(ACOMPANHAMENTO_01[[#This Row],[MAT]],FUNCIONARIOS[],3,FALSE),"")</f>
        <v/>
      </c>
      <c r="E141" s="6" t="str">
        <f>IFERROR(VLOOKUP(ACOMPANHAMENTO_01[[#This Row],[MAT]],FUNCIONARIOS[],4,FALSE),"")</f>
        <v/>
      </c>
      <c r="F141" s="8"/>
      <c r="G141" s="7"/>
      <c r="H141" s="28" t="str">
        <f>IFERROR(VLOOKUP(ACOMPANHAMENTO_01[[#This Row],[COD.S]],TABELA_PRODUÇÃO[[COD]:[SERVIÇOS]],3,FALSE),"")</f>
        <v/>
      </c>
      <c r="I141" s="140" t="str">
        <f>IFERROR(VLOOKUP(ACOMPANHAMENTO_01[[#This Row],[COD.S]],TABELA_PRODUÇÃO[[COD]:[UND.]],4,FALSE),"")</f>
        <v/>
      </c>
      <c r="J141" s="150"/>
      <c r="K141" s="58"/>
      <c r="L141" s="9"/>
      <c r="M14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4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4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41" s="6">
        <f>ACOMPANHAMENTO_01[[#This Row],[QUANT]]</f>
        <v>0</v>
      </c>
    </row>
    <row r="142" spans="2:16" s="6" customFormat="1" ht="12.75" x14ac:dyDescent="0.2">
      <c r="B142" s="6" t="str">
        <f>IF(ACOMPANHAMENTO_01[[#This Row],[MAT]]="","",COUNTA($C$8:C142))</f>
        <v/>
      </c>
      <c r="C142" s="3"/>
      <c r="D142" s="26" t="str">
        <f>IFERROR(VLOOKUP(ACOMPANHAMENTO_01[[#This Row],[MAT]],FUNCIONARIOS[],3,FALSE),"")</f>
        <v/>
      </c>
      <c r="E142" s="6" t="str">
        <f>IFERROR(VLOOKUP(ACOMPANHAMENTO_01[[#This Row],[MAT]],FUNCIONARIOS[],4,FALSE),"")</f>
        <v/>
      </c>
      <c r="F142" s="8"/>
      <c r="G142" s="7"/>
      <c r="H142" s="28" t="str">
        <f>IFERROR(VLOOKUP(ACOMPANHAMENTO_01[[#This Row],[COD.S]],TABELA_PRODUÇÃO[[COD]:[SERVIÇOS]],3,FALSE),"")</f>
        <v/>
      </c>
      <c r="I142" s="140" t="str">
        <f>IFERROR(VLOOKUP(ACOMPANHAMENTO_01[[#This Row],[COD.S]],TABELA_PRODUÇÃO[[COD]:[UND.]],4,FALSE),"")</f>
        <v/>
      </c>
      <c r="J142" s="150"/>
      <c r="K142" s="58"/>
      <c r="L142" s="9"/>
      <c r="M14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4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4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42" s="6">
        <f>ACOMPANHAMENTO_01[[#This Row],[QUANT]]</f>
        <v>0</v>
      </c>
    </row>
    <row r="143" spans="2:16" s="6" customFormat="1" ht="12.75" x14ac:dyDescent="0.2">
      <c r="B143" s="6" t="str">
        <f>IF(ACOMPANHAMENTO_01[[#This Row],[MAT]]="","",COUNTA($C$8:C143))</f>
        <v/>
      </c>
      <c r="C143" s="3"/>
      <c r="D143" s="26" t="str">
        <f>IFERROR(VLOOKUP(ACOMPANHAMENTO_01[[#This Row],[MAT]],FUNCIONARIOS[],3,FALSE),"")</f>
        <v/>
      </c>
      <c r="E143" s="6" t="str">
        <f>IFERROR(VLOOKUP(ACOMPANHAMENTO_01[[#This Row],[MAT]],FUNCIONARIOS[],4,FALSE),"")</f>
        <v/>
      </c>
      <c r="F143" s="8"/>
      <c r="G143" s="7"/>
      <c r="H143" s="28" t="str">
        <f>IFERROR(VLOOKUP(ACOMPANHAMENTO_01[[#This Row],[COD.S]],TABELA_PRODUÇÃO[[COD]:[SERVIÇOS]],3,FALSE),"")</f>
        <v/>
      </c>
      <c r="I143" s="140" t="str">
        <f>IFERROR(VLOOKUP(ACOMPANHAMENTO_01[[#This Row],[COD.S]],TABELA_PRODUÇÃO[[COD]:[UND.]],4,FALSE),"")</f>
        <v/>
      </c>
      <c r="J143" s="150"/>
      <c r="K143" s="58"/>
      <c r="L143" s="9"/>
      <c r="M14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4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4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43" s="6">
        <f>ACOMPANHAMENTO_01[[#This Row],[QUANT]]</f>
        <v>0</v>
      </c>
    </row>
    <row r="144" spans="2:16" s="6" customFormat="1" ht="12.75" x14ac:dyDescent="0.2">
      <c r="B144" s="6" t="str">
        <f>IF(ACOMPANHAMENTO_01[[#This Row],[MAT]]="","",COUNTA($C$8:C144))</f>
        <v/>
      </c>
      <c r="C144" s="3"/>
      <c r="D144" s="26" t="str">
        <f>IFERROR(VLOOKUP(ACOMPANHAMENTO_01[[#This Row],[MAT]],FUNCIONARIOS[],3,FALSE),"")</f>
        <v/>
      </c>
      <c r="E144" s="6" t="str">
        <f>IFERROR(VLOOKUP(ACOMPANHAMENTO_01[[#This Row],[MAT]],FUNCIONARIOS[],4,FALSE),"")</f>
        <v/>
      </c>
      <c r="F144" s="8"/>
      <c r="G144" s="7"/>
      <c r="H144" s="28" t="str">
        <f>IFERROR(VLOOKUP(ACOMPANHAMENTO_01[[#This Row],[COD.S]],TABELA_PRODUÇÃO[[COD]:[SERVIÇOS]],3,FALSE),"")</f>
        <v/>
      </c>
      <c r="I144" s="140" t="str">
        <f>IFERROR(VLOOKUP(ACOMPANHAMENTO_01[[#This Row],[COD.S]],TABELA_PRODUÇÃO[[COD]:[UND.]],4,FALSE),"")</f>
        <v/>
      </c>
      <c r="J144" s="150"/>
      <c r="K144" s="58"/>
      <c r="L144" s="9"/>
      <c r="M14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4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4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44" s="6">
        <f>ACOMPANHAMENTO_01[[#This Row],[QUANT]]</f>
        <v>0</v>
      </c>
    </row>
    <row r="145" spans="2:16" s="6" customFormat="1" ht="12.75" x14ac:dyDescent="0.2">
      <c r="B145" s="6" t="str">
        <f>IF(ACOMPANHAMENTO_01[[#This Row],[MAT]]="","",COUNTA($C$8:C145))</f>
        <v/>
      </c>
      <c r="C145" s="3"/>
      <c r="D145" s="26" t="str">
        <f>IFERROR(VLOOKUP(ACOMPANHAMENTO_01[[#This Row],[MAT]],FUNCIONARIOS[],3,FALSE),"")</f>
        <v/>
      </c>
      <c r="E145" s="6" t="str">
        <f>IFERROR(VLOOKUP(ACOMPANHAMENTO_01[[#This Row],[MAT]],FUNCIONARIOS[],4,FALSE),"")</f>
        <v/>
      </c>
      <c r="F145" s="8"/>
      <c r="G145" s="7"/>
      <c r="H145" s="28" t="str">
        <f>IFERROR(VLOOKUP(ACOMPANHAMENTO_01[[#This Row],[COD.S]],TABELA_PRODUÇÃO[[COD]:[SERVIÇOS]],3,FALSE),"")</f>
        <v/>
      </c>
      <c r="I145" s="140" t="str">
        <f>IFERROR(VLOOKUP(ACOMPANHAMENTO_01[[#This Row],[COD.S]],TABELA_PRODUÇÃO[[COD]:[UND.]],4,FALSE),"")</f>
        <v/>
      </c>
      <c r="J145" s="150"/>
      <c r="K145" s="58"/>
      <c r="L145" s="9"/>
      <c r="M14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4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4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45" s="6">
        <f>ACOMPANHAMENTO_01[[#This Row],[QUANT]]</f>
        <v>0</v>
      </c>
    </row>
    <row r="146" spans="2:16" s="6" customFormat="1" ht="12.75" x14ac:dyDescent="0.2">
      <c r="B146" s="6" t="str">
        <f>IF(ACOMPANHAMENTO_01[[#This Row],[MAT]]="","",COUNTA($C$8:C146))</f>
        <v/>
      </c>
      <c r="C146" s="3"/>
      <c r="D146" s="26" t="str">
        <f>IFERROR(VLOOKUP(ACOMPANHAMENTO_01[[#This Row],[MAT]],FUNCIONARIOS[],3,FALSE),"")</f>
        <v/>
      </c>
      <c r="E146" s="6" t="str">
        <f>IFERROR(VLOOKUP(ACOMPANHAMENTO_01[[#This Row],[MAT]],FUNCIONARIOS[],4,FALSE),"")</f>
        <v/>
      </c>
      <c r="F146" s="8"/>
      <c r="G146" s="7"/>
      <c r="H146" s="28" t="str">
        <f>IFERROR(VLOOKUP(ACOMPANHAMENTO_01[[#This Row],[COD.S]],TABELA_PRODUÇÃO[[COD]:[SERVIÇOS]],3,FALSE),"")</f>
        <v/>
      </c>
      <c r="I146" s="140" t="str">
        <f>IFERROR(VLOOKUP(ACOMPANHAMENTO_01[[#This Row],[COD.S]],TABELA_PRODUÇÃO[[COD]:[UND.]],4,FALSE),"")</f>
        <v/>
      </c>
      <c r="J146" s="150"/>
      <c r="K146" s="58"/>
      <c r="L146" s="9"/>
      <c r="M14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4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4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46" s="6">
        <f>ACOMPANHAMENTO_01[[#This Row],[QUANT]]</f>
        <v>0</v>
      </c>
    </row>
    <row r="147" spans="2:16" s="6" customFormat="1" ht="12.75" x14ac:dyDescent="0.2">
      <c r="B147" s="6" t="str">
        <f>IF(ACOMPANHAMENTO_01[[#This Row],[MAT]]="","",COUNTA($C$8:C147))</f>
        <v/>
      </c>
      <c r="C147" s="3"/>
      <c r="D147" s="26" t="str">
        <f>IFERROR(VLOOKUP(ACOMPANHAMENTO_01[[#This Row],[MAT]],FUNCIONARIOS[],3,FALSE),"")</f>
        <v/>
      </c>
      <c r="E147" s="6" t="str">
        <f>IFERROR(VLOOKUP(ACOMPANHAMENTO_01[[#This Row],[MAT]],FUNCIONARIOS[],4,FALSE),"")</f>
        <v/>
      </c>
      <c r="F147" s="8"/>
      <c r="G147" s="7"/>
      <c r="H147" s="28" t="str">
        <f>IFERROR(VLOOKUP(ACOMPANHAMENTO_01[[#This Row],[COD.S]],TABELA_PRODUÇÃO[[COD]:[SERVIÇOS]],3,FALSE),"")</f>
        <v/>
      </c>
      <c r="I147" s="140" t="str">
        <f>IFERROR(VLOOKUP(ACOMPANHAMENTO_01[[#This Row],[COD.S]],TABELA_PRODUÇÃO[[COD]:[UND.]],4,FALSE),"")</f>
        <v/>
      </c>
      <c r="J147" s="150"/>
      <c r="K147" s="58"/>
      <c r="L147" s="9"/>
      <c r="M14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4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4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47" s="6">
        <f>ACOMPANHAMENTO_01[[#This Row],[QUANT]]</f>
        <v>0</v>
      </c>
    </row>
    <row r="148" spans="2:16" s="6" customFormat="1" ht="12.75" x14ac:dyDescent="0.2">
      <c r="B148" s="6" t="str">
        <f>IF(ACOMPANHAMENTO_01[[#This Row],[MAT]]="","",COUNTA($C$8:C148))</f>
        <v/>
      </c>
      <c r="C148" s="3"/>
      <c r="D148" s="26" t="str">
        <f>IFERROR(VLOOKUP(ACOMPANHAMENTO_01[[#This Row],[MAT]],FUNCIONARIOS[],3,FALSE),"")</f>
        <v/>
      </c>
      <c r="E148" s="6" t="str">
        <f>IFERROR(VLOOKUP(ACOMPANHAMENTO_01[[#This Row],[MAT]],FUNCIONARIOS[],4,FALSE),"")</f>
        <v/>
      </c>
      <c r="F148" s="8"/>
      <c r="G148" s="7"/>
      <c r="H148" s="28" t="str">
        <f>IFERROR(VLOOKUP(ACOMPANHAMENTO_01[[#This Row],[COD.S]],TABELA_PRODUÇÃO[[COD]:[SERVIÇOS]],3,FALSE),"")</f>
        <v/>
      </c>
      <c r="I148" s="140" t="str">
        <f>IFERROR(VLOOKUP(ACOMPANHAMENTO_01[[#This Row],[COD.S]],TABELA_PRODUÇÃO[[COD]:[UND.]],4,FALSE),"")</f>
        <v/>
      </c>
      <c r="J148" s="150"/>
      <c r="K148" s="58"/>
      <c r="L148" s="9"/>
      <c r="M14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4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4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48" s="6">
        <f>ACOMPANHAMENTO_01[[#This Row],[QUANT]]</f>
        <v>0</v>
      </c>
    </row>
    <row r="149" spans="2:16" s="6" customFormat="1" ht="12.75" x14ac:dyDescent="0.2">
      <c r="B149" s="6" t="str">
        <f>IF(ACOMPANHAMENTO_01[[#This Row],[MAT]]="","",COUNTA($C$8:C149))</f>
        <v/>
      </c>
      <c r="C149" s="3"/>
      <c r="D149" s="26" t="str">
        <f>IFERROR(VLOOKUP(ACOMPANHAMENTO_01[[#This Row],[MAT]],FUNCIONARIOS[],3,FALSE),"")</f>
        <v/>
      </c>
      <c r="E149" s="6" t="str">
        <f>IFERROR(VLOOKUP(ACOMPANHAMENTO_01[[#This Row],[MAT]],FUNCIONARIOS[],4,FALSE),"")</f>
        <v/>
      </c>
      <c r="F149" s="8"/>
      <c r="G149" s="7"/>
      <c r="H149" s="28" t="str">
        <f>IFERROR(VLOOKUP(ACOMPANHAMENTO_01[[#This Row],[COD.S]],TABELA_PRODUÇÃO[[COD]:[SERVIÇOS]],3,FALSE),"")</f>
        <v/>
      </c>
      <c r="I149" s="140" t="str">
        <f>IFERROR(VLOOKUP(ACOMPANHAMENTO_01[[#This Row],[COD.S]],TABELA_PRODUÇÃO[[COD]:[UND.]],4,FALSE),"")</f>
        <v/>
      </c>
      <c r="J149" s="150"/>
      <c r="K149" s="58"/>
      <c r="L149" s="9"/>
      <c r="M14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4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4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49" s="6">
        <f>ACOMPANHAMENTO_01[[#This Row],[QUANT]]</f>
        <v>0</v>
      </c>
    </row>
    <row r="150" spans="2:16" s="6" customFormat="1" ht="12.75" x14ac:dyDescent="0.2">
      <c r="B150" s="6" t="str">
        <f>IF(ACOMPANHAMENTO_01[[#This Row],[MAT]]="","",COUNTA($C$8:C150))</f>
        <v/>
      </c>
      <c r="C150" s="3"/>
      <c r="D150" s="26" t="str">
        <f>IFERROR(VLOOKUP(ACOMPANHAMENTO_01[[#This Row],[MAT]],FUNCIONARIOS[],3,FALSE),"")</f>
        <v/>
      </c>
      <c r="E150" s="6" t="str">
        <f>IFERROR(VLOOKUP(ACOMPANHAMENTO_01[[#This Row],[MAT]],FUNCIONARIOS[],4,FALSE),"")</f>
        <v/>
      </c>
      <c r="F150" s="8"/>
      <c r="G150" s="7"/>
      <c r="H150" s="28" t="str">
        <f>IFERROR(VLOOKUP(ACOMPANHAMENTO_01[[#This Row],[COD.S]],TABELA_PRODUÇÃO[[COD]:[SERVIÇOS]],3,FALSE),"")</f>
        <v/>
      </c>
      <c r="I150" s="140" t="str">
        <f>IFERROR(VLOOKUP(ACOMPANHAMENTO_01[[#This Row],[COD.S]],TABELA_PRODUÇÃO[[COD]:[UND.]],4,FALSE),"")</f>
        <v/>
      </c>
      <c r="J150" s="150"/>
      <c r="K150" s="58"/>
      <c r="L150" s="9"/>
      <c r="M15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5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5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50" s="6">
        <f>ACOMPANHAMENTO_01[[#This Row],[QUANT]]</f>
        <v>0</v>
      </c>
    </row>
    <row r="151" spans="2:16" s="6" customFormat="1" ht="12.75" x14ac:dyDescent="0.2">
      <c r="B151" s="6" t="str">
        <f>IF(ACOMPANHAMENTO_01[[#This Row],[MAT]]="","",COUNTA($C$8:C151))</f>
        <v/>
      </c>
      <c r="C151" s="3"/>
      <c r="D151" s="26" t="str">
        <f>IFERROR(VLOOKUP(ACOMPANHAMENTO_01[[#This Row],[MAT]],FUNCIONARIOS[],3,FALSE),"")</f>
        <v/>
      </c>
      <c r="E151" s="6" t="str">
        <f>IFERROR(VLOOKUP(ACOMPANHAMENTO_01[[#This Row],[MAT]],FUNCIONARIOS[],4,FALSE),"")</f>
        <v/>
      </c>
      <c r="F151" s="8"/>
      <c r="G151" s="7"/>
      <c r="H151" s="28" t="str">
        <f>IFERROR(VLOOKUP(ACOMPANHAMENTO_01[[#This Row],[COD.S]],TABELA_PRODUÇÃO[[COD]:[SERVIÇOS]],3,FALSE),"")</f>
        <v/>
      </c>
      <c r="I151" s="140" t="str">
        <f>IFERROR(VLOOKUP(ACOMPANHAMENTO_01[[#This Row],[COD.S]],TABELA_PRODUÇÃO[[COD]:[UND.]],4,FALSE),"")</f>
        <v/>
      </c>
      <c r="J151" s="150"/>
      <c r="K151" s="58"/>
      <c r="L151" s="9"/>
      <c r="M15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5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5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51" s="6">
        <f>ACOMPANHAMENTO_01[[#This Row],[QUANT]]</f>
        <v>0</v>
      </c>
    </row>
    <row r="152" spans="2:16" s="6" customFormat="1" ht="12.75" x14ac:dyDescent="0.2">
      <c r="B152" s="6" t="str">
        <f>IF(ACOMPANHAMENTO_01[[#This Row],[MAT]]="","",COUNTA($C$8:C152))</f>
        <v/>
      </c>
      <c r="C152" s="3"/>
      <c r="D152" s="26" t="str">
        <f>IFERROR(VLOOKUP(ACOMPANHAMENTO_01[[#This Row],[MAT]],FUNCIONARIOS[],3,FALSE),"")</f>
        <v/>
      </c>
      <c r="E152" s="6" t="str">
        <f>IFERROR(VLOOKUP(ACOMPANHAMENTO_01[[#This Row],[MAT]],FUNCIONARIOS[],4,FALSE),"")</f>
        <v/>
      </c>
      <c r="F152" s="8"/>
      <c r="G152" s="7"/>
      <c r="H152" s="28" t="str">
        <f>IFERROR(VLOOKUP(ACOMPANHAMENTO_01[[#This Row],[COD.S]],TABELA_PRODUÇÃO[[COD]:[SERVIÇOS]],3,FALSE),"")</f>
        <v/>
      </c>
      <c r="I152" s="140" t="str">
        <f>IFERROR(VLOOKUP(ACOMPANHAMENTO_01[[#This Row],[COD.S]],TABELA_PRODUÇÃO[[COD]:[UND.]],4,FALSE),"")</f>
        <v/>
      </c>
      <c r="J152" s="150"/>
      <c r="K152" s="58"/>
      <c r="L152" s="9"/>
      <c r="M15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5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5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52" s="6">
        <f>ACOMPANHAMENTO_01[[#This Row],[QUANT]]</f>
        <v>0</v>
      </c>
    </row>
    <row r="153" spans="2:16" s="6" customFormat="1" ht="12.75" x14ac:dyDescent="0.2">
      <c r="B153" s="6" t="str">
        <f>IF(ACOMPANHAMENTO_01[[#This Row],[MAT]]="","",COUNTA($C$8:C153))</f>
        <v/>
      </c>
      <c r="C153" s="3"/>
      <c r="D153" s="26" t="str">
        <f>IFERROR(VLOOKUP(ACOMPANHAMENTO_01[[#This Row],[MAT]],FUNCIONARIOS[],3,FALSE),"")</f>
        <v/>
      </c>
      <c r="E153" s="6" t="str">
        <f>IFERROR(VLOOKUP(ACOMPANHAMENTO_01[[#This Row],[MAT]],FUNCIONARIOS[],4,FALSE),"")</f>
        <v/>
      </c>
      <c r="F153" s="8"/>
      <c r="G153" s="7"/>
      <c r="H153" s="28" t="str">
        <f>IFERROR(VLOOKUP(ACOMPANHAMENTO_01[[#This Row],[COD.S]],TABELA_PRODUÇÃO[[COD]:[SERVIÇOS]],3,FALSE),"")</f>
        <v/>
      </c>
      <c r="I153" s="140" t="str">
        <f>IFERROR(VLOOKUP(ACOMPANHAMENTO_01[[#This Row],[COD.S]],TABELA_PRODUÇÃO[[COD]:[UND.]],4,FALSE),"")</f>
        <v/>
      </c>
      <c r="J153" s="150"/>
      <c r="K153" s="58"/>
      <c r="L153" s="9"/>
      <c r="M15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5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5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53" s="6">
        <f>ACOMPANHAMENTO_01[[#This Row],[QUANT]]</f>
        <v>0</v>
      </c>
    </row>
    <row r="154" spans="2:16" s="6" customFormat="1" ht="12.75" x14ac:dyDescent="0.2">
      <c r="B154" s="6" t="str">
        <f>IF(ACOMPANHAMENTO_01[[#This Row],[MAT]]="","",COUNTA($C$8:C154))</f>
        <v/>
      </c>
      <c r="C154" s="3"/>
      <c r="D154" s="26" t="str">
        <f>IFERROR(VLOOKUP(ACOMPANHAMENTO_01[[#This Row],[MAT]],FUNCIONARIOS[],3,FALSE),"")</f>
        <v/>
      </c>
      <c r="E154" s="6" t="str">
        <f>IFERROR(VLOOKUP(ACOMPANHAMENTO_01[[#This Row],[MAT]],FUNCIONARIOS[],4,FALSE),"")</f>
        <v/>
      </c>
      <c r="F154" s="8"/>
      <c r="G154" s="7"/>
      <c r="H154" s="28" t="str">
        <f>IFERROR(VLOOKUP(ACOMPANHAMENTO_01[[#This Row],[COD.S]],TABELA_PRODUÇÃO[[COD]:[SERVIÇOS]],3,FALSE),"")</f>
        <v/>
      </c>
      <c r="I154" s="140" t="str">
        <f>IFERROR(VLOOKUP(ACOMPANHAMENTO_01[[#This Row],[COD.S]],TABELA_PRODUÇÃO[[COD]:[UND.]],4,FALSE),"")</f>
        <v/>
      </c>
      <c r="J154" s="150"/>
      <c r="K154" s="58"/>
      <c r="L154" s="9"/>
      <c r="M15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5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5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54" s="6">
        <f>ACOMPANHAMENTO_01[[#This Row],[QUANT]]</f>
        <v>0</v>
      </c>
    </row>
    <row r="155" spans="2:16" s="6" customFormat="1" ht="12.75" x14ac:dyDescent="0.2">
      <c r="B155" s="6" t="str">
        <f>IF(ACOMPANHAMENTO_01[[#This Row],[MAT]]="","",COUNTA($C$8:C155))</f>
        <v/>
      </c>
      <c r="C155" s="3"/>
      <c r="D155" s="26" t="str">
        <f>IFERROR(VLOOKUP(ACOMPANHAMENTO_01[[#This Row],[MAT]],FUNCIONARIOS[],3,FALSE),"")</f>
        <v/>
      </c>
      <c r="E155" s="6" t="str">
        <f>IFERROR(VLOOKUP(ACOMPANHAMENTO_01[[#This Row],[MAT]],FUNCIONARIOS[],4,FALSE),"")</f>
        <v/>
      </c>
      <c r="F155" s="8"/>
      <c r="G155" s="7"/>
      <c r="H155" s="28" t="str">
        <f>IFERROR(VLOOKUP(ACOMPANHAMENTO_01[[#This Row],[COD.S]],TABELA_PRODUÇÃO[[COD]:[SERVIÇOS]],3,FALSE),"")</f>
        <v/>
      </c>
      <c r="I155" s="140" t="str">
        <f>IFERROR(VLOOKUP(ACOMPANHAMENTO_01[[#This Row],[COD.S]],TABELA_PRODUÇÃO[[COD]:[UND.]],4,FALSE),"")</f>
        <v/>
      </c>
      <c r="J155" s="150"/>
      <c r="K155" s="58"/>
      <c r="L155" s="9"/>
      <c r="M15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5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5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55" s="6">
        <f>ACOMPANHAMENTO_01[[#This Row],[QUANT]]</f>
        <v>0</v>
      </c>
    </row>
    <row r="156" spans="2:16" s="6" customFormat="1" ht="12.75" x14ac:dyDescent="0.2">
      <c r="B156" s="6" t="str">
        <f>IF(ACOMPANHAMENTO_01[[#This Row],[MAT]]="","",COUNTA($C$8:C156))</f>
        <v/>
      </c>
      <c r="C156" s="3"/>
      <c r="D156" s="26" t="str">
        <f>IFERROR(VLOOKUP(ACOMPANHAMENTO_01[[#This Row],[MAT]],FUNCIONARIOS[],3,FALSE),"")</f>
        <v/>
      </c>
      <c r="E156" s="6" t="str">
        <f>IFERROR(VLOOKUP(ACOMPANHAMENTO_01[[#This Row],[MAT]],FUNCIONARIOS[],4,FALSE),"")</f>
        <v/>
      </c>
      <c r="F156" s="8"/>
      <c r="G156" s="7"/>
      <c r="H156" s="28" t="str">
        <f>IFERROR(VLOOKUP(ACOMPANHAMENTO_01[[#This Row],[COD.S]],TABELA_PRODUÇÃO[[COD]:[SERVIÇOS]],3,FALSE),"")</f>
        <v/>
      </c>
      <c r="I156" s="140" t="str">
        <f>IFERROR(VLOOKUP(ACOMPANHAMENTO_01[[#This Row],[COD.S]],TABELA_PRODUÇÃO[[COD]:[UND.]],4,FALSE),"")</f>
        <v/>
      </c>
      <c r="J156" s="150"/>
      <c r="K156" s="58"/>
      <c r="L156" s="9"/>
      <c r="M15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5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5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56" s="6">
        <f>ACOMPANHAMENTO_01[[#This Row],[QUANT]]</f>
        <v>0</v>
      </c>
    </row>
    <row r="157" spans="2:16" s="6" customFormat="1" ht="12.75" x14ac:dyDescent="0.2">
      <c r="B157" s="6" t="str">
        <f>IF(ACOMPANHAMENTO_01[[#This Row],[MAT]]="","",COUNTA($C$8:C157))</f>
        <v/>
      </c>
      <c r="C157" s="3"/>
      <c r="D157" s="26" t="str">
        <f>IFERROR(VLOOKUP(ACOMPANHAMENTO_01[[#This Row],[MAT]],FUNCIONARIOS[],3,FALSE),"")</f>
        <v/>
      </c>
      <c r="E157" s="6" t="str">
        <f>IFERROR(VLOOKUP(ACOMPANHAMENTO_01[[#This Row],[MAT]],FUNCIONARIOS[],4,FALSE),"")</f>
        <v/>
      </c>
      <c r="F157" s="8"/>
      <c r="G157" s="7"/>
      <c r="H157" s="28" t="str">
        <f>IFERROR(VLOOKUP(ACOMPANHAMENTO_01[[#This Row],[COD.S]],TABELA_PRODUÇÃO[[COD]:[SERVIÇOS]],3,FALSE),"")</f>
        <v/>
      </c>
      <c r="I157" s="140" t="str">
        <f>IFERROR(VLOOKUP(ACOMPANHAMENTO_01[[#This Row],[COD.S]],TABELA_PRODUÇÃO[[COD]:[UND.]],4,FALSE),"")</f>
        <v/>
      </c>
      <c r="J157" s="150"/>
      <c r="K157" s="58"/>
      <c r="L157" s="9"/>
      <c r="M15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5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5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57" s="6">
        <f>ACOMPANHAMENTO_01[[#This Row],[QUANT]]</f>
        <v>0</v>
      </c>
    </row>
    <row r="158" spans="2:16" s="6" customFormat="1" ht="12.75" x14ac:dyDescent="0.2">
      <c r="B158" s="6" t="str">
        <f>IF(ACOMPANHAMENTO_01[[#This Row],[MAT]]="","",COUNTA($C$8:C158))</f>
        <v/>
      </c>
      <c r="C158" s="3"/>
      <c r="D158" s="26" t="str">
        <f>IFERROR(VLOOKUP(ACOMPANHAMENTO_01[[#This Row],[MAT]],FUNCIONARIOS[],3,FALSE),"")</f>
        <v/>
      </c>
      <c r="E158" s="6" t="str">
        <f>IFERROR(VLOOKUP(ACOMPANHAMENTO_01[[#This Row],[MAT]],FUNCIONARIOS[],4,FALSE),"")</f>
        <v/>
      </c>
      <c r="F158" s="8"/>
      <c r="G158" s="7"/>
      <c r="H158" s="28" t="str">
        <f>IFERROR(VLOOKUP(ACOMPANHAMENTO_01[[#This Row],[COD.S]],TABELA_PRODUÇÃO[[COD]:[SERVIÇOS]],3,FALSE),"")</f>
        <v/>
      </c>
      <c r="I158" s="140" t="str">
        <f>IFERROR(VLOOKUP(ACOMPANHAMENTO_01[[#This Row],[COD.S]],TABELA_PRODUÇÃO[[COD]:[UND.]],4,FALSE),"")</f>
        <v/>
      </c>
      <c r="J158" s="150"/>
      <c r="K158" s="58"/>
      <c r="L158" s="9"/>
      <c r="M15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5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5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58" s="6">
        <f>ACOMPANHAMENTO_01[[#This Row],[QUANT]]</f>
        <v>0</v>
      </c>
    </row>
    <row r="159" spans="2:16" s="6" customFormat="1" ht="12.75" x14ac:dyDescent="0.2">
      <c r="B159" s="6" t="str">
        <f>IF(ACOMPANHAMENTO_01[[#This Row],[MAT]]="","",COUNTA($C$8:C159))</f>
        <v/>
      </c>
      <c r="C159" s="3"/>
      <c r="D159" s="26" t="str">
        <f>IFERROR(VLOOKUP(ACOMPANHAMENTO_01[[#This Row],[MAT]],FUNCIONARIOS[],3,FALSE),"")</f>
        <v/>
      </c>
      <c r="E159" s="6" t="str">
        <f>IFERROR(VLOOKUP(ACOMPANHAMENTO_01[[#This Row],[MAT]],FUNCIONARIOS[],4,FALSE),"")</f>
        <v/>
      </c>
      <c r="F159" s="8"/>
      <c r="G159" s="7"/>
      <c r="H159" s="28" t="str">
        <f>IFERROR(VLOOKUP(ACOMPANHAMENTO_01[[#This Row],[COD.S]],TABELA_PRODUÇÃO[[COD]:[SERVIÇOS]],3,FALSE),"")</f>
        <v/>
      </c>
      <c r="I159" s="140" t="str">
        <f>IFERROR(VLOOKUP(ACOMPANHAMENTO_01[[#This Row],[COD.S]],TABELA_PRODUÇÃO[[COD]:[UND.]],4,FALSE),"")</f>
        <v/>
      </c>
      <c r="J159" s="150"/>
      <c r="K159" s="58"/>
      <c r="L159" s="9"/>
      <c r="M15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5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5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59" s="6">
        <f>ACOMPANHAMENTO_01[[#This Row],[QUANT]]</f>
        <v>0</v>
      </c>
    </row>
    <row r="160" spans="2:16" s="6" customFormat="1" ht="12.75" x14ac:dyDescent="0.2">
      <c r="B160" s="6" t="str">
        <f>IF(ACOMPANHAMENTO_01[[#This Row],[MAT]]="","",COUNTA($C$8:C160))</f>
        <v/>
      </c>
      <c r="C160" s="3"/>
      <c r="D160" s="26" t="str">
        <f>IFERROR(VLOOKUP(ACOMPANHAMENTO_01[[#This Row],[MAT]],FUNCIONARIOS[],3,FALSE),"")</f>
        <v/>
      </c>
      <c r="E160" s="6" t="str">
        <f>IFERROR(VLOOKUP(ACOMPANHAMENTO_01[[#This Row],[MAT]],FUNCIONARIOS[],4,FALSE),"")</f>
        <v/>
      </c>
      <c r="F160" s="8"/>
      <c r="G160" s="7"/>
      <c r="H160" s="28" t="str">
        <f>IFERROR(VLOOKUP(ACOMPANHAMENTO_01[[#This Row],[COD.S]],TABELA_PRODUÇÃO[[COD]:[SERVIÇOS]],3,FALSE),"")</f>
        <v/>
      </c>
      <c r="I160" s="140" t="str">
        <f>IFERROR(VLOOKUP(ACOMPANHAMENTO_01[[#This Row],[COD.S]],TABELA_PRODUÇÃO[[COD]:[UND.]],4,FALSE),"")</f>
        <v/>
      </c>
      <c r="J160" s="150"/>
      <c r="K160" s="58"/>
      <c r="L160" s="9"/>
      <c r="M16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6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6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60" s="6">
        <f>ACOMPANHAMENTO_01[[#This Row],[QUANT]]</f>
        <v>0</v>
      </c>
    </row>
    <row r="161" spans="2:16" s="6" customFormat="1" ht="12.75" x14ac:dyDescent="0.2">
      <c r="B161" s="6" t="str">
        <f>IF(ACOMPANHAMENTO_01[[#This Row],[MAT]]="","",COUNTA($C$8:C161))</f>
        <v/>
      </c>
      <c r="C161" s="3"/>
      <c r="D161" s="26" t="str">
        <f>IFERROR(VLOOKUP(ACOMPANHAMENTO_01[[#This Row],[MAT]],FUNCIONARIOS[],3,FALSE),"")</f>
        <v/>
      </c>
      <c r="E161" s="6" t="str">
        <f>IFERROR(VLOOKUP(ACOMPANHAMENTO_01[[#This Row],[MAT]],FUNCIONARIOS[],4,FALSE),"")</f>
        <v/>
      </c>
      <c r="F161" s="8"/>
      <c r="G161" s="7"/>
      <c r="H161" s="28" t="str">
        <f>IFERROR(VLOOKUP(ACOMPANHAMENTO_01[[#This Row],[COD.S]],TABELA_PRODUÇÃO[[COD]:[SERVIÇOS]],3,FALSE),"")</f>
        <v/>
      </c>
      <c r="I161" s="140" t="str">
        <f>IFERROR(VLOOKUP(ACOMPANHAMENTO_01[[#This Row],[COD.S]],TABELA_PRODUÇÃO[[COD]:[UND.]],4,FALSE),"")</f>
        <v/>
      </c>
      <c r="J161" s="150"/>
      <c r="K161" s="58"/>
      <c r="L161" s="9"/>
      <c r="M16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6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6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61" s="6">
        <f>ACOMPANHAMENTO_01[[#This Row],[QUANT]]</f>
        <v>0</v>
      </c>
    </row>
    <row r="162" spans="2:16" s="6" customFormat="1" ht="12.75" x14ac:dyDescent="0.2">
      <c r="B162" s="6" t="str">
        <f>IF(ACOMPANHAMENTO_01[[#This Row],[MAT]]="","",COUNTA($C$8:C162))</f>
        <v/>
      </c>
      <c r="C162" s="3"/>
      <c r="D162" s="26" t="str">
        <f>IFERROR(VLOOKUP(ACOMPANHAMENTO_01[[#This Row],[MAT]],FUNCIONARIOS[],3,FALSE),"")</f>
        <v/>
      </c>
      <c r="E162" s="6" t="str">
        <f>IFERROR(VLOOKUP(ACOMPANHAMENTO_01[[#This Row],[MAT]],FUNCIONARIOS[],4,FALSE),"")</f>
        <v/>
      </c>
      <c r="F162" s="8"/>
      <c r="G162" s="7"/>
      <c r="H162" s="28" t="str">
        <f>IFERROR(VLOOKUP(ACOMPANHAMENTO_01[[#This Row],[COD.S]],TABELA_PRODUÇÃO[[COD]:[SERVIÇOS]],3,FALSE),"")</f>
        <v/>
      </c>
      <c r="I162" s="140" t="str">
        <f>IFERROR(VLOOKUP(ACOMPANHAMENTO_01[[#This Row],[COD.S]],TABELA_PRODUÇÃO[[COD]:[UND.]],4,FALSE),"")</f>
        <v/>
      </c>
      <c r="J162" s="150"/>
      <c r="K162" s="58"/>
      <c r="L162" s="9"/>
      <c r="M16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6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6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62" s="6">
        <f>ACOMPANHAMENTO_01[[#This Row],[QUANT]]</f>
        <v>0</v>
      </c>
    </row>
    <row r="163" spans="2:16" s="6" customFormat="1" ht="12.75" x14ac:dyDescent="0.2">
      <c r="B163" s="6" t="str">
        <f>IF(ACOMPANHAMENTO_01[[#This Row],[MAT]]="","",COUNTA($C$8:C163))</f>
        <v/>
      </c>
      <c r="C163" s="3"/>
      <c r="D163" s="26" t="str">
        <f>IFERROR(VLOOKUP(ACOMPANHAMENTO_01[[#This Row],[MAT]],FUNCIONARIOS[],3,FALSE),"")</f>
        <v/>
      </c>
      <c r="E163" s="6" t="str">
        <f>IFERROR(VLOOKUP(ACOMPANHAMENTO_01[[#This Row],[MAT]],FUNCIONARIOS[],4,FALSE),"")</f>
        <v/>
      </c>
      <c r="F163" s="8"/>
      <c r="G163" s="7"/>
      <c r="H163" s="28" t="str">
        <f>IFERROR(VLOOKUP(ACOMPANHAMENTO_01[[#This Row],[COD.S]],TABELA_PRODUÇÃO[[COD]:[SERVIÇOS]],3,FALSE),"")</f>
        <v/>
      </c>
      <c r="I163" s="140" t="str">
        <f>IFERROR(VLOOKUP(ACOMPANHAMENTO_01[[#This Row],[COD.S]],TABELA_PRODUÇÃO[[COD]:[UND.]],4,FALSE),"")</f>
        <v/>
      </c>
      <c r="J163" s="150"/>
      <c r="K163" s="58"/>
      <c r="L163" s="9"/>
      <c r="M16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6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6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63" s="6">
        <f>ACOMPANHAMENTO_01[[#This Row],[QUANT]]</f>
        <v>0</v>
      </c>
    </row>
    <row r="164" spans="2:16" s="6" customFormat="1" ht="12.75" x14ac:dyDescent="0.2">
      <c r="B164" s="6" t="str">
        <f>IF(ACOMPANHAMENTO_01[[#This Row],[MAT]]="","",COUNTA($C$8:C164))</f>
        <v/>
      </c>
      <c r="C164" s="3"/>
      <c r="D164" s="26" t="str">
        <f>IFERROR(VLOOKUP(ACOMPANHAMENTO_01[[#This Row],[MAT]],FUNCIONARIOS[],3,FALSE),"")</f>
        <v/>
      </c>
      <c r="E164" s="6" t="str">
        <f>IFERROR(VLOOKUP(ACOMPANHAMENTO_01[[#This Row],[MAT]],FUNCIONARIOS[],4,FALSE),"")</f>
        <v/>
      </c>
      <c r="F164" s="8"/>
      <c r="G164" s="7"/>
      <c r="H164" s="28" t="str">
        <f>IFERROR(VLOOKUP(ACOMPANHAMENTO_01[[#This Row],[COD.S]],TABELA_PRODUÇÃO[[COD]:[SERVIÇOS]],3,FALSE),"")</f>
        <v/>
      </c>
      <c r="I164" s="140" t="str">
        <f>IFERROR(VLOOKUP(ACOMPANHAMENTO_01[[#This Row],[COD.S]],TABELA_PRODUÇÃO[[COD]:[UND.]],4,FALSE),"")</f>
        <v/>
      </c>
      <c r="J164" s="150"/>
      <c r="K164" s="58"/>
      <c r="L164" s="9"/>
      <c r="M16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6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6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64" s="6">
        <f>ACOMPANHAMENTO_01[[#This Row],[QUANT]]</f>
        <v>0</v>
      </c>
    </row>
    <row r="165" spans="2:16" s="6" customFormat="1" ht="12.75" x14ac:dyDescent="0.2">
      <c r="B165" s="6" t="str">
        <f>IF(ACOMPANHAMENTO_01[[#This Row],[MAT]]="","",COUNTA($C$8:C165))</f>
        <v/>
      </c>
      <c r="C165" s="3"/>
      <c r="D165" s="26" t="str">
        <f>IFERROR(VLOOKUP(ACOMPANHAMENTO_01[[#This Row],[MAT]],FUNCIONARIOS[],3,FALSE),"")</f>
        <v/>
      </c>
      <c r="E165" s="6" t="str">
        <f>IFERROR(VLOOKUP(ACOMPANHAMENTO_01[[#This Row],[MAT]],FUNCIONARIOS[],4,FALSE),"")</f>
        <v/>
      </c>
      <c r="F165" s="8"/>
      <c r="G165" s="7"/>
      <c r="H165" s="28" t="str">
        <f>IFERROR(VLOOKUP(ACOMPANHAMENTO_01[[#This Row],[COD.S]],TABELA_PRODUÇÃO[[COD]:[SERVIÇOS]],3,FALSE),"")</f>
        <v/>
      </c>
      <c r="I165" s="140" t="str">
        <f>IFERROR(VLOOKUP(ACOMPANHAMENTO_01[[#This Row],[COD.S]],TABELA_PRODUÇÃO[[COD]:[UND.]],4,FALSE),"")</f>
        <v/>
      </c>
      <c r="J165" s="150"/>
      <c r="K165" s="58"/>
      <c r="L165" s="9"/>
      <c r="M16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6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6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65" s="6">
        <f>ACOMPANHAMENTO_01[[#This Row],[QUANT]]</f>
        <v>0</v>
      </c>
    </row>
    <row r="166" spans="2:16" s="6" customFormat="1" ht="12.75" x14ac:dyDescent="0.2">
      <c r="B166" s="6" t="str">
        <f>IF(ACOMPANHAMENTO_01[[#This Row],[MAT]]="","",COUNTA($C$8:C166))</f>
        <v/>
      </c>
      <c r="C166" s="3"/>
      <c r="D166" s="26" t="str">
        <f>IFERROR(VLOOKUP(ACOMPANHAMENTO_01[[#This Row],[MAT]],FUNCIONARIOS[],3,FALSE),"")</f>
        <v/>
      </c>
      <c r="E166" s="6" t="str">
        <f>IFERROR(VLOOKUP(ACOMPANHAMENTO_01[[#This Row],[MAT]],FUNCIONARIOS[],4,FALSE),"")</f>
        <v/>
      </c>
      <c r="F166" s="8"/>
      <c r="G166" s="7"/>
      <c r="H166" s="28" t="str">
        <f>IFERROR(VLOOKUP(ACOMPANHAMENTO_01[[#This Row],[COD.S]],TABELA_PRODUÇÃO[[COD]:[SERVIÇOS]],3,FALSE),"")</f>
        <v/>
      </c>
      <c r="I166" s="140" t="str">
        <f>IFERROR(VLOOKUP(ACOMPANHAMENTO_01[[#This Row],[COD.S]],TABELA_PRODUÇÃO[[COD]:[UND.]],4,FALSE),"")</f>
        <v/>
      </c>
      <c r="J166" s="150"/>
      <c r="K166" s="58"/>
      <c r="L166" s="9"/>
      <c r="M16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6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6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66" s="6">
        <f>ACOMPANHAMENTO_01[[#This Row],[QUANT]]</f>
        <v>0</v>
      </c>
    </row>
    <row r="167" spans="2:16" s="6" customFormat="1" ht="12.75" x14ac:dyDescent="0.2">
      <c r="B167" s="6" t="str">
        <f>IF(ACOMPANHAMENTO_01[[#This Row],[MAT]]="","",COUNTA($C$8:C167))</f>
        <v/>
      </c>
      <c r="C167" s="3"/>
      <c r="D167" s="26" t="str">
        <f>IFERROR(VLOOKUP(ACOMPANHAMENTO_01[[#This Row],[MAT]],FUNCIONARIOS[],3,FALSE),"")</f>
        <v/>
      </c>
      <c r="E167" s="6" t="str">
        <f>IFERROR(VLOOKUP(ACOMPANHAMENTO_01[[#This Row],[MAT]],FUNCIONARIOS[],4,FALSE),"")</f>
        <v/>
      </c>
      <c r="F167" s="8"/>
      <c r="G167" s="7"/>
      <c r="H167" s="28" t="str">
        <f>IFERROR(VLOOKUP(ACOMPANHAMENTO_01[[#This Row],[COD.S]],TABELA_PRODUÇÃO[[COD]:[SERVIÇOS]],3,FALSE),"")</f>
        <v/>
      </c>
      <c r="I167" s="140" t="str">
        <f>IFERROR(VLOOKUP(ACOMPANHAMENTO_01[[#This Row],[COD.S]],TABELA_PRODUÇÃO[[COD]:[UND.]],4,FALSE),"")</f>
        <v/>
      </c>
      <c r="J167" s="150"/>
      <c r="K167" s="58"/>
      <c r="L167" s="9"/>
      <c r="M16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6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6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67" s="6">
        <f>ACOMPANHAMENTO_01[[#This Row],[QUANT]]</f>
        <v>0</v>
      </c>
    </row>
    <row r="168" spans="2:16" s="6" customFormat="1" ht="12.75" x14ac:dyDescent="0.2">
      <c r="B168" s="6" t="str">
        <f>IF(ACOMPANHAMENTO_01[[#This Row],[MAT]]="","",COUNTA($C$8:C168))</f>
        <v/>
      </c>
      <c r="C168" s="3"/>
      <c r="D168" s="26" t="str">
        <f>IFERROR(VLOOKUP(ACOMPANHAMENTO_01[[#This Row],[MAT]],FUNCIONARIOS[],3,FALSE),"")</f>
        <v/>
      </c>
      <c r="E168" s="6" t="str">
        <f>IFERROR(VLOOKUP(ACOMPANHAMENTO_01[[#This Row],[MAT]],FUNCIONARIOS[],4,FALSE),"")</f>
        <v/>
      </c>
      <c r="F168" s="8"/>
      <c r="G168" s="7"/>
      <c r="H168" s="28" t="str">
        <f>IFERROR(VLOOKUP(ACOMPANHAMENTO_01[[#This Row],[COD.S]],TABELA_PRODUÇÃO[[COD]:[SERVIÇOS]],3,FALSE),"")</f>
        <v/>
      </c>
      <c r="I168" s="140" t="str">
        <f>IFERROR(VLOOKUP(ACOMPANHAMENTO_01[[#This Row],[COD.S]],TABELA_PRODUÇÃO[[COD]:[UND.]],4,FALSE),"")</f>
        <v/>
      </c>
      <c r="J168" s="150"/>
      <c r="K168" s="58"/>
      <c r="L168" s="9"/>
      <c r="M16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6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6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68" s="6">
        <f>ACOMPANHAMENTO_01[[#This Row],[QUANT]]</f>
        <v>0</v>
      </c>
    </row>
    <row r="169" spans="2:16" s="6" customFormat="1" ht="12.75" x14ac:dyDescent="0.2">
      <c r="B169" s="6" t="str">
        <f>IF(ACOMPANHAMENTO_01[[#This Row],[MAT]]="","",COUNTA($C$8:C169))</f>
        <v/>
      </c>
      <c r="C169" s="3"/>
      <c r="D169" s="26" t="str">
        <f>IFERROR(VLOOKUP(ACOMPANHAMENTO_01[[#This Row],[MAT]],FUNCIONARIOS[],3,FALSE),"")</f>
        <v/>
      </c>
      <c r="E169" s="6" t="str">
        <f>IFERROR(VLOOKUP(ACOMPANHAMENTO_01[[#This Row],[MAT]],FUNCIONARIOS[],4,FALSE),"")</f>
        <v/>
      </c>
      <c r="F169" s="8"/>
      <c r="G169" s="7"/>
      <c r="H169" s="28" t="str">
        <f>IFERROR(VLOOKUP(ACOMPANHAMENTO_01[[#This Row],[COD.S]],TABELA_PRODUÇÃO[[COD]:[SERVIÇOS]],3,FALSE),"")</f>
        <v/>
      </c>
      <c r="I169" s="140" t="str">
        <f>IFERROR(VLOOKUP(ACOMPANHAMENTO_01[[#This Row],[COD.S]],TABELA_PRODUÇÃO[[COD]:[UND.]],4,FALSE),"")</f>
        <v/>
      </c>
      <c r="J169" s="150"/>
      <c r="K169" s="58"/>
      <c r="L169" s="9"/>
      <c r="M16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6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6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69" s="6">
        <f>ACOMPANHAMENTO_01[[#This Row],[QUANT]]</f>
        <v>0</v>
      </c>
    </row>
    <row r="170" spans="2:16" s="6" customFormat="1" ht="12.75" x14ac:dyDescent="0.2">
      <c r="B170" s="6" t="str">
        <f>IF(ACOMPANHAMENTO_01[[#This Row],[MAT]]="","",COUNTA($C$8:C170))</f>
        <v/>
      </c>
      <c r="C170" s="3"/>
      <c r="D170" s="26" t="str">
        <f>IFERROR(VLOOKUP(ACOMPANHAMENTO_01[[#This Row],[MAT]],FUNCIONARIOS[],3,FALSE),"")</f>
        <v/>
      </c>
      <c r="E170" s="6" t="str">
        <f>IFERROR(VLOOKUP(ACOMPANHAMENTO_01[[#This Row],[MAT]],FUNCIONARIOS[],4,FALSE),"")</f>
        <v/>
      </c>
      <c r="F170" s="8"/>
      <c r="G170" s="7"/>
      <c r="H170" s="28" t="str">
        <f>IFERROR(VLOOKUP(ACOMPANHAMENTO_01[[#This Row],[COD.S]],TABELA_PRODUÇÃO[[COD]:[SERVIÇOS]],3,FALSE),"")</f>
        <v/>
      </c>
      <c r="I170" s="140" t="str">
        <f>IFERROR(VLOOKUP(ACOMPANHAMENTO_01[[#This Row],[COD.S]],TABELA_PRODUÇÃO[[COD]:[UND.]],4,FALSE),"")</f>
        <v/>
      </c>
      <c r="J170" s="150"/>
      <c r="K170" s="58"/>
      <c r="L170" s="9"/>
      <c r="M17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7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7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70" s="6">
        <f>ACOMPANHAMENTO_01[[#This Row],[QUANT]]</f>
        <v>0</v>
      </c>
    </row>
    <row r="171" spans="2:16" s="6" customFormat="1" ht="12.75" x14ac:dyDescent="0.2">
      <c r="B171" s="6" t="str">
        <f>IF(ACOMPANHAMENTO_01[[#This Row],[MAT]]="","",COUNTA($C$8:C171))</f>
        <v/>
      </c>
      <c r="C171" s="3"/>
      <c r="D171" s="26" t="str">
        <f>IFERROR(VLOOKUP(ACOMPANHAMENTO_01[[#This Row],[MAT]],FUNCIONARIOS[],3,FALSE),"")</f>
        <v/>
      </c>
      <c r="E171" s="6" t="str">
        <f>IFERROR(VLOOKUP(ACOMPANHAMENTO_01[[#This Row],[MAT]],FUNCIONARIOS[],4,FALSE),"")</f>
        <v/>
      </c>
      <c r="F171" s="8"/>
      <c r="G171" s="7"/>
      <c r="H171" s="28" t="str">
        <f>IFERROR(VLOOKUP(ACOMPANHAMENTO_01[[#This Row],[COD.S]],TABELA_PRODUÇÃO[[COD]:[SERVIÇOS]],3,FALSE),"")</f>
        <v/>
      </c>
      <c r="I171" s="140" t="str">
        <f>IFERROR(VLOOKUP(ACOMPANHAMENTO_01[[#This Row],[COD.S]],TABELA_PRODUÇÃO[[COD]:[UND.]],4,FALSE),"")</f>
        <v/>
      </c>
      <c r="J171" s="150"/>
      <c r="K171" s="58"/>
      <c r="L171" s="9"/>
      <c r="M17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7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7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71" s="6">
        <f>ACOMPANHAMENTO_01[[#This Row],[QUANT]]</f>
        <v>0</v>
      </c>
    </row>
    <row r="172" spans="2:16" s="6" customFormat="1" ht="12.75" x14ac:dyDescent="0.2">
      <c r="B172" s="6" t="str">
        <f>IF(ACOMPANHAMENTO_01[[#This Row],[MAT]]="","",COUNTA($C$8:C172))</f>
        <v/>
      </c>
      <c r="C172" s="3"/>
      <c r="D172" s="26" t="str">
        <f>IFERROR(VLOOKUP(ACOMPANHAMENTO_01[[#This Row],[MAT]],FUNCIONARIOS[],3,FALSE),"")</f>
        <v/>
      </c>
      <c r="E172" s="6" t="str">
        <f>IFERROR(VLOOKUP(ACOMPANHAMENTO_01[[#This Row],[MAT]],FUNCIONARIOS[],4,FALSE),"")</f>
        <v/>
      </c>
      <c r="F172" s="8"/>
      <c r="G172" s="7"/>
      <c r="H172" s="28" t="str">
        <f>IFERROR(VLOOKUP(ACOMPANHAMENTO_01[[#This Row],[COD.S]],TABELA_PRODUÇÃO[[COD]:[SERVIÇOS]],3,FALSE),"")</f>
        <v/>
      </c>
      <c r="I172" s="140" t="str">
        <f>IFERROR(VLOOKUP(ACOMPANHAMENTO_01[[#This Row],[COD.S]],TABELA_PRODUÇÃO[[COD]:[UND.]],4,FALSE),"")</f>
        <v/>
      </c>
      <c r="J172" s="150"/>
      <c r="K172" s="58"/>
      <c r="L172" s="9"/>
      <c r="M17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7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7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72" s="6">
        <f>ACOMPANHAMENTO_01[[#This Row],[QUANT]]</f>
        <v>0</v>
      </c>
    </row>
    <row r="173" spans="2:16" s="6" customFormat="1" ht="12.75" x14ac:dyDescent="0.2">
      <c r="B173" s="6" t="str">
        <f>IF(ACOMPANHAMENTO_01[[#This Row],[MAT]]="","",COUNTA($C$8:C173))</f>
        <v/>
      </c>
      <c r="C173" s="3"/>
      <c r="D173" s="26" t="str">
        <f>IFERROR(VLOOKUP(ACOMPANHAMENTO_01[[#This Row],[MAT]],FUNCIONARIOS[],3,FALSE),"")</f>
        <v/>
      </c>
      <c r="E173" s="6" t="str">
        <f>IFERROR(VLOOKUP(ACOMPANHAMENTO_01[[#This Row],[MAT]],FUNCIONARIOS[],4,FALSE),"")</f>
        <v/>
      </c>
      <c r="F173" s="8"/>
      <c r="G173" s="7"/>
      <c r="H173" s="28" t="str">
        <f>IFERROR(VLOOKUP(ACOMPANHAMENTO_01[[#This Row],[COD.S]],TABELA_PRODUÇÃO[[COD]:[SERVIÇOS]],3,FALSE),"")</f>
        <v/>
      </c>
      <c r="I173" s="140" t="str">
        <f>IFERROR(VLOOKUP(ACOMPANHAMENTO_01[[#This Row],[COD.S]],TABELA_PRODUÇÃO[[COD]:[UND.]],4,FALSE),"")</f>
        <v/>
      </c>
      <c r="J173" s="150"/>
      <c r="K173" s="58"/>
      <c r="L173" s="9"/>
      <c r="M17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7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7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73" s="6">
        <f>ACOMPANHAMENTO_01[[#This Row],[QUANT]]</f>
        <v>0</v>
      </c>
    </row>
    <row r="174" spans="2:16" s="6" customFormat="1" ht="12.75" x14ac:dyDescent="0.2">
      <c r="B174" s="6" t="str">
        <f>IF(ACOMPANHAMENTO_01[[#This Row],[MAT]]="","",COUNTA($C$8:C174))</f>
        <v/>
      </c>
      <c r="C174" s="3"/>
      <c r="D174" s="26" t="str">
        <f>IFERROR(VLOOKUP(ACOMPANHAMENTO_01[[#This Row],[MAT]],FUNCIONARIOS[],3,FALSE),"")</f>
        <v/>
      </c>
      <c r="E174" s="6" t="str">
        <f>IFERROR(VLOOKUP(ACOMPANHAMENTO_01[[#This Row],[MAT]],FUNCIONARIOS[],4,FALSE),"")</f>
        <v/>
      </c>
      <c r="F174" s="8"/>
      <c r="G174" s="7"/>
      <c r="H174" s="28" t="str">
        <f>IFERROR(VLOOKUP(ACOMPANHAMENTO_01[[#This Row],[COD.S]],TABELA_PRODUÇÃO[[COD]:[SERVIÇOS]],3,FALSE),"")</f>
        <v/>
      </c>
      <c r="I174" s="140" t="str">
        <f>IFERROR(VLOOKUP(ACOMPANHAMENTO_01[[#This Row],[COD.S]],TABELA_PRODUÇÃO[[COD]:[UND.]],4,FALSE),"")</f>
        <v/>
      </c>
      <c r="J174" s="150"/>
      <c r="K174" s="58"/>
      <c r="L174" s="9"/>
      <c r="M17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7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7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74" s="6">
        <f>ACOMPANHAMENTO_01[[#This Row],[QUANT]]</f>
        <v>0</v>
      </c>
    </row>
    <row r="175" spans="2:16" s="6" customFormat="1" ht="12.75" x14ac:dyDescent="0.2">
      <c r="B175" s="6" t="str">
        <f>IF(ACOMPANHAMENTO_01[[#This Row],[MAT]]="","",COUNTA($C$8:C175))</f>
        <v/>
      </c>
      <c r="C175" s="3"/>
      <c r="D175" s="26" t="str">
        <f>IFERROR(VLOOKUP(ACOMPANHAMENTO_01[[#This Row],[MAT]],FUNCIONARIOS[],3,FALSE),"")</f>
        <v/>
      </c>
      <c r="E175" s="6" t="str">
        <f>IFERROR(VLOOKUP(ACOMPANHAMENTO_01[[#This Row],[MAT]],FUNCIONARIOS[],4,FALSE),"")</f>
        <v/>
      </c>
      <c r="F175" s="8"/>
      <c r="G175" s="7"/>
      <c r="H175" s="28" t="str">
        <f>IFERROR(VLOOKUP(ACOMPANHAMENTO_01[[#This Row],[COD.S]],TABELA_PRODUÇÃO[[COD]:[SERVIÇOS]],3,FALSE),"")</f>
        <v/>
      </c>
      <c r="I175" s="140" t="str">
        <f>IFERROR(VLOOKUP(ACOMPANHAMENTO_01[[#This Row],[COD.S]],TABELA_PRODUÇÃO[[COD]:[UND.]],4,FALSE),"")</f>
        <v/>
      </c>
      <c r="J175" s="150"/>
      <c r="K175" s="58"/>
      <c r="L175" s="9"/>
      <c r="M17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7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7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75" s="6">
        <f>ACOMPANHAMENTO_01[[#This Row],[QUANT]]</f>
        <v>0</v>
      </c>
    </row>
    <row r="176" spans="2:16" s="6" customFormat="1" ht="12.75" x14ac:dyDescent="0.2">
      <c r="B176" s="6" t="str">
        <f>IF(ACOMPANHAMENTO_01[[#This Row],[MAT]]="","",COUNTA($C$8:C176))</f>
        <v/>
      </c>
      <c r="C176" s="3"/>
      <c r="D176" s="26" t="str">
        <f>IFERROR(VLOOKUP(ACOMPANHAMENTO_01[[#This Row],[MAT]],FUNCIONARIOS[],3,FALSE),"")</f>
        <v/>
      </c>
      <c r="E176" s="6" t="str">
        <f>IFERROR(VLOOKUP(ACOMPANHAMENTO_01[[#This Row],[MAT]],FUNCIONARIOS[],4,FALSE),"")</f>
        <v/>
      </c>
      <c r="F176" s="8"/>
      <c r="G176" s="7"/>
      <c r="H176" s="28" t="str">
        <f>IFERROR(VLOOKUP(ACOMPANHAMENTO_01[[#This Row],[COD.S]],TABELA_PRODUÇÃO[[COD]:[SERVIÇOS]],3,FALSE),"")</f>
        <v/>
      </c>
      <c r="I176" s="140" t="str">
        <f>IFERROR(VLOOKUP(ACOMPANHAMENTO_01[[#This Row],[COD.S]],TABELA_PRODUÇÃO[[COD]:[UND.]],4,FALSE),"")</f>
        <v/>
      </c>
      <c r="J176" s="150"/>
      <c r="K176" s="58"/>
      <c r="L176" s="9"/>
      <c r="M17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7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7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76" s="6">
        <f>ACOMPANHAMENTO_01[[#This Row],[QUANT]]</f>
        <v>0</v>
      </c>
    </row>
    <row r="177" spans="2:16" s="6" customFormat="1" ht="12.75" x14ac:dyDescent="0.2">
      <c r="B177" s="6" t="str">
        <f>IF(ACOMPANHAMENTO_01[[#This Row],[MAT]]="","",COUNTA($C$8:C177))</f>
        <v/>
      </c>
      <c r="C177" s="3"/>
      <c r="D177" s="26" t="str">
        <f>IFERROR(VLOOKUP(ACOMPANHAMENTO_01[[#This Row],[MAT]],FUNCIONARIOS[],3,FALSE),"")</f>
        <v/>
      </c>
      <c r="E177" s="6" t="str">
        <f>IFERROR(VLOOKUP(ACOMPANHAMENTO_01[[#This Row],[MAT]],FUNCIONARIOS[],4,FALSE),"")</f>
        <v/>
      </c>
      <c r="F177" s="8"/>
      <c r="G177" s="7"/>
      <c r="H177" s="28" t="str">
        <f>IFERROR(VLOOKUP(ACOMPANHAMENTO_01[[#This Row],[COD.S]],TABELA_PRODUÇÃO[[COD]:[SERVIÇOS]],3,FALSE),"")</f>
        <v/>
      </c>
      <c r="I177" s="140" t="str">
        <f>IFERROR(VLOOKUP(ACOMPANHAMENTO_01[[#This Row],[COD.S]],TABELA_PRODUÇÃO[[COD]:[UND.]],4,FALSE),"")</f>
        <v/>
      </c>
      <c r="J177" s="150"/>
      <c r="K177" s="58"/>
      <c r="L177" s="9"/>
      <c r="M17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7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7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77" s="6">
        <f>ACOMPANHAMENTO_01[[#This Row],[QUANT]]</f>
        <v>0</v>
      </c>
    </row>
    <row r="178" spans="2:16" s="6" customFormat="1" ht="12.75" x14ac:dyDescent="0.2">
      <c r="B178" s="6" t="str">
        <f>IF(ACOMPANHAMENTO_01[[#This Row],[MAT]]="","",COUNTA($C$8:C178))</f>
        <v/>
      </c>
      <c r="C178" s="3"/>
      <c r="D178" s="26" t="str">
        <f>IFERROR(VLOOKUP(ACOMPANHAMENTO_01[[#This Row],[MAT]],FUNCIONARIOS[],3,FALSE),"")</f>
        <v/>
      </c>
      <c r="E178" s="6" t="str">
        <f>IFERROR(VLOOKUP(ACOMPANHAMENTO_01[[#This Row],[MAT]],FUNCIONARIOS[],4,FALSE),"")</f>
        <v/>
      </c>
      <c r="F178" s="8"/>
      <c r="G178" s="7"/>
      <c r="H178" s="28" t="str">
        <f>IFERROR(VLOOKUP(ACOMPANHAMENTO_01[[#This Row],[COD.S]],TABELA_PRODUÇÃO[[COD]:[SERVIÇOS]],3,FALSE),"")</f>
        <v/>
      </c>
      <c r="I178" s="140" t="str">
        <f>IFERROR(VLOOKUP(ACOMPANHAMENTO_01[[#This Row],[COD.S]],TABELA_PRODUÇÃO[[COD]:[UND.]],4,FALSE),"")</f>
        <v/>
      </c>
      <c r="J178" s="150"/>
      <c r="K178" s="58"/>
      <c r="L178" s="9"/>
      <c r="M17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7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7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78" s="6">
        <f>ACOMPANHAMENTO_01[[#This Row],[QUANT]]</f>
        <v>0</v>
      </c>
    </row>
    <row r="179" spans="2:16" s="6" customFormat="1" ht="12.75" x14ac:dyDescent="0.2">
      <c r="B179" s="6" t="str">
        <f>IF(ACOMPANHAMENTO_01[[#This Row],[MAT]]="","",COUNTA($C$8:C179))</f>
        <v/>
      </c>
      <c r="C179" s="3"/>
      <c r="D179" s="26" t="str">
        <f>IFERROR(VLOOKUP(ACOMPANHAMENTO_01[[#This Row],[MAT]],FUNCIONARIOS[],3,FALSE),"")</f>
        <v/>
      </c>
      <c r="E179" s="6" t="str">
        <f>IFERROR(VLOOKUP(ACOMPANHAMENTO_01[[#This Row],[MAT]],FUNCIONARIOS[],4,FALSE),"")</f>
        <v/>
      </c>
      <c r="F179" s="8"/>
      <c r="G179" s="7"/>
      <c r="H179" s="28" t="str">
        <f>IFERROR(VLOOKUP(ACOMPANHAMENTO_01[[#This Row],[COD.S]],TABELA_PRODUÇÃO[[COD]:[SERVIÇOS]],3,FALSE),"")</f>
        <v/>
      </c>
      <c r="I179" s="140" t="str">
        <f>IFERROR(VLOOKUP(ACOMPANHAMENTO_01[[#This Row],[COD.S]],TABELA_PRODUÇÃO[[COD]:[UND.]],4,FALSE),"")</f>
        <v/>
      </c>
      <c r="J179" s="150"/>
      <c r="K179" s="58"/>
      <c r="L179" s="9"/>
      <c r="M17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7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7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79" s="6">
        <f>ACOMPANHAMENTO_01[[#This Row],[QUANT]]</f>
        <v>0</v>
      </c>
    </row>
    <row r="180" spans="2:16" s="6" customFormat="1" ht="12.75" x14ac:dyDescent="0.2">
      <c r="B180" s="6" t="str">
        <f>IF(ACOMPANHAMENTO_01[[#This Row],[MAT]]="","",COUNTA($C$8:C180))</f>
        <v/>
      </c>
      <c r="C180" s="3"/>
      <c r="D180" s="26" t="str">
        <f>IFERROR(VLOOKUP(ACOMPANHAMENTO_01[[#This Row],[MAT]],FUNCIONARIOS[],3,FALSE),"")</f>
        <v/>
      </c>
      <c r="E180" s="6" t="str">
        <f>IFERROR(VLOOKUP(ACOMPANHAMENTO_01[[#This Row],[MAT]],FUNCIONARIOS[],4,FALSE),"")</f>
        <v/>
      </c>
      <c r="F180" s="8"/>
      <c r="G180" s="7"/>
      <c r="H180" s="28" t="str">
        <f>IFERROR(VLOOKUP(ACOMPANHAMENTO_01[[#This Row],[COD.S]],TABELA_PRODUÇÃO[[COD]:[SERVIÇOS]],3,FALSE),"")</f>
        <v/>
      </c>
      <c r="I180" s="140" t="str">
        <f>IFERROR(VLOOKUP(ACOMPANHAMENTO_01[[#This Row],[COD.S]],TABELA_PRODUÇÃO[[COD]:[UND.]],4,FALSE),"")</f>
        <v/>
      </c>
      <c r="J180" s="150"/>
      <c r="K180" s="58"/>
      <c r="L180" s="9"/>
      <c r="M18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8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8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80" s="6">
        <f>ACOMPANHAMENTO_01[[#This Row],[QUANT]]</f>
        <v>0</v>
      </c>
    </row>
    <row r="181" spans="2:16" s="6" customFormat="1" ht="12.75" x14ac:dyDescent="0.2">
      <c r="B181" s="6" t="str">
        <f>IF(ACOMPANHAMENTO_01[[#This Row],[MAT]]="","",COUNTA($C$8:C181))</f>
        <v/>
      </c>
      <c r="C181" s="3"/>
      <c r="D181" s="26" t="str">
        <f>IFERROR(VLOOKUP(ACOMPANHAMENTO_01[[#This Row],[MAT]],FUNCIONARIOS[],3,FALSE),"")</f>
        <v/>
      </c>
      <c r="E181" s="6" t="str">
        <f>IFERROR(VLOOKUP(ACOMPANHAMENTO_01[[#This Row],[MAT]],FUNCIONARIOS[],4,FALSE),"")</f>
        <v/>
      </c>
      <c r="F181" s="8"/>
      <c r="G181" s="7"/>
      <c r="H181" s="28" t="str">
        <f>IFERROR(VLOOKUP(ACOMPANHAMENTO_01[[#This Row],[COD.S]],TABELA_PRODUÇÃO[[COD]:[SERVIÇOS]],3,FALSE),"")</f>
        <v/>
      </c>
      <c r="I181" s="140" t="str">
        <f>IFERROR(VLOOKUP(ACOMPANHAMENTO_01[[#This Row],[COD.S]],TABELA_PRODUÇÃO[[COD]:[UND.]],4,FALSE),"")</f>
        <v/>
      </c>
      <c r="J181" s="150"/>
      <c r="K181" s="58"/>
      <c r="L181" s="9"/>
      <c r="M18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8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8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81" s="6">
        <f>ACOMPANHAMENTO_01[[#This Row],[QUANT]]</f>
        <v>0</v>
      </c>
    </row>
    <row r="182" spans="2:16" s="6" customFormat="1" ht="12.75" x14ac:dyDescent="0.2">
      <c r="B182" s="6" t="str">
        <f>IF(ACOMPANHAMENTO_01[[#This Row],[MAT]]="","",COUNTA($C$8:C182))</f>
        <v/>
      </c>
      <c r="C182" s="3"/>
      <c r="D182" s="26" t="str">
        <f>IFERROR(VLOOKUP(ACOMPANHAMENTO_01[[#This Row],[MAT]],FUNCIONARIOS[],3,FALSE),"")</f>
        <v/>
      </c>
      <c r="E182" s="6" t="str">
        <f>IFERROR(VLOOKUP(ACOMPANHAMENTO_01[[#This Row],[MAT]],FUNCIONARIOS[],4,FALSE),"")</f>
        <v/>
      </c>
      <c r="F182" s="8"/>
      <c r="G182" s="7"/>
      <c r="H182" s="28" t="str">
        <f>IFERROR(VLOOKUP(ACOMPANHAMENTO_01[[#This Row],[COD.S]],TABELA_PRODUÇÃO[[COD]:[SERVIÇOS]],3,FALSE),"")</f>
        <v/>
      </c>
      <c r="I182" s="140" t="str">
        <f>IFERROR(VLOOKUP(ACOMPANHAMENTO_01[[#This Row],[COD.S]],TABELA_PRODUÇÃO[[COD]:[UND.]],4,FALSE),"")</f>
        <v/>
      </c>
      <c r="J182" s="150"/>
      <c r="K182" s="58"/>
      <c r="L182" s="9"/>
      <c r="M18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8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8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82" s="6">
        <f>ACOMPANHAMENTO_01[[#This Row],[QUANT]]</f>
        <v>0</v>
      </c>
    </row>
    <row r="183" spans="2:16" s="6" customFormat="1" ht="12.75" x14ac:dyDescent="0.2">
      <c r="B183" s="6" t="str">
        <f>IF(ACOMPANHAMENTO_01[[#This Row],[MAT]]="","",COUNTA($C$8:C183))</f>
        <v/>
      </c>
      <c r="C183" s="3"/>
      <c r="D183" s="26" t="str">
        <f>IFERROR(VLOOKUP(ACOMPANHAMENTO_01[[#This Row],[MAT]],FUNCIONARIOS[],3,FALSE),"")</f>
        <v/>
      </c>
      <c r="E183" s="6" t="str">
        <f>IFERROR(VLOOKUP(ACOMPANHAMENTO_01[[#This Row],[MAT]],FUNCIONARIOS[],4,FALSE),"")</f>
        <v/>
      </c>
      <c r="F183" s="8"/>
      <c r="G183" s="7"/>
      <c r="H183" s="28" t="str">
        <f>IFERROR(VLOOKUP(ACOMPANHAMENTO_01[[#This Row],[COD.S]],TABELA_PRODUÇÃO[[COD]:[SERVIÇOS]],3,FALSE),"")</f>
        <v/>
      </c>
      <c r="I183" s="140" t="str">
        <f>IFERROR(VLOOKUP(ACOMPANHAMENTO_01[[#This Row],[COD.S]],TABELA_PRODUÇÃO[[COD]:[UND.]],4,FALSE),"")</f>
        <v/>
      </c>
      <c r="J183" s="150"/>
      <c r="K183" s="58"/>
      <c r="L183" s="9"/>
      <c r="M18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8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8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83" s="6">
        <f>ACOMPANHAMENTO_01[[#This Row],[QUANT]]</f>
        <v>0</v>
      </c>
    </row>
    <row r="184" spans="2:16" s="6" customFormat="1" ht="12.75" x14ac:dyDescent="0.2">
      <c r="B184" s="6" t="str">
        <f>IF(ACOMPANHAMENTO_01[[#This Row],[MAT]]="","",COUNTA($C$8:C184))</f>
        <v/>
      </c>
      <c r="C184" s="3"/>
      <c r="D184" s="26" t="str">
        <f>IFERROR(VLOOKUP(ACOMPANHAMENTO_01[[#This Row],[MAT]],FUNCIONARIOS[],3,FALSE),"")</f>
        <v/>
      </c>
      <c r="E184" s="6" t="str">
        <f>IFERROR(VLOOKUP(ACOMPANHAMENTO_01[[#This Row],[MAT]],FUNCIONARIOS[],4,FALSE),"")</f>
        <v/>
      </c>
      <c r="F184" s="8"/>
      <c r="G184" s="7"/>
      <c r="H184" s="28" t="str">
        <f>IFERROR(VLOOKUP(ACOMPANHAMENTO_01[[#This Row],[COD.S]],TABELA_PRODUÇÃO[[COD]:[SERVIÇOS]],3,FALSE),"")</f>
        <v/>
      </c>
      <c r="I184" s="140" t="str">
        <f>IFERROR(VLOOKUP(ACOMPANHAMENTO_01[[#This Row],[COD.S]],TABELA_PRODUÇÃO[[COD]:[UND.]],4,FALSE),"")</f>
        <v/>
      </c>
      <c r="J184" s="150"/>
      <c r="K184" s="58"/>
      <c r="L184" s="9"/>
      <c r="M18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8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8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84" s="6">
        <f>ACOMPANHAMENTO_01[[#This Row],[QUANT]]</f>
        <v>0</v>
      </c>
    </row>
    <row r="185" spans="2:16" s="6" customFormat="1" ht="12.75" x14ac:dyDescent="0.2">
      <c r="B185" s="6" t="str">
        <f>IF(ACOMPANHAMENTO_01[[#This Row],[MAT]]="","",COUNTA($C$8:C185))</f>
        <v/>
      </c>
      <c r="C185" s="3"/>
      <c r="D185" s="26" t="str">
        <f>IFERROR(VLOOKUP(ACOMPANHAMENTO_01[[#This Row],[MAT]],FUNCIONARIOS[],3,FALSE),"")</f>
        <v/>
      </c>
      <c r="E185" s="6" t="str">
        <f>IFERROR(VLOOKUP(ACOMPANHAMENTO_01[[#This Row],[MAT]],FUNCIONARIOS[],4,FALSE),"")</f>
        <v/>
      </c>
      <c r="F185" s="8"/>
      <c r="G185" s="7"/>
      <c r="H185" s="28" t="str">
        <f>IFERROR(VLOOKUP(ACOMPANHAMENTO_01[[#This Row],[COD.S]],TABELA_PRODUÇÃO[[COD]:[SERVIÇOS]],3,FALSE),"")</f>
        <v/>
      </c>
      <c r="I185" s="140" t="str">
        <f>IFERROR(VLOOKUP(ACOMPANHAMENTO_01[[#This Row],[COD.S]],TABELA_PRODUÇÃO[[COD]:[UND.]],4,FALSE),"")</f>
        <v/>
      </c>
      <c r="J185" s="150"/>
      <c r="K185" s="58"/>
      <c r="L185" s="9"/>
      <c r="M18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8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8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85" s="6">
        <f>ACOMPANHAMENTO_01[[#This Row],[QUANT]]</f>
        <v>0</v>
      </c>
    </row>
    <row r="186" spans="2:16" s="6" customFormat="1" ht="12.75" x14ac:dyDescent="0.2">
      <c r="B186" s="6" t="str">
        <f>IF(ACOMPANHAMENTO_01[[#This Row],[MAT]]="","",COUNTA($C$8:C186))</f>
        <v/>
      </c>
      <c r="C186" s="3"/>
      <c r="D186" s="26" t="str">
        <f>IFERROR(VLOOKUP(ACOMPANHAMENTO_01[[#This Row],[MAT]],FUNCIONARIOS[],3,FALSE),"")</f>
        <v/>
      </c>
      <c r="E186" s="6" t="str">
        <f>IFERROR(VLOOKUP(ACOMPANHAMENTO_01[[#This Row],[MAT]],FUNCIONARIOS[],4,FALSE),"")</f>
        <v/>
      </c>
      <c r="F186" s="8"/>
      <c r="G186" s="7"/>
      <c r="H186" s="28" t="str">
        <f>IFERROR(VLOOKUP(ACOMPANHAMENTO_01[[#This Row],[COD.S]],TABELA_PRODUÇÃO[[COD]:[SERVIÇOS]],3,FALSE),"")</f>
        <v/>
      </c>
      <c r="I186" s="140" t="str">
        <f>IFERROR(VLOOKUP(ACOMPANHAMENTO_01[[#This Row],[COD.S]],TABELA_PRODUÇÃO[[COD]:[UND.]],4,FALSE),"")</f>
        <v/>
      </c>
      <c r="J186" s="150"/>
      <c r="K186" s="58"/>
      <c r="L186" s="9"/>
      <c r="M18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8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8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86" s="6">
        <f>ACOMPANHAMENTO_01[[#This Row],[QUANT]]</f>
        <v>0</v>
      </c>
    </row>
    <row r="187" spans="2:16" s="6" customFormat="1" ht="12.75" x14ac:dyDescent="0.2">
      <c r="B187" s="6" t="str">
        <f>IF(ACOMPANHAMENTO_01[[#This Row],[MAT]]="","",COUNTA($C$8:C187))</f>
        <v/>
      </c>
      <c r="C187" s="3"/>
      <c r="D187" s="26" t="str">
        <f>IFERROR(VLOOKUP(ACOMPANHAMENTO_01[[#This Row],[MAT]],FUNCIONARIOS[],3,FALSE),"")</f>
        <v/>
      </c>
      <c r="E187" s="6" t="str">
        <f>IFERROR(VLOOKUP(ACOMPANHAMENTO_01[[#This Row],[MAT]],FUNCIONARIOS[],4,FALSE),"")</f>
        <v/>
      </c>
      <c r="F187" s="8"/>
      <c r="G187" s="7"/>
      <c r="H187" s="28" t="str">
        <f>IFERROR(VLOOKUP(ACOMPANHAMENTO_01[[#This Row],[COD.S]],TABELA_PRODUÇÃO[[COD]:[SERVIÇOS]],3,FALSE),"")</f>
        <v/>
      </c>
      <c r="I187" s="140" t="str">
        <f>IFERROR(VLOOKUP(ACOMPANHAMENTO_01[[#This Row],[COD.S]],TABELA_PRODUÇÃO[[COD]:[UND.]],4,FALSE),"")</f>
        <v/>
      </c>
      <c r="J187" s="150"/>
      <c r="K187" s="58"/>
      <c r="L187" s="9"/>
      <c r="M18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8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8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87" s="6">
        <f>ACOMPANHAMENTO_01[[#This Row],[QUANT]]</f>
        <v>0</v>
      </c>
    </row>
    <row r="188" spans="2:16" s="6" customFormat="1" ht="12.75" x14ac:dyDescent="0.2">
      <c r="B188" s="6" t="str">
        <f>IF(ACOMPANHAMENTO_01[[#This Row],[MAT]]="","",COUNTA($C$8:C188))</f>
        <v/>
      </c>
      <c r="C188" s="3"/>
      <c r="D188" s="26" t="str">
        <f>IFERROR(VLOOKUP(ACOMPANHAMENTO_01[[#This Row],[MAT]],FUNCIONARIOS[],3,FALSE),"")</f>
        <v/>
      </c>
      <c r="E188" s="6" t="str">
        <f>IFERROR(VLOOKUP(ACOMPANHAMENTO_01[[#This Row],[MAT]],FUNCIONARIOS[],4,FALSE),"")</f>
        <v/>
      </c>
      <c r="F188" s="8"/>
      <c r="G188" s="7"/>
      <c r="H188" s="28" t="str">
        <f>IFERROR(VLOOKUP(ACOMPANHAMENTO_01[[#This Row],[COD.S]],TABELA_PRODUÇÃO[[COD]:[SERVIÇOS]],3,FALSE),"")</f>
        <v/>
      </c>
      <c r="I188" s="140" t="str">
        <f>IFERROR(VLOOKUP(ACOMPANHAMENTO_01[[#This Row],[COD.S]],TABELA_PRODUÇÃO[[COD]:[UND.]],4,FALSE),"")</f>
        <v/>
      </c>
      <c r="J188" s="150"/>
      <c r="K188" s="58"/>
      <c r="L188" s="9"/>
      <c r="M18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8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8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88" s="6">
        <f>ACOMPANHAMENTO_01[[#This Row],[QUANT]]</f>
        <v>0</v>
      </c>
    </row>
    <row r="189" spans="2:16" s="6" customFormat="1" ht="12.75" x14ac:dyDescent="0.2">
      <c r="B189" s="6" t="str">
        <f>IF(ACOMPANHAMENTO_01[[#This Row],[MAT]]="","",COUNTA($C$8:C189))</f>
        <v/>
      </c>
      <c r="C189" s="3"/>
      <c r="D189" s="26" t="str">
        <f>IFERROR(VLOOKUP(ACOMPANHAMENTO_01[[#This Row],[MAT]],FUNCIONARIOS[],3,FALSE),"")</f>
        <v/>
      </c>
      <c r="E189" s="6" t="str">
        <f>IFERROR(VLOOKUP(ACOMPANHAMENTO_01[[#This Row],[MAT]],FUNCIONARIOS[],4,FALSE),"")</f>
        <v/>
      </c>
      <c r="F189" s="8"/>
      <c r="G189" s="7"/>
      <c r="H189" s="28" t="str">
        <f>IFERROR(VLOOKUP(ACOMPANHAMENTO_01[[#This Row],[COD.S]],TABELA_PRODUÇÃO[[COD]:[SERVIÇOS]],3,FALSE),"")</f>
        <v/>
      </c>
      <c r="I189" s="140" t="str">
        <f>IFERROR(VLOOKUP(ACOMPANHAMENTO_01[[#This Row],[COD.S]],TABELA_PRODUÇÃO[[COD]:[UND.]],4,FALSE),"")</f>
        <v/>
      </c>
      <c r="J189" s="150"/>
      <c r="K189" s="58"/>
      <c r="L189" s="9"/>
      <c r="M18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8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8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89" s="6">
        <f>ACOMPANHAMENTO_01[[#This Row],[QUANT]]</f>
        <v>0</v>
      </c>
    </row>
    <row r="190" spans="2:16" s="6" customFormat="1" ht="12.75" x14ac:dyDescent="0.2">
      <c r="B190" s="6" t="str">
        <f>IF(ACOMPANHAMENTO_01[[#This Row],[MAT]]="","",COUNTA($C$8:C190))</f>
        <v/>
      </c>
      <c r="C190" s="3"/>
      <c r="D190" s="26" t="str">
        <f>IFERROR(VLOOKUP(ACOMPANHAMENTO_01[[#This Row],[MAT]],FUNCIONARIOS[],3,FALSE),"")</f>
        <v/>
      </c>
      <c r="E190" s="6" t="str">
        <f>IFERROR(VLOOKUP(ACOMPANHAMENTO_01[[#This Row],[MAT]],FUNCIONARIOS[],4,FALSE),"")</f>
        <v/>
      </c>
      <c r="F190" s="8"/>
      <c r="G190" s="7"/>
      <c r="H190" s="28" t="str">
        <f>IFERROR(VLOOKUP(ACOMPANHAMENTO_01[[#This Row],[COD.S]],TABELA_PRODUÇÃO[[COD]:[SERVIÇOS]],3,FALSE),"")</f>
        <v/>
      </c>
      <c r="I190" s="140" t="str">
        <f>IFERROR(VLOOKUP(ACOMPANHAMENTO_01[[#This Row],[COD.S]],TABELA_PRODUÇÃO[[COD]:[UND.]],4,FALSE),"")</f>
        <v/>
      </c>
      <c r="J190" s="150"/>
      <c r="K190" s="58"/>
      <c r="L190" s="9"/>
      <c r="M19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9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9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90" s="6">
        <f>ACOMPANHAMENTO_01[[#This Row],[QUANT]]</f>
        <v>0</v>
      </c>
    </row>
    <row r="191" spans="2:16" s="6" customFormat="1" ht="12.75" x14ac:dyDescent="0.2">
      <c r="B191" s="6" t="str">
        <f>IF(ACOMPANHAMENTO_01[[#This Row],[MAT]]="","",COUNTA($C$8:C191))</f>
        <v/>
      </c>
      <c r="C191" s="3"/>
      <c r="D191" s="26" t="str">
        <f>IFERROR(VLOOKUP(ACOMPANHAMENTO_01[[#This Row],[MAT]],FUNCIONARIOS[],3,FALSE),"")</f>
        <v/>
      </c>
      <c r="E191" s="6" t="str">
        <f>IFERROR(VLOOKUP(ACOMPANHAMENTO_01[[#This Row],[MAT]],FUNCIONARIOS[],4,FALSE),"")</f>
        <v/>
      </c>
      <c r="F191" s="8"/>
      <c r="G191" s="7"/>
      <c r="H191" s="28" t="str">
        <f>IFERROR(VLOOKUP(ACOMPANHAMENTO_01[[#This Row],[COD.S]],TABELA_PRODUÇÃO[[COD]:[SERVIÇOS]],3,FALSE),"")</f>
        <v/>
      </c>
      <c r="I191" s="140" t="str">
        <f>IFERROR(VLOOKUP(ACOMPANHAMENTO_01[[#This Row],[COD.S]],TABELA_PRODUÇÃO[[COD]:[UND.]],4,FALSE),"")</f>
        <v/>
      </c>
      <c r="J191" s="150"/>
      <c r="K191" s="58"/>
      <c r="L191" s="9"/>
      <c r="M19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9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9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91" s="6">
        <f>ACOMPANHAMENTO_01[[#This Row],[QUANT]]</f>
        <v>0</v>
      </c>
    </row>
    <row r="192" spans="2:16" s="6" customFormat="1" ht="12.75" x14ac:dyDescent="0.2">
      <c r="B192" s="6" t="str">
        <f>IF(ACOMPANHAMENTO_01[[#This Row],[MAT]]="","",COUNTA($C$8:C192))</f>
        <v/>
      </c>
      <c r="C192" s="3"/>
      <c r="D192" s="26" t="str">
        <f>IFERROR(VLOOKUP(ACOMPANHAMENTO_01[[#This Row],[MAT]],FUNCIONARIOS[],3,FALSE),"")</f>
        <v/>
      </c>
      <c r="E192" s="6" t="str">
        <f>IFERROR(VLOOKUP(ACOMPANHAMENTO_01[[#This Row],[MAT]],FUNCIONARIOS[],4,FALSE),"")</f>
        <v/>
      </c>
      <c r="F192" s="8"/>
      <c r="G192" s="7"/>
      <c r="H192" s="28" t="str">
        <f>IFERROR(VLOOKUP(ACOMPANHAMENTO_01[[#This Row],[COD.S]],TABELA_PRODUÇÃO[[COD]:[SERVIÇOS]],3,FALSE),"")</f>
        <v/>
      </c>
      <c r="I192" s="140" t="str">
        <f>IFERROR(VLOOKUP(ACOMPANHAMENTO_01[[#This Row],[COD.S]],TABELA_PRODUÇÃO[[COD]:[UND.]],4,FALSE),"")</f>
        <v/>
      </c>
      <c r="J192" s="150"/>
      <c r="K192" s="58"/>
      <c r="L192" s="9"/>
      <c r="M19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9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9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92" s="6">
        <f>ACOMPANHAMENTO_01[[#This Row],[QUANT]]</f>
        <v>0</v>
      </c>
    </row>
    <row r="193" spans="2:16" s="6" customFormat="1" ht="12.75" x14ac:dyDescent="0.2">
      <c r="B193" s="6" t="str">
        <f>IF(ACOMPANHAMENTO_01[[#This Row],[MAT]]="","",COUNTA($C$8:C193))</f>
        <v/>
      </c>
      <c r="C193" s="3"/>
      <c r="D193" s="26" t="str">
        <f>IFERROR(VLOOKUP(ACOMPANHAMENTO_01[[#This Row],[MAT]],FUNCIONARIOS[],3,FALSE),"")</f>
        <v/>
      </c>
      <c r="E193" s="6" t="str">
        <f>IFERROR(VLOOKUP(ACOMPANHAMENTO_01[[#This Row],[MAT]],FUNCIONARIOS[],4,FALSE),"")</f>
        <v/>
      </c>
      <c r="F193" s="8"/>
      <c r="G193" s="7"/>
      <c r="H193" s="28" t="str">
        <f>IFERROR(VLOOKUP(ACOMPANHAMENTO_01[[#This Row],[COD.S]],TABELA_PRODUÇÃO[[COD]:[SERVIÇOS]],3,FALSE),"")</f>
        <v/>
      </c>
      <c r="I193" s="140" t="str">
        <f>IFERROR(VLOOKUP(ACOMPANHAMENTO_01[[#This Row],[COD.S]],TABELA_PRODUÇÃO[[COD]:[UND.]],4,FALSE),"")</f>
        <v/>
      </c>
      <c r="J193" s="150"/>
      <c r="K193" s="58"/>
      <c r="L193" s="9"/>
      <c r="M19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9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9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93" s="6">
        <f>ACOMPANHAMENTO_01[[#This Row],[QUANT]]</f>
        <v>0</v>
      </c>
    </row>
    <row r="194" spans="2:16" s="6" customFormat="1" ht="12.75" x14ac:dyDescent="0.2">
      <c r="B194" s="6" t="str">
        <f>IF(ACOMPANHAMENTO_01[[#This Row],[MAT]]="","",COUNTA($C$8:C194))</f>
        <v/>
      </c>
      <c r="C194" s="3"/>
      <c r="D194" s="26" t="str">
        <f>IFERROR(VLOOKUP(ACOMPANHAMENTO_01[[#This Row],[MAT]],FUNCIONARIOS[],3,FALSE),"")</f>
        <v/>
      </c>
      <c r="E194" s="6" t="str">
        <f>IFERROR(VLOOKUP(ACOMPANHAMENTO_01[[#This Row],[MAT]],FUNCIONARIOS[],4,FALSE),"")</f>
        <v/>
      </c>
      <c r="F194" s="8"/>
      <c r="G194" s="7"/>
      <c r="H194" s="28" t="str">
        <f>IFERROR(VLOOKUP(ACOMPANHAMENTO_01[[#This Row],[COD.S]],TABELA_PRODUÇÃO[[COD]:[SERVIÇOS]],3,FALSE),"")</f>
        <v/>
      </c>
      <c r="I194" s="140" t="str">
        <f>IFERROR(VLOOKUP(ACOMPANHAMENTO_01[[#This Row],[COD.S]],TABELA_PRODUÇÃO[[COD]:[UND.]],4,FALSE),"")</f>
        <v/>
      </c>
      <c r="J194" s="150"/>
      <c r="K194" s="58"/>
      <c r="L194" s="9"/>
      <c r="M19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9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9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94" s="6">
        <f>ACOMPANHAMENTO_01[[#This Row],[QUANT]]</f>
        <v>0</v>
      </c>
    </row>
    <row r="195" spans="2:16" s="6" customFormat="1" ht="12.75" x14ac:dyDescent="0.2">
      <c r="B195" s="6" t="str">
        <f>IF(ACOMPANHAMENTO_01[[#This Row],[MAT]]="","",COUNTA($C$8:C195))</f>
        <v/>
      </c>
      <c r="C195" s="3"/>
      <c r="D195" s="26" t="str">
        <f>IFERROR(VLOOKUP(ACOMPANHAMENTO_01[[#This Row],[MAT]],FUNCIONARIOS[],3,FALSE),"")</f>
        <v/>
      </c>
      <c r="E195" s="6" t="str">
        <f>IFERROR(VLOOKUP(ACOMPANHAMENTO_01[[#This Row],[MAT]],FUNCIONARIOS[],4,FALSE),"")</f>
        <v/>
      </c>
      <c r="F195" s="8"/>
      <c r="G195" s="7"/>
      <c r="H195" s="28" t="str">
        <f>IFERROR(VLOOKUP(ACOMPANHAMENTO_01[[#This Row],[COD.S]],TABELA_PRODUÇÃO[[COD]:[SERVIÇOS]],3,FALSE),"")</f>
        <v/>
      </c>
      <c r="I195" s="140" t="str">
        <f>IFERROR(VLOOKUP(ACOMPANHAMENTO_01[[#This Row],[COD.S]],TABELA_PRODUÇÃO[[COD]:[UND.]],4,FALSE),"")</f>
        <v/>
      </c>
      <c r="J195" s="150"/>
      <c r="K195" s="58"/>
      <c r="L195" s="9"/>
      <c r="M19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9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9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95" s="6">
        <f>ACOMPANHAMENTO_01[[#This Row],[QUANT]]</f>
        <v>0</v>
      </c>
    </row>
    <row r="196" spans="2:16" s="6" customFormat="1" ht="12.75" x14ac:dyDescent="0.2">
      <c r="B196" s="6" t="str">
        <f>IF(ACOMPANHAMENTO_01[[#This Row],[MAT]]="","",COUNTA($C$8:C196))</f>
        <v/>
      </c>
      <c r="C196" s="3"/>
      <c r="D196" s="26" t="str">
        <f>IFERROR(VLOOKUP(ACOMPANHAMENTO_01[[#This Row],[MAT]],FUNCIONARIOS[],3,FALSE),"")</f>
        <v/>
      </c>
      <c r="E196" s="6" t="str">
        <f>IFERROR(VLOOKUP(ACOMPANHAMENTO_01[[#This Row],[MAT]],FUNCIONARIOS[],4,FALSE),"")</f>
        <v/>
      </c>
      <c r="F196" s="8"/>
      <c r="G196" s="7"/>
      <c r="H196" s="28" t="str">
        <f>IFERROR(VLOOKUP(ACOMPANHAMENTO_01[[#This Row],[COD.S]],TABELA_PRODUÇÃO[[COD]:[SERVIÇOS]],3,FALSE),"")</f>
        <v/>
      </c>
      <c r="I196" s="140" t="str">
        <f>IFERROR(VLOOKUP(ACOMPANHAMENTO_01[[#This Row],[COD.S]],TABELA_PRODUÇÃO[[COD]:[UND.]],4,FALSE),"")</f>
        <v/>
      </c>
      <c r="J196" s="150"/>
      <c r="K196" s="58"/>
      <c r="L196" s="9"/>
      <c r="M19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9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9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96" s="6">
        <f>ACOMPANHAMENTO_01[[#This Row],[QUANT]]</f>
        <v>0</v>
      </c>
    </row>
    <row r="197" spans="2:16" s="6" customFormat="1" ht="12.75" x14ac:dyDescent="0.2">
      <c r="B197" s="6" t="str">
        <f>IF(ACOMPANHAMENTO_01[[#This Row],[MAT]]="","",COUNTA($C$8:C197))</f>
        <v/>
      </c>
      <c r="C197" s="3"/>
      <c r="D197" s="26" t="str">
        <f>IFERROR(VLOOKUP(ACOMPANHAMENTO_01[[#This Row],[MAT]],FUNCIONARIOS[],3,FALSE),"")</f>
        <v/>
      </c>
      <c r="E197" s="6" t="str">
        <f>IFERROR(VLOOKUP(ACOMPANHAMENTO_01[[#This Row],[MAT]],FUNCIONARIOS[],4,FALSE),"")</f>
        <v/>
      </c>
      <c r="F197" s="8"/>
      <c r="G197" s="7"/>
      <c r="H197" s="28" t="str">
        <f>IFERROR(VLOOKUP(ACOMPANHAMENTO_01[[#This Row],[COD.S]],TABELA_PRODUÇÃO[[COD]:[SERVIÇOS]],3,FALSE),"")</f>
        <v/>
      </c>
      <c r="I197" s="140" t="str">
        <f>IFERROR(VLOOKUP(ACOMPANHAMENTO_01[[#This Row],[COD.S]],TABELA_PRODUÇÃO[[COD]:[UND.]],4,FALSE),"")</f>
        <v/>
      </c>
      <c r="J197" s="150"/>
      <c r="K197" s="58"/>
      <c r="L197" s="9"/>
      <c r="M19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9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9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97" s="6">
        <f>ACOMPANHAMENTO_01[[#This Row],[QUANT]]</f>
        <v>0</v>
      </c>
    </row>
    <row r="198" spans="2:16" s="6" customFormat="1" ht="12.75" x14ac:dyDescent="0.2">
      <c r="B198" s="6" t="str">
        <f>IF(ACOMPANHAMENTO_01[[#This Row],[MAT]]="","",COUNTA($C$8:C198))</f>
        <v/>
      </c>
      <c r="C198" s="3"/>
      <c r="D198" s="26" t="str">
        <f>IFERROR(VLOOKUP(ACOMPANHAMENTO_01[[#This Row],[MAT]],FUNCIONARIOS[],3,FALSE),"")</f>
        <v/>
      </c>
      <c r="E198" s="6" t="str">
        <f>IFERROR(VLOOKUP(ACOMPANHAMENTO_01[[#This Row],[MAT]],FUNCIONARIOS[],4,FALSE),"")</f>
        <v/>
      </c>
      <c r="F198" s="8"/>
      <c r="G198" s="7"/>
      <c r="H198" s="28" t="str">
        <f>IFERROR(VLOOKUP(ACOMPANHAMENTO_01[[#This Row],[COD.S]],TABELA_PRODUÇÃO[[COD]:[SERVIÇOS]],3,FALSE),"")</f>
        <v/>
      </c>
      <c r="I198" s="140" t="str">
        <f>IFERROR(VLOOKUP(ACOMPANHAMENTO_01[[#This Row],[COD.S]],TABELA_PRODUÇÃO[[COD]:[UND.]],4,FALSE),"")</f>
        <v/>
      </c>
      <c r="J198" s="150"/>
      <c r="K198" s="58"/>
      <c r="L198" s="9"/>
      <c r="M19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9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9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98" s="6">
        <f>ACOMPANHAMENTO_01[[#This Row],[QUANT]]</f>
        <v>0</v>
      </c>
    </row>
    <row r="199" spans="2:16" s="6" customFormat="1" ht="12.75" x14ac:dyDescent="0.2">
      <c r="B199" s="6" t="str">
        <f>IF(ACOMPANHAMENTO_01[[#This Row],[MAT]]="","",COUNTA($C$8:C199))</f>
        <v/>
      </c>
      <c r="C199" s="3"/>
      <c r="D199" s="26" t="str">
        <f>IFERROR(VLOOKUP(ACOMPANHAMENTO_01[[#This Row],[MAT]],FUNCIONARIOS[],3,FALSE),"")</f>
        <v/>
      </c>
      <c r="E199" s="6" t="str">
        <f>IFERROR(VLOOKUP(ACOMPANHAMENTO_01[[#This Row],[MAT]],FUNCIONARIOS[],4,FALSE),"")</f>
        <v/>
      </c>
      <c r="F199" s="8"/>
      <c r="G199" s="7"/>
      <c r="H199" s="28" t="str">
        <f>IFERROR(VLOOKUP(ACOMPANHAMENTO_01[[#This Row],[COD.S]],TABELA_PRODUÇÃO[[COD]:[SERVIÇOS]],3,FALSE),"")</f>
        <v/>
      </c>
      <c r="I199" s="140" t="str">
        <f>IFERROR(VLOOKUP(ACOMPANHAMENTO_01[[#This Row],[COD.S]],TABELA_PRODUÇÃO[[COD]:[UND.]],4,FALSE),"")</f>
        <v/>
      </c>
      <c r="J199" s="150"/>
      <c r="K199" s="58"/>
      <c r="L199" s="9"/>
      <c r="M19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19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19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199" s="6">
        <f>ACOMPANHAMENTO_01[[#This Row],[QUANT]]</f>
        <v>0</v>
      </c>
    </row>
    <row r="200" spans="2:16" s="6" customFormat="1" ht="12.75" x14ac:dyDescent="0.2">
      <c r="B200" s="6" t="str">
        <f>IF(ACOMPANHAMENTO_01[[#This Row],[MAT]]="","",COUNTA($C$8:C200))</f>
        <v/>
      </c>
      <c r="C200" s="3"/>
      <c r="D200" s="26" t="str">
        <f>IFERROR(VLOOKUP(ACOMPANHAMENTO_01[[#This Row],[MAT]],FUNCIONARIOS[],3,FALSE),"")</f>
        <v/>
      </c>
      <c r="E200" s="6" t="str">
        <f>IFERROR(VLOOKUP(ACOMPANHAMENTO_01[[#This Row],[MAT]],FUNCIONARIOS[],4,FALSE),"")</f>
        <v/>
      </c>
      <c r="F200" s="8"/>
      <c r="G200" s="7"/>
      <c r="H200" s="28" t="str">
        <f>IFERROR(VLOOKUP(ACOMPANHAMENTO_01[[#This Row],[COD.S]],TABELA_PRODUÇÃO[[COD]:[SERVIÇOS]],3,FALSE),"")</f>
        <v/>
      </c>
      <c r="I200" s="140" t="str">
        <f>IFERROR(VLOOKUP(ACOMPANHAMENTO_01[[#This Row],[COD.S]],TABELA_PRODUÇÃO[[COD]:[UND.]],4,FALSE),"")</f>
        <v/>
      </c>
      <c r="J200" s="150"/>
      <c r="K200" s="58"/>
      <c r="L200" s="9"/>
      <c r="M20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0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0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00" s="6">
        <f>ACOMPANHAMENTO_01[[#This Row],[QUANT]]</f>
        <v>0</v>
      </c>
    </row>
    <row r="201" spans="2:16" s="6" customFormat="1" ht="12.75" x14ac:dyDescent="0.2">
      <c r="B201" s="6" t="str">
        <f>IF(ACOMPANHAMENTO_01[[#This Row],[MAT]]="","",COUNTA($C$8:C201))</f>
        <v/>
      </c>
      <c r="C201" s="3"/>
      <c r="D201" s="26" t="str">
        <f>IFERROR(VLOOKUP(ACOMPANHAMENTO_01[[#This Row],[MAT]],FUNCIONARIOS[],3,FALSE),"")</f>
        <v/>
      </c>
      <c r="E201" s="6" t="str">
        <f>IFERROR(VLOOKUP(ACOMPANHAMENTO_01[[#This Row],[MAT]],FUNCIONARIOS[],4,FALSE),"")</f>
        <v/>
      </c>
      <c r="F201" s="8"/>
      <c r="G201" s="7"/>
      <c r="H201" s="28" t="str">
        <f>IFERROR(VLOOKUP(ACOMPANHAMENTO_01[[#This Row],[COD.S]],TABELA_PRODUÇÃO[[COD]:[SERVIÇOS]],3,FALSE),"")</f>
        <v/>
      </c>
      <c r="I201" s="140" t="str">
        <f>IFERROR(VLOOKUP(ACOMPANHAMENTO_01[[#This Row],[COD.S]],TABELA_PRODUÇÃO[[COD]:[UND.]],4,FALSE),"")</f>
        <v/>
      </c>
      <c r="J201" s="150"/>
      <c r="K201" s="58"/>
      <c r="L201" s="9"/>
      <c r="M20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0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0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01" s="6">
        <f>ACOMPANHAMENTO_01[[#This Row],[QUANT]]</f>
        <v>0</v>
      </c>
    </row>
    <row r="202" spans="2:16" s="6" customFormat="1" ht="12.75" x14ac:dyDescent="0.2">
      <c r="B202" s="6" t="str">
        <f>IF(ACOMPANHAMENTO_01[[#This Row],[MAT]]="","",COUNTA($C$8:C202))</f>
        <v/>
      </c>
      <c r="C202" s="3"/>
      <c r="D202" s="26" t="str">
        <f>IFERROR(VLOOKUP(ACOMPANHAMENTO_01[[#This Row],[MAT]],FUNCIONARIOS[],3,FALSE),"")</f>
        <v/>
      </c>
      <c r="E202" s="6" t="str">
        <f>IFERROR(VLOOKUP(ACOMPANHAMENTO_01[[#This Row],[MAT]],FUNCIONARIOS[],4,FALSE),"")</f>
        <v/>
      </c>
      <c r="F202" s="8"/>
      <c r="G202" s="7"/>
      <c r="H202" s="28" t="str">
        <f>IFERROR(VLOOKUP(ACOMPANHAMENTO_01[[#This Row],[COD.S]],TABELA_PRODUÇÃO[[COD]:[SERVIÇOS]],3,FALSE),"")</f>
        <v/>
      </c>
      <c r="I202" s="140" t="str">
        <f>IFERROR(VLOOKUP(ACOMPANHAMENTO_01[[#This Row],[COD.S]],TABELA_PRODUÇÃO[[COD]:[UND.]],4,FALSE),"")</f>
        <v/>
      </c>
      <c r="J202" s="150"/>
      <c r="K202" s="58"/>
      <c r="L202" s="9"/>
      <c r="M20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0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0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02" s="6">
        <f>ACOMPANHAMENTO_01[[#This Row],[QUANT]]</f>
        <v>0</v>
      </c>
    </row>
    <row r="203" spans="2:16" s="6" customFormat="1" ht="12.75" x14ac:dyDescent="0.2">
      <c r="B203" s="6" t="str">
        <f>IF(ACOMPANHAMENTO_01[[#This Row],[MAT]]="","",COUNTA($C$8:C203))</f>
        <v/>
      </c>
      <c r="C203" s="3"/>
      <c r="D203" s="26" t="str">
        <f>IFERROR(VLOOKUP(ACOMPANHAMENTO_01[[#This Row],[MAT]],FUNCIONARIOS[],3,FALSE),"")</f>
        <v/>
      </c>
      <c r="E203" s="6" t="str">
        <f>IFERROR(VLOOKUP(ACOMPANHAMENTO_01[[#This Row],[MAT]],FUNCIONARIOS[],4,FALSE),"")</f>
        <v/>
      </c>
      <c r="F203" s="8"/>
      <c r="G203" s="7"/>
      <c r="H203" s="28" t="str">
        <f>IFERROR(VLOOKUP(ACOMPANHAMENTO_01[[#This Row],[COD.S]],TABELA_PRODUÇÃO[[COD]:[SERVIÇOS]],3,FALSE),"")</f>
        <v/>
      </c>
      <c r="I203" s="140" t="str">
        <f>IFERROR(VLOOKUP(ACOMPANHAMENTO_01[[#This Row],[COD.S]],TABELA_PRODUÇÃO[[COD]:[UND.]],4,FALSE),"")</f>
        <v/>
      </c>
      <c r="J203" s="150"/>
      <c r="K203" s="58"/>
      <c r="L203" s="9"/>
      <c r="M20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0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0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03" s="6">
        <f>ACOMPANHAMENTO_01[[#This Row],[QUANT]]</f>
        <v>0</v>
      </c>
    </row>
    <row r="204" spans="2:16" s="6" customFormat="1" ht="12.75" x14ac:dyDescent="0.2">
      <c r="B204" s="6" t="str">
        <f>IF(ACOMPANHAMENTO_01[[#This Row],[MAT]]="","",COUNTA($C$8:C204))</f>
        <v/>
      </c>
      <c r="C204" s="3"/>
      <c r="D204" s="26" t="str">
        <f>IFERROR(VLOOKUP(ACOMPANHAMENTO_01[[#This Row],[MAT]],FUNCIONARIOS[],3,FALSE),"")</f>
        <v/>
      </c>
      <c r="E204" s="6" t="str">
        <f>IFERROR(VLOOKUP(ACOMPANHAMENTO_01[[#This Row],[MAT]],FUNCIONARIOS[],4,FALSE),"")</f>
        <v/>
      </c>
      <c r="F204" s="8"/>
      <c r="G204" s="7"/>
      <c r="H204" s="28" t="str">
        <f>IFERROR(VLOOKUP(ACOMPANHAMENTO_01[[#This Row],[COD.S]],TABELA_PRODUÇÃO[[COD]:[SERVIÇOS]],3,FALSE),"")</f>
        <v/>
      </c>
      <c r="I204" s="140" t="str">
        <f>IFERROR(VLOOKUP(ACOMPANHAMENTO_01[[#This Row],[COD.S]],TABELA_PRODUÇÃO[[COD]:[UND.]],4,FALSE),"")</f>
        <v/>
      </c>
      <c r="J204" s="150"/>
      <c r="K204" s="58"/>
      <c r="L204" s="9"/>
      <c r="M20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0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0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04" s="6">
        <f>ACOMPANHAMENTO_01[[#This Row],[QUANT]]</f>
        <v>0</v>
      </c>
    </row>
    <row r="205" spans="2:16" s="6" customFormat="1" ht="12.75" x14ac:dyDescent="0.2">
      <c r="B205" s="6" t="str">
        <f>IF(ACOMPANHAMENTO_01[[#This Row],[MAT]]="","",COUNTA($C$8:C205))</f>
        <v/>
      </c>
      <c r="C205" s="3"/>
      <c r="D205" s="26" t="str">
        <f>IFERROR(VLOOKUP(ACOMPANHAMENTO_01[[#This Row],[MAT]],FUNCIONARIOS[],3,FALSE),"")</f>
        <v/>
      </c>
      <c r="E205" s="6" t="str">
        <f>IFERROR(VLOOKUP(ACOMPANHAMENTO_01[[#This Row],[MAT]],FUNCIONARIOS[],4,FALSE),"")</f>
        <v/>
      </c>
      <c r="F205" s="8"/>
      <c r="G205" s="7"/>
      <c r="H205" s="28" t="str">
        <f>IFERROR(VLOOKUP(ACOMPANHAMENTO_01[[#This Row],[COD.S]],TABELA_PRODUÇÃO[[COD]:[SERVIÇOS]],3,FALSE),"")</f>
        <v/>
      </c>
      <c r="I205" s="140" t="str">
        <f>IFERROR(VLOOKUP(ACOMPANHAMENTO_01[[#This Row],[COD.S]],TABELA_PRODUÇÃO[[COD]:[UND.]],4,FALSE),"")</f>
        <v/>
      </c>
      <c r="J205" s="150"/>
      <c r="K205" s="58"/>
      <c r="L205" s="9"/>
      <c r="M20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0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0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05" s="6">
        <f>ACOMPANHAMENTO_01[[#This Row],[QUANT]]</f>
        <v>0</v>
      </c>
    </row>
    <row r="206" spans="2:16" s="6" customFormat="1" ht="12.75" x14ac:dyDescent="0.2">
      <c r="B206" s="6" t="str">
        <f>IF(ACOMPANHAMENTO_01[[#This Row],[MAT]]="","",COUNTA($C$8:C206))</f>
        <v/>
      </c>
      <c r="C206" s="3"/>
      <c r="D206" s="26" t="str">
        <f>IFERROR(VLOOKUP(ACOMPANHAMENTO_01[[#This Row],[MAT]],FUNCIONARIOS[],3,FALSE),"")</f>
        <v/>
      </c>
      <c r="E206" s="6" t="str">
        <f>IFERROR(VLOOKUP(ACOMPANHAMENTO_01[[#This Row],[MAT]],FUNCIONARIOS[],4,FALSE),"")</f>
        <v/>
      </c>
      <c r="F206" s="8"/>
      <c r="G206" s="7"/>
      <c r="H206" s="28" t="str">
        <f>IFERROR(VLOOKUP(ACOMPANHAMENTO_01[[#This Row],[COD.S]],TABELA_PRODUÇÃO[[COD]:[SERVIÇOS]],3,FALSE),"")</f>
        <v/>
      </c>
      <c r="I206" s="140" t="str">
        <f>IFERROR(VLOOKUP(ACOMPANHAMENTO_01[[#This Row],[COD.S]],TABELA_PRODUÇÃO[[COD]:[UND.]],4,FALSE),"")</f>
        <v/>
      </c>
      <c r="J206" s="150"/>
      <c r="K206" s="58"/>
      <c r="L206" s="9"/>
      <c r="M20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0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0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06" s="6">
        <f>ACOMPANHAMENTO_01[[#This Row],[QUANT]]</f>
        <v>0</v>
      </c>
    </row>
    <row r="207" spans="2:16" s="6" customFormat="1" ht="12.75" x14ac:dyDescent="0.2">
      <c r="B207" s="6" t="str">
        <f>IF(ACOMPANHAMENTO_01[[#This Row],[MAT]]="","",COUNTA($C$8:C207))</f>
        <v/>
      </c>
      <c r="C207" s="3"/>
      <c r="D207" s="26" t="str">
        <f>IFERROR(VLOOKUP(ACOMPANHAMENTO_01[[#This Row],[MAT]],FUNCIONARIOS[],3,FALSE),"")</f>
        <v/>
      </c>
      <c r="E207" s="6" t="str">
        <f>IFERROR(VLOOKUP(ACOMPANHAMENTO_01[[#This Row],[MAT]],FUNCIONARIOS[],4,FALSE),"")</f>
        <v/>
      </c>
      <c r="F207" s="8"/>
      <c r="G207" s="7"/>
      <c r="H207" s="28" t="str">
        <f>IFERROR(VLOOKUP(ACOMPANHAMENTO_01[[#This Row],[COD.S]],TABELA_PRODUÇÃO[[COD]:[SERVIÇOS]],3,FALSE),"")</f>
        <v/>
      </c>
      <c r="I207" s="140" t="str">
        <f>IFERROR(VLOOKUP(ACOMPANHAMENTO_01[[#This Row],[COD.S]],TABELA_PRODUÇÃO[[COD]:[UND.]],4,FALSE),"")</f>
        <v/>
      </c>
      <c r="J207" s="150"/>
      <c r="K207" s="58"/>
      <c r="L207" s="9"/>
      <c r="M20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0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0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07" s="6">
        <f>ACOMPANHAMENTO_01[[#This Row],[QUANT]]</f>
        <v>0</v>
      </c>
    </row>
    <row r="208" spans="2:16" s="6" customFormat="1" ht="12.75" x14ac:dyDescent="0.2">
      <c r="B208" s="6" t="str">
        <f>IF(ACOMPANHAMENTO_01[[#This Row],[MAT]]="","",COUNTA($C$8:C208))</f>
        <v/>
      </c>
      <c r="C208" s="3"/>
      <c r="D208" s="26" t="str">
        <f>IFERROR(VLOOKUP(ACOMPANHAMENTO_01[[#This Row],[MAT]],FUNCIONARIOS[],3,FALSE),"")</f>
        <v/>
      </c>
      <c r="E208" s="6" t="str">
        <f>IFERROR(VLOOKUP(ACOMPANHAMENTO_01[[#This Row],[MAT]],FUNCIONARIOS[],4,FALSE),"")</f>
        <v/>
      </c>
      <c r="F208" s="8"/>
      <c r="G208" s="7"/>
      <c r="H208" s="28" t="str">
        <f>IFERROR(VLOOKUP(ACOMPANHAMENTO_01[[#This Row],[COD.S]],TABELA_PRODUÇÃO[[COD]:[SERVIÇOS]],3,FALSE),"")</f>
        <v/>
      </c>
      <c r="I208" s="140" t="str">
        <f>IFERROR(VLOOKUP(ACOMPANHAMENTO_01[[#This Row],[COD.S]],TABELA_PRODUÇÃO[[COD]:[UND.]],4,FALSE),"")</f>
        <v/>
      </c>
      <c r="J208" s="150"/>
      <c r="K208" s="58"/>
      <c r="L208" s="9"/>
      <c r="M20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0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0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08" s="6">
        <f>ACOMPANHAMENTO_01[[#This Row],[QUANT]]</f>
        <v>0</v>
      </c>
    </row>
    <row r="209" spans="2:16" s="6" customFormat="1" ht="12.75" x14ac:dyDescent="0.2">
      <c r="B209" s="6" t="str">
        <f>IF(ACOMPANHAMENTO_01[[#This Row],[MAT]]="","",COUNTA($C$8:C209))</f>
        <v/>
      </c>
      <c r="C209" s="3"/>
      <c r="D209" s="26" t="str">
        <f>IFERROR(VLOOKUP(ACOMPANHAMENTO_01[[#This Row],[MAT]],FUNCIONARIOS[],3,FALSE),"")</f>
        <v/>
      </c>
      <c r="E209" s="6" t="str">
        <f>IFERROR(VLOOKUP(ACOMPANHAMENTO_01[[#This Row],[MAT]],FUNCIONARIOS[],4,FALSE),"")</f>
        <v/>
      </c>
      <c r="F209" s="8"/>
      <c r="G209" s="7"/>
      <c r="H209" s="28" t="str">
        <f>IFERROR(VLOOKUP(ACOMPANHAMENTO_01[[#This Row],[COD.S]],TABELA_PRODUÇÃO[[COD]:[SERVIÇOS]],3,FALSE),"")</f>
        <v/>
      </c>
      <c r="I209" s="140" t="str">
        <f>IFERROR(VLOOKUP(ACOMPANHAMENTO_01[[#This Row],[COD.S]],TABELA_PRODUÇÃO[[COD]:[UND.]],4,FALSE),"")</f>
        <v/>
      </c>
      <c r="J209" s="150"/>
      <c r="K209" s="58"/>
      <c r="L209" s="9"/>
      <c r="M20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0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0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09" s="6">
        <f>ACOMPANHAMENTO_01[[#This Row],[QUANT]]</f>
        <v>0</v>
      </c>
    </row>
    <row r="210" spans="2:16" s="6" customFormat="1" ht="12.75" x14ac:dyDescent="0.2">
      <c r="B210" s="6" t="str">
        <f>IF(ACOMPANHAMENTO_01[[#This Row],[MAT]]="","",COUNTA($C$8:C210))</f>
        <v/>
      </c>
      <c r="C210" s="3"/>
      <c r="D210" s="26" t="str">
        <f>IFERROR(VLOOKUP(ACOMPANHAMENTO_01[[#This Row],[MAT]],FUNCIONARIOS[],3,FALSE),"")</f>
        <v/>
      </c>
      <c r="E210" s="6" t="str">
        <f>IFERROR(VLOOKUP(ACOMPANHAMENTO_01[[#This Row],[MAT]],FUNCIONARIOS[],4,FALSE),"")</f>
        <v/>
      </c>
      <c r="F210" s="8"/>
      <c r="G210" s="7"/>
      <c r="H210" s="28" t="str">
        <f>IFERROR(VLOOKUP(ACOMPANHAMENTO_01[[#This Row],[COD.S]],TABELA_PRODUÇÃO[[COD]:[SERVIÇOS]],3,FALSE),"")</f>
        <v/>
      </c>
      <c r="I210" s="140" t="str">
        <f>IFERROR(VLOOKUP(ACOMPANHAMENTO_01[[#This Row],[COD.S]],TABELA_PRODUÇÃO[[COD]:[UND.]],4,FALSE),"")</f>
        <v/>
      </c>
      <c r="J210" s="150"/>
      <c r="K210" s="58"/>
      <c r="L210" s="9"/>
      <c r="M21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1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1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10" s="6">
        <f>ACOMPANHAMENTO_01[[#This Row],[QUANT]]</f>
        <v>0</v>
      </c>
    </row>
    <row r="211" spans="2:16" s="6" customFormat="1" ht="12.75" x14ac:dyDescent="0.2">
      <c r="B211" s="6" t="str">
        <f>IF(ACOMPANHAMENTO_01[[#This Row],[MAT]]="","",COUNTA($C$8:C211))</f>
        <v/>
      </c>
      <c r="C211" s="3"/>
      <c r="D211" s="26" t="str">
        <f>IFERROR(VLOOKUP(ACOMPANHAMENTO_01[[#This Row],[MAT]],FUNCIONARIOS[],3,FALSE),"")</f>
        <v/>
      </c>
      <c r="E211" s="6" t="str">
        <f>IFERROR(VLOOKUP(ACOMPANHAMENTO_01[[#This Row],[MAT]],FUNCIONARIOS[],4,FALSE),"")</f>
        <v/>
      </c>
      <c r="F211" s="8"/>
      <c r="G211" s="7"/>
      <c r="H211" s="28" t="str">
        <f>IFERROR(VLOOKUP(ACOMPANHAMENTO_01[[#This Row],[COD.S]],TABELA_PRODUÇÃO[[COD]:[SERVIÇOS]],3,FALSE),"")</f>
        <v/>
      </c>
      <c r="I211" s="140" t="str">
        <f>IFERROR(VLOOKUP(ACOMPANHAMENTO_01[[#This Row],[COD.S]],TABELA_PRODUÇÃO[[COD]:[UND.]],4,FALSE),"")</f>
        <v/>
      </c>
      <c r="J211" s="150"/>
      <c r="K211" s="58"/>
      <c r="L211" s="9"/>
      <c r="M21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1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1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11" s="6">
        <f>ACOMPANHAMENTO_01[[#This Row],[QUANT]]</f>
        <v>0</v>
      </c>
    </row>
    <row r="212" spans="2:16" s="6" customFormat="1" ht="12.75" x14ac:dyDescent="0.2">
      <c r="B212" s="6" t="str">
        <f>IF(ACOMPANHAMENTO_01[[#This Row],[MAT]]="","",COUNTA($C$8:C212))</f>
        <v/>
      </c>
      <c r="C212" s="3"/>
      <c r="D212" s="26" t="str">
        <f>IFERROR(VLOOKUP(ACOMPANHAMENTO_01[[#This Row],[MAT]],FUNCIONARIOS[],3,FALSE),"")</f>
        <v/>
      </c>
      <c r="E212" s="6" t="str">
        <f>IFERROR(VLOOKUP(ACOMPANHAMENTO_01[[#This Row],[MAT]],FUNCIONARIOS[],4,FALSE),"")</f>
        <v/>
      </c>
      <c r="F212" s="8"/>
      <c r="G212" s="7"/>
      <c r="H212" s="28" t="str">
        <f>IFERROR(VLOOKUP(ACOMPANHAMENTO_01[[#This Row],[COD.S]],TABELA_PRODUÇÃO[[COD]:[SERVIÇOS]],3,FALSE),"")</f>
        <v/>
      </c>
      <c r="I212" s="140" t="str">
        <f>IFERROR(VLOOKUP(ACOMPANHAMENTO_01[[#This Row],[COD.S]],TABELA_PRODUÇÃO[[COD]:[UND.]],4,FALSE),"")</f>
        <v/>
      </c>
      <c r="J212" s="150"/>
      <c r="K212" s="58"/>
      <c r="L212" s="9"/>
      <c r="M21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1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1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12" s="6">
        <f>ACOMPANHAMENTO_01[[#This Row],[QUANT]]</f>
        <v>0</v>
      </c>
    </row>
    <row r="213" spans="2:16" s="6" customFormat="1" ht="12.75" x14ac:dyDescent="0.2">
      <c r="B213" s="6" t="str">
        <f>IF(ACOMPANHAMENTO_01[[#This Row],[MAT]]="","",COUNTA($C$8:C213))</f>
        <v/>
      </c>
      <c r="C213" s="3"/>
      <c r="D213" s="26" t="str">
        <f>IFERROR(VLOOKUP(ACOMPANHAMENTO_01[[#This Row],[MAT]],FUNCIONARIOS[],3,FALSE),"")</f>
        <v/>
      </c>
      <c r="E213" s="6" t="str">
        <f>IFERROR(VLOOKUP(ACOMPANHAMENTO_01[[#This Row],[MAT]],FUNCIONARIOS[],4,FALSE),"")</f>
        <v/>
      </c>
      <c r="F213" s="8"/>
      <c r="G213" s="7"/>
      <c r="H213" s="28" t="str">
        <f>IFERROR(VLOOKUP(ACOMPANHAMENTO_01[[#This Row],[COD.S]],TABELA_PRODUÇÃO[[COD]:[SERVIÇOS]],3,FALSE),"")</f>
        <v/>
      </c>
      <c r="I213" s="140" t="str">
        <f>IFERROR(VLOOKUP(ACOMPANHAMENTO_01[[#This Row],[COD.S]],TABELA_PRODUÇÃO[[COD]:[UND.]],4,FALSE),"")</f>
        <v/>
      </c>
      <c r="J213" s="150"/>
      <c r="K213" s="58"/>
      <c r="L213" s="9"/>
      <c r="M21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1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1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13" s="6">
        <f>ACOMPANHAMENTO_01[[#This Row],[QUANT]]</f>
        <v>0</v>
      </c>
    </row>
    <row r="214" spans="2:16" s="6" customFormat="1" ht="12.75" x14ac:dyDescent="0.2">
      <c r="B214" s="6" t="str">
        <f>IF(ACOMPANHAMENTO_01[[#This Row],[MAT]]="","",COUNTA($C$8:C214))</f>
        <v/>
      </c>
      <c r="C214" s="3"/>
      <c r="D214" s="26" t="str">
        <f>IFERROR(VLOOKUP(ACOMPANHAMENTO_01[[#This Row],[MAT]],FUNCIONARIOS[],3,FALSE),"")</f>
        <v/>
      </c>
      <c r="E214" s="6" t="str">
        <f>IFERROR(VLOOKUP(ACOMPANHAMENTO_01[[#This Row],[MAT]],FUNCIONARIOS[],4,FALSE),"")</f>
        <v/>
      </c>
      <c r="F214" s="8"/>
      <c r="G214" s="7"/>
      <c r="H214" s="28" t="str">
        <f>IFERROR(VLOOKUP(ACOMPANHAMENTO_01[[#This Row],[COD.S]],TABELA_PRODUÇÃO[[COD]:[SERVIÇOS]],3,FALSE),"")</f>
        <v/>
      </c>
      <c r="I214" s="140" t="str">
        <f>IFERROR(VLOOKUP(ACOMPANHAMENTO_01[[#This Row],[COD.S]],TABELA_PRODUÇÃO[[COD]:[UND.]],4,FALSE),"")</f>
        <v/>
      </c>
      <c r="J214" s="150"/>
      <c r="K214" s="58"/>
      <c r="L214" s="9"/>
      <c r="M21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1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1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14" s="6">
        <f>ACOMPANHAMENTO_01[[#This Row],[QUANT]]</f>
        <v>0</v>
      </c>
    </row>
    <row r="215" spans="2:16" s="6" customFormat="1" ht="12.75" x14ac:dyDescent="0.2">
      <c r="B215" s="6" t="str">
        <f>IF(ACOMPANHAMENTO_01[[#This Row],[MAT]]="","",COUNTA($C$8:C215))</f>
        <v/>
      </c>
      <c r="C215" s="3"/>
      <c r="D215" s="26" t="str">
        <f>IFERROR(VLOOKUP(ACOMPANHAMENTO_01[[#This Row],[MAT]],FUNCIONARIOS[],3,FALSE),"")</f>
        <v/>
      </c>
      <c r="E215" s="6" t="str">
        <f>IFERROR(VLOOKUP(ACOMPANHAMENTO_01[[#This Row],[MAT]],FUNCIONARIOS[],4,FALSE),"")</f>
        <v/>
      </c>
      <c r="F215" s="8"/>
      <c r="G215" s="7"/>
      <c r="H215" s="28" t="str">
        <f>IFERROR(VLOOKUP(ACOMPANHAMENTO_01[[#This Row],[COD.S]],TABELA_PRODUÇÃO[[COD]:[SERVIÇOS]],3,FALSE),"")</f>
        <v/>
      </c>
      <c r="I215" s="140" t="str">
        <f>IFERROR(VLOOKUP(ACOMPANHAMENTO_01[[#This Row],[COD.S]],TABELA_PRODUÇÃO[[COD]:[UND.]],4,FALSE),"")</f>
        <v/>
      </c>
      <c r="J215" s="150"/>
      <c r="K215" s="58"/>
      <c r="L215" s="9"/>
      <c r="M21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1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1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15" s="6">
        <f>ACOMPANHAMENTO_01[[#This Row],[QUANT]]</f>
        <v>0</v>
      </c>
    </row>
    <row r="216" spans="2:16" s="6" customFormat="1" ht="12.75" x14ac:dyDescent="0.2">
      <c r="B216" s="6" t="str">
        <f>IF(ACOMPANHAMENTO_01[[#This Row],[MAT]]="","",COUNTA($C$8:C216))</f>
        <v/>
      </c>
      <c r="C216" s="3"/>
      <c r="D216" s="26" t="str">
        <f>IFERROR(VLOOKUP(ACOMPANHAMENTO_01[[#This Row],[MAT]],FUNCIONARIOS[],3,FALSE),"")</f>
        <v/>
      </c>
      <c r="E216" s="6" t="str">
        <f>IFERROR(VLOOKUP(ACOMPANHAMENTO_01[[#This Row],[MAT]],FUNCIONARIOS[],4,FALSE),"")</f>
        <v/>
      </c>
      <c r="F216" s="8"/>
      <c r="G216" s="7"/>
      <c r="H216" s="28" t="str">
        <f>IFERROR(VLOOKUP(ACOMPANHAMENTO_01[[#This Row],[COD.S]],TABELA_PRODUÇÃO[[COD]:[SERVIÇOS]],3,FALSE),"")</f>
        <v/>
      </c>
      <c r="I216" s="140" t="str">
        <f>IFERROR(VLOOKUP(ACOMPANHAMENTO_01[[#This Row],[COD.S]],TABELA_PRODUÇÃO[[COD]:[UND.]],4,FALSE),"")</f>
        <v/>
      </c>
      <c r="J216" s="150"/>
      <c r="K216" s="58"/>
      <c r="L216" s="9"/>
      <c r="M21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1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1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16" s="6">
        <f>ACOMPANHAMENTO_01[[#This Row],[QUANT]]</f>
        <v>0</v>
      </c>
    </row>
    <row r="217" spans="2:16" s="6" customFormat="1" ht="12.75" x14ac:dyDescent="0.2">
      <c r="B217" s="6" t="str">
        <f>IF(ACOMPANHAMENTO_01[[#This Row],[MAT]]="","",COUNTA($C$8:C217))</f>
        <v/>
      </c>
      <c r="C217" s="3"/>
      <c r="D217" s="26" t="str">
        <f>IFERROR(VLOOKUP(ACOMPANHAMENTO_01[[#This Row],[MAT]],FUNCIONARIOS[],3,FALSE),"")</f>
        <v/>
      </c>
      <c r="E217" s="6" t="str">
        <f>IFERROR(VLOOKUP(ACOMPANHAMENTO_01[[#This Row],[MAT]],FUNCIONARIOS[],4,FALSE),"")</f>
        <v/>
      </c>
      <c r="F217" s="8"/>
      <c r="G217" s="7"/>
      <c r="H217" s="28" t="str">
        <f>IFERROR(VLOOKUP(ACOMPANHAMENTO_01[[#This Row],[COD.S]],TABELA_PRODUÇÃO[[COD]:[SERVIÇOS]],3,FALSE),"")</f>
        <v/>
      </c>
      <c r="I217" s="140" t="str">
        <f>IFERROR(VLOOKUP(ACOMPANHAMENTO_01[[#This Row],[COD.S]],TABELA_PRODUÇÃO[[COD]:[UND.]],4,FALSE),"")</f>
        <v/>
      </c>
      <c r="J217" s="150"/>
      <c r="K217" s="58"/>
      <c r="L217" s="9"/>
      <c r="M21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1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1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17" s="6">
        <f>ACOMPANHAMENTO_01[[#This Row],[QUANT]]</f>
        <v>0</v>
      </c>
    </row>
    <row r="218" spans="2:16" s="6" customFormat="1" ht="12.75" x14ac:dyDescent="0.2">
      <c r="B218" s="6" t="str">
        <f>IF(ACOMPANHAMENTO_01[[#This Row],[MAT]]="","",COUNTA($C$8:C218))</f>
        <v/>
      </c>
      <c r="C218" s="3"/>
      <c r="D218" s="26" t="str">
        <f>IFERROR(VLOOKUP(ACOMPANHAMENTO_01[[#This Row],[MAT]],FUNCIONARIOS[],3,FALSE),"")</f>
        <v/>
      </c>
      <c r="E218" s="6" t="str">
        <f>IFERROR(VLOOKUP(ACOMPANHAMENTO_01[[#This Row],[MAT]],FUNCIONARIOS[],4,FALSE),"")</f>
        <v/>
      </c>
      <c r="F218" s="8"/>
      <c r="G218" s="7"/>
      <c r="H218" s="28" t="str">
        <f>IFERROR(VLOOKUP(ACOMPANHAMENTO_01[[#This Row],[COD.S]],TABELA_PRODUÇÃO[[COD]:[SERVIÇOS]],3,FALSE),"")</f>
        <v/>
      </c>
      <c r="I218" s="140" t="str">
        <f>IFERROR(VLOOKUP(ACOMPANHAMENTO_01[[#This Row],[COD.S]],TABELA_PRODUÇÃO[[COD]:[UND.]],4,FALSE),"")</f>
        <v/>
      </c>
      <c r="J218" s="150"/>
      <c r="K218" s="58"/>
      <c r="L218" s="9"/>
      <c r="M21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1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1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18" s="6">
        <f>ACOMPANHAMENTO_01[[#This Row],[QUANT]]</f>
        <v>0</v>
      </c>
    </row>
    <row r="219" spans="2:16" s="6" customFormat="1" ht="12.75" x14ac:dyDescent="0.2">
      <c r="B219" s="6" t="str">
        <f>IF(ACOMPANHAMENTO_01[[#This Row],[MAT]]="","",COUNTA($C$8:C219))</f>
        <v/>
      </c>
      <c r="C219" s="3"/>
      <c r="D219" s="26" t="str">
        <f>IFERROR(VLOOKUP(ACOMPANHAMENTO_01[[#This Row],[MAT]],FUNCIONARIOS[],3,FALSE),"")</f>
        <v/>
      </c>
      <c r="E219" s="6" t="str">
        <f>IFERROR(VLOOKUP(ACOMPANHAMENTO_01[[#This Row],[MAT]],FUNCIONARIOS[],4,FALSE),"")</f>
        <v/>
      </c>
      <c r="F219" s="8"/>
      <c r="G219" s="7"/>
      <c r="H219" s="28" t="str">
        <f>IFERROR(VLOOKUP(ACOMPANHAMENTO_01[[#This Row],[COD.S]],TABELA_PRODUÇÃO[[COD]:[SERVIÇOS]],3,FALSE),"")</f>
        <v/>
      </c>
      <c r="I219" s="140" t="str">
        <f>IFERROR(VLOOKUP(ACOMPANHAMENTO_01[[#This Row],[COD.S]],TABELA_PRODUÇÃO[[COD]:[UND.]],4,FALSE),"")</f>
        <v/>
      </c>
      <c r="J219" s="150"/>
      <c r="K219" s="58"/>
      <c r="L219" s="9"/>
      <c r="M21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1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1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19" s="6">
        <f>ACOMPANHAMENTO_01[[#This Row],[QUANT]]</f>
        <v>0</v>
      </c>
    </row>
    <row r="220" spans="2:16" s="6" customFormat="1" ht="12.75" x14ac:dyDescent="0.2">
      <c r="B220" s="6" t="str">
        <f>IF(ACOMPANHAMENTO_01[[#This Row],[MAT]]="","",COUNTA($C$8:C220))</f>
        <v/>
      </c>
      <c r="C220" s="3"/>
      <c r="D220" s="26" t="str">
        <f>IFERROR(VLOOKUP(ACOMPANHAMENTO_01[[#This Row],[MAT]],FUNCIONARIOS[],3,FALSE),"")</f>
        <v/>
      </c>
      <c r="E220" s="6" t="str">
        <f>IFERROR(VLOOKUP(ACOMPANHAMENTO_01[[#This Row],[MAT]],FUNCIONARIOS[],4,FALSE),"")</f>
        <v/>
      </c>
      <c r="F220" s="8"/>
      <c r="G220" s="7"/>
      <c r="H220" s="28" t="str">
        <f>IFERROR(VLOOKUP(ACOMPANHAMENTO_01[[#This Row],[COD.S]],TABELA_PRODUÇÃO[[COD]:[SERVIÇOS]],3,FALSE),"")</f>
        <v/>
      </c>
      <c r="I220" s="140" t="str">
        <f>IFERROR(VLOOKUP(ACOMPANHAMENTO_01[[#This Row],[COD.S]],TABELA_PRODUÇÃO[[COD]:[UND.]],4,FALSE),"")</f>
        <v/>
      </c>
      <c r="J220" s="150"/>
      <c r="K220" s="58"/>
      <c r="L220" s="9"/>
      <c r="M22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2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2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20" s="6">
        <f>ACOMPANHAMENTO_01[[#This Row],[QUANT]]</f>
        <v>0</v>
      </c>
    </row>
    <row r="221" spans="2:16" s="6" customFormat="1" ht="12.75" x14ac:dyDescent="0.2">
      <c r="B221" s="6" t="str">
        <f>IF(ACOMPANHAMENTO_01[[#This Row],[MAT]]="","",COUNTA($C$8:C221))</f>
        <v/>
      </c>
      <c r="C221" s="3"/>
      <c r="D221" s="26" t="str">
        <f>IFERROR(VLOOKUP(ACOMPANHAMENTO_01[[#This Row],[MAT]],FUNCIONARIOS[],3,FALSE),"")</f>
        <v/>
      </c>
      <c r="E221" s="6" t="str">
        <f>IFERROR(VLOOKUP(ACOMPANHAMENTO_01[[#This Row],[MAT]],FUNCIONARIOS[],4,FALSE),"")</f>
        <v/>
      </c>
      <c r="F221" s="8"/>
      <c r="G221" s="7"/>
      <c r="H221" s="28" t="str">
        <f>IFERROR(VLOOKUP(ACOMPANHAMENTO_01[[#This Row],[COD.S]],TABELA_PRODUÇÃO[[COD]:[SERVIÇOS]],3,FALSE),"")</f>
        <v/>
      </c>
      <c r="I221" s="140" t="str">
        <f>IFERROR(VLOOKUP(ACOMPANHAMENTO_01[[#This Row],[COD.S]],TABELA_PRODUÇÃO[[COD]:[UND.]],4,FALSE),"")</f>
        <v/>
      </c>
      <c r="J221" s="150"/>
      <c r="K221" s="58"/>
      <c r="L221" s="9"/>
      <c r="M22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2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2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21" s="6">
        <f>ACOMPANHAMENTO_01[[#This Row],[QUANT]]</f>
        <v>0</v>
      </c>
    </row>
    <row r="222" spans="2:16" s="6" customFormat="1" ht="12.75" x14ac:dyDescent="0.2">
      <c r="B222" s="6" t="str">
        <f>IF(ACOMPANHAMENTO_01[[#This Row],[MAT]]="","",COUNTA($C$8:C222))</f>
        <v/>
      </c>
      <c r="C222" s="3"/>
      <c r="D222" s="26" t="str">
        <f>IFERROR(VLOOKUP(ACOMPANHAMENTO_01[[#This Row],[MAT]],FUNCIONARIOS[],3,FALSE),"")</f>
        <v/>
      </c>
      <c r="E222" s="6" t="str">
        <f>IFERROR(VLOOKUP(ACOMPANHAMENTO_01[[#This Row],[MAT]],FUNCIONARIOS[],4,FALSE),"")</f>
        <v/>
      </c>
      <c r="F222" s="8"/>
      <c r="G222" s="7"/>
      <c r="H222" s="28" t="str">
        <f>IFERROR(VLOOKUP(ACOMPANHAMENTO_01[[#This Row],[COD.S]],TABELA_PRODUÇÃO[[COD]:[SERVIÇOS]],3,FALSE),"")</f>
        <v/>
      </c>
      <c r="I222" s="140" t="str">
        <f>IFERROR(VLOOKUP(ACOMPANHAMENTO_01[[#This Row],[COD.S]],TABELA_PRODUÇÃO[[COD]:[UND.]],4,FALSE),"")</f>
        <v/>
      </c>
      <c r="J222" s="150"/>
      <c r="K222" s="58"/>
      <c r="L222" s="9"/>
      <c r="M22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2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2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22" s="6">
        <f>ACOMPANHAMENTO_01[[#This Row],[QUANT]]</f>
        <v>0</v>
      </c>
    </row>
    <row r="223" spans="2:16" s="6" customFormat="1" ht="12.75" x14ac:dyDescent="0.2">
      <c r="B223" s="6" t="str">
        <f>IF(ACOMPANHAMENTO_01[[#This Row],[MAT]]="","",COUNTA($C$8:C223))</f>
        <v/>
      </c>
      <c r="C223" s="3"/>
      <c r="D223" s="26" t="str">
        <f>IFERROR(VLOOKUP(ACOMPANHAMENTO_01[[#This Row],[MAT]],FUNCIONARIOS[],3,FALSE),"")</f>
        <v/>
      </c>
      <c r="E223" s="6" t="str">
        <f>IFERROR(VLOOKUP(ACOMPANHAMENTO_01[[#This Row],[MAT]],FUNCIONARIOS[],4,FALSE),"")</f>
        <v/>
      </c>
      <c r="F223" s="8"/>
      <c r="G223" s="7"/>
      <c r="H223" s="28" t="str">
        <f>IFERROR(VLOOKUP(ACOMPANHAMENTO_01[[#This Row],[COD.S]],TABELA_PRODUÇÃO[[COD]:[SERVIÇOS]],3,FALSE),"")</f>
        <v/>
      </c>
      <c r="I223" s="140" t="str">
        <f>IFERROR(VLOOKUP(ACOMPANHAMENTO_01[[#This Row],[COD.S]],TABELA_PRODUÇÃO[[COD]:[UND.]],4,FALSE),"")</f>
        <v/>
      </c>
      <c r="J223" s="150"/>
      <c r="K223" s="58"/>
      <c r="L223" s="9"/>
      <c r="M22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2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2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23" s="6">
        <f>ACOMPANHAMENTO_01[[#This Row],[QUANT]]</f>
        <v>0</v>
      </c>
    </row>
    <row r="224" spans="2:16" s="6" customFormat="1" ht="12.75" x14ac:dyDescent="0.2">
      <c r="B224" s="6" t="str">
        <f>IF(ACOMPANHAMENTO_01[[#This Row],[MAT]]="","",COUNTA($C$8:C224))</f>
        <v/>
      </c>
      <c r="C224" s="3"/>
      <c r="D224" s="26" t="str">
        <f>IFERROR(VLOOKUP(ACOMPANHAMENTO_01[[#This Row],[MAT]],FUNCIONARIOS[],3,FALSE),"")</f>
        <v/>
      </c>
      <c r="E224" s="6" t="str">
        <f>IFERROR(VLOOKUP(ACOMPANHAMENTO_01[[#This Row],[MAT]],FUNCIONARIOS[],4,FALSE),"")</f>
        <v/>
      </c>
      <c r="F224" s="8"/>
      <c r="G224" s="7"/>
      <c r="H224" s="28" t="str">
        <f>IFERROR(VLOOKUP(ACOMPANHAMENTO_01[[#This Row],[COD.S]],TABELA_PRODUÇÃO[[COD]:[SERVIÇOS]],3,FALSE),"")</f>
        <v/>
      </c>
      <c r="I224" s="140" t="str">
        <f>IFERROR(VLOOKUP(ACOMPANHAMENTO_01[[#This Row],[COD.S]],TABELA_PRODUÇÃO[[COD]:[UND.]],4,FALSE),"")</f>
        <v/>
      </c>
      <c r="J224" s="150"/>
      <c r="K224" s="58"/>
      <c r="L224" s="9"/>
      <c r="M22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2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2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24" s="6">
        <f>ACOMPANHAMENTO_01[[#This Row],[QUANT]]</f>
        <v>0</v>
      </c>
    </row>
    <row r="225" spans="2:16" s="6" customFormat="1" ht="12.75" x14ac:dyDescent="0.2">
      <c r="B225" s="6" t="str">
        <f>IF(ACOMPANHAMENTO_01[[#This Row],[MAT]]="","",COUNTA($C$8:C225))</f>
        <v/>
      </c>
      <c r="C225" s="3"/>
      <c r="D225" s="26" t="str">
        <f>IFERROR(VLOOKUP(ACOMPANHAMENTO_01[[#This Row],[MAT]],FUNCIONARIOS[],3,FALSE),"")</f>
        <v/>
      </c>
      <c r="E225" s="6" t="str">
        <f>IFERROR(VLOOKUP(ACOMPANHAMENTO_01[[#This Row],[MAT]],FUNCIONARIOS[],4,FALSE),"")</f>
        <v/>
      </c>
      <c r="F225" s="8"/>
      <c r="G225" s="7"/>
      <c r="H225" s="28" t="str">
        <f>IFERROR(VLOOKUP(ACOMPANHAMENTO_01[[#This Row],[COD.S]],TABELA_PRODUÇÃO[[COD]:[SERVIÇOS]],3,FALSE),"")</f>
        <v/>
      </c>
      <c r="I225" s="140" t="str">
        <f>IFERROR(VLOOKUP(ACOMPANHAMENTO_01[[#This Row],[COD.S]],TABELA_PRODUÇÃO[[COD]:[UND.]],4,FALSE),"")</f>
        <v/>
      </c>
      <c r="J225" s="150"/>
      <c r="K225" s="58"/>
      <c r="L225" s="9"/>
      <c r="M22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2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2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25" s="6">
        <f>ACOMPANHAMENTO_01[[#This Row],[QUANT]]</f>
        <v>0</v>
      </c>
    </row>
    <row r="226" spans="2:16" s="6" customFormat="1" ht="12.75" x14ac:dyDescent="0.2">
      <c r="B226" s="6" t="str">
        <f>IF(ACOMPANHAMENTO_01[[#This Row],[MAT]]="","",COUNTA($C$8:C226))</f>
        <v/>
      </c>
      <c r="C226" s="3"/>
      <c r="D226" s="26" t="str">
        <f>IFERROR(VLOOKUP(ACOMPANHAMENTO_01[[#This Row],[MAT]],FUNCIONARIOS[],3,FALSE),"")</f>
        <v/>
      </c>
      <c r="E226" s="6" t="str">
        <f>IFERROR(VLOOKUP(ACOMPANHAMENTO_01[[#This Row],[MAT]],FUNCIONARIOS[],4,FALSE),"")</f>
        <v/>
      </c>
      <c r="F226" s="8"/>
      <c r="G226" s="7"/>
      <c r="H226" s="28" t="str">
        <f>IFERROR(VLOOKUP(ACOMPANHAMENTO_01[[#This Row],[COD.S]],TABELA_PRODUÇÃO[[COD]:[SERVIÇOS]],3,FALSE),"")</f>
        <v/>
      </c>
      <c r="I226" s="140" t="str">
        <f>IFERROR(VLOOKUP(ACOMPANHAMENTO_01[[#This Row],[COD.S]],TABELA_PRODUÇÃO[[COD]:[UND.]],4,FALSE),"")</f>
        <v/>
      </c>
      <c r="J226" s="150"/>
      <c r="K226" s="58"/>
      <c r="L226" s="9"/>
      <c r="M22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2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2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26" s="6">
        <f>ACOMPANHAMENTO_01[[#This Row],[QUANT]]</f>
        <v>0</v>
      </c>
    </row>
    <row r="227" spans="2:16" s="6" customFormat="1" ht="12.75" x14ac:dyDescent="0.2">
      <c r="B227" s="6" t="str">
        <f>IF(ACOMPANHAMENTO_01[[#This Row],[MAT]]="","",COUNTA($C$8:C227))</f>
        <v/>
      </c>
      <c r="C227" s="3"/>
      <c r="D227" s="26" t="str">
        <f>IFERROR(VLOOKUP(ACOMPANHAMENTO_01[[#This Row],[MAT]],FUNCIONARIOS[],3,FALSE),"")</f>
        <v/>
      </c>
      <c r="E227" s="6" t="str">
        <f>IFERROR(VLOOKUP(ACOMPANHAMENTO_01[[#This Row],[MAT]],FUNCIONARIOS[],4,FALSE),"")</f>
        <v/>
      </c>
      <c r="F227" s="8"/>
      <c r="G227" s="7"/>
      <c r="H227" s="28" t="str">
        <f>IFERROR(VLOOKUP(ACOMPANHAMENTO_01[[#This Row],[COD.S]],TABELA_PRODUÇÃO[[COD]:[SERVIÇOS]],3,FALSE),"")</f>
        <v/>
      </c>
      <c r="I227" s="140" t="str">
        <f>IFERROR(VLOOKUP(ACOMPANHAMENTO_01[[#This Row],[COD.S]],TABELA_PRODUÇÃO[[COD]:[UND.]],4,FALSE),"")</f>
        <v/>
      </c>
      <c r="J227" s="150"/>
      <c r="K227" s="58"/>
      <c r="L227" s="9"/>
      <c r="M22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2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2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27" s="6">
        <f>ACOMPANHAMENTO_01[[#This Row],[QUANT]]</f>
        <v>0</v>
      </c>
    </row>
    <row r="228" spans="2:16" s="6" customFormat="1" ht="12.75" x14ac:dyDescent="0.2">
      <c r="B228" s="6" t="str">
        <f>IF(ACOMPANHAMENTO_01[[#This Row],[MAT]]="","",COUNTA($C$8:C228))</f>
        <v/>
      </c>
      <c r="C228" s="3"/>
      <c r="D228" s="26" t="str">
        <f>IFERROR(VLOOKUP(ACOMPANHAMENTO_01[[#This Row],[MAT]],FUNCIONARIOS[],3,FALSE),"")</f>
        <v/>
      </c>
      <c r="E228" s="6" t="str">
        <f>IFERROR(VLOOKUP(ACOMPANHAMENTO_01[[#This Row],[MAT]],FUNCIONARIOS[],4,FALSE),"")</f>
        <v/>
      </c>
      <c r="F228" s="8"/>
      <c r="G228" s="7"/>
      <c r="H228" s="28" t="str">
        <f>IFERROR(VLOOKUP(ACOMPANHAMENTO_01[[#This Row],[COD.S]],TABELA_PRODUÇÃO[[COD]:[SERVIÇOS]],3,FALSE),"")</f>
        <v/>
      </c>
      <c r="I228" s="140" t="str">
        <f>IFERROR(VLOOKUP(ACOMPANHAMENTO_01[[#This Row],[COD.S]],TABELA_PRODUÇÃO[[COD]:[UND.]],4,FALSE),"")</f>
        <v/>
      </c>
      <c r="J228" s="150"/>
      <c r="K228" s="58"/>
      <c r="L228" s="9"/>
      <c r="M22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2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2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28" s="6">
        <f>ACOMPANHAMENTO_01[[#This Row],[QUANT]]</f>
        <v>0</v>
      </c>
    </row>
    <row r="229" spans="2:16" s="6" customFormat="1" ht="12.75" x14ac:dyDescent="0.2">
      <c r="B229" s="6" t="str">
        <f>IF(ACOMPANHAMENTO_01[[#This Row],[MAT]]="","",COUNTA($C$8:C229))</f>
        <v/>
      </c>
      <c r="C229" s="3"/>
      <c r="D229" s="26" t="str">
        <f>IFERROR(VLOOKUP(ACOMPANHAMENTO_01[[#This Row],[MAT]],FUNCIONARIOS[],3,FALSE),"")</f>
        <v/>
      </c>
      <c r="E229" s="6" t="str">
        <f>IFERROR(VLOOKUP(ACOMPANHAMENTO_01[[#This Row],[MAT]],FUNCIONARIOS[],4,FALSE),"")</f>
        <v/>
      </c>
      <c r="F229" s="8"/>
      <c r="G229" s="7"/>
      <c r="H229" s="28" t="str">
        <f>IFERROR(VLOOKUP(ACOMPANHAMENTO_01[[#This Row],[COD.S]],TABELA_PRODUÇÃO[[COD]:[SERVIÇOS]],3,FALSE),"")</f>
        <v/>
      </c>
      <c r="I229" s="140" t="str">
        <f>IFERROR(VLOOKUP(ACOMPANHAMENTO_01[[#This Row],[COD.S]],TABELA_PRODUÇÃO[[COD]:[UND.]],4,FALSE),"")</f>
        <v/>
      </c>
      <c r="J229" s="150"/>
      <c r="K229" s="58"/>
      <c r="L229" s="9"/>
      <c r="M22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2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2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29" s="6">
        <f>ACOMPANHAMENTO_01[[#This Row],[QUANT]]</f>
        <v>0</v>
      </c>
    </row>
    <row r="230" spans="2:16" s="6" customFormat="1" ht="12.75" x14ac:dyDescent="0.2">
      <c r="B230" s="6" t="str">
        <f>IF(ACOMPANHAMENTO_01[[#This Row],[MAT]]="","",COUNTA($C$8:C230))</f>
        <v/>
      </c>
      <c r="C230" s="3"/>
      <c r="D230" s="26" t="str">
        <f>IFERROR(VLOOKUP(ACOMPANHAMENTO_01[[#This Row],[MAT]],FUNCIONARIOS[],3,FALSE),"")</f>
        <v/>
      </c>
      <c r="E230" s="6" t="str">
        <f>IFERROR(VLOOKUP(ACOMPANHAMENTO_01[[#This Row],[MAT]],FUNCIONARIOS[],4,FALSE),"")</f>
        <v/>
      </c>
      <c r="F230" s="8"/>
      <c r="G230" s="7"/>
      <c r="H230" s="28" t="str">
        <f>IFERROR(VLOOKUP(ACOMPANHAMENTO_01[[#This Row],[COD.S]],TABELA_PRODUÇÃO[[COD]:[SERVIÇOS]],3,FALSE),"")</f>
        <v/>
      </c>
      <c r="I230" s="140" t="str">
        <f>IFERROR(VLOOKUP(ACOMPANHAMENTO_01[[#This Row],[COD.S]],TABELA_PRODUÇÃO[[COD]:[UND.]],4,FALSE),"")</f>
        <v/>
      </c>
      <c r="J230" s="150"/>
      <c r="K230" s="58"/>
      <c r="L230" s="9"/>
      <c r="M23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3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3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30" s="6">
        <f>ACOMPANHAMENTO_01[[#This Row],[QUANT]]</f>
        <v>0</v>
      </c>
    </row>
    <row r="231" spans="2:16" s="6" customFormat="1" ht="12.75" x14ac:dyDescent="0.2">
      <c r="B231" s="6" t="str">
        <f>IF(ACOMPANHAMENTO_01[[#This Row],[MAT]]="","",COUNTA($C$8:C231))</f>
        <v/>
      </c>
      <c r="C231" s="3"/>
      <c r="D231" s="26" t="str">
        <f>IFERROR(VLOOKUP(ACOMPANHAMENTO_01[[#This Row],[MAT]],FUNCIONARIOS[],3,FALSE),"")</f>
        <v/>
      </c>
      <c r="E231" s="6" t="str">
        <f>IFERROR(VLOOKUP(ACOMPANHAMENTO_01[[#This Row],[MAT]],FUNCIONARIOS[],4,FALSE),"")</f>
        <v/>
      </c>
      <c r="F231" s="8"/>
      <c r="G231" s="7"/>
      <c r="H231" s="28" t="str">
        <f>IFERROR(VLOOKUP(ACOMPANHAMENTO_01[[#This Row],[COD.S]],TABELA_PRODUÇÃO[[COD]:[SERVIÇOS]],3,FALSE),"")</f>
        <v/>
      </c>
      <c r="I231" s="140" t="str">
        <f>IFERROR(VLOOKUP(ACOMPANHAMENTO_01[[#This Row],[COD.S]],TABELA_PRODUÇÃO[[COD]:[UND.]],4,FALSE),"")</f>
        <v/>
      </c>
      <c r="J231" s="150"/>
      <c r="K231" s="58"/>
      <c r="L231" s="9"/>
      <c r="M23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3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3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31" s="6">
        <f>ACOMPANHAMENTO_01[[#This Row],[QUANT]]</f>
        <v>0</v>
      </c>
    </row>
    <row r="232" spans="2:16" s="6" customFormat="1" ht="12.75" x14ac:dyDescent="0.2">
      <c r="B232" s="6" t="str">
        <f>IF(ACOMPANHAMENTO_01[[#This Row],[MAT]]="","",COUNTA($C$8:C232))</f>
        <v/>
      </c>
      <c r="C232" s="3"/>
      <c r="D232" s="26" t="str">
        <f>IFERROR(VLOOKUP(ACOMPANHAMENTO_01[[#This Row],[MAT]],FUNCIONARIOS[],3,FALSE),"")</f>
        <v/>
      </c>
      <c r="E232" s="6" t="str">
        <f>IFERROR(VLOOKUP(ACOMPANHAMENTO_01[[#This Row],[MAT]],FUNCIONARIOS[],4,FALSE),"")</f>
        <v/>
      </c>
      <c r="F232" s="8"/>
      <c r="G232" s="7"/>
      <c r="H232" s="28" t="str">
        <f>IFERROR(VLOOKUP(ACOMPANHAMENTO_01[[#This Row],[COD.S]],TABELA_PRODUÇÃO[[COD]:[SERVIÇOS]],3,FALSE),"")</f>
        <v/>
      </c>
      <c r="I232" s="140" t="str">
        <f>IFERROR(VLOOKUP(ACOMPANHAMENTO_01[[#This Row],[COD.S]],TABELA_PRODUÇÃO[[COD]:[UND.]],4,FALSE),"")</f>
        <v/>
      </c>
      <c r="J232" s="150"/>
      <c r="K232" s="58"/>
      <c r="L232" s="9"/>
      <c r="M23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3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3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32" s="6">
        <f>ACOMPANHAMENTO_01[[#This Row],[QUANT]]</f>
        <v>0</v>
      </c>
    </row>
    <row r="233" spans="2:16" s="6" customFormat="1" ht="12.75" x14ac:dyDescent="0.2">
      <c r="B233" s="6" t="str">
        <f>IF(ACOMPANHAMENTO_01[[#This Row],[MAT]]="","",COUNTA($C$8:C233))</f>
        <v/>
      </c>
      <c r="C233" s="3"/>
      <c r="D233" s="26" t="str">
        <f>IFERROR(VLOOKUP(ACOMPANHAMENTO_01[[#This Row],[MAT]],FUNCIONARIOS[],3,FALSE),"")</f>
        <v/>
      </c>
      <c r="E233" s="6" t="str">
        <f>IFERROR(VLOOKUP(ACOMPANHAMENTO_01[[#This Row],[MAT]],FUNCIONARIOS[],4,FALSE),"")</f>
        <v/>
      </c>
      <c r="F233" s="8"/>
      <c r="G233" s="7"/>
      <c r="H233" s="28" t="str">
        <f>IFERROR(VLOOKUP(ACOMPANHAMENTO_01[[#This Row],[COD.S]],TABELA_PRODUÇÃO[[COD]:[SERVIÇOS]],3,FALSE),"")</f>
        <v/>
      </c>
      <c r="I233" s="140" t="str">
        <f>IFERROR(VLOOKUP(ACOMPANHAMENTO_01[[#This Row],[COD.S]],TABELA_PRODUÇÃO[[COD]:[UND.]],4,FALSE),"")</f>
        <v/>
      </c>
      <c r="J233" s="150"/>
      <c r="K233" s="58"/>
      <c r="L233" s="9"/>
      <c r="M23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3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3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33" s="6">
        <f>ACOMPANHAMENTO_01[[#This Row],[QUANT]]</f>
        <v>0</v>
      </c>
    </row>
    <row r="234" spans="2:16" s="6" customFormat="1" ht="12.75" x14ac:dyDescent="0.2">
      <c r="B234" s="6" t="str">
        <f>IF(ACOMPANHAMENTO_01[[#This Row],[MAT]]="","",COUNTA($C$8:C234))</f>
        <v/>
      </c>
      <c r="C234" s="3"/>
      <c r="D234" s="26" t="str">
        <f>IFERROR(VLOOKUP(ACOMPANHAMENTO_01[[#This Row],[MAT]],FUNCIONARIOS[],3,FALSE),"")</f>
        <v/>
      </c>
      <c r="E234" s="6" t="str">
        <f>IFERROR(VLOOKUP(ACOMPANHAMENTO_01[[#This Row],[MAT]],FUNCIONARIOS[],4,FALSE),"")</f>
        <v/>
      </c>
      <c r="F234" s="8"/>
      <c r="G234" s="7"/>
      <c r="H234" s="28" t="str">
        <f>IFERROR(VLOOKUP(ACOMPANHAMENTO_01[[#This Row],[COD.S]],TABELA_PRODUÇÃO[[COD]:[SERVIÇOS]],3,FALSE),"")</f>
        <v/>
      </c>
      <c r="I234" s="140" t="str">
        <f>IFERROR(VLOOKUP(ACOMPANHAMENTO_01[[#This Row],[COD.S]],TABELA_PRODUÇÃO[[COD]:[UND.]],4,FALSE),"")</f>
        <v/>
      </c>
      <c r="J234" s="150"/>
      <c r="K234" s="58"/>
      <c r="L234" s="9"/>
      <c r="M23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3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3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34" s="6">
        <f>ACOMPANHAMENTO_01[[#This Row],[QUANT]]</f>
        <v>0</v>
      </c>
    </row>
    <row r="235" spans="2:16" s="6" customFormat="1" ht="12.75" x14ac:dyDescent="0.2">
      <c r="B235" s="6" t="str">
        <f>IF(ACOMPANHAMENTO_01[[#This Row],[MAT]]="","",COUNTA($C$8:C235))</f>
        <v/>
      </c>
      <c r="C235" s="3"/>
      <c r="D235" s="26" t="str">
        <f>IFERROR(VLOOKUP(ACOMPANHAMENTO_01[[#This Row],[MAT]],FUNCIONARIOS[],3,FALSE),"")</f>
        <v/>
      </c>
      <c r="E235" s="6" t="str">
        <f>IFERROR(VLOOKUP(ACOMPANHAMENTO_01[[#This Row],[MAT]],FUNCIONARIOS[],4,FALSE),"")</f>
        <v/>
      </c>
      <c r="F235" s="8"/>
      <c r="G235" s="7"/>
      <c r="H235" s="28" t="str">
        <f>IFERROR(VLOOKUP(ACOMPANHAMENTO_01[[#This Row],[COD.S]],TABELA_PRODUÇÃO[[COD]:[SERVIÇOS]],3,FALSE),"")</f>
        <v/>
      </c>
      <c r="I235" s="140" t="str">
        <f>IFERROR(VLOOKUP(ACOMPANHAMENTO_01[[#This Row],[COD.S]],TABELA_PRODUÇÃO[[COD]:[UND.]],4,FALSE),"")</f>
        <v/>
      </c>
      <c r="J235" s="150"/>
      <c r="K235" s="58"/>
      <c r="L235" s="9"/>
      <c r="M23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3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3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35" s="6">
        <f>ACOMPANHAMENTO_01[[#This Row],[QUANT]]</f>
        <v>0</v>
      </c>
    </row>
    <row r="236" spans="2:16" s="6" customFormat="1" ht="12.75" x14ac:dyDescent="0.2">
      <c r="B236" s="6" t="str">
        <f>IF(ACOMPANHAMENTO_01[[#This Row],[MAT]]="","",COUNTA($C$8:C236))</f>
        <v/>
      </c>
      <c r="C236" s="3"/>
      <c r="D236" s="26" t="str">
        <f>IFERROR(VLOOKUP(ACOMPANHAMENTO_01[[#This Row],[MAT]],FUNCIONARIOS[],3,FALSE),"")</f>
        <v/>
      </c>
      <c r="E236" s="6" t="str">
        <f>IFERROR(VLOOKUP(ACOMPANHAMENTO_01[[#This Row],[MAT]],FUNCIONARIOS[],4,FALSE),"")</f>
        <v/>
      </c>
      <c r="F236" s="8"/>
      <c r="G236" s="7"/>
      <c r="H236" s="28" t="str">
        <f>IFERROR(VLOOKUP(ACOMPANHAMENTO_01[[#This Row],[COD.S]],TABELA_PRODUÇÃO[[COD]:[SERVIÇOS]],3,FALSE),"")</f>
        <v/>
      </c>
      <c r="I236" s="140" t="str">
        <f>IFERROR(VLOOKUP(ACOMPANHAMENTO_01[[#This Row],[COD.S]],TABELA_PRODUÇÃO[[COD]:[UND.]],4,FALSE),"")</f>
        <v/>
      </c>
      <c r="J236" s="150"/>
      <c r="K236" s="58"/>
      <c r="L236" s="9"/>
      <c r="M23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3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3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36" s="6">
        <f>ACOMPANHAMENTO_01[[#This Row],[QUANT]]</f>
        <v>0</v>
      </c>
    </row>
    <row r="237" spans="2:16" s="6" customFormat="1" ht="12.75" x14ac:dyDescent="0.2">
      <c r="B237" s="6" t="str">
        <f>IF(ACOMPANHAMENTO_01[[#This Row],[MAT]]="","",COUNTA($C$8:C237))</f>
        <v/>
      </c>
      <c r="C237" s="3"/>
      <c r="D237" s="26" t="str">
        <f>IFERROR(VLOOKUP(ACOMPANHAMENTO_01[[#This Row],[MAT]],FUNCIONARIOS[],3,FALSE),"")</f>
        <v/>
      </c>
      <c r="E237" s="6" t="str">
        <f>IFERROR(VLOOKUP(ACOMPANHAMENTO_01[[#This Row],[MAT]],FUNCIONARIOS[],4,FALSE),"")</f>
        <v/>
      </c>
      <c r="F237" s="8"/>
      <c r="G237" s="7"/>
      <c r="H237" s="28" t="str">
        <f>IFERROR(VLOOKUP(ACOMPANHAMENTO_01[[#This Row],[COD.S]],TABELA_PRODUÇÃO[[COD]:[SERVIÇOS]],3,FALSE),"")</f>
        <v/>
      </c>
      <c r="I237" s="140" t="str">
        <f>IFERROR(VLOOKUP(ACOMPANHAMENTO_01[[#This Row],[COD.S]],TABELA_PRODUÇÃO[[COD]:[UND.]],4,FALSE),"")</f>
        <v/>
      </c>
      <c r="J237" s="150"/>
      <c r="K237" s="58"/>
      <c r="L237" s="9"/>
      <c r="M23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3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3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37" s="6">
        <f>ACOMPANHAMENTO_01[[#This Row],[QUANT]]</f>
        <v>0</v>
      </c>
    </row>
    <row r="238" spans="2:16" s="6" customFormat="1" ht="12.75" x14ac:dyDescent="0.2">
      <c r="B238" s="6" t="str">
        <f>IF(ACOMPANHAMENTO_01[[#This Row],[MAT]]="","",COUNTA($C$8:C238))</f>
        <v/>
      </c>
      <c r="C238" s="3"/>
      <c r="D238" s="26" t="str">
        <f>IFERROR(VLOOKUP(ACOMPANHAMENTO_01[[#This Row],[MAT]],FUNCIONARIOS[],3,FALSE),"")</f>
        <v/>
      </c>
      <c r="E238" s="6" t="str">
        <f>IFERROR(VLOOKUP(ACOMPANHAMENTO_01[[#This Row],[MAT]],FUNCIONARIOS[],4,FALSE),"")</f>
        <v/>
      </c>
      <c r="F238" s="8"/>
      <c r="G238" s="7"/>
      <c r="H238" s="28" t="str">
        <f>IFERROR(VLOOKUP(ACOMPANHAMENTO_01[[#This Row],[COD.S]],TABELA_PRODUÇÃO[[COD]:[SERVIÇOS]],3,FALSE),"")</f>
        <v/>
      </c>
      <c r="I238" s="140" t="str">
        <f>IFERROR(VLOOKUP(ACOMPANHAMENTO_01[[#This Row],[COD.S]],TABELA_PRODUÇÃO[[COD]:[UND.]],4,FALSE),"")</f>
        <v/>
      </c>
      <c r="J238" s="150"/>
      <c r="K238" s="58"/>
      <c r="L238" s="9"/>
      <c r="M23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3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3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38" s="6">
        <f>ACOMPANHAMENTO_01[[#This Row],[QUANT]]</f>
        <v>0</v>
      </c>
    </row>
    <row r="239" spans="2:16" s="6" customFormat="1" ht="12.75" x14ac:dyDescent="0.2">
      <c r="B239" s="6" t="str">
        <f>IF(ACOMPANHAMENTO_01[[#This Row],[MAT]]="","",COUNTA($C$8:C239))</f>
        <v/>
      </c>
      <c r="C239" s="3"/>
      <c r="D239" s="26" t="str">
        <f>IFERROR(VLOOKUP(ACOMPANHAMENTO_01[[#This Row],[MAT]],FUNCIONARIOS[],3,FALSE),"")</f>
        <v/>
      </c>
      <c r="E239" s="6" t="str">
        <f>IFERROR(VLOOKUP(ACOMPANHAMENTO_01[[#This Row],[MAT]],FUNCIONARIOS[],4,FALSE),"")</f>
        <v/>
      </c>
      <c r="F239" s="8"/>
      <c r="G239" s="7"/>
      <c r="H239" s="28" t="str">
        <f>IFERROR(VLOOKUP(ACOMPANHAMENTO_01[[#This Row],[COD.S]],TABELA_PRODUÇÃO[[COD]:[SERVIÇOS]],3,FALSE),"")</f>
        <v/>
      </c>
      <c r="I239" s="140" t="str">
        <f>IFERROR(VLOOKUP(ACOMPANHAMENTO_01[[#This Row],[COD.S]],TABELA_PRODUÇÃO[[COD]:[UND.]],4,FALSE),"")</f>
        <v/>
      </c>
      <c r="J239" s="150"/>
      <c r="K239" s="58"/>
      <c r="L239" s="9"/>
      <c r="M23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3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3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39" s="6">
        <f>ACOMPANHAMENTO_01[[#This Row],[QUANT]]</f>
        <v>0</v>
      </c>
    </row>
    <row r="240" spans="2:16" s="6" customFormat="1" ht="12.75" x14ac:dyDescent="0.2">
      <c r="B240" s="6" t="str">
        <f>IF(ACOMPANHAMENTO_01[[#This Row],[MAT]]="","",COUNTA($C$8:C240))</f>
        <v/>
      </c>
      <c r="C240" s="3"/>
      <c r="D240" s="26" t="str">
        <f>IFERROR(VLOOKUP(ACOMPANHAMENTO_01[[#This Row],[MAT]],FUNCIONARIOS[],3,FALSE),"")</f>
        <v/>
      </c>
      <c r="E240" s="6" t="str">
        <f>IFERROR(VLOOKUP(ACOMPANHAMENTO_01[[#This Row],[MAT]],FUNCIONARIOS[],4,FALSE),"")</f>
        <v/>
      </c>
      <c r="F240" s="8"/>
      <c r="G240" s="7"/>
      <c r="H240" s="28" t="str">
        <f>IFERROR(VLOOKUP(ACOMPANHAMENTO_01[[#This Row],[COD.S]],TABELA_PRODUÇÃO[[COD]:[SERVIÇOS]],3,FALSE),"")</f>
        <v/>
      </c>
      <c r="I240" s="140" t="str">
        <f>IFERROR(VLOOKUP(ACOMPANHAMENTO_01[[#This Row],[COD.S]],TABELA_PRODUÇÃO[[COD]:[UND.]],4,FALSE),"")</f>
        <v/>
      </c>
      <c r="J240" s="150"/>
      <c r="K240" s="58"/>
      <c r="L240" s="9"/>
      <c r="M24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4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4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40" s="6">
        <f>ACOMPANHAMENTO_01[[#This Row],[QUANT]]</f>
        <v>0</v>
      </c>
    </row>
    <row r="241" spans="2:16" s="6" customFormat="1" ht="12.75" x14ac:dyDescent="0.2">
      <c r="B241" s="6" t="str">
        <f>IF(ACOMPANHAMENTO_01[[#This Row],[MAT]]="","",COUNTA($C$8:C241))</f>
        <v/>
      </c>
      <c r="C241" s="3"/>
      <c r="D241" s="26" t="str">
        <f>IFERROR(VLOOKUP(ACOMPANHAMENTO_01[[#This Row],[MAT]],FUNCIONARIOS[],3,FALSE),"")</f>
        <v/>
      </c>
      <c r="E241" s="6" t="str">
        <f>IFERROR(VLOOKUP(ACOMPANHAMENTO_01[[#This Row],[MAT]],FUNCIONARIOS[],4,FALSE),"")</f>
        <v/>
      </c>
      <c r="F241" s="8"/>
      <c r="G241" s="7"/>
      <c r="H241" s="28" t="str">
        <f>IFERROR(VLOOKUP(ACOMPANHAMENTO_01[[#This Row],[COD.S]],TABELA_PRODUÇÃO[[COD]:[SERVIÇOS]],3,FALSE),"")</f>
        <v/>
      </c>
      <c r="I241" s="140" t="str">
        <f>IFERROR(VLOOKUP(ACOMPANHAMENTO_01[[#This Row],[COD.S]],TABELA_PRODUÇÃO[[COD]:[UND.]],4,FALSE),"")</f>
        <v/>
      </c>
      <c r="J241" s="150"/>
      <c r="K241" s="58"/>
      <c r="L241" s="9"/>
      <c r="M24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4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4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41" s="6">
        <f>ACOMPANHAMENTO_01[[#This Row],[QUANT]]</f>
        <v>0</v>
      </c>
    </row>
    <row r="242" spans="2:16" s="6" customFormat="1" ht="12.75" x14ac:dyDescent="0.2">
      <c r="B242" s="6" t="str">
        <f>IF(ACOMPANHAMENTO_01[[#This Row],[MAT]]="","",COUNTA($C$8:C242))</f>
        <v/>
      </c>
      <c r="C242" s="3"/>
      <c r="D242" s="26" t="str">
        <f>IFERROR(VLOOKUP(ACOMPANHAMENTO_01[[#This Row],[MAT]],FUNCIONARIOS[],3,FALSE),"")</f>
        <v/>
      </c>
      <c r="E242" s="6" t="str">
        <f>IFERROR(VLOOKUP(ACOMPANHAMENTO_01[[#This Row],[MAT]],FUNCIONARIOS[],4,FALSE),"")</f>
        <v/>
      </c>
      <c r="F242" s="8"/>
      <c r="G242" s="7"/>
      <c r="H242" s="28" t="str">
        <f>IFERROR(VLOOKUP(ACOMPANHAMENTO_01[[#This Row],[COD.S]],TABELA_PRODUÇÃO[[COD]:[SERVIÇOS]],3,FALSE),"")</f>
        <v/>
      </c>
      <c r="I242" s="140" t="str">
        <f>IFERROR(VLOOKUP(ACOMPANHAMENTO_01[[#This Row],[COD.S]],TABELA_PRODUÇÃO[[COD]:[UND.]],4,FALSE),"")</f>
        <v/>
      </c>
      <c r="J242" s="150"/>
      <c r="K242" s="58"/>
      <c r="L242" s="9"/>
      <c r="M24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4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4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42" s="6">
        <f>ACOMPANHAMENTO_01[[#This Row],[QUANT]]</f>
        <v>0</v>
      </c>
    </row>
    <row r="243" spans="2:16" s="6" customFormat="1" ht="12.75" x14ac:dyDescent="0.2">
      <c r="B243" s="6" t="str">
        <f>IF(ACOMPANHAMENTO_01[[#This Row],[MAT]]="","",COUNTA($C$8:C243))</f>
        <v/>
      </c>
      <c r="C243" s="3"/>
      <c r="D243" s="26" t="str">
        <f>IFERROR(VLOOKUP(ACOMPANHAMENTO_01[[#This Row],[MAT]],FUNCIONARIOS[],3,FALSE),"")</f>
        <v/>
      </c>
      <c r="E243" s="6" t="str">
        <f>IFERROR(VLOOKUP(ACOMPANHAMENTO_01[[#This Row],[MAT]],FUNCIONARIOS[],4,FALSE),"")</f>
        <v/>
      </c>
      <c r="F243" s="8"/>
      <c r="G243" s="7"/>
      <c r="H243" s="28" t="str">
        <f>IFERROR(VLOOKUP(ACOMPANHAMENTO_01[[#This Row],[COD.S]],TABELA_PRODUÇÃO[[COD]:[SERVIÇOS]],3,FALSE),"")</f>
        <v/>
      </c>
      <c r="I243" s="140" t="str">
        <f>IFERROR(VLOOKUP(ACOMPANHAMENTO_01[[#This Row],[COD.S]],TABELA_PRODUÇÃO[[COD]:[UND.]],4,FALSE),"")</f>
        <v/>
      </c>
      <c r="J243" s="150"/>
      <c r="K243" s="58"/>
      <c r="L243" s="9"/>
      <c r="M24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4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4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43" s="6">
        <f>ACOMPANHAMENTO_01[[#This Row],[QUANT]]</f>
        <v>0</v>
      </c>
    </row>
    <row r="244" spans="2:16" s="6" customFormat="1" ht="12.75" x14ac:dyDescent="0.2">
      <c r="B244" s="6" t="str">
        <f>IF(ACOMPANHAMENTO_01[[#This Row],[MAT]]="","",COUNTA($C$8:C244))</f>
        <v/>
      </c>
      <c r="C244" s="3"/>
      <c r="D244" s="26" t="str">
        <f>IFERROR(VLOOKUP(ACOMPANHAMENTO_01[[#This Row],[MAT]],FUNCIONARIOS[],3,FALSE),"")</f>
        <v/>
      </c>
      <c r="E244" s="6" t="str">
        <f>IFERROR(VLOOKUP(ACOMPANHAMENTO_01[[#This Row],[MAT]],FUNCIONARIOS[],4,FALSE),"")</f>
        <v/>
      </c>
      <c r="F244" s="8"/>
      <c r="G244" s="7"/>
      <c r="H244" s="28" t="str">
        <f>IFERROR(VLOOKUP(ACOMPANHAMENTO_01[[#This Row],[COD.S]],TABELA_PRODUÇÃO[[COD]:[SERVIÇOS]],3,FALSE),"")</f>
        <v/>
      </c>
      <c r="I244" s="140" t="str">
        <f>IFERROR(VLOOKUP(ACOMPANHAMENTO_01[[#This Row],[COD.S]],TABELA_PRODUÇÃO[[COD]:[UND.]],4,FALSE),"")</f>
        <v/>
      </c>
      <c r="J244" s="150"/>
      <c r="K244" s="58"/>
      <c r="L244" s="9"/>
      <c r="M24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4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4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44" s="6">
        <f>ACOMPANHAMENTO_01[[#This Row],[QUANT]]</f>
        <v>0</v>
      </c>
    </row>
    <row r="245" spans="2:16" s="6" customFormat="1" ht="12.75" x14ac:dyDescent="0.2">
      <c r="B245" s="6" t="str">
        <f>IF(ACOMPANHAMENTO_01[[#This Row],[MAT]]="","",COUNTA($C$8:C245))</f>
        <v/>
      </c>
      <c r="C245" s="3"/>
      <c r="D245" s="26" t="str">
        <f>IFERROR(VLOOKUP(ACOMPANHAMENTO_01[[#This Row],[MAT]],FUNCIONARIOS[],3,FALSE),"")</f>
        <v/>
      </c>
      <c r="E245" s="6" t="str">
        <f>IFERROR(VLOOKUP(ACOMPANHAMENTO_01[[#This Row],[MAT]],FUNCIONARIOS[],4,FALSE),"")</f>
        <v/>
      </c>
      <c r="F245" s="8"/>
      <c r="G245" s="7"/>
      <c r="H245" s="28" t="str">
        <f>IFERROR(VLOOKUP(ACOMPANHAMENTO_01[[#This Row],[COD.S]],TABELA_PRODUÇÃO[[COD]:[SERVIÇOS]],3,FALSE),"")</f>
        <v/>
      </c>
      <c r="I245" s="140" t="str">
        <f>IFERROR(VLOOKUP(ACOMPANHAMENTO_01[[#This Row],[COD.S]],TABELA_PRODUÇÃO[[COD]:[UND.]],4,FALSE),"")</f>
        <v/>
      </c>
      <c r="J245" s="150"/>
      <c r="K245" s="58"/>
      <c r="L245" s="9"/>
      <c r="M24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4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4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45" s="6">
        <f>ACOMPANHAMENTO_01[[#This Row],[QUANT]]</f>
        <v>0</v>
      </c>
    </row>
    <row r="246" spans="2:16" s="6" customFormat="1" ht="12.75" x14ac:dyDescent="0.2">
      <c r="B246" s="6" t="str">
        <f>IF(ACOMPANHAMENTO_01[[#This Row],[MAT]]="","",COUNTA($C$8:C246))</f>
        <v/>
      </c>
      <c r="C246" s="3"/>
      <c r="D246" s="26" t="str">
        <f>IFERROR(VLOOKUP(ACOMPANHAMENTO_01[[#This Row],[MAT]],FUNCIONARIOS[],3,FALSE),"")</f>
        <v/>
      </c>
      <c r="E246" s="6" t="str">
        <f>IFERROR(VLOOKUP(ACOMPANHAMENTO_01[[#This Row],[MAT]],FUNCIONARIOS[],4,FALSE),"")</f>
        <v/>
      </c>
      <c r="F246" s="8"/>
      <c r="G246" s="7"/>
      <c r="H246" s="28" t="str">
        <f>IFERROR(VLOOKUP(ACOMPANHAMENTO_01[[#This Row],[COD.S]],TABELA_PRODUÇÃO[[COD]:[SERVIÇOS]],3,FALSE),"")</f>
        <v/>
      </c>
      <c r="I246" s="140" t="str">
        <f>IFERROR(VLOOKUP(ACOMPANHAMENTO_01[[#This Row],[COD.S]],TABELA_PRODUÇÃO[[COD]:[UND.]],4,FALSE),"")</f>
        <v/>
      </c>
      <c r="J246" s="150"/>
      <c r="K246" s="58"/>
      <c r="L246" s="9"/>
      <c r="M24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4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4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46" s="6">
        <f>ACOMPANHAMENTO_01[[#This Row],[QUANT]]</f>
        <v>0</v>
      </c>
    </row>
    <row r="247" spans="2:16" s="6" customFormat="1" ht="12.75" x14ac:dyDescent="0.2">
      <c r="B247" s="6" t="str">
        <f>IF(ACOMPANHAMENTO_01[[#This Row],[MAT]]="","",COUNTA($C$8:C247))</f>
        <v/>
      </c>
      <c r="C247" s="3"/>
      <c r="D247" s="26" t="str">
        <f>IFERROR(VLOOKUP(ACOMPANHAMENTO_01[[#This Row],[MAT]],FUNCIONARIOS[],3,FALSE),"")</f>
        <v/>
      </c>
      <c r="E247" s="6" t="str">
        <f>IFERROR(VLOOKUP(ACOMPANHAMENTO_01[[#This Row],[MAT]],FUNCIONARIOS[],4,FALSE),"")</f>
        <v/>
      </c>
      <c r="F247" s="8"/>
      <c r="G247" s="7"/>
      <c r="H247" s="28" t="str">
        <f>IFERROR(VLOOKUP(ACOMPANHAMENTO_01[[#This Row],[COD.S]],TABELA_PRODUÇÃO[[COD]:[SERVIÇOS]],3,FALSE),"")</f>
        <v/>
      </c>
      <c r="I247" s="140" t="str">
        <f>IFERROR(VLOOKUP(ACOMPANHAMENTO_01[[#This Row],[COD.S]],TABELA_PRODUÇÃO[[COD]:[UND.]],4,FALSE),"")</f>
        <v/>
      </c>
      <c r="J247" s="150"/>
      <c r="K247" s="58"/>
      <c r="L247" s="9"/>
      <c r="M24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4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4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47" s="6">
        <f>ACOMPANHAMENTO_01[[#This Row],[QUANT]]</f>
        <v>0</v>
      </c>
    </row>
    <row r="248" spans="2:16" s="6" customFormat="1" ht="12.75" x14ac:dyDescent="0.2">
      <c r="B248" s="6" t="str">
        <f>IF(ACOMPANHAMENTO_01[[#This Row],[MAT]]="","",COUNTA($C$8:C248))</f>
        <v/>
      </c>
      <c r="C248" s="3"/>
      <c r="D248" s="26" t="str">
        <f>IFERROR(VLOOKUP(ACOMPANHAMENTO_01[[#This Row],[MAT]],FUNCIONARIOS[],3,FALSE),"")</f>
        <v/>
      </c>
      <c r="E248" s="6" t="str">
        <f>IFERROR(VLOOKUP(ACOMPANHAMENTO_01[[#This Row],[MAT]],FUNCIONARIOS[],4,FALSE),"")</f>
        <v/>
      </c>
      <c r="F248" s="8"/>
      <c r="G248" s="7"/>
      <c r="H248" s="28" t="str">
        <f>IFERROR(VLOOKUP(ACOMPANHAMENTO_01[[#This Row],[COD.S]],TABELA_PRODUÇÃO[[COD]:[SERVIÇOS]],3,FALSE),"")</f>
        <v/>
      </c>
      <c r="I248" s="140" t="str">
        <f>IFERROR(VLOOKUP(ACOMPANHAMENTO_01[[#This Row],[COD.S]],TABELA_PRODUÇÃO[[COD]:[UND.]],4,FALSE),"")</f>
        <v/>
      </c>
      <c r="J248" s="150"/>
      <c r="K248" s="58"/>
      <c r="L248" s="9"/>
      <c r="M24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4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4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48" s="6">
        <f>ACOMPANHAMENTO_01[[#This Row],[QUANT]]</f>
        <v>0</v>
      </c>
    </row>
    <row r="249" spans="2:16" s="6" customFormat="1" ht="12.75" x14ac:dyDescent="0.2">
      <c r="B249" s="6" t="str">
        <f>IF(ACOMPANHAMENTO_01[[#This Row],[MAT]]="","",COUNTA($C$8:C249))</f>
        <v/>
      </c>
      <c r="C249" s="3"/>
      <c r="D249" s="26" t="str">
        <f>IFERROR(VLOOKUP(ACOMPANHAMENTO_01[[#This Row],[MAT]],FUNCIONARIOS[],3,FALSE),"")</f>
        <v/>
      </c>
      <c r="E249" s="6" t="str">
        <f>IFERROR(VLOOKUP(ACOMPANHAMENTO_01[[#This Row],[MAT]],FUNCIONARIOS[],4,FALSE),"")</f>
        <v/>
      </c>
      <c r="F249" s="8"/>
      <c r="G249" s="7"/>
      <c r="H249" s="28" t="str">
        <f>IFERROR(VLOOKUP(ACOMPANHAMENTO_01[[#This Row],[COD.S]],TABELA_PRODUÇÃO[[COD]:[SERVIÇOS]],3,FALSE),"")</f>
        <v/>
      </c>
      <c r="I249" s="140" t="str">
        <f>IFERROR(VLOOKUP(ACOMPANHAMENTO_01[[#This Row],[COD.S]],TABELA_PRODUÇÃO[[COD]:[UND.]],4,FALSE),"")</f>
        <v/>
      </c>
      <c r="J249" s="150"/>
      <c r="K249" s="58"/>
      <c r="L249" s="9"/>
      <c r="M24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4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4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49" s="6">
        <f>ACOMPANHAMENTO_01[[#This Row],[QUANT]]</f>
        <v>0</v>
      </c>
    </row>
    <row r="250" spans="2:16" s="6" customFormat="1" ht="12.75" x14ac:dyDescent="0.2">
      <c r="B250" s="6" t="str">
        <f>IF(ACOMPANHAMENTO_01[[#This Row],[MAT]]="","",COUNTA($C$8:C250))</f>
        <v/>
      </c>
      <c r="C250" s="3"/>
      <c r="D250" s="26" t="str">
        <f>IFERROR(VLOOKUP(ACOMPANHAMENTO_01[[#This Row],[MAT]],FUNCIONARIOS[],3,FALSE),"")</f>
        <v/>
      </c>
      <c r="E250" s="6" t="str">
        <f>IFERROR(VLOOKUP(ACOMPANHAMENTO_01[[#This Row],[MAT]],FUNCIONARIOS[],4,FALSE),"")</f>
        <v/>
      </c>
      <c r="F250" s="8"/>
      <c r="G250" s="7"/>
      <c r="H250" s="28" t="str">
        <f>IFERROR(VLOOKUP(ACOMPANHAMENTO_01[[#This Row],[COD.S]],TABELA_PRODUÇÃO[[COD]:[SERVIÇOS]],3,FALSE),"")</f>
        <v/>
      </c>
      <c r="I250" s="140" t="str">
        <f>IFERROR(VLOOKUP(ACOMPANHAMENTO_01[[#This Row],[COD.S]],TABELA_PRODUÇÃO[[COD]:[UND.]],4,FALSE),"")</f>
        <v/>
      </c>
      <c r="J250" s="150"/>
      <c r="K250" s="58"/>
      <c r="L250" s="9"/>
      <c r="M25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5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5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50" s="6">
        <f>ACOMPANHAMENTO_01[[#This Row],[QUANT]]</f>
        <v>0</v>
      </c>
    </row>
    <row r="251" spans="2:16" s="6" customFormat="1" ht="12.75" x14ac:dyDescent="0.2">
      <c r="B251" s="6" t="str">
        <f>IF(ACOMPANHAMENTO_01[[#This Row],[MAT]]="","",COUNTA($C$8:C251))</f>
        <v/>
      </c>
      <c r="C251" s="3"/>
      <c r="D251" s="26" t="str">
        <f>IFERROR(VLOOKUP(ACOMPANHAMENTO_01[[#This Row],[MAT]],FUNCIONARIOS[],3,FALSE),"")</f>
        <v/>
      </c>
      <c r="E251" s="6" t="str">
        <f>IFERROR(VLOOKUP(ACOMPANHAMENTO_01[[#This Row],[MAT]],FUNCIONARIOS[],4,FALSE),"")</f>
        <v/>
      </c>
      <c r="F251" s="8"/>
      <c r="G251" s="7"/>
      <c r="H251" s="28" t="str">
        <f>IFERROR(VLOOKUP(ACOMPANHAMENTO_01[[#This Row],[COD.S]],TABELA_PRODUÇÃO[[COD]:[SERVIÇOS]],3,FALSE),"")</f>
        <v/>
      </c>
      <c r="I251" s="140" t="str">
        <f>IFERROR(VLOOKUP(ACOMPANHAMENTO_01[[#This Row],[COD.S]],TABELA_PRODUÇÃO[[COD]:[UND.]],4,FALSE),"")</f>
        <v/>
      </c>
      <c r="J251" s="150"/>
      <c r="K251" s="58"/>
      <c r="L251" s="9"/>
      <c r="M25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5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5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51" s="6">
        <f>ACOMPANHAMENTO_01[[#This Row],[QUANT]]</f>
        <v>0</v>
      </c>
    </row>
    <row r="252" spans="2:16" s="6" customFormat="1" ht="12.75" x14ac:dyDescent="0.2">
      <c r="B252" s="6" t="str">
        <f>IF(ACOMPANHAMENTO_01[[#This Row],[MAT]]="","",COUNTA($C$8:C252))</f>
        <v/>
      </c>
      <c r="C252" s="3"/>
      <c r="D252" s="26" t="str">
        <f>IFERROR(VLOOKUP(ACOMPANHAMENTO_01[[#This Row],[MAT]],FUNCIONARIOS[],3,FALSE),"")</f>
        <v/>
      </c>
      <c r="E252" s="6" t="str">
        <f>IFERROR(VLOOKUP(ACOMPANHAMENTO_01[[#This Row],[MAT]],FUNCIONARIOS[],4,FALSE),"")</f>
        <v/>
      </c>
      <c r="F252" s="8"/>
      <c r="G252" s="7"/>
      <c r="H252" s="28" t="str">
        <f>IFERROR(VLOOKUP(ACOMPANHAMENTO_01[[#This Row],[COD.S]],TABELA_PRODUÇÃO[[COD]:[SERVIÇOS]],3,FALSE),"")</f>
        <v/>
      </c>
      <c r="I252" s="140" t="str">
        <f>IFERROR(VLOOKUP(ACOMPANHAMENTO_01[[#This Row],[COD.S]],TABELA_PRODUÇÃO[[COD]:[UND.]],4,FALSE),"")</f>
        <v/>
      </c>
      <c r="J252" s="150"/>
      <c r="K252" s="58"/>
      <c r="L252" s="9"/>
      <c r="M25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5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5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52" s="6">
        <f>ACOMPANHAMENTO_01[[#This Row],[QUANT]]</f>
        <v>0</v>
      </c>
    </row>
    <row r="253" spans="2:16" s="6" customFormat="1" ht="12.75" x14ac:dyDescent="0.2">
      <c r="B253" s="6" t="str">
        <f>IF(ACOMPANHAMENTO_01[[#This Row],[MAT]]="","",COUNTA($C$8:C253))</f>
        <v/>
      </c>
      <c r="C253" s="3"/>
      <c r="D253" s="26" t="str">
        <f>IFERROR(VLOOKUP(ACOMPANHAMENTO_01[[#This Row],[MAT]],FUNCIONARIOS[],3,FALSE),"")</f>
        <v/>
      </c>
      <c r="E253" s="6" t="str">
        <f>IFERROR(VLOOKUP(ACOMPANHAMENTO_01[[#This Row],[MAT]],FUNCIONARIOS[],4,FALSE),"")</f>
        <v/>
      </c>
      <c r="F253" s="8"/>
      <c r="G253" s="7"/>
      <c r="H253" s="28" t="str">
        <f>IFERROR(VLOOKUP(ACOMPANHAMENTO_01[[#This Row],[COD.S]],TABELA_PRODUÇÃO[[COD]:[SERVIÇOS]],3,FALSE),"")</f>
        <v/>
      </c>
      <c r="I253" s="140" t="str">
        <f>IFERROR(VLOOKUP(ACOMPANHAMENTO_01[[#This Row],[COD.S]],TABELA_PRODUÇÃO[[COD]:[UND.]],4,FALSE),"")</f>
        <v/>
      </c>
      <c r="J253" s="150"/>
      <c r="K253" s="58"/>
      <c r="L253" s="9"/>
      <c r="M25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5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5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53" s="6">
        <f>ACOMPANHAMENTO_01[[#This Row],[QUANT]]</f>
        <v>0</v>
      </c>
    </row>
    <row r="254" spans="2:16" s="6" customFormat="1" ht="12.75" x14ac:dyDescent="0.2">
      <c r="B254" s="6" t="str">
        <f>IF(ACOMPANHAMENTO_01[[#This Row],[MAT]]="","",COUNTA($C$8:C254))</f>
        <v/>
      </c>
      <c r="C254" s="3"/>
      <c r="D254" s="26" t="str">
        <f>IFERROR(VLOOKUP(ACOMPANHAMENTO_01[[#This Row],[MAT]],FUNCIONARIOS[],3,FALSE),"")</f>
        <v/>
      </c>
      <c r="E254" s="6" t="str">
        <f>IFERROR(VLOOKUP(ACOMPANHAMENTO_01[[#This Row],[MAT]],FUNCIONARIOS[],4,FALSE),"")</f>
        <v/>
      </c>
      <c r="F254" s="8"/>
      <c r="G254" s="7"/>
      <c r="H254" s="28" t="str">
        <f>IFERROR(VLOOKUP(ACOMPANHAMENTO_01[[#This Row],[COD.S]],TABELA_PRODUÇÃO[[COD]:[SERVIÇOS]],3,FALSE),"")</f>
        <v/>
      </c>
      <c r="I254" s="140" t="str">
        <f>IFERROR(VLOOKUP(ACOMPANHAMENTO_01[[#This Row],[COD.S]],TABELA_PRODUÇÃO[[COD]:[UND.]],4,FALSE),"")</f>
        <v/>
      </c>
      <c r="J254" s="150"/>
      <c r="K254" s="58"/>
      <c r="L254" s="9"/>
      <c r="M25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5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5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54" s="6">
        <f>ACOMPANHAMENTO_01[[#This Row],[QUANT]]</f>
        <v>0</v>
      </c>
    </row>
    <row r="255" spans="2:16" s="6" customFormat="1" ht="12.75" x14ac:dyDescent="0.2">
      <c r="B255" s="6" t="str">
        <f>IF(ACOMPANHAMENTO_01[[#This Row],[MAT]]="","",COUNTA($C$8:C255))</f>
        <v/>
      </c>
      <c r="C255" s="3"/>
      <c r="D255" s="26" t="str">
        <f>IFERROR(VLOOKUP(ACOMPANHAMENTO_01[[#This Row],[MAT]],FUNCIONARIOS[],3,FALSE),"")</f>
        <v/>
      </c>
      <c r="E255" s="6" t="str">
        <f>IFERROR(VLOOKUP(ACOMPANHAMENTO_01[[#This Row],[MAT]],FUNCIONARIOS[],4,FALSE),"")</f>
        <v/>
      </c>
      <c r="F255" s="8"/>
      <c r="G255" s="7"/>
      <c r="H255" s="28" t="str">
        <f>IFERROR(VLOOKUP(ACOMPANHAMENTO_01[[#This Row],[COD.S]],TABELA_PRODUÇÃO[[COD]:[SERVIÇOS]],3,FALSE),"")</f>
        <v/>
      </c>
      <c r="I255" s="140" t="str">
        <f>IFERROR(VLOOKUP(ACOMPANHAMENTO_01[[#This Row],[COD.S]],TABELA_PRODUÇÃO[[COD]:[UND.]],4,FALSE),"")</f>
        <v/>
      </c>
      <c r="J255" s="150"/>
      <c r="K255" s="58"/>
      <c r="L255" s="9"/>
      <c r="M25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5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5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55" s="6">
        <f>ACOMPANHAMENTO_01[[#This Row],[QUANT]]</f>
        <v>0</v>
      </c>
    </row>
    <row r="256" spans="2:16" s="6" customFormat="1" ht="12.75" x14ac:dyDescent="0.2">
      <c r="B256" s="6" t="str">
        <f>IF(ACOMPANHAMENTO_01[[#This Row],[MAT]]="","",COUNTA($C$8:C256))</f>
        <v/>
      </c>
      <c r="C256" s="3"/>
      <c r="D256" s="26" t="str">
        <f>IFERROR(VLOOKUP(ACOMPANHAMENTO_01[[#This Row],[MAT]],FUNCIONARIOS[],3,FALSE),"")</f>
        <v/>
      </c>
      <c r="E256" s="6" t="str">
        <f>IFERROR(VLOOKUP(ACOMPANHAMENTO_01[[#This Row],[MAT]],FUNCIONARIOS[],4,FALSE),"")</f>
        <v/>
      </c>
      <c r="F256" s="8"/>
      <c r="G256" s="7"/>
      <c r="H256" s="28" t="str">
        <f>IFERROR(VLOOKUP(ACOMPANHAMENTO_01[[#This Row],[COD.S]],TABELA_PRODUÇÃO[[COD]:[SERVIÇOS]],3,FALSE),"")</f>
        <v/>
      </c>
      <c r="I256" s="140" t="str">
        <f>IFERROR(VLOOKUP(ACOMPANHAMENTO_01[[#This Row],[COD.S]],TABELA_PRODUÇÃO[[COD]:[UND.]],4,FALSE),"")</f>
        <v/>
      </c>
      <c r="J256" s="150"/>
      <c r="K256" s="58"/>
      <c r="L256" s="9"/>
      <c r="M25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5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5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56" s="6">
        <f>ACOMPANHAMENTO_01[[#This Row],[QUANT]]</f>
        <v>0</v>
      </c>
    </row>
    <row r="257" spans="2:16" s="6" customFormat="1" ht="12.75" x14ac:dyDescent="0.2">
      <c r="B257" s="6" t="str">
        <f>IF(ACOMPANHAMENTO_01[[#This Row],[MAT]]="","",COUNTA($C$8:C257))</f>
        <v/>
      </c>
      <c r="C257" s="3"/>
      <c r="D257" s="26" t="str">
        <f>IFERROR(VLOOKUP(ACOMPANHAMENTO_01[[#This Row],[MAT]],FUNCIONARIOS[],3,FALSE),"")</f>
        <v/>
      </c>
      <c r="E257" s="6" t="str">
        <f>IFERROR(VLOOKUP(ACOMPANHAMENTO_01[[#This Row],[MAT]],FUNCIONARIOS[],4,FALSE),"")</f>
        <v/>
      </c>
      <c r="F257" s="8"/>
      <c r="G257" s="7"/>
      <c r="H257" s="28" t="str">
        <f>IFERROR(VLOOKUP(ACOMPANHAMENTO_01[[#This Row],[COD.S]],TABELA_PRODUÇÃO[[COD]:[SERVIÇOS]],3,FALSE),"")</f>
        <v/>
      </c>
      <c r="I257" s="140" t="str">
        <f>IFERROR(VLOOKUP(ACOMPANHAMENTO_01[[#This Row],[COD.S]],TABELA_PRODUÇÃO[[COD]:[UND.]],4,FALSE),"")</f>
        <v/>
      </c>
      <c r="J257" s="150"/>
      <c r="K257" s="58"/>
      <c r="L257" s="9"/>
      <c r="M25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5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5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57" s="6">
        <f>ACOMPANHAMENTO_01[[#This Row],[QUANT]]</f>
        <v>0</v>
      </c>
    </row>
    <row r="258" spans="2:16" s="6" customFormat="1" ht="12.75" x14ac:dyDescent="0.2">
      <c r="B258" s="6" t="str">
        <f>IF(ACOMPANHAMENTO_01[[#This Row],[MAT]]="","",COUNTA($C$8:C258))</f>
        <v/>
      </c>
      <c r="C258" s="3"/>
      <c r="D258" s="26" t="str">
        <f>IFERROR(VLOOKUP(ACOMPANHAMENTO_01[[#This Row],[MAT]],FUNCIONARIOS[],3,FALSE),"")</f>
        <v/>
      </c>
      <c r="E258" s="6" t="str">
        <f>IFERROR(VLOOKUP(ACOMPANHAMENTO_01[[#This Row],[MAT]],FUNCIONARIOS[],4,FALSE),"")</f>
        <v/>
      </c>
      <c r="F258" s="8"/>
      <c r="G258" s="7"/>
      <c r="H258" s="28" t="str">
        <f>IFERROR(VLOOKUP(ACOMPANHAMENTO_01[[#This Row],[COD.S]],TABELA_PRODUÇÃO[[COD]:[SERVIÇOS]],3,FALSE),"")</f>
        <v/>
      </c>
      <c r="I258" s="140" t="str">
        <f>IFERROR(VLOOKUP(ACOMPANHAMENTO_01[[#This Row],[COD.S]],TABELA_PRODUÇÃO[[COD]:[UND.]],4,FALSE),"")</f>
        <v/>
      </c>
      <c r="J258" s="150"/>
      <c r="K258" s="58"/>
      <c r="L258" s="9"/>
      <c r="M25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5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5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58" s="6">
        <f>ACOMPANHAMENTO_01[[#This Row],[QUANT]]</f>
        <v>0</v>
      </c>
    </row>
    <row r="259" spans="2:16" s="6" customFormat="1" ht="12.75" x14ac:dyDescent="0.2">
      <c r="B259" s="6" t="str">
        <f>IF(ACOMPANHAMENTO_01[[#This Row],[MAT]]="","",COUNTA($C$8:C259))</f>
        <v/>
      </c>
      <c r="C259" s="3"/>
      <c r="D259" s="26" t="str">
        <f>IFERROR(VLOOKUP(ACOMPANHAMENTO_01[[#This Row],[MAT]],FUNCIONARIOS[],3,FALSE),"")</f>
        <v/>
      </c>
      <c r="E259" s="6" t="str">
        <f>IFERROR(VLOOKUP(ACOMPANHAMENTO_01[[#This Row],[MAT]],FUNCIONARIOS[],4,FALSE),"")</f>
        <v/>
      </c>
      <c r="F259" s="8"/>
      <c r="G259" s="7"/>
      <c r="H259" s="28" t="str">
        <f>IFERROR(VLOOKUP(ACOMPANHAMENTO_01[[#This Row],[COD.S]],TABELA_PRODUÇÃO[[COD]:[SERVIÇOS]],3,FALSE),"")</f>
        <v/>
      </c>
      <c r="I259" s="140" t="str">
        <f>IFERROR(VLOOKUP(ACOMPANHAMENTO_01[[#This Row],[COD.S]],TABELA_PRODUÇÃO[[COD]:[UND.]],4,FALSE),"")</f>
        <v/>
      </c>
      <c r="J259" s="150"/>
      <c r="K259" s="58"/>
      <c r="L259" s="9"/>
      <c r="M25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5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5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59" s="6">
        <f>ACOMPANHAMENTO_01[[#This Row],[QUANT]]</f>
        <v>0</v>
      </c>
    </row>
    <row r="260" spans="2:16" s="6" customFormat="1" ht="12.75" x14ac:dyDescent="0.2">
      <c r="B260" s="6" t="str">
        <f>IF(ACOMPANHAMENTO_01[[#This Row],[MAT]]="","",COUNTA($C$8:C260))</f>
        <v/>
      </c>
      <c r="C260" s="3"/>
      <c r="D260" s="26" t="str">
        <f>IFERROR(VLOOKUP(ACOMPANHAMENTO_01[[#This Row],[MAT]],FUNCIONARIOS[],3,FALSE),"")</f>
        <v/>
      </c>
      <c r="E260" s="6" t="str">
        <f>IFERROR(VLOOKUP(ACOMPANHAMENTO_01[[#This Row],[MAT]],FUNCIONARIOS[],4,FALSE),"")</f>
        <v/>
      </c>
      <c r="F260" s="8"/>
      <c r="G260" s="7"/>
      <c r="H260" s="28" t="str">
        <f>IFERROR(VLOOKUP(ACOMPANHAMENTO_01[[#This Row],[COD.S]],TABELA_PRODUÇÃO[[COD]:[SERVIÇOS]],3,FALSE),"")</f>
        <v/>
      </c>
      <c r="I260" s="140" t="str">
        <f>IFERROR(VLOOKUP(ACOMPANHAMENTO_01[[#This Row],[COD.S]],TABELA_PRODUÇÃO[[COD]:[UND.]],4,FALSE),"")</f>
        <v/>
      </c>
      <c r="J260" s="150"/>
      <c r="K260" s="58"/>
      <c r="L260" s="9"/>
      <c r="M26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6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6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60" s="6">
        <f>ACOMPANHAMENTO_01[[#This Row],[QUANT]]</f>
        <v>0</v>
      </c>
    </row>
    <row r="261" spans="2:16" s="6" customFormat="1" ht="12.75" x14ac:dyDescent="0.2">
      <c r="B261" s="6" t="str">
        <f>IF(ACOMPANHAMENTO_01[[#This Row],[MAT]]="","",COUNTA($C$8:C261))</f>
        <v/>
      </c>
      <c r="C261" s="3"/>
      <c r="D261" s="26" t="str">
        <f>IFERROR(VLOOKUP(ACOMPANHAMENTO_01[[#This Row],[MAT]],FUNCIONARIOS[],3,FALSE),"")</f>
        <v/>
      </c>
      <c r="E261" s="6" t="str">
        <f>IFERROR(VLOOKUP(ACOMPANHAMENTO_01[[#This Row],[MAT]],FUNCIONARIOS[],4,FALSE),"")</f>
        <v/>
      </c>
      <c r="F261" s="8"/>
      <c r="G261" s="7"/>
      <c r="H261" s="28" t="str">
        <f>IFERROR(VLOOKUP(ACOMPANHAMENTO_01[[#This Row],[COD.S]],TABELA_PRODUÇÃO[[COD]:[SERVIÇOS]],3,FALSE),"")</f>
        <v/>
      </c>
      <c r="I261" s="140" t="str">
        <f>IFERROR(VLOOKUP(ACOMPANHAMENTO_01[[#This Row],[COD.S]],TABELA_PRODUÇÃO[[COD]:[UND.]],4,FALSE),"")</f>
        <v/>
      </c>
      <c r="J261" s="150"/>
      <c r="K261" s="58"/>
      <c r="L261" s="9"/>
      <c r="M26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6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6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61" s="6">
        <f>ACOMPANHAMENTO_01[[#This Row],[QUANT]]</f>
        <v>0</v>
      </c>
    </row>
    <row r="262" spans="2:16" s="6" customFormat="1" ht="12.75" x14ac:dyDescent="0.2">
      <c r="B262" s="6" t="str">
        <f>IF(ACOMPANHAMENTO_01[[#This Row],[MAT]]="","",COUNTA($C$8:C262))</f>
        <v/>
      </c>
      <c r="C262" s="3"/>
      <c r="D262" s="26" t="str">
        <f>IFERROR(VLOOKUP(ACOMPANHAMENTO_01[[#This Row],[MAT]],FUNCIONARIOS[],3,FALSE),"")</f>
        <v/>
      </c>
      <c r="E262" s="6" t="str">
        <f>IFERROR(VLOOKUP(ACOMPANHAMENTO_01[[#This Row],[MAT]],FUNCIONARIOS[],4,FALSE),"")</f>
        <v/>
      </c>
      <c r="F262" s="8"/>
      <c r="G262" s="7"/>
      <c r="H262" s="28" t="str">
        <f>IFERROR(VLOOKUP(ACOMPANHAMENTO_01[[#This Row],[COD.S]],TABELA_PRODUÇÃO[[COD]:[SERVIÇOS]],3,FALSE),"")</f>
        <v/>
      </c>
      <c r="I262" s="140" t="str">
        <f>IFERROR(VLOOKUP(ACOMPANHAMENTO_01[[#This Row],[COD.S]],TABELA_PRODUÇÃO[[COD]:[UND.]],4,FALSE),"")</f>
        <v/>
      </c>
      <c r="J262" s="150"/>
      <c r="K262" s="58"/>
      <c r="L262" s="9"/>
      <c r="M26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6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6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62" s="6">
        <f>ACOMPANHAMENTO_01[[#This Row],[QUANT]]</f>
        <v>0</v>
      </c>
    </row>
    <row r="263" spans="2:16" s="6" customFormat="1" ht="12.75" x14ac:dyDescent="0.2">
      <c r="B263" s="6" t="str">
        <f>IF(ACOMPANHAMENTO_01[[#This Row],[MAT]]="","",COUNTA($C$8:C263))</f>
        <v/>
      </c>
      <c r="C263" s="3"/>
      <c r="D263" s="26" t="str">
        <f>IFERROR(VLOOKUP(ACOMPANHAMENTO_01[[#This Row],[MAT]],FUNCIONARIOS[],3,FALSE),"")</f>
        <v/>
      </c>
      <c r="E263" s="6" t="str">
        <f>IFERROR(VLOOKUP(ACOMPANHAMENTO_01[[#This Row],[MAT]],FUNCIONARIOS[],4,FALSE),"")</f>
        <v/>
      </c>
      <c r="F263" s="8"/>
      <c r="G263" s="7"/>
      <c r="H263" s="28" t="str">
        <f>IFERROR(VLOOKUP(ACOMPANHAMENTO_01[[#This Row],[COD.S]],TABELA_PRODUÇÃO[[COD]:[SERVIÇOS]],3,FALSE),"")</f>
        <v/>
      </c>
      <c r="I263" s="140" t="str">
        <f>IFERROR(VLOOKUP(ACOMPANHAMENTO_01[[#This Row],[COD.S]],TABELA_PRODUÇÃO[[COD]:[UND.]],4,FALSE),"")</f>
        <v/>
      </c>
      <c r="J263" s="150"/>
      <c r="K263" s="58"/>
      <c r="L263" s="9"/>
      <c r="M26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6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6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63" s="6">
        <f>ACOMPANHAMENTO_01[[#This Row],[QUANT]]</f>
        <v>0</v>
      </c>
    </row>
    <row r="264" spans="2:16" s="6" customFormat="1" ht="12.75" x14ac:dyDescent="0.2">
      <c r="B264" s="6" t="str">
        <f>IF(ACOMPANHAMENTO_01[[#This Row],[MAT]]="","",COUNTA($C$8:C264))</f>
        <v/>
      </c>
      <c r="C264" s="3"/>
      <c r="D264" s="26" t="str">
        <f>IFERROR(VLOOKUP(ACOMPANHAMENTO_01[[#This Row],[MAT]],FUNCIONARIOS[],3,FALSE),"")</f>
        <v/>
      </c>
      <c r="E264" s="6" t="str">
        <f>IFERROR(VLOOKUP(ACOMPANHAMENTO_01[[#This Row],[MAT]],FUNCIONARIOS[],4,FALSE),"")</f>
        <v/>
      </c>
      <c r="F264" s="8"/>
      <c r="G264" s="7"/>
      <c r="H264" s="28" t="str">
        <f>IFERROR(VLOOKUP(ACOMPANHAMENTO_01[[#This Row],[COD.S]],TABELA_PRODUÇÃO[[COD]:[SERVIÇOS]],3,FALSE),"")</f>
        <v/>
      </c>
      <c r="I264" s="140" t="str">
        <f>IFERROR(VLOOKUP(ACOMPANHAMENTO_01[[#This Row],[COD.S]],TABELA_PRODUÇÃO[[COD]:[UND.]],4,FALSE),"")</f>
        <v/>
      </c>
      <c r="J264" s="150"/>
      <c r="K264" s="58"/>
      <c r="L264" s="9"/>
      <c r="M26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6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6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64" s="6">
        <f>ACOMPANHAMENTO_01[[#This Row],[QUANT]]</f>
        <v>0</v>
      </c>
    </row>
    <row r="265" spans="2:16" s="6" customFormat="1" ht="12.75" x14ac:dyDescent="0.2">
      <c r="B265" s="6" t="str">
        <f>IF(ACOMPANHAMENTO_01[[#This Row],[MAT]]="","",COUNTA($C$8:C265))</f>
        <v/>
      </c>
      <c r="C265" s="3"/>
      <c r="D265" s="26" t="str">
        <f>IFERROR(VLOOKUP(ACOMPANHAMENTO_01[[#This Row],[MAT]],FUNCIONARIOS[],3,FALSE),"")</f>
        <v/>
      </c>
      <c r="E265" s="6" t="str">
        <f>IFERROR(VLOOKUP(ACOMPANHAMENTO_01[[#This Row],[MAT]],FUNCIONARIOS[],4,FALSE),"")</f>
        <v/>
      </c>
      <c r="F265" s="8"/>
      <c r="G265" s="7"/>
      <c r="H265" s="28" t="str">
        <f>IFERROR(VLOOKUP(ACOMPANHAMENTO_01[[#This Row],[COD.S]],TABELA_PRODUÇÃO[[COD]:[SERVIÇOS]],3,FALSE),"")</f>
        <v/>
      </c>
      <c r="I265" s="140" t="str">
        <f>IFERROR(VLOOKUP(ACOMPANHAMENTO_01[[#This Row],[COD.S]],TABELA_PRODUÇÃO[[COD]:[UND.]],4,FALSE),"")</f>
        <v/>
      </c>
      <c r="J265" s="150"/>
      <c r="K265" s="58"/>
      <c r="L265" s="9"/>
      <c r="M26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6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6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65" s="6">
        <f>ACOMPANHAMENTO_01[[#This Row],[QUANT]]</f>
        <v>0</v>
      </c>
    </row>
    <row r="266" spans="2:16" s="6" customFormat="1" ht="12.75" x14ac:dyDescent="0.2">
      <c r="B266" s="6" t="str">
        <f>IF(ACOMPANHAMENTO_01[[#This Row],[MAT]]="","",COUNTA($C$8:C266))</f>
        <v/>
      </c>
      <c r="C266" s="3"/>
      <c r="D266" s="26" t="str">
        <f>IFERROR(VLOOKUP(ACOMPANHAMENTO_01[[#This Row],[MAT]],FUNCIONARIOS[],3,FALSE),"")</f>
        <v/>
      </c>
      <c r="E266" s="6" t="str">
        <f>IFERROR(VLOOKUP(ACOMPANHAMENTO_01[[#This Row],[MAT]],FUNCIONARIOS[],4,FALSE),"")</f>
        <v/>
      </c>
      <c r="F266" s="8"/>
      <c r="G266" s="7"/>
      <c r="H266" s="28" t="str">
        <f>IFERROR(VLOOKUP(ACOMPANHAMENTO_01[[#This Row],[COD.S]],TABELA_PRODUÇÃO[[COD]:[SERVIÇOS]],3,FALSE),"")</f>
        <v/>
      </c>
      <c r="I266" s="140" t="str">
        <f>IFERROR(VLOOKUP(ACOMPANHAMENTO_01[[#This Row],[COD.S]],TABELA_PRODUÇÃO[[COD]:[UND.]],4,FALSE),"")</f>
        <v/>
      </c>
      <c r="J266" s="150"/>
      <c r="K266" s="58"/>
      <c r="L266" s="9"/>
      <c r="M26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6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6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66" s="6">
        <f>ACOMPANHAMENTO_01[[#This Row],[QUANT]]</f>
        <v>0</v>
      </c>
    </row>
    <row r="267" spans="2:16" s="6" customFormat="1" ht="12.75" x14ac:dyDescent="0.2">
      <c r="B267" s="6" t="str">
        <f>IF(ACOMPANHAMENTO_01[[#This Row],[MAT]]="","",COUNTA($C$8:C267))</f>
        <v/>
      </c>
      <c r="C267" s="3"/>
      <c r="D267" s="26" t="str">
        <f>IFERROR(VLOOKUP(ACOMPANHAMENTO_01[[#This Row],[MAT]],FUNCIONARIOS[],3,FALSE),"")</f>
        <v/>
      </c>
      <c r="E267" s="6" t="str">
        <f>IFERROR(VLOOKUP(ACOMPANHAMENTO_01[[#This Row],[MAT]],FUNCIONARIOS[],4,FALSE),"")</f>
        <v/>
      </c>
      <c r="F267" s="8"/>
      <c r="G267" s="7"/>
      <c r="H267" s="28" t="str">
        <f>IFERROR(VLOOKUP(ACOMPANHAMENTO_01[[#This Row],[COD.S]],TABELA_PRODUÇÃO[[COD]:[SERVIÇOS]],3,FALSE),"")</f>
        <v/>
      </c>
      <c r="I267" s="140" t="str">
        <f>IFERROR(VLOOKUP(ACOMPANHAMENTO_01[[#This Row],[COD.S]],TABELA_PRODUÇÃO[[COD]:[UND.]],4,FALSE),"")</f>
        <v/>
      </c>
      <c r="J267" s="150"/>
      <c r="K267" s="58"/>
      <c r="L267" s="9"/>
      <c r="M26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6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6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67" s="6">
        <f>ACOMPANHAMENTO_01[[#This Row],[QUANT]]</f>
        <v>0</v>
      </c>
    </row>
    <row r="268" spans="2:16" s="6" customFormat="1" ht="12.75" x14ac:dyDescent="0.2">
      <c r="B268" s="6" t="str">
        <f>IF(ACOMPANHAMENTO_01[[#This Row],[MAT]]="","",COUNTA($C$8:C268))</f>
        <v/>
      </c>
      <c r="C268" s="3"/>
      <c r="D268" s="26" t="str">
        <f>IFERROR(VLOOKUP(ACOMPANHAMENTO_01[[#This Row],[MAT]],FUNCIONARIOS[],3,FALSE),"")</f>
        <v/>
      </c>
      <c r="E268" s="6" t="str">
        <f>IFERROR(VLOOKUP(ACOMPANHAMENTO_01[[#This Row],[MAT]],FUNCIONARIOS[],4,FALSE),"")</f>
        <v/>
      </c>
      <c r="F268" s="8"/>
      <c r="G268" s="7"/>
      <c r="H268" s="28" t="str">
        <f>IFERROR(VLOOKUP(ACOMPANHAMENTO_01[[#This Row],[COD.S]],TABELA_PRODUÇÃO[[COD]:[SERVIÇOS]],3,FALSE),"")</f>
        <v/>
      </c>
      <c r="I268" s="140" t="str">
        <f>IFERROR(VLOOKUP(ACOMPANHAMENTO_01[[#This Row],[COD.S]],TABELA_PRODUÇÃO[[COD]:[UND.]],4,FALSE),"")</f>
        <v/>
      </c>
      <c r="J268" s="150"/>
      <c r="K268" s="58"/>
      <c r="L268" s="9"/>
      <c r="M26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6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6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68" s="6">
        <f>ACOMPANHAMENTO_01[[#This Row],[QUANT]]</f>
        <v>0</v>
      </c>
    </row>
    <row r="269" spans="2:16" s="6" customFormat="1" ht="12.75" x14ac:dyDescent="0.2">
      <c r="B269" s="6" t="str">
        <f>IF(ACOMPANHAMENTO_01[[#This Row],[MAT]]="","",COUNTA($C$8:C269))</f>
        <v/>
      </c>
      <c r="C269" s="3"/>
      <c r="D269" s="26" t="str">
        <f>IFERROR(VLOOKUP(ACOMPANHAMENTO_01[[#This Row],[MAT]],FUNCIONARIOS[],3,FALSE),"")</f>
        <v/>
      </c>
      <c r="E269" s="6" t="str">
        <f>IFERROR(VLOOKUP(ACOMPANHAMENTO_01[[#This Row],[MAT]],FUNCIONARIOS[],4,FALSE),"")</f>
        <v/>
      </c>
      <c r="F269" s="8"/>
      <c r="G269" s="7"/>
      <c r="H269" s="28" t="str">
        <f>IFERROR(VLOOKUP(ACOMPANHAMENTO_01[[#This Row],[COD.S]],TABELA_PRODUÇÃO[[COD]:[SERVIÇOS]],3,FALSE),"")</f>
        <v/>
      </c>
      <c r="I269" s="140" t="str">
        <f>IFERROR(VLOOKUP(ACOMPANHAMENTO_01[[#This Row],[COD.S]],TABELA_PRODUÇÃO[[COD]:[UND.]],4,FALSE),"")</f>
        <v/>
      </c>
      <c r="J269" s="150"/>
      <c r="K269" s="58"/>
      <c r="L269" s="9"/>
      <c r="M26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6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6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69" s="6">
        <f>ACOMPANHAMENTO_01[[#This Row],[QUANT]]</f>
        <v>0</v>
      </c>
    </row>
    <row r="270" spans="2:16" s="6" customFormat="1" ht="12.75" x14ac:dyDescent="0.2">
      <c r="B270" s="6" t="str">
        <f>IF(ACOMPANHAMENTO_01[[#This Row],[MAT]]="","",COUNTA($C$8:C270))</f>
        <v/>
      </c>
      <c r="C270" s="3"/>
      <c r="D270" s="26" t="str">
        <f>IFERROR(VLOOKUP(ACOMPANHAMENTO_01[[#This Row],[MAT]],FUNCIONARIOS[],3,FALSE),"")</f>
        <v/>
      </c>
      <c r="E270" s="6" t="str">
        <f>IFERROR(VLOOKUP(ACOMPANHAMENTO_01[[#This Row],[MAT]],FUNCIONARIOS[],4,FALSE),"")</f>
        <v/>
      </c>
      <c r="F270" s="8"/>
      <c r="G270" s="7"/>
      <c r="H270" s="28" t="str">
        <f>IFERROR(VLOOKUP(ACOMPANHAMENTO_01[[#This Row],[COD.S]],TABELA_PRODUÇÃO[[COD]:[SERVIÇOS]],3,FALSE),"")</f>
        <v/>
      </c>
      <c r="I270" s="140" t="str">
        <f>IFERROR(VLOOKUP(ACOMPANHAMENTO_01[[#This Row],[COD.S]],TABELA_PRODUÇÃO[[COD]:[UND.]],4,FALSE),"")</f>
        <v/>
      </c>
      <c r="J270" s="150"/>
      <c r="K270" s="58"/>
      <c r="L270" s="9"/>
      <c r="M27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7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7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70" s="6">
        <f>ACOMPANHAMENTO_01[[#This Row],[QUANT]]</f>
        <v>0</v>
      </c>
    </row>
    <row r="271" spans="2:16" s="6" customFormat="1" ht="12.75" x14ac:dyDescent="0.2">
      <c r="B271" s="6" t="str">
        <f>IF(ACOMPANHAMENTO_01[[#This Row],[MAT]]="","",COUNTA($C$8:C271))</f>
        <v/>
      </c>
      <c r="C271" s="3"/>
      <c r="D271" s="26" t="str">
        <f>IFERROR(VLOOKUP(ACOMPANHAMENTO_01[[#This Row],[MAT]],FUNCIONARIOS[],3,FALSE),"")</f>
        <v/>
      </c>
      <c r="E271" s="6" t="str">
        <f>IFERROR(VLOOKUP(ACOMPANHAMENTO_01[[#This Row],[MAT]],FUNCIONARIOS[],4,FALSE),"")</f>
        <v/>
      </c>
      <c r="F271" s="8"/>
      <c r="G271" s="7"/>
      <c r="H271" s="28" t="str">
        <f>IFERROR(VLOOKUP(ACOMPANHAMENTO_01[[#This Row],[COD.S]],TABELA_PRODUÇÃO[[COD]:[SERVIÇOS]],3,FALSE),"")</f>
        <v/>
      </c>
      <c r="I271" s="140" t="str">
        <f>IFERROR(VLOOKUP(ACOMPANHAMENTO_01[[#This Row],[COD.S]],TABELA_PRODUÇÃO[[COD]:[UND.]],4,FALSE),"")</f>
        <v/>
      </c>
      <c r="J271" s="150"/>
      <c r="K271" s="58"/>
      <c r="L271" s="9"/>
      <c r="M27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7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7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71" s="6">
        <f>ACOMPANHAMENTO_01[[#This Row],[QUANT]]</f>
        <v>0</v>
      </c>
    </row>
    <row r="272" spans="2:16" s="6" customFormat="1" ht="12.75" x14ac:dyDescent="0.2">
      <c r="B272" s="6" t="str">
        <f>IF(ACOMPANHAMENTO_01[[#This Row],[MAT]]="","",COUNTA($C$8:C272))</f>
        <v/>
      </c>
      <c r="C272" s="3"/>
      <c r="D272" s="26" t="str">
        <f>IFERROR(VLOOKUP(ACOMPANHAMENTO_01[[#This Row],[MAT]],FUNCIONARIOS[],3,FALSE),"")</f>
        <v/>
      </c>
      <c r="E272" s="6" t="str">
        <f>IFERROR(VLOOKUP(ACOMPANHAMENTO_01[[#This Row],[MAT]],FUNCIONARIOS[],4,FALSE),"")</f>
        <v/>
      </c>
      <c r="F272" s="8"/>
      <c r="G272" s="7"/>
      <c r="H272" s="28" t="str">
        <f>IFERROR(VLOOKUP(ACOMPANHAMENTO_01[[#This Row],[COD.S]],TABELA_PRODUÇÃO[[COD]:[SERVIÇOS]],3,FALSE),"")</f>
        <v/>
      </c>
      <c r="I272" s="140" t="str">
        <f>IFERROR(VLOOKUP(ACOMPANHAMENTO_01[[#This Row],[COD.S]],TABELA_PRODUÇÃO[[COD]:[UND.]],4,FALSE),"")</f>
        <v/>
      </c>
      <c r="J272" s="150"/>
      <c r="K272" s="58"/>
      <c r="L272" s="9"/>
      <c r="M27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7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7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72" s="6">
        <f>ACOMPANHAMENTO_01[[#This Row],[QUANT]]</f>
        <v>0</v>
      </c>
    </row>
    <row r="273" spans="2:16" s="6" customFormat="1" ht="12.75" x14ac:dyDescent="0.2">
      <c r="B273" s="6" t="str">
        <f>IF(ACOMPANHAMENTO_01[[#This Row],[MAT]]="","",COUNTA($C$8:C273))</f>
        <v/>
      </c>
      <c r="C273" s="3"/>
      <c r="D273" s="26" t="str">
        <f>IFERROR(VLOOKUP(ACOMPANHAMENTO_01[[#This Row],[MAT]],FUNCIONARIOS[],3,FALSE),"")</f>
        <v/>
      </c>
      <c r="E273" s="6" t="str">
        <f>IFERROR(VLOOKUP(ACOMPANHAMENTO_01[[#This Row],[MAT]],FUNCIONARIOS[],4,FALSE),"")</f>
        <v/>
      </c>
      <c r="F273" s="8"/>
      <c r="G273" s="7"/>
      <c r="H273" s="28" t="str">
        <f>IFERROR(VLOOKUP(ACOMPANHAMENTO_01[[#This Row],[COD.S]],TABELA_PRODUÇÃO[[COD]:[SERVIÇOS]],3,FALSE),"")</f>
        <v/>
      </c>
      <c r="I273" s="140" t="str">
        <f>IFERROR(VLOOKUP(ACOMPANHAMENTO_01[[#This Row],[COD.S]],TABELA_PRODUÇÃO[[COD]:[UND.]],4,FALSE),"")</f>
        <v/>
      </c>
      <c r="J273" s="150"/>
      <c r="K273" s="58"/>
      <c r="L273" s="9"/>
      <c r="M27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7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7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73" s="6">
        <f>ACOMPANHAMENTO_01[[#This Row],[QUANT]]</f>
        <v>0</v>
      </c>
    </row>
    <row r="274" spans="2:16" s="6" customFormat="1" ht="12.75" x14ac:dyDescent="0.2">
      <c r="B274" s="6" t="str">
        <f>IF(ACOMPANHAMENTO_01[[#This Row],[MAT]]="","",COUNTA($C$8:C274))</f>
        <v/>
      </c>
      <c r="C274" s="3"/>
      <c r="D274" s="26" t="str">
        <f>IFERROR(VLOOKUP(ACOMPANHAMENTO_01[[#This Row],[MAT]],FUNCIONARIOS[],3,FALSE),"")</f>
        <v/>
      </c>
      <c r="E274" s="6" t="str">
        <f>IFERROR(VLOOKUP(ACOMPANHAMENTO_01[[#This Row],[MAT]],FUNCIONARIOS[],4,FALSE),"")</f>
        <v/>
      </c>
      <c r="F274" s="8"/>
      <c r="G274" s="7"/>
      <c r="H274" s="28" t="str">
        <f>IFERROR(VLOOKUP(ACOMPANHAMENTO_01[[#This Row],[COD.S]],TABELA_PRODUÇÃO[[COD]:[SERVIÇOS]],3,FALSE),"")</f>
        <v/>
      </c>
      <c r="I274" s="140" t="str">
        <f>IFERROR(VLOOKUP(ACOMPANHAMENTO_01[[#This Row],[COD.S]],TABELA_PRODUÇÃO[[COD]:[UND.]],4,FALSE),"")</f>
        <v/>
      </c>
      <c r="J274" s="150"/>
      <c r="K274" s="58"/>
      <c r="L274" s="9"/>
      <c r="M27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7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7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74" s="6">
        <f>ACOMPANHAMENTO_01[[#This Row],[QUANT]]</f>
        <v>0</v>
      </c>
    </row>
    <row r="275" spans="2:16" s="6" customFormat="1" ht="12.75" x14ac:dyDescent="0.2">
      <c r="B275" s="6" t="str">
        <f>IF(ACOMPANHAMENTO_01[[#This Row],[MAT]]="","",COUNTA($C$8:C275))</f>
        <v/>
      </c>
      <c r="C275" s="3"/>
      <c r="D275" s="26" t="str">
        <f>IFERROR(VLOOKUP(ACOMPANHAMENTO_01[[#This Row],[MAT]],FUNCIONARIOS[],3,FALSE),"")</f>
        <v/>
      </c>
      <c r="E275" s="6" t="str">
        <f>IFERROR(VLOOKUP(ACOMPANHAMENTO_01[[#This Row],[MAT]],FUNCIONARIOS[],4,FALSE),"")</f>
        <v/>
      </c>
      <c r="F275" s="8"/>
      <c r="G275" s="7"/>
      <c r="H275" s="28" t="str">
        <f>IFERROR(VLOOKUP(ACOMPANHAMENTO_01[[#This Row],[COD.S]],TABELA_PRODUÇÃO[[COD]:[SERVIÇOS]],3,FALSE),"")</f>
        <v/>
      </c>
      <c r="I275" s="140" t="str">
        <f>IFERROR(VLOOKUP(ACOMPANHAMENTO_01[[#This Row],[COD.S]],TABELA_PRODUÇÃO[[COD]:[UND.]],4,FALSE),"")</f>
        <v/>
      </c>
      <c r="J275" s="150"/>
      <c r="K275" s="58"/>
      <c r="L275" s="9"/>
      <c r="M27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7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7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75" s="6">
        <f>ACOMPANHAMENTO_01[[#This Row],[QUANT]]</f>
        <v>0</v>
      </c>
    </row>
    <row r="276" spans="2:16" s="6" customFormat="1" ht="12.75" x14ac:dyDescent="0.2">
      <c r="B276" s="6" t="str">
        <f>IF(ACOMPANHAMENTO_01[[#This Row],[MAT]]="","",COUNTA($C$8:C276))</f>
        <v/>
      </c>
      <c r="C276" s="3"/>
      <c r="D276" s="26" t="str">
        <f>IFERROR(VLOOKUP(ACOMPANHAMENTO_01[[#This Row],[MAT]],FUNCIONARIOS[],3,FALSE),"")</f>
        <v/>
      </c>
      <c r="E276" s="6" t="str">
        <f>IFERROR(VLOOKUP(ACOMPANHAMENTO_01[[#This Row],[MAT]],FUNCIONARIOS[],4,FALSE),"")</f>
        <v/>
      </c>
      <c r="F276" s="8"/>
      <c r="G276" s="7"/>
      <c r="H276" s="28" t="str">
        <f>IFERROR(VLOOKUP(ACOMPANHAMENTO_01[[#This Row],[COD.S]],TABELA_PRODUÇÃO[[COD]:[SERVIÇOS]],3,FALSE),"")</f>
        <v/>
      </c>
      <c r="I276" s="140" t="str">
        <f>IFERROR(VLOOKUP(ACOMPANHAMENTO_01[[#This Row],[COD.S]],TABELA_PRODUÇÃO[[COD]:[UND.]],4,FALSE),"")</f>
        <v/>
      </c>
      <c r="J276" s="150"/>
      <c r="K276" s="58"/>
      <c r="L276" s="9"/>
      <c r="M27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7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7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76" s="6">
        <f>ACOMPANHAMENTO_01[[#This Row],[QUANT]]</f>
        <v>0</v>
      </c>
    </row>
    <row r="277" spans="2:16" s="6" customFormat="1" ht="12.75" x14ac:dyDescent="0.2">
      <c r="B277" s="6" t="str">
        <f>IF(ACOMPANHAMENTO_01[[#This Row],[MAT]]="","",COUNTA($C$8:C277))</f>
        <v/>
      </c>
      <c r="C277" s="3"/>
      <c r="D277" s="26" t="str">
        <f>IFERROR(VLOOKUP(ACOMPANHAMENTO_01[[#This Row],[MAT]],FUNCIONARIOS[],3,FALSE),"")</f>
        <v/>
      </c>
      <c r="E277" s="6" t="str">
        <f>IFERROR(VLOOKUP(ACOMPANHAMENTO_01[[#This Row],[MAT]],FUNCIONARIOS[],4,FALSE),"")</f>
        <v/>
      </c>
      <c r="F277" s="8"/>
      <c r="G277" s="7"/>
      <c r="H277" s="28" t="str">
        <f>IFERROR(VLOOKUP(ACOMPANHAMENTO_01[[#This Row],[COD.S]],TABELA_PRODUÇÃO[[COD]:[SERVIÇOS]],3,FALSE),"")</f>
        <v/>
      </c>
      <c r="I277" s="140" t="str">
        <f>IFERROR(VLOOKUP(ACOMPANHAMENTO_01[[#This Row],[COD.S]],TABELA_PRODUÇÃO[[COD]:[UND.]],4,FALSE),"")</f>
        <v/>
      </c>
      <c r="J277" s="150"/>
      <c r="K277" s="58"/>
      <c r="L277" s="9"/>
      <c r="M27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7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7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77" s="6">
        <f>ACOMPANHAMENTO_01[[#This Row],[QUANT]]</f>
        <v>0</v>
      </c>
    </row>
    <row r="278" spans="2:16" s="6" customFormat="1" ht="12.75" x14ac:dyDescent="0.2">
      <c r="B278" s="6" t="str">
        <f>IF(ACOMPANHAMENTO_01[[#This Row],[MAT]]="","",COUNTA($C$8:C278))</f>
        <v/>
      </c>
      <c r="C278" s="3"/>
      <c r="D278" s="26" t="str">
        <f>IFERROR(VLOOKUP(ACOMPANHAMENTO_01[[#This Row],[MAT]],FUNCIONARIOS[],3,FALSE),"")</f>
        <v/>
      </c>
      <c r="E278" s="6" t="str">
        <f>IFERROR(VLOOKUP(ACOMPANHAMENTO_01[[#This Row],[MAT]],FUNCIONARIOS[],4,FALSE),"")</f>
        <v/>
      </c>
      <c r="F278" s="8"/>
      <c r="G278" s="7"/>
      <c r="H278" s="28" t="str">
        <f>IFERROR(VLOOKUP(ACOMPANHAMENTO_01[[#This Row],[COD.S]],TABELA_PRODUÇÃO[[COD]:[SERVIÇOS]],3,FALSE),"")</f>
        <v/>
      </c>
      <c r="I278" s="140" t="str">
        <f>IFERROR(VLOOKUP(ACOMPANHAMENTO_01[[#This Row],[COD.S]],TABELA_PRODUÇÃO[[COD]:[UND.]],4,FALSE),"")</f>
        <v/>
      </c>
      <c r="J278" s="150"/>
      <c r="K278" s="58"/>
      <c r="L278" s="9"/>
      <c r="M27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7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7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78" s="6">
        <f>ACOMPANHAMENTO_01[[#This Row],[QUANT]]</f>
        <v>0</v>
      </c>
    </row>
    <row r="279" spans="2:16" s="6" customFormat="1" ht="12.75" x14ac:dyDescent="0.2">
      <c r="B279" s="6" t="str">
        <f>IF(ACOMPANHAMENTO_01[[#This Row],[MAT]]="","",COUNTA($C$8:C279))</f>
        <v/>
      </c>
      <c r="C279" s="3"/>
      <c r="D279" s="26" t="str">
        <f>IFERROR(VLOOKUP(ACOMPANHAMENTO_01[[#This Row],[MAT]],FUNCIONARIOS[],3,FALSE),"")</f>
        <v/>
      </c>
      <c r="E279" s="6" t="str">
        <f>IFERROR(VLOOKUP(ACOMPANHAMENTO_01[[#This Row],[MAT]],FUNCIONARIOS[],4,FALSE),"")</f>
        <v/>
      </c>
      <c r="F279" s="8"/>
      <c r="G279" s="7"/>
      <c r="H279" s="28" t="str">
        <f>IFERROR(VLOOKUP(ACOMPANHAMENTO_01[[#This Row],[COD.S]],TABELA_PRODUÇÃO[[COD]:[SERVIÇOS]],3,FALSE),"")</f>
        <v/>
      </c>
      <c r="I279" s="140" t="str">
        <f>IFERROR(VLOOKUP(ACOMPANHAMENTO_01[[#This Row],[COD.S]],TABELA_PRODUÇÃO[[COD]:[UND.]],4,FALSE),"")</f>
        <v/>
      </c>
      <c r="J279" s="150"/>
      <c r="K279" s="58"/>
      <c r="L279" s="9"/>
      <c r="M27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7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7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79" s="6">
        <f>ACOMPANHAMENTO_01[[#This Row],[QUANT]]</f>
        <v>0</v>
      </c>
    </row>
    <row r="280" spans="2:16" s="6" customFormat="1" ht="12.75" x14ac:dyDescent="0.2">
      <c r="B280" s="6" t="str">
        <f>IF(ACOMPANHAMENTO_01[[#This Row],[MAT]]="","",COUNTA($C$8:C280))</f>
        <v/>
      </c>
      <c r="C280" s="3"/>
      <c r="D280" s="26" t="str">
        <f>IFERROR(VLOOKUP(ACOMPANHAMENTO_01[[#This Row],[MAT]],FUNCIONARIOS[],3,FALSE),"")</f>
        <v/>
      </c>
      <c r="E280" s="6" t="str">
        <f>IFERROR(VLOOKUP(ACOMPANHAMENTO_01[[#This Row],[MAT]],FUNCIONARIOS[],4,FALSE),"")</f>
        <v/>
      </c>
      <c r="F280" s="8"/>
      <c r="G280" s="7"/>
      <c r="H280" s="28" t="str">
        <f>IFERROR(VLOOKUP(ACOMPANHAMENTO_01[[#This Row],[COD.S]],TABELA_PRODUÇÃO[[COD]:[SERVIÇOS]],3,FALSE),"")</f>
        <v/>
      </c>
      <c r="I280" s="140" t="str">
        <f>IFERROR(VLOOKUP(ACOMPANHAMENTO_01[[#This Row],[COD.S]],TABELA_PRODUÇÃO[[COD]:[UND.]],4,FALSE),"")</f>
        <v/>
      </c>
      <c r="J280" s="150"/>
      <c r="K280" s="58"/>
      <c r="L280" s="9"/>
      <c r="M28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8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8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80" s="6">
        <f>ACOMPANHAMENTO_01[[#This Row],[QUANT]]</f>
        <v>0</v>
      </c>
    </row>
    <row r="281" spans="2:16" s="6" customFormat="1" ht="12.75" x14ac:dyDescent="0.2">
      <c r="B281" s="6" t="str">
        <f>IF(ACOMPANHAMENTO_01[[#This Row],[MAT]]="","",COUNTA($C$8:C281))</f>
        <v/>
      </c>
      <c r="C281" s="3"/>
      <c r="D281" s="26" t="str">
        <f>IFERROR(VLOOKUP(ACOMPANHAMENTO_01[[#This Row],[MAT]],FUNCIONARIOS[],3,FALSE),"")</f>
        <v/>
      </c>
      <c r="E281" s="6" t="str">
        <f>IFERROR(VLOOKUP(ACOMPANHAMENTO_01[[#This Row],[MAT]],FUNCIONARIOS[],4,FALSE),"")</f>
        <v/>
      </c>
      <c r="F281" s="8"/>
      <c r="G281" s="7"/>
      <c r="H281" s="28" t="str">
        <f>IFERROR(VLOOKUP(ACOMPANHAMENTO_01[[#This Row],[COD.S]],TABELA_PRODUÇÃO[[COD]:[SERVIÇOS]],3,FALSE),"")</f>
        <v/>
      </c>
      <c r="I281" s="140" t="str">
        <f>IFERROR(VLOOKUP(ACOMPANHAMENTO_01[[#This Row],[COD.S]],TABELA_PRODUÇÃO[[COD]:[UND.]],4,FALSE),"")</f>
        <v/>
      </c>
      <c r="J281" s="150"/>
      <c r="K281" s="58"/>
      <c r="L281" s="9"/>
      <c r="M28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8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8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81" s="6">
        <f>ACOMPANHAMENTO_01[[#This Row],[QUANT]]</f>
        <v>0</v>
      </c>
    </row>
    <row r="282" spans="2:16" s="6" customFormat="1" ht="12.75" x14ac:dyDescent="0.2">
      <c r="B282" s="6" t="str">
        <f>IF(ACOMPANHAMENTO_01[[#This Row],[MAT]]="","",COUNTA($C$8:C282))</f>
        <v/>
      </c>
      <c r="C282" s="3"/>
      <c r="D282" s="26" t="str">
        <f>IFERROR(VLOOKUP(ACOMPANHAMENTO_01[[#This Row],[MAT]],FUNCIONARIOS[],3,FALSE),"")</f>
        <v/>
      </c>
      <c r="E282" s="6" t="str">
        <f>IFERROR(VLOOKUP(ACOMPANHAMENTO_01[[#This Row],[MAT]],FUNCIONARIOS[],4,FALSE),"")</f>
        <v/>
      </c>
      <c r="F282" s="8"/>
      <c r="G282" s="7"/>
      <c r="H282" s="28" t="str">
        <f>IFERROR(VLOOKUP(ACOMPANHAMENTO_01[[#This Row],[COD.S]],TABELA_PRODUÇÃO[[COD]:[SERVIÇOS]],3,FALSE),"")</f>
        <v/>
      </c>
      <c r="I282" s="140" t="str">
        <f>IFERROR(VLOOKUP(ACOMPANHAMENTO_01[[#This Row],[COD.S]],TABELA_PRODUÇÃO[[COD]:[UND.]],4,FALSE),"")</f>
        <v/>
      </c>
      <c r="J282" s="150"/>
      <c r="K282" s="58"/>
      <c r="L282" s="9"/>
      <c r="M28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8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8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82" s="6">
        <f>ACOMPANHAMENTO_01[[#This Row],[QUANT]]</f>
        <v>0</v>
      </c>
    </row>
    <row r="283" spans="2:16" s="6" customFormat="1" ht="12.75" x14ac:dyDescent="0.2">
      <c r="B283" s="6" t="str">
        <f>IF(ACOMPANHAMENTO_01[[#This Row],[MAT]]="","",COUNTA($C$8:C283))</f>
        <v/>
      </c>
      <c r="C283" s="3"/>
      <c r="D283" s="26" t="str">
        <f>IFERROR(VLOOKUP(ACOMPANHAMENTO_01[[#This Row],[MAT]],FUNCIONARIOS[],3,FALSE),"")</f>
        <v/>
      </c>
      <c r="E283" s="6" t="str">
        <f>IFERROR(VLOOKUP(ACOMPANHAMENTO_01[[#This Row],[MAT]],FUNCIONARIOS[],4,FALSE),"")</f>
        <v/>
      </c>
      <c r="F283" s="8"/>
      <c r="G283" s="7"/>
      <c r="H283" s="28" t="str">
        <f>IFERROR(VLOOKUP(ACOMPANHAMENTO_01[[#This Row],[COD.S]],TABELA_PRODUÇÃO[[COD]:[SERVIÇOS]],3,FALSE),"")</f>
        <v/>
      </c>
      <c r="I283" s="140" t="str">
        <f>IFERROR(VLOOKUP(ACOMPANHAMENTO_01[[#This Row],[COD.S]],TABELA_PRODUÇÃO[[COD]:[UND.]],4,FALSE),"")</f>
        <v/>
      </c>
      <c r="J283" s="150"/>
      <c r="K283" s="58"/>
      <c r="L283" s="9"/>
      <c r="M28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8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8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83" s="6">
        <f>ACOMPANHAMENTO_01[[#This Row],[QUANT]]</f>
        <v>0</v>
      </c>
    </row>
    <row r="284" spans="2:16" s="6" customFormat="1" ht="12.75" x14ac:dyDescent="0.2">
      <c r="B284" s="6" t="str">
        <f>IF(ACOMPANHAMENTO_01[[#This Row],[MAT]]="","",COUNTA($C$8:C284))</f>
        <v/>
      </c>
      <c r="C284" s="3"/>
      <c r="D284" s="26" t="str">
        <f>IFERROR(VLOOKUP(ACOMPANHAMENTO_01[[#This Row],[MAT]],FUNCIONARIOS[],3,FALSE),"")</f>
        <v/>
      </c>
      <c r="E284" s="6" t="str">
        <f>IFERROR(VLOOKUP(ACOMPANHAMENTO_01[[#This Row],[MAT]],FUNCIONARIOS[],4,FALSE),"")</f>
        <v/>
      </c>
      <c r="F284" s="8"/>
      <c r="G284" s="7"/>
      <c r="H284" s="28" t="str">
        <f>IFERROR(VLOOKUP(ACOMPANHAMENTO_01[[#This Row],[COD.S]],TABELA_PRODUÇÃO[[COD]:[SERVIÇOS]],3,FALSE),"")</f>
        <v/>
      </c>
      <c r="I284" s="140" t="str">
        <f>IFERROR(VLOOKUP(ACOMPANHAMENTO_01[[#This Row],[COD.S]],TABELA_PRODUÇÃO[[COD]:[UND.]],4,FALSE),"")</f>
        <v/>
      </c>
      <c r="J284" s="150"/>
      <c r="K284" s="58"/>
      <c r="L284" s="9"/>
      <c r="M28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8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8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84" s="6">
        <f>ACOMPANHAMENTO_01[[#This Row],[QUANT]]</f>
        <v>0</v>
      </c>
    </row>
    <row r="285" spans="2:16" s="6" customFormat="1" ht="12.75" x14ac:dyDescent="0.2">
      <c r="B285" s="6" t="str">
        <f>IF(ACOMPANHAMENTO_01[[#This Row],[MAT]]="","",COUNTA($C$8:C285))</f>
        <v/>
      </c>
      <c r="C285" s="3"/>
      <c r="D285" s="26" t="str">
        <f>IFERROR(VLOOKUP(ACOMPANHAMENTO_01[[#This Row],[MAT]],FUNCIONARIOS[],3,FALSE),"")</f>
        <v/>
      </c>
      <c r="E285" s="6" t="str">
        <f>IFERROR(VLOOKUP(ACOMPANHAMENTO_01[[#This Row],[MAT]],FUNCIONARIOS[],4,FALSE),"")</f>
        <v/>
      </c>
      <c r="F285" s="8"/>
      <c r="G285" s="7"/>
      <c r="H285" s="28" t="str">
        <f>IFERROR(VLOOKUP(ACOMPANHAMENTO_01[[#This Row],[COD.S]],TABELA_PRODUÇÃO[[COD]:[SERVIÇOS]],3,FALSE),"")</f>
        <v/>
      </c>
      <c r="I285" s="140" t="str">
        <f>IFERROR(VLOOKUP(ACOMPANHAMENTO_01[[#This Row],[COD.S]],TABELA_PRODUÇÃO[[COD]:[UND.]],4,FALSE),"")</f>
        <v/>
      </c>
      <c r="J285" s="150"/>
      <c r="K285" s="58"/>
      <c r="L285" s="9"/>
      <c r="M28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8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8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85" s="6">
        <f>ACOMPANHAMENTO_01[[#This Row],[QUANT]]</f>
        <v>0</v>
      </c>
    </row>
    <row r="286" spans="2:16" s="6" customFormat="1" ht="12.75" x14ac:dyDescent="0.2">
      <c r="B286" s="6" t="str">
        <f>IF(ACOMPANHAMENTO_01[[#This Row],[MAT]]="","",COUNTA($C$8:C286))</f>
        <v/>
      </c>
      <c r="C286" s="3"/>
      <c r="D286" s="26" t="str">
        <f>IFERROR(VLOOKUP(ACOMPANHAMENTO_01[[#This Row],[MAT]],FUNCIONARIOS[],3,FALSE),"")</f>
        <v/>
      </c>
      <c r="E286" s="6" t="str">
        <f>IFERROR(VLOOKUP(ACOMPANHAMENTO_01[[#This Row],[MAT]],FUNCIONARIOS[],4,FALSE),"")</f>
        <v/>
      </c>
      <c r="F286" s="8"/>
      <c r="G286" s="7"/>
      <c r="H286" s="28" t="str">
        <f>IFERROR(VLOOKUP(ACOMPANHAMENTO_01[[#This Row],[COD.S]],TABELA_PRODUÇÃO[[COD]:[SERVIÇOS]],3,FALSE),"")</f>
        <v/>
      </c>
      <c r="I286" s="140" t="str">
        <f>IFERROR(VLOOKUP(ACOMPANHAMENTO_01[[#This Row],[COD.S]],TABELA_PRODUÇÃO[[COD]:[UND.]],4,FALSE),"")</f>
        <v/>
      </c>
      <c r="J286" s="150"/>
      <c r="K286" s="58"/>
      <c r="L286" s="9"/>
      <c r="M28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8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8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86" s="6">
        <f>ACOMPANHAMENTO_01[[#This Row],[QUANT]]</f>
        <v>0</v>
      </c>
    </row>
    <row r="287" spans="2:16" s="6" customFormat="1" ht="12.75" x14ac:dyDescent="0.2">
      <c r="B287" s="6" t="str">
        <f>IF(ACOMPANHAMENTO_01[[#This Row],[MAT]]="","",COUNTA($C$8:C287))</f>
        <v/>
      </c>
      <c r="C287" s="3"/>
      <c r="D287" s="26" t="str">
        <f>IFERROR(VLOOKUP(ACOMPANHAMENTO_01[[#This Row],[MAT]],FUNCIONARIOS[],3,FALSE),"")</f>
        <v/>
      </c>
      <c r="E287" s="6" t="str">
        <f>IFERROR(VLOOKUP(ACOMPANHAMENTO_01[[#This Row],[MAT]],FUNCIONARIOS[],4,FALSE),"")</f>
        <v/>
      </c>
      <c r="F287" s="8"/>
      <c r="G287" s="7"/>
      <c r="H287" s="28" t="str">
        <f>IFERROR(VLOOKUP(ACOMPANHAMENTO_01[[#This Row],[COD.S]],TABELA_PRODUÇÃO[[COD]:[SERVIÇOS]],3,FALSE),"")</f>
        <v/>
      </c>
      <c r="I287" s="140" t="str">
        <f>IFERROR(VLOOKUP(ACOMPANHAMENTO_01[[#This Row],[COD.S]],TABELA_PRODUÇÃO[[COD]:[UND.]],4,FALSE),"")</f>
        <v/>
      </c>
      <c r="J287" s="150"/>
      <c r="K287" s="58"/>
      <c r="L287" s="9"/>
      <c r="M28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8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8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87" s="6">
        <f>ACOMPANHAMENTO_01[[#This Row],[QUANT]]</f>
        <v>0</v>
      </c>
    </row>
    <row r="288" spans="2:16" s="6" customFormat="1" ht="12.75" x14ac:dyDescent="0.2">
      <c r="B288" s="6" t="str">
        <f>IF(ACOMPANHAMENTO_01[[#This Row],[MAT]]="","",COUNTA($C$8:C288))</f>
        <v/>
      </c>
      <c r="C288" s="3"/>
      <c r="D288" s="26" t="str">
        <f>IFERROR(VLOOKUP(ACOMPANHAMENTO_01[[#This Row],[MAT]],FUNCIONARIOS[],3,FALSE),"")</f>
        <v/>
      </c>
      <c r="E288" s="6" t="str">
        <f>IFERROR(VLOOKUP(ACOMPANHAMENTO_01[[#This Row],[MAT]],FUNCIONARIOS[],4,FALSE),"")</f>
        <v/>
      </c>
      <c r="F288" s="8"/>
      <c r="G288" s="7"/>
      <c r="H288" s="28" t="str">
        <f>IFERROR(VLOOKUP(ACOMPANHAMENTO_01[[#This Row],[COD.S]],TABELA_PRODUÇÃO[[COD]:[SERVIÇOS]],3,FALSE),"")</f>
        <v/>
      </c>
      <c r="I288" s="140" t="str">
        <f>IFERROR(VLOOKUP(ACOMPANHAMENTO_01[[#This Row],[COD.S]],TABELA_PRODUÇÃO[[COD]:[UND.]],4,FALSE),"")</f>
        <v/>
      </c>
      <c r="J288" s="150"/>
      <c r="K288" s="58"/>
      <c r="L288" s="9"/>
      <c r="M28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8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8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88" s="6">
        <f>ACOMPANHAMENTO_01[[#This Row],[QUANT]]</f>
        <v>0</v>
      </c>
    </row>
    <row r="289" spans="2:16" s="6" customFormat="1" ht="12.75" x14ac:dyDescent="0.2">
      <c r="B289" s="6" t="str">
        <f>IF(ACOMPANHAMENTO_01[[#This Row],[MAT]]="","",COUNTA($C$8:C289))</f>
        <v/>
      </c>
      <c r="C289" s="3"/>
      <c r="D289" s="26" t="str">
        <f>IFERROR(VLOOKUP(ACOMPANHAMENTO_01[[#This Row],[MAT]],FUNCIONARIOS[],3,FALSE),"")</f>
        <v/>
      </c>
      <c r="E289" s="6" t="str">
        <f>IFERROR(VLOOKUP(ACOMPANHAMENTO_01[[#This Row],[MAT]],FUNCIONARIOS[],4,FALSE),"")</f>
        <v/>
      </c>
      <c r="F289" s="8"/>
      <c r="G289" s="7"/>
      <c r="H289" s="28" t="str">
        <f>IFERROR(VLOOKUP(ACOMPANHAMENTO_01[[#This Row],[COD.S]],TABELA_PRODUÇÃO[[COD]:[SERVIÇOS]],3,FALSE),"")</f>
        <v/>
      </c>
      <c r="I289" s="140" t="str">
        <f>IFERROR(VLOOKUP(ACOMPANHAMENTO_01[[#This Row],[COD.S]],TABELA_PRODUÇÃO[[COD]:[UND.]],4,FALSE),"")</f>
        <v/>
      </c>
      <c r="J289" s="150"/>
      <c r="K289" s="58"/>
      <c r="L289" s="9"/>
      <c r="M28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8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8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89" s="6">
        <f>ACOMPANHAMENTO_01[[#This Row],[QUANT]]</f>
        <v>0</v>
      </c>
    </row>
    <row r="290" spans="2:16" s="6" customFormat="1" ht="12.75" x14ac:dyDescent="0.2">
      <c r="B290" s="6" t="str">
        <f>IF(ACOMPANHAMENTO_01[[#This Row],[MAT]]="","",COUNTA($C$8:C290))</f>
        <v/>
      </c>
      <c r="C290" s="3"/>
      <c r="D290" s="26" t="str">
        <f>IFERROR(VLOOKUP(ACOMPANHAMENTO_01[[#This Row],[MAT]],FUNCIONARIOS[],3,FALSE),"")</f>
        <v/>
      </c>
      <c r="E290" s="6" t="str">
        <f>IFERROR(VLOOKUP(ACOMPANHAMENTO_01[[#This Row],[MAT]],FUNCIONARIOS[],4,FALSE),"")</f>
        <v/>
      </c>
      <c r="F290" s="8"/>
      <c r="G290" s="7"/>
      <c r="H290" s="28" t="str">
        <f>IFERROR(VLOOKUP(ACOMPANHAMENTO_01[[#This Row],[COD.S]],TABELA_PRODUÇÃO[[COD]:[SERVIÇOS]],3,FALSE),"")</f>
        <v/>
      </c>
      <c r="I290" s="140" t="str">
        <f>IFERROR(VLOOKUP(ACOMPANHAMENTO_01[[#This Row],[COD.S]],TABELA_PRODUÇÃO[[COD]:[UND.]],4,FALSE),"")</f>
        <v/>
      </c>
      <c r="J290" s="150"/>
      <c r="K290" s="58"/>
      <c r="L290" s="9"/>
      <c r="M290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90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9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90" s="6">
        <f>ACOMPANHAMENTO_01[[#This Row],[QUANT]]</f>
        <v>0</v>
      </c>
    </row>
    <row r="291" spans="2:16" s="6" customFormat="1" ht="12.75" x14ac:dyDescent="0.2">
      <c r="B291" s="6" t="str">
        <f>IF(ACOMPANHAMENTO_01[[#This Row],[MAT]]="","",COUNTA($C$8:C291))</f>
        <v/>
      </c>
      <c r="C291" s="3"/>
      <c r="D291" s="26" t="str">
        <f>IFERROR(VLOOKUP(ACOMPANHAMENTO_01[[#This Row],[MAT]],FUNCIONARIOS[],3,FALSE),"")</f>
        <v/>
      </c>
      <c r="E291" s="6" t="str">
        <f>IFERROR(VLOOKUP(ACOMPANHAMENTO_01[[#This Row],[MAT]],FUNCIONARIOS[],4,FALSE),"")</f>
        <v/>
      </c>
      <c r="F291" s="8"/>
      <c r="G291" s="7"/>
      <c r="H291" s="28" t="str">
        <f>IFERROR(VLOOKUP(ACOMPANHAMENTO_01[[#This Row],[COD.S]],TABELA_PRODUÇÃO[[COD]:[SERVIÇOS]],3,FALSE),"")</f>
        <v/>
      </c>
      <c r="I291" s="140" t="str">
        <f>IFERROR(VLOOKUP(ACOMPANHAMENTO_01[[#This Row],[COD.S]],TABELA_PRODUÇÃO[[COD]:[UND.]],4,FALSE),"")</f>
        <v/>
      </c>
      <c r="J291" s="150"/>
      <c r="K291" s="58"/>
      <c r="L291" s="9"/>
      <c r="M291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91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9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91" s="6">
        <f>ACOMPANHAMENTO_01[[#This Row],[QUANT]]</f>
        <v>0</v>
      </c>
    </row>
    <row r="292" spans="2:16" s="6" customFormat="1" ht="12.75" x14ac:dyDescent="0.2">
      <c r="B292" s="6" t="str">
        <f>IF(ACOMPANHAMENTO_01[[#This Row],[MAT]]="","",COUNTA($C$8:C292))</f>
        <v/>
      </c>
      <c r="C292" s="3"/>
      <c r="D292" s="26" t="str">
        <f>IFERROR(VLOOKUP(ACOMPANHAMENTO_01[[#This Row],[MAT]],FUNCIONARIOS[],3,FALSE),"")</f>
        <v/>
      </c>
      <c r="E292" s="6" t="str">
        <f>IFERROR(VLOOKUP(ACOMPANHAMENTO_01[[#This Row],[MAT]],FUNCIONARIOS[],4,FALSE),"")</f>
        <v/>
      </c>
      <c r="F292" s="8"/>
      <c r="G292" s="7"/>
      <c r="H292" s="28" t="str">
        <f>IFERROR(VLOOKUP(ACOMPANHAMENTO_01[[#This Row],[COD.S]],TABELA_PRODUÇÃO[[COD]:[SERVIÇOS]],3,FALSE),"")</f>
        <v/>
      </c>
      <c r="I292" s="140" t="str">
        <f>IFERROR(VLOOKUP(ACOMPANHAMENTO_01[[#This Row],[COD.S]],TABELA_PRODUÇÃO[[COD]:[UND.]],4,FALSE),"")</f>
        <v/>
      </c>
      <c r="J292" s="150"/>
      <c r="K292" s="58"/>
      <c r="L292" s="9"/>
      <c r="M292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92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9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92" s="6">
        <f>ACOMPANHAMENTO_01[[#This Row],[QUANT]]</f>
        <v>0</v>
      </c>
    </row>
    <row r="293" spans="2:16" s="6" customFormat="1" ht="12.75" x14ac:dyDescent="0.2">
      <c r="B293" s="6" t="str">
        <f>IF(ACOMPANHAMENTO_01[[#This Row],[MAT]]="","",COUNTA($C$8:C293))</f>
        <v/>
      </c>
      <c r="C293" s="3"/>
      <c r="D293" s="26" t="str">
        <f>IFERROR(VLOOKUP(ACOMPANHAMENTO_01[[#This Row],[MAT]],FUNCIONARIOS[],3,FALSE),"")</f>
        <v/>
      </c>
      <c r="E293" s="6" t="str">
        <f>IFERROR(VLOOKUP(ACOMPANHAMENTO_01[[#This Row],[MAT]],FUNCIONARIOS[],4,FALSE),"")</f>
        <v/>
      </c>
      <c r="F293" s="8"/>
      <c r="G293" s="7"/>
      <c r="H293" s="28" t="str">
        <f>IFERROR(VLOOKUP(ACOMPANHAMENTO_01[[#This Row],[COD.S]],TABELA_PRODUÇÃO[[COD]:[SERVIÇOS]],3,FALSE),"")</f>
        <v/>
      </c>
      <c r="I293" s="140" t="str">
        <f>IFERROR(VLOOKUP(ACOMPANHAMENTO_01[[#This Row],[COD.S]],TABELA_PRODUÇÃO[[COD]:[UND.]],4,FALSE),"")</f>
        <v/>
      </c>
      <c r="J293" s="150"/>
      <c r="K293" s="58"/>
      <c r="L293" s="9"/>
      <c r="M293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93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9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93" s="6">
        <f>ACOMPANHAMENTO_01[[#This Row],[QUANT]]</f>
        <v>0</v>
      </c>
    </row>
    <row r="294" spans="2:16" s="6" customFormat="1" ht="12.75" x14ac:dyDescent="0.2">
      <c r="B294" s="6" t="str">
        <f>IF(ACOMPANHAMENTO_01[[#This Row],[MAT]]="","",COUNTA($C$8:C294))</f>
        <v/>
      </c>
      <c r="C294" s="3"/>
      <c r="D294" s="26" t="str">
        <f>IFERROR(VLOOKUP(ACOMPANHAMENTO_01[[#This Row],[MAT]],FUNCIONARIOS[],3,FALSE),"")</f>
        <v/>
      </c>
      <c r="E294" s="6" t="str">
        <f>IFERROR(VLOOKUP(ACOMPANHAMENTO_01[[#This Row],[MAT]],FUNCIONARIOS[],4,FALSE),"")</f>
        <v/>
      </c>
      <c r="F294" s="8"/>
      <c r="G294" s="7"/>
      <c r="H294" s="28" t="str">
        <f>IFERROR(VLOOKUP(ACOMPANHAMENTO_01[[#This Row],[COD.S]],TABELA_PRODUÇÃO[[COD]:[SERVIÇOS]],3,FALSE),"")</f>
        <v/>
      </c>
      <c r="I294" s="140" t="str">
        <f>IFERROR(VLOOKUP(ACOMPANHAMENTO_01[[#This Row],[COD.S]],TABELA_PRODUÇÃO[[COD]:[UND.]],4,FALSE),"")</f>
        <v/>
      </c>
      <c r="J294" s="150"/>
      <c r="K294" s="58"/>
      <c r="L294" s="9"/>
      <c r="M294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94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9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94" s="6">
        <f>ACOMPANHAMENTO_01[[#This Row],[QUANT]]</f>
        <v>0</v>
      </c>
    </row>
    <row r="295" spans="2:16" s="6" customFormat="1" ht="12.75" x14ac:dyDescent="0.2">
      <c r="B295" s="6" t="str">
        <f>IF(ACOMPANHAMENTO_01[[#This Row],[MAT]]="","",COUNTA($C$8:C295))</f>
        <v/>
      </c>
      <c r="C295" s="3"/>
      <c r="D295" s="26" t="str">
        <f>IFERROR(VLOOKUP(ACOMPANHAMENTO_01[[#This Row],[MAT]],FUNCIONARIOS[],3,FALSE),"")</f>
        <v/>
      </c>
      <c r="E295" s="6" t="str">
        <f>IFERROR(VLOOKUP(ACOMPANHAMENTO_01[[#This Row],[MAT]],FUNCIONARIOS[],4,FALSE),"")</f>
        <v/>
      </c>
      <c r="F295" s="8"/>
      <c r="G295" s="7"/>
      <c r="H295" s="28" t="str">
        <f>IFERROR(VLOOKUP(ACOMPANHAMENTO_01[[#This Row],[COD.S]],TABELA_PRODUÇÃO[[COD]:[SERVIÇOS]],3,FALSE),"")</f>
        <v/>
      </c>
      <c r="I295" s="140" t="str">
        <f>IFERROR(VLOOKUP(ACOMPANHAMENTO_01[[#This Row],[COD.S]],TABELA_PRODUÇÃO[[COD]:[UND.]],4,FALSE),"")</f>
        <v/>
      </c>
      <c r="J295" s="150"/>
      <c r="K295" s="58"/>
      <c r="L295" s="9"/>
      <c r="M295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95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9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95" s="6">
        <f>ACOMPANHAMENTO_01[[#This Row],[QUANT]]</f>
        <v>0</v>
      </c>
    </row>
    <row r="296" spans="2:16" s="6" customFormat="1" ht="12.75" x14ac:dyDescent="0.2">
      <c r="B296" s="6" t="str">
        <f>IF(ACOMPANHAMENTO_01[[#This Row],[MAT]]="","",COUNTA($C$8:C296))</f>
        <v/>
      </c>
      <c r="C296" s="3"/>
      <c r="D296" s="26" t="str">
        <f>IFERROR(VLOOKUP(ACOMPANHAMENTO_01[[#This Row],[MAT]],FUNCIONARIOS[],3,FALSE),"")</f>
        <v/>
      </c>
      <c r="E296" s="6" t="str">
        <f>IFERROR(VLOOKUP(ACOMPANHAMENTO_01[[#This Row],[MAT]],FUNCIONARIOS[],4,FALSE),"")</f>
        <v/>
      </c>
      <c r="F296" s="8"/>
      <c r="G296" s="7"/>
      <c r="H296" s="28" t="str">
        <f>IFERROR(VLOOKUP(ACOMPANHAMENTO_01[[#This Row],[COD.S]],TABELA_PRODUÇÃO[[COD]:[SERVIÇOS]],3,FALSE),"")</f>
        <v/>
      </c>
      <c r="I296" s="140" t="str">
        <f>IFERROR(VLOOKUP(ACOMPANHAMENTO_01[[#This Row],[COD.S]],TABELA_PRODUÇÃO[[COD]:[UND.]],4,FALSE),"")</f>
        <v/>
      </c>
      <c r="J296" s="150"/>
      <c r="K296" s="58"/>
      <c r="L296" s="9"/>
      <c r="M296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96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9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96" s="6">
        <f>ACOMPANHAMENTO_01[[#This Row],[QUANT]]</f>
        <v>0</v>
      </c>
    </row>
    <row r="297" spans="2:16" s="6" customFormat="1" ht="12.75" x14ac:dyDescent="0.2">
      <c r="B297" s="6" t="str">
        <f>IF(ACOMPANHAMENTO_01[[#This Row],[MAT]]="","",COUNTA($C$8:C297))</f>
        <v/>
      </c>
      <c r="C297" s="3"/>
      <c r="D297" s="26" t="str">
        <f>IFERROR(VLOOKUP(ACOMPANHAMENTO_01[[#This Row],[MAT]],FUNCIONARIOS[],3,FALSE),"")</f>
        <v/>
      </c>
      <c r="E297" s="6" t="str">
        <f>IFERROR(VLOOKUP(ACOMPANHAMENTO_01[[#This Row],[MAT]],FUNCIONARIOS[],4,FALSE),"")</f>
        <v/>
      </c>
      <c r="F297" s="8"/>
      <c r="G297" s="7"/>
      <c r="H297" s="28" t="str">
        <f>IFERROR(VLOOKUP(ACOMPANHAMENTO_01[[#This Row],[COD.S]],TABELA_PRODUÇÃO[[COD]:[SERVIÇOS]],3,FALSE),"")</f>
        <v/>
      </c>
      <c r="I297" s="140" t="str">
        <f>IFERROR(VLOOKUP(ACOMPANHAMENTO_01[[#This Row],[COD.S]],TABELA_PRODUÇÃO[[COD]:[UND.]],4,FALSE),"")</f>
        <v/>
      </c>
      <c r="J297" s="150"/>
      <c r="K297" s="58"/>
      <c r="L297" s="9"/>
      <c r="M297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97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9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97" s="6">
        <f>ACOMPANHAMENTO_01[[#This Row],[QUANT]]</f>
        <v>0</v>
      </c>
    </row>
    <row r="298" spans="2:16" s="6" customFormat="1" ht="12.75" x14ac:dyDescent="0.2">
      <c r="B298" s="6" t="str">
        <f>IF(ACOMPANHAMENTO_01[[#This Row],[MAT]]="","",COUNTA($C$8:C298))</f>
        <v/>
      </c>
      <c r="C298" s="3"/>
      <c r="D298" s="26" t="str">
        <f>IFERROR(VLOOKUP(ACOMPANHAMENTO_01[[#This Row],[MAT]],FUNCIONARIOS[],3,FALSE),"")</f>
        <v/>
      </c>
      <c r="E298" s="6" t="str">
        <f>IFERROR(VLOOKUP(ACOMPANHAMENTO_01[[#This Row],[MAT]],FUNCIONARIOS[],4,FALSE),"")</f>
        <v/>
      </c>
      <c r="F298" s="8"/>
      <c r="G298" s="7"/>
      <c r="H298" s="28" t="str">
        <f>IFERROR(VLOOKUP(ACOMPANHAMENTO_01[[#This Row],[COD.S]],TABELA_PRODUÇÃO[[COD]:[SERVIÇOS]],3,FALSE),"")</f>
        <v/>
      </c>
      <c r="I298" s="140" t="str">
        <f>IFERROR(VLOOKUP(ACOMPANHAMENTO_01[[#This Row],[COD.S]],TABELA_PRODUÇÃO[[COD]:[UND.]],4,FALSE),"")</f>
        <v/>
      </c>
      <c r="J298" s="150"/>
      <c r="K298" s="58"/>
      <c r="L298" s="9"/>
      <c r="M298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98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9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98" s="6">
        <f>ACOMPANHAMENTO_01[[#This Row],[QUANT]]</f>
        <v>0</v>
      </c>
    </row>
    <row r="299" spans="2:16" s="6" customFormat="1" ht="12.75" x14ac:dyDescent="0.2">
      <c r="B299" s="6" t="str">
        <f>IF(ACOMPANHAMENTO_01[[#This Row],[MAT]]="","",COUNTA($C$8:C299))</f>
        <v/>
      </c>
      <c r="C299" s="3"/>
      <c r="D299" s="26" t="str">
        <f>IFERROR(VLOOKUP(ACOMPANHAMENTO_01[[#This Row],[MAT]],FUNCIONARIOS[],3,FALSE),"")</f>
        <v/>
      </c>
      <c r="E299" s="6" t="str">
        <f>IFERROR(VLOOKUP(ACOMPANHAMENTO_01[[#This Row],[MAT]],FUNCIONARIOS[],4,FALSE),"")</f>
        <v/>
      </c>
      <c r="F299" s="8"/>
      <c r="G299" s="7"/>
      <c r="H299" s="28" t="str">
        <f>IFERROR(VLOOKUP(ACOMPANHAMENTO_01[[#This Row],[COD.S]],TABELA_PRODUÇÃO[[COD]:[SERVIÇOS]],3,FALSE),"")</f>
        <v/>
      </c>
      <c r="I299" s="140" t="str">
        <f>IFERROR(VLOOKUP(ACOMPANHAMENTO_01[[#This Row],[COD.S]],TABELA_PRODUÇÃO[[COD]:[UND.]],4,FALSE),"")</f>
        <v/>
      </c>
      <c r="J299" s="150"/>
      <c r="K299" s="58"/>
      <c r="L299" s="9"/>
      <c r="M299" s="10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299" s="10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29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299" s="6">
        <f>ACOMPANHAMENTO_01[[#This Row],[QUANT]]</f>
        <v>0</v>
      </c>
    </row>
    <row r="300" spans="2:16" x14ac:dyDescent="0.25">
      <c r="B300" s="6" t="str">
        <f>IF(ACOMPANHAMENTO_01[[#This Row],[MAT]]="","",COUNTA($C$8:C300))</f>
        <v/>
      </c>
      <c r="C300" s="3"/>
      <c r="D300" s="28" t="str">
        <f>IFERROR(VLOOKUP(ACOMPANHAMENTO_01[[#This Row],[MAT]],FUNCIONARIOS[],3,FALSE),"")</f>
        <v/>
      </c>
      <c r="E300" s="140" t="str">
        <f>IFERROR(VLOOKUP(ACOMPANHAMENTO_01[[#This Row],[MAT]],FUNCIONARIOS[],4,FALSE),"")</f>
        <v/>
      </c>
      <c r="F300" s="8"/>
      <c r="G300" s="7"/>
      <c r="H300" s="28" t="str">
        <f>IFERROR(VLOOKUP(ACOMPANHAMENTO_01[[#This Row],[COD.S]],TABELA_PRODUÇÃO[[COD]:[SERVIÇOS]],3,FALSE),"")</f>
        <v/>
      </c>
      <c r="I300" s="140" t="str">
        <f>IFERROR(VLOOKUP(ACOMPANHAMENTO_01[[#This Row],[COD.S]],TABELA_PRODUÇÃO[[COD]:[UND.]],4,FALSE),"")</f>
        <v/>
      </c>
      <c r="J300" s="150"/>
      <c r="K300" s="58"/>
      <c r="L300" s="9"/>
      <c r="M30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0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0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00" s="140">
        <f>ACOMPANHAMENTO_01[[#This Row],[QUANT]]</f>
        <v>0</v>
      </c>
    </row>
    <row r="301" spans="2:16" x14ac:dyDescent="0.25">
      <c r="B301" s="6" t="str">
        <f>IF(ACOMPANHAMENTO_01[[#This Row],[MAT]]="","",COUNTA($C$8:C301))</f>
        <v/>
      </c>
      <c r="C301" s="3"/>
      <c r="D301" s="28" t="str">
        <f>IFERROR(VLOOKUP(ACOMPANHAMENTO_01[[#This Row],[MAT]],FUNCIONARIOS[],3,FALSE),"")</f>
        <v/>
      </c>
      <c r="E301" s="140" t="str">
        <f>IFERROR(VLOOKUP(ACOMPANHAMENTO_01[[#This Row],[MAT]],FUNCIONARIOS[],4,FALSE),"")</f>
        <v/>
      </c>
      <c r="F301" s="8"/>
      <c r="G301" s="7"/>
      <c r="H301" s="28" t="str">
        <f>IFERROR(VLOOKUP(ACOMPANHAMENTO_01[[#This Row],[COD.S]],TABELA_PRODUÇÃO[[COD]:[SERVIÇOS]],3,FALSE),"")</f>
        <v/>
      </c>
      <c r="I301" s="140" t="str">
        <f>IFERROR(VLOOKUP(ACOMPANHAMENTO_01[[#This Row],[COD.S]],TABELA_PRODUÇÃO[[COD]:[UND.]],4,FALSE),"")</f>
        <v/>
      </c>
      <c r="J301" s="150"/>
      <c r="K301" s="58"/>
      <c r="L301" s="9"/>
      <c r="M30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0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0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01" s="140">
        <f>ACOMPANHAMENTO_01[[#This Row],[QUANT]]</f>
        <v>0</v>
      </c>
    </row>
    <row r="302" spans="2:16" x14ac:dyDescent="0.25">
      <c r="B302" s="6" t="str">
        <f>IF(ACOMPANHAMENTO_01[[#This Row],[MAT]]="","",COUNTA($C$8:C302))</f>
        <v/>
      </c>
      <c r="C302" s="3"/>
      <c r="D302" s="28" t="str">
        <f>IFERROR(VLOOKUP(ACOMPANHAMENTO_01[[#This Row],[MAT]],FUNCIONARIOS[],3,FALSE),"")</f>
        <v/>
      </c>
      <c r="E302" s="140" t="str">
        <f>IFERROR(VLOOKUP(ACOMPANHAMENTO_01[[#This Row],[MAT]],FUNCIONARIOS[],4,FALSE),"")</f>
        <v/>
      </c>
      <c r="F302" s="8"/>
      <c r="G302" s="7"/>
      <c r="H302" s="28" t="str">
        <f>IFERROR(VLOOKUP(ACOMPANHAMENTO_01[[#This Row],[COD.S]],TABELA_PRODUÇÃO[[COD]:[SERVIÇOS]],3,FALSE),"")</f>
        <v/>
      </c>
      <c r="I302" s="140" t="str">
        <f>IFERROR(VLOOKUP(ACOMPANHAMENTO_01[[#This Row],[COD.S]],TABELA_PRODUÇÃO[[COD]:[UND.]],4,FALSE),"")</f>
        <v/>
      </c>
      <c r="J302" s="150"/>
      <c r="K302" s="58"/>
      <c r="L302" s="9"/>
      <c r="M30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0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0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02" s="140">
        <f>ACOMPANHAMENTO_01[[#This Row],[QUANT]]</f>
        <v>0</v>
      </c>
    </row>
    <row r="303" spans="2:16" x14ac:dyDescent="0.25">
      <c r="B303" s="6" t="str">
        <f>IF(ACOMPANHAMENTO_01[[#This Row],[MAT]]="","",COUNTA($C$8:C303))</f>
        <v/>
      </c>
      <c r="C303" s="3"/>
      <c r="D303" s="28" t="str">
        <f>IFERROR(VLOOKUP(ACOMPANHAMENTO_01[[#This Row],[MAT]],FUNCIONARIOS[],3,FALSE),"")</f>
        <v/>
      </c>
      <c r="E303" s="140" t="str">
        <f>IFERROR(VLOOKUP(ACOMPANHAMENTO_01[[#This Row],[MAT]],FUNCIONARIOS[],4,FALSE),"")</f>
        <v/>
      </c>
      <c r="F303" s="8"/>
      <c r="G303" s="7"/>
      <c r="H303" s="28" t="str">
        <f>IFERROR(VLOOKUP(ACOMPANHAMENTO_01[[#This Row],[COD.S]],TABELA_PRODUÇÃO[[COD]:[SERVIÇOS]],3,FALSE),"")</f>
        <v/>
      </c>
      <c r="I303" s="140" t="str">
        <f>IFERROR(VLOOKUP(ACOMPANHAMENTO_01[[#This Row],[COD.S]],TABELA_PRODUÇÃO[[COD]:[UND.]],4,FALSE),"")</f>
        <v/>
      </c>
      <c r="J303" s="150"/>
      <c r="K303" s="58"/>
      <c r="L303" s="9"/>
      <c r="M30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0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0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03" s="140">
        <f>ACOMPANHAMENTO_01[[#This Row],[QUANT]]</f>
        <v>0</v>
      </c>
    </row>
    <row r="304" spans="2:16" x14ac:dyDescent="0.25">
      <c r="B304" s="6" t="str">
        <f>IF(ACOMPANHAMENTO_01[[#This Row],[MAT]]="","",COUNTA($C$8:C304))</f>
        <v/>
      </c>
      <c r="C304" s="3"/>
      <c r="D304" s="28" t="str">
        <f>IFERROR(VLOOKUP(ACOMPANHAMENTO_01[[#This Row],[MAT]],FUNCIONARIOS[],3,FALSE),"")</f>
        <v/>
      </c>
      <c r="E304" s="140" t="str">
        <f>IFERROR(VLOOKUP(ACOMPANHAMENTO_01[[#This Row],[MAT]],FUNCIONARIOS[],4,FALSE),"")</f>
        <v/>
      </c>
      <c r="F304" s="8"/>
      <c r="G304" s="7"/>
      <c r="H304" s="28" t="str">
        <f>IFERROR(VLOOKUP(ACOMPANHAMENTO_01[[#This Row],[COD.S]],TABELA_PRODUÇÃO[[COD]:[SERVIÇOS]],3,FALSE),"")</f>
        <v/>
      </c>
      <c r="I304" s="140" t="str">
        <f>IFERROR(VLOOKUP(ACOMPANHAMENTO_01[[#This Row],[COD.S]],TABELA_PRODUÇÃO[[COD]:[UND.]],4,FALSE),"")</f>
        <v/>
      </c>
      <c r="J304" s="150"/>
      <c r="K304" s="58"/>
      <c r="L304" s="9"/>
      <c r="M30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0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0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04" s="140">
        <f>ACOMPANHAMENTO_01[[#This Row],[QUANT]]</f>
        <v>0</v>
      </c>
    </row>
    <row r="305" spans="2:16" x14ac:dyDescent="0.25">
      <c r="B305" s="6" t="str">
        <f>IF(ACOMPANHAMENTO_01[[#This Row],[MAT]]="","",COUNTA($C$8:C305))</f>
        <v/>
      </c>
      <c r="C305" s="3"/>
      <c r="D305" s="28" t="str">
        <f>IFERROR(VLOOKUP(ACOMPANHAMENTO_01[[#This Row],[MAT]],FUNCIONARIOS[],3,FALSE),"")</f>
        <v/>
      </c>
      <c r="E305" s="140" t="str">
        <f>IFERROR(VLOOKUP(ACOMPANHAMENTO_01[[#This Row],[MAT]],FUNCIONARIOS[],4,FALSE),"")</f>
        <v/>
      </c>
      <c r="F305" s="8"/>
      <c r="G305" s="7"/>
      <c r="H305" s="28" t="str">
        <f>IFERROR(VLOOKUP(ACOMPANHAMENTO_01[[#This Row],[COD.S]],TABELA_PRODUÇÃO[[COD]:[SERVIÇOS]],3,FALSE),"")</f>
        <v/>
      </c>
      <c r="I305" s="140" t="str">
        <f>IFERROR(VLOOKUP(ACOMPANHAMENTO_01[[#This Row],[COD.S]],TABELA_PRODUÇÃO[[COD]:[UND.]],4,FALSE),"")</f>
        <v/>
      </c>
      <c r="J305" s="150"/>
      <c r="K305" s="58"/>
      <c r="L305" s="9"/>
      <c r="M30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0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0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05" s="140">
        <f>ACOMPANHAMENTO_01[[#This Row],[QUANT]]</f>
        <v>0</v>
      </c>
    </row>
    <row r="306" spans="2:16" x14ac:dyDescent="0.25">
      <c r="B306" s="6" t="str">
        <f>IF(ACOMPANHAMENTO_01[[#This Row],[MAT]]="","",COUNTA($C$8:C306))</f>
        <v/>
      </c>
      <c r="C306" s="3"/>
      <c r="D306" s="28" t="str">
        <f>IFERROR(VLOOKUP(ACOMPANHAMENTO_01[[#This Row],[MAT]],FUNCIONARIOS[],3,FALSE),"")</f>
        <v/>
      </c>
      <c r="E306" s="140" t="str">
        <f>IFERROR(VLOOKUP(ACOMPANHAMENTO_01[[#This Row],[MAT]],FUNCIONARIOS[],4,FALSE),"")</f>
        <v/>
      </c>
      <c r="F306" s="8"/>
      <c r="G306" s="7"/>
      <c r="H306" s="28" t="str">
        <f>IFERROR(VLOOKUP(ACOMPANHAMENTO_01[[#This Row],[COD.S]],TABELA_PRODUÇÃO[[COD]:[SERVIÇOS]],3,FALSE),"")</f>
        <v/>
      </c>
      <c r="I306" s="140" t="str">
        <f>IFERROR(VLOOKUP(ACOMPANHAMENTO_01[[#This Row],[COD.S]],TABELA_PRODUÇÃO[[COD]:[UND.]],4,FALSE),"")</f>
        <v/>
      </c>
      <c r="J306" s="150"/>
      <c r="K306" s="58"/>
      <c r="L306" s="9"/>
      <c r="M30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0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0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06" s="140">
        <f>ACOMPANHAMENTO_01[[#This Row],[QUANT]]</f>
        <v>0</v>
      </c>
    </row>
    <row r="307" spans="2:16" x14ac:dyDescent="0.25">
      <c r="B307" s="6" t="str">
        <f>IF(ACOMPANHAMENTO_01[[#This Row],[MAT]]="","",COUNTA($C$8:C307))</f>
        <v/>
      </c>
      <c r="C307" s="3"/>
      <c r="D307" s="28" t="str">
        <f>IFERROR(VLOOKUP(ACOMPANHAMENTO_01[[#This Row],[MAT]],FUNCIONARIOS[],3,FALSE),"")</f>
        <v/>
      </c>
      <c r="E307" s="140" t="str">
        <f>IFERROR(VLOOKUP(ACOMPANHAMENTO_01[[#This Row],[MAT]],FUNCIONARIOS[],4,FALSE),"")</f>
        <v/>
      </c>
      <c r="F307" s="8"/>
      <c r="G307" s="7"/>
      <c r="H307" s="28" t="str">
        <f>IFERROR(VLOOKUP(ACOMPANHAMENTO_01[[#This Row],[COD.S]],TABELA_PRODUÇÃO[[COD]:[SERVIÇOS]],3,FALSE),"")</f>
        <v/>
      </c>
      <c r="I307" s="140" t="str">
        <f>IFERROR(VLOOKUP(ACOMPANHAMENTO_01[[#This Row],[COD.S]],TABELA_PRODUÇÃO[[COD]:[UND.]],4,FALSE),"")</f>
        <v/>
      </c>
      <c r="J307" s="150"/>
      <c r="K307" s="58"/>
      <c r="L307" s="9"/>
      <c r="M30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0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0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07" s="140">
        <f>ACOMPANHAMENTO_01[[#This Row],[QUANT]]</f>
        <v>0</v>
      </c>
    </row>
    <row r="308" spans="2:16" x14ac:dyDescent="0.25">
      <c r="B308" s="6" t="str">
        <f>IF(ACOMPANHAMENTO_01[[#This Row],[MAT]]="","",COUNTA($C$8:C308))</f>
        <v/>
      </c>
      <c r="C308" s="3"/>
      <c r="D308" s="28" t="str">
        <f>IFERROR(VLOOKUP(ACOMPANHAMENTO_01[[#This Row],[MAT]],FUNCIONARIOS[],3,FALSE),"")</f>
        <v/>
      </c>
      <c r="E308" s="140" t="str">
        <f>IFERROR(VLOOKUP(ACOMPANHAMENTO_01[[#This Row],[MAT]],FUNCIONARIOS[],4,FALSE),"")</f>
        <v/>
      </c>
      <c r="F308" s="8"/>
      <c r="G308" s="7"/>
      <c r="H308" s="28" t="str">
        <f>IFERROR(VLOOKUP(ACOMPANHAMENTO_01[[#This Row],[COD.S]],TABELA_PRODUÇÃO[[COD]:[SERVIÇOS]],3,FALSE),"")</f>
        <v/>
      </c>
      <c r="I308" s="140" t="str">
        <f>IFERROR(VLOOKUP(ACOMPANHAMENTO_01[[#This Row],[COD.S]],TABELA_PRODUÇÃO[[COD]:[UND.]],4,FALSE),"")</f>
        <v/>
      </c>
      <c r="J308" s="150"/>
      <c r="K308" s="58"/>
      <c r="L308" s="9"/>
      <c r="M30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0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0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08" s="140">
        <f>ACOMPANHAMENTO_01[[#This Row],[QUANT]]</f>
        <v>0</v>
      </c>
    </row>
    <row r="309" spans="2:16" x14ac:dyDescent="0.25">
      <c r="B309" s="6" t="str">
        <f>IF(ACOMPANHAMENTO_01[[#This Row],[MAT]]="","",COUNTA($C$8:C309))</f>
        <v/>
      </c>
      <c r="C309" s="3"/>
      <c r="D309" s="28" t="str">
        <f>IFERROR(VLOOKUP(ACOMPANHAMENTO_01[[#This Row],[MAT]],FUNCIONARIOS[],3,FALSE),"")</f>
        <v/>
      </c>
      <c r="E309" s="140" t="str">
        <f>IFERROR(VLOOKUP(ACOMPANHAMENTO_01[[#This Row],[MAT]],FUNCIONARIOS[],4,FALSE),"")</f>
        <v/>
      </c>
      <c r="F309" s="8"/>
      <c r="G309" s="7"/>
      <c r="H309" s="28" t="str">
        <f>IFERROR(VLOOKUP(ACOMPANHAMENTO_01[[#This Row],[COD.S]],TABELA_PRODUÇÃO[[COD]:[SERVIÇOS]],3,FALSE),"")</f>
        <v/>
      </c>
      <c r="I309" s="140" t="str">
        <f>IFERROR(VLOOKUP(ACOMPANHAMENTO_01[[#This Row],[COD.S]],TABELA_PRODUÇÃO[[COD]:[UND.]],4,FALSE),"")</f>
        <v/>
      </c>
      <c r="J309" s="150"/>
      <c r="K309" s="58"/>
      <c r="L309" s="9"/>
      <c r="M30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0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0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09" s="140">
        <f>ACOMPANHAMENTO_01[[#This Row],[QUANT]]</f>
        <v>0</v>
      </c>
    </row>
    <row r="310" spans="2:16" x14ac:dyDescent="0.25">
      <c r="B310" s="6" t="str">
        <f>IF(ACOMPANHAMENTO_01[[#This Row],[MAT]]="","",COUNTA($C$8:C310))</f>
        <v/>
      </c>
      <c r="C310" s="3"/>
      <c r="D310" s="28" t="str">
        <f>IFERROR(VLOOKUP(ACOMPANHAMENTO_01[[#This Row],[MAT]],FUNCIONARIOS[],3,FALSE),"")</f>
        <v/>
      </c>
      <c r="E310" s="140" t="str">
        <f>IFERROR(VLOOKUP(ACOMPANHAMENTO_01[[#This Row],[MAT]],FUNCIONARIOS[],4,FALSE),"")</f>
        <v/>
      </c>
      <c r="F310" s="8"/>
      <c r="G310" s="7"/>
      <c r="H310" s="28" t="str">
        <f>IFERROR(VLOOKUP(ACOMPANHAMENTO_01[[#This Row],[COD.S]],TABELA_PRODUÇÃO[[COD]:[SERVIÇOS]],3,FALSE),"")</f>
        <v/>
      </c>
      <c r="I310" s="140" t="str">
        <f>IFERROR(VLOOKUP(ACOMPANHAMENTO_01[[#This Row],[COD.S]],TABELA_PRODUÇÃO[[COD]:[UND.]],4,FALSE),"")</f>
        <v/>
      </c>
      <c r="J310" s="150"/>
      <c r="K310" s="58"/>
      <c r="L310" s="9"/>
      <c r="M31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1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1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10" s="140">
        <f>ACOMPANHAMENTO_01[[#This Row],[QUANT]]</f>
        <v>0</v>
      </c>
    </row>
    <row r="311" spans="2:16" x14ac:dyDescent="0.25">
      <c r="B311" s="6" t="str">
        <f>IF(ACOMPANHAMENTO_01[[#This Row],[MAT]]="","",COUNTA($C$8:C311))</f>
        <v/>
      </c>
      <c r="C311" s="3"/>
      <c r="D311" s="28" t="str">
        <f>IFERROR(VLOOKUP(ACOMPANHAMENTO_01[[#This Row],[MAT]],FUNCIONARIOS[],3,FALSE),"")</f>
        <v/>
      </c>
      <c r="E311" s="140" t="str">
        <f>IFERROR(VLOOKUP(ACOMPANHAMENTO_01[[#This Row],[MAT]],FUNCIONARIOS[],4,FALSE),"")</f>
        <v/>
      </c>
      <c r="F311" s="8"/>
      <c r="G311" s="7"/>
      <c r="H311" s="28" t="str">
        <f>IFERROR(VLOOKUP(ACOMPANHAMENTO_01[[#This Row],[COD.S]],TABELA_PRODUÇÃO[[COD]:[SERVIÇOS]],3,FALSE),"")</f>
        <v/>
      </c>
      <c r="I311" s="140" t="str">
        <f>IFERROR(VLOOKUP(ACOMPANHAMENTO_01[[#This Row],[COD.S]],TABELA_PRODUÇÃO[[COD]:[UND.]],4,FALSE),"")</f>
        <v/>
      </c>
      <c r="J311" s="150"/>
      <c r="K311" s="58"/>
      <c r="L311" s="9"/>
      <c r="M31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1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1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11" s="140">
        <f>ACOMPANHAMENTO_01[[#This Row],[QUANT]]</f>
        <v>0</v>
      </c>
    </row>
    <row r="312" spans="2:16" x14ac:dyDescent="0.25">
      <c r="B312" s="6" t="str">
        <f>IF(ACOMPANHAMENTO_01[[#This Row],[MAT]]="","",COUNTA($C$8:C312))</f>
        <v/>
      </c>
      <c r="C312" s="3"/>
      <c r="D312" s="28" t="str">
        <f>IFERROR(VLOOKUP(ACOMPANHAMENTO_01[[#This Row],[MAT]],FUNCIONARIOS[],3,FALSE),"")</f>
        <v/>
      </c>
      <c r="E312" s="140" t="str">
        <f>IFERROR(VLOOKUP(ACOMPANHAMENTO_01[[#This Row],[MAT]],FUNCIONARIOS[],4,FALSE),"")</f>
        <v/>
      </c>
      <c r="F312" s="8"/>
      <c r="G312" s="7"/>
      <c r="H312" s="28" t="str">
        <f>IFERROR(VLOOKUP(ACOMPANHAMENTO_01[[#This Row],[COD.S]],TABELA_PRODUÇÃO[[COD]:[SERVIÇOS]],3,FALSE),"")</f>
        <v/>
      </c>
      <c r="I312" s="140" t="str">
        <f>IFERROR(VLOOKUP(ACOMPANHAMENTO_01[[#This Row],[COD.S]],TABELA_PRODUÇÃO[[COD]:[UND.]],4,FALSE),"")</f>
        <v/>
      </c>
      <c r="J312" s="150"/>
      <c r="K312" s="58"/>
      <c r="L312" s="9"/>
      <c r="M31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1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1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12" s="140">
        <f>ACOMPANHAMENTO_01[[#This Row],[QUANT]]</f>
        <v>0</v>
      </c>
    </row>
    <row r="313" spans="2:16" x14ac:dyDescent="0.25">
      <c r="B313" s="6" t="str">
        <f>IF(ACOMPANHAMENTO_01[[#This Row],[MAT]]="","",COUNTA($C$8:C313))</f>
        <v/>
      </c>
      <c r="C313" s="3"/>
      <c r="D313" s="28" t="str">
        <f>IFERROR(VLOOKUP(ACOMPANHAMENTO_01[[#This Row],[MAT]],FUNCIONARIOS[],3,FALSE),"")</f>
        <v/>
      </c>
      <c r="E313" s="140" t="str">
        <f>IFERROR(VLOOKUP(ACOMPANHAMENTO_01[[#This Row],[MAT]],FUNCIONARIOS[],4,FALSE),"")</f>
        <v/>
      </c>
      <c r="F313" s="8"/>
      <c r="G313" s="7"/>
      <c r="H313" s="28" t="str">
        <f>IFERROR(VLOOKUP(ACOMPANHAMENTO_01[[#This Row],[COD.S]],TABELA_PRODUÇÃO[[COD]:[SERVIÇOS]],3,FALSE),"")</f>
        <v/>
      </c>
      <c r="I313" s="140" t="str">
        <f>IFERROR(VLOOKUP(ACOMPANHAMENTO_01[[#This Row],[COD.S]],TABELA_PRODUÇÃO[[COD]:[UND.]],4,FALSE),"")</f>
        <v/>
      </c>
      <c r="J313" s="150"/>
      <c r="K313" s="58"/>
      <c r="L313" s="9"/>
      <c r="M31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1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1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13" s="140">
        <f>ACOMPANHAMENTO_01[[#This Row],[QUANT]]</f>
        <v>0</v>
      </c>
    </row>
    <row r="314" spans="2:16" x14ac:dyDescent="0.25">
      <c r="B314" s="6" t="str">
        <f>IF(ACOMPANHAMENTO_01[[#This Row],[MAT]]="","",COUNTA($C$8:C314))</f>
        <v/>
      </c>
      <c r="C314" s="3"/>
      <c r="D314" s="28" t="str">
        <f>IFERROR(VLOOKUP(ACOMPANHAMENTO_01[[#This Row],[MAT]],FUNCIONARIOS[],3,FALSE),"")</f>
        <v/>
      </c>
      <c r="E314" s="140" t="str">
        <f>IFERROR(VLOOKUP(ACOMPANHAMENTO_01[[#This Row],[MAT]],FUNCIONARIOS[],4,FALSE),"")</f>
        <v/>
      </c>
      <c r="F314" s="8"/>
      <c r="G314" s="7"/>
      <c r="H314" s="28" t="str">
        <f>IFERROR(VLOOKUP(ACOMPANHAMENTO_01[[#This Row],[COD.S]],TABELA_PRODUÇÃO[[COD]:[SERVIÇOS]],3,FALSE),"")</f>
        <v/>
      </c>
      <c r="I314" s="140" t="str">
        <f>IFERROR(VLOOKUP(ACOMPANHAMENTO_01[[#This Row],[COD.S]],TABELA_PRODUÇÃO[[COD]:[UND.]],4,FALSE),"")</f>
        <v/>
      </c>
      <c r="J314" s="150"/>
      <c r="K314" s="58"/>
      <c r="L314" s="9"/>
      <c r="M31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1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1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14" s="140">
        <f>ACOMPANHAMENTO_01[[#This Row],[QUANT]]</f>
        <v>0</v>
      </c>
    </row>
    <row r="315" spans="2:16" x14ac:dyDescent="0.25">
      <c r="B315" s="6" t="str">
        <f>IF(ACOMPANHAMENTO_01[[#This Row],[MAT]]="","",COUNTA($C$8:C315))</f>
        <v/>
      </c>
      <c r="C315" s="3"/>
      <c r="D315" s="28" t="str">
        <f>IFERROR(VLOOKUP(ACOMPANHAMENTO_01[[#This Row],[MAT]],FUNCIONARIOS[],3,FALSE),"")</f>
        <v/>
      </c>
      <c r="E315" s="140" t="str">
        <f>IFERROR(VLOOKUP(ACOMPANHAMENTO_01[[#This Row],[MAT]],FUNCIONARIOS[],4,FALSE),"")</f>
        <v/>
      </c>
      <c r="F315" s="8"/>
      <c r="G315" s="7"/>
      <c r="H315" s="28" t="str">
        <f>IFERROR(VLOOKUP(ACOMPANHAMENTO_01[[#This Row],[COD.S]],TABELA_PRODUÇÃO[[COD]:[SERVIÇOS]],3,FALSE),"")</f>
        <v/>
      </c>
      <c r="I315" s="140" t="str">
        <f>IFERROR(VLOOKUP(ACOMPANHAMENTO_01[[#This Row],[COD.S]],TABELA_PRODUÇÃO[[COD]:[UND.]],4,FALSE),"")</f>
        <v/>
      </c>
      <c r="J315" s="150"/>
      <c r="K315" s="58"/>
      <c r="L315" s="9"/>
      <c r="M31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1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1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15" s="140">
        <f>ACOMPANHAMENTO_01[[#This Row],[QUANT]]</f>
        <v>0</v>
      </c>
    </row>
    <row r="316" spans="2:16" x14ac:dyDescent="0.25">
      <c r="B316" s="6" t="str">
        <f>IF(ACOMPANHAMENTO_01[[#This Row],[MAT]]="","",COUNTA($C$8:C316))</f>
        <v/>
      </c>
      <c r="C316" s="3"/>
      <c r="D316" s="28" t="str">
        <f>IFERROR(VLOOKUP(ACOMPANHAMENTO_01[[#This Row],[MAT]],FUNCIONARIOS[],3,FALSE),"")</f>
        <v/>
      </c>
      <c r="E316" s="140" t="str">
        <f>IFERROR(VLOOKUP(ACOMPANHAMENTO_01[[#This Row],[MAT]],FUNCIONARIOS[],4,FALSE),"")</f>
        <v/>
      </c>
      <c r="F316" s="8"/>
      <c r="G316" s="7"/>
      <c r="H316" s="28" t="str">
        <f>IFERROR(VLOOKUP(ACOMPANHAMENTO_01[[#This Row],[COD.S]],TABELA_PRODUÇÃO[[COD]:[SERVIÇOS]],3,FALSE),"")</f>
        <v/>
      </c>
      <c r="I316" s="140" t="str">
        <f>IFERROR(VLOOKUP(ACOMPANHAMENTO_01[[#This Row],[COD.S]],TABELA_PRODUÇÃO[[COD]:[UND.]],4,FALSE),"")</f>
        <v/>
      </c>
      <c r="J316" s="150"/>
      <c r="K316" s="58"/>
      <c r="L316" s="9"/>
      <c r="M31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1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1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16" s="140">
        <f>ACOMPANHAMENTO_01[[#This Row],[QUANT]]</f>
        <v>0</v>
      </c>
    </row>
    <row r="317" spans="2:16" x14ac:dyDescent="0.25">
      <c r="B317" s="6" t="str">
        <f>IF(ACOMPANHAMENTO_01[[#This Row],[MAT]]="","",COUNTA($C$8:C317))</f>
        <v/>
      </c>
      <c r="C317" s="3"/>
      <c r="D317" s="28" t="str">
        <f>IFERROR(VLOOKUP(ACOMPANHAMENTO_01[[#This Row],[MAT]],FUNCIONARIOS[],3,FALSE),"")</f>
        <v/>
      </c>
      <c r="E317" s="140" t="str">
        <f>IFERROR(VLOOKUP(ACOMPANHAMENTO_01[[#This Row],[MAT]],FUNCIONARIOS[],4,FALSE),"")</f>
        <v/>
      </c>
      <c r="F317" s="8"/>
      <c r="G317" s="7"/>
      <c r="H317" s="28" t="str">
        <f>IFERROR(VLOOKUP(ACOMPANHAMENTO_01[[#This Row],[COD.S]],TABELA_PRODUÇÃO[[COD]:[SERVIÇOS]],3,FALSE),"")</f>
        <v/>
      </c>
      <c r="I317" s="140" t="str">
        <f>IFERROR(VLOOKUP(ACOMPANHAMENTO_01[[#This Row],[COD.S]],TABELA_PRODUÇÃO[[COD]:[UND.]],4,FALSE),"")</f>
        <v/>
      </c>
      <c r="J317" s="150"/>
      <c r="K317" s="58"/>
      <c r="L317" s="9"/>
      <c r="M31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1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1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17" s="140">
        <f>ACOMPANHAMENTO_01[[#This Row],[QUANT]]</f>
        <v>0</v>
      </c>
    </row>
    <row r="318" spans="2:16" x14ac:dyDescent="0.25">
      <c r="B318" s="6" t="str">
        <f>IF(ACOMPANHAMENTO_01[[#This Row],[MAT]]="","",COUNTA($C$8:C318))</f>
        <v/>
      </c>
      <c r="C318" s="3"/>
      <c r="D318" s="28" t="str">
        <f>IFERROR(VLOOKUP(ACOMPANHAMENTO_01[[#This Row],[MAT]],FUNCIONARIOS[],3,FALSE),"")</f>
        <v/>
      </c>
      <c r="E318" s="140" t="str">
        <f>IFERROR(VLOOKUP(ACOMPANHAMENTO_01[[#This Row],[MAT]],FUNCIONARIOS[],4,FALSE),"")</f>
        <v/>
      </c>
      <c r="F318" s="8"/>
      <c r="G318" s="7"/>
      <c r="H318" s="28" t="str">
        <f>IFERROR(VLOOKUP(ACOMPANHAMENTO_01[[#This Row],[COD.S]],TABELA_PRODUÇÃO[[COD]:[SERVIÇOS]],3,FALSE),"")</f>
        <v/>
      </c>
      <c r="I318" s="140" t="str">
        <f>IFERROR(VLOOKUP(ACOMPANHAMENTO_01[[#This Row],[COD.S]],TABELA_PRODUÇÃO[[COD]:[UND.]],4,FALSE),"")</f>
        <v/>
      </c>
      <c r="J318" s="150"/>
      <c r="K318" s="58"/>
      <c r="L318" s="9"/>
      <c r="M31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1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1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18" s="140">
        <f>ACOMPANHAMENTO_01[[#This Row],[QUANT]]</f>
        <v>0</v>
      </c>
    </row>
    <row r="319" spans="2:16" x14ac:dyDescent="0.25">
      <c r="B319" s="6" t="str">
        <f>IF(ACOMPANHAMENTO_01[[#This Row],[MAT]]="","",COUNTA($C$8:C319))</f>
        <v/>
      </c>
      <c r="C319" s="3"/>
      <c r="D319" s="28" t="str">
        <f>IFERROR(VLOOKUP(ACOMPANHAMENTO_01[[#This Row],[MAT]],FUNCIONARIOS[],3,FALSE),"")</f>
        <v/>
      </c>
      <c r="E319" s="140" t="str">
        <f>IFERROR(VLOOKUP(ACOMPANHAMENTO_01[[#This Row],[MAT]],FUNCIONARIOS[],4,FALSE),"")</f>
        <v/>
      </c>
      <c r="F319" s="8"/>
      <c r="G319" s="7"/>
      <c r="H319" s="28" t="str">
        <f>IFERROR(VLOOKUP(ACOMPANHAMENTO_01[[#This Row],[COD.S]],TABELA_PRODUÇÃO[[COD]:[SERVIÇOS]],3,FALSE),"")</f>
        <v/>
      </c>
      <c r="I319" s="140" t="str">
        <f>IFERROR(VLOOKUP(ACOMPANHAMENTO_01[[#This Row],[COD.S]],TABELA_PRODUÇÃO[[COD]:[UND.]],4,FALSE),"")</f>
        <v/>
      </c>
      <c r="J319" s="150"/>
      <c r="K319" s="58"/>
      <c r="L319" s="9"/>
      <c r="M31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1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1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19" s="140">
        <f>ACOMPANHAMENTO_01[[#This Row],[QUANT]]</f>
        <v>0</v>
      </c>
    </row>
    <row r="320" spans="2:16" x14ac:dyDescent="0.25">
      <c r="B320" s="6" t="str">
        <f>IF(ACOMPANHAMENTO_01[[#This Row],[MAT]]="","",COUNTA($C$8:C320))</f>
        <v/>
      </c>
      <c r="C320" s="3"/>
      <c r="D320" s="28" t="str">
        <f>IFERROR(VLOOKUP(ACOMPANHAMENTO_01[[#This Row],[MAT]],FUNCIONARIOS[],3,FALSE),"")</f>
        <v/>
      </c>
      <c r="E320" s="140" t="str">
        <f>IFERROR(VLOOKUP(ACOMPANHAMENTO_01[[#This Row],[MAT]],FUNCIONARIOS[],4,FALSE),"")</f>
        <v/>
      </c>
      <c r="F320" s="8"/>
      <c r="G320" s="7"/>
      <c r="H320" s="28" t="str">
        <f>IFERROR(VLOOKUP(ACOMPANHAMENTO_01[[#This Row],[COD.S]],TABELA_PRODUÇÃO[[COD]:[SERVIÇOS]],3,FALSE),"")</f>
        <v/>
      </c>
      <c r="I320" s="140" t="str">
        <f>IFERROR(VLOOKUP(ACOMPANHAMENTO_01[[#This Row],[COD.S]],TABELA_PRODUÇÃO[[COD]:[UND.]],4,FALSE),"")</f>
        <v/>
      </c>
      <c r="J320" s="150"/>
      <c r="K320" s="58"/>
      <c r="L320" s="9"/>
      <c r="M32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2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2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20" s="140">
        <f>ACOMPANHAMENTO_01[[#This Row],[QUANT]]</f>
        <v>0</v>
      </c>
    </row>
    <row r="321" spans="2:16" x14ac:dyDescent="0.25">
      <c r="B321" s="6" t="str">
        <f>IF(ACOMPANHAMENTO_01[[#This Row],[MAT]]="","",COUNTA($C$8:C321))</f>
        <v/>
      </c>
      <c r="C321" s="3"/>
      <c r="D321" s="28" t="str">
        <f>IFERROR(VLOOKUP(ACOMPANHAMENTO_01[[#This Row],[MAT]],FUNCIONARIOS[],3,FALSE),"")</f>
        <v/>
      </c>
      <c r="E321" s="140" t="str">
        <f>IFERROR(VLOOKUP(ACOMPANHAMENTO_01[[#This Row],[MAT]],FUNCIONARIOS[],4,FALSE),"")</f>
        <v/>
      </c>
      <c r="F321" s="8"/>
      <c r="G321" s="7"/>
      <c r="H321" s="28" t="str">
        <f>IFERROR(VLOOKUP(ACOMPANHAMENTO_01[[#This Row],[COD.S]],TABELA_PRODUÇÃO[[COD]:[SERVIÇOS]],3,FALSE),"")</f>
        <v/>
      </c>
      <c r="I321" s="140" t="str">
        <f>IFERROR(VLOOKUP(ACOMPANHAMENTO_01[[#This Row],[COD.S]],TABELA_PRODUÇÃO[[COD]:[UND.]],4,FALSE),"")</f>
        <v/>
      </c>
      <c r="J321" s="150"/>
      <c r="K321" s="58"/>
      <c r="L321" s="9"/>
      <c r="M32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2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2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21" s="140">
        <f>ACOMPANHAMENTO_01[[#This Row],[QUANT]]</f>
        <v>0</v>
      </c>
    </row>
    <row r="322" spans="2:16" x14ac:dyDescent="0.25">
      <c r="B322" s="6" t="str">
        <f>IF(ACOMPANHAMENTO_01[[#This Row],[MAT]]="","",COUNTA($C$8:C322))</f>
        <v/>
      </c>
      <c r="C322" s="3"/>
      <c r="D322" s="28" t="str">
        <f>IFERROR(VLOOKUP(ACOMPANHAMENTO_01[[#This Row],[MAT]],FUNCIONARIOS[],3,FALSE),"")</f>
        <v/>
      </c>
      <c r="E322" s="140" t="str">
        <f>IFERROR(VLOOKUP(ACOMPANHAMENTO_01[[#This Row],[MAT]],FUNCIONARIOS[],4,FALSE),"")</f>
        <v/>
      </c>
      <c r="F322" s="8"/>
      <c r="G322" s="7"/>
      <c r="H322" s="28" t="str">
        <f>IFERROR(VLOOKUP(ACOMPANHAMENTO_01[[#This Row],[COD.S]],TABELA_PRODUÇÃO[[COD]:[SERVIÇOS]],3,FALSE),"")</f>
        <v/>
      </c>
      <c r="I322" s="140" t="str">
        <f>IFERROR(VLOOKUP(ACOMPANHAMENTO_01[[#This Row],[COD.S]],TABELA_PRODUÇÃO[[COD]:[UND.]],4,FALSE),"")</f>
        <v/>
      </c>
      <c r="J322" s="150"/>
      <c r="K322" s="58"/>
      <c r="L322" s="9"/>
      <c r="M32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2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2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22" s="140">
        <f>ACOMPANHAMENTO_01[[#This Row],[QUANT]]</f>
        <v>0</v>
      </c>
    </row>
    <row r="323" spans="2:16" x14ac:dyDescent="0.25">
      <c r="B323" s="6" t="str">
        <f>IF(ACOMPANHAMENTO_01[[#This Row],[MAT]]="","",COUNTA($C$8:C323))</f>
        <v/>
      </c>
      <c r="C323" s="3"/>
      <c r="D323" s="28" t="str">
        <f>IFERROR(VLOOKUP(ACOMPANHAMENTO_01[[#This Row],[MAT]],FUNCIONARIOS[],3,FALSE),"")</f>
        <v/>
      </c>
      <c r="E323" s="140" t="str">
        <f>IFERROR(VLOOKUP(ACOMPANHAMENTO_01[[#This Row],[MAT]],FUNCIONARIOS[],4,FALSE),"")</f>
        <v/>
      </c>
      <c r="F323" s="8"/>
      <c r="G323" s="7"/>
      <c r="H323" s="28" t="str">
        <f>IFERROR(VLOOKUP(ACOMPANHAMENTO_01[[#This Row],[COD.S]],TABELA_PRODUÇÃO[[COD]:[SERVIÇOS]],3,FALSE),"")</f>
        <v/>
      </c>
      <c r="I323" s="140" t="str">
        <f>IFERROR(VLOOKUP(ACOMPANHAMENTO_01[[#This Row],[COD.S]],TABELA_PRODUÇÃO[[COD]:[UND.]],4,FALSE),"")</f>
        <v/>
      </c>
      <c r="J323" s="150"/>
      <c r="K323" s="58"/>
      <c r="L323" s="9"/>
      <c r="M32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2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2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23" s="140">
        <f>ACOMPANHAMENTO_01[[#This Row],[QUANT]]</f>
        <v>0</v>
      </c>
    </row>
    <row r="324" spans="2:16" x14ac:dyDescent="0.25">
      <c r="B324" s="6" t="str">
        <f>IF(ACOMPANHAMENTO_01[[#This Row],[MAT]]="","",COUNTA($C$8:C324))</f>
        <v/>
      </c>
      <c r="C324" s="3"/>
      <c r="D324" s="28" t="str">
        <f>IFERROR(VLOOKUP(ACOMPANHAMENTO_01[[#This Row],[MAT]],FUNCIONARIOS[],3,FALSE),"")</f>
        <v/>
      </c>
      <c r="E324" s="140" t="str">
        <f>IFERROR(VLOOKUP(ACOMPANHAMENTO_01[[#This Row],[MAT]],FUNCIONARIOS[],4,FALSE),"")</f>
        <v/>
      </c>
      <c r="F324" s="8"/>
      <c r="G324" s="7"/>
      <c r="H324" s="28" t="str">
        <f>IFERROR(VLOOKUP(ACOMPANHAMENTO_01[[#This Row],[COD.S]],TABELA_PRODUÇÃO[[COD]:[SERVIÇOS]],3,FALSE),"")</f>
        <v/>
      </c>
      <c r="I324" s="140" t="str">
        <f>IFERROR(VLOOKUP(ACOMPANHAMENTO_01[[#This Row],[COD.S]],TABELA_PRODUÇÃO[[COD]:[UND.]],4,FALSE),"")</f>
        <v/>
      </c>
      <c r="J324" s="150"/>
      <c r="K324" s="58"/>
      <c r="L324" s="9"/>
      <c r="M32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2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2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24" s="140">
        <f>ACOMPANHAMENTO_01[[#This Row],[QUANT]]</f>
        <v>0</v>
      </c>
    </row>
    <row r="325" spans="2:16" x14ac:dyDescent="0.25">
      <c r="B325" s="6" t="str">
        <f>IF(ACOMPANHAMENTO_01[[#This Row],[MAT]]="","",COUNTA($C$8:C325))</f>
        <v/>
      </c>
      <c r="C325" s="3"/>
      <c r="D325" s="28" t="str">
        <f>IFERROR(VLOOKUP(ACOMPANHAMENTO_01[[#This Row],[MAT]],FUNCIONARIOS[],3,FALSE),"")</f>
        <v/>
      </c>
      <c r="E325" s="140" t="str">
        <f>IFERROR(VLOOKUP(ACOMPANHAMENTO_01[[#This Row],[MAT]],FUNCIONARIOS[],4,FALSE),"")</f>
        <v/>
      </c>
      <c r="F325" s="8"/>
      <c r="G325" s="7"/>
      <c r="H325" s="28" t="str">
        <f>IFERROR(VLOOKUP(ACOMPANHAMENTO_01[[#This Row],[COD.S]],TABELA_PRODUÇÃO[[COD]:[SERVIÇOS]],3,FALSE),"")</f>
        <v/>
      </c>
      <c r="I325" s="140" t="str">
        <f>IFERROR(VLOOKUP(ACOMPANHAMENTO_01[[#This Row],[COD.S]],TABELA_PRODUÇÃO[[COD]:[UND.]],4,FALSE),"")</f>
        <v/>
      </c>
      <c r="J325" s="150"/>
      <c r="K325" s="58"/>
      <c r="L325" s="9"/>
      <c r="M32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2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2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25" s="140">
        <f>ACOMPANHAMENTO_01[[#This Row],[QUANT]]</f>
        <v>0</v>
      </c>
    </row>
    <row r="326" spans="2:16" x14ac:dyDescent="0.25">
      <c r="B326" s="6" t="str">
        <f>IF(ACOMPANHAMENTO_01[[#This Row],[MAT]]="","",COUNTA($C$8:C326))</f>
        <v/>
      </c>
      <c r="C326" s="3"/>
      <c r="D326" s="28" t="str">
        <f>IFERROR(VLOOKUP(ACOMPANHAMENTO_01[[#This Row],[MAT]],FUNCIONARIOS[],3,FALSE),"")</f>
        <v/>
      </c>
      <c r="E326" s="140" t="str">
        <f>IFERROR(VLOOKUP(ACOMPANHAMENTO_01[[#This Row],[MAT]],FUNCIONARIOS[],4,FALSE),"")</f>
        <v/>
      </c>
      <c r="F326" s="8"/>
      <c r="G326" s="7"/>
      <c r="H326" s="28" t="str">
        <f>IFERROR(VLOOKUP(ACOMPANHAMENTO_01[[#This Row],[COD.S]],TABELA_PRODUÇÃO[[COD]:[SERVIÇOS]],3,FALSE),"")</f>
        <v/>
      </c>
      <c r="I326" s="140" t="str">
        <f>IFERROR(VLOOKUP(ACOMPANHAMENTO_01[[#This Row],[COD.S]],TABELA_PRODUÇÃO[[COD]:[UND.]],4,FALSE),"")</f>
        <v/>
      </c>
      <c r="J326" s="150"/>
      <c r="K326" s="58"/>
      <c r="L326" s="9"/>
      <c r="M32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2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2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26" s="140">
        <f>ACOMPANHAMENTO_01[[#This Row],[QUANT]]</f>
        <v>0</v>
      </c>
    </row>
    <row r="327" spans="2:16" x14ac:dyDescent="0.25">
      <c r="B327" s="6" t="str">
        <f>IF(ACOMPANHAMENTO_01[[#This Row],[MAT]]="","",COUNTA($C$8:C327))</f>
        <v/>
      </c>
      <c r="C327" s="3"/>
      <c r="D327" s="28" t="str">
        <f>IFERROR(VLOOKUP(ACOMPANHAMENTO_01[[#This Row],[MAT]],FUNCIONARIOS[],3,FALSE),"")</f>
        <v/>
      </c>
      <c r="E327" s="140" t="str">
        <f>IFERROR(VLOOKUP(ACOMPANHAMENTO_01[[#This Row],[MAT]],FUNCIONARIOS[],4,FALSE),"")</f>
        <v/>
      </c>
      <c r="F327" s="8"/>
      <c r="G327" s="7"/>
      <c r="H327" s="28" t="str">
        <f>IFERROR(VLOOKUP(ACOMPANHAMENTO_01[[#This Row],[COD.S]],TABELA_PRODUÇÃO[[COD]:[SERVIÇOS]],3,FALSE),"")</f>
        <v/>
      </c>
      <c r="I327" s="140" t="str">
        <f>IFERROR(VLOOKUP(ACOMPANHAMENTO_01[[#This Row],[COD.S]],TABELA_PRODUÇÃO[[COD]:[UND.]],4,FALSE),"")</f>
        <v/>
      </c>
      <c r="J327" s="150"/>
      <c r="K327" s="58"/>
      <c r="L327" s="9"/>
      <c r="M32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2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2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27" s="140">
        <f>ACOMPANHAMENTO_01[[#This Row],[QUANT]]</f>
        <v>0</v>
      </c>
    </row>
    <row r="328" spans="2:16" x14ac:dyDescent="0.25">
      <c r="B328" s="6" t="str">
        <f>IF(ACOMPANHAMENTO_01[[#This Row],[MAT]]="","",COUNTA($C$8:C328))</f>
        <v/>
      </c>
      <c r="C328" s="3"/>
      <c r="D328" s="28" t="str">
        <f>IFERROR(VLOOKUP(ACOMPANHAMENTO_01[[#This Row],[MAT]],FUNCIONARIOS[],3,FALSE),"")</f>
        <v/>
      </c>
      <c r="E328" s="140" t="str">
        <f>IFERROR(VLOOKUP(ACOMPANHAMENTO_01[[#This Row],[MAT]],FUNCIONARIOS[],4,FALSE),"")</f>
        <v/>
      </c>
      <c r="F328" s="8"/>
      <c r="G328" s="7"/>
      <c r="H328" s="28" t="str">
        <f>IFERROR(VLOOKUP(ACOMPANHAMENTO_01[[#This Row],[COD.S]],TABELA_PRODUÇÃO[[COD]:[SERVIÇOS]],3,FALSE),"")</f>
        <v/>
      </c>
      <c r="I328" s="140" t="str">
        <f>IFERROR(VLOOKUP(ACOMPANHAMENTO_01[[#This Row],[COD.S]],TABELA_PRODUÇÃO[[COD]:[UND.]],4,FALSE),"")</f>
        <v/>
      </c>
      <c r="J328" s="150"/>
      <c r="K328" s="58"/>
      <c r="L328" s="9"/>
      <c r="M32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2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2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28" s="140">
        <f>ACOMPANHAMENTO_01[[#This Row],[QUANT]]</f>
        <v>0</v>
      </c>
    </row>
    <row r="329" spans="2:16" x14ac:dyDescent="0.25">
      <c r="B329" s="6" t="str">
        <f>IF(ACOMPANHAMENTO_01[[#This Row],[MAT]]="","",COUNTA($C$8:C329))</f>
        <v/>
      </c>
      <c r="C329" s="3"/>
      <c r="D329" s="28" t="str">
        <f>IFERROR(VLOOKUP(ACOMPANHAMENTO_01[[#This Row],[MAT]],FUNCIONARIOS[],3,FALSE),"")</f>
        <v/>
      </c>
      <c r="E329" s="140" t="str">
        <f>IFERROR(VLOOKUP(ACOMPANHAMENTO_01[[#This Row],[MAT]],FUNCIONARIOS[],4,FALSE),"")</f>
        <v/>
      </c>
      <c r="F329" s="8"/>
      <c r="G329" s="7"/>
      <c r="H329" s="28" t="str">
        <f>IFERROR(VLOOKUP(ACOMPANHAMENTO_01[[#This Row],[COD.S]],TABELA_PRODUÇÃO[[COD]:[SERVIÇOS]],3,FALSE),"")</f>
        <v/>
      </c>
      <c r="I329" s="140" t="str">
        <f>IFERROR(VLOOKUP(ACOMPANHAMENTO_01[[#This Row],[COD.S]],TABELA_PRODUÇÃO[[COD]:[UND.]],4,FALSE),"")</f>
        <v/>
      </c>
      <c r="J329" s="150"/>
      <c r="K329" s="58"/>
      <c r="L329" s="9"/>
      <c r="M32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2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2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29" s="140">
        <f>ACOMPANHAMENTO_01[[#This Row],[QUANT]]</f>
        <v>0</v>
      </c>
    </row>
    <row r="330" spans="2:16" x14ac:dyDescent="0.25">
      <c r="B330" s="6" t="str">
        <f>IF(ACOMPANHAMENTO_01[[#This Row],[MAT]]="","",COUNTA($C$8:C330))</f>
        <v/>
      </c>
      <c r="C330" s="3"/>
      <c r="D330" s="28" t="str">
        <f>IFERROR(VLOOKUP(ACOMPANHAMENTO_01[[#This Row],[MAT]],FUNCIONARIOS[],3,FALSE),"")</f>
        <v/>
      </c>
      <c r="E330" s="140" t="str">
        <f>IFERROR(VLOOKUP(ACOMPANHAMENTO_01[[#This Row],[MAT]],FUNCIONARIOS[],4,FALSE),"")</f>
        <v/>
      </c>
      <c r="F330" s="8"/>
      <c r="G330" s="7"/>
      <c r="H330" s="28" t="str">
        <f>IFERROR(VLOOKUP(ACOMPANHAMENTO_01[[#This Row],[COD.S]],TABELA_PRODUÇÃO[[COD]:[SERVIÇOS]],3,FALSE),"")</f>
        <v/>
      </c>
      <c r="I330" s="140" t="str">
        <f>IFERROR(VLOOKUP(ACOMPANHAMENTO_01[[#This Row],[COD.S]],TABELA_PRODUÇÃO[[COD]:[UND.]],4,FALSE),"")</f>
        <v/>
      </c>
      <c r="J330" s="150"/>
      <c r="K330" s="58"/>
      <c r="L330" s="9"/>
      <c r="M33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3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3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30" s="140">
        <f>ACOMPANHAMENTO_01[[#This Row],[QUANT]]</f>
        <v>0</v>
      </c>
    </row>
    <row r="331" spans="2:16" x14ac:dyDescent="0.25">
      <c r="B331" s="6" t="str">
        <f>IF(ACOMPANHAMENTO_01[[#This Row],[MAT]]="","",COUNTA($C$8:C331))</f>
        <v/>
      </c>
      <c r="C331" s="3"/>
      <c r="D331" s="28" t="str">
        <f>IFERROR(VLOOKUP(ACOMPANHAMENTO_01[[#This Row],[MAT]],FUNCIONARIOS[],3,FALSE),"")</f>
        <v/>
      </c>
      <c r="E331" s="140" t="str">
        <f>IFERROR(VLOOKUP(ACOMPANHAMENTO_01[[#This Row],[MAT]],FUNCIONARIOS[],4,FALSE),"")</f>
        <v/>
      </c>
      <c r="F331" s="8"/>
      <c r="G331" s="7"/>
      <c r="H331" s="28" t="str">
        <f>IFERROR(VLOOKUP(ACOMPANHAMENTO_01[[#This Row],[COD.S]],TABELA_PRODUÇÃO[[COD]:[SERVIÇOS]],3,FALSE),"")</f>
        <v/>
      </c>
      <c r="I331" s="140" t="str">
        <f>IFERROR(VLOOKUP(ACOMPANHAMENTO_01[[#This Row],[COD.S]],TABELA_PRODUÇÃO[[COD]:[UND.]],4,FALSE),"")</f>
        <v/>
      </c>
      <c r="J331" s="150"/>
      <c r="K331" s="58"/>
      <c r="L331" s="9"/>
      <c r="M33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3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3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31" s="140">
        <f>ACOMPANHAMENTO_01[[#This Row],[QUANT]]</f>
        <v>0</v>
      </c>
    </row>
    <row r="332" spans="2:16" x14ac:dyDescent="0.25">
      <c r="B332" s="6" t="str">
        <f>IF(ACOMPANHAMENTO_01[[#This Row],[MAT]]="","",COUNTA($C$8:C332))</f>
        <v/>
      </c>
      <c r="C332" s="3"/>
      <c r="D332" s="28" t="str">
        <f>IFERROR(VLOOKUP(ACOMPANHAMENTO_01[[#This Row],[MAT]],FUNCIONARIOS[],3,FALSE),"")</f>
        <v/>
      </c>
      <c r="E332" s="140" t="str">
        <f>IFERROR(VLOOKUP(ACOMPANHAMENTO_01[[#This Row],[MAT]],FUNCIONARIOS[],4,FALSE),"")</f>
        <v/>
      </c>
      <c r="F332" s="8"/>
      <c r="G332" s="7"/>
      <c r="H332" s="28" t="str">
        <f>IFERROR(VLOOKUP(ACOMPANHAMENTO_01[[#This Row],[COD.S]],TABELA_PRODUÇÃO[[COD]:[SERVIÇOS]],3,FALSE),"")</f>
        <v/>
      </c>
      <c r="I332" s="140" t="str">
        <f>IFERROR(VLOOKUP(ACOMPANHAMENTO_01[[#This Row],[COD.S]],TABELA_PRODUÇÃO[[COD]:[UND.]],4,FALSE),"")</f>
        <v/>
      </c>
      <c r="J332" s="150"/>
      <c r="K332" s="58"/>
      <c r="L332" s="9"/>
      <c r="M33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3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3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32" s="140">
        <f>ACOMPANHAMENTO_01[[#This Row],[QUANT]]</f>
        <v>0</v>
      </c>
    </row>
    <row r="333" spans="2:16" x14ac:dyDescent="0.25">
      <c r="B333" s="6" t="str">
        <f>IF(ACOMPANHAMENTO_01[[#This Row],[MAT]]="","",COUNTA($C$8:C333))</f>
        <v/>
      </c>
      <c r="C333" s="3"/>
      <c r="D333" s="28" t="str">
        <f>IFERROR(VLOOKUP(ACOMPANHAMENTO_01[[#This Row],[MAT]],FUNCIONARIOS[],3,FALSE),"")</f>
        <v/>
      </c>
      <c r="E333" s="140" t="str">
        <f>IFERROR(VLOOKUP(ACOMPANHAMENTO_01[[#This Row],[MAT]],FUNCIONARIOS[],4,FALSE),"")</f>
        <v/>
      </c>
      <c r="F333" s="8"/>
      <c r="G333" s="7"/>
      <c r="H333" s="28" t="str">
        <f>IFERROR(VLOOKUP(ACOMPANHAMENTO_01[[#This Row],[COD.S]],TABELA_PRODUÇÃO[[COD]:[SERVIÇOS]],3,FALSE),"")</f>
        <v/>
      </c>
      <c r="I333" s="140" t="str">
        <f>IFERROR(VLOOKUP(ACOMPANHAMENTO_01[[#This Row],[COD.S]],TABELA_PRODUÇÃO[[COD]:[UND.]],4,FALSE),"")</f>
        <v/>
      </c>
      <c r="J333" s="150"/>
      <c r="K333" s="58"/>
      <c r="L333" s="9"/>
      <c r="M33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3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3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33" s="140">
        <f>ACOMPANHAMENTO_01[[#This Row],[QUANT]]</f>
        <v>0</v>
      </c>
    </row>
    <row r="334" spans="2:16" x14ac:dyDescent="0.25">
      <c r="B334" s="6" t="str">
        <f>IF(ACOMPANHAMENTO_01[[#This Row],[MAT]]="","",COUNTA($C$8:C334))</f>
        <v/>
      </c>
      <c r="C334" s="3"/>
      <c r="D334" s="28" t="str">
        <f>IFERROR(VLOOKUP(ACOMPANHAMENTO_01[[#This Row],[MAT]],FUNCIONARIOS[],3,FALSE),"")</f>
        <v/>
      </c>
      <c r="E334" s="140" t="str">
        <f>IFERROR(VLOOKUP(ACOMPANHAMENTO_01[[#This Row],[MAT]],FUNCIONARIOS[],4,FALSE),"")</f>
        <v/>
      </c>
      <c r="F334" s="8"/>
      <c r="G334" s="7"/>
      <c r="H334" s="28" t="str">
        <f>IFERROR(VLOOKUP(ACOMPANHAMENTO_01[[#This Row],[COD.S]],TABELA_PRODUÇÃO[[COD]:[SERVIÇOS]],3,FALSE),"")</f>
        <v/>
      </c>
      <c r="I334" s="140" t="str">
        <f>IFERROR(VLOOKUP(ACOMPANHAMENTO_01[[#This Row],[COD.S]],TABELA_PRODUÇÃO[[COD]:[UND.]],4,FALSE),"")</f>
        <v/>
      </c>
      <c r="J334" s="150"/>
      <c r="K334" s="58"/>
      <c r="L334" s="9"/>
      <c r="M33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3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3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34" s="140">
        <f>ACOMPANHAMENTO_01[[#This Row],[QUANT]]</f>
        <v>0</v>
      </c>
    </row>
    <row r="335" spans="2:16" x14ac:dyDescent="0.25">
      <c r="B335" s="6" t="str">
        <f>IF(ACOMPANHAMENTO_01[[#This Row],[MAT]]="","",COUNTA($C$8:C335))</f>
        <v/>
      </c>
      <c r="C335" s="3"/>
      <c r="D335" s="28" t="str">
        <f>IFERROR(VLOOKUP(ACOMPANHAMENTO_01[[#This Row],[MAT]],FUNCIONARIOS[],3,FALSE),"")</f>
        <v/>
      </c>
      <c r="E335" s="140" t="str">
        <f>IFERROR(VLOOKUP(ACOMPANHAMENTO_01[[#This Row],[MAT]],FUNCIONARIOS[],4,FALSE),"")</f>
        <v/>
      </c>
      <c r="F335" s="8"/>
      <c r="G335" s="7"/>
      <c r="H335" s="28" t="str">
        <f>IFERROR(VLOOKUP(ACOMPANHAMENTO_01[[#This Row],[COD.S]],TABELA_PRODUÇÃO[[COD]:[SERVIÇOS]],3,FALSE),"")</f>
        <v/>
      </c>
      <c r="I335" s="140" t="str">
        <f>IFERROR(VLOOKUP(ACOMPANHAMENTO_01[[#This Row],[COD.S]],TABELA_PRODUÇÃO[[COD]:[UND.]],4,FALSE),"")</f>
        <v/>
      </c>
      <c r="J335" s="150"/>
      <c r="K335" s="58"/>
      <c r="L335" s="9"/>
      <c r="M33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3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3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35" s="140">
        <f>ACOMPANHAMENTO_01[[#This Row],[QUANT]]</f>
        <v>0</v>
      </c>
    </row>
    <row r="336" spans="2:16" x14ac:dyDescent="0.25">
      <c r="B336" s="6" t="str">
        <f>IF(ACOMPANHAMENTO_01[[#This Row],[MAT]]="","",COUNTA($C$8:C336))</f>
        <v/>
      </c>
      <c r="C336" s="3"/>
      <c r="D336" s="28" t="str">
        <f>IFERROR(VLOOKUP(ACOMPANHAMENTO_01[[#This Row],[MAT]],FUNCIONARIOS[],3,FALSE),"")</f>
        <v/>
      </c>
      <c r="E336" s="140" t="str">
        <f>IFERROR(VLOOKUP(ACOMPANHAMENTO_01[[#This Row],[MAT]],FUNCIONARIOS[],4,FALSE),"")</f>
        <v/>
      </c>
      <c r="F336" s="8"/>
      <c r="G336" s="7"/>
      <c r="H336" s="28" t="str">
        <f>IFERROR(VLOOKUP(ACOMPANHAMENTO_01[[#This Row],[COD.S]],TABELA_PRODUÇÃO[[COD]:[SERVIÇOS]],3,FALSE),"")</f>
        <v/>
      </c>
      <c r="I336" s="140" t="str">
        <f>IFERROR(VLOOKUP(ACOMPANHAMENTO_01[[#This Row],[COD.S]],TABELA_PRODUÇÃO[[COD]:[UND.]],4,FALSE),"")</f>
        <v/>
      </c>
      <c r="J336" s="150"/>
      <c r="K336" s="58"/>
      <c r="L336" s="9"/>
      <c r="M33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3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3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36" s="140">
        <f>ACOMPANHAMENTO_01[[#This Row],[QUANT]]</f>
        <v>0</v>
      </c>
    </row>
    <row r="337" spans="2:16" x14ac:dyDescent="0.25">
      <c r="B337" s="6" t="str">
        <f>IF(ACOMPANHAMENTO_01[[#This Row],[MAT]]="","",COUNTA($C$8:C337))</f>
        <v/>
      </c>
      <c r="C337" s="3"/>
      <c r="D337" s="28" t="str">
        <f>IFERROR(VLOOKUP(ACOMPANHAMENTO_01[[#This Row],[MAT]],FUNCIONARIOS[],3,FALSE),"")</f>
        <v/>
      </c>
      <c r="E337" s="140" t="str">
        <f>IFERROR(VLOOKUP(ACOMPANHAMENTO_01[[#This Row],[MAT]],FUNCIONARIOS[],4,FALSE),"")</f>
        <v/>
      </c>
      <c r="F337" s="8"/>
      <c r="G337" s="7"/>
      <c r="H337" s="28" t="str">
        <f>IFERROR(VLOOKUP(ACOMPANHAMENTO_01[[#This Row],[COD.S]],TABELA_PRODUÇÃO[[COD]:[SERVIÇOS]],3,FALSE),"")</f>
        <v/>
      </c>
      <c r="I337" s="140" t="str">
        <f>IFERROR(VLOOKUP(ACOMPANHAMENTO_01[[#This Row],[COD.S]],TABELA_PRODUÇÃO[[COD]:[UND.]],4,FALSE),"")</f>
        <v/>
      </c>
      <c r="J337" s="150"/>
      <c r="K337" s="58"/>
      <c r="L337" s="9"/>
      <c r="M33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3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3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37" s="140">
        <f>ACOMPANHAMENTO_01[[#This Row],[QUANT]]</f>
        <v>0</v>
      </c>
    </row>
    <row r="338" spans="2:16" x14ac:dyDescent="0.25">
      <c r="B338" s="6" t="str">
        <f>IF(ACOMPANHAMENTO_01[[#This Row],[MAT]]="","",COUNTA($C$8:C338))</f>
        <v/>
      </c>
      <c r="C338" s="3"/>
      <c r="D338" s="28" t="str">
        <f>IFERROR(VLOOKUP(ACOMPANHAMENTO_01[[#This Row],[MAT]],FUNCIONARIOS[],3,FALSE),"")</f>
        <v/>
      </c>
      <c r="E338" s="140" t="str">
        <f>IFERROR(VLOOKUP(ACOMPANHAMENTO_01[[#This Row],[MAT]],FUNCIONARIOS[],4,FALSE),"")</f>
        <v/>
      </c>
      <c r="F338" s="8"/>
      <c r="G338" s="7"/>
      <c r="H338" s="28" t="str">
        <f>IFERROR(VLOOKUP(ACOMPANHAMENTO_01[[#This Row],[COD.S]],TABELA_PRODUÇÃO[[COD]:[SERVIÇOS]],3,FALSE),"")</f>
        <v/>
      </c>
      <c r="I338" s="140" t="str">
        <f>IFERROR(VLOOKUP(ACOMPANHAMENTO_01[[#This Row],[COD.S]],TABELA_PRODUÇÃO[[COD]:[UND.]],4,FALSE),"")</f>
        <v/>
      </c>
      <c r="J338" s="150"/>
      <c r="K338" s="58"/>
      <c r="L338" s="9"/>
      <c r="M33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3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3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38" s="140">
        <f>ACOMPANHAMENTO_01[[#This Row],[QUANT]]</f>
        <v>0</v>
      </c>
    </row>
    <row r="339" spans="2:16" x14ac:dyDescent="0.25">
      <c r="B339" s="6" t="str">
        <f>IF(ACOMPANHAMENTO_01[[#This Row],[MAT]]="","",COUNTA($C$8:C339))</f>
        <v/>
      </c>
      <c r="C339" s="3"/>
      <c r="D339" s="28" t="str">
        <f>IFERROR(VLOOKUP(ACOMPANHAMENTO_01[[#This Row],[MAT]],FUNCIONARIOS[],3,FALSE),"")</f>
        <v/>
      </c>
      <c r="E339" s="140" t="str">
        <f>IFERROR(VLOOKUP(ACOMPANHAMENTO_01[[#This Row],[MAT]],FUNCIONARIOS[],4,FALSE),"")</f>
        <v/>
      </c>
      <c r="F339" s="8"/>
      <c r="G339" s="7"/>
      <c r="H339" s="28" t="str">
        <f>IFERROR(VLOOKUP(ACOMPANHAMENTO_01[[#This Row],[COD.S]],TABELA_PRODUÇÃO[[COD]:[SERVIÇOS]],3,FALSE),"")</f>
        <v/>
      </c>
      <c r="I339" s="140" t="str">
        <f>IFERROR(VLOOKUP(ACOMPANHAMENTO_01[[#This Row],[COD.S]],TABELA_PRODUÇÃO[[COD]:[UND.]],4,FALSE),"")</f>
        <v/>
      </c>
      <c r="J339" s="150"/>
      <c r="K339" s="58"/>
      <c r="L339" s="9"/>
      <c r="M33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3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3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39" s="140">
        <f>ACOMPANHAMENTO_01[[#This Row],[QUANT]]</f>
        <v>0</v>
      </c>
    </row>
    <row r="340" spans="2:16" x14ac:dyDescent="0.25">
      <c r="B340" s="6" t="str">
        <f>IF(ACOMPANHAMENTO_01[[#This Row],[MAT]]="","",COUNTA($C$8:C340))</f>
        <v/>
      </c>
      <c r="C340" s="3"/>
      <c r="D340" s="28" t="str">
        <f>IFERROR(VLOOKUP(ACOMPANHAMENTO_01[[#This Row],[MAT]],FUNCIONARIOS[],3,FALSE),"")</f>
        <v/>
      </c>
      <c r="E340" s="140" t="str">
        <f>IFERROR(VLOOKUP(ACOMPANHAMENTO_01[[#This Row],[MAT]],FUNCIONARIOS[],4,FALSE),"")</f>
        <v/>
      </c>
      <c r="F340" s="8"/>
      <c r="G340" s="7"/>
      <c r="H340" s="28" t="str">
        <f>IFERROR(VLOOKUP(ACOMPANHAMENTO_01[[#This Row],[COD.S]],TABELA_PRODUÇÃO[[COD]:[SERVIÇOS]],3,FALSE),"")</f>
        <v/>
      </c>
      <c r="I340" s="140" t="str">
        <f>IFERROR(VLOOKUP(ACOMPANHAMENTO_01[[#This Row],[COD.S]],TABELA_PRODUÇÃO[[COD]:[UND.]],4,FALSE),"")</f>
        <v/>
      </c>
      <c r="J340" s="150"/>
      <c r="K340" s="58"/>
      <c r="L340" s="9"/>
      <c r="M34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4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4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40" s="140">
        <f>ACOMPANHAMENTO_01[[#This Row],[QUANT]]</f>
        <v>0</v>
      </c>
    </row>
    <row r="341" spans="2:16" x14ac:dyDescent="0.25">
      <c r="B341" s="6" t="str">
        <f>IF(ACOMPANHAMENTO_01[[#This Row],[MAT]]="","",COUNTA($C$8:C341))</f>
        <v/>
      </c>
      <c r="C341" s="3"/>
      <c r="D341" s="28" t="str">
        <f>IFERROR(VLOOKUP(ACOMPANHAMENTO_01[[#This Row],[MAT]],FUNCIONARIOS[],3,FALSE),"")</f>
        <v/>
      </c>
      <c r="E341" s="140" t="str">
        <f>IFERROR(VLOOKUP(ACOMPANHAMENTO_01[[#This Row],[MAT]],FUNCIONARIOS[],4,FALSE),"")</f>
        <v/>
      </c>
      <c r="F341" s="8"/>
      <c r="G341" s="7"/>
      <c r="H341" s="28" t="str">
        <f>IFERROR(VLOOKUP(ACOMPANHAMENTO_01[[#This Row],[COD.S]],TABELA_PRODUÇÃO[[COD]:[SERVIÇOS]],3,FALSE),"")</f>
        <v/>
      </c>
      <c r="I341" s="140" t="str">
        <f>IFERROR(VLOOKUP(ACOMPANHAMENTO_01[[#This Row],[COD.S]],TABELA_PRODUÇÃO[[COD]:[UND.]],4,FALSE),"")</f>
        <v/>
      </c>
      <c r="J341" s="150"/>
      <c r="K341" s="58"/>
      <c r="L341" s="9"/>
      <c r="M34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4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4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41" s="140">
        <f>ACOMPANHAMENTO_01[[#This Row],[QUANT]]</f>
        <v>0</v>
      </c>
    </row>
    <row r="342" spans="2:16" x14ac:dyDescent="0.25">
      <c r="B342" s="6" t="str">
        <f>IF(ACOMPANHAMENTO_01[[#This Row],[MAT]]="","",COUNTA($C$8:C342))</f>
        <v/>
      </c>
      <c r="C342" s="3"/>
      <c r="D342" s="28" t="str">
        <f>IFERROR(VLOOKUP(ACOMPANHAMENTO_01[[#This Row],[MAT]],FUNCIONARIOS[],3,FALSE),"")</f>
        <v/>
      </c>
      <c r="E342" s="140" t="str">
        <f>IFERROR(VLOOKUP(ACOMPANHAMENTO_01[[#This Row],[MAT]],FUNCIONARIOS[],4,FALSE),"")</f>
        <v/>
      </c>
      <c r="F342" s="8"/>
      <c r="G342" s="7"/>
      <c r="H342" s="28" t="str">
        <f>IFERROR(VLOOKUP(ACOMPANHAMENTO_01[[#This Row],[COD.S]],TABELA_PRODUÇÃO[[COD]:[SERVIÇOS]],3,FALSE),"")</f>
        <v/>
      </c>
      <c r="I342" s="140" t="str">
        <f>IFERROR(VLOOKUP(ACOMPANHAMENTO_01[[#This Row],[COD.S]],TABELA_PRODUÇÃO[[COD]:[UND.]],4,FALSE),"")</f>
        <v/>
      </c>
      <c r="J342" s="150"/>
      <c r="K342" s="58"/>
      <c r="L342" s="9"/>
      <c r="M34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4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4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42" s="140">
        <f>ACOMPANHAMENTO_01[[#This Row],[QUANT]]</f>
        <v>0</v>
      </c>
    </row>
    <row r="343" spans="2:16" x14ac:dyDescent="0.25">
      <c r="B343" s="6" t="str">
        <f>IF(ACOMPANHAMENTO_01[[#This Row],[MAT]]="","",COUNTA($C$8:C343))</f>
        <v/>
      </c>
      <c r="C343" s="3"/>
      <c r="D343" s="28" t="str">
        <f>IFERROR(VLOOKUP(ACOMPANHAMENTO_01[[#This Row],[MAT]],FUNCIONARIOS[],3,FALSE),"")</f>
        <v/>
      </c>
      <c r="E343" s="140" t="str">
        <f>IFERROR(VLOOKUP(ACOMPANHAMENTO_01[[#This Row],[MAT]],FUNCIONARIOS[],4,FALSE),"")</f>
        <v/>
      </c>
      <c r="F343" s="8"/>
      <c r="G343" s="7"/>
      <c r="H343" s="28" t="str">
        <f>IFERROR(VLOOKUP(ACOMPANHAMENTO_01[[#This Row],[COD.S]],TABELA_PRODUÇÃO[[COD]:[SERVIÇOS]],3,FALSE),"")</f>
        <v/>
      </c>
      <c r="I343" s="140" t="str">
        <f>IFERROR(VLOOKUP(ACOMPANHAMENTO_01[[#This Row],[COD.S]],TABELA_PRODUÇÃO[[COD]:[UND.]],4,FALSE),"")</f>
        <v/>
      </c>
      <c r="J343" s="150"/>
      <c r="K343" s="58"/>
      <c r="L343" s="9"/>
      <c r="M34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4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4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43" s="140">
        <f>ACOMPANHAMENTO_01[[#This Row],[QUANT]]</f>
        <v>0</v>
      </c>
    </row>
    <row r="344" spans="2:16" x14ac:dyDescent="0.25">
      <c r="B344" s="6" t="str">
        <f>IF(ACOMPANHAMENTO_01[[#This Row],[MAT]]="","",COUNTA($C$8:C344))</f>
        <v/>
      </c>
      <c r="C344" s="3"/>
      <c r="D344" s="28" t="str">
        <f>IFERROR(VLOOKUP(ACOMPANHAMENTO_01[[#This Row],[MAT]],FUNCIONARIOS[],3,FALSE),"")</f>
        <v/>
      </c>
      <c r="E344" s="140" t="str">
        <f>IFERROR(VLOOKUP(ACOMPANHAMENTO_01[[#This Row],[MAT]],FUNCIONARIOS[],4,FALSE),"")</f>
        <v/>
      </c>
      <c r="F344" s="8"/>
      <c r="G344" s="7"/>
      <c r="H344" s="28" t="str">
        <f>IFERROR(VLOOKUP(ACOMPANHAMENTO_01[[#This Row],[COD.S]],TABELA_PRODUÇÃO[[COD]:[SERVIÇOS]],3,FALSE),"")</f>
        <v/>
      </c>
      <c r="I344" s="140" t="str">
        <f>IFERROR(VLOOKUP(ACOMPANHAMENTO_01[[#This Row],[COD.S]],TABELA_PRODUÇÃO[[COD]:[UND.]],4,FALSE),"")</f>
        <v/>
      </c>
      <c r="J344" s="150"/>
      <c r="K344" s="58"/>
      <c r="L344" s="9"/>
      <c r="M34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4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4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44" s="140">
        <f>ACOMPANHAMENTO_01[[#This Row],[QUANT]]</f>
        <v>0</v>
      </c>
    </row>
    <row r="345" spans="2:16" x14ac:dyDescent="0.25">
      <c r="B345" s="6" t="str">
        <f>IF(ACOMPANHAMENTO_01[[#This Row],[MAT]]="","",COUNTA($C$8:C345))</f>
        <v/>
      </c>
      <c r="C345" s="3"/>
      <c r="D345" s="28" t="str">
        <f>IFERROR(VLOOKUP(ACOMPANHAMENTO_01[[#This Row],[MAT]],FUNCIONARIOS[],3,FALSE),"")</f>
        <v/>
      </c>
      <c r="E345" s="140" t="str">
        <f>IFERROR(VLOOKUP(ACOMPANHAMENTO_01[[#This Row],[MAT]],FUNCIONARIOS[],4,FALSE),"")</f>
        <v/>
      </c>
      <c r="F345" s="8"/>
      <c r="G345" s="7"/>
      <c r="H345" s="28" t="str">
        <f>IFERROR(VLOOKUP(ACOMPANHAMENTO_01[[#This Row],[COD.S]],TABELA_PRODUÇÃO[[COD]:[SERVIÇOS]],3,FALSE),"")</f>
        <v/>
      </c>
      <c r="I345" s="140" t="str">
        <f>IFERROR(VLOOKUP(ACOMPANHAMENTO_01[[#This Row],[COD.S]],TABELA_PRODUÇÃO[[COD]:[UND.]],4,FALSE),"")</f>
        <v/>
      </c>
      <c r="J345" s="150"/>
      <c r="K345" s="58"/>
      <c r="L345" s="9"/>
      <c r="M34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4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4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45" s="140">
        <f>ACOMPANHAMENTO_01[[#This Row],[QUANT]]</f>
        <v>0</v>
      </c>
    </row>
    <row r="346" spans="2:16" x14ac:dyDescent="0.25">
      <c r="B346" s="6" t="str">
        <f>IF(ACOMPANHAMENTO_01[[#This Row],[MAT]]="","",COUNTA($C$8:C346))</f>
        <v/>
      </c>
      <c r="C346" s="3"/>
      <c r="D346" s="28" t="str">
        <f>IFERROR(VLOOKUP(ACOMPANHAMENTO_01[[#This Row],[MAT]],FUNCIONARIOS[],3,FALSE),"")</f>
        <v/>
      </c>
      <c r="E346" s="140" t="str">
        <f>IFERROR(VLOOKUP(ACOMPANHAMENTO_01[[#This Row],[MAT]],FUNCIONARIOS[],4,FALSE),"")</f>
        <v/>
      </c>
      <c r="F346" s="8"/>
      <c r="G346" s="7"/>
      <c r="H346" s="28" t="str">
        <f>IFERROR(VLOOKUP(ACOMPANHAMENTO_01[[#This Row],[COD.S]],TABELA_PRODUÇÃO[[COD]:[SERVIÇOS]],3,FALSE),"")</f>
        <v/>
      </c>
      <c r="I346" s="140" t="str">
        <f>IFERROR(VLOOKUP(ACOMPANHAMENTO_01[[#This Row],[COD.S]],TABELA_PRODUÇÃO[[COD]:[UND.]],4,FALSE),"")</f>
        <v/>
      </c>
      <c r="J346" s="150"/>
      <c r="K346" s="58"/>
      <c r="L346" s="9"/>
      <c r="M34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4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4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46" s="140">
        <f>ACOMPANHAMENTO_01[[#This Row],[QUANT]]</f>
        <v>0</v>
      </c>
    </row>
    <row r="347" spans="2:16" x14ac:dyDescent="0.25">
      <c r="B347" s="6" t="str">
        <f>IF(ACOMPANHAMENTO_01[[#This Row],[MAT]]="","",COUNTA($C$8:C347))</f>
        <v/>
      </c>
      <c r="C347" s="3"/>
      <c r="D347" s="28" t="str">
        <f>IFERROR(VLOOKUP(ACOMPANHAMENTO_01[[#This Row],[MAT]],FUNCIONARIOS[],3,FALSE),"")</f>
        <v/>
      </c>
      <c r="E347" s="140" t="str">
        <f>IFERROR(VLOOKUP(ACOMPANHAMENTO_01[[#This Row],[MAT]],FUNCIONARIOS[],4,FALSE),"")</f>
        <v/>
      </c>
      <c r="F347" s="8"/>
      <c r="G347" s="7"/>
      <c r="H347" s="28" t="str">
        <f>IFERROR(VLOOKUP(ACOMPANHAMENTO_01[[#This Row],[COD.S]],TABELA_PRODUÇÃO[[COD]:[SERVIÇOS]],3,FALSE),"")</f>
        <v/>
      </c>
      <c r="I347" s="140" t="str">
        <f>IFERROR(VLOOKUP(ACOMPANHAMENTO_01[[#This Row],[COD.S]],TABELA_PRODUÇÃO[[COD]:[UND.]],4,FALSE),"")</f>
        <v/>
      </c>
      <c r="J347" s="150"/>
      <c r="K347" s="58"/>
      <c r="L347" s="9"/>
      <c r="M34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4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4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47" s="140">
        <f>ACOMPANHAMENTO_01[[#This Row],[QUANT]]</f>
        <v>0</v>
      </c>
    </row>
    <row r="348" spans="2:16" x14ac:dyDescent="0.25">
      <c r="B348" s="6" t="str">
        <f>IF(ACOMPANHAMENTO_01[[#This Row],[MAT]]="","",COUNTA($C$8:C348))</f>
        <v/>
      </c>
      <c r="C348" s="3"/>
      <c r="D348" s="28" t="str">
        <f>IFERROR(VLOOKUP(ACOMPANHAMENTO_01[[#This Row],[MAT]],FUNCIONARIOS[],3,FALSE),"")</f>
        <v/>
      </c>
      <c r="E348" s="140" t="str">
        <f>IFERROR(VLOOKUP(ACOMPANHAMENTO_01[[#This Row],[MAT]],FUNCIONARIOS[],4,FALSE),"")</f>
        <v/>
      </c>
      <c r="F348" s="8"/>
      <c r="G348" s="7"/>
      <c r="H348" s="28" t="str">
        <f>IFERROR(VLOOKUP(ACOMPANHAMENTO_01[[#This Row],[COD.S]],TABELA_PRODUÇÃO[[COD]:[SERVIÇOS]],3,FALSE),"")</f>
        <v/>
      </c>
      <c r="I348" s="140" t="str">
        <f>IFERROR(VLOOKUP(ACOMPANHAMENTO_01[[#This Row],[COD.S]],TABELA_PRODUÇÃO[[COD]:[UND.]],4,FALSE),"")</f>
        <v/>
      </c>
      <c r="J348" s="150"/>
      <c r="K348" s="58"/>
      <c r="L348" s="9"/>
      <c r="M34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4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4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48" s="140">
        <f>ACOMPANHAMENTO_01[[#This Row],[QUANT]]</f>
        <v>0</v>
      </c>
    </row>
    <row r="349" spans="2:16" x14ac:dyDescent="0.25">
      <c r="B349" s="6" t="str">
        <f>IF(ACOMPANHAMENTO_01[[#This Row],[MAT]]="","",COUNTA($C$8:C349))</f>
        <v/>
      </c>
      <c r="C349" s="3"/>
      <c r="D349" s="28" t="str">
        <f>IFERROR(VLOOKUP(ACOMPANHAMENTO_01[[#This Row],[MAT]],FUNCIONARIOS[],3,FALSE),"")</f>
        <v/>
      </c>
      <c r="E349" s="140" t="str">
        <f>IFERROR(VLOOKUP(ACOMPANHAMENTO_01[[#This Row],[MAT]],FUNCIONARIOS[],4,FALSE),"")</f>
        <v/>
      </c>
      <c r="F349" s="8"/>
      <c r="G349" s="7"/>
      <c r="H349" s="28" t="str">
        <f>IFERROR(VLOOKUP(ACOMPANHAMENTO_01[[#This Row],[COD.S]],TABELA_PRODUÇÃO[[COD]:[SERVIÇOS]],3,FALSE),"")</f>
        <v/>
      </c>
      <c r="I349" s="140" t="str">
        <f>IFERROR(VLOOKUP(ACOMPANHAMENTO_01[[#This Row],[COD.S]],TABELA_PRODUÇÃO[[COD]:[UND.]],4,FALSE),"")</f>
        <v/>
      </c>
      <c r="J349" s="150"/>
      <c r="K349" s="58"/>
      <c r="L349" s="9"/>
      <c r="M34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4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4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49" s="140">
        <f>ACOMPANHAMENTO_01[[#This Row],[QUANT]]</f>
        <v>0</v>
      </c>
    </row>
    <row r="350" spans="2:16" x14ac:dyDescent="0.25">
      <c r="B350" s="6" t="str">
        <f>IF(ACOMPANHAMENTO_01[[#This Row],[MAT]]="","",COUNTA($C$8:C350))</f>
        <v/>
      </c>
      <c r="C350" s="3"/>
      <c r="D350" s="28" t="str">
        <f>IFERROR(VLOOKUP(ACOMPANHAMENTO_01[[#This Row],[MAT]],FUNCIONARIOS[],3,FALSE),"")</f>
        <v/>
      </c>
      <c r="E350" s="140" t="str">
        <f>IFERROR(VLOOKUP(ACOMPANHAMENTO_01[[#This Row],[MAT]],FUNCIONARIOS[],4,FALSE),"")</f>
        <v/>
      </c>
      <c r="F350" s="8"/>
      <c r="G350" s="7"/>
      <c r="H350" s="28" t="str">
        <f>IFERROR(VLOOKUP(ACOMPANHAMENTO_01[[#This Row],[COD.S]],TABELA_PRODUÇÃO[[COD]:[SERVIÇOS]],3,FALSE),"")</f>
        <v/>
      </c>
      <c r="I350" s="140" t="str">
        <f>IFERROR(VLOOKUP(ACOMPANHAMENTO_01[[#This Row],[COD.S]],TABELA_PRODUÇÃO[[COD]:[UND.]],4,FALSE),"")</f>
        <v/>
      </c>
      <c r="J350" s="150"/>
      <c r="K350" s="58"/>
      <c r="L350" s="9"/>
      <c r="M35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5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5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50" s="140">
        <f>ACOMPANHAMENTO_01[[#This Row],[QUANT]]</f>
        <v>0</v>
      </c>
    </row>
    <row r="351" spans="2:16" x14ac:dyDescent="0.25">
      <c r="B351" s="6" t="str">
        <f>IF(ACOMPANHAMENTO_01[[#This Row],[MAT]]="","",COUNTA($C$8:C351))</f>
        <v/>
      </c>
      <c r="C351" s="3"/>
      <c r="D351" s="28" t="str">
        <f>IFERROR(VLOOKUP(ACOMPANHAMENTO_01[[#This Row],[MAT]],FUNCIONARIOS[],3,FALSE),"")</f>
        <v/>
      </c>
      <c r="E351" s="140" t="str">
        <f>IFERROR(VLOOKUP(ACOMPANHAMENTO_01[[#This Row],[MAT]],FUNCIONARIOS[],4,FALSE),"")</f>
        <v/>
      </c>
      <c r="F351" s="8"/>
      <c r="G351" s="7"/>
      <c r="H351" s="28" t="str">
        <f>IFERROR(VLOOKUP(ACOMPANHAMENTO_01[[#This Row],[COD.S]],TABELA_PRODUÇÃO[[COD]:[SERVIÇOS]],3,FALSE),"")</f>
        <v/>
      </c>
      <c r="I351" s="140" t="str">
        <f>IFERROR(VLOOKUP(ACOMPANHAMENTO_01[[#This Row],[COD.S]],TABELA_PRODUÇÃO[[COD]:[UND.]],4,FALSE),"")</f>
        <v/>
      </c>
      <c r="J351" s="150"/>
      <c r="K351" s="58"/>
      <c r="L351" s="9"/>
      <c r="M35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5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5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51" s="140">
        <f>ACOMPANHAMENTO_01[[#This Row],[QUANT]]</f>
        <v>0</v>
      </c>
    </row>
    <row r="352" spans="2:16" x14ac:dyDescent="0.25">
      <c r="B352" s="6" t="str">
        <f>IF(ACOMPANHAMENTO_01[[#This Row],[MAT]]="","",COUNTA($C$8:C352))</f>
        <v/>
      </c>
      <c r="C352" s="3"/>
      <c r="D352" s="28" t="str">
        <f>IFERROR(VLOOKUP(ACOMPANHAMENTO_01[[#This Row],[MAT]],FUNCIONARIOS[],3,FALSE),"")</f>
        <v/>
      </c>
      <c r="E352" s="140" t="str">
        <f>IFERROR(VLOOKUP(ACOMPANHAMENTO_01[[#This Row],[MAT]],FUNCIONARIOS[],4,FALSE),"")</f>
        <v/>
      </c>
      <c r="F352" s="8"/>
      <c r="G352" s="7"/>
      <c r="H352" s="28" t="str">
        <f>IFERROR(VLOOKUP(ACOMPANHAMENTO_01[[#This Row],[COD.S]],TABELA_PRODUÇÃO[[COD]:[SERVIÇOS]],3,FALSE),"")</f>
        <v/>
      </c>
      <c r="I352" s="140" t="str">
        <f>IFERROR(VLOOKUP(ACOMPANHAMENTO_01[[#This Row],[COD.S]],TABELA_PRODUÇÃO[[COD]:[UND.]],4,FALSE),"")</f>
        <v/>
      </c>
      <c r="J352" s="150"/>
      <c r="K352" s="58"/>
      <c r="L352" s="9"/>
      <c r="M35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5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5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52" s="140">
        <f>ACOMPANHAMENTO_01[[#This Row],[QUANT]]</f>
        <v>0</v>
      </c>
    </row>
    <row r="353" spans="2:16" x14ac:dyDescent="0.25">
      <c r="B353" s="6" t="str">
        <f>IF(ACOMPANHAMENTO_01[[#This Row],[MAT]]="","",COUNTA($C$8:C353))</f>
        <v/>
      </c>
      <c r="C353" s="3"/>
      <c r="D353" s="28" t="str">
        <f>IFERROR(VLOOKUP(ACOMPANHAMENTO_01[[#This Row],[MAT]],FUNCIONARIOS[],3,FALSE),"")</f>
        <v/>
      </c>
      <c r="E353" s="140" t="str">
        <f>IFERROR(VLOOKUP(ACOMPANHAMENTO_01[[#This Row],[MAT]],FUNCIONARIOS[],4,FALSE),"")</f>
        <v/>
      </c>
      <c r="F353" s="8"/>
      <c r="G353" s="7"/>
      <c r="H353" s="28" t="str">
        <f>IFERROR(VLOOKUP(ACOMPANHAMENTO_01[[#This Row],[COD.S]],TABELA_PRODUÇÃO[[COD]:[SERVIÇOS]],3,FALSE),"")</f>
        <v/>
      </c>
      <c r="I353" s="140" t="str">
        <f>IFERROR(VLOOKUP(ACOMPANHAMENTO_01[[#This Row],[COD.S]],TABELA_PRODUÇÃO[[COD]:[UND.]],4,FALSE),"")</f>
        <v/>
      </c>
      <c r="J353" s="150"/>
      <c r="K353" s="58"/>
      <c r="L353" s="9"/>
      <c r="M35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5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5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53" s="140">
        <f>ACOMPANHAMENTO_01[[#This Row],[QUANT]]</f>
        <v>0</v>
      </c>
    </row>
    <row r="354" spans="2:16" x14ac:dyDescent="0.25">
      <c r="B354" s="6" t="str">
        <f>IF(ACOMPANHAMENTO_01[[#This Row],[MAT]]="","",COUNTA($C$8:C354))</f>
        <v/>
      </c>
      <c r="C354" s="3"/>
      <c r="D354" s="28" t="str">
        <f>IFERROR(VLOOKUP(ACOMPANHAMENTO_01[[#This Row],[MAT]],FUNCIONARIOS[],3,FALSE),"")</f>
        <v/>
      </c>
      <c r="E354" s="140" t="str">
        <f>IFERROR(VLOOKUP(ACOMPANHAMENTO_01[[#This Row],[MAT]],FUNCIONARIOS[],4,FALSE),"")</f>
        <v/>
      </c>
      <c r="F354" s="8"/>
      <c r="G354" s="7"/>
      <c r="H354" s="28" t="str">
        <f>IFERROR(VLOOKUP(ACOMPANHAMENTO_01[[#This Row],[COD.S]],TABELA_PRODUÇÃO[[COD]:[SERVIÇOS]],3,FALSE),"")</f>
        <v/>
      </c>
      <c r="I354" s="140" t="str">
        <f>IFERROR(VLOOKUP(ACOMPANHAMENTO_01[[#This Row],[COD.S]],TABELA_PRODUÇÃO[[COD]:[UND.]],4,FALSE),"")</f>
        <v/>
      </c>
      <c r="J354" s="150"/>
      <c r="K354" s="58"/>
      <c r="L354" s="9"/>
      <c r="M35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5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5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54" s="140">
        <f>ACOMPANHAMENTO_01[[#This Row],[QUANT]]</f>
        <v>0</v>
      </c>
    </row>
    <row r="355" spans="2:16" x14ac:dyDescent="0.25">
      <c r="B355" s="6" t="str">
        <f>IF(ACOMPANHAMENTO_01[[#This Row],[MAT]]="","",COUNTA($C$8:C355))</f>
        <v/>
      </c>
      <c r="C355" s="3"/>
      <c r="D355" s="28" t="str">
        <f>IFERROR(VLOOKUP(ACOMPANHAMENTO_01[[#This Row],[MAT]],FUNCIONARIOS[],3,FALSE),"")</f>
        <v/>
      </c>
      <c r="E355" s="140" t="str">
        <f>IFERROR(VLOOKUP(ACOMPANHAMENTO_01[[#This Row],[MAT]],FUNCIONARIOS[],4,FALSE),"")</f>
        <v/>
      </c>
      <c r="F355" s="8"/>
      <c r="G355" s="7"/>
      <c r="H355" s="28" t="str">
        <f>IFERROR(VLOOKUP(ACOMPANHAMENTO_01[[#This Row],[COD.S]],TABELA_PRODUÇÃO[[COD]:[SERVIÇOS]],3,FALSE),"")</f>
        <v/>
      </c>
      <c r="I355" s="140" t="str">
        <f>IFERROR(VLOOKUP(ACOMPANHAMENTO_01[[#This Row],[COD.S]],TABELA_PRODUÇÃO[[COD]:[UND.]],4,FALSE),"")</f>
        <v/>
      </c>
      <c r="J355" s="150"/>
      <c r="K355" s="58"/>
      <c r="L355" s="9"/>
      <c r="M35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5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5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55" s="140">
        <f>ACOMPANHAMENTO_01[[#This Row],[QUANT]]</f>
        <v>0</v>
      </c>
    </row>
    <row r="356" spans="2:16" x14ac:dyDescent="0.25">
      <c r="B356" s="6" t="str">
        <f>IF(ACOMPANHAMENTO_01[[#This Row],[MAT]]="","",COUNTA($C$8:C356))</f>
        <v/>
      </c>
      <c r="C356" s="3"/>
      <c r="D356" s="28" t="str">
        <f>IFERROR(VLOOKUP(ACOMPANHAMENTO_01[[#This Row],[MAT]],FUNCIONARIOS[],3,FALSE),"")</f>
        <v/>
      </c>
      <c r="E356" s="140" t="str">
        <f>IFERROR(VLOOKUP(ACOMPANHAMENTO_01[[#This Row],[MAT]],FUNCIONARIOS[],4,FALSE),"")</f>
        <v/>
      </c>
      <c r="F356" s="8"/>
      <c r="G356" s="7"/>
      <c r="H356" s="28" t="str">
        <f>IFERROR(VLOOKUP(ACOMPANHAMENTO_01[[#This Row],[COD.S]],TABELA_PRODUÇÃO[[COD]:[SERVIÇOS]],3,FALSE),"")</f>
        <v/>
      </c>
      <c r="I356" s="140" t="str">
        <f>IFERROR(VLOOKUP(ACOMPANHAMENTO_01[[#This Row],[COD.S]],TABELA_PRODUÇÃO[[COD]:[UND.]],4,FALSE),"")</f>
        <v/>
      </c>
      <c r="J356" s="150"/>
      <c r="K356" s="58"/>
      <c r="L356" s="9"/>
      <c r="M35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5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5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56" s="140">
        <f>ACOMPANHAMENTO_01[[#This Row],[QUANT]]</f>
        <v>0</v>
      </c>
    </row>
    <row r="357" spans="2:16" x14ac:dyDescent="0.25">
      <c r="B357" s="6" t="str">
        <f>IF(ACOMPANHAMENTO_01[[#This Row],[MAT]]="","",COUNTA($C$8:C357))</f>
        <v/>
      </c>
      <c r="C357" s="3"/>
      <c r="D357" s="28" t="str">
        <f>IFERROR(VLOOKUP(ACOMPANHAMENTO_01[[#This Row],[MAT]],FUNCIONARIOS[],3,FALSE),"")</f>
        <v/>
      </c>
      <c r="E357" s="140" t="str">
        <f>IFERROR(VLOOKUP(ACOMPANHAMENTO_01[[#This Row],[MAT]],FUNCIONARIOS[],4,FALSE),"")</f>
        <v/>
      </c>
      <c r="F357" s="8"/>
      <c r="G357" s="7"/>
      <c r="H357" s="28" t="str">
        <f>IFERROR(VLOOKUP(ACOMPANHAMENTO_01[[#This Row],[COD.S]],TABELA_PRODUÇÃO[[COD]:[SERVIÇOS]],3,FALSE),"")</f>
        <v/>
      </c>
      <c r="I357" s="140" t="str">
        <f>IFERROR(VLOOKUP(ACOMPANHAMENTO_01[[#This Row],[COD.S]],TABELA_PRODUÇÃO[[COD]:[UND.]],4,FALSE),"")</f>
        <v/>
      </c>
      <c r="J357" s="150"/>
      <c r="K357" s="58"/>
      <c r="L357" s="9"/>
      <c r="M35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5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5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57" s="140">
        <f>ACOMPANHAMENTO_01[[#This Row],[QUANT]]</f>
        <v>0</v>
      </c>
    </row>
    <row r="358" spans="2:16" x14ac:dyDescent="0.25">
      <c r="B358" s="6" t="str">
        <f>IF(ACOMPANHAMENTO_01[[#This Row],[MAT]]="","",COUNTA($C$8:C358))</f>
        <v/>
      </c>
      <c r="C358" s="3"/>
      <c r="D358" s="28" t="str">
        <f>IFERROR(VLOOKUP(ACOMPANHAMENTO_01[[#This Row],[MAT]],FUNCIONARIOS[],3,FALSE),"")</f>
        <v/>
      </c>
      <c r="E358" s="140" t="str">
        <f>IFERROR(VLOOKUP(ACOMPANHAMENTO_01[[#This Row],[MAT]],FUNCIONARIOS[],4,FALSE),"")</f>
        <v/>
      </c>
      <c r="F358" s="8"/>
      <c r="G358" s="7"/>
      <c r="H358" s="28" t="str">
        <f>IFERROR(VLOOKUP(ACOMPANHAMENTO_01[[#This Row],[COD.S]],TABELA_PRODUÇÃO[[COD]:[SERVIÇOS]],3,FALSE),"")</f>
        <v/>
      </c>
      <c r="I358" s="140" t="str">
        <f>IFERROR(VLOOKUP(ACOMPANHAMENTO_01[[#This Row],[COD.S]],TABELA_PRODUÇÃO[[COD]:[UND.]],4,FALSE),"")</f>
        <v/>
      </c>
      <c r="J358" s="150"/>
      <c r="K358" s="58"/>
      <c r="L358" s="9"/>
      <c r="M35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5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5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58" s="140">
        <f>ACOMPANHAMENTO_01[[#This Row],[QUANT]]</f>
        <v>0</v>
      </c>
    </row>
    <row r="359" spans="2:16" x14ac:dyDescent="0.25">
      <c r="B359" s="6" t="str">
        <f>IF(ACOMPANHAMENTO_01[[#This Row],[MAT]]="","",COUNTA($C$8:C359))</f>
        <v/>
      </c>
      <c r="C359" s="3"/>
      <c r="D359" s="28" t="str">
        <f>IFERROR(VLOOKUP(ACOMPANHAMENTO_01[[#This Row],[MAT]],FUNCIONARIOS[],3,FALSE),"")</f>
        <v/>
      </c>
      <c r="E359" s="140" t="str">
        <f>IFERROR(VLOOKUP(ACOMPANHAMENTO_01[[#This Row],[MAT]],FUNCIONARIOS[],4,FALSE),"")</f>
        <v/>
      </c>
      <c r="F359" s="8"/>
      <c r="G359" s="7"/>
      <c r="H359" s="28" t="str">
        <f>IFERROR(VLOOKUP(ACOMPANHAMENTO_01[[#This Row],[COD.S]],TABELA_PRODUÇÃO[[COD]:[SERVIÇOS]],3,FALSE),"")</f>
        <v/>
      </c>
      <c r="I359" s="140" t="str">
        <f>IFERROR(VLOOKUP(ACOMPANHAMENTO_01[[#This Row],[COD.S]],TABELA_PRODUÇÃO[[COD]:[UND.]],4,FALSE),"")</f>
        <v/>
      </c>
      <c r="J359" s="150"/>
      <c r="K359" s="58"/>
      <c r="L359" s="9"/>
      <c r="M35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5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5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59" s="140">
        <f>ACOMPANHAMENTO_01[[#This Row],[QUANT]]</f>
        <v>0</v>
      </c>
    </row>
    <row r="360" spans="2:16" x14ac:dyDescent="0.25">
      <c r="B360" s="6" t="str">
        <f>IF(ACOMPANHAMENTO_01[[#This Row],[MAT]]="","",COUNTA($C$8:C360))</f>
        <v/>
      </c>
      <c r="C360" s="3"/>
      <c r="D360" s="28" t="str">
        <f>IFERROR(VLOOKUP(ACOMPANHAMENTO_01[[#This Row],[MAT]],FUNCIONARIOS[],3,FALSE),"")</f>
        <v/>
      </c>
      <c r="E360" s="140" t="str">
        <f>IFERROR(VLOOKUP(ACOMPANHAMENTO_01[[#This Row],[MAT]],FUNCIONARIOS[],4,FALSE),"")</f>
        <v/>
      </c>
      <c r="F360" s="8"/>
      <c r="G360" s="7"/>
      <c r="H360" s="28" t="str">
        <f>IFERROR(VLOOKUP(ACOMPANHAMENTO_01[[#This Row],[COD.S]],TABELA_PRODUÇÃO[[COD]:[SERVIÇOS]],3,FALSE),"")</f>
        <v/>
      </c>
      <c r="I360" s="140" t="str">
        <f>IFERROR(VLOOKUP(ACOMPANHAMENTO_01[[#This Row],[COD.S]],TABELA_PRODUÇÃO[[COD]:[UND.]],4,FALSE),"")</f>
        <v/>
      </c>
      <c r="J360" s="150"/>
      <c r="K360" s="58"/>
      <c r="L360" s="9"/>
      <c r="M36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6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6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60" s="140">
        <f>ACOMPANHAMENTO_01[[#This Row],[QUANT]]</f>
        <v>0</v>
      </c>
    </row>
    <row r="361" spans="2:16" x14ac:dyDescent="0.25">
      <c r="B361" s="6" t="str">
        <f>IF(ACOMPANHAMENTO_01[[#This Row],[MAT]]="","",COUNTA($C$8:C361))</f>
        <v/>
      </c>
      <c r="C361" s="3"/>
      <c r="D361" s="28" t="str">
        <f>IFERROR(VLOOKUP(ACOMPANHAMENTO_01[[#This Row],[MAT]],FUNCIONARIOS[],3,FALSE),"")</f>
        <v/>
      </c>
      <c r="E361" s="140" t="str">
        <f>IFERROR(VLOOKUP(ACOMPANHAMENTO_01[[#This Row],[MAT]],FUNCIONARIOS[],4,FALSE),"")</f>
        <v/>
      </c>
      <c r="F361" s="8"/>
      <c r="G361" s="7"/>
      <c r="H361" s="28" t="str">
        <f>IFERROR(VLOOKUP(ACOMPANHAMENTO_01[[#This Row],[COD.S]],TABELA_PRODUÇÃO[[COD]:[SERVIÇOS]],3,FALSE),"")</f>
        <v/>
      </c>
      <c r="I361" s="140" t="str">
        <f>IFERROR(VLOOKUP(ACOMPANHAMENTO_01[[#This Row],[COD.S]],TABELA_PRODUÇÃO[[COD]:[UND.]],4,FALSE),"")</f>
        <v/>
      </c>
      <c r="J361" s="150"/>
      <c r="K361" s="58"/>
      <c r="L361" s="9"/>
      <c r="M36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6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6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61" s="140">
        <f>ACOMPANHAMENTO_01[[#This Row],[QUANT]]</f>
        <v>0</v>
      </c>
    </row>
    <row r="362" spans="2:16" x14ac:dyDescent="0.25">
      <c r="B362" s="6" t="str">
        <f>IF(ACOMPANHAMENTO_01[[#This Row],[MAT]]="","",COUNTA($C$8:C362))</f>
        <v/>
      </c>
      <c r="C362" s="3"/>
      <c r="D362" s="28" t="str">
        <f>IFERROR(VLOOKUP(ACOMPANHAMENTO_01[[#This Row],[MAT]],FUNCIONARIOS[],3,FALSE),"")</f>
        <v/>
      </c>
      <c r="E362" s="140" t="str">
        <f>IFERROR(VLOOKUP(ACOMPANHAMENTO_01[[#This Row],[MAT]],FUNCIONARIOS[],4,FALSE),"")</f>
        <v/>
      </c>
      <c r="F362" s="8"/>
      <c r="G362" s="7"/>
      <c r="H362" s="28" t="str">
        <f>IFERROR(VLOOKUP(ACOMPANHAMENTO_01[[#This Row],[COD.S]],TABELA_PRODUÇÃO[[COD]:[SERVIÇOS]],3,FALSE),"")</f>
        <v/>
      </c>
      <c r="I362" s="140" t="str">
        <f>IFERROR(VLOOKUP(ACOMPANHAMENTO_01[[#This Row],[COD.S]],TABELA_PRODUÇÃO[[COD]:[UND.]],4,FALSE),"")</f>
        <v/>
      </c>
      <c r="J362" s="150"/>
      <c r="K362" s="58"/>
      <c r="L362" s="9"/>
      <c r="M36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6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6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62" s="140">
        <f>ACOMPANHAMENTO_01[[#This Row],[QUANT]]</f>
        <v>0</v>
      </c>
    </row>
    <row r="363" spans="2:16" x14ac:dyDescent="0.25">
      <c r="B363" s="6" t="str">
        <f>IF(ACOMPANHAMENTO_01[[#This Row],[MAT]]="","",COUNTA($C$8:C363))</f>
        <v/>
      </c>
      <c r="C363" s="3"/>
      <c r="D363" s="28" t="str">
        <f>IFERROR(VLOOKUP(ACOMPANHAMENTO_01[[#This Row],[MAT]],FUNCIONARIOS[],3,FALSE),"")</f>
        <v/>
      </c>
      <c r="E363" s="140" t="str">
        <f>IFERROR(VLOOKUP(ACOMPANHAMENTO_01[[#This Row],[MAT]],FUNCIONARIOS[],4,FALSE),"")</f>
        <v/>
      </c>
      <c r="F363" s="8"/>
      <c r="G363" s="7"/>
      <c r="H363" s="28" t="str">
        <f>IFERROR(VLOOKUP(ACOMPANHAMENTO_01[[#This Row],[COD.S]],TABELA_PRODUÇÃO[[COD]:[SERVIÇOS]],3,FALSE),"")</f>
        <v/>
      </c>
      <c r="I363" s="140" t="str">
        <f>IFERROR(VLOOKUP(ACOMPANHAMENTO_01[[#This Row],[COD.S]],TABELA_PRODUÇÃO[[COD]:[UND.]],4,FALSE),"")</f>
        <v/>
      </c>
      <c r="J363" s="150"/>
      <c r="K363" s="58"/>
      <c r="L363" s="9"/>
      <c r="M36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6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6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63" s="140">
        <f>ACOMPANHAMENTO_01[[#This Row],[QUANT]]</f>
        <v>0</v>
      </c>
    </row>
    <row r="364" spans="2:16" x14ac:dyDescent="0.25">
      <c r="B364" s="6" t="str">
        <f>IF(ACOMPANHAMENTO_01[[#This Row],[MAT]]="","",COUNTA($C$8:C364))</f>
        <v/>
      </c>
      <c r="C364" s="3"/>
      <c r="D364" s="28" t="str">
        <f>IFERROR(VLOOKUP(ACOMPANHAMENTO_01[[#This Row],[MAT]],FUNCIONARIOS[],3,FALSE),"")</f>
        <v/>
      </c>
      <c r="E364" s="140" t="str">
        <f>IFERROR(VLOOKUP(ACOMPANHAMENTO_01[[#This Row],[MAT]],FUNCIONARIOS[],4,FALSE),"")</f>
        <v/>
      </c>
      <c r="F364" s="8"/>
      <c r="G364" s="7"/>
      <c r="H364" s="28" t="str">
        <f>IFERROR(VLOOKUP(ACOMPANHAMENTO_01[[#This Row],[COD.S]],TABELA_PRODUÇÃO[[COD]:[SERVIÇOS]],3,FALSE),"")</f>
        <v/>
      </c>
      <c r="I364" s="140" t="str">
        <f>IFERROR(VLOOKUP(ACOMPANHAMENTO_01[[#This Row],[COD.S]],TABELA_PRODUÇÃO[[COD]:[UND.]],4,FALSE),"")</f>
        <v/>
      </c>
      <c r="J364" s="150"/>
      <c r="K364" s="58"/>
      <c r="L364" s="9"/>
      <c r="M36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6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6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64" s="140">
        <f>ACOMPANHAMENTO_01[[#This Row],[QUANT]]</f>
        <v>0</v>
      </c>
    </row>
    <row r="365" spans="2:16" x14ac:dyDescent="0.25">
      <c r="B365" s="6" t="str">
        <f>IF(ACOMPANHAMENTO_01[[#This Row],[MAT]]="","",COUNTA($C$8:C365))</f>
        <v/>
      </c>
      <c r="C365" s="3"/>
      <c r="D365" s="28" t="str">
        <f>IFERROR(VLOOKUP(ACOMPANHAMENTO_01[[#This Row],[MAT]],FUNCIONARIOS[],3,FALSE),"")</f>
        <v/>
      </c>
      <c r="E365" s="140" t="str">
        <f>IFERROR(VLOOKUP(ACOMPANHAMENTO_01[[#This Row],[MAT]],FUNCIONARIOS[],4,FALSE),"")</f>
        <v/>
      </c>
      <c r="F365" s="8"/>
      <c r="G365" s="7"/>
      <c r="H365" s="28" t="str">
        <f>IFERROR(VLOOKUP(ACOMPANHAMENTO_01[[#This Row],[COD.S]],TABELA_PRODUÇÃO[[COD]:[SERVIÇOS]],3,FALSE),"")</f>
        <v/>
      </c>
      <c r="I365" s="140" t="str">
        <f>IFERROR(VLOOKUP(ACOMPANHAMENTO_01[[#This Row],[COD.S]],TABELA_PRODUÇÃO[[COD]:[UND.]],4,FALSE),"")</f>
        <v/>
      </c>
      <c r="J365" s="150"/>
      <c r="K365" s="58"/>
      <c r="L365" s="9"/>
      <c r="M36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6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6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65" s="140">
        <f>ACOMPANHAMENTO_01[[#This Row],[QUANT]]</f>
        <v>0</v>
      </c>
    </row>
    <row r="366" spans="2:16" x14ac:dyDescent="0.25">
      <c r="B366" s="6" t="str">
        <f>IF(ACOMPANHAMENTO_01[[#This Row],[MAT]]="","",COUNTA($C$8:C366))</f>
        <v/>
      </c>
      <c r="C366" s="3"/>
      <c r="D366" s="28" t="str">
        <f>IFERROR(VLOOKUP(ACOMPANHAMENTO_01[[#This Row],[MAT]],FUNCIONARIOS[],3,FALSE),"")</f>
        <v/>
      </c>
      <c r="E366" s="140" t="str">
        <f>IFERROR(VLOOKUP(ACOMPANHAMENTO_01[[#This Row],[MAT]],FUNCIONARIOS[],4,FALSE),"")</f>
        <v/>
      </c>
      <c r="F366" s="8"/>
      <c r="G366" s="7"/>
      <c r="H366" s="28" t="str">
        <f>IFERROR(VLOOKUP(ACOMPANHAMENTO_01[[#This Row],[COD.S]],TABELA_PRODUÇÃO[[COD]:[SERVIÇOS]],3,FALSE),"")</f>
        <v/>
      </c>
      <c r="I366" s="140" t="str">
        <f>IFERROR(VLOOKUP(ACOMPANHAMENTO_01[[#This Row],[COD.S]],TABELA_PRODUÇÃO[[COD]:[UND.]],4,FALSE),"")</f>
        <v/>
      </c>
      <c r="J366" s="150"/>
      <c r="K366" s="58"/>
      <c r="L366" s="9"/>
      <c r="M36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6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6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66" s="140">
        <f>ACOMPANHAMENTO_01[[#This Row],[QUANT]]</f>
        <v>0</v>
      </c>
    </row>
    <row r="367" spans="2:16" x14ac:dyDescent="0.25">
      <c r="B367" s="6" t="str">
        <f>IF(ACOMPANHAMENTO_01[[#This Row],[MAT]]="","",COUNTA($C$8:C367))</f>
        <v/>
      </c>
      <c r="C367" s="3"/>
      <c r="D367" s="28" t="str">
        <f>IFERROR(VLOOKUP(ACOMPANHAMENTO_01[[#This Row],[MAT]],FUNCIONARIOS[],3,FALSE),"")</f>
        <v/>
      </c>
      <c r="E367" s="140" t="str">
        <f>IFERROR(VLOOKUP(ACOMPANHAMENTO_01[[#This Row],[MAT]],FUNCIONARIOS[],4,FALSE),"")</f>
        <v/>
      </c>
      <c r="F367" s="8"/>
      <c r="G367" s="7"/>
      <c r="H367" s="28" t="str">
        <f>IFERROR(VLOOKUP(ACOMPANHAMENTO_01[[#This Row],[COD.S]],TABELA_PRODUÇÃO[[COD]:[SERVIÇOS]],3,FALSE),"")</f>
        <v/>
      </c>
      <c r="I367" s="140" t="str">
        <f>IFERROR(VLOOKUP(ACOMPANHAMENTO_01[[#This Row],[COD.S]],TABELA_PRODUÇÃO[[COD]:[UND.]],4,FALSE),"")</f>
        <v/>
      </c>
      <c r="J367" s="150"/>
      <c r="K367" s="58"/>
      <c r="L367" s="9"/>
      <c r="M36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6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6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67" s="140">
        <f>ACOMPANHAMENTO_01[[#This Row],[QUANT]]</f>
        <v>0</v>
      </c>
    </row>
    <row r="368" spans="2:16" x14ac:dyDescent="0.25">
      <c r="B368" s="6" t="str">
        <f>IF(ACOMPANHAMENTO_01[[#This Row],[MAT]]="","",COUNTA($C$8:C368))</f>
        <v/>
      </c>
      <c r="C368" s="3"/>
      <c r="D368" s="28" t="str">
        <f>IFERROR(VLOOKUP(ACOMPANHAMENTO_01[[#This Row],[MAT]],FUNCIONARIOS[],3,FALSE),"")</f>
        <v/>
      </c>
      <c r="E368" s="140" t="str">
        <f>IFERROR(VLOOKUP(ACOMPANHAMENTO_01[[#This Row],[MAT]],FUNCIONARIOS[],4,FALSE),"")</f>
        <v/>
      </c>
      <c r="F368" s="8"/>
      <c r="G368" s="7"/>
      <c r="H368" s="28" t="str">
        <f>IFERROR(VLOOKUP(ACOMPANHAMENTO_01[[#This Row],[COD.S]],TABELA_PRODUÇÃO[[COD]:[SERVIÇOS]],3,FALSE),"")</f>
        <v/>
      </c>
      <c r="I368" s="140" t="str">
        <f>IFERROR(VLOOKUP(ACOMPANHAMENTO_01[[#This Row],[COD.S]],TABELA_PRODUÇÃO[[COD]:[UND.]],4,FALSE),"")</f>
        <v/>
      </c>
      <c r="J368" s="150"/>
      <c r="K368" s="58"/>
      <c r="L368" s="9"/>
      <c r="M36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6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6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68" s="140">
        <f>ACOMPANHAMENTO_01[[#This Row],[QUANT]]</f>
        <v>0</v>
      </c>
    </row>
    <row r="369" spans="2:16" x14ac:dyDescent="0.25">
      <c r="B369" s="6" t="str">
        <f>IF(ACOMPANHAMENTO_01[[#This Row],[MAT]]="","",COUNTA($C$8:C369))</f>
        <v/>
      </c>
      <c r="C369" s="3"/>
      <c r="D369" s="28" t="str">
        <f>IFERROR(VLOOKUP(ACOMPANHAMENTO_01[[#This Row],[MAT]],FUNCIONARIOS[],3,FALSE),"")</f>
        <v/>
      </c>
      <c r="E369" s="140" t="str">
        <f>IFERROR(VLOOKUP(ACOMPANHAMENTO_01[[#This Row],[MAT]],FUNCIONARIOS[],4,FALSE),"")</f>
        <v/>
      </c>
      <c r="F369" s="8"/>
      <c r="G369" s="7"/>
      <c r="H369" s="28" t="str">
        <f>IFERROR(VLOOKUP(ACOMPANHAMENTO_01[[#This Row],[COD.S]],TABELA_PRODUÇÃO[[COD]:[SERVIÇOS]],3,FALSE),"")</f>
        <v/>
      </c>
      <c r="I369" s="140" t="str">
        <f>IFERROR(VLOOKUP(ACOMPANHAMENTO_01[[#This Row],[COD.S]],TABELA_PRODUÇÃO[[COD]:[UND.]],4,FALSE),"")</f>
        <v/>
      </c>
      <c r="J369" s="150"/>
      <c r="K369" s="58"/>
      <c r="L369" s="9"/>
      <c r="M36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6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6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69" s="140">
        <f>ACOMPANHAMENTO_01[[#This Row],[QUANT]]</f>
        <v>0</v>
      </c>
    </row>
    <row r="370" spans="2:16" x14ac:dyDescent="0.25">
      <c r="B370" s="6" t="str">
        <f>IF(ACOMPANHAMENTO_01[[#This Row],[MAT]]="","",COUNTA($C$8:C370))</f>
        <v/>
      </c>
      <c r="C370" s="3"/>
      <c r="D370" s="28" t="str">
        <f>IFERROR(VLOOKUP(ACOMPANHAMENTO_01[[#This Row],[MAT]],FUNCIONARIOS[],3,FALSE),"")</f>
        <v/>
      </c>
      <c r="E370" s="140" t="str">
        <f>IFERROR(VLOOKUP(ACOMPANHAMENTO_01[[#This Row],[MAT]],FUNCIONARIOS[],4,FALSE),"")</f>
        <v/>
      </c>
      <c r="F370" s="8"/>
      <c r="G370" s="7"/>
      <c r="H370" s="28" t="str">
        <f>IFERROR(VLOOKUP(ACOMPANHAMENTO_01[[#This Row],[COD.S]],TABELA_PRODUÇÃO[[COD]:[SERVIÇOS]],3,FALSE),"")</f>
        <v/>
      </c>
      <c r="I370" s="140" t="str">
        <f>IFERROR(VLOOKUP(ACOMPANHAMENTO_01[[#This Row],[COD.S]],TABELA_PRODUÇÃO[[COD]:[UND.]],4,FALSE),"")</f>
        <v/>
      </c>
      <c r="J370" s="150"/>
      <c r="K370" s="58"/>
      <c r="L370" s="9"/>
      <c r="M37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7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7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70" s="140">
        <f>ACOMPANHAMENTO_01[[#This Row],[QUANT]]</f>
        <v>0</v>
      </c>
    </row>
    <row r="371" spans="2:16" x14ac:dyDescent="0.25">
      <c r="B371" s="6" t="str">
        <f>IF(ACOMPANHAMENTO_01[[#This Row],[MAT]]="","",COUNTA($C$8:C371))</f>
        <v/>
      </c>
      <c r="C371" s="3"/>
      <c r="D371" s="28" t="str">
        <f>IFERROR(VLOOKUP(ACOMPANHAMENTO_01[[#This Row],[MAT]],FUNCIONARIOS[],3,FALSE),"")</f>
        <v/>
      </c>
      <c r="E371" s="140" t="str">
        <f>IFERROR(VLOOKUP(ACOMPANHAMENTO_01[[#This Row],[MAT]],FUNCIONARIOS[],4,FALSE),"")</f>
        <v/>
      </c>
      <c r="F371" s="8"/>
      <c r="G371" s="7"/>
      <c r="H371" s="28" t="str">
        <f>IFERROR(VLOOKUP(ACOMPANHAMENTO_01[[#This Row],[COD.S]],TABELA_PRODUÇÃO[[COD]:[SERVIÇOS]],3,FALSE),"")</f>
        <v/>
      </c>
      <c r="I371" s="140" t="str">
        <f>IFERROR(VLOOKUP(ACOMPANHAMENTO_01[[#This Row],[COD.S]],TABELA_PRODUÇÃO[[COD]:[UND.]],4,FALSE),"")</f>
        <v/>
      </c>
      <c r="J371" s="150"/>
      <c r="K371" s="58"/>
      <c r="L371" s="9"/>
      <c r="M37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7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7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71" s="140">
        <f>ACOMPANHAMENTO_01[[#This Row],[QUANT]]</f>
        <v>0</v>
      </c>
    </row>
    <row r="372" spans="2:16" x14ac:dyDescent="0.25">
      <c r="B372" s="6" t="str">
        <f>IF(ACOMPANHAMENTO_01[[#This Row],[MAT]]="","",COUNTA($C$8:C372))</f>
        <v/>
      </c>
      <c r="C372" s="3"/>
      <c r="D372" s="28" t="str">
        <f>IFERROR(VLOOKUP(ACOMPANHAMENTO_01[[#This Row],[MAT]],FUNCIONARIOS[],3,FALSE),"")</f>
        <v/>
      </c>
      <c r="E372" s="140" t="str">
        <f>IFERROR(VLOOKUP(ACOMPANHAMENTO_01[[#This Row],[MAT]],FUNCIONARIOS[],4,FALSE),"")</f>
        <v/>
      </c>
      <c r="F372" s="8"/>
      <c r="G372" s="7"/>
      <c r="H372" s="28" t="str">
        <f>IFERROR(VLOOKUP(ACOMPANHAMENTO_01[[#This Row],[COD.S]],TABELA_PRODUÇÃO[[COD]:[SERVIÇOS]],3,FALSE),"")</f>
        <v/>
      </c>
      <c r="I372" s="140" t="str">
        <f>IFERROR(VLOOKUP(ACOMPANHAMENTO_01[[#This Row],[COD.S]],TABELA_PRODUÇÃO[[COD]:[UND.]],4,FALSE),"")</f>
        <v/>
      </c>
      <c r="J372" s="150"/>
      <c r="K372" s="58"/>
      <c r="L372" s="9"/>
      <c r="M37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7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7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72" s="140">
        <f>ACOMPANHAMENTO_01[[#This Row],[QUANT]]</f>
        <v>0</v>
      </c>
    </row>
    <row r="373" spans="2:16" x14ac:dyDescent="0.25">
      <c r="B373" s="6" t="str">
        <f>IF(ACOMPANHAMENTO_01[[#This Row],[MAT]]="","",COUNTA($C$8:C373))</f>
        <v/>
      </c>
      <c r="C373" s="3"/>
      <c r="D373" s="28" t="str">
        <f>IFERROR(VLOOKUP(ACOMPANHAMENTO_01[[#This Row],[MAT]],FUNCIONARIOS[],3,FALSE),"")</f>
        <v/>
      </c>
      <c r="E373" s="140" t="str">
        <f>IFERROR(VLOOKUP(ACOMPANHAMENTO_01[[#This Row],[MAT]],FUNCIONARIOS[],4,FALSE),"")</f>
        <v/>
      </c>
      <c r="F373" s="8"/>
      <c r="G373" s="7"/>
      <c r="H373" s="28" t="str">
        <f>IFERROR(VLOOKUP(ACOMPANHAMENTO_01[[#This Row],[COD.S]],TABELA_PRODUÇÃO[[COD]:[SERVIÇOS]],3,FALSE),"")</f>
        <v/>
      </c>
      <c r="I373" s="140" t="str">
        <f>IFERROR(VLOOKUP(ACOMPANHAMENTO_01[[#This Row],[COD.S]],TABELA_PRODUÇÃO[[COD]:[UND.]],4,FALSE),"")</f>
        <v/>
      </c>
      <c r="J373" s="150"/>
      <c r="K373" s="58"/>
      <c r="L373" s="9"/>
      <c r="M37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7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7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73" s="140">
        <f>ACOMPANHAMENTO_01[[#This Row],[QUANT]]</f>
        <v>0</v>
      </c>
    </row>
    <row r="374" spans="2:16" x14ac:dyDescent="0.25">
      <c r="B374" s="6" t="str">
        <f>IF(ACOMPANHAMENTO_01[[#This Row],[MAT]]="","",COUNTA($C$8:C374))</f>
        <v/>
      </c>
      <c r="C374" s="3"/>
      <c r="D374" s="28" t="str">
        <f>IFERROR(VLOOKUP(ACOMPANHAMENTO_01[[#This Row],[MAT]],FUNCIONARIOS[],3,FALSE),"")</f>
        <v/>
      </c>
      <c r="E374" s="140" t="str">
        <f>IFERROR(VLOOKUP(ACOMPANHAMENTO_01[[#This Row],[MAT]],FUNCIONARIOS[],4,FALSE),"")</f>
        <v/>
      </c>
      <c r="F374" s="8"/>
      <c r="G374" s="7"/>
      <c r="H374" s="28" t="str">
        <f>IFERROR(VLOOKUP(ACOMPANHAMENTO_01[[#This Row],[COD.S]],TABELA_PRODUÇÃO[[COD]:[SERVIÇOS]],3,FALSE),"")</f>
        <v/>
      </c>
      <c r="I374" s="140" t="str">
        <f>IFERROR(VLOOKUP(ACOMPANHAMENTO_01[[#This Row],[COD.S]],TABELA_PRODUÇÃO[[COD]:[UND.]],4,FALSE),"")</f>
        <v/>
      </c>
      <c r="J374" s="150"/>
      <c r="K374" s="58"/>
      <c r="L374" s="9"/>
      <c r="M37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7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7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74" s="140">
        <f>ACOMPANHAMENTO_01[[#This Row],[QUANT]]</f>
        <v>0</v>
      </c>
    </row>
    <row r="375" spans="2:16" x14ac:dyDescent="0.25">
      <c r="B375" s="6" t="str">
        <f>IF(ACOMPANHAMENTO_01[[#This Row],[MAT]]="","",COUNTA($C$8:C375))</f>
        <v/>
      </c>
      <c r="C375" s="3"/>
      <c r="D375" s="28" t="str">
        <f>IFERROR(VLOOKUP(ACOMPANHAMENTO_01[[#This Row],[MAT]],FUNCIONARIOS[],3,FALSE),"")</f>
        <v/>
      </c>
      <c r="E375" s="140" t="str">
        <f>IFERROR(VLOOKUP(ACOMPANHAMENTO_01[[#This Row],[MAT]],FUNCIONARIOS[],4,FALSE),"")</f>
        <v/>
      </c>
      <c r="F375" s="8"/>
      <c r="G375" s="7"/>
      <c r="H375" s="28" t="str">
        <f>IFERROR(VLOOKUP(ACOMPANHAMENTO_01[[#This Row],[COD.S]],TABELA_PRODUÇÃO[[COD]:[SERVIÇOS]],3,FALSE),"")</f>
        <v/>
      </c>
      <c r="I375" s="140" t="str">
        <f>IFERROR(VLOOKUP(ACOMPANHAMENTO_01[[#This Row],[COD.S]],TABELA_PRODUÇÃO[[COD]:[UND.]],4,FALSE),"")</f>
        <v/>
      </c>
      <c r="J375" s="150"/>
      <c r="K375" s="58"/>
      <c r="L375" s="9"/>
      <c r="M37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7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7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75" s="140">
        <f>ACOMPANHAMENTO_01[[#This Row],[QUANT]]</f>
        <v>0</v>
      </c>
    </row>
    <row r="376" spans="2:16" x14ac:dyDescent="0.25">
      <c r="B376" s="6" t="str">
        <f>IF(ACOMPANHAMENTO_01[[#This Row],[MAT]]="","",COUNTA($C$8:C376))</f>
        <v/>
      </c>
      <c r="C376" s="3"/>
      <c r="D376" s="28" t="str">
        <f>IFERROR(VLOOKUP(ACOMPANHAMENTO_01[[#This Row],[MAT]],FUNCIONARIOS[],3,FALSE),"")</f>
        <v/>
      </c>
      <c r="E376" s="140" t="str">
        <f>IFERROR(VLOOKUP(ACOMPANHAMENTO_01[[#This Row],[MAT]],FUNCIONARIOS[],4,FALSE),"")</f>
        <v/>
      </c>
      <c r="F376" s="8"/>
      <c r="G376" s="7"/>
      <c r="H376" s="28" t="str">
        <f>IFERROR(VLOOKUP(ACOMPANHAMENTO_01[[#This Row],[COD.S]],TABELA_PRODUÇÃO[[COD]:[SERVIÇOS]],3,FALSE),"")</f>
        <v/>
      </c>
      <c r="I376" s="140" t="str">
        <f>IFERROR(VLOOKUP(ACOMPANHAMENTO_01[[#This Row],[COD.S]],TABELA_PRODUÇÃO[[COD]:[UND.]],4,FALSE),"")</f>
        <v/>
      </c>
      <c r="J376" s="150"/>
      <c r="K376" s="58"/>
      <c r="L376" s="9"/>
      <c r="M37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7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7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76" s="140">
        <f>ACOMPANHAMENTO_01[[#This Row],[QUANT]]</f>
        <v>0</v>
      </c>
    </row>
    <row r="377" spans="2:16" x14ac:dyDescent="0.25">
      <c r="B377" s="6" t="str">
        <f>IF(ACOMPANHAMENTO_01[[#This Row],[MAT]]="","",COUNTA($C$8:C377))</f>
        <v/>
      </c>
      <c r="C377" s="3"/>
      <c r="D377" s="28" t="str">
        <f>IFERROR(VLOOKUP(ACOMPANHAMENTO_01[[#This Row],[MAT]],FUNCIONARIOS[],3,FALSE),"")</f>
        <v/>
      </c>
      <c r="E377" s="140" t="str">
        <f>IFERROR(VLOOKUP(ACOMPANHAMENTO_01[[#This Row],[MAT]],FUNCIONARIOS[],4,FALSE),"")</f>
        <v/>
      </c>
      <c r="F377" s="8"/>
      <c r="G377" s="7"/>
      <c r="H377" s="28" t="str">
        <f>IFERROR(VLOOKUP(ACOMPANHAMENTO_01[[#This Row],[COD.S]],TABELA_PRODUÇÃO[[COD]:[SERVIÇOS]],3,FALSE),"")</f>
        <v/>
      </c>
      <c r="I377" s="140" t="str">
        <f>IFERROR(VLOOKUP(ACOMPANHAMENTO_01[[#This Row],[COD.S]],TABELA_PRODUÇÃO[[COD]:[UND.]],4,FALSE),"")</f>
        <v/>
      </c>
      <c r="J377" s="150"/>
      <c r="K377" s="58"/>
      <c r="L377" s="9"/>
      <c r="M37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7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7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77" s="140">
        <f>ACOMPANHAMENTO_01[[#This Row],[QUANT]]</f>
        <v>0</v>
      </c>
    </row>
    <row r="378" spans="2:16" x14ac:dyDescent="0.25">
      <c r="B378" s="6" t="str">
        <f>IF(ACOMPANHAMENTO_01[[#This Row],[MAT]]="","",COUNTA($C$8:C378))</f>
        <v/>
      </c>
      <c r="C378" s="3"/>
      <c r="D378" s="28" t="str">
        <f>IFERROR(VLOOKUP(ACOMPANHAMENTO_01[[#This Row],[MAT]],FUNCIONARIOS[],3,FALSE),"")</f>
        <v/>
      </c>
      <c r="E378" s="140" t="str">
        <f>IFERROR(VLOOKUP(ACOMPANHAMENTO_01[[#This Row],[MAT]],FUNCIONARIOS[],4,FALSE),"")</f>
        <v/>
      </c>
      <c r="F378" s="8"/>
      <c r="G378" s="7"/>
      <c r="H378" s="28" t="str">
        <f>IFERROR(VLOOKUP(ACOMPANHAMENTO_01[[#This Row],[COD.S]],TABELA_PRODUÇÃO[[COD]:[SERVIÇOS]],3,FALSE),"")</f>
        <v/>
      </c>
      <c r="I378" s="140" t="str">
        <f>IFERROR(VLOOKUP(ACOMPANHAMENTO_01[[#This Row],[COD.S]],TABELA_PRODUÇÃO[[COD]:[UND.]],4,FALSE),"")</f>
        <v/>
      </c>
      <c r="J378" s="150"/>
      <c r="K378" s="58"/>
      <c r="L378" s="9"/>
      <c r="M37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7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7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78" s="140">
        <f>ACOMPANHAMENTO_01[[#This Row],[QUANT]]</f>
        <v>0</v>
      </c>
    </row>
    <row r="379" spans="2:16" x14ac:dyDescent="0.25">
      <c r="B379" s="6" t="str">
        <f>IF(ACOMPANHAMENTO_01[[#This Row],[MAT]]="","",COUNTA($C$8:C379))</f>
        <v/>
      </c>
      <c r="C379" s="3"/>
      <c r="D379" s="28" t="str">
        <f>IFERROR(VLOOKUP(ACOMPANHAMENTO_01[[#This Row],[MAT]],FUNCIONARIOS[],3,FALSE),"")</f>
        <v/>
      </c>
      <c r="E379" s="140" t="str">
        <f>IFERROR(VLOOKUP(ACOMPANHAMENTO_01[[#This Row],[MAT]],FUNCIONARIOS[],4,FALSE),"")</f>
        <v/>
      </c>
      <c r="F379" s="8"/>
      <c r="G379" s="7"/>
      <c r="H379" s="28" t="str">
        <f>IFERROR(VLOOKUP(ACOMPANHAMENTO_01[[#This Row],[COD.S]],TABELA_PRODUÇÃO[[COD]:[SERVIÇOS]],3,FALSE),"")</f>
        <v/>
      </c>
      <c r="I379" s="140" t="str">
        <f>IFERROR(VLOOKUP(ACOMPANHAMENTO_01[[#This Row],[COD.S]],TABELA_PRODUÇÃO[[COD]:[UND.]],4,FALSE),"")</f>
        <v/>
      </c>
      <c r="J379" s="150"/>
      <c r="K379" s="58"/>
      <c r="L379" s="9"/>
      <c r="M37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7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7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79" s="140">
        <f>ACOMPANHAMENTO_01[[#This Row],[QUANT]]</f>
        <v>0</v>
      </c>
    </row>
    <row r="380" spans="2:16" x14ac:dyDescent="0.25">
      <c r="B380" s="6" t="str">
        <f>IF(ACOMPANHAMENTO_01[[#This Row],[MAT]]="","",COUNTA($C$8:C380))</f>
        <v/>
      </c>
      <c r="C380" s="3"/>
      <c r="D380" s="28" t="str">
        <f>IFERROR(VLOOKUP(ACOMPANHAMENTO_01[[#This Row],[MAT]],FUNCIONARIOS[],3,FALSE),"")</f>
        <v/>
      </c>
      <c r="E380" s="140" t="str">
        <f>IFERROR(VLOOKUP(ACOMPANHAMENTO_01[[#This Row],[MAT]],FUNCIONARIOS[],4,FALSE),"")</f>
        <v/>
      </c>
      <c r="F380" s="8"/>
      <c r="G380" s="7"/>
      <c r="H380" s="28" t="str">
        <f>IFERROR(VLOOKUP(ACOMPANHAMENTO_01[[#This Row],[COD.S]],TABELA_PRODUÇÃO[[COD]:[SERVIÇOS]],3,FALSE),"")</f>
        <v/>
      </c>
      <c r="I380" s="140" t="str">
        <f>IFERROR(VLOOKUP(ACOMPANHAMENTO_01[[#This Row],[COD.S]],TABELA_PRODUÇÃO[[COD]:[UND.]],4,FALSE),"")</f>
        <v/>
      </c>
      <c r="J380" s="150"/>
      <c r="K380" s="58"/>
      <c r="L380" s="9"/>
      <c r="M38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8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8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80" s="140">
        <f>ACOMPANHAMENTO_01[[#This Row],[QUANT]]</f>
        <v>0</v>
      </c>
    </row>
    <row r="381" spans="2:16" x14ac:dyDescent="0.25">
      <c r="B381" s="6" t="str">
        <f>IF(ACOMPANHAMENTO_01[[#This Row],[MAT]]="","",COUNTA($C$8:C381))</f>
        <v/>
      </c>
      <c r="C381" s="3"/>
      <c r="D381" s="28" t="str">
        <f>IFERROR(VLOOKUP(ACOMPANHAMENTO_01[[#This Row],[MAT]],FUNCIONARIOS[],3,FALSE),"")</f>
        <v/>
      </c>
      <c r="E381" s="140" t="str">
        <f>IFERROR(VLOOKUP(ACOMPANHAMENTO_01[[#This Row],[MAT]],FUNCIONARIOS[],4,FALSE),"")</f>
        <v/>
      </c>
      <c r="F381" s="8"/>
      <c r="G381" s="7"/>
      <c r="H381" s="28" t="str">
        <f>IFERROR(VLOOKUP(ACOMPANHAMENTO_01[[#This Row],[COD.S]],TABELA_PRODUÇÃO[[COD]:[SERVIÇOS]],3,FALSE),"")</f>
        <v/>
      </c>
      <c r="I381" s="140" t="str">
        <f>IFERROR(VLOOKUP(ACOMPANHAMENTO_01[[#This Row],[COD.S]],TABELA_PRODUÇÃO[[COD]:[UND.]],4,FALSE),"")</f>
        <v/>
      </c>
      <c r="J381" s="150"/>
      <c r="K381" s="58"/>
      <c r="L381" s="9"/>
      <c r="M38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8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8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81" s="140">
        <f>ACOMPANHAMENTO_01[[#This Row],[QUANT]]</f>
        <v>0</v>
      </c>
    </row>
    <row r="382" spans="2:16" x14ac:dyDescent="0.25">
      <c r="B382" s="6" t="str">
        <f>IF(ACOMPANHAMENTO_01[[#This Row],[MAT]]="","",COUNTA($C$8:C382))</f>
        <v/>
      </c>
      <c r="C382" s="3"/>
      <c r="D382" s="28" t="str">
        <f>IFERROR(VLOOKUP(ACOMPANHAMENTO_01[[#This Row],[MAT]],FUNCIONARIOS[],3,FALSE),"")</f>
        <v/>
      </c>
      <c r="E382" s="140" t="str">
        <f>IFERROR(VLOOKUP(ACOMPANHAMENTO_01[[#This Row],[MAT]],FUNCIONARIOS[],4,FALSE),"")</f>
        <v/>
      </c>
      <c r="F382" s="8"/>
      <c r="G382" s="7"/>
      <c r="H382" s="28" t="str">
        <f>IFERROR(VLOOKUP(ACOMPANHAMENTO_01[[#This Row],[COD.S]],TABELA_PRODUÇÃO[[COD]:[SERVIÇOS]],3,FALSE),"")</f>
        <v/>
      </c>
      <c r="I382" s="140" t="str">
        <f>IFERROR(VLOOKUP(ACOMPANHAMENTO_01[[#This Row],[COD.S]],TABELA_PRODUÇÃO[[COD]:[UND.]],4,FALSE),"")</f>
        <v/>
      </c>
      <c r="J382" s="150"/>
      <c r="K382" s="58"/>
      <c r="L382" s="9"/>
      <c r="M38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8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8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82" s="140">
        <f>ACOMPANHAMENTO_01[[#This Row],[QUANT]]</f>
        <v>0</v>
      </c>
    </row>
    <row r="383" spans="2:16" x14ac:dyDescent="0.25">
      <c r="B383" s="6" t="str">
        <f>IF(ACOMPANHAMENTO_01[[#This Row],[MAT]]="","",COUNTA($C$8:C383))</f>
        <v/>
      </c>
      <c r="C383" s="3"/>
      <c r="D383" s="28" t="str">
        <f>IFERROR(VLOOKUP(ACOMPANHAMENTO_01[[#This Row],[MAT]],FUNCIONARIOS[],3,FALSE),"")</f>
        <v/>
      </c>
      <c r="E383" s="140" t="str">
        <f>IFERROR(VLOOKUP(ACOMPANHAMENTO_01[[#This Row],[MAT]],FUNCIONARIOS[],4,FALSE),"")</f>
        <v/>
      </c>
      <c r="F383" s="8"/>
      <c r="G383" s="7"/>
      <c r="H383" s="28" t="str">
        <f>IFERROR(VLOOKUP(ACOMPANHAMENTO_01[[#This Row],[COD.S]],TABELA_PRODUÇÃO[[COD]:[SERVIÇOS]],3,FALSE),"")</f>
        <v/>
      </c>
      <c r="I383" s="140" t="str">
        <f>IFERROR(VLOOKUP(ACOMPANHAMENTO_01[[#This Row],[COD.S]],TABELA_PRODUÇÃO[[COD]:[UND.]],4,FALSE),"")</f>
        <v/>
      </c>
      <c r="J383" s="150"/>
      <c r="K383" s="58"/>
      <c r="L383" s="9"/>
      <c r="M38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8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8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83" s="140">
        <f>ACOMPANHAMENTO_01[[#This Row],[QUANT]]</f>
        <v>0</v>
      </c>
    </row>
    <row r="384" spans="2:16" x14ac:dyDescent="0.25">
      <c r="B384" s="6" t="str">
        <f>IF(ACOMPANHAMENTO_01[[#This Row],[MAT]]="","",COUNTA($C$8:C384))</f>
        <v/>
      </c>
      <c r="C384" s="3"/>
      <c r="D384" s="28" t="str">
        <f>IFERROR(VLOOKUP(ACOMPANHAMENTO_01[[#This Row],[MAT]],FUNCIONARIOS[],3,FALSE),"")</f>
        <v/>
      </c>
      <c r="E384" s="140" t="str">
        <f>IFERROR(VLOOKUP(ACOMPANHAMENTO_01[[#This Row],[MAT]],FUNCIONARIOS[],4,FALSE),"")</f>
        <v/>
      </c>
      <c r="F384" s="8"/>
      <c r="G384" s="7"/>
      <c r="H384" s="28" t="str">
        <f>IFERROR(VLOOKUP(ACOMPANHAMENTO_01[[#This Row],[COD.S]],TABELA_PRODUÇÃO[[COD]:[SERVIÇOS]],3,FALSE),"")</f>
        <v/>
      </c>
      <c r="I384" s="140" t="str">
        <f>IFERROR(VLOOKUP(ACOMPANHAMENTO_01[[#This Row],[COD.S]],TABELA_PRODUÇÃO[[COD]:[UND.]],4,FALSE),"")</f>
        <v/>
      </c>
      <c r="J384" s="150"/>
      <c r="K384" s="58"/>
      <c r="L384" s="9"/>
      <c r="M38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8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8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84" s="140">
        <f>ACOMPANHAMENTO_01[[#This Row],[QUANT]]</f>
        <v>0</v>
      </c>
    </row>
    <row r="385" spans="2:16" x14ac:dyDescent="0.25">
      <c r="B385" s="6" t="str">
        <f>IF(ACOMPANHAMENTO_01[[#This Row],[MAT]]="","",COUNTA($C$8:C385))</f>
        <v/>
      </c>
      <c r="C385" s="3"/>
      <c r="D385" s="28" t="str">
        <f>IFERROR(VLOOKUP(ACOMPANHAMENTO_01[[#This Row],[MAT]],FUNCIONARIOS[],3,FALSE),"")</f>
        <v/>
      </c>
      <c r="E385" s="140" t="str">
        <f>IFERROR(VLOOKUP(ACOMPANHAMENTO_01[[#This Row],[MAT]],FUNCIONARIOS[],4,FALSE),"")</f>
        <v/>
      </c>
      <c r="F385" s="8"/>
      <c r="G385" s="7"/>
      <c r="H385" s="28" t="str">
        <f>IFERROR(VLOOKUP(ACOMPANHAMENTO_01[[#This Row],[COD.S]],TABELA_PRODUÇÃO[[COD]:[SERVIÇOS]],3,FALSE),"")</f>
        <v/>
      </c>
      <c r="I385" s="140" t="str">
        <f>IFERROR(VLOOKUP(ACOMPANHAMENTO_01[[#This Row],[COD.S]],TABELA_PRODUÇÃO[[COD]:[UND.]],4,FALSE),"")</f>
        <v/>
      </c>
      <c r="J385" s="150"/>
      <c r="K385" s="58"/>
      <c r="L385" s="9"/>
      <c r="M38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8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8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85" s="140">
        <f>ACOMPANHAMENTO_01[[#This Row],[QUANT]]</f>
        <v>0</v>
      </c>
    </row>
    <row r="386" spans="2:16" x14ac:dyDescent="0.25">
      <c r="B386" s="6" t="str">
        <f>IF(ACOMPANHAMENTO_01[[#This Row],[MAT]]="","",COUNTA($C$8:C386))</f>
        <v/>
      </c>
      <c r="C386" s="3"/>
      <c r="D386" s="28" t="str">
        <f>IFERROR(VLOOKUP(ACOMPANHAMENTO_01[[#This Row],[MAT]],FUNCIONARIOS[],3,FALSE),"")</f>
        <v/>
      </c>
      <c r="E386" s="140" t="str">
        <f>IFERROR(VLOOKUP(ACOMPANHAMENTO_01[[#This Row],[MAT]],FUNCIONARIOS[],4,FALSE),"")</f>
        <v/>
      </c>
      <c r="F386" s="8"/>
      <c r="G386" s="7"/>
      <c r="H386" s="28" t="str">
        <f>IFERROR(VLOOKUP(ACOMPANHAMENTO_01[[#This Row],[COD.S]],TABELA_PRODUÇÃO[[COD]:[SERVIÇOS]],3,FALSE),"")</f>
        <v/>
      </c>
      <c r="I386" s="140" t="str">
        <f>IFERROR(VLOOKUP(ACOMPANHAMENTO_01[[#This Row],[COD.S]],TABELA_PRODUÇÃO[[COD]:[UND.]],4,FALSE),"")</f>
        <v/>
      </c>
      <c r="J386" s="150"/>
      <c r="K386" s="58"/>
      <c r="L386" s="9"/>
      <c r="M38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8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8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86" s="140">
        <f>ACOMPANHAMENTO_01[[#This Row],[QUANT]]</f>
        <v>0</v>
      </c>
    </row>
    <row r="387" spans="2:16" x14ac:dyDescent="0.25">
      <c r="B387" s="6" t="str">
        <f>IF(ACOMPANHAMENTO_01[[#This Row],[MAT]]="","",COUNTA($C$8:C387))</f>
        <v/>
      </c>
      <c r="C387" s="3"/>
      <c r="D387" s="28" t="str">
        <f>IFERROR(VLOOKUP(ACOMPANHAMENTO_01[[#This Row],[MAT]],FUNCIONARIOS[],3,FALSE),"")</f>
        <v/>
      </c>
      <c r="E387" s="140" t="str">
        <f>IFERROR(VLOOKUP(ACOMPANHAMENTO_01[[#This Row],[MAT]],FUNCIONARIOS[],4,FALSE),"")</f>
        <v/>
      </c>
      <c r="F387" s="8"/>
      <c r="G387" s="7"/>
      <c r="H387" s="28" t="str">
        <f>IFERROR(VLOOKUP(ACOMPANHAMENTO_01[[#This Row],[COD.S]],TABELA_PRODUÇÃO[[COD]:[SERVIÇOS]],3,FALSE),"")</f>
        <v/>
      </c>
      <c r="I387" s="140" t="str">
        <f>IFERROR(VLOOKUP(ACOMPANHAMENTO_01[[#This Row],[COD.S]],TABELA_PRODUÇÃO[[COD]:[UND.]],4,FALSE),"")</f>
        <v/>
      </c>
      <c r="J387" s="150"/>
      <c r="K387" s="58"/>
      <c r="L387" s="9"/>
      <c r="M38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8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8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87" s="140">
        <f>ACOMPANHAMENTO_01[[#This Row],[QUANT]]</f>
        <v>0</v>
      </c>
    </row>
    <row r="388" spans="2:16" x14ac:dyDescent="0.25">
      <c r="B388" s="6" t="str">
        <f>IF(ACOMPANHAMENTO_01[[#This Row],[MAT]]="","",COUNTA($C$8:C388))</f>
        <v/>
      </c>
      <c r="C388" s="3"/>
      <c r="D388" s="28" t="str">
        <f>IFERROR(VLOOKUP(ACOMPANHAMENTO_01[[#This Row],[MAT]],FUNCIONARIOS[],3,FALSE),"")</f>
        <v/>
      </c>
      <c r="E388" s="140" t="str">
        <f>IFERROR(VLOOKUP(ACOMPANHAMENTO_01[[#This Row],[MAT]],FUNCIONARIOS[],4,FALSE),"")</f>
        <v/>
      </c>
      <c r="F388" s="8"/>
      <c r="G388" s="7"/>
      <c r="H388" s="28" t="str">
        <f>IFERROR(VLOOKUP(ACOMPANHAMENTO_01[[#This Row],[COD.S]],TABELA_PRODUÇÃO[[COD]:[SERVIÇOS]],3,FALSE),"")</f>
        <v/>
      </c>
      <c r="I388" s="140" t="str">
        <f>IFERROR(VLOOKUP(ACOMPANHAMENTO_01[[#This Row],[COD.S]],TABELA_PRODUÇÃO[[COD]:[UND.]],4,FALSE),"")</f>
        <v/>
      </c>
      <c r="J388" s="150"/>
      <c r="K388" s="58"/>
      <c r="L388" s="9"/>
      <c r="M38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8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8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88" s="140">
        <f>ACOMPANHAMENTO_01[[#This Row],[QUANT]]</f>
        <v>0</v>
      </c>
    </row>
    <row r="389" spans="2:16" x14ac:dyDescent="0.25">
      <c r="B389" s="6" t="str">
        <f>IF(ACOMPANHAMENTO_01[[#This Row],[MAT]]="","",COUNTA($C$8:C389))</f>
        <v/>
      </c>
      <c r="C389" s="3"/>
      <c r="D389" s="28" t="str">
        <f>IFERROR(VLOOKUP(ACOMPANHAMENTO_01[[#This Row],[MAT]],FUNCIONARIOS[],3,FALSE),"")</f>
        <v/>
      </c>
      <c r="E389" s="140" t="str">
        <f>IFERROR(VLOOKUP(ACOMPANHAMENTO_01[[#This Row],[MAT]],FUNCIONARIOS[],4,FALSE),"")</f>
        <v/>
      </c>
      <c r="F389" s="8"/>
      <c r="G389" s="7"/>
      <c r="H389" s="28" t="str">
        <f>IFERROR(VLOOKUP(ACOMPANHAMENTO_01[[#This Row],[COD.S]],TABELA_PRODUÇÃO[[COD]:[SERVIÇOS]],3,FALSE),"")</f>
        <v/>
      </c>
      <c r="I389" s="140" t="str">
        <f>IFERROR(VLOOKUP(ACOMPANHAMENTO_01[[#This Row],[COD.S]],TABELA_PRODUÇÃO[[COD]:[UND.]],4,FALSE),"")</f>
        <v/>
      </c>
      <c r="J389" s="150"/>
      <c r="K389" s="58"/>
      <c r="L389" s="9"/>
      <c r="M38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8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8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89" s="140">
        <f>ACOMPANHAMENTO_01[[#This Row],[QUANT]]</f>
        <v>0</v>
      </c>
    </row>
    <row r="390" spans="2:16" x14ac:dyDescent="0.25">
      <c r="B390" s="6" t="str">
        <f>IF(ACOMPANHAMENTO_01[[#This Row],[MAT]]="","",COUNTA($C$8:C390))</f>
        <v/>
      </c>
      <c r="C390" s="3"/>
      <c r="D390" s="28" t="str">
        <f>IFERROR(VLOOKUP(ACOMPANHAMENTO_01[[#This Row],[MAT]],FUNCIONARIOS[],3,FALSE),"")</f>
        <v/>
      </c>
      <c r="E390" s="140" t="str">
        <f>IFERROR(VLOOKUP(ACOMPANHAMENTO_01[[#This Row],[MAT]],FUNCIONARIOS[],4,FALSE),"")</f>
        <v/>
      </c>
      <c r="F390" s="8"/>
      <c r="G390" s="7"/>
      <c r="H390" s="28" t="str">
        <f>IFERROR(VLOOKUP(ACOMPANHAMENTO_01[[#This Row],[COD.S]],TABELA_PRODUÇÃO[[COD]:[SERVIÇOS]],3,FALSE),"")</f>
        <v/>
      </c>
      <c r="I390" s="140" t="str">
        <f>IFERROR(VLOOKUP(ACOMPANHAMENTO_01[[#This Row],[COD.S]],TABELA_PRODUÇÃO[[COD]:[UND.]],4,FALSE),"")</f>
        <v/>
      </c>
      <c r="J390" s="150"/>
      <c r="K390" s="58"/>
      <c r="L390" s="9"/>
      <c r="M39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9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9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90" s="140">
        <f>ACOMPANHAMENTO_01[[#This Row],[QUANT]]</f>
        <v>0</v>
      </c>
    </row>
    <row r="391" spans="2:16" x14ac:dyDescent="0.25">
      <c r="B391" s="6" t="str">
        <f>IF(ACOMPANHAMENTO_01[[#This Row],[MAT]]="","",COUNTA($C$8:C391))</f>
        <v/>
      </c>
      <c r="C391" s="3"/>
      <c r="D391" s="28" t="str">
        <f>IFERROR(VLOOKUP(ACOMPANHAMENTO_01[[#This Row],[MAT]],FUNCIONARIOS[],3,FALSE),"")</f>
        <v/>
      </c>
      <c r="E391" s="140" t="str">
        <f>IFERROR(VLOOKUP(ACOMPANHAMENTO_01[[#This Row],[MAT]],FUNCIONARIOS[],4,FALSE),"")</f>
        <v/>
      </c>
      <c r="F391" s="8"/>
      <c r="G391" s="7"/>
      <c r="H391" s="28" t="str">
        <f>IFERROR(VLOOKUP(ACOMPANHAMENTO_01[[#This Row],[COD.S]],TABELA_PRODUÇÃO[[COD]:[SERVIÇOS]],3,FALSE),"")</f>
        <v/>
      </c>
      <c r="I391" s="140" t="str">
        <f>IFERROR(VLOOKUP(ACOMPANHAMENTO_01[[#This Row],[COD.S]],TABELA_PRODUÇÃO[[COD]:[UND.]],4,FALSE),"")</f>
        <v/>
      </c>
      <c r="J391" s="150"/>
      <c r="K391" s="58"/>
      <c r="L391" s="9"/>
      <c r="M39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9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9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91" s="140">
        <f>ACOMPANHAMENTO_01[[#This Row],[QUANT]]</f>
        <v>0</v>
      </c>
    </row>
    <row r="392" spans="2:16" x14ac:dyDescent="0.25">
      <c r="B392" s="6" t="str">
        <f>IF(ACOMPANHAMENTO_01[[#This Row],[MAT]]="","",COUNTA($C$8:C392))</f>
        <v/>
      </c>
      <c r="C392" s="3"/>
      <c r="D392" s="28" t="str">
        <f>IFERROR(VLOOKUP(ACOMPANHAMENTO_01[[#This Row],[MAT]],FUNCIONARIOS[],3,FALSE),"")</f>
        <v/>
      </c>
      <c r="E392" s="140" t="str">
        <f>IFERROR(VLOOKUP(ACOMPANHAMENTO_01[[#This Row],[MAT]],FUNCIONARIOS[],4,FALSE),"")</f>
        <v/>
      </c>
      <c r="F392" s="8"/>
      <c r="G392" s="7"/>
      <c r="H392" s="28" t="str">
        <f>IFERROR(VLOOKUP(ACOMPANHAMENTO_01[[#This Row],[COD.S]],TABELA_PRODUÇÃO[[COD]:[SERVIÇOS]],3,FALSE),"")</f>
        <v/>
      </c>
      <c r="I392" s="140" t="str">
        <f>IFERROR(VLOOKUP(ACOMPANHAMENTO_01[[#This Row],[COD.S]],TABELA_PRODUÇÃO[[COD]:[UND.]],4,FALSE),"")</f>
        <v/>
      </c>
      <c r="J392" s="150"/>
      <c r="K392" s="58"/>
      <c r="L392" s="9"/>
      <c r="M39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9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9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92" s="140">
        <f>ACOMPANHAMENTO_01[[#This Row],[QUANT]]</f>
        <v>0</v>
      </c>
    </row>
    <row r="393" spans="2:16" x14ac:dyDescent="0.25">
      <c r="B393" s="6" t="str">
        <f>IF(ACOMPANHAMENTO_01[[#This Row],[MAT]]="","",COUNTA($C$8:C393))</f>
        <v/>
      </c>
      <c r="C393" s="3"/>
      <c r="D393" s="28" t="str">
        <f>IFERROR(VLOOKUP(ACOMPANHAMENTO_01[[#This Row],[MAT]],FUNCIONARIOS[],3,FALSE),"")</f>
        <v/>
      </c>
      <c r="E393" s="140" t="str">
        <f>IFERROR(VLOOKUP(ACOMPANHAMENTO_01[[#This Row],[MAT]],FUNCIONARIOS[],4,FALSE),"")</f>
        <v/>
      </c>
      <c r="F393" s="8"/>
      <c r="G393" s="7"/>
      <c r="H393" s="28" t="str">
        <f>IFERROR(VLOOKUP(ACOMPANHAMENTO_01[[#This Row],[COD.S]],TABELA_PRODUÇÃO[[COD]:[SERVIÇOS]],3,FALSE),"")</f>
        <v/>
      </c>
      <c r="I393" s="140" t="str">
        <f>IFERROR(VLOOKUP(ACOMPANHAMENTO_01[[#This Row],[COD.S]],TABELA_PRODUÇÃO[[COD]:[UND.]],4,FALSE),"")</f>
        <v/>
      </c>
      <c r="J393" s="150"/>
      <c r="K393" s="58"/>
      <c r="L393" s="9"/>
      <c r="M39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9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9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93" s="140">
        <f>ACOMPANHAMENTO_01[[#This Row],[QUANT]]</f>
        <v>0</v>
      </c>
    </row>
    <row r="394" spans="2:16" x14ac:dyDescent="0.25">
      <c r="B394" s="6" t="str">
        <f>IF(ACOMPANHAMENTO_01[[#This Row],[MAT]]="","",COUNTA($C$8:C394))</f>
        <v/>
      </c>
      <c r="C394" s="3"/>
      <c r="D394" s="28" t="str">
        <f>IFERROR(VLOOKUP(ACOMPANHAMENTO_01[[#This Row],[MAT]],FUNCIONARIOS[],3,FALSE),"")</f>
        <v/>
      </c>
      <c r="E394" s="140" t="str">
        <f>IFERROR(VLOOKUP(ACOMPANHAMENTO_01[[#This Row],[MAT]],FUNCIONARIOS[],4,FALSE),"")</f>
        <v/>
      </c>
      <c r="F394" s="8"/>
      <c r="G394" s="7"/>
      <c r="H394" s="28" t="str">
        <f>IFERROR(VLOOKUP(ACOMPANHAMENTO_01[[#This Row],[COD.S]],TABELA_PRODUÇÃO[[COD]:[SERVIÇOS]],3,FALSE),"")</f>
        <v/>
      </c>
      <c r="I394" s="140" t="str">
        <f>IFERROR(VLOOKUP(ACOMPANHAMENTO_01[[#This Row],[COD.S]],TABELA_PRODUÇÃO[[COD]:[UND.]],4,FALSE),"")</f>
        <v/>
      </c>
      <c r="J394" s="150"/>
      <c r="K394" s="58"/>
      <c r="L394" s="9"/>
      <c r="M39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9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9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94" s="140">
        <f>ACOMPANHAMENTO_01[[#This Row],[QUANT]]</f>
        <v>0</v>
      </c>
    </row>
    <row r="395" spans="2:16" x14ac:dyDescent="0.25">
      <c r="B395" s="6" t="str">
        <f>IF(ACOMPANHAMENTO_01[[#This Row],[MAT]]="","",COUNTA($C$8:C395))</f>
        <v/>
      </c>
      <c r="C395" s="3"/>
      <c r="D395" s="28" t="str">
        <f>IFERROR(VLOOKUP(ACOMPANHAMENTO_01[[#This Row],[MAT]],FUNCIONARIOS[],3,FALSE),"")</f>
        <v/>
      </c>
      <c r="E395" s="140" t="str">
        <f>IFERROR(VLOOKUP(ACOMPANHAMENTO_01[[#This Row],[MAT]],FUNCIONARIOS[],4,FALSE),"")</f>
        <v/>
      </c>
      <c r="F395" s="8"/>
      <c r="G395" s="7"/>
      <c r="H395" s="28" t="str">
        <f>IFERROR(VLOOKUP(ACOMPANHAMENTO_01[[#This Row],[COD.S]],TABELA_PRODUÇÃO[[COD]:[SERVIÇOS]],3,FALSE),"")</f>
        <v/>
      </c>
      <c r="I395" s="140" t="str">
        <f>IFERROR(VLOOKUP(ACOMPANHAMENTO_01[[#This Row],[COD.S]],TABELA_PRODUÇÃO[[COD]:[UND.]],4,FALSE),"")</f>
        <v/>
      </c>
      <c r="J395" s="150"/>
      <c r="K395" s="58"/>
      <c r="L395" s="9"/>
      <c r="M39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9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9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95" s="140">
        <f>ACOMPANHAMENTO_01[[#This Row],[QUANT]]</f>
        <v>0</v>
      </c>
    </row>
    <row r="396" spans="2:16" x14ac:dyDescent="0.25">
      <c r="B396" s="6" t="str">
        <f>IF(ACOMPANHAMENTO_01[[#This Row],[MAT]]="","",COUNTA($C$8:C396))</f>
        <v/>
      </c>
      <c r="C396" s="3"/>
      <c r="D396" s="28" t="str">
        <f>IFERROR(VLOOKUP(ACOMPANHAMENTO_01[[#This Row],[MAT]],FUNCIONARIOS[],3,FALSE),"")</f>
        <v/>
      </c>
      <c r="E396" s="140" t="str">
        <f>IFERROR(VLOOKUP(ACOMPANHAMENTO_01[[#This Row],[MAT]],FUNCIONARIOS[],4,FALSE),"")</f>
        <v/>
      </c>
      <c r="F396" s="8"/>
      <c r="G396" s="7"/>
      <c r="H396" s="28" t="str">
        <f>IFERROR(VLOOKUP(ACOMPANHAMENTO_01[[#This Row],[COD.S]],TABELA_PRODUÇÃO[[COD]:[SERVIÇOS]],3,FALSE),"")</f>
        <v/>
      </c>
      <c r="I396" s="140" t="str">
        <f>IFERROR(VLOOKUP(ACOMPANHAMENTO_01[[#This Row],[COD.S]],TABELA_PRODUÇÃO[[COD]:[UND.]],4,FALSE),"")</f>
        <v/>
      </c>
      <c r="J396" s="150"/>
      <c r="K396" s="58"/>
      <c r="L396" s="9"/>
      <c r="M39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9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9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96" s="140">
        <f>ACOMPANHAMENTO_01[[#This Row],[QUANT]]</f>
        <v>0</v>
      </c>
    </row>
    <row r="397" spans="2:16" x14ac:dyDescent="0.25">
      <c r="B397" s="6" t="str">
        <f>IF(ACOMPANHAMENTO_01[[#This Row],[MAT]]="","",COUNTA($C$8:C397))</f>
        <v/>
      </c>
      <c r="C397" s="3"/>
      <c r="D397" s="28" t="str">
        <f>IFERROR(VLOOKUP(ACOMPANHAMENTO_01[[#This Row],[MAT]],FUNCIONARIOS[],3,FALSE),"")</f>
        <v/>
      </c>
      <c r="E397" s="140" t="str">
        <f>IFERROR(VLOOKUP(ACOMPANHAMENTO_01[[#This Row],[MAT]],FUNCIONARIOS[],4,FALSE),"")</f>
        <v/>
      </c>
      <c r="F397" s="8"/>
      <c r="G397" s="7"/>
      <c r="H397" s="28" t="str">
        <f>IFERROR(VLOOKUP(ACOMPANHAMENTO_01[[#This Row],[COD.S]],TABELA_PRODUÇÃO[[COD]:[SERVIÇOS]],3,FALSE),"")</f>
        <v/>
      </c>
      <c r="I397" s="140" t="str">
        <f>IFERROR(VLOOKUP(ACOMPANHAMENTO_01[[#This Row],[COD.S]],TABELA_PRODUÇÃO[[COD]:[UND.]],4,FALSE),"")</f>
        <v/>
      </c>
      <c r="J397" s="150"/>
      <c r="K397" s="58"/>
      <c r="L397" s="9"/>
      <c r="M39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9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9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97" s="140">
        <f>ACOMPANHAMENTO_01[[#This Row],[QUANT]]</f>
        <v>0</v>
      </c>
    </row>
    <row r="398" spans="2:16" x14ac:dyDescent="0.25">
      <c r="B398" s="6" t="str">
        <f>IF(ACOMPANHAMENTO_01[[#This Row],[MAT]]="","",COUNTA($C$8:C398))</f>
        <v/>
      </c>
      <c r="C398" s="3"/>
      <c r="D398" s="28" t="str">
        <f>IFERROR(VLOOKUP(ACOMPANHAMENTO_01[[#This Row],[MAT]],FUNCIONARIOS[],3,FALSE),"")</f>
        <v/>
      </c>
      <c r="E398" s="140" t="str">
        <f>IFERROR(VLOOKUP(ACOMPANHAMENTO_01[[#This Row],[MAT]],FUNCIONARIOS[],4,FALSE),"")</f>
        <v/>
      </c>
      <c r="F398" s="8"/>
      <c r="G398" s="7"/>
      <c r="H398" s="28" t="str">
        <f>IFERROR(VLOOKUP(ACOMPANHAMENTO_01[[#This Row],[COD.S]],TABELA_PRODUÇÃO[[COD]:[SERVIÇOS]],3,FALSE),"")</f>
        <v/>
      </c>
      <c r="I398" s="140" t="str">
        <f>IFERROR(VLOOKUP(ACOMPANHAMENTO_01[[#This Row],[COD.S]],TABELA_PRODUÇÃO[[COD]:[UND.]],4,FALSE),"")</f>
        <v/>
      </c>
      <c r="J398" s="150"/>
      <c r="K398" s="58"/>
      <c r="L398" s="9"/>
      <c r="M39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9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9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98" s="140">
        <f>ACOMPANHAMENTO_01[[#This Row],[QUANT]]</f>
        <v>0</v>
      </c>
    </row>
    <row r="399" spans="2:16" x14ac:dyDescent="0.25">
      <c r="B399" s="6" t="str">
        <f>IF(ACOMPANHAMENTO_01[[#This Row],[MAT]]="","",COUNTA($C$8:C399))</f>
        <v/>
      </c>
      <c r="C399" s="3"/>
      <c r="D399" s="28" t="str">
        <f>IFERROR(VLOOKUP(ACOMPANHAMENTO_01[[#This Row],[MAT]],FUNCIONARIOS[],3,FALSE),"")</f>
        <v/>
      </c>
      <c r="E399" s="140" t="str">
        <f>IFERROR(VLOOKUP(ACOMPANHAMENTO_01[[#This Row],[MAT]],FUNCIONARIOS[],4,FALSE),"")</f>
        <v/>
      </c>
      <c r="F399" s="8"/>
      <c r="G399" s="7"/>
      <c r="H399" s="28" t="str">
        <f>IFERROR(VLOOKUP(ACOMPANHAMENTO_01[[#This Row],[COD.S]],TABELA_PRODUÇÃO[[COD]:[SERVIÇOS]],3,FALSE),"")</f>
        <v/>
      </c>
      <c r="I399" s="140" t="str">
        <f>IFERROR(VLOOKUP(ACOMPANHAMENTO_01[[#This Row],[COD.S]],TABELA_PRODUÇÃO[[COD]:[UND.]],4,FALSE),"")</f>
        <v/>
      </c>
      <c r="J399" s="150"/>
      <c r="K399" s="58"/>
      <c r="L399" s="9"/>
      <c r="M39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39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39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399" s="140">
        <f>ACOMPANHAMENTO_01[[#This Row],[QUANT]]</f>
        <v>0</v>
      </c>
    </row>
    <row r="400" spans="2:16" x14ac:dyDescent="0.25">
      <c r="B400" s="6" t="str">
        <f>IF(ACOMPANHAMENTO_01[[#This Row],[MAT]]="","",COUNTA($C$8:C400))</f>
        <v/>
      </c>
      <c r="C400" s="3"/>
      <c r="D400" s="28" t="str">
        <f>IFERROR(VLOOKUP(ACOMPANHAMENTO_01[[#This Row],[MAT]],FUNCIONARIOS[],3,FALSE),"")</f>
        <v/>
      </c>
      <c r="E400" s="140" t="str">
        <f>IFERROR(VLOOKUP(ACOMPANHAMENTO_01[[#This Row],[MAT]],FUNCIONARIOS[],4,FALSE),"")</f>
        <v/>
      </c>
      <c r="F400" s="8"/>
      <c r="G400" s="7"/>
      <c r="H400" s="28" t="str">
        <f>IFERROR(VLOOKUP(ACOMPANHAMENTO_01[[#This Row],[COD.S]],TABELA_PRODUÇÃO[[COD]:[SERVIÇOS]],3,FALSE),"")</f>
        <v/>
      </c>
      <c r="I400" s="140" t="str">
        <f>IFERROR(VLOOKUP(ACOMPANHAMENTO_01[[#This Row],[COD.S]],TABELA_PRODUÇÃO[[COD]:[UND.]],4,FALSE),"")</f>
        <v/>
      </c>
      <c r="J400" s="150"/>
      <c r="K400" s="58"/>
      <c r="L400" s="9"/>
      <c r="M40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0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0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00" s="140">
        <f>ACOMPANHAMENTO_01[[#This Row],[QUANT]]</f>
        <v>0</v>
      </c>
    </row>
    <row r="401" spans="2:16" x14ac:dyDescent="0.25">
      <c r="B401" s="6" t="str">
        <f>IF(ACOMPANHAMENTO_01[[#This Row],[MAT]]="","",COUNTA($C$8:C401))</f>
        <v/>
      </c>
      <c r="C401" s="3"/>
      <c r="D401" s="28" t="str">
        <f>IFERROR(VLOOKUP(ACOMPANHAMENTO_01[[#This Row],[MAT]],FUNCIONARIOS[],3,FALSE),"")</f>
        <v/>
      </c>
      <c r="E401" s="140" t="str">
        <f>IFERROR(VLOOKUP(ACOMPANHAMENTO_01[[#This Row],[MAT]],FUNCIONARIOS[],4,FALSE),"")</f>
        <v/>
      </c>
      <c r="F401" s="8"/>
      <c r="G401" s="7"/>
      <c r="H401" s="28" t="str">
        <f>IFERROR(VLOOKUP(ACOMPANHAMENTO_01[[#This Row],[COD.S]],TABELA_PRODUÇÃO[[COD]:[SERVIÇOS]],3,FALSE),"")</f>
        <v/>
      </c>
      <c r="I401" s="140" t="str">
        <f>IFERROR(VLOOKUP(ACOMPANHAMENTO_01[[#This Row],[COD.S]],TABELA_PRODUÇÃO[[COD]:[UND.]],4,FALSE),"")</f>
        <v/>
      </c>
      <c r="J401" s="150"/>
      <c r="K401" s="58"/>
      <c r="L401" s="9"/>
      <c r="M40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0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0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01" s="140">
        <f>ACOMPANHAMENTO_01[[#This Row],[QUANT]]</f>
        <v>0</v>
      </c>
    </row>
    <row r="402" spans="2:16" x14ac:dyDescent="0.25">
      <c r="B402" s="6" t="str">
        <f>IF(ACOMPANHAMENTO_01[[#This Row],[MAT]]="","",COUNTA($C$8:C402))</f>
        <v/>
      </c>
      <c r="C402" s="3"/>
      <c r="D402" s="28" t="str">
        <f>IFERROR(VLOOKUP(ACOMPANHAMENTO_01[[#This Row],[MAT]],FUNCIONARIOS[],3,FALSE),"")</f>
        <v/>
      </c>
      <c r="E402" s="140" t="str">
        <f>IFERROR(VLOOKUP(ACOMPANHAMENTO_01[[#This Row],[MAT]],FUNCIONARIOS[],4,FALSE),"")</f>
        <v/>
      </c>
      <c r="F402" s="8"/>
      <c r="G402" s="7"/>
      <c r="H402" s="28" t="str">
        <f>IFERROR(VLOOKUP(ACOMPANHAMENTO_01[[#This Row],[COD.S]],TABELA_PRODUÇÃO[[COD]:[SERVIÇOS]],3,FALSE),"")</f>
        <v/>
      </c>
      <c r="I402" s="140" t="str">
        <f>IFERROR(VLOOKUP(ACOMPANHAMENTO_01[[#This Row],[COD.S]],TABELA_PRODUÇÃO[[COD]:[UND.]],4,FALSE),"")</f>
        <v/>
      </c>
      <c r="J402" s="150"/>
      <c r="K402" s="58"/>
      <c r="L402" s="9"/>
      <c r="M40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0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0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02" s="140">
        <f>ACOMPANHAMENTO_01[[#This Row],[QUANT]]</f>
        <v>0</v>
      </c>
    </row>
    <row r="403" spans="2:16" x14ac:dyDescent="0.25">
      <c r="B403" s="6" t="str">
        <f>IF(ACOMPANHAMENTO_01[[#This Row],[MAT]]="","",COUNTA($C$8:C403))</f>
        <v/>
      </c>
      <c r="C403" s="3"/>
      <c r="D403" s="28" t="str">
        <f>IFERROR(VLOOKUP(ACOMPANHAMENTO_01[[#This Row],[MAT]],FUNCIONARIOS[],3,FALSE),"")</f>
        <v/>
      </c>
      <c r="E403" s="140" t="str">
        <f>IFERROR(VLOOKUP(ACOMPANHAMENTO_01[[#This Row],[MAT]],FUNCIONARIOS[],4,FALSE),"")</f>
        <v/>
      </c>
      <c r="F403" s="8"/>
      <c r="G403" s="7"/>
      <c r="H403" s="28" t="str">
        <f>IFERROR(VLOOKUP(ACOMPANHAMENTO_01[[#This Row],[COD.S]],TABELA_PRODUÇÃO[[COD]:[SERVIÇOS]],3,FALSE),"")</f>
        <v/>
      </c>
      <c r="I403" s="140" t="str">
        <f>IFERROR(VLOOKUP(ACOMPANHAMENTO_01[[#This Row],[COD.S]],TABELA_PRODUÇÃO[[COD]:[UND.]],4,FALSE),"")</f>
        <v/>
      </c>
      <c r="J403" s="150"/>
      <c r="K403" s="58"/>
      <c r="L403" s="9"/>
      <c r="M40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0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0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03" s="140">
        <f>ACOMPANHAMENTO_01[[#This Row],[QUANT]]</f>
        <v>0</v>
      </c>
    </row>
    <row r="404" spans="2:16" x14ac:dyDescent="0.25">
      <c r="B404" s="6" t="str">
        <f>IF(ACOMPANHAMENTO_01[[#This Row],[MAT]]="","",COUNTA($C$8:C404))</f>
        <v/>
      </c>
      <c r="C404" s="3"/>
      <c r="D404" s="28" t="str">
        <f>IFERROR(VLOOKUP(ACOMPANHAMENTO_01[[#This Row],[MAT]],FUNCIONARIOS[],3,FALSE),"")</f>
        <v/>
      </c>
      <c r="E404" s="140" t="str">
        <f>IFERROR(VLOOKUP(ACOMPANHAMENTO_01[[#This Row],[MAT]],FUNCIONARIOS[],4,FALSE),"")</f>
        <v/>
      </c>
      <c r="F404" s="8"/>
      <c r="G404" s="7"/>
      <c r="H404" s="28" t="str">
        <f>IFERROR(VLOOKUP(ACOMPANHAMENTO_01[[#This Row],[COD.S]],TABELA_PRODUÇÃO[[COD]:[SERVIÇOS]],3,FALSE),"")</f>
        <v/>
      </c>
      <c r="I404" s="140" t="str">
        <f>IFERROR(VLOOKUP(ACOMPANHAMENTO_01[[#This Row],[COD.S]],TABELA_PRODUÇÃO[[COD]:[UND.]],4,FALSE),"")</f>
        <v/>
      </c>
      <c r="J404" s="150"/>
      <c r="K404" s="58"/>
      <c r="L404" s="9"/>
      <c r="M40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0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0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04" s="140">
        <f>ACOMPANHAMENTO_01[[#This Row],[QUANT]]</f>
        <v>0</v>
      </c>
    </row>
    <row r="405" spans="2:16" x14ac:dyDescent="0.25">
      <c r="B405" s="6" t="str">
        <f>IF(ACOMPANHAMENTO_01[[#This Row],[MAT]]="","",COUNTA($C$8:C405))</f>
        <v/>
      </c>
      <c r="C405" s="3"/>
      <c r="D405" s="28" t="str">
        <f>IFERROR(VLOOKUP(ACOMPANHAMENTO_01[[#This Row],[MAT]],FUNCIONARIOS[],3,FALSE),"")</f>
        <v/>
      </c>
      <c r="E405" s="140" t="str">
        <f>IFERROR(VLOOKUP(ACOMPANHAMENTO_01[[#This Row],[MAT]],FUNCIONARIOS[],4,FALSE),"")</f>
        <v/>
      </c>
      <c r="F405" s="8"/>
      <c r="G405" s="7"/>
      <c r="H405" s="28" t="str">
        <f>IFERROR(VLOOKUP(ACOMPANHAMENTO_01[[#This Row],[COD.S]],TABELA_PRODUÇÃO[[COD]:[SERVIÇOS]],3,FALSE),"")</f>
        <v/>
      </c>
      <c r="I405" s="140" t="str">
        <f>IFERROR(VLOOKUP(ACOMPANHAMENTO_01[[#This Row],[COD.S]],TABELA_PRODUÇÃO[[COD]:[UND.]],4,FALSE),"")</f>
        <v/>
      </c>
      <c r="J405" s="150"/>
      <c r="K405" s="58"/>
      <c r="L405" s="9"/>
      <c r="M40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0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0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05" s="140">
        <f>ACOMPANHAMENTO_01[[#This Row],[QUANT]]</f>
        <v>0</v>
      </c>
    </row>
    <row r="406" spans="2:16" x14ac:dyDescent="0.25">
      <c r="B406" s="6" t="str">
        <f>IF(ACOMPANHAMENTO_01[[#This Row],[MAT]]="","",COUNTA($C$8:C406))</f>
        <v/>
      </c>
      <c r="C406" s="3"/>
      <c r="D406" s="28" t="str">
        <f>IFERROR(VLOOKUP(ACOMPANHAMENTO_01[[#This Row],[MAT]],FUNCIONARIOS[],3,FALSE),"")</f>
        <v/>
      </c>
      <c r="E406" s="140" t="str">
        <f>IFERROR(VLOOKUP(ACOMPANHAMENTO_01[[#This Row],[MAT]],FUNCIONARIOS[],4,FALSE),"")</f>
        <v/>
      </c>
      <c r="F406" s="8"/>
      <c r="G406" s="7"/>
      <c r="H406" s="28" t="str">
        <f>IFERROR(VLOOKUP(ACOMPANHAMENTO_01[[#This Row],[COD.S]],TABELA_PRODUÇÃO[[COD]:[SERVIÇOS]],3,FALSE),"")</f>
        <v/>
      </c>
      <c r="I406" s="140" t="str">
        <f>IFERROR(VLOOKUP(ACOMPANHAMENTO_01[[#This Row],[COD.S]],TABELA_PRODUÇÃO[[COD]:[UND.]],4,FALSE),"")</f>
        <v/>
      </c>
      <c r="J406" s="150"/>
      <c r="K406" s="58"/>
      <c r="L406" s="9"/>
      <c r="M40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0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0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06" s="140">
        <f>ACOMPANHAMENTO_01[[#This Row],[QUANT]]</f>
        <v>0</v>
      </c>
    </row>
    <row r="407" spans="2:16" x14ac:dyDescent="0.25">
      <c r="B407" s="6" t="str">
        <f>IF(ACOMPANHAMENTO_01[[#This Row],[MAT]]="","",COUNTA($C$8:C407))</f>
        <v/>
      </c>
      <c r="C407" s="3"/>
      <c r="D407" s="28" t="str">
        <f>IFERROR(VLOOKUP(ACOMPANHAMENTO_01[[#This Row],[MAT]],FUNCIONARIOS[],3,FALSE),"")</f>
        <v/>
      </c>
      <c r="E407" s="140" t="str">
        <f>IFERROR(VLOOKUP(ACOMPANHAMENTO_01[[#This Row],[MAT]],FUNCIONARIOS[],4,FALSE),"")</f>
        <v/>
      </c>
      <c r="F407" s="8"/>
      <c r="G407" s="7"/>
      <c r="H407" s="28" t="str">
        <f>IFERROR(VLOOKUP(ACOMPANHAMENTO_01[[#This Row],[COD.S]],TABELA_PRODUÇÃO[[COD]:[SERVIÇOS]],3,FALSE),"")</f>
        <v/>
      </c>
      <c r="I407" s="140" t="str">
        <f>IFERROR(VLOOKUP(ACOMPANHAMENTO_01[[#This Row],[COD.S]],TABELA_PRODUÇÃO[[COD]:[UND.]],4,FALSE),"")</f>
        <v/>
      </c>
      <c r="J407" s="150"/>
      <c r="K407" s="58"/>
      <c r="L407" s="9"/>
      <c r="M40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0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0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07" s="140">
        <f>ACOMPANHAMENTO_01[[#This Row],[QUANT]]</f>
        <v>0</v>
      </c>
    </row>
    <row r="408" spans="2:16" x14ac:dyDescent="0.25">
      <c r="B408" s="6" t="str">
        <f>IF(ACOMPANHAMENTO_01[[#This Row],[MAT]]="","",COUNTA($C$8:C408))</f>
        <v/>
      </c>
      <c r="C408" s="3"/>
      <c r="D408" s="28" t="str">
        <f>IFERROR(VLOOKUP(ACOMPANHAMENTO_01[[#This Row],[MAT]],FUNCIONARIOS[],3,FALSE),"")</f>
        <v/>
      </c>
      <c r="E408" s="140" t="str">
        <f>IFERROR(VLOOKUP(ACOMPANHAMENTO_01[[#This Row],[MAT]],FUNCIONARIOS[],4,FALSE),"")</f>
        <v/>
      </c>
      <c r="F408" s="8"/>
      <c r="G408" s="7"/>
      <c r="H408" s="28" t="str">
        <f>IFERROR(VLOOKUP(ACOMPANHAMENTO_01[[#This Row],[COD.S]],TABELA_PRODUÇÃO[[COD]:[SERVIÇOS]],3,FALSE),"")</f>
        <v/>
      </c>
      <c r="I408" s="140" t="str">
        <f>IFERROR(VLOOKUP(ACOMPANHAMENTO_01[[#This Row],[COD.S]],TABELA_PRODUÇÃO[[COD]:[UND.]],4,FALSE),"")</f>
        <v/>
      </c>
      <c r="J408" s="150"/>
      <c r="K408" s="58"/>
      <c r="L408" s="9"/>
      <c r="M40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0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0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08" s="140">
        <f>ACOMPANHAMENTO_01[[#This Row],[QUANT]]</f>
        <v>0</v>
      </c>
    </row>
    <row r="409" spans="2:16" x14ac:dyDescent="0.25">
      <c r="B409" s="6" t="str">
        <f>IF(ACOMPANHAMENTO_01[[#This Row],[MAT]]="","",COUNTA($C$8:C409))</f>
        <v/>
      </c>
      <c r="C409" s="3"/>
      <c r="D409" s="28" t="str">
        <f>IFERROR(VLOOKUP(ACOMPANHAMENTO_01[[#This Row],[MAT]],FUNCIONARIOS[],3,FALSE),"")</f>
        <v/>
      </c>
      <c r="E409" s="140" t="str">
        <f>IFERROR(VLOOKUP(ACOMPANHAMENTO_01[[#This Row],[MAT]],FUNCIONARIOS[],4,FALSE),"")</f>
        <v/>
      </c>
      <c r="F409" s="8"/>
      <c r="G409" s="7"/>
      <c r="H409" s="28" t="str">
        <f>IFERROR(VLOOKUP(ACOMPANHAMENTO_01[[#This Row],[COD.S]],TABELA_PRODUÇÃO[[COD]:[SERVIÇOS]],3,FALSE),"")</f>
        <v/>
      </c>
      <c r="I409" s="140" t="str">
        <f>IFERROR(VLOOKUP(ACOMPANHAMENTO_01[[#This Row],[COD.S]],TABELA_PRODUÇÃO[[COD]:[UND.]],4,FALSE),"")</f>
        <v/>
      </c>
      <c r="J409" s="150"/>
      <c r="K409" s="58"/>
      <c r="L409" s="9"/>
      <c r="M40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0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0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09" s="140">
        <f>ACOMPANHAMENTO_01[[#This Row],[QUANT]]</f>
        <v>0</v>
      </c>
    </row>
    <row r="410" spans="2:16" x14ac:dyDescent="0.25">
      <c r="B410" s="6" t="str">
        <f>IF(ACOMPANHAMENTO_01[[#This Row],[MAT]]="","",COUNTA($C$8:C410))</f>
        <v/>
      </c>
      <c r="C410" s="3"/>
      <c r="D410" s="28" t="str">
        <f>IFERROR(VLOOKUP(ACOMPANHAMENTO_01[[#This Row],[MAT]],FUNCIONARIOS[],3,FALSE),"")</f>
        <v/>
      </c>
      <c r="E410" s="140" t="str">
        <f>IFERROR(VLOOKUP(ACOMPANHAMENTO_01[[#This Row],[MAT]],FUNCIONARIOS[],4,FALSE),"")</f>
        <v/>
      </c>
      <c r="F410" s="8"/>
      <c r="G410" s="7"/>
      <c r="H410" s="28" t="str">
        <f>IFERROR(VLOOKUP(ACOMPANHAMENTO_01[[#This Row],[COD.S]],TABELA_PRODUÇÃO[[COD]:[SERVIÇOS]],3,FALSE),"")</f>
        <v/>
      </c>
      <c r="I410" s="140" t="str">
        <f>IFERROR(VLOOKUP(ACOMPANHAMENTO_01[[#This Row],[COD.S]],TABELA_PRODUÇÃO[[COD]:[UND.]],4,FALSE),"")</f>
        <v/>
      </c>
      <c r="J410" s="150"/>
      <c r="K410" s="58"/>
      <c r="L410" s="9"/>
      <c r="M41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1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1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10" s="140">
        <f>ACOMPANHAMENTO_01[[#This Row],[QUANT]]</f>
        <v>0</v>
      </c>
    </row>
    <row r="411" spans="2:16" x14ac:dyDescent="0.25">
      <c r="B411" s="6" t="str">
        <f>IF(ACOMPANHAMENTO_01[[#This Row],[MAT]]="","",COUNTA($C$8:C411))</f>
        <v/>
      </c>
      <c r="C411" s="3"/>
      <c r="D411" s="28" t="str">
        <f>IFERROR(VLOOKUP(ACOMPANHAMENTO_01[[#This Row],[MAT]],FUNCIONARIOS[],3,FALSE),"")</f>
        <v/>
      </c>
      <c r="E411" s="140" t="str">
        <f>IFERROR(VLOOKUP(ACOMPANHAMENTO_01[[#This Row],[MAT]],FUNCIONARIOS[],4,FALSE),"")</f>
        <v/>
      </c>
      <c r="F411" s="8"/>
      <c r="G411" s="7"/>
      <c r="H411" s="28" t="str">
        <f>IFERROR(VLOOKUP(ACOMPANHAMENTO_01[[#This Row],[COD.S]],TABELA_PRODUÇÃO[[COD]:[SERVIÇOS]],3,FALSE),"")</f>
        <v/>
      </c>
      <c r="I411" s="140" t="str">
        <f>IFERROR(VLOOKUP(ACOMPANHAMENTO_01[[#This Row],[COD.S]],TABELA_PRODUÇÃO[[COD]:[UND.]],4,FALSE),"")</f>
        <v/>
      </c>
      <c r="J411" s="150"/>
      <c r="K411" s="58"/>
      <c r="L411" s="9"/>
      <c r="M41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1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1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11" s="140">
        <f>ACOMPANHAMENTO_01[[#This Row],[QUANT]]</f>
        <v>0</v>
      </c>
    </row>
    <row r="412" spans="2:16" x14ac:dyDescent="0.25">
      <c r="B412" s="6" t="str">
        <f>IF(ACOMPANHAMENTO_01[[#This Row],[MAT]]="","",COUNTA($C$8:C412))</f>
        <v/>
      </c>
      <c r="C412" s="3"/>
      <c r="D412" s="28" t="str">
        <f>IFERROR(VLOOKUP(ACOMPANHAMENTO_01[[#This Row],[MAT]],FUNCIONARIOS[],3,FALSE),"")</f>
        <v/>
      </c>
      <c r="E412" s="140" t="str">
        <f>IFERROR(VLOOKUP(ACOMPANHAMENTO_01[[#This Row],[MAT]],FUNCIONARIOS[],4,FALSE),"")</f>
        <v/>
      </c>
      <c r="F412" s="8"/>
      <c r="G412" s="7"/>
      <c r="H412" s="28" t="str">
        <f>IFERROR(VLOOKUP(ACOMPANHAMENTO_01[[#This Row],[COD.S]],TABELA_PRODUÇÃO[[COD]:[SERVIÇOS]],3,FALSE),"")</f>
        <v/>
      </c>
      <c r="I412" s="140" t="str">
        <f>IFERROR(VLOOKUP(ACOMPANHAMENTO_01[[#This Row],[COD.S]],TABELA_PRODUÇÃO[[COD]:[UND.]],4,FALSE),"")</f>
        <v/>
      </c>
      <c r="J412" s="150"/>
      <c r="K412" s="58"/>
      <c r="L412" s="9"/>
      <c r="M41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1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1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12" s="140">
        <f>ACOMPANHAMENTO_01[[#This Row],[QUANT]]</f>
        <v>0</v>
      </c>
    </row>
    <row r="413" spans="2:16" x14ac:dyDescent="0.25">
      <c r="B413" s="6" t="str">
        <f>IF(ACOMPANHAMENTO_01[[#This Row],[MAT]]="","",COUNTA($C$8:C413))</f>
        <v/>
      </c>
      <c r="C413" s="3"/>
      <c r="D413" s="28" t="str">
        <f>IFERROR(VLOOKUP(ACOMPANHAMENTO_01[[#This Row],[MAT]],FUNCIONARIOS[],3,FALSE),"")</f>
        <v/>
      </c>
      <c r="E413" s="140" t="str">
        <f>IFERROR(VLOOKUP(ACOMPANHAMENTO_01[[#This Row],[MAT]],FUNCIONARIOS[],4,FALSE),"")</f>
        <v/>
      </c>
      <c r="F413" s="8"/>
      <c r="G413" s="7"/>
      <c r="H413" s="28" t="str">
        <f>IFERROR(VLOOKUP(ACOMPANHAMENTO_01[[#This Row],[COD.S]],TABELA_PRODUÇÃO[[COD]:[SERVIÇOS]],3,FALSE),"")</f>
        <v/>
      </c>
      <c r="I413" s="140" t="str">
        <f>IFERROR(VLOOKUP(ACOMPANHAMENTO_01[[#This Row],[COD.S]],TABELA_PRODUÇÃO[[COD]:[UND.]],4,FALSE),"")</f>
        <v/>
      </c>
      <c r="J413" s="150"/>
      <c r="K413" s="58"/>
      <c r="L413" s="9"/>
      <c r="M41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1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1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13" s="140">
        <f>ACOMPANHAMENTO_01[[#This Row],[QUANT]]</f>
        <v>0</v>
      </c>
    </row>
    <row r="414" spans="2:16" x14ac:dyDescent="0.25">
      <c r="B414" s="6" t="str">
        <f>IF(ACOMPANHAMENTO_01[[#This Row],[MAT]]="","",COUNTA($C$8:C414))</f>
        <v/>
      </c>
      <c r="C414" s="3"/>
      <c r="D414" s="28" t="str">
        <f>IFERROR(VLOOKUP(ACOMPANHAMENTO_01[[#This Row],[MAT]],FUNCIONARIOS[],3,FALSE),"")</f>
        <v/>
      </c>
      <c r="E414" s="140" t="str">
        <f>IFERROR(VLOOKUP(ACOMPANHAMENTO_01[[#This Row],[MAT]],FUNCIONARIOS[],4,FALSE),"")</f>
        <v/>
      </c>
      <c r="F414" s="8"/>
      <c r="G414" s="7"/>
      <c r="H414" s="28" t="str">
        <f>IFERROR(VLOOKUP(ACOMPANHAMENTO_01[[#This Row],[COD.S]],TABELA_PRODUÇÃO[[COD]:[SERVIÇOS]],3,FALSE),"")</f>
        <v/>
      </c>
      <c r="I414" s="140" t="str">
        <f>IFERROR(VLOOKUP(ACOMPANHAMENTO_01[[#This Row],[COD.S]],TABELA_PRODUÇÃO[[COD]:[UND.]],4,FALSE),"")</f>
        <v/>
      </c>
      <c r="J414" s="150"/>
      <c r="K414" s="58"/>
      <c r="L414" s="9"/>
      <c r="M41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1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1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14" s="140">
        <f>ACOMPANHAMENTO_01[[#This Row],[QUANT]]</f>
        <v>0</v>
      </c>
    </row>
    <row r="415" spans="2:16" x14ac:dyDescent="0.25">
      <c r="B415" s="6" t="str">
        <f>IF(ACOMPANHAMENTO_01[[#This Row],[MAT]]="","",COUNTA($C$8:C415))</f>
        <v/>
      </c>
      <c r="C415" s="3"/>
      <c r="D415" s="28" t="str">
        <f>IFERROR(VLOOKUP(ACOMPANHAMENTO_01[[#This Row],[MAT]],FUNCIONARIOS[],3,FALSE),"")</f>
        <v/>
      </c>
      <c r="E415" s="140" t="str">
        <f>IFERROR(VLOOKUP(ACOMPANHAMENTO_01[[#This Row],[MAT]],FUNCIONARIOS[],4,FALSE),"")</f>
        <v/>
      </c>
      <c r="F415" s="8"/>
      <c r="G415" s="7"/>
      <c r="H415" s="28" t="str">
        <f>IFERROR(VLOOKUP(ACOMPANHAMENTO_01[[#This Row],[COD.S]],TABELA_PRODUÇÃO[[COD]:[SERVIÇOS]],3,FALSE),"")</f>
        <v/>
      </c>
      <c r="I415" s="140" t="str">
        <f>IFERROR(VLOOKUP(ACOMPANHAMENTO_01[[#This Row],[COD.S]],TABELA_PRODUÇÃO[[COD]:[UND.]],4,FALSE),"")</f>
        <v/>
      </c>
      <c r="J415" s="150"/>
      <c r="K415" s="58"/>
      <c r="L415" s="9"/>
      <c r="M41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1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1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15" s="140">
        <f>ACOMPANHAMENTO_01[[#This Row],[QUANT]]</f>
        <v>0</v>
      </c>
    </row>
    <row r="416" spans="2:16" x14ac:dyDescent="0.25">
      <c r="B416" s="6" t="str">
        <f>IF(ACOMPANHAMENTO_01[[#This Row],[MAT]]="","",COUNTA($C$8:C416))</f>
        <v/>
      </c>
      <c r="C416" s="3"/>
      <c r="D416" s="28" t="str">
        <f>IFERROR(VLOOKUP(ACOMPANHAMENTO_01[[#This Row],[MAT]],FUNCIONARIOS[],3,FALSE),"")</f>
        <v/>
      </c>
      <c r="E416" s="140" t="str">
        <f>IFERROR(VLOOKUP(ACOMPANHAMENTO_01[[#This Row],[MAT]],FUNCIONARIOS[],4,FALSE),"")</f>
        <v/>
      </c>
      <c r="F416" s="8"/>
      <c r="G416" s="7"/>
      <c r="H416" s="28" t="str">
        <f>IFERROR(VLOOKUP(ACOMPANHAMENTO_01[[#This Row],[COD.S]],TABELA_PRODUÇÃO[[COD]:[SERVIÇOS]],3,FALSE),"")</f>
        <v/>
      </c>
      <c r="I416" s="140" t="str">
        <f>IFERROR(VLOOKUP(ACOMPANHAMENTO_01[[#This Row],[COD.S]],TABELA_PRODUÇÃO[[COD]:[UND.]],4,FALSE),"")</f>
        <v/>
      </c>
      <c r="J416" s="150"/>
      <c r="K416" s="58"/>
      <c r="L416" s="9"/>
      <c r="M41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1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1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16" s="140">
        <f>ACOMPANHAMENTO_01[[#This Row],[QUANT]]</f>
        <v>0</v>
      </c>
    </row>
    <row r="417" spans="2:16" x14ac:dyDescent="0.25">
      <c r="B417" s="6" t="str">
        <f>IF(ACOMPANHAMENTO_01[[#This Row],[MAT]]="","",COUNTA($C$8:C417))</f>
        <v/>
      </c>
      <c r="C417" s="3"/>
      <c r="D417" s="28" t="str">
        <f>IFERROR(VLOOKUP(ACOMPANHAMENTO_01[[#This Row],[MAT]],FUNCIONARIOS[],3,FALSE),"")</f>
        <v/>
      </c>
      <c r="E417" s="140" t="str">
        <f>IFERROR(VLOOKUP(ACOMPANHAMENTO_01[[#This Row],[MAT]],FUNCIONARIOS[],4,FALSE),"")</f>
        <v/>
      </c>
      <c r="F417" s="8"/>
      <c r="G417" s="7"/>
      <c r="H417" s="28" t="str">
        <f>IFERROR(VLOOKUP(ACOMPANHAMENTO_01[[#This Row],[COD.S]],TABELA_PRODUÇÃO[[COD]:[SERVIÇOS]],3,FALSE),"")</f>
        <v/>
      </c>
      <c r="I417" s="140" t="str">
        <f>IFERROR(VLOOKUP(ACOMPANHAMENTO_01[[#This Row],[COD.S]],TABELA_PRODUÇÃO[[COD]:[UND.]],4,FALSE),"")</f>
        <v/>
      </c>
      <c r="J417" s="150"/>
      <c r="K417" s="58"/>
      <c r="L417" s="9"/>
      <c r="M41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1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1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17" s="140">
        <f>ACOMPANHAMENTO_01[[#This Row],[QUANT]]</f>
        <v>0</v>
      </c>
    </row>
    <row r="418" spans="2:16" x14ac:dyDescent="0.25">
      <c r="B418" s="6" t="str">
        <f>IF(ACOMPANHAMENTO_01[[#This Row],[MAT]]="","",COUNTA($C$8:C418))</f>
        <v/>
      </c>
      <c r="C418" s="3"/>
      <c r="D418" s="28" t="str">
        <f>IFERROR(VLOOKUP(ACOMPANHAMENTO_01[[#This Row],[MAT]],FUNCIONARIOS[],3,FALSE),"")</f>
        <v/>
      </c>
      <c r="E418" s="140" t="str">
        <f>IFERROR(VLOOKUP(ACOMPANHAMENTO_01[[#This Row],[MAT]],FUNCIONARIOS[],4,FALSE),"")</f>
        <v/>
      </c>
      <c r="F418" s="8"/>
      <c r="G418" s="7"/>
      <c r="H418" s="28" t="str">
        <f>IFERROR(VLOOKUP(ACOMPANHAMENTO_01[[#This Row],[COD.S]],TABELA_PRODUÇÃO[[COD]:[SERVIÇOS]],3,FALSE),"")</f>
        <v/>
      </c>
      <c r="I418" s="140" t="str">
        <f>IFERROR(VLOOKUP(ACOMPANHAMENTO_01[[#This Row],[COD.S]],TABELA_PRODUÇÃO[[COD]:[UND.]],4,FALSE),"")</f>
        <v/>
      </c>
      <c r="J418" s="150"/>
      <c r="K418" s="58"/>
      <c r="L418" s="9"/>
      <c r="M41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1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1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18" s="140">
        <f>ACOMPANHAMENTO_01[[#This Row],[QUANT]]</f>
        <v>0</v>
      </c>
    </row>
    <row r="419" spans="2:16" x14ac:dyDescent="0.25">
      <c r="B419" s="6" t="str">
        <f>IF(ACOMPANHAMENTO_01[[#This Row],[MAT]]="","",COUNTA($C$8:C419))</f>
        <v/>
      </c>
      <c r="C419" s="3"/>
      <c r="D419" s="28" t="str">
        <f>IFERROR(VLOOKUP(ACOMPANHAMENTO_01[[#This Row],[MAT]],FUNCIONARIOS[],3,FALSE),"")</f>
        <v/>
      </c>
      <c r="E419" s="140" t="str">
        <f>IFERROR(VLOOKUP(ACOMPANHAMENTO_01[[#This Row],[MAT]],FUNCIONARIOS[],4,FALSE),"")</f>
        <v/>
      </c>
      <c r="F419" s="8"/>
      <c r="G419" s="7"/>
      <c r="H419" s="28" t="str">
        <f>IFERROR(VLOOKUP(ACOMPANHAMENTO_01[[#This Row],[COD.S]],TABELA_PRODUÇÃO[[COD]:[SERVIÇOS]],3,FALSE),"")</f>
        <v/>
      </c>
      <c r="I419" s="140" t="str">
        <f>IFERROR(VLOOKUP(ACOMPANHAMENTO_01[[#This Row],[COD.S]],TABELA_PRODUÇÃO[[COD]:[UND.]],4,FALSE),"")</f>
        <v/>
      </c>
      <c r="J419" s="150"/>
      <c r="K419" s="58"/>
      <c r="L419" s="9"/>
      <c r="M41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1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1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19" s="140">
        <f>ACOMPANHAMENTO_01[[#This Row],[QUANT]]</f>
        <v>0</v>
      </c>
    </row>
    <row r="420" spans="2:16" x14ac:dyDescent="0.25">
      <c r="B420" s="6" t="str">
        <f>IF(ACOMPANHAMENTO_01[[#This Row],[MAT]]="","",COUNTA($C$8:C420))</f>
        <v/>
      </c>
      <c r="C420" s="3"/>
      <c r="D420" s="28" t="str">
        <f>IFERROR(VLOOKUP(ACOMPANHAMENTO_01[[#This Row],[MAT]],FUNCIONARIOS[],3,FALSE),"")</f>
        <v/>
      </c>
      <c r="E420" s="140" t="str">
        <f>IFERROR(VLOOKUP(ACOMPANHAMENTO_01[[#This Row],[MAT]],FUNCIONARIOS[],4,FALSE),"")</f>
        <v/>
      </c>
      <c r="F420" s="8"/>
      <c r="G420" s="7"/>
      <c r="H420" s="28" t="str">
        <f>IFERROR(VLOOKUP(ACOMPANHAMENTO_01[[#This Row],[COD.S]],TABELA_PRODUÇÃO[[COD]:[SERVIÇOS]],3,FALSE),"")</f>
        <v/>
      </c>
      <c r="I420" s="140" t="str">
        <f>IFERROR(VLOOKUP(ACOMPANHAMENTO_01[[#This Row],[COD.S]],TABELA_PRODUÇÃO[[COD]:[UND.]],4,FALSE),"")</f>
        <v/>
      </c>
      <c r="J420" s="150"/>
      <c r="K420" s="58"/>
      <c r="L420" s="9"/>
      <c r="M42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2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2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20" s="140">
        <f>ACOMPANHAMENTO_01[[#This Row],[QUANT]]</f>
        <v>0</v>
      </c>
    </row>
    <row r="421" spans="2:16" x14ac:dyDescent="0.25">
      <c r="B421" s="6" t="str">
        <f>IF(ACOMPANHAMENTO_01[[#This Row],[MAT]]="","",COUNTA($C$8:C421))</f>
        <v/>
      </c>
      <c r="C421" s="3"/>
      <c r="D421" s="28" t="str">
        <f>IFERROR(VLOOKUP(ACOMPANHAMENTO_01[[#This Row],[MAT]],FUNCIONARIOS[],3,FALSE),"")</f>
        <v/>
      </c>
      <c r="E421" s="140" t="str">
        <f>IFERROR(VLOOKUP(ACOMPANHAMENTO_01[[#This Row],[MAT]],FUNCIONARIOS[],4,FALSE),"")</f>
        <v/>
      </c>
      <c r="F421" s="8"/>
      <c r="G421" s="7"/>
      <c r="H421" s="28" t="str">
        <f>IFERROR(VLOOKUP(ACOMPANHAMENTO_01[[#This Row],[COD.S]],TABELA_PRODUÇÃO[[COD]:[SERVIÇOS]],3,FALSE),"")</f>
        <v/>
      </c>
      <c r="I421" s="140" t="str">
        <f>IFERROR(VLOOKUP(ACOMPANHAMENTO_01[[#This Row],[COD.S]],TABELA_PRODUÇÃO[[COD]:[UND.]],4,FALSE),"")</f>
        <v/>
      </c>
      <c r="J421" s="150"/>
      <c r="K421" s="58"/>
      <c r="L421" s="9"/>
      <c r="M42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2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2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21" s="140">
        <f>ACOMPANHAMENTO_01[[#This Row],[QUANT]]</f>
        <v>0</v>
      </c>
    </row>
    <row r="422" spans="2:16" x14ac:dyDescent="0.25">
      <c r="B422" s="6" t="str">
        <f>IF(ACOMPANHAMENTO_01[[#This Row],[MAT]]="","",COUNTA($C$8:C422))</f>
        <v/>
      </c>
      <c r="C422" s="3"/>
      <c r="D422" s="28" t="str">
        <f>IFERROR(VLOOKUP(ACOMPANHAMENTO_01[[#This Row],[MAT]],FUNCIONARIOS[],3,FALSE),"")</f>
        <v/>
      </c>
      <c r="E422" s="140" t="str">
        <f>IFERROR(VLOOKUP(ACOMPANHAMENTO_01[[#This Row],[MAT]],FUNCIONARIOS[],4,FALSE),"")</f>
        <v/>
      </c>
      <c r="F422" s="8"/>
      <c r="G422" s="7"/>
      <c r="H422" s="28" t="str">
        <f>IFERROR(VLOOKUP(ACOMPANHAMENTO_01[[#This Row],[COD.S]],TABELA_PRODUÇÃO[[COD]:[SERVIÇOS]],3,FALSE),"")</f>
        <v/>
      </c>
      <c r="I422" s="140" t="str">
        <f>IFERROR(VLOOKUP(ACOMPANHAMENTO_01[[#This Row],[COD.S]],TABELA_PRODUÇÃO[[COD]:[UND.]],4,FALSE),"")</f>
        <v/>
      </c>
      <c r="J422" s="150"/>
      <c r="K422" s="58"/>
      <c r="L422" s="9"/>
      <c r="M42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2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2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22" s="140">
        <f>ACOMPANHAMENTO_01[[#This Row],[QUANT]]</f>
        <v>0</v>
      </c>
    </row>
    <row r="423" spans="2:16" x14ac:dyDescent="0.25">
      <c r="B423" s="6" t="str">
        <f>IF(ACOMPANHAMENTO_01[[#This Row],[MAT]]="","",COUNTA($C$8:C423))</f>
        <v/>
      </c>
      <c r="C423" s="3"/>
      <c r="D423" s="28" t="str">
        <f>IFERROR(VLOOKUP(ACOMPANHAMENTO_01[[#This Row],[MAT]],FUNCIONARIOS[],3,FALSE),"")</f>
        <v/>
      </c>
      <c r="E423" s="140" t="str">
        <f>IFERROR(VLOOKUP(ACOMPANHAMENTO_01[[#This Row],[MAT]],FUNCIONARIOS[],4,FALSE),"")</f>
        <v/>
      </c>
      <c r="F423" s="8"/>
      <c r="G423" s="7"/>
      <c r="H423" s="28" t="str">
        <f>IFERROR(VLOOKUP(ACOMPANHAMENTO_01[[#This Row],[COD.S]],TABELA_PRODUÇÃO[[COD]:[SERVIÇOS]],3,FALSE),"")</f>
        <v/>
      </c>
      <c r="I423" s="140" t="str">
        <f>IFERROR(VLOOKUP(ACOMPANHAMENTO_01[[#This Row],[COD.S]],TABELA_PRODUÇÃO[[COD]:[UND.]],4,FALSE),"")</f>
        <v/>
      </c>
      <c r="J423" s="150"/>
      <c r="K423" s="58"/>
      <c r="L423" s="9"/>
      <c r="M42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2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2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23" s="140">
        <f>ACOMPANHAMENTO_01[[#This Row],[QUANT]]</f>
        <v>0</v>
      </c>
    </row>
    <row r="424" spans="2:16" x14ac:dyDescent="0.25">
      <c r="B424" s="6" t="str">
        <f>IF(ACOMPANHAMENTO_01[[#This Row],[MAT]]="","",COUNTA($C$8:C424))</f>
        <v/>
      </c>
      <c r="C424" s="3"/>
      <c r="D424" s="28" t="str">
        <f>IFERROR(VLOOKUP(ACOMPANHAMENTO_01[[#This Row],[MAT]],FUNCIONARIOS[],3,FALSE),"")</f>
        <v/>
      </c>
      <c r="E424" s="140" t="str">
        <f>IFERROR(VLOOKUP(ACOMPANHAMENTO_01[[#This Row],[MAT]],FUNCIONARIOS[],4,FALSE),"")</f>
        <v/>
      </c>
      <c r="F424" s="8"/>
      <c r="G424" s="7"/>
      <c r="H424" s="28" t="str">
        <f>IFERROR(VLOOKUP(ACOMPANHAMENTO_01[[#This Row],[COD.S]],TABELA_PRODUÇÃO[[COD]:[SERVIÇOS]],3,FALSE),"")</f>
        <v/>
      </c>
      <c r="I424" s="140" t="str">
        <f>IFERROR(VLOOKUP(ACOMPANHAMENTO_01[[#This Row],[COD.S]],TABELA_PRODUÇÃO[[COD]:[UND.]],4,FALSE),"")</f>
        <v/>
      </c>
      <c r="J424" s="150"/>
      <c r="K424" s="58"/>
      <c r="L424" s="9"/>
      <c r="M42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2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2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24" s="140">
        <f>ACOMPANHAMENTO_01[[#This Row],[QUANT]]</f>
        <v>0</v>
      </c>
    </row>
    <row r="425" spans="2:16" x14ac:dyDescent="0.25">
      <c r="B425" s="6" t="str">
        <f>IF(ACOMPANHAMENTO_01[[#This Row],[MAT]]="","",COUNTA($C$8:C425))</f>
        <v/>
      </c>
      <c r="C425" s="3"/>
      <c r="D425" s="28" t="str">
        <f>IFERROR(VLOOKUP(ACOMPANHAMENTO_01[[#This Row],[MAT]],FUNCIONARIOS[],3,FALSE),"")</f>
        <v/>
      </c>
      <c r="E425" s="140" t="str">
        <f>IFERROR(VLOOKUP(ACOMPANHAMENTO_01[[#This Row],[MAT]],FUNCIONARIOS[],4,FALSE),"")</f>
        <v/>
      </c>
      <c r="F425" s="8"/>
      <c r="G425" s="7"/>
      <c r="H425" s="28" t="str">
        <f>IFERROR(VLOOKUP(ACOMPANHAMENTO_01[[#This Row],[COD.S]],TABELA_PRODUÇÃO[[COD]:[SERVIÇOS]],3,FALSE),"")</f>
        <v/>
      </c>
      <c r="I425" s="140" t="str">
        <f>IFERROR(VLOOKUP(ACOMPANHAMENTO_01[[#This Row],[COD.S]],TABELA_PRODUÇÃO[[COD]:[UND.]],4,FALSE),"")</f>
        <v/>
      </c>
      <c r="J425" s="150"/>
      <c r="K425" s="58"/>
      <c r="L425" s="9"/>
      <c r="M42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2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2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25" s="140">
        <f>ACOMPANHAMENTO_01[[#This Row],[QUANT]]</f>
        <v>0</v>
      </c>
    </row>
    <row r="426" spans="2:16" x14ac:dyDescent="0.25">
      <c r="B426" s="6" t="str">
        <f>IF(ACOMPANHAMENTO_01[[#This Row],[MAT]]="","",COUNTA($C$8:C426))</f>
        <v/>
      </c>
      <c r="C426" s="3"/>
      <c r="D426" s="28" t="str">
        <f>IFERROR(VLOOKUP(ACOMPANHAMENTO_01[[#This Row],[MAT]],FUNCIONARIOS[],3,FALSE),"")</f>
        <v/>
      </c>
      <c r="E426" s="140" t="str">
        <f>IFERROR(VLOOKUP(ACOMPANHAMENTO_01[[#This Row],[MAT]],FUNCIONARIOS[],4,FALSE),"")</f>
        <v/>
      </c>
      <c r="F426" s="8"/>
      <c r="G426" s="7"/>
      <c r="H426" s="28" t="str">
        <f>IFERROR(VLOOKUP(ACOMPANHAMENTO_01[[#This Row],[COD.S]],TABELA_PRODUÇÃO[[COD]:[SERVIÇOS]],3,FALSE),"")</f>
        <v/>
      </c>
      <c r="I426" s="140" t="str">
        <f>IFERROR(VLOOKUP(ACOMPANHAMENTO_01[[#This Row],[COD.S]],TABELA_PRODUÇÃO[[COD]:[UND.]],4,FALSE),"")</f>
        <v/>
      </c>
      <c r="J426" s="150"/>
      <c r="K426" s="58"/>
      <c r="L426" s="9"/>
      <c r="M42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2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2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26" s="140">
        <f>ACOMPANHAMENTO_01[[#This Row],[QUANT]]</f>
        <v>0</v>
      </c>
    </row>
    <row r="427" spans="2:16" x14ac:dyDescent="0.25">
      <c r="B427" s="6" t="str">
        <f>IF(ACOMPANHAMENTO_01[[#This Row],[MAT]]="","",COUNTA($C$8:C427))</f>
        <v/>
      </c>
      <c r="C427" s="3"/>
      <c r="D427" s="28" t="str">
        <f>IFERROR(VLOOKUP(ACOMPANHAMENTO_01[[#This Row],[MAT]],FUNCIONARIOS[],3,FALSE),"")</f>
        <v/>
      </c>
      <c r="E427" s="140" t="str">
        <f>IFERROR(VLOOKUP(ACOMPANHAMENTO_01[[#This Row],[MAT]],FUNCIONARIOS[],4,FALSE),"")</f>
        <v/>
      </c>
      <c r="F427" s="8"/>
      <c r="G427" s="7"/>
      <c r="H427" s="28" t="str">
        <f>IFERROR(VLOOKUP(ACOMPANHAMENTO_01[[#This Row],[COD.S]],TABELA_PRODUÇÃO[[COD]:[SERVIÇOS]],3,FALSE),"")</f>
        <v/>
      </c>
      <c r="I427" s="140" t="str">
        <f>IFERROR(VLOOKUP(ACOMPANHAMENTO_01[[#This Row],[COD.S]],TABELA_PRODUÇÃO[[COD]:[UND.]],4,FALSE),"")</f>
        <v/>
      </c>
      <c r="J427" s="150"/>
      <c r="K427" s="58"/>
      <c r="L427" s="9"/>
      <c r="M42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2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2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27" s="140">
        <f>ACOMPANHAMENTO_01[[#This Row],[QUANT]]</f>
        <v>0</v>
      </c>
    </row>
    <row r="428" spans="2:16" x14ac:dyDescent="0.25">
      <c r="B428" s="6" t="str">
        <f>IF(ACOMPANHAMENTO_01[[#This Row],[MAT]]="","",COUNTA($C$8:C428))</f>
        <v/>
      </c>
      <c r="C428" s="3"/>
      <c r="D428" s="28" t="str">
        <f>IFERROR(VLOOKUP(ACOMPANHAMENTO_01[[#This Row],[MAT]],FUNCIONARIOS[],3,FALSE),"")</f>
        <v/>
      </c>
      <c r="E428" s="140" t="str">
        <f>IFERROR(VLOOKUP(ACOMPANHAMENTO_01[[#This Row],[MAT]],FUNCIONARIOS[],4,FALSE),"")</f>
        <v/>
      </c>
      <c r="F428" s="8"/>
      <c r="G428" s="7"/>
      <c r="H428" s="28" t="str">
        <f>IFERROR(VLOOKUP(ACOMPANHAMENTO_01[[#This Row],[COD.S]],TABELA_PRODUÇÃO[[COD]:[SERVIÇOS]],3,FALSE),"")</f>
        <v/>
      </c>
      <c r="I428" s="140" t="str">
        <f>IFERROR(VLOOKUP(ACOMPANHAMENTO_01[[#This Row],[COD.S]],TABELA_PRODUÇÃO[[COD]:[UND.]],4,FALSE),"")</f>
        <v/>
      </c>
      <c r="J428" s="150"/>
      <c r="K428" s="58"/>
      <c r="L428" s="9"/>
      <c r="M42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2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2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28" s="140">
        <f>ACOMPANHAMENTO_01[[#This Row],[QUANT]]</f>
        <v>0</v>
      </c>
    </row>
    <row r="429" spans="2:16" x14ac:dyDescent="0.25">
      <c r="B429" s="6" t="str">
        <f>IF(ACOMPANHAMENTO_01[[#This Row],[MAT]]="","",COUNTA($C$8:C429))</f>
        <v/>
      </c>
      <c r="C429" s="3"/>
      <c r="D429" s="28" t="str">
        <f>IFERROR(VLOOKUP(ACOMPANHAMENTO_01[[#This Row],[MAT]],FUNCIONARIOS[],3,FALSE),"")</f>
        <v/>
      </c>
      <c r="E429" s="140" t="str">
        <f>IFERROR(VLOOKUP(ACOMPANHAMENTO_01[[#This Row],[MAT]],FUNCIONARIOS[],4,FALSE),"")</f>
        <v/>
      </c>
      <c r="F429" s="8"/>
      <c r="G429" s="7"/>
      <c r="H429" s="28" t="str">
        <f>IFERROR(VLOOKUP(ACOMPANHAMENTO_01[[#This Row],[COD.S]],TABELA_PRODUÇÃO[[COD]:[SERVIÇOS]],3,FALSE),"")</f>
        <v/>
      </c>
      <c r="I429" s="140" t="str">
        <f>IFERROR(VLOOKUP(ACOMPANHAMENTO_01[[#This Row],[COD.S]],TABELA_PRODUÇÃO[[COD]:[UND.]],4,FALSE),"")</f>
        <v/>
      </c>
      <c r="J429" s="150"/>
      <c r="K429" s="58"/>
      <c r="L429" s="9"/>
      <c r="M42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2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2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29" s="140">
        <f>ACOMPANHAMENTO_01[[#This Row],[QUANT]]</f>
        <v>0</v>
      </c>
    </row>
    <row r="430" spans="2:16" x14ac:dyDescent="0.25">
      <c r="B430" s="6" t="str">
        <f>IF(ACOMPANHAMENTO_01[[#This Row],[MAT]]="","",COUNTA($C$8:C430))</f>
        <v/>
      </c>
      <c r="C430" s="3"/>
      <c r="D430" s="28" t="str">
        <f>IFERROR(VLOOKUP(ACOMPANHAMENTO_01[[#This Row],[MAT]],FUNCIONARIOS[],3,FALSE),"")</f>
        <v/>
      </c>
      <c r="E430" s="140" t="str">
        <f>IFERROR(VLOOKUP(ACOMPANHAMENTO_01[[#This Row],[MAT]],FUNCIONARIOS[],4,FALSE),"")</f>
        <v/>
      </c>
      <c r="F430" s="8"/>
      <c r="G430" s="7"/>
      <c r="H430" s="28" t="str">
        <f>IFERROR(VLOOKUP(ACOMPANHAMENTO_01[[#This Row],[COD.S]],TABELA_PRODUÇÃO[[COD]:[SERVIÇOS]],3,FALSE),"")</f>
        <v/>
      </c>
      <c r="I430" s="140" t="str">
        <f>IFERROR(VLOOKUP(ACOMPANHAMENTO_01[[#This Row],[COD.S]],TABELA_PRODUÇÃO[[COD]:[UND.]],4,FALSE),"")</f>
        <v/>
      </c>
      <c r="J430" s="150"/>
      <c r="K430" s="58"/>
      <c r="L430" s="9"/>
      <c r="M43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3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3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30" s="140">
        <f>ACOMPANHAMENTO_01[[#This Row],[QUANT]]</f>
        <v>0</v>
      </c>
    </row>
    <row r="431" spans="2:16" x14ac:dyDescent="0.25">
      <c r="B431" s="6" t="str">
        <f>IF(ACOMPANHAMENTO_01[[#This Row],[MAT]]="","",COUNTA($C$8:C431))</f>
        <v/>
      </c>
      <c r="C431" s="3"/>
      <c r="D431" s="28" t="str">
        <f>IFERROR(VLOOKUP(ACOMPANHAMENTO_01[[#This Row],[MAT]],FUNCIONARIOS[],3,FALSE),"")</f>
        <v/>
      </c>
      <c r="E431" s="140" t="str">
        <f>IFERROR(VLOOKUP(ACOMPANHAMENTO_01[[#This Row],[MAT]],FUNCIONARIOS[],4,FALSE),"")</f>
        <v/>
      </c>
      <c r="F431" s="8"/>
      <c r="G431" s="7"/>
      <c r="H431" s="28" t="str">
        <f>IFERROR(VLOOKUP(ACOMPANHAMENTO_01[[#This Row],[COD.S]],TABELA_PRODUÇÃO[[COD]:[SERVIÇOS]],3,FALSE),"")</f>
        <v/>
      </c>
      <c r="I431" s="140" t="str">
        <f>IFERROR(VLOOKUP(ACOMPANHAMENTO_01[[#This Row],[COD.S]],TABELA_PRODUÇÃO[[COD]:[UND.]],4,FALSE),"")</f>
        <v/>
      </c>
      <c r="J431" s="150"/>
      <c r="K431" s="58"/>
      <c r="L431" s="9"/>
      <c r="M43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3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3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31" s="140">
        <f>ACOMPANHAMENTO_01[[#This Row],[QUANT]]</f>
        <v>0</v>
      </c>
    </row>
    <row r="432" spans="2:16" x14ac:dyDescent="0.25">
      <c r="B432" s="6" t="str">
        <f>IF(ACOMPANHAMENTO_01[[#This Row],[MAT]]="","",COUNTA($C$8:C432))</f>
        <v/>
      </c>
      <c r="C432" s="3"/>
      <c r="D432" s="28" t="str">
        <f>IFERROR(VLOOKUP(ACOMPANHAMENTO_01[[#This Row],[MAT]],FUNCIONARIOS[],3,FALSE),"")</f>
        <v/>
      </c>
      <c r="E432" s="140" t="str">
        <f>IFERROR(VLOOKUP(ACOMPANHAMENTO_01[[#This Row],[MAT]],FUNCIONARIOS[],4,FALSE),"")</f>
        <v/>
      </c>
      <c r="F432" s="8"/>
      <c r="G432" s="7"/>
      <c r="H432" s="28" t="str">
        <f>IFERROR(VLOOKUP(ACOMPANHAMENTO_01[[#This Row],[COD.S]],TABELA_PRODUÇÃO[[COD]:[SERVIÇOS]],3,FALSE),"")</f>
        <v/>
      </c>
      <c r="I432" s="140" t="str">
        <f>IFERROR(VLOOKUP(ACOMPANHAMENTO_01[[#This Row],[COD.S]],TABELA_PRODUÇÃO[[COD]:[UND.]],4,FALSE),"")</f>
        <v/>
      </c>
      <c r="J432" s="150"/>
      <c r="K432" s="58"/>
      <c r="L432" s="9"/>
      <c r="M43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3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3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32" s="140">
        <f>ACOMPANHAMENTO_01[[#This Row],[QUANT]]</f>
        <v>0</v>
      </c>
    </row>
    <row r="433" spans="2:16" x14ac:dyDescent="0.25">
      <c r="B433" s="6" t="str">
        <f>IF(ACOMPANHAMENTO_01[[#This Row],[MAT]]="","",COUNTA($C$8:C433))</f>
        <v/>
      </c>
      <c r="C433" s="3"/>
      <c r="D433" s="28" t="str">
        <f>IFERROR(VLOOKUP(ACOMPANHAMENTO_01[[#This Row],[MAT]],FUNCIONARIOS[],3,FALSE),"")</f>
        <v/>
      </c>
      <c r="E433" s="140" t="str">
        <f>IFERROR(VLOOKUP(ACOMPANHAMENTO_01[[#This Row],[MAT]],FUNCIONARIOS[],4,FALSE),"")</f>
        <v/>
      </c>
      <c r="F433" s="8"/>
      <c r="G433" s="7"/>
      <c r="H433" s="28" t="str">
        <f>IFERROR(VLOOKUP(ACOMPANHAMENTO_01[[#This Row],[COD.S]],TABELA_PRODUÇÃO[[COD]:[SERVIÇOS]],3,FALSE),"")</f>
        <v/>
      </c>
      <c r="I433" s="140" t="str">
        <f>IFERROR(VLOOKUP(ACOMPANHAMENTO_01[[#This Row],[COD.S]],TABELA_PRODUÇÃO[[COD]:[UND.]],4,FALSE),"")</f>
        <v/>
      </c>
      <c r="J433" s="150"/>
      <c r="K433" s="58"/>
      <c r="L433" s="9"/>
      <c r="M43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3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3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33" s="140">
        <f>ACOMPANHAMENTO_01[[#This Row],[QUANT]]</f>
        <v>0</v>
      </c>
    </row>
    <row r="434" spans="2:16" x14ac:dyDescent="0.25">
      <c r="B434" s="6" t="str">
        <f>IF(ACOMPANHAMENTO_01[[#This Row],[MAT]]="","",COUNTA($C$8:C434))</f>
        <v/>
      </c>
      <c r="C434" s="3"/>
      <c r="D434" s="28" t="str">
        <f>IFERROR(VLOOKUP(ACOMPANHAMENTO_01[[#This Row],[MAT]],FUNCIONARIOS[],3,FALSE),"")</f>
        <v/>
      </c>
      <c r="E434" s="140" t="str">
        <f>IFERROR(VLOOKUP(ACOMPANHAMENTO_01[[#This Row],[MAT]],FUNCIONARIOS[],4,FALSE),"")</f>
        <v/>
      </c>
      <c r="F434" s="8"/>
      <c r="G434" s="7"/>
      <c r="H434" s="28" t="str">
        <f>IFERROR(VLOOKUP(ACOMPANHAMENTO_01[[#This Row],[COD.S]],TABELA_PRODUÇÃO[[COD]:[SERVIÇOS]],3,FALSE),"")</f>
        <v/>
      </c>
      <c r="I434" s="140" t="str">
        <f>IFERROR(VLOOKUP(ACOMPANHAMENTO_01[[#This Row],[COD.S]],TABELA_PRODUÇÃO[[COD]:[UND.]],4,FALSE),"")</f>
        <v/>
      </c>
      <c r="J434" s="150"/>
      <c r="K434" s="58"/>
      <c r="L434" s="9"/>
      <c r="M43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3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3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34" s="140">
        <f>ACOMPANHAMENTO_01[[#This Row],[QUANT]]</f>
        <v>0</v>
      </c>
    </row>
    <row r="435" spans="2:16" x14ac:dyDescent="0.25">
      <c r="B435" s="6" t="str">
        <f>IF(ACOMPANHAMENTO_01[[#This Row],[MAT]]="","",COUNTA($C$8:C435))</f>
        <v/>
      </c>
      <c r="C435" s="3"/>
      <c r="D435" s="28" t="str">
        <f>IFERROR(VLOOKUP(ACOMPANHAMENTO_01[[#This Row],[MAT]],FUNCIONARIOS[],3,FALSE),"")</f>
        <v/>
      </c>
      <c r="E435" s="140" t="str">
        <f>IFERROR(VLOOKUP(ACOMPANHAMENTO_01[[#This Row],[MAT]],FUNCIONARIOS[],4,FALSE),"")</f>
        <v/>
      </c>
      <c r="F435" s="8"/>
      <c r="G435" s="7"/>
      <c r="H435" s="28" t="str">
        <f>IFERROR(VLOOKUP(ACOMPANHAMENTO_01[[#This Row],[COD.S]],TABELA_PRODUÇÃO[[COD]:[SERVIÇOS]],3,FALSE),"")</f>
        <v/>
      </c>
      <c r="I435" s="140" t="str">
        <f>IFERROR(VLOOKUP(ACOMPANHAMENTO_01[[#This Row],[COD.S]],TABELA_PRODUÇÃO[[COD]:[UND.]],4,FALSE),"")</f>
        <v/>
      </c>
      <c r="J435" s="150"/>
      <c r="K435" s="58"/>
      <c r="L435" s="9"/>
      <c r="M43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3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3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35" s="140">
        <f>ACOMPANHAMENTO_01[[#This Row],[QUANT]]</f>
        <v>0</v>
      </c>
    </row>
    <row r="436" spans="2:16" x14ac:dyDescent="0.25">
      <c r="B436" s="6" t="str">
        <f>IF(ACOMPANHAMENTO_01[[#This Row],[MAT]]="","",COUNTA($C$8:C436))</f>
        <v/>
      </c>
      <c r="C436" s="3"/>
      <c r="D436" s="28" t="str">
        <f>IFERROR(VLOOKUP(ACOMPANHAMENTO_01[[#This Row],[MAT]],FUNCIONARIOS[],3,FALSE),"")</f>
        <v/>
      </c>
      <c r="E436" s="140" t="str">
        <f>IFERROR(VLOOKUP(ACOMPANHAMENTO_01[[#This Row],[MAT]],FUNCIONARIOS[],4,FALSE),"")</f>
        <v/>
      </c>
      <c r="F436" s="8"/>
      <c r="G436" s="7"/>
      <c r="H436" s="28" t="str">
        <f>IFERROR(VLOOKUP(ACOMPANHAMENTO_01[[#This Row],[COD.S]],TABELA_PRODUÇÃO[[COD]:[SERVIÇOS]],3,FALSE),"")</f>
        <v/>
      </c>
      <c r="I436" s="140" t="str">
        <f>IFERROR(VLOOKUP(ACOMPANHAMENTO_01[[#This Row],[COD.S]],TABELA_PRODUÇÃO[[COD]:[UND.]],4,FALSE),"")</f>
        <v/>
      </c>
      <c r="J436" s="150"/>
      <c r="K436" s="58"/>
      <c r="L436" s="9"/>
      <c r="M43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3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3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36" s="140">
        <f>ACOMPANHAMENTO_01[[#This Row],[QUANT]]</f>
        <v>0</v>
      </c>
    </row>
    <row r="437" spans="2:16" x14ac:dyDescent="0.25">
      <c r="B437" s="6" t="str">
        <f>IF(ACOMPANHAMENTO_01[[#This Row],[MAT]]="","",COUNTA($C$8:C437))</f>
        <v/>
      </c>
      <c r="C437" s="3"/>
      <c r="D437" s="28" t="str">
        <f>IFERROR(VLOOKUP(ACOMPANHAMENTO_01[[#This Row],[MAT]],FUNCIONARIOS[],3,FALSE),"")</f>
        <v/>
      </c>
      <c r="E437" s="140" t="str">
        <f>IFERROR(VLOOKUP(ACOMPANHAMENTO_01[[#This Row],[MAT]],FUNCIONARIOS[],4,FALSE),"")</f>
        <v/>
      </c>
      <c r="F437" s="8"/>
      <c r="G437" s="7"/>
      <c r="H437" s="28" t="str">
        <f>IFERROR(VLOOKUP(ACOMPANHAMENTO_01[[#This Row],[COD.S]],TABELA_PRODUÇÃO[[COD]:[SERVIÇOS]],3,FALSE),"")</f>
        <v/>
      </c>
      <c r="I437" s="140" t="str">
        <f>IFERROR(VLOOKUP(ACOMPANHAMENTO_01[[#This Row],[COD.S]],TABELA_PRODUÇÃO[[COD]:[UND.]],4,FALSE),"")</f>
        <v/>
      </c>
      <c r="J437" s="150"/>
      <c r="K437" s="58"/>
      <c r="L437" s="9"/>
      <c r="M43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3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3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37" s="140">
        <f>ACOMPANHAMENTO_01[[#This Row],[QUANT]]</f>
        <v>0</v>
      </c>
    </row>
    <row r="438" spans="2:16" x14ac:dyDescent="0.25">
      <c r="B438" s="6" t="str">
        <f>IF(ACOMPANHAMENTO_01[[#This Row],[MAT]]="","",COUNTA($C$8:C438))</f>
        <v/>
      </c>
      <c r="C438" s="3"/>
      <c r="D438" s="28" t="str">
        <f>IFERROR(VLOOKUP(ACOMPANHAMENTO_01[[#This Row],[MAT]],FUNCIONARIOS[],3,FALSE),"")</f>
        <v/>
      </c>
      <c r="E438" s="140" t="str">
        <f>IFERROR(VLOOKUP(ACOMPANHAMENTO_01[[#This Row],[MAT]],FUNCIONARIOS[],4,FALSE),"")</f>
        <v/>
      </c>
      <c r="F438" s="8"/>
      <c r="G438" s="7"/>
      <c r="H438" s="28" t="str">
        <f>IFERROR(VLOOKUP(ACOMPANHAMENTO_01[[#This Row],[COD.S]],TABELA_PRODUÇÃO[[COD]:[SERVIÇOS]],3,FALSE),"")</f>
        <v/>
      </c>
      <c r="I438" s="140" t="str">
        <f>IFERROR(VLOOKUP(ACOMPANHAMENTO_01[[#This Row],[COD.S]],TABELA_PRODUÇÃO[[COD]:[UND.]],4,FALSE),"")</f>
        <v/>
      </c>
      <c r="J438" s="150"/>
      <c r="K438" s="58"/>
      <c r="L438" s="9"/>
      <c r="M43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3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3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38" s="140">
        <f>ACOMPANHAMENTO_01[[#This Row],[QUANT]]</f>
        <v>0</v>
      </c>
    </row>
    <row r="439" spans="2:16" x14ac:dyDescent="0.25">
      <c r="B439" s="6" t="str">
        <f>IF(ACOMPANHAMENTO_01[[#This Row],[MAT]]="","",COUNTA($C$8:C439))</f>
        <v/>
      </c>
      <c r="C439" s="3"/>
      <c r="D439" s="28" t="str">
        <f>IFERROR(VLOOKUP(ACOMPANHAMENTO_01[[#This Row],[MAT]],FUNCIONARIOS[],3,FALSE),"")</f>
        <v/>
      </c>
      <c r="E439" s="140" t="str">
        <f>IFERROR(VLOOKUP(ACOMPANHAMENTO_01[[#This Row],[MAT]],FUNCIONARIOS[],4,FALSE),"")</f>
        <v/>
      </c>
      <c r="F439" s="8"/>
      <c r="G439" s="7"/>
      <c r="H439" s="28" t="str">
        <f>IFERROR(VLOOKUP(ACOMPANHAMENTO_01[[#This Row],[COD.S]],TABELA_PRODUÇÃO[[COD]:[SERVIÇOS]],3,FALSE),"")</f>
        <v/>
      </c>
      <c r="I439" s="140" t="str">
        <f>IFERROR(VLOOKUP(ACOMPANHAMENTO_01[[#This Row],[COD.S]],TABELA_PRODUÇÃO[[COD]:[UND.]],4,FALSE),"")</f>
        <v/>
      </c>
      <c r="J439" s="150"/>
      <c r="K439" s="58"/>
      <c r="L439" s="9"/>
      <c r="M43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3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3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39" s="140">
        <f>ACOMPANHAMENTO_01[[#This Row],[QUANT]]</f>
        <v>0</v>
      </c>
    </row>
    <row r="440" spans="2:16" x14ac:dyDescent="0.25">
      <c r="B440" s="6" t="str">
        <f>IF(ACOMPANHAMENTO_01[[#This Row],[MAT]]="","",COUNTA($C$8:C440))</f>
        <v/>
      </c>
      <c r="C440" s="3"/>
      <c r="D440" s="28" t="str">
        <f>IFERROR(VLOOKUP(ACOMPANHAMENTO_01[[#This Row],[MAT]],FUNCIONARIOS[],3,FALSE),"")</f>
        <v/>
      </c>
      <c r="E440" s="140" t="str">
        <f>IFERROR(VLOOKUP(ACOMPANHAMENTO_01[[#This Row],[MAT]],FUNCIONARIOS[],4,FALSE),"")</f>
        <v/>
      </c>
      <c r="F440" s="8"/>
      <c r="G440" s="7"/>
      <c r="H440" s="28" t="str">
        <f>IFERROR(VLOOKUP(ACOMPANHAMENTO_01[[#This Row],[COD.S]],TABELA_PRODUÇÃO[[COD]:[SERVIÇOS]],3,FALSE),"")</f>
        <v/>
      </c>
      <c r="I440" s="140" t="str">
        <f>IFERROR(VLOOKUP(ACOMPANHAMENTO_01[[#This Row],[COD.S]],TABELA_PRODUÇÃO[[COD]:[UND.]],4,FALSE),"")</f>
        <v/>
      </c>
      <c r="J440" s="150"/>
      <c r="K440" s="58"/>
      <c r="L440" s="9"/>
      <c r="M44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4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4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40" s="140">
        <f>ACOMPANHAMENTO_01[[#This Row],[QUANT]]</f>
        <v>0</v>
      </c>
    </row>
    <row r="441" spans="2:16" x14ac:dyDescent="0.25">
      <c r="B441" s="6" t="str">
        <f>IF(ACOMPANHAMENTO_01[[#This Row],[MAT]]="","",COUNTA($C$8:C441))</f>
        <v/>
      </c>
      <c r="C441" s="3"/>
      <c r="D441" s="28" t="str">
        <f>IFERROR(VLOOKUP(ACOMPANHAMENTO_01[[#This Row],[MAT]],FUNCIONARIOS[],3,FALSE),"")</f>
        <v/>
      </c>
      <c r="E441" s="140" t="str">
        <f>IFERROR(VLOOKUP(ACOMPANHAMENTO_01[[#This Row],[MAT]],FUNCIONARIOS[],4,FALSE),"")</f>
        <v/>
      </c>
      <c r="F441" s="8"/>
      <c r="G441" s="7"/>
      <c r="H441" s="28" t="str">
        <f>IFERROR(VLOOKUP(ACOMPANHAMENTO_01[[#This Row],[COD.S]],TABELA_PRODUÇÃO[[COD]:[SERVIÇOS]],3,FALSE),"")</f>
        <v/>
      </c>
      <c r="I441" s="140" t="str">
        <f>IFERROR(VLOOKUP(ACOMPANHAMENTO_01[[#This Row],[COD.S]],TABELA_PRODUÇÃO[[COD]:[UND.]],4,FALSE),"")</f>
        <v/>
      </c>
      <c r="J441" s="150"/>
      <c r="K441" s="58"/>
      <c r="L441" s="9"/>
      <c r="M44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4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4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41" s="140">
        <f>ACOMPANHAMENTO_01[[#This Row],[QUANT]]</f>
        <v>0</v>
      </c>
    </row>
    <row r="442" spans="2:16" x14ac:dyDescent="0.25">
      <c r="B442" s="6" t="str">
        <f>IF(ACOMPANHAMENTO_01[[#This Row],[MAT]]="","",COUNTA($C$8:C442))</f>
        <v/>
      </c>
      <c r="C442" s="3"/>
      <c r="D442" s="28" t="str">
        <f>IFERROR(VLOOKUP(ACOMPANHAMENTO_01[[#This Row],[MAT]],FUNCIONARIOS[],3,FALSE),"")</f>
        <v/>
      </c>
      <c r="E442" s="140" t="str">
        <f>IFERROR(VLOOKUP(ACOMPANHAMENTO_01[[#This Row],[MAT]],FUNCIONARIOS[],4,FALSE),"")</f>
        <v/>
      </c>
      <c r="F442" s="8"/>
      <c r="G442" s="7"/>
      <c r="H442" s="28" t="str">
        <f>IFERROR(VLOOKUP(ACOMPANHAMENTO_01[[#This Row],[COD.S]],TABELA_PRODUÇÃO[[COD]:[SERVIÇOS]],3,FALSE),"")</f>
        <v/>
      </c>
      <c r="I442" s="140" t="str">
        <f>IFERROR(VLOOKUP(ACOMPANHAMENTO_01[[#This Row],[COD.S]],TABELA_PRODUÇÃO[[COD]:[UND.]],4,FALSE),"")</f>
        <v/>
      </c>
      <c r="J442" s="150"/>
      <c r="K442" s="58"/>
      <c r="L442" s="9"/>
      <c r="M44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4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4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42" s="140">
        <f>ACOMPANHAMENTO_01[[#This Row],[QUANT]]</f>
        <v>0</v>
      </c>
    </row>
    <row r="443" spans="2:16" x14ac:dyDescent="0.25">
      <c r="B443" s="6" t="str">
        <f>IF(ACOMPANHAMENTO_01[[#This Row],[MAT]]="","",COUNTA($C$8:C443))</f>
        <v/>
      </c>
      <c r="C443" s="3"/>
      <c r="D443" s="28" t="str">
        <f>IFERROR(VLOOKUP(ACOMPANHAMENTO_01[[#This Row],[MAT]],FUNCIONARIOS[],3,FALSE),"")</f>
        <v/>
      </c>
      <c r="E443" s="140" t="str">
        <f>IFERROR(VLOOKUP(ACOMPANHAMENTO_01[[#This Row],[MAT]],FUNCIONARIOS[],4,FALSE),"")</f>
        <v/>
      </c>
      <c r="F443" s="8"/>
      <c r="G443" s="7"/>
      <c r="H443" s="28" t="str">
        <f>IFERROR(VLOOKUP(ACOMPANHAMENTO_01[[#This Row],[COD.S]],TABELA_PRODUÇÃO[[COD]:[SERVIÇOS]],3,FALSE),"")</f>
        <v/>
      </c>
      <c r="I443" s="140" t="str">
        <f>IFERROR(VLOOKUP(ACOMPANHAMENTO_01[[#This Row],[COD.S]],TABELA_PRODUÇÃO[[COD]:[UND.]],4,FALSE),"")</f>
        <v/>
      </c>
      <c r="J443" s="150"/>
      <c r="K443" s="58"/>
      <c r="L443" s="9"/>
      <c r="M44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4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4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43" s="140">
        <f>ACOMPANHAMENTO_01[[#This Row],[QUANT]]</f>
        <v>0</v>
      </c>
    </row>
    <row r="444" spans="2:16" x14ac:dyDescent="0.25">
      <c r="B444" s="6" t="str">
        <f>IF(ACOMPANHAMENTO_01[[#This Row],[MAT]]="","",COUNTA($C$8:C444))</f>
        <v/>
      </c>
      <c r="C444" s="3"/>
      <c r="D444" s="28" t="str">
        <f>IFERROR(VLOOKUP(ACOMPANHAMENTO_01[[#This Row],[MAT]],FUNCIONARIOS[],3,FALSE),"")</f>
        <v/>
      </c>
      <c r="E444" s="140" t="str">
        <f>IFERROR(VLOOKUP(ACOMPANHAMENTO_01[[#This Row],[MAT]],FUNCIONARIOS[],4,FALSE),"")</f>
        <v/>
      </c>
      <c r="F444" s="8"/>
      <c r="G444" s="7"/>
      <c r="H444" s="28" t="str">
        <f>IFERROR(VLOOKUP(ACOMPANHAMENTO_01[[#This Row],[COD.S]],TABELA_PRODUÇÃO[[COD]:[SERVIÇOS]],3,FALSE),"")</f>
        <v/>
      </c>
      <c r="I444" s="140" t="str">
        <f>IFERROR(VLOOKUP(ACOMPANHAMENTO_01[[#This Row],[COD.S]],TABELA_PRODUÇÃO[[COD]:[UND.]],4,FALSE),"")</f>
        <v/>
      </c>
      <c r="J444" s="150"/>
      <c r="K444" s="58"/>
      <c r="L444" s="9"/>
      <c r="M44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4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4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44" s="140">
        <f>ACOMPANHAMENTO_01[[#This Row],[QUANT]]</f>
        <v>0</v>
      </c>
    </row>
    <row r="445" spans="2:16" x14ac:dyDescent="0.25">
      <c r="B445" s="6" t="str">
        <f>IF(ACOMPANHAMENTO_01[[#This Row],[MAT]]="","",COUNTA($C$8:C445))</f>
        <v/>
      </c>
      <c r="C445" s="3"/>
      <c r="D445" s="28" t="str">
        <f>IFERROR(VLOOKUP(ACOMPANHAMENTO_01[[#This Row],[MAT]],FUNCIONARIOS[],3,FALSE),"")</f>
        <v/>
      </c>
      <c r="E445" s="140" t="str">
        <f>IFERROR(VLOOKUP(ACOMPANHAMENTO_01[[#This Row],[MAT]],FUNCIONARIOS[],4,FALSE),"")</f>
        <v/>
      </c>
      <c r="F445" s="8"/>
      <c r="G445" s="7"/>
      <c r="H445" s="28" t="str">
        <f>IFERROR(VLOOKUP(ACOMPANHAMENTO_01[[#This Row],[COD.S]],TABELA_PRODUÇÃO[[COD]:[SERVIÇOS]],3,FALSE),"")</f>
        <v/>
      </c>
      <c r="I445" s="140" t="str">
        <f>IFERROR(VLOOKUP(ACOMPANHAMENTO_01[[#This Row],[COD.S]],TABELA_PRODUÇÃO[[COD]:[UND.]],4,FALSE),"")</f>
        <v/>
      </c>
      <c r="J445" s="150"/>
      <c r="K445" s="58"/>
      <c r="L445" s="9"/>
      <c r="M44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4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4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45" s="140">
        <f>ACOMPANHAMENTO_01[[#This Row],[QUANT]]</f>
        <v>0</v>
      </c>
    </row>
    <row r="446" spans="2:16" x14ac:dyDescent="0.25">
      <c r="B446" s="6" t="str">
        <f>IF(ACOMPANHAMENTO_01[[#This Row],[MAT]]="","",COUNTA($C$8:C446))</f>
        <v/>
      </c>
      <c r="C446" s="3"/>
      <c r="D446" s="28" t="str">
        <f>IFERROR(VLOOKUP(ACOMPANHAMENTO_01[[#This Row],[MAT]],FUNCIONARIOS[],3,FALSE),"")</f>
        <v/>
      </c>
      <c r="E446" s="140" t="str">
        <f>IFERROR(VLOOKUP(ACOMPANHAMENTO_01[[#This Row],[MAT]],FUNCIONARIOS[],4,FALSE),"")</f>
        <v/>
      </c>
      <c r="F446" s="8"/>
      <c r="G446" s="7"/>
      <c r="H446" s="28" t="str">
        <f>IFERROR(VLOOKUP(ACOMPANHAMENTO_01[[#This Row],[COD.S]],TABELA_PRODUÇÃO[[COD]:[SERVIÇOS]],3,FALSE),"")</f>
        <v/>
      </c>
      <c r="I446" s="140" t="str">
        <f>IFERROR(VLOOKUP(ACOMPANHAMENTO_01[[#This Row],[COD.S]],TABELA_PRODUÇÃO[[COD]:[UND.]],4,FALSE),"")</f>
        <v/>
      </c>
      <c r="J446" s="150"/>
      <c r="K446" s="58"/>
      <c r="L446" s="9"/>
      <c r="M44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4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4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46" s="140">
        <f>ACOMPANHAMENTO_01[[#This Row],[QUANT]]</f>
        <v>0</v>
      </c>
    </row>
    <row r="447" spans="2:16" x14ac:dyDescent="0.25">
      <c r="B447" s="6" t="str">
        <f>IF(ACOMPANHAMENTO_01[[#This Row],[MAT]]="","",COUNTA($C$8:C447))</f>
        <v/>
      </c>
      <c r="C447" s="3"/>
      <c r="D447" s="28" t="str">
        <f>IFERROR(VLOOKUP(ACOMPANHAMENTO_01[[#This Row],[MAT]],FUNCIONARIOS[],3,FALSE),"")</f>
        <v/>
      </c>
      <c r="E447" s="140" t="str">
        <f>IFERROR(VLOOKUP(ACOMPANHAMENTO_01[[#This Row],[MAT]],FUNCIONARIOS[],4,FALSE),"")</f>
        <v/>
      </c>
      <c r="F447" s="8"/>
      <c r="G447" s="7"/>
      <c r="H447" s="28" t="str">
        <f>IFERROR(VLOOKUP(ACOMPANHAMENTO_01[[#This Row],[COD.S]],TABELA_PRODUÇÃO[[COD]:[SERVIÇOS]],3,FALSE),"")</f>
        <v/>
      </c>
      <c r="I447" s="140" t="str">
        <f>IFERROR(VLOOKUP(ACOMPANHAMENTO_01[[#This Row],[COD.S]],TABELA_PRODUÇÃO[[COD]:[UND.]],4,FALSE),"")</f>
        <v/>
      </c>
      <c r="J447" s="150"/>
      <c r="K447" s="58"/>
      <c r="L447" s="9"/>
      <c r="M44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4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4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47" s="140">
        <f>ACOMPANHAMENTO_01[[#This Row],[QUANT]]</f>
        <v>0</v>
      </c>
    </row>
    <row r="448" spans="2:16" x14ac:dyDescent="0.25">
      <c r="B448" s="6" t="str">
        <f>IF(ACOMPANHAMENTO_01[[#This Row],[MAT]]="","",COUNTA($C$8:C448))</f>
        <v/>
      </c>
      <c r="C448" s="3"/>
      <c r="D448" s="28" t="str">
        <f>IFERROR(VLOOKUP(ACOMPANHAMENTO_01[[#This Row],[MAT]],FUNCIONARIOS[],3,FALSE),"")</f>
        <v/>
      </c>
      <c r="E448" s="140" t="str">
        <f>IFERROR(VLOOKUP(ACOMPANHAMENTO_01[[#This Row],[MAT]],FUNCIONARIOS[],4,FALSE),"")</f>
        <v/>
      </c>
      <c r="F448" s="8"/>
      <c r="G448" s="7"/>
      <c r="H448" s="28" t="str">
        <f>IFERROR(VLOOKUP(ACOMPANHAMENTO_01[[#This Row],[COD.S]],TABELA_PRODUÇÃO[[COD]:[SERVIÇOS]],3,FALSE),"")</f>
        <v/>
      </c>
      <c r="I448" s="140" t="str">
        <f>IFERROR(VLOOKUP(ACOMPANHAMENTO_01[[#This Row],[COD.S]],TABELA_PRODUÇÃO[[COD]:[UND.]],4,FALSE),"")</f>
        <v/>
      </c>
      <c r="J448" s="150"/>
      <c r="K448" s="58"/>
      <c r="L448" s="9"/>
      <c r="M44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4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4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48" s="140">
        <f>ACOMPANHAMENTO_01[[#This Row],[QUANT]]</f>
        <v>0</v>
      </c>
    </row>
    <row r="449" spans="2:16" x14ac:dyDescent="0.25">
      <c r="B449" s="6" t="str">
        <f>IF(ACOMPANHAMENTO_01[[#This Row],[MAT]]="","",COUNTA($C$8:C449))</f>
        <v/>
      </c>
      <c r="C449" s="3"/>
      <c r="D449" s="28" t="str">
        <f>IFERROR(VLOOKUP(ACOMPANHAMENTO_01[[#This Row],[MAT]],FUNCIONARIOS[],3,FALSE),"")</f>
        <v/>
      </c>
      <c r="E449" s="140" t="str">
        <f>IFERROR(VLOOKUP(ACOMPANHAMENTO_01[[#This Row],[MAT]],FUNCIONARIOS[],4,FALSE),"")</f>
        <v/>
      </c>
      <c r="F449" s="8"/>
      <c r="G449" s="7"/>
      <c r="H449" s="28" t="str">
        <f>IFERROR(VLOOKUP(ACOMPANHAMENTO_01[[#This Row],[COD.S]],TABELA_PRODUÇÃO[[COD]:[SERVIÇOS]],3,FALSE),"")</f>
        <v/>
      </c>
      <c r="I449" s="140" t="str">
        <f>IFERROR(VLOOKUP(ACOMPANHAMENTO_01[[#This Row],[COD.S]],TABELA_PRODUÇÃO[[COD]:[UND.]],4,FALSE),"")</f>
        <v/>
      </c>
      <c r="J449" s="150"/>
      <c r="K449" s="58"/>
      <c r="L449" s="9"/>
      <c r="M44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4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4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49" s="140">
        <f>ACOMPANHAMENTO_01[[#This Row],[QUANT]]</f>
        <v>0</v>
      </c>
    </row>
    <row r="450" spans="2:16" x14ac:dyDescent="0.25">
      <c r="B450" s="6" t="str">
        <f>IF(ACOMPANHAMENTO_01[[#This Row],[MAT]]="","",COUNTA($C$8:C450))</f>
        <v/>
      </c>
      <c r="C450" s="3"/>
      <c r="D450" s="28" t="str">
        <f>IFERROR(VLOOKUP(ACOMPANHAMENTO_01[[#This Row],[MAT]],FUNCIONARIOS[],3,FALSE),"")</f>
        <v/>
      </c>
      <c r="E450" s="140" t="str">
        <f>IFERROR(VLOOKUP(ACOMPANHAMENTO_01[[#This Row],[MAT]],FUNCIONARIOS[],4,FALSE),"")</f>
        <v/>
      </c>
      <c r="F450" s="8"/>
      <c r="G450" s="7"/>
      <c r="H450" s="28" t="str">
        <f>IFERROR(VLOOKUP(ACOMPANHAMENTO_01[[#This Row],[COD.S]],TABELA_PRODUÇÃO[[COD]:[SERVIÇOS]],3,FALSE),"")</f>
        <v/>
      </c>
      <c r="I450" s="140" t="str">
        <f>IFERROR(VLOOKUP(ACOMPANHAMENTO_01[[#This Row],[COD.S]],TABELA_PRODUÇÃO[[COD]:[UND.]],4,FALSE),"")</f>
        <v/>
      </c>
      <c r="J450" s="150"/>
      <c r="K450" s="58"/>
      <c r="L450" s="9"/>
      <c r="M45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5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5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50" s="140">
        <f>ACOMPANHAMENTO_01[[#This Row],[QUANT]]</f>
        <v>0</v>
      </c>
    </row>
    <row r="451" spans="2:16" x14ac:dyDescent="0.25">
      <c r="B451" s="6" t="str">
        <f>IF(ACOMPANHAMENTO_01[[#This Row],[MAT]]="","",COUNTA($C$8:C451))</f>
        <v/>
      </c>
      <c r="C451" s="3"/>
      <c r="D451" s="28" t="str">
        <f>IFERROR(VLOOKUP(ACOMPANHAMENTO_01[[#This Row],[MAT]],FUNCIONARIOS[],3,FALSE),"")</f>
        <v/>
      </c>
      <c r="E451" s="140" t="str">
        <f>IFERROR(VLOOKUP(ACOMPANHAMENTO_01[[#This Row],[MAT]],FUNCIONARIOS[],4,FALSE),"")</f>
        <v/>
      </c>
      <c r="F451" s="8"/>
      <c r="G451" s="7"/>
      <c r="H451" s="28" t="str">
        <f>IFERROR(VLOOKUP(ACOMPANHAMENTO_01[[#This Row],[COD.S]],TABELA_PRODUÇÃO[[COD]:[SERVIÇOS]],3,FALSE),"")</f>
        <v/>
      </c>
      <c r="I451" s="140" t="str">
        <f>IFERROR(VLOOKUP(ACOMPANHAMENTO_01[[#This Row],[COD.S]],TABELA_PRODUÇÃO[[COD]:[UND.]],4,FALSE),"")</f>
        <v/>
      </c>
      <c r="J451" s="150"/>
      <c r="K451" s="58"/>
      <c r="L451" s="9"/>
      <c r="M45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5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5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51" s="140">
        <f>ACOMPANHAMENTO_01[[#This Row],[QUANT]]</f>
        <v>0</v>
      </c>
    </row>
    <row r="452" spans="2:16" x14ac:dyDescent="0.25">
      <c r="B452" s="6" t="str">
        <f>IF(ACOMPANHAMENTO_01[[#This Row],[MAT]]="","",COUNTA($C$8:C452))</f>
        <v/>
      </c>
      <c r="C452" s="3"/>
      <c r="D452" s="28" t="str">
        <f>IFERROR(VLOOKUP(ACOMPANHAMENTO_01[[#This Row],[MAT]],FUNCIONARIOS[],3,FALSE),"")</f>
        <v/>
      </c>
      <c r="E452" s="140" t="str">
        <f>IFERROR(VLOOKUP(ACOMPANHAMENTO_01[[#This Row],[MAT]],FUNCIONARIOS[],4,FALSE),"")</f>
        <v/>
      </c>
      <c r="F452" s="8"/>
      <c r="G452" s="7"/>
      <c r="H452" s="28" t="str">
        <f>IFERROR(VLOOKUP(ACOMPANHAMENTO_01[[#This Row],[COD.S]],TABELA_PRODUÇÃO[[COD]:[SERVIÇOS]],3,FALSE),"")</f>
        <v/>
      </c>
      <c r="I452" s="140" t="str">
        <f>IFERROR(VLOOKUP(ACOMPANHAMENTO_01[[#This Row],[COD.S]],TABELA_PRODUÇÃO[[COD]:[UND.]],4,FALSE),"")</f>
        <v/>
      </c>
      <c r="J452" s="150"/>
      <c r="K452" s="58"/>
      <c r="L452" s="9"/>
      <c r="M45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5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5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52" s="140">
        <f>ACOMPANHAMENTO_01[[#This Row],[QUANT]]</f>
        <v>0</v>
      </c>
    </row>
    <row r="453" spans="2:16" x14ac:dyDescent="0.25">
      <c r="B453" s="6" t="str">
        <f>IF(ACOMPANHAMENTO_01[[#This Row],[MAT]]="","",COUNTA($C$8:C453))</f>
        <v/>
      </c>
      <c r="C453" s="3"/>
      <c r="D453" s="28" t="str">
        <f>IFERROR(VLOOKUP(ACOMPANHAMENTO_01[[#This Row],[MAT]],FUNCIONARIOS[],3,FALSE),"")</f>
        <v/>
      </c>
      <c r="E453" s="140" t="str">
        <f>IFERROR(VLOOKUP(ACOMPANHAMENTO_01[[#This Row],[MAT]],FUNCIONARIOS[],4,FALSE),"")</f>
        <v/>
      </c>
      <c r="F453" s="8"/>
      <c r="G453" s="7"/>
      <c r="H453" s="28" t="str">
        <f>IFERROR(VLOOKUP(ACOMPANHAMENTO_01[[#This Row],[COD.S]],TABELA_PRODUÇÃO[[COD]:[SERVIÇOS]],3,FALSE),"")</f>
        <v/>
      </c>
      <c r="I453" s="140" t="str">
        <f>IFERROR(VLOOKUP(ACOMPANHAMENTO_01[[#This Row],[COD.S]],TABELA_PRODUÇÃO[[COD]:[UND.]],4,FALSE),"")</f>
        <v/>
      </c>
      <c r="J453" s="150"/>
      <c r="K453" s="58"/>
      <c r="L453" s="9"/>
      <c r="M45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5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5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53" s="140">
        <f>ACOMPANHAMENTO_01[[#This Row],[QUANT]]</f>
        <v>0</v>
      </c>
    </row>
    <row r="454" spans="2:16" x14ac:dyDescent="0.25">
      <c r="B454" s="6" t="str">
        <f>IF(ACOMPANHAMENTO_01[[#This Row],[MAT]]="","",COUNTA($C$8:C454))</f>
        <v/>
      </c>
      <c r="C454" s="3"/>
      <c r="D454" s="28" t="str">
        <f>IFERROR(VLOOKUP(ACOMPANHAMENTO_01[[#This Row],[MAT]],FUNCIONARIOS[],3,FALSE),"")</f>
        <v/>
      </c>
      <c r="E454" s="140" t="str">
        <f>IFERROR(VLOOKUP(ACOMPANHAMENTO_01[[#This Row],[MAT]],FUNCIONARIOS[],4,FALSE),"")</f>
        <v/>
      </c>
      <c r="F454" s="8"/>
      <c r="G454" s="7"/>
      <c r="H454" s="28" t="str">
        <f>IFERROR(VLOOKUP(ACOMPANHAMENTO_01[[#This Row],[COD.S]],TABELA_PRODUÇÃO[[COD]:[SERVIÇOS]],3,FALSE),"")</f>
        <v/>
      </c>
      <c r="I454" s="140" t="str">
        <f>IFERROR(VLOOKUP(ACOMPANHAMENTO_01[[#This Row],[COD.S]],TABELA_PRODUÇÃO[[COD]:[UND.]],4,FALSE),"")</f>
        <v/>
      </c>
      <c r="J454" s="150"/>
      <c r="K454" s="58"/>
      <c r="L454" s="9"/>
      <c r="M45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5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5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54" s="140">
        <f>ACOMPANHAMENTO_01[[#This Row],[QUANT]]</f>
        <v>0</v>
      </c>
    </row>
    <row r="455" spans="2:16" x14ac:dyDescent="0.25">
      <c r="B455" s="6" t="str">
        <f>IF(ACOMPANHAMENTO_01[[#This Row],[MAT]]="","",COUNTA($C$8:C455))</f>
        <v/>
      </c>
      <c r="C455" s="3"/>
      <c r="D455" s="28" t="str">
        <f>IFERROR(VLOOKUP(ACOMPANHAMENTO_01[[#This Row],[MAT]],FUNCIONARIOS[],3,FALSE),"")</f>
        <v/>
      </c>
      <c r="E455" s="140" t="str">
        <f>IFERROR(VLOOKUP(ACOMPANHAMENTO_01[[#This Row],[MAT]],FUNCIONARIOS[],4,FALSE),"")</f>
        <v/>
      </c>
      <c r="F455" s="8"/>
      <c r="G455" s="7"/>
      <c r="H455" s="28" t="str">
        <f>IFERROR(VLOOKUP(ACOMPANHAMENTO_01[[#This Row],[COD.S]],TABELA_PRODUÇÃO[[COD]:[SERVIÇOS]],3,FALSE),"")</f>
        <v/>
      </c>
      <c r="I455" s="140" t="str">
        <f>IFERROR(VLOOKUP(ACOMPANHAMENTO_01[[#This Row],[COD.S]],TABELA_PRODUÇÃO[[COD]:[UND.]],4,FALSE),"")</f>
        <v/>
      </c>
      <c r="J455" s="150"/>
      <c r="K455" s="58"/>
      <c r="L455" s="9"/>
      <c r="M45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5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5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55" s="140">
        <f>ACOMPANHAMENTO_01[[#This Row],[QUANT]]</f>
        <v>0</v>
      </c>
    </row>
    <row r="456" spans="2:16" x14ac:dyDescent="0.25">
      <c r="B456" s="6" t="str">
        <f>IF(ACOMPANHAMENTO_01[[#This Row],[MAT]]="","",COUNTA($C$8:C456))</f>
        <v/>
      </c>
      <c r="C456" s="3"/>
      <c r="D456" s="28" t="str">
        <f>IFERROR(VLOOKUP(ACOMPANHAMENTO_01[[#This Row],[MAT]],FUNCIONARIOS[],3,FALSE),"")</f>
        <v/>
      </c>
      <c r="E456" s="140" t="str">
        <f>IFERROR(VLOOKUP(ACOMPANHAMENTO_01[[#This Row],[MAT]],FUNCIONARIOS[],4,FALSE),"")</f>
        <v/>
      </c>
      <c r="F456" s="8"/>
      <c r="G456" s="7"/>
      <c r="H456" s="28" t="str">
        <f>IFERROR(VLOOKUP(ACOMPANHAMENTO_01[[#This Row],[COD.S]],TABELA_PRODUÇÃO[[COD]:[SERVIÇOS]],3,FALSE),"")</f>
        <v/>
      </c>
      <c r="I456" s="140" t="str">
        <f>IFERROR(VLOOKUP(ACOMPANHAMENTO_01[[#This Row],[COD.S]],TABELA_PRODUÇÃO[[COD]:[UND.]],4,FALSE),"")</f>
        <v/>
      </c>
      <c r="J456" s="150"/>
      <c r="K456" s="58"/>
      <c r="L456" s="9"/>
      <c r="M45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5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5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56" s="140">
        <f>ACOMPANHAMENTO_01[[#This Row],[QUANT]]</f>
        <v>0</v>
      </c>
    </row>
    <row r="457" spans="2:16" x14ac:dyDescent="0.25">
      <c r="B457" s="6" t="str">
        <f>IF(ACOMPANHAMENTO_01[[#This Row],[MAT]]="","",COUNTA($C$8:C457))</f>
        <v/>
      </c>
      <c r="C457" s="3"/>
      <c r="D457" s="28" t="str">
        <f>IFERROR(VLOOKUP(ACOMPANHAMENTO_01[[#This Row],[MAT]],FUNCIONARIOS[],3,FALSE),"")</f>
        <v/>
      </c>
      <c r="E457" s="140" t="str">
        <f>IFERROR(VLOOKUP(ACOMPANHAMENTO_01[[#This Row],[MAT]],FUNCIONARIOS[],4,FALSE),"")</f>
        <v/>
      </c>
      <c r="F457" s="8"/>
      <c r="G457" s="7"/>
      <c r="H457" s="28" t="str">
        <f>IFERROR(VLOOKUP(ACOMPANHAMENTO_01[[#This Row],[COD.S]],TABELA_PRODUÇÃO[[COD]:[SERVIÇOS]],3,FALSE),"")</f>
        <v/>
      </c>
      <c r="I457" s="140" t="str">
        <f>IFERROR(VLOOKUP(ACOMPANHAMENTO_01[[#This Row],[COD.S]],TABELA_PRODUÇÃO[[COD]:[UND.]],4,FALSE),"")</f>
        <v/>
      </c>
      <c r="J457" s="150"/>
      <c r="K457" s="58"/>
      <c r="L457" s="9"/>
      <c r="M45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5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5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57" s="140">
        <f>ACOMPANHAMENTO_01[[#This Row],[QUANT]]</f>
        <v>0</v>
      </c>
    </row>
    <row r="458" spans="2:16" x14ac:dyDescent="0.25">
      <c r="B458" s="6" t="str">
        <f>IF(ACOMPANHAMENTO_01[[#This Row],[MAT]]="","",COUNTA($C$8:C458))</f>
        <v/>
      </c>
      <c r="C458" s="3"/>
      <c r="D458" s="28" t="str">
        <f>IFERROR(VLOOKUP(ACOMPANHAMENTO_01[[#This Row],[MAT]],FUNCIONARIOS[],3,FALSE),"")</f>
        <v/>
      </c>
      <c r="E458" s="140" t="str">
        <f>IFERROR(VLOOKUP(ACOMPANHAMENTO_01[[#This Row],[MAT]],FUNCIONARIOS[],4,FALSE),"")</f>
        <v/>
      </c>
      <c r="F458" s="8"/>
      <c r="G458" s="7"/>
      <c r="H458" s="28" t="str">
        <f>IFERROR(VLOOKUP(ACOMPANHAMENTO_01[[#This Row],[COD.S]],TABELA_PRODUÇÃO[[COD]:[SERVIÇOS]],3,FALSE),"")</f>
        <v/>
      </c>
      <c r="I458" s="140" t="str">
        <f>IFERROR(VLOOKUP(ACOMPANHAMENTO_01[[#This Row],[COD.S]],TABELA_PRODUÇÃO[[COD]:[UND.]],4,FALSE),"")</f>
        <v/>
      </c>
      <c r="J458" s="150"/>
      <c r="K458" s="58"/>
      <c r="L458" s="9"/>
      <c r="M45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5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5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58" s="140">
        <f>ACOMPANHAMENTO_01[[#This Row],[QUANT]]</f>
        <v>0</v>
      </c>
    </row>
    <row r="459" spans="2:16" x14ac:dyDescent="0.25">
      <c r="B459" s="6" t="str">
        <f>IF(ACOMPANHAMENTO_01[[#This Row],[MAT]]="","",COUNTA($C$8:C459))</f>
        <v/>
      </c>
      <c r="C459" s="3"/>
      <c r="D459" s="28" t="str">
        <f>IFERROR(VLOOKUP(ACOMPANHAMENTO_01[[#This Row],[MAT]],FUNCIONARIOS[],3,FALSE),"")</f>
        <v/>
      </c>
      <c r="E459" s="140" t="str">
        <f>IFERROR(VLOOKUP(ACOMPANHAMENTO_01[[#This Row],[MAT]],FUNCIONARIOS[],4,FALSE),"")</f>
        <v/>
      </c>
      <c r="F459" s="8"/>
      <c r="G459" s="7"/>
      <c r="H459" s="28" t="str">
        <f>IFERROR(VLOOKUP(ACOMPANHAMENTO_01[[#This Row],[COD.S]],TABELA_PRODUÇÃO[[COD]:[SERVIÇOS]],3,FALSE),"")</f>
        <v/>
      </c>
      <c r="I459" s="140" t="str">
        <f>IFERROR(VLOOKUP(ACOMPANHAMENTO_01[[#This Row],[COD.S]],TABELA_PRODUÇÃO[[COD]:[UND.]],4,FALSE),"")</f>
        <v/>
      </c>
      <c r="J459" s="150"/>
      <c r="K459" s="58"/>
      <c r="L459" s="9"/>
      <c r="M45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5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5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59" s="140">
        <f>ACOMPANHAMENTO_01[[#This Row],[QUANT]]</f>
        <v>0</v>
      </c>
    </row>
    <row r="460" spans="2:16" x14ac:dyDescent="0.25">
      <c r="B460" s="6" t="str">
        <f>IF(ACOMPANHAMENTO_01[[#This Row],[MAT]]="","",COUNTA($C$8:C460))</f>
        <v/>
      </c>
      <c r="C460" s="3"/>
      <c r="D460" s="28" t="str">
        <f>IFERROR(VLOOKUP(ACOMPANHAMENTO_01[[#This Row],[MAT]],FUNCIONARIOS[],3,FALSE),"")</f>
        <v/>
      </c>
      <c r="E460" s="140" t="str">
        <f>IFERROR(VLOOKUP(ACOMPANHAMENTO_01[[#This Row],[MAT]],FUNCIONARIOS[],4,FALSE),"")</f>
        <v/>
      </c>
      <c r="F460" s="8"/>
      <c r="G460" s="7"/>
      <c r="H460" s="28" t="str">
        <f>IFERROR(VLOOKUP(ACOMPANHAMENTO_01[[#This Row],[COD.S]],TABELA_PRODUÇÃO[[COD]:[SERVIÇOS]],3,FALSE),"")</f>
        <v/>
      </c>
      <c r="I460" s="140" t="str">
        <f>IFERROR(VLOOKUP(ACOMPANHAMENTO_01[[#This Row],[COD.S]],TABELA_PRODUÇÃO[[COD]:[UND.]],4,FALSE),"")</f>
        <v/>
      </c>
      <c r="J460" s="150"/>
      <c r="K460" s="58"/>
      <c r="L460" s="9"/>
      <c r="M46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6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6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60" s="140">
        <f>ACOMPANHAMENTO_01[[#This Row],[QUANT]]</f>
        <v>0</v>
      </c>
    </row>
    <row r="461" spans="2:16" x14ac:dyDescent="0.25">
      <c r="B461" s="6" t="str">
        <f>IF(ACOMPANHAMENTO_01[[#This Row],[MAT]]="","",COUNTA($C$8:C461))</f>
        <v/>
      </c>
      <c r="C461" s="3"/>
      <c r="D461" s="28" t="str">
        <f>IFERROR(VLOOKUP(ACOMPANHAMENTO_01[[#This Row],[MAT]],FUNCIONARIOS[],3,FALSE),"")</f>
        <v/>
      </c>
      <c r="E461" s="140" t="str">
        <f>IFERROR(VLOOKUP(ACOMPANHAMENTO_01[[#This Row],[MAT]],FUNCIONARIOS[],4,FALSE),"")</f>
        <v/>
      </c>
      <c r="F461" s="8"/>
      <c r="G461" s="7"/>
      <c r="H461" s="28" t="str">
        <f>IFERROR(VLOOKUP(ACOMPANHAMENTO_01[[#This Row],[COD.S]],TABELA_PRODUÇÃO[[COD]:[SERVIÇOS]],3,FALSE),"")</f>
        <v/>
      </c>
      <c r="I461" s="140" t="str">
        <f>IFERROR(VLOOKUP(ACOMPANHAMENTO_01[[#This Row],[COD.S]],TABELA_PRODUÇÃO[[COD]:[UND.]],4,FALSE),"")</f>
        <v/>
      </c>
      <c r="J461" s="150"/>
      <c r="K461" s="58"/>
      <c r="L461" s="9"/>
      <c r="M46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6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6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61" s="140">
        <f>ACOMPANHAMENTO_01[[#This Row],[QUANT]]</f>
        <v>0</v>
      </c>
    </row>
    <row r="462" spans="2:16" x14ac:dyDescent="0.25">
      <c r="B462" s="6" t="str">
        <f>IF(ACOMPANHAMENTO_01[[#This Row],[MAT]]="","",COUNTA($C$8:C462))</f>
        <v/>
      </c>
      <c r="C462" s="3"/>
      <c r="D462" s="28" t="str">
        <f>IFERROR(VLOOKUP(ACOMPANHAMENTO_01[[#This Row],[MAT]],FUNCIONARIOS[],3,FALSE),"")</f>
        <v/>
      </c>
      <c r="E462" s="140" t="str">
        <f>IFERROR(VLOOKUP(ACOMPANHAMENTO_01[[#This Row],[MAT]],FUNCIONARIOS[],4,FALSE),"")</f>
        <v/>
      </c>
      <c r="F462" s="8"/>
      <c r="G462" s="7"/>
      <c r="H462" s="28" t="str">
        <f>IFERROR(VLOOKUP(ACOMPANHAMENTO_01[[#This Row],[COD.S]],TABELA_PRODUÇÃO[[COD]:[SERVIÇOS]],3,FALSE),"")</f>
        <v/>
      </c>
      <c r="I462" s="140" t="str">
        <f>IFERROR(VLOOKUP(ACOMPANHAMENTO_01[[#This Row],[COD.S]],TABELA_PRODUÇÃO[[COD]:[UND.]],4,FALSE),"")</f>
        <v/>
      </c>
      <c r="J462" s="150"/>
      <c r="K462" s="58"/>
      <c r="L462" s="9"/>
      <c r="M46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6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6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62" s="140">
        <f>ACOMPANHAMENTO_01[[#This Row],[QUANT]]</f>
        <v>0</v>
      </c>
    </row>
    <row r="463" spans="2:16" x14ac:dyDescent="0.25">
      <c r="B463" s="6" t="str">
        <f>IF(ACOMPANHAMENTO_01[[#This Row],[MAT]]="","",COUNTA($C$8:C463))</f>
        <v/>
      </c>
      <c r="C463" s="3"/>
      <c r="D463" s="28" t="str">
        <f>IFERROR(VLOOKUP(ACOMPANHAMENTO_01[[#This Row],[MAT]],FUNCIONARIOS[],3,FALSE),"")</f>
        <v/>
      </c>
      <c r="E463" s="140" t="str">
        <f>IFERROR(VLOOKUP(ACOMPANHAMENTO_01[[#This Row],[MAT]],FUNCIONARIOS[],4,FALSE),"")</f>
        <v/>
      </c>
      <c r="F463" s="8"/>
      <c r="G463" s="7"/>
      <c r="H463" s="28" t="str">
        <f>IFERROR(VLOOKUP(ACOMPANHAMENTO_01[[#This Row],[COD.S]],TABELA_PRODUÇÃO[[COD]:[SERVIÇOS]],3,FALSE),"")</f>
        <v/>
      </c>
      <c r="I463" s="140" t="str">
        <f>IFERROR(VLOOKUP(ACOMPANHAMENTO_01[[#This Row],[COD.S]],TABELA_PRODUÇÃO[[COD]:[UND.]],4,FALSE),"")</f>
        <v/>
      </c>
      <c r="J463" s="150"/>
      <c r="K463" s="58"/>
      <c r="L463" s="9"/>
      <c r="M46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6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6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63" s="140">
        <f>ACOMPANHAMENTO_01[[#This Row],[QUANT]]</f>
        <v>0</v>
      </c>
    </row>
    <row r="464" spans="2:16" x14ac:dyDescent="0.25">
      <c r="B464" s="6" t="str">
        <f>IF(ACOMPANHAMENTO_01[[#This Row],[MAT]]="","",COUNTA($C$8:C464))</f>
        <v/>
      </c>
      <c r="C464" s="3"/>
      <c r="D464" s="28" t="str">
        <f>IFERROR(VLOOKUP(ACOMPANHAMENTO_01[[#This Row],[MAT]],FUNCIONARIOS[],3,FALSE),"")</f>
        <v/>
      </c>
      <c r="E464" s="140" t="str">
        <f>IFERROR(VLOOKUP(ACOMPANHAMENTO_01[[#This Row],[MAT]],FUNCIONARIOS[],4,FALSE),"")</f>
        <v/>
      </c>
      <c r="F464" s="8"/>
      <c r="G464" s="7"/>
      <c r="H464" s="28" t="str">
        <f>IFERROR(VLOOKUP(ACOMPANHAMENTO_01[[#This Row],[COD.S]],TABELA_PRODUÇÃO[[COD]:[SERVIÇOS]],3,FALSE),"")</f>
        <v/>
      </c>
      <c r="I464" s="140" t="str">
        <f>IFERROR(VLOOKUP(ACOMPANHAMENTO_01[[#This Row],[COD.S]],TABELA_PRODUÇÃO[[COD]:[UND.]],4,FALSE),"")</f>
        <v/>
      </c>
      <c r="J464" s="150"/>
      <c r="K464" s="58"/>
      <c r="L464" s="9"/>
      <c r="M46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6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6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64" s="140">
        <f>ACOMPANHAMENTO_01[[#This Row],[QUANT]]</f>
        <v>0</v>
      </c>
    </row>
    <row r="465" spans="2:16" x14ac:dyDescent="0.25">
      <c r="B465" s="6" t="str">
        <f>IF(ACOMPANHAMENTO_01[[#This Row],[MAT]]="","",COUNTA($C$8:C465))</f>
        <v/>
      </c>
      <c r="C465" s="3"/>
      <c r="D465" s="28" t="str">
        <f>IFERROR(VLOOKUP(ACOMPANHAMENTO_01[[#This Row],[MAT]],FUNCIONARIOS[],3,FALSE),"")</f>
        <v/>
      </c>
      <c r="E465" s="140" t="str">
        <f>IFERROR(VLOOKUP(ACOMPANHAMENTO_01[[#This Row],[MAT]],FUNCIONARIOS[],4,FALSE),"")</f>
        <v/>
      </c>
      <c r="F465" s="8"/>
      <c r="G465" s="7"/>
      <c r="H465" s="28" t="str">
        <f>IFERROR(VLOOKUP(ACOMPANHAMENTO_01[[#This Row],[COD.S]],TABELA_PRODUÇÃO[[COD]:[SERVIÇOS]],3,FALSE),"")</f>
        <v/>
      </c>
      <c r="I465" s="140" t="str">
        <f>IFERROR(VLOOKUP(ACOMPANHAMENTO_01[[#This Row],[COD.S]],TABELA_PRODUÇÃO[[COD]:[UND.]],4,FALSE),"")</f>
        <v/>
      </c>
      <c r="J465" s="150"/>
      <c r="K465" s="58"/>
      <c r="L465" s="9"/>
      <c r="M46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6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6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65" s="140">
        <f>ACOMPANHAMENTO_01[[#This Row],[QUANT]]</f>
        <v>0</v>
      </c>
    </row>
    <row r="466" spans="2:16" x14ac:dyDescent="0.25">
      <c r="B466" s="6" t="str">
        <f>IF(ACOMPANHAMENTO_01[[#This Row],[MAT]]="","",COUNTA($C$8:C466))</f>
        <v/>
      </c>
      <c r="C466" s="3"/>
      <c r="D466" s="28" t="str">
        <f>IFERROR(VLOOKUP(ACOMPANHAMENTO_01[[#This Row],[MAT]],FUNCIONARIOS[],3,FALSE),"")</f>
        <v/>
      </c>
      <c r="E466" s="140" t="str">
        <f>IFERROR(VLOOKUP(ACOMPANHAMENTO_01[[#This Row],[MAT]],FUNCIONARIOS[],4,FALSE),"")</f>
        <v/>
      </c>
      <c r="F466" s="8"/>
      <c r="G466" s="7"/>
      <c r="H466" s="28" t="str">
        <f>IFERROR(VLOOKUP(ACOMPANHAMENTO_01[[#This Row],[COD.S]],TABELA_PRODUÇÃO[[COD]:[SERVIÇOS]],3,FALSE),"")</f>
        <v/>
      </c>
      <c r="I466" s="140" t="str">
        <f>IFERROR(VLOOKUP(ACOMPANHAMENTO_01[[#This Row],[COD.S]],TABELA_PRODUÇÃO[[COD]:[UND.]],4,FALSE),"")</f>
        <v/>
      </c>
      <c r="J466" s="150"/>
      <c r="K466" s="58"/>
      <c r="L466" s="9"/>
      <c r="M46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6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6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66" s="140">
        <f>ACOMPANHAMENTO_01[[#This Row],[QUANT]]</f>
        <v>0</v>
      </c>
    </row>
    <row r="467" spans="2:16" x14ac:dyDescent="0.25">
      <c r="B467" s="6" t="str">
        <f>IF(ACOMPANHAMENTO_01[[#This Row],[MAT]]="","",COUNTA($C$8:C467))</f>
        <v/>
      </c>
      <c r="C467" s="3"/>
      <c r="D467" s="28" t="str">
        <f>IFERROR(VLOOKUP(ACOMPANHAMENTO_01[[#This Row],[MAT]],FUNCIONARIOS[],3,FALSE),"")</f>
        <v/>
      </c>
      <c r="E467" s="140" t="str">
        <f>IFERROR(VLOOKUP(ACOMPANHAMENTO_01[[#This Row],[MAT]],FUNCIONARIOS[],4,FALSE),"")</f>
        <v/>
      </c>
      <c r="F467" s="8"/>
      <c r="G467" s="7"/>
      <c r="H467" s="28" t="str">
        <f>IFERROR(VLOOKUP(ACOMPANHAMENTO_01[[#This Row],[COD.S]],TABELA_PRODUÇÃO[[COD]:[SERVIÇOS]],3,FALSE),"")</f>
        <v/>
      </c>
      <c r="I467" s="140" t="str">
        <f>IFERROR(VLOOKUP(ACOMPANHAMENTO_01[[#This Row],[COD.S]],TABELA_PRODUÇÃO[[COD]:[UND.]],4,FALSE),"")</f>
        <v/>
      </c>
      <c r="J467" s="150"/>
      <c r="K467" s="58"/>
      <c r="L467" s="9"/>
      <c r="M46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6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6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67" s="140">
        <f>ACOMPANHAMENTO_01[[#This Row],[QUANT]]</f>
        <v>0</v>
      </c>
    </row>
    <row r="468" spans="2:16" x14ac:dyDescent="0.25">
      <c r="B468" s="6" t="str">
        <f>IF(ACOMPANHAMENTO_01[[#This Row],[MAT]]="","",COUNTA($C$8:C468))</f>
        <v/>
      </c>
      <c r="C468" s="3"/>
      <c r="D468" s="28" t="str">
        <f>IFERROR(VLOOKUP(ACOMPANHAMENTO_01[[#This Row],[MAT]],FUNCIONARIOS[],3,FALSE),"")</f>
        <v/>
      </c>
      <c r="E468" s="140" t="str">
        <f>IFERROR(VLOOKUP(ACOMPANHAMENTO_01[[#This Row],[MAT]],FUNCIONARIOS[],4,FALSE),"")</f>
        <v/>
      </c>
      <c r="F468" s="8"/>
      <c r="G468" s="7"/>
      <c r="H468" s="28" t="str">
        <f>IFERROR(VLOOKUP(ACOMPANHAMENTO_01[[#This Row],[COD.S]],TABELA_PRODUÇÃO[[COD]:[SERVIÇOS]],3,FALSE),"")</f>
        <v/>
      </c>
      <c r="I468" s="140" t="str">
        <f>IFERROR(VLOOKUP(ACOMPANHAMENTO_01[[#This Row],[COD.S]],TABELA_PRODUÇÃO[[COD]:[UND.]],4,FALSE),"")</f>
        <v/>
      </c>
      <c r="J468" s="150"/>
      <c r="K468" s="58"/>
      <c r="L468" s="9"/>
      <c r="M46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6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6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68" s="140">
        <f>ACOMPANHAMENTO_01[[#This Row],[QUANT]]</f>
        <v>0</v>
      </c>
    </row>
    <row r="469" spans="2:16" x14ac:dyDescent="0.25">
      <c r="B469" s="6" t="str">
        <f>IF(ACOMPANHAMENTO_01[[#This Row],[MAT]]="","",COUNTA($C$8:C469))</f>
        <v/>
      </c>
      <c r="C469" s="3"/>
      <c r="D469" s="28" t="str">
        <f>IFERROR(VLOOKUP(ACOMPANHAMENTO_01[[#This Row],[MAT]],FUNCIONARIOS[],3,FALSE),"")</f>
        <v/>
      </c>
      <c r="E469" s="140" t="str">
        <f>IFERROR(VLOOKUP(ACOMPANHAMENTO_01[[#This Row],[MAT]],FUNCIONARIOS[],4,FALSE),"")</f>
        <v/>
      </c>
      <c r="F469" s="8"/>
      <c r="G469" s="7"/>
      <c r="H469" s="28" t="str">
        <f>IFERROR(VLOOKUP(ACOMPANHAMENTO_01[[#This Row],[COD.S]],TABELA_PRODUÇÃO[[COD]:[SERVIÇOS]],3,FALSE),"")</f>
        <v/>
      </c>
      <c r="I469" s="140" t="str">
        <f>IFERROR(VLOOKUP(ACOMPANHAMENTO_01[[#This Row],[COD.S]],TABELA_PRODUÇÃO[[COD]:[UND.]],4,FALSE),"")</f>
        <v/>
      </c>
      <c r="J469" s="150"/>
      <c r="K469" s="58"/>
      <c r="L469" s="9"/>
      <c r="M46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6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6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69" s="140">
        <f>ACOMPANHAMENTO_01[[#This Row],[QUANT]]</f>
        <v>0</v>
      </c>
    </row>
    <row r="470" spans="2:16" x14ac:dyDescent="0.25">
      <c r="B470" s="6" t="str">
        <f>IF(ACOMPANHAMENTO_01[[#This Row],[MAT]]="","",COUNTA($C$8:C470))</f>
        <v/>
      </c>
      <c r="C470" s="3"/>
      <c r="D470" s="28" t="str">
        <f>IFERROR(VLOOKUP(ACOMPANHAMENTO_01[[#This Row],[MAT]],FUNCIONARIOS[],3,FALSE),"")</f>
        <v/>
      </c>
      <c r="E470" s="140" t="str">
        <f>IFERROR(VLOOKUP(ACOMPANHAMENTO_01[[#This Row],[MAT]],FUNCIONARIOS[],4,FALSE),"")</f>
        <v/>
      </c>
      <c r="F470" s="8"/>
      <c r="G470" s="7"/>
      <c r="H470" s="28" t="str">
        <f>IFERROR(VLOOKUP(ACOMPANHAMENTO_01[[#This Row],[COD.S]],TABELA_PRODUÇÃO[[COD]:[SERVIÇOS]],3,FALSE),"")</f>
        <v/>
      </c>
      <c r="I470" s="140" t="str">
        <f>IFERROR(VLOOKUP(ACOMPANHAMENTO_01[[#This Row],[COD.S]],TABELA_PRODUÇÃO[[COD]:[UND.]],4,FALSE),"")</f>
        <v/>
      </c>
      <c r="J470" s="150"/>
      <c r="K470" s="58"/>
      <c r="L470" s="9"/>
      <c r="M47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7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7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70" s="140">
        <f>ACOMPANHAMENTO_01[[#This Row],[QUANT]]</f>
        <v>0</v>
      </c>
    </row>
    <row r="471" spans="2:16" x14ac:dyDescent="0.25">
      <c r="B471" s="6" t="str">
        <f>IF(ACOMPANHAMENTO_01[[#This Row],[MAT]]="","",COUNTA($C$8:C471))</f>
        <v/>
      </c>
      <c r="C471" s="3"/>
      <c r="D471" s="28" t="str">
        <f>IFERROR(VLOOKUP(ACOMPANHAMENTO_01[[#This Row],[MAT]],FUNCIONARIOS[],3,FALSE),"")</f>
        <v/>
      </c>
      <c r="E471" s="140" t="str">
        <f>IFERROR(VLOOKUP(ACOMPANHAMENTO_01[[#This Row],[MAT]],FUNCIONARIOS[],4,FALSE),"")</f>
        <v/>
      </c>
      <c r="F471" s="8"/>
      <c r="G471" s="7"/>
      <c r="H471" s="28" t="str">
        <f>IFERROR(VLOOKUP(ACOMPANHAMENTO_01[[#This Row],[COD.S]],TABELA_PRODUÇÃO[[COD]:[SERVIÇOS]],3,FALSE),"")</f>
        <v/>
      </c>
      <c r="I471" s="140" t="str">
        <f>IFERROR(VLOOKUP(ACOMPANHAMENTO_01[[#This Row],[COD.S]],TABELA_PRODUÇÃO[[COD]:[UND.]],4,FALSE),"")</f>
        <v/>
      </c>
      <c r="J471" s="150"/>
      <c r="K471" s="58"/>
      <c r="L471" s="9"/>
      <c r="M47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7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7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71" s="140">
        <f>ACOMPANHAMENTO_01[[#This Row],[QUANT]]</f>
        <v>0</v>
      </c>
    </row>
    <row r="472" spans="2:16" x14ac:dyDescent="0.25">
      <c r="B472" s="6" t="str">
        <f>IF(ACOMPANHAMENTO_01[[#This Row],[MAT]]="","",COUNTA($C$8:C472))</f>
        <v/>
      </c>
      <c r="C472" s="3"/>
      <c r="D472" s="28" t="str">
        <f>IFERROR(VLOOKUP(ACOMPANHAMENTO_01[[#This Row],[MAT]],FUNCIONARIOS[],3,FALSE),"")</f>
        <v/>
      </c>
      <c r="E472" s="140" t="str">
        <f>IFERROR(VLOOKUP(ACOMPANHAMENTO_01[[#This Row],[MAT]],FUNCIONARIOS[],4,FALSE),"")</f>
        <v/>
      </c>
      <c r="F472" s="8"/>
      <c r="G472" s="7"/>
      <c r="H472" s="28" t="str">
        <f>IFERROR(VLOOKUP(ACOMPANHAMENTO_01[[#This Row],[COD.S]],TABELA_PRODUÇÃO[[COD]:[SERVIÇOS]],3,FALSE),"")</f>
        <v/>
      </c>
      <c r="I472" s="140" t="str">
        <f>IFERROR(VLOOKUP(ACOMPANHAMENTO_01[[#This Row],[COD.S]],TABELA_PRODUÇÃO[[COD]:[UND.]],4,FALSE),"")</f>
        <v/>
      </c>
      <c r="J472" s="150"/>
      <c r="K472" s="58"/>
      <c r="L472" s="9"/>
      <c r="M47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7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7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72" s="140">
        <f>ACOMPANHAMENTO_01[[#This Row],[QUANT]]</f>
        <v>0</v>
      </c>
    </row>
    <row r="473" spans="2:16" x14ac:dyDescent="0.25">
      <c r="B473" s="6" t="str">
        <f>IF(ACOMPANHAMENTO_01[[#This Row],[MAT]]="","",COUNTA($C$8:C473))</f>
        <v/>
      </c>
      <c r="C473" s="3"/>
      <c r="D473" s="28" t="str">
        <f>IFERROR(VLOOKUP(ACOMPANHAMENTO_01[[#This Row],[MAT]],FUNCIONARIOS[],3,FALSE),"")</f>
        <v/>
      </c>
      <c r="E473" s="140" t="str">
        <f>IFERROR(VLOOKUP(ACOMPANHAMENTO_01[[#This Row],[MAT]],FUNCIONARIOS[],4,FALSE),"")</f>
        <v/>
      </c>
      <c r="F473" s="8"/>
      <c r="G473" s="7"/>
      <c r="H473" s="28" t="str">
        <f>IFERROR(VLOOKUP(ACOMPANHAMENTO_01[[#This Row],[COD.S]],TABELA_PRODUÇÃO[[COD]:[SERVIÇOS]],3,FALSE),"")</f>
        <v/>
      </c>
      <c r="I473" s="140" t="str">
        <f>IFERROR(VLOOKUP(ACOMPANHAMENTO_01[[#This Row],[COD.S]],TABELA_PRODUÇÃO[[COD]:[UND.]],4,FALSE),"")</f>
        <v/>
      </c>
      <c r="J473" s="150"/>
      <c r="K473" s="58"/>
      <c r="L473" s="9"/>
      <c r="M47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7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7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73" s="140">
        <f>ACOMPANHAMENTO_01[[#This Row],[QUANT]]</f>
        <v>0</v>
      </c>
    </row>
    <row r="474" spans="2:16" x14ac:dyDescent="0.25">
      <c r="B474" s="6" t="str">
        <f>IF(ACOMPANHAMENTO_01[[#This Row],[MAT]]="","",COUNTA($C$8:C474))</f>
        <v/>
      </c>
      <c r="C474" s="3"/>
      <c r="D474" s="28" t="str">
        <f>IFERROR(VLOOKUP(ACOMPANHAMENTO_01[[#This Row],[MAT]],FUNCIONARIOS[],3,FALSE),"")</f>
        <v/>
      </c>
      <c r="E474" s="140" t="str">
        <f>IFERROR(VLOOKUP(ACOMPANHAMENTO_01[[#This Row],[MAT]],FUNCIONARIOS[],4,FALSE),"")</f>
        <v/>
      </c>
      <c r="F474" s="8"/>
      <c r="G474" s="7"/>
      <c r="H474" s="28" t="str">
        <f>IFERROR(VLOOKUP(ACOMPANHAMENTO_01[[#This Row],[COD.S]],TABELA_PRODUÇÃO[[COD]:[SERVIÇOS]],3,FALSE),"")</f>
        <v/>
      </c>
      <c r="I474" s="140" t="str">
        <f>IFERROR(VLOOKUP(ACOMPANHAMENTO_01[[#This Row],[COD.S]],TABELA_PRODUÇÃO[[COD]:[UND.]],4,FALSE),"")</f>
        <v/>
      </c>
      <c r="J474" s="150"/>
      <c r="K474" s="58"/>
      <c r="L474" s="9"/>
      <c r="M47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7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7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74" s="140">
        <f>ACOMPANHAMENTO_01[[#This Row],[QUANT]]</f>
        <v>0</v>
      </c>
    </row>
    <row r="475" spans="2:16" x14ac:dyDescent="0.25">
      <c r="B475" s="6" t="str">
        <f>IF(ACOMPANHAMENTO_01[[#This Row],[MAT]]="","",COUNTA($C$8:C475))</f>
        <v/>
      </c>
      <c r="C475" s="3"/>
      <c r="D475" s="28" t="str">
        <f>IFERROR(VLOOKUP(ACOMPANHAMENTO_01[[#This Row],[MAT]],FUNCIONARIOS[],3,FALSE),"")</f>
        <v/>
      </c>
      <c r="E475" s="140" t="str">
        <f>IFERROR(VLOOKUP(ACOMPANHAMENTO_01[[#This Row],[MAT]],FUNCIONARIOS[],4,FALSE),"")</f>
        <v/>
      </c>
      <c r="F475" s="8"/>
      <c r="G475" s="7"/>
      <c r="H475" s="28" t="str">
        <f>IFERROR(VLOOKUP(ACOMPANHAMENTO_01[[#This Row],[COD.S]],TABELA_PRODUÇÃO[[COD]:[SERVIÇOS]],3,FALSE),"")</f>
        <v/>
      </c>
      <c r="I475" s="140" t="str">
        <f>IFERROR(VLOOKUP(ACOMPANHAMENTO_01[[#This Row],[COD.S]],TABELA_PRODUÇÃO[[COD]:[UND.]],4,FALSE),"")</f>
        <v/>
      </c>
      <c r="J475" s="150"/>
      <c r="K475" s="58"/>
      <c r="L475" s="9"/>
      <c r="M47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7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7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75" s="140">
        <f>ACOMPANHAMENTO_01[[#This Row],[QUANT]]</f>
        <v>0</v>
      </c>
    </row>
    <row r="476" spans="2:16" x14ac:dyDescent="0.25">
      <c r="B476" s="6" t="str">
        <f>IF(ACOMPANHAMENTO_01[[#This Row],[MAT]]="","",COUNTA($C$8:C476))</f>
        <v/>
      </c>
      <c r="C476" s="3"/>
      <c r="D476" s="28" t="str">
        <f>IFERROR(VLOOKUP(ACOMPANHAMENTO_01[[#This Row],[MAT]],FUNCIONARIOS[],3,FALSE),"")</f>
        <v/>
      </c>
      <c r="E476" s="140" t="str">
        <f>IFERROR(VLOOKUP(ACOMPANHAMENTO_01[[#This Row],[MAT]],FUNCIONARIOS[],4,FALSE),"")</f>
        <v/>
      </c>
      <c r="F476" s="8"/>
      <c r="G476" s="7"/>
      <c r="H476" s="28" t="str">
        <f>IFERROR(VLOOKUP(ACOMPANHAMENTO_01[[#This Row],[COD.S]],TABELA_PRODUÇÃO[[COD]:[SERVIÇOS]],3,FALSE),"")</f>
        <v/>
      </c>
      <c r="I476" s="140" t="str">
        <f>IFERROR(VLOOKUP(ACOMPANHAMENTO_01[[#This Row],[COD.S]],TABELA_PRODUÇÃO[[COD]:[UND.]],4,FALSE),"")</f>
        <v/>
      </c>
      <c r="J476" s="150"/>
      <c r="K476" s="58"/>
      <c r="L476" s="9"/>
      <c r="M47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7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7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76" s="140">
        <f>ACOMPANHAMENTO_01[[#This Row],[QUANT]]</f>
        <v>0</v>
      </c>
    </row>
    <row r="477" spans="2:16" x14ac:dyDescent="0.25">
      <c r="B477" s="6" t="str">
        <f>IF(ACOMPANHAMENTO_01[[#This Row],[MAT]]="","",COUNTA($C$8:C477))</f>
        <v/>
      </c>
      <c r="C477" s="3"/>
      <c r="D477" s="28" t="str">
        <f>IFERROR(VLOOKUP(ACOMPANHAMENTO_01[[#This Row],[MAT]],FUNCIONARIOS[],3,FALSE),"")</f>
        <v/>
      </c>
      <c r="E477" s="140" t="str">
        <f>IFERROR(VLOOKUP(ACOMPANHAMENTO_01[[#This Row],[MAT]],FUNCIONARIOS[],4,FALSE),"")</f>
        <v/>
      </c>
      <c r="F477" s="8"/>
      <c r="G477" s="7"/>
      <c r="H477" s="28" t="str">
        <f>IFERROR(VLOOKUP(ACOMPANHAMENTO_01[[#This Row],[COD.S]],TABELA_PRODUÇÃO[[COD]:[SERVIÇOS]],3,FALSE),"")</f>
        <v/>
      </c>
      <c r="I477" s="140" t="str">
        <f>IFERROR(VLOOKUP(ACOMPANHAMENTO_01[[#This Row],[COD.S]],TABELA_PRODUÇÃO[[COD]:[UND.]],4,FALSE),"")</f>
        <v/>
      </c>
      <c r="J477" s="150"/>
      <c r="K477" s="58"/>
      <c r="L477" s="9"/>
      <c r="M47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7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7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77" s="140">
        <f>ACOMPANHAMENTO_01[[#This Row],[QUANT]]</f>
        <v>0</v>
      </c>
    </row>
    <row r="478" spans="2:16" x14ac:dyDescent="0.25">
      <c r="B478" s="6" t="str">
        <f>IF(ACOMPANHAMENTO_01[[#This Row],[MAT]]="","",COUNTA($C$8:C478))</f>
        <v/>
      </c>
      <c r="C478" s="3"/>
      <c r="D478" s="28" t="str">
        <f>IFERROR(VLOOKUP(ACOMPANHAMENTO_01[[#This Row],[MAT]],FUNCIONARIOS[],3,FALSE),"")</f>
        <v/>
      </c>
      <c r="E478" s="140" t="str">
        <f>IFERROR(VLOOKUP(ACOMPANHAMENTO_01[[#This Row],[MAT]],FUNCIONARIOS[],4,FALSE),"")</f>
        <v/>
      </c>
      <c r="F478" s="8"/>
      <c r="G478" s="7"/>
      <c r="H478" s="28" t="str">
        <f>IFERROR(VLOOKUP(ACOMPANHAMENTO_01[[#This Row],[COD.S]],TABELA_PRODUÇÃO[[COD]:[SERVIÇOS]],3,FALSE),"")</f>
        <v/>
      </c>
      <c r="I478" s="140" t="str">
        <f>IFERROR(VLOOKUP(ACOMPANHAMENTO_01[[#This Row],[COD.S]],TABELA_PRODUÇÃO[[COD]:[UND.]],4,FALSE),"")</f>
        <v/>
      </c>
      <c r="J478" s="150"/>
      <c r="K478" s="58"/>
      <c r="L478" s="9"/>
      <c r="M47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7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7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78" s="140">
        <f>ACOMPANHAMENTO_01[[#This Row],[QUANT]]</f>
        <v>0</v>
      </c>
    </row>
    <row r="479" spans="2:16" x14ac:dyDescent="0.25">
      <c r="B479" s="6" t="str">
        <f>IF(ACOMPANHAMENTO_01[[#This Row],[MAT]]="","",COUNTA($C$8:C479))</f>
        <v/>
      </c>
      <c r="C479" s="3"/>
      <c r="D479" s="28" t="str">
        <f>IFERROR(VLOOKUP(ACOMPANHAMENTO_01[[#This Row],[MAT]],FUNCIONARIOS[],3,FALSE),"")</f>
        <v/>
      </c>
      <c r="E479" s="140" t="str">
        <f>IFERROR(VLOOKUP(ACOMPANHAMENTO_01[[#This Row],[MAT]],FUNCIONARIOS[],4,FALSE),"")</f>
        <v/>
      </c>
      <c r="F479" s="8"/>
      <c r="G479" s="7"/>
      <c r="H479" s="28" t="str">
        <f>IFERROR(VLOOKUP(ACOMPANHAMENTO_01[[#This Row],[COD.S]],TABELA_PRODUÇÃO[[COD]:[SERVIÇOS]],3,FALSE),"")</f>
        <v/>
      </c>
      <c r="I479" s="140" t="str">
        <f>IFERROR(VLOOKUP(ACOMPANHAMENTO_01[[#This Row],[COD.S]],TABELA_PRODUÇÃO[[COD]:[UND.]],4,FALSE),"")</f>
        <v/>
      </c>
      <c r="J479" s="150"/>
      <c r="K479" s="58"/>
      <c r="L479" s="9"/>
      <c r="M47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7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7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79" s="140">
        <f>ACOMPANHAMENTO_01[[#This Row],[QUANT]]</f>
        <v>0</v>
      </c>
    </row>
    <row r="480" spans="2:16" x14ac:dyDescent="0.25">
      <c r="B480" s="6" t="str">
        <f>IF(ACOMPANHAMENTO_01[[#This Row],[MAT]]="","",COUNTA($C$8:C480))</f>
        <v/>
      </c>
      <c r="C480" s="3"/>
      <c r="D480" s="28" t="str">
        <f>IFERROR(VLOOKUP(ACOMPANHAMENTO_01[[#This Row],[MAT]],FUNCIONARIOS[],3,FALSE),"")</f>
        <v/>
      </c>
      <c r="E480" s="140" t="str">
        <f>IFERROR(VLOOKUP(ACOMPANHAMENTO_01[[#This Row],[MAT]],FUNCIONARIOS[],4,FALSE),"")</f>
        <v/>
      </c>
      <c r="F480" s="8"/>
      <c r="G480" s="7"/>
      <c r="H480" s="28" t="str">
        <f>IFERROR(VLOOKUP(ACOMPANHAMENTO_01[[#This Row],[COD.S]],TABELA_PRODUÇÃO[[COD]:[SERVIÇOS]],3,FALSE),"")</f>
        <v/>
      </c>
      <c r="I480" s="140" t="str">
        <f>IFERROR(VLOOKUP(ACOMPANHAMENTO_01[[#This Row],[COD.S]],TABELA_PRODUÇÃO[[COD]:[UND.]],4,FALSE),"")</f>
        <v/>
      </c>
      <c r="J480" s="150"/>
      <c r="K480" s="58"/>
      <c r="L480" s="9"/>
      <c r="M48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8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8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80" s="140">
        <f>ACOMPANHAMENTO_01[[#This Row],[QUANT]]</f>
        <v>0</v>
      </c>
    </row>
    <row r="481" spans="2:16" x14ac:dyDescent="0.25">
      <c r="B481" s="6" t="str">
        <f>IF(ACOMPANHAMENTO_01[[#This Row],[MAT]]="","",COUNTA($C$8:C481))</f>
        <v/>
      </c>
      <c r="C481" s="3"/>
      <c r="D481" s="28" t="str">
        <f>IFERROR(VLOOKUP(ACOMPANHAMENTO_01[[#This Row],[MAT]],FUNCIONARIOS[],3,FALSE),"")</f>
        <v/>
      </c>
      <c r="E481" s="140" t="str">
        <f>IFERROR(VLOOKUP(ACOMPANHAMENTO_01[[#This Row],[MAT]],FUNCIONARIOS[],4,FALSE),"")</f>
        <v/>
      </c>
      <c r="F481" s="8"/>
      <c r="G481" s="7"/>
      <c r="H481" s="28" t="str">
        <f>IFERROR(VLOOKUP(ACOMPANHAMENTO_01[[#This Row],[COD.S]],TABELA_PRODUÇÃO[[COD]:[SERVIÇOS]],3,FALSE),"")</f>
        <v/>
      </c>
      <c r="I481" s="140" t="str">
        <f>IFERROR(VLOOKUP(ACOMPANHAMENTO_01[[#This Row],[COD.S]],TABELA_PRODUÇÃO[[COD]:[UND.]],4,FALSE),"")</f>
        <v/>
      </c>
      <c r="J481" s="150"/>
      <c r="K481" s="58"/>
      <c r="L481" s="9"/>
      <c r="M48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8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8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81" s="140">
        <f>ACOMPANHAMENTO_01[[#This Row],[QUANT]]</f>
        <v>0</v>
      </c>
    </row>
    <row r="482" spans="2:16" x14ac:dyDescent="0.25">
      <c r="B482" s="6" t="str">
        <f>IF(ACOMPANHAMENTO_01[[#This Row],[MAT]]="","",COUNTA($C$8:C482))</f>
        <v/>
      </c>
      <c r="C482" s="3"/>
      <c r="D482" s="28" t="str">
        <f>IFERROR(VLOOKUP(ACOMPANHAMENTO_01[[#This Row],[MAT]],FUNCIONARIOS[],3,FALSE),"")</f>
        <v/>
      </c>
      <c r="E482" s="140" t="str">
        <f>IFERROR(VLOOKUP(ACOMPANHAMENTO_01[[#This Row],[MAT]],FUNCIONARIOS[],4,FALSE),"")</f>
        <v/>
      </c>
      <c r="F482" s="8"/>
      <c r="G482" s="7"/>
      <c r="H482" s="28" t="str">
        <f>IFERROR(VLOOKUP(ACOMPANHAMENTO_01[[#This Row],[COD.S]],TABELA_PRODUÇÃO[[COD]:[SERVIÇOS]],3,FALSE),"")</f>
        <v/>
      </c>
      <c r="I482" s="140" t="str">
        <f>IFERROR(VLOOKUP(ACOMPANHAMENTO_01[[#This Row],[COD.S]],TABELA_PRODUÇÃO[[COD]:[UND.]],4,FALSE),"")</f>
        <v/>
      </c>
      <c r="J482" s="150"/>
      <c r="K482" s="58"/>
      <c r="L482" s="9"/>
      <c r="M48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8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8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82" s="140">
        <f>ACOMPANHAMENTO_01[[#This Row],[QUANT]]</f>
        <v>0</v>
      </c>
    </row>
    <row r="483" spans="2:16" x14ac:dyDescent="0.25">
      <c r="B483" s="6" t="str">
        <f>IF(ACOMPANHAMENTO_01[[#This Row],[MAT]]="","",COUNTA($C$8:C483))</f>
        <v/>
      </c>
      <c r="C483" s="3"/>
      <c r="D483" s="28" t="str">
        <f>IFERROR(VLOOKUP(ACOMPANHAMENTO_01[[#This Row],[MAT]],FUNCIONARIOS[],3,FALSE),"")</f>
        <v/>
      </c>
      <c r="E483" s="140" t="str">
        <f>IFERROR(VLOOKUP(ACOMPANHAMENTO_01[[#This Row],[MAT]],FUNCIONARIOS[],4,FALSE),"")</f>
        <v/>
      </c>
      <c r="F483" s="8"/>
      <c r="G483" s="7"/>
      <c r="H483" s="28" t="str">
        <f>IFERROR(VLOOKUP(ACOMPANHAMENTO_01[[#This Row],[COD.S]],TABELA_PRODUÇÃO[[COD]:[SERVIÇOS]],3,FALSE),"")</f>
        <v/>
      </c>
      <c r="I483" s="140" t="str">
        <f>IFERROR(VLOOKUP(ACOMPANHAMENTO_01[[#This Row],[COD.S]],TABELA_PRODUÇÃO[[COD]:[UND.]],4,FALSE),"")</f>
        <v/>
      </c>
      <c r="J483" s="150"/>
      <c r="K483" s="58"/>
      <c r="L483" s="9"/>
      <c r="M48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8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8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83" s="140">
        <f>ACOMPANHAMENTO_01[[#This Row],[QUANT]]</f>
        <v>0</v>
      </c>
    </row>
    <row r="484" spans="2:16" x14ac:dyDescent="0.25">
      <c r="B484" s="6" t="str">
        <f>IF(ACOMPANHAMENTO_01[[#This Row],[MAT]]="","",COUNTA($C$8:C484))</f>
        <v/>
      </c>
      <c r="C484" s="3"/>
      <c r="D484" s="28" t="str">
        <f>IFERROR(VLOOKUP(ACOMPANHAMENTO_01[[#This Row],[MAT]],FUNCIONARIOS[],3,FALSE),"")</f>
        <v/>
      </c>
      <c r="E484" s="140" t="str">
        <f>IFERROR(VLOOKUP(ACOMPANHAMENTO_01[[#This Row],[MAT]],FUNCIONARIOS[],4,FALSE),"")</f>
        <v/>
      </c>
      <c r="F484" s="8"/>
      <c r="G484" s="7"/>
      <c r="H484" s="28" t="str">
        <f>IFERROR(VLOOKUP(ACOMPANHAMENTO_01[[#This Row],[COD.S]],TABELA_PRODUÇÃO[[COD]:[SERVIÇOS]],3,FALSE),"")</f>
        <v/>
      </c>
      <c r="I484" s="140" t="str">
        <f>IFERROR(VLOOKUP(ACOMPANHAMENTO_01[[#This Row],[COD.S]],TABELA_PRODUÇÃO[[COD]:[UND.]],4,FALSE),"")</f>
        <v/>
      </c>
      <c r="J484" s="150"/>
      <c r="K484" s="58"/>
      <c r="L484" s="9"/>
      <c r="M48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8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8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84" s="140">
        <f>ACOMPANHAMENTO_01[[#This Row],[QUANT]]</f>
        <v>0</v>
      </c>
    </row>
    <row r="485" spans="2:16" x14ac:dyDescent="0.25">
      <c r="B485" s="6" t="str">
        <f>IF(ACOMPANHAMENTO_01[[#This Row],[MAT]]="","",COUNTA($C$8:C485))</f>
        <v/>
      </c>
      <c r="C485" s="3"/>
      <c r="D485" s="28" t="str">
        <f>IFERROR(VLOOKUP(ACOMPANHAMENTO_01[[#This Row],[MAT]],FUNCIONARIOS[],3,FALSE),"")</f>
        <v/>
      </c>
      <c r="E485" s="140" t="str">
        <f>IFERROR(VLOOKUP(ACOMPANHAMENTO_01[[#This Row],[MAT]],FUNCIONARIOS[],4,FALSE),"")</f>
        <v/>
      </c>
      <c r="F485" s="8"/>
      <c r="G485" s="7"/>
      <c r="H485" s="28" t="str">
        <f>IFERROR(VLOOKUP(ACOMPANHAMENTO_01[[#This Row],[COD.S]],TABELA_PRODUÇÃO[[COD]:[SERVIÇOS]],3,FALSE),"")</f>
        <v/>
      </c>
      <c r="I485" s="140" t="str">
        <f>IFERROR(VLOOKUP(ACOMPANHAMENTO_01[[#This Row],[COD.S]],TABELA_PRODUÇÃO[[COD]:[UND.]],4,FALSE),"")</f>
        <v/>
      </c>
      <c r="J485" s="150"/>
      <c r="K485" s="58"/>
      <c r="L485" s="9"/>
      <c r="M48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8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8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85" s="140">
        <f>ACOMPANHAMENTO_01[[#This Row],[QUANT]]</f>
        <v>0</v>
      </c>
    </row>
    <row r="486" spans="2:16" x14ac:dyDescent="0.25">
      <c r="B486" s="6" t="str">
        <f>IF(ACOMPANHAMENTO_01[[#This Row],[MAT]]="","",COUNTA($C$8:C486))</f>
        <v/>
      </c>
      <c r="C486" s="3"/>
      <c r="D486" s="28" t="str">
        <f>IFERROR(VLOOKUP(ACOMPANHAMENTO_01[[#This Row],[MAT]],FUNCIONARIOS[],3,FALSE),"")</f>
        <v/>
      </c>
      <c r="E486" s="140" t="str">
        <f>IFERROR(VLOOKUP(ACOMPANHAMENTO_01[[#This Row],[MAT]],FUNCIONARIOS[],4,FALSE),"")</f>
        <v/>
      </c>
      <c r="F486" s="8"/>
      <c r="G486" s="7"/>
      <c r="H486" s="28" t="str">
        <f>IFERROR(VLOOKUP(ACOMPANHAMENTO_01[[#This Row],[COD.S]],TABELA_PRODUÇÃO[[COD]:[SERVIÇOS]],3,FALSE),"")</f>
        <v/>
      </c>
      <c r="I486" s="140" t="str">
        <f>IFERROR(VLOOKUP(ACOMPANHAMENTO_01[[#This Row],[COD.S]],TABELA_PRODUÇÃO[[COD]:[UND.]],4,FALSE),"")</f>
        <v/>
      </c>
      <c r="J486" s="150"/>
      <c r="K486" s="58"/>
      <c r="L486" s="9"/>
      <c r="M48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8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8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86" s="140">
        <f>ACOMPANHAMENTO_01[[#This Row],[QUANT]]</f>
        <v>0</v>
      </c>
    </row>
    <row r="487" spans="2:16" x14ac:dyDescent="0.25">
      <c r="B487" s="6" t="str">
        <f>IF(ACOMPANHAMENTO_01[[#This Row],[MAT]]="","",COUNTA($C$8:C487))</f>
        <v/>
      </c>
      <c r="C487" s="3"/>
      <c r="D487" s="28" t="str">
        <f>IFERROR(VLOOKUP(ACOMPANHAMENTO_01[[#This Row],[MAT]],FUNCIONARIOS[],3,FALSE),"")</f>
        <v/>
      </c>
      <c r="E487" s="140" t="str">
        <f>IFERROR(VLOOKUP(ACOMPANHAMENTO_01[[#This Row],[MAT]],FUNCIONARIOS[],4,FALSE),"")</f>
        <v/>
      </c>
      <c r="F487" s="8"/>
      <c r="G487" s="7"/>
      <c r="H487" s="28" t="str">
        <f>IFERROR(VLOOKUP(ACOMPANHAMENTO_01[[#This Row],[COD.S]],TABELA_PRODUÇÃO[[COD]:[SERVIÇOS]],3,FALSE),"")</f>
        <v/>
      </c>
      <c r="I487" s="140" t="str">
        <f>IFERROR(VLOOKUP(ACOMPANHAMENTO_01[[#This Row],[COD.S]],TABELA_PRODUÇÃO[[COD]:[UND.]],4,FALSE),"")</f>
        <v/>
      </c>
      <c r="J487" s="150"/>
      <c r="K487" s="58"/>
      <c r="L487" s="9"/>
      <c r="M48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8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8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87" s="140">
        <f>ACOMPANHAMENTO_01[[#This Row],[QUANT]]</f>
        <v>0</v>
      </c>
    </row>
    <row r="488" spans="2:16" x14ac:dyDescent="0.25">
      <c r="B488" s="6" t="str">
        <f>IF(ACOMPANHAMENTO_01[[#This Row],[MAT]]="","",COUNTA($C$8:C488))</f>
        <v/>
      </c>
      <c r="C488" s="3"/>
      <c r="D488" s="28" t="str">
        <f>IFERROR(VLOOKUP(ACOMPANHAMENTO_01[[#This Row],[MAT]],FUNCIONARIOS[],3,FALSE),"")</f>
        <v/>
      </c>
      <c r="E488" s="140" t="str">
        <f>IFERROR(VLOOKUP(ACOMPANHAMENTO_01[[#This Row],[MAT]],FUNCIONARIOS[],4,FALSE),"")</f>
        <v/>
      </c>
      <c r="F488" s="8"/>
      <c r="G488" s="7"/>
      <c r="H488" s="28" t="str">
        <f>IFERROR(VLOOKUP(ACOMPANHAMENTO_01[[#This Row],[COD.S]],TABELA_PRODUÇÃO[[COD]:[SERVIÇOS]],3,FALSE),"")</f>
        <v/>
      </c>
      <c r="I488" s="140" t="str">
        <f>IFERROR(VLOOKUP(ACOMPANHAMENTO_01[[#This Row],[COD.S]],TABELA_PRODUÇÃO[[COD]:[UND.]],4,FALSE),"")</f>
        <v/>
      </c>
      <c r="J488" s="150"/>
      <c r="K488" s="58"/>
      <c r="L488" s="9"/>
      <c r="M48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8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8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88" s="140">
        <f>ACOMPANHAMENTO_01[[#This Row],[QUANT]]</f>
        <v>0</v>
      </c>
    </row>
    <row r="489" spans="2:16" x14ac:dyDescent="0.25">
      <c r="B489" s="6" t="str">
        <f>IF(ACOMPANHAMENTO_01[[#This Row],[MAT]]="","",COUNTA($C$8:C489))</f>
        <v/>
      </c>
      <c r="C489" s="3"/>
      <c r="D489" s="28" t="str">
        <f>IFERROR(VLOOKUP(ACOMPANHAMENTO_01[[#This Row],[MAT]],FUNCIONARIOS[],3,FALSE),"")</f>
        <v/>
      </c>
      <c r="E489" s="140" t="str">
        <f>IFERROR(VLOOKUP(ACOMPANHAMENTO_01[[#This Row],[MAT]],FUNCIONARIOS[],4,FALSE),"")</f>
        <v/>
      </c>
      <c r="F489" s="8"/>
      <c r="G489" s="7"/>
      <c r="H489" s="28" t="str">
        <f>IFERROR(VLOOKUP(ACOMPANHAMENTO_01[[#This Row],[COD.S]],TABELA_PRODUÇÃO[[COD]:[SERVIÇOS]],3,FALSE),"")</f>
        <v/>
      </c>
      <c r="I489" s="140" t="str">
        <f>IFERROR(VLOOKUP(ACOMPANHAMENTO_01[[#This Row],[COD.S]],TABELA_PRODUÇÃO[[COD]:[UND.]],4,FALSE),"")</f>
        <v/>
      </c>
      <c r="J489" s="150"/>
      <c r="K489" s="58"/>
      <c r="L489" s="9"/>
      <c r="M48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8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8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89" s="140">
        <f>ACOMPANHAMENTO_01[[#This Row],[QUANT]]</f>
        <v>0</v>
      </c>
    </row>
    <row r="490" spans="2:16" x14ac:dyDescent="0.25">
      <c r="B490" s="6" t="str">
        <f>IF(ACOMPANHAMENTO_01[[#This Row],[MAT]]="","",COUNTA($C$8:C490))</f>
        <v/>
      </c>
      <c r="C490" s="3"/>
      <c r="D490" s="28" t="str">
        <f>IFERROR(VLOOKUP(ACOMPANHAMENTO_01[[#This Row],[MAT]],FUNCIONARIOS[],3,FALSE),"")</f>
        <v/>
      </c>
      <c r="E490" s="140" t="str">
        <f>IFERROR(VLOOKUP(ACOMPANHAMENTO_01[[#This Row],[MAT]],FUNCIONARIOS[],4,FALSE),"")</f>
        <v/>
      </c>
      <c r="F490" s="8"/>
      <c r="G490" s="7"/>
      <c r="H490" s="28" t="str">
        <f>IFERROR(VLOOKUP(ACOMPANHAMENTO_01[[#This Row],[COD.S]],TABELA_PRODUÇÃO[[COD]:[SERVIÇOS]],3,FALSE),"")</f>
        <v/>
      </c>
      <c r="I490" s="140" t="str">
        <f>IFERROR(VLOOKUP(ACOMPANHAMENTO_01[[#This Row],[COD.S]],TABELA_PRODUÇÃO[[COD]:[UND.]],4,FALSE),"")</f>
        <v/>
      </c>
      <c r="J490" s="150"/>
      <c r="K490" s="58"/>
      <c r="L490" s="9"/>
      <c r="M49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9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9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90" s="140">
        <f>ACOMPANHAMENTO_01[[#This Row],[QUANT]]</f>
        <v>0</v>
      </c>
    </row>
    <row r="491" spans="2:16" x14ac:dyDescent="0.25">
      <c r="B491" s="6" t="str">
        <f>IF(ACOMPANHAMENTO_01[[#This Row],[MAT]]="","",COUNTA($C$8:C491))</f>
        <v/>
      </c>
      <c r="C491" s="3"/>
      <c r="D491" s="28" t="str">
        <f>IFERROR(VLOOKUP(ACOMPANHAMENTO_01[[#This Row],[MAT]],FUNCIONARIOS[],3,FALSE),"")</f>
        <v/>
      </c>
      <c r="E491" s="140" t="str">
        <f>IFERROR(VLOOKUP(ACOMPANHAMENTO_01[[#This Row],[MAT]],FUNCIONARIOS[],4,FALSE),"")</f>
        <v/>
      </c>
      <c r="F491" s="8"/>
      <c r="G491" s="7"/>
      <c r="H491" s="28" t="str">
        <f>IFERROR(VLOOKUP(ACOMPANHAMENTO_01[[#This Row],[COD.S]],TABELA_PRODUÇÃO[[COD]:[SERVIÇOS]],3,FALSE),"")</f>
        <v/>
      </c>
      <c r="I491" s="140" t="str">
        <f>IFERROR(VLOOKUP(ACOMPANHAMENTO_01[[#This Row],[COD.S]],TABELA_PRODUÇÃO[[COD]:[UND.]],4,FALSE),"")</f>
        <v/>
      </c>
      <c r="J491" s="150"/>
      <c r="K491" s="58"/>
      <c r="L491" s="9"/>
      <c r="M49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9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9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91" s="140">
        <f>ACOMPANHAMENTO_01[[#This Row],[QUANT]]</f>
        <v>0</v>
      </c>
    </row>
    <row r="492" spans="2:16" x14ac:dyDescent="0.25">
      <c r="B492" s="6" t="str">
        <f>IF(ACOMPANHAMENTO_01[[#This Row],[MAT]]="","",COUNTA($C$8:C492))</f>
        <v/>
      </c>
      <c r="C492" s="3"/>
      <c r="D492" s="28" t="str">
        <f>IFERROR(VLOOKUP(ACOMPANHAMENTO_01[[#This Row],[MAT]],FUNCIONARIOS[],3,FALSE),"")</f>
        <v/>
      </c>
      <c r="E492" s="140" t="str">
        <f>IFERROR(VLOOKUP(ACOMPANHAMENTO_01[[#This Row],[MAT]],FUNCIONARIOS[],4,FALSE),"")</f>
        <v/>
      </c>
      <c r="F492" s="8"/>
      <c r="G492" s="7"/>
      <c r="H492" s="28" t="str">
        <f>IFERROR(VLOOKUP(ACOMPANHAMENTO_01[[#This Row],[COD.S]],TABELA_PRODUÇÃO[[COD]:[SERVIÇOS]],3,FALSE),"")</f>
        <v/>
      </c>
      <c r="I492" s="140" t="str">
        <f>IFERROR(VLOOKUP(ACOMPANHAMENTO_01[[#This Row],[COD.S]],TABELA_PRODUÇÃO[[COD]:[UND.]],4,FALSE),"")</f>
        <v/>
      </c>
      <c r="J492" s="150"/>
      <c r="K492" s="58"/>
      <c r="L492" s="9"/>
      <c r="M49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9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9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92" s="140">
        <f>ACOMPANHAMENTO_01[[#This Row],[QUANT]]</f>
        <v>0</v>
      </c>
    </row>
    <row r="493" spans="2:16" x14ac:dyDescent="0.25">
      <c r="B493" s="6" t="str">
        <f>IF(ACOMPANHAMENTO_01[[#This Row],[MAT]]="","",COUNTA($C$8:C493))</f>
        <v/>
      </c>
      <c r="C493" s="3"/>
      <c r="D493" s="28" t="str">
        <f>IFERROR(VLOOKUP(ACOMPANHAMENTO_01[[#This Row],[MAT]],FUNCIONARIOS[],3,FALSE),"")</f>
        <v/>
      </c>
      <c r="E493" s="140" t="str">
        <f>IFERROR(VLOOKUP(ACOMPANHAMENTO_01[[#This Row],[MAT]],FUNCIONARIOS[],4,FALSE),"")</f>
        <v/>
      </c>
      <c r="F493" s="8"/>
      <c r="G493" s="7"/>
      <c r="H493" s="28" t="str">
        <f>IFERROR(VLOOKUP(ACOMPANHAMENTO_01[[#This Row],[COD.S]],TABELA_PRODUÇÃO[[COD]:[SERVIÇOS]],3,FALSE),"")</f>
        <v/>
      </c>
      <c r="I493" s="140" t="str">
        <f>IFERROR(VLOOKUP(ACOMPANHAMENTO_01[[#This Row],[COD.S]],TABELA_PRODUÇÃO[[COD]:[UND.]],4,FALSE),"")</f>
        <v/>
      </c>
      <c r="J493" s="150"/>
      <c r="K493" s="58"/>
      <c r="L493" s="9"/>
      <c r="M49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9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9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93" s="140">
        <f>ACOMPANHAMENTO_01[[#This Row],[QUANT]]</f>
        <v>0</v>
      </c>
    </row>
    <row r="494" spans="2:16" x14ac:dyDescent="0.25">
      <c r="B494" s="6" t="str">
        <f>IF(ACOMPANHAMENTO_01[[#This Row],[MAT]]="","",COUNTA($C$8:C494))</f>
        <v/>
      </c>
      <c r="C494" s="3"/>
      <c r="D494" s="28" t="str">
        <f>IFERROR(VLOOKUP(ACOMPANHAMENTO_01[[#This Row],[MAT]],FUNCIONARIOS[],3,FALSE),"")</f>
        <v/>
      </c>
      <c r="E494" s="140" t="str">
        <f>IFERROR(VLOOKUP(ACOMPANHAMENTO_01[[#This Row],[MAT]],FUNCIONARIOS[],4,FALSE),"")</f>
        <v/>
      </c>
      <c r="F494" s="8"/>
      <c r="G494" s="7"/>
      <c r="H494" s="28" t="str">
        <f>IFERROR(VLOOKUP(ACOMPANHAMENTO_01[[#This Row],[COD.S]],TABELA_PRODUÇÃO[[COD]:[SERVIÇOS]],3,FALSE),"")</f>
        <v/>
      </c>
      <c r="I494" s="140" t="str">
        <f>IFERROR(VLOOKUP(ACOMPANHAMENTO_01[[#This Row],[COD.S]],TABELA_PRODUÇÃO[[COD]:[UND.]],4,FALSE),"")</f>
        <v/>
      </c>
      <c r="J494" s="150"/>
      <c r="K494" s="58"/>
      <c r="L494" s="9"/>
      <c r="M49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9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9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94" s="140">
        <f>ACOMPANHAMENTO_01[[#This Row],[QUANT]]</f>
        <v>0</v>
      </c>
    </row>
    <row r="495" spans="2:16" x14ac:dyDescent="0.25">
      <c r="B495" s="6" t="str">
        <f>IF(ACOMPANHAMENTO_01[[#This Row],[MAT]]="","",COUNTA($C$8:C495))</f>
        <v/>
      </c>
      <c r="C495" s="3"/>
      <c r="D495" s="28" t="str">
        <f>IFERROR(VLOOKUP(ACOMPANHAMENTO_01[[#This Row],[MAT]],FUNCIONARIOS[],3,FALSE),"")</f>
        <v/>
      </c>
      <c r="E495" s="140" t="str">
        <f>IFERROR(VLOOKUP(ACOMPANHAMENTO_01[[#This Row],[MAT]],FUNCIONARIOS[],4,FALSE),"")</f>
        <v/>
      </c>
      <c r="F495" s="8"/>
      <c r="G495" s="7"/>
      <c r="H495" s="28" t="str">
        <f>IFERROR(VLOOKUP(ACOMPANHAMENTO_01[[#This Row],[COD.S]],TABELA_PRODUÇÃO[[COD]:[SERVIÇOS]],3,FALSE),"")</f>
        <v/>
      </c>
      <c r="I495" s="140" t="str">
        <f>IFERROR(VLOOKUP(ACOMPANHAMENTO_01[[#This Row],[COD.S]],TABELA_PRODUÇÃO[[COD]:[UND.]],4,FALSE),"")</f>
        <v/>
      </c>
      <c r="J495" s="150"/>
      <c r="K495" s="58"/>
      <c r="L495" s="9"/>
      <c r="M49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9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9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95" s="140">
        <f>ACOMPANHAMENTO_01[[#This Row],[QUANT]]</f>
        <v>0</v>
      </c>
    </row>
    <row r="496" spans="2:16" x14ac:dyDescent="0.25">
      <c r="B496" s="6" t="str">
        <f>IF(ACOMPANHAMENTO_01[[#This Row],[MAT]]="","",COUNTA($C$8:C496))</f>
        <v/>
      </c>
      <c r="C496" s="3"/>
      <c r="D496" s="28" t="str">
        <f>IFERROR(VLOOKUP(ACOMPANHAMENTO_01[[#This Row],[MAT]],FUNCIONARIOS[],3,FALSE),"")</f>
        <v/>
      </c>
      <c r="E496" s="140" t="str">
        <f>IFERROR(VLOOKUP(ACOMPANHAMENTO_01[[#This Row],[MAT]],FUNCIONARIOS[],4,FALSE),"")</f>
        <v/>
      </c>
      <c r="F496" s="8"/>
      <c r="G496" s="7"/>
      <c r="H496" s="28" t="str">
        <f>IFERROR(VLOOKUP(ACOMPANHAMENTO_01[[#This Row],[COD.S]],TABELA_PRODUÇÃO[[COD]:[SERVIÇOS]],3,FALSE),"")</f>
        <v/>
      </c>
      <c r="I496" s="140" t="str">
        <f>IFERROR(VLOOKUP(ACOMPANHAMENTO_01[[#This Row],[COD.S]],TABELA_PRODUÇÃO[[COD]:[UND.]],4,FALSE),"")</f>
        <v/>
      </c>
      <c r="J496" s="150"/>
      <c r="K496" s="58"/>
      <c r="L496" s="9"/>
      <c r="M49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9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9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96" s="140">
        <f>ACOMPANHAMENTO_01[[#This Row],[QUANT]]</f>
        <v>0</v>
      </c>
    </row>
    <row r="497" spans="2:16" x14ac:dyDescent="0.25">
      <c r="B497" s="6" t="str">
        <f>IF(ACOMPANHAMENTO_01[[#This Row],[MAT]]="","",COUNTA($C$8:C497))</f>
        <v/>
      </c>
      <c r="C497" s="3"/>
      <c r="D497" s="28" t="str">
        <f>IFERROR(VLOOKUP(ACOMPANHAMENTO_01[[#This Row],[MAT]],FUNCIONARIOS[],3,FALSE),"")</f>
        <v/>
      </c>
      <c r="E497" s="140" t="str">
        <f>IFERROR(VLOOKUP(ACOMPANHAMENTO_01[[#This Row],[MAT]],FUNCIONARIOS[],4,FALSE),"")</f>
        <v/>
      </c>
      <c r="F497" s="8"/>
      <c r="G497" s="7"/>
      <c r="H497" s="28" t="str">
        <f>IFERROR(VLOOKUP(ACOMPANHAMENTO_01[[#This Row],[COD.S]],TABELA_PRODUÇÃO[[COD]:[SERVIÇOS]],3,FALSE),"")</f>
        <v/>
      </c>
      <c r="I497" s="140" t="str">
        <f>IFERROR(VLOOKUP(ACOMPANHAMENTO_01[[#This Row],[COD.S]],TABELA_PRODUÇÃO[[COD]:[UND.]],4,FALSE),"")</f>
        <v/>
      </c>
      <c r="J497" s="150"/>
      <c r="K497" s="58"/>
      <c r="L497" s="9"/>
      <c r="M49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9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9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97" s="140">
        <f>ACOMPANHAMENTO_01[[#This Row],[QUANT]]</f>
        <v>0</v>
      </c>
    </row>
    <row r="498" spans="2:16" x14ac:dyDescent="0.25">
      <c r="B498" s="6" t="str">
        <f>IF(ACOMPANHAMENTO_01[[#This Row],[MAT]]="","",COUNTA($C$8:C498))</f>
        <v/>
      </c>
      <c r="C498" s="3"/>
      <c r="D498" s="28" t="str">
        <f>IFERROR(VLOOKUP(ACOMPANHAMENTO_01[[#This Row],[MAT]],FUNCIONARIOS[],3,FALSE),"")</f>
        <v/>
      </c>
      <c r="E498" s="140" t="str">
        <f>IFERROR(VLOOKUP(ACOMPANHAMENTO_01[[#This Row],[MAT]],FUNCIONARIOS[],4,FALSE),"")</f>
        <v/>
      </c>
      <c r="F498" s="8"/>
      <c r="G498" s="7"/>
      <c r="H498" s="28" t="str">
        <f>IFERROR(VLOOKUP(ACOMPANHAMENTO_01[[#This Row],[COD.S]],TABELA_PRODUÇÃO[[COD]:[SERVIÇOS]],3,FALSE),"")</f>
        <v/>
      </c>
      <c r="I498" s="140" t="str">
        <f>IFERROR(VLOOKUP(ACOMPANHAMENTO_01[[#This Row],[COD.S]],TABELA_PRODUÇÃO[[COD]:[UND.]],4,FALSE),"")</f>
        <v/>
      </c>
      <c r="J498" s="150"/>
      <c r="K498" s="58"/>
      <c r="L498" s="9"/>
      <c r="M49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9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9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98" s="140">
        <f>ACOMPANHAMENTO_01[[#This Row],[QUANT]]</f>
        <v>0</v>
      </c>
    </row>
    <row r="499" spans="2:16" x14ac:dyDescent="0.25">
      <c r="B499" s="6" t="str">
        <f>IF(ACOMPANHAMENTO_01[[#This Row],[MAT]]="","",COUNTA($C$8:C499))</f>
        <v/>
      </c>
      <c r="C499" s="3"/>
      <c r="D499" s="28" t="str">
        <f>IFERROR(VLOOKUP(ACOMPANHAMENTO_01[[#This Row],[MAT]],FUNCIONARIOS[],3,FALSE),"")</f>
        <v/>
      </c>
      <c r="E499" s="140" t="str">
        <f>IFERROR(VLOOKUP(ACOMPANHAMENTO_01[[#This Row],[MAT]],FUNCIONARIOS[],4,FALSE),"")</f>
        <v/>
      </c>
      <c r="F499" s="8"/>
      <c r="G499" s="7"/>
      <c r="H499" s="28" t="str">
        <f>IFERROR(VLOOKUP(ACOMPANHAMENTO_01[[#This Row],[COD.S]],TABELA_PRODUÇÃO[[COD]:[SERVIÇOS]],3,FALSE),"")</f>
        <v/>
      </c>
      <c r="I499" s="140" t="str">
        <f>IFERROR(VLOOKUP(ACOMPANHAMENTO_01[[#This Row],[COD.S]],TABELA_PRODUÇÃO[[COD]:[UND.]],4,FALSE),"")</f>
        <v/>
      </c>
      <c r="J499" s="150"/>
      <c r="K499" s="58"/>
      <c r="L499" s="9"/>
      <c r="M49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49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49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499" s="140">
        <f>ACOMPANHAMENTO_01[[#This Row],[QUANT]]</f>
        <v>0</v>
      </c>
    </row>
    <row r="500" spans="2:16" x14ac:dyDescent="0.25">
      <c r="B500" s="6" t="str">
        <f>IF(ACOMPANHAMENTO_01[[#This Row],[MAT]]="","",COUNTA($C$8:C500))</f>
        <v/>
      </c>
      <c r="C500" s="3"/>
      <c r="D500" s="28" t="str">
        <f>IFERROR(VLOOKUP(ACOMPANHAMENTO_01[[#This Row],[MAT]],FUNCIONARIOS[],3,FALSE),"")</f>
        <v/>
      </c>
      <c r="E500" s="140" t="str">
        <f>IFERROR(VLOOKUP(ACOMPANHAMENTO_01[[#This Row],[MAT]],FUNCIONARIOS[],4,FALSE),"")</f>
        <v/>
      </c>
      <c r="F500" s="8"/>
      <c r="G500" s="7"/>
      <c r="H500" s="28" t="str">
        <f>IFERROR(VLOOKUP(ACOMPANHAMENTO_01[[#This Row],[COD.S]],TABELA_PRODUÇÃO[[COD]:[SERVIÇOS]],3,FALSE),"")</f>
        <v/>
      </c>
      <c r="I500" s="140" t="str">
        <f>IFERROR(VLOOKUP(ACOMPANHAMENTO_01[[#This Row],[COD.S]],TABELA_PRODUÇÃO[[COD]:[UND.]],4,FALSE),"")</f>
        <v/>
      </c>
      <c r="J500" s="150"/>
      <c r="K500" s="58"/>
      <c r="L500" s="9"/>
      <c r="M50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0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0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00" s="140">
        <f>ACOMPANHAMENTO_01[[#This Row],[QUANT]]</f>
        <v>0</v>
      </c>
    </row>
    <row r="501" spans="2:16" x14ac:dyDescent="0.25">
      <c r="B501" s="6" t="str">
        <f>IF(ACOMPANHAMENTO_01[[#This Row],[MAT]]="","",COUNTA($C$8:C501))</f>
        <v/>
      </c>
      <c r="C501" s="3"/>
      <c r="D501" s="28" t="str">
        <f>IFERROR(VLOOKUP(ACOMPANHAMENTO_01[[#This Row],[MAT]],FUNCIONARIOS[],3,FALSE),"")</f>
        <v/>
      </c>
      <c r="E501" s="140" t="str">
        <f>IFERROR(VLOOKUP(ACOMPANHAMENTO_01[[#This Row],[MAT]],FUNCIONARIOS[],4,FALSE),"")</f>
        <v/>
      </c>
      <c r="F501" s="8"/>
      <c r="G501" s="7"/>
      <c r="H501" s="28" t="str">
        <f>IFERROR(VLOOKUP(ACOMPANHAMENTO_01[[#This Row],[COD.S]],TABELA_PRODUÇÃO[[COD]:[SERVIÇOS]],3,FALSE),"")</f>
        <v/>
      </c>
      <c r="I501" s="140" t="str">
        <f>IFERROR(VLOOKUP(ACOMPANHAMENTO_01[[#This Row],[COD.S]],TABELA_PRODUÇÃO[[COD]:[UND.]],4,FALSE),"")</f>
        <v/>
      </c>
      <c r="J501" s="150"/>
      <c r="K501" s="58"/>
      <c r="L501" s="9"/>
      <c r="M50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0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0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01" s="140">
        <f>ACOMPANHAMENTO_01[[#This Row],[QUANT]]</f>
        <v>0</v>
      </c>
    </row>
    <row r="502" spans="2:16" x14ac:dyDescent="0.25">
      <c r="B502" s="6" t="str">
        <f>IF(ACOMPANHAMENTO_01[[#This Row],[MAT]]="","",COUNTA($C$8:C502))</f>
        <v/>
      </c>
      <c r="C502" s="3"/>
      <c r="D502" s="28" t="str">
        <f>IFERROR(VLOOKUP(ACOMPANHAMENTO_01[[#This Row],[MAT]],FUNCIONARIOS[],3,FALSE),"")</f>
        <v/>
      </c>
      <c r="E502" s="140" t="str">
        <f>IFERROR(VLOOKUP(ACOMPANHAMENTO_01[[#This Row],[MAT]],FUNCIONARIOS[],4,FALSE),"")</f>
        <v/>
      </c>
      <c r="F502" s="8"/>
      <c r="G502" s="7"/>
      <c r="H502" s="28" t="str">
        <f>IFERROR(VLOOKUP(ACOMPANHAMENTO_01[[#This Row],[COD.S]],TABELA_PRODUÇÃO[[COD]:[SERVIÇOS]],3,FALSE),"")</f>
        <v/>
      </c>
      <c r="I502" s="140" t="str">
        <f>IFERROR(VLOOKUP(ACOMPANHAMENTO_01[[#This Row],[COD.S]],TABELA_PRODUÇÃO[[COD]:[UND.]],4,FALSE),"")</f>
        <v/>
      </c>
      <c r="J502" s="150"/>
      <c r="K502" s="58"/>
      <c r="L502" s="9"/>
      <c r="M50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0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0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02" s="140">
        <f>ACOMPANHAMENTO_01[[#This Row],[QUANT]]</f>
        <v>0</v>
      </c>
    </row>
    <row r="503" spans="2:16" x14ac:dyDescent="0.25">
      <c r="B503" s="6" t="str">
        <f>IF(ACOMPANHAMENTO_01[[#This Row],[MAT]]="","",COUNTA($C$8:C503))</f>
        <v/>
      </c>
      <c r="C503" s="3"/>
      <c r="D503" s="28" t="str">
        <f>IFERROR(VLOOKUP(ACOMPANHAMENTO_01[[#This Row],[MAT]],FUNCIONARIOS[],3,FALSE),"")</f>
        <v/>
      </c>
      <c r="E503" s="140" t="str">
        <f>IFERROR(VLOOKUP(ACOMPANHAMENTO_01[[#This Row],[MAT]],FUNCIONARIOS[],4,FALSE),"")</f>
        <v/>
      </c>
      <c r="F503" s="8"/>
      <c r="G503" s="7"/>
      <c r="H503" s="28" t="str">
        <f>IFERROR(VLOOKUP(ACOMPANHAMENTO_01[[#This Row],[COD.S]],TABELA_PRODUÇÃO[[COD]:[SERVIÇOS]],3,FALSE),"")</f>
        <v/>
      </c>
      <c r="I503" s="140" t="str">
        <f>IFERROR(VLOOKUP(ACOMPANHAMENTO_01[[#This Row],[COD.S]],TABELA_PRODUÇÃO[[COD]:[UND.]],4,FALSE),"")</f>
        <v/>
      </c>
      <c r="J503" s="150"/>
      <c r="K503" s="58"/>
      <c r="L503" s="9"/>
      <c r="M50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0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0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03" s="140">
        <f>ACOMPANHAMENTO_01[[#This Row],[QUANT]]</f>
        <v>0</v>
      </c>
    </row>
    <row r="504" spans="2:16" x14ac:dyDescent="0.25">
      <c r="B504" s="6" t="str">
        <f>IF(ACOMPANHAMENTO_01[[#This Row],[MAT]]="","",COUNTA($C$8:C504))</f>
        <v/>
      </c>
      <c r="C504" s="3"/>
      <c r="D504" s="28" t="str">
        <f>IFERROR(VLOOKUP(ACOMPANHAMENTO_01[[#This Row],[MAT]],FUNCIONARIOS[],3,FALSE),"")</f>
        <v/>
      </c>
      <c r="E504" s="140" t="str">
        <f>IFERROR(VLOOKUP(ACOMPANHAMENTO_01[[#This Row],[MAT]],FUNCIONARIOS[],4,FALSE),"")</f>
        <v/>
      </c>
      <c r="F504" s="8"/>
      <c r="G504" s="7"/>
      <c r="H504" s="28" t="str">
        <f>IFERROR(VLOOKUP(ACOMPANHAMENTO_01[[#This Row],[COD.S]],TABELA_PRODUÇÃO[[COD]:[SERVIÇOS]],3,FALSE),"")</f>
        <v/>
      </c>
      <c r="I504" s="140" t="str">
        <f>IFERROR(VLOOKUP(ACOMPANHAMENTO_01[[#This Row],[COD.S]],TABELA_PRODUÇÃO[[COD]:[UND.]],4,FALSE),"")</f>
        <v/>
      </c>
      <c r="J504" s="150"/>
      <c r="K504" s="58"/>
      <c r="L504" s="9"/>
      <c r="M50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0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0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04" s="140">
        <f>ACOMPANHAMENTO_01[[#This Row],[QUANT]]</f>
        <v>0</v>
      </c>
    </row>
    <row r="505" spans="2:16" x14ac:dyDescent="0.25">
      <c r="B505" s="6" t="str">
        <f>IF(ACOMPANHAMENTO_01[[#This Row],[MAT]]="","",COUNTA($C$8:C505))</f>
        <v/>
      </c>
      <c r="C505" s="3"/>
      <c r="D505" s="28" t="str">
        <f>IFERROR(VLOOKUP(ACOMPANHAMENTO_01[[#This Row],[MAT]],FUNCIONARIOS[],3,FALSE),"")</f>
        <v/>
      </c>
      <c r="E505" s="140" t="str">
        <f>IFERROR(VLOOKUP(ACOMPANHAMENTO_01[[#This Row],[MAT]],FUNCIONARIOS[],4,FALSE),"")</f>
        <v/>
      </c>
      <c r="F505" s="8"/>
      <c r="G505" s="7"/>
      <c r="H505" s="28" t="str">
        <f>IFERROR(VLOOKUP(ACOMPANHAMENTO_01[[#This Row],[COD.S]],TABELA_PRODUÇÃO[[COD]:[SERVIÇOS]],3,FALSE),"")</f>
        <v/>
      </c>
      <c r="I505" s="140" t="str">
        <f>IFERROR(VLOOKUP(ACOMPANHAMENTO_01[[#This Row],[COD.S]],TABELA_PRODUÇÃO[[COD]:[UND.]],4,FALSE),"")</f>
        <v/>
      </c>
      <c r="J505" s="150"/>
      <c r="K505" s="58"/>
      <c r="L505" s="9"/>
      <c r="M50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0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0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05" s="140">
        <f>ACOMPANHAMENTO_01[[#This Row],[QUANT]]</f>
        <v>0</v>
      </c>
    </row>
    <row r="506" spans="2:16" x14ac:dyDescent="0.25">
      <c r="B506" s="6" t="str">
        <f>IF(ACOMPANHAMENTO_01[[#This Row],[MAT]]="","",COUNTA($C$8:C506))</f>
        <v/>
      </c>
      <c r="C506" s="3"/>
      <c r="D506" s="28" t="str">
        <f>IFERROR(VLOOKUP(ACOMPANHAMENTO_01[[#This Row],[MAT]],FUNCIONARIOS[],3,FALSE),"")</f>
        <v/>
      </c>
      <c r="E506" s="140" t="str">
        <f>IFERROR(VLOOKUP(ACOMPANHAMENTO_01[[#This Row],[MAT]],FUNCIONARIOS[],4,FALSE),"")</f>
        <v/>
      </c>
      <c r="F506" s="8"/>
      <c r="G506" s="7"/>
      <c r="H506" s="28" t="str">
        <f>IFERROR(VLOOKUP(ACOMPANHAMENTO_01[[#This Row],[COD.S]],TABELA_PRODUÇÃO[[COD]:[SERVIÇOS]],3,FALSE),"")</f>
        <v/>
      </c>
      <c r="I506" s="140" t="str">
        <f>IFERROR(VLOOKUP(ACOMPANHAMENTO_01[[#This Row],[COD.S]],TABELA_PRODUÇÃO[[COD]:[UND.]],4,FALSE),"")</f>
        <v/>
      </c>
      <c r="J506" s="150"/>
      <c r="K506" s="58"/>
      <c r="L506" s="9"/>
      <c r="M50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0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0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06" s="140">
        <f>ACOMPANHAMENTO_01[[#This Row],[QUANT]]</f>
        <v>0</v>
      </c>
    </row>
    <row r="507" spans="2:16" x14ac:dyDescent="0.25">
      <c r="B507" s="6" t="str">
        <f>IF(ACOMPANHAMENTO_01[[#This Row],[MAT]]="","",COUNTA($C$8:C507))</f>
        <v/>
      </c>
      <c r="C507" s="3"/>
      <c r="D507" s="28" t="str">
        <f>IFERROR(VLOOKUP(ACOMPANHAMENTO_01[[#This Row],[MAT]],FUNCIONARIOS[],3,FALSE),"")</f>
        <v/>
      </c>
      <c r="E507" s="140" t="str">
        <f>IFERROR(VLOOKUP(ACOMPANHAMENTO_01[[#This Row],[MAT]],FUNCIONARIOS[],4,FALSE),"")</f>
        <v/>
      </c>
      <c r="F507" s="8"/>
      <c r="G507" s="7"/>
      <c r="H507" s="28" t="str">
        <f>IFERROR(VLOOKUP(ACOMPANHAMENTO_01[[#This Row],[COD.S]],TABELA_PRODUÇÃO[[COD]:[SERVIÇOS]],3,FALSE),"")</f>
        <v/>
      </c>
      <c r="I507" s="140" t="str">
        <f>IFERROR(VLOOKUP(ACOMPANHAMENTO_01[[#This Row],[COD.S]],TABELA_PRODUÇÃO[[COD]:[UND.]],4,FALSE),"")</f>
        <v/>
      </c>
      <c r="J507" s="150"/>
      <c r="K507" s="58"/>
      <c r="L507" s="9"/>
      <c r="M50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0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0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07" s="140">
        <f>ACOMPANHAMENTO_01[[#This Row],[QUANT]]</f>
        <v>0</v>
      </c>
    </row>
    <row r="508" spans="2:16" x14ac:dyDescent="0.25">
      <c r="B508" s="6" t="str">
        <f>IF(ACOMPANHAMENTO_01[[#This Row],[MAT]]="","",COUNTA($C$8:C508))</f>
        <v/>
      </c>
      <c r="C508" s="3"/>
      <c r="D508" s="28" t="str">
        <f>IFERROR(VLOOKUP(ACOMPANHAMENTO_01[[#This Row],[MAT]],FUNCIONARIOS[],3,FALSE),"")</f>
        <v/>
      </c>
      <c r="E508" s="140" t="str">
        <f>IFERROR(VLOOKUP(ACOMPANHAMENTO_01[[#This Row],[MAT]],FUNCIONARIOS[],4,FALSE),"")</f>
        <v/>
      </c>
      <c r="F508" s="8"/>
      <c r="G508" s="7"/>
      <c r="H508" s="28" t="str">
        <f>IFERROR(VLOOKUP(ACOMPANHAMENTO_01[[#This Row],[COD.S]],TABELA_PRODUÇÃO[[COD]:[SERVIÇOS]],3,FALSE),"")</f>
        <v/>
      </c>
      <c r="I508" s="140" t="str">
        <f>IFERROR(VLOOKUP(ACOMPANHAMENTO_01[[#This Row],[COD.S]],TABELA_PRODUÇÃO[[COD]:[UND.]],4,FALSE),"")</f>
        <v/>
      </c>
      <c r="J508" s="150"/>
      <c r="K508" s="58"/>
      <c r="L508" s="9"/>
      <c r="M50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0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0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08" s="140">
        <f>ACOMPANHAMENTO_01[[#This Row],[QUANT]]</f>
        <v>0</v>
      </c>
    </row>
    <row r="509" spans="2:16" x14ac:dyDescent="0.25">
      <c r="B509" s="6" t="str">
        <f>IF(ACOMPANHAMENTO_01[[#This Row],[MAT]]="","",COUNTA($C$8:C509))</f>
        <v/>
      </c>
      <c r="C509" s="3"/>
      <c r="D509" s="28" t="str">
        <f>IFERROR(VLOOKUP(ACOMPANHAMENTO_01[[#This Row],[MAT]],FUNCIONARIOS[],3,FALSE),"")</f>
        <v/>
      </c>
      <c r="E509" s="140" t="str">
        <f>IFERROR(VLOOKUP(ACOMPANHAMENTO_01[[#This Row],[MAT]],FUNCIONARIOS[],4,FALSE),"")</f>
        <v/>
      </c>
      <c r="F509" s="8"/>
      <c r="G509" s="7"/>
      <c r="H509" s="28" t="str">
        <f>IFERROR(VLOOKUP(ACOMPANHAMENTO_01[[#This Row],[COD.S]],TABELA_PRODUÇÃO[[COD]:[SERVIÇOS]],3,FALSE),"")</f>
        <v/>
      </c>
      <c r="I509" s="140" t="str">
        <f>IFERROR(VLOOKUP(ACOMPANHAMENTO_01[[#This Row],[COD.S]],TABELA_PRODUÇÃO[[COD]:[UND.]],4,FALSE),"")</f>
        <v/>
      </c>
      <c r="J509" s="150"/>
      <c r="K509" s="58"/>
      <c r="L509" s="9"/>
      <c r="M50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0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0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09" s="140">
        <f>ACOMPANHAMENTO_01[[#This Row],[QUANT]]</f>
        <v>0</v>
      </c>
    </row>
    <row r="510" spans="2:16" x14ac:dyDescent="0.25">
      <c r="B510" s="6" t="str">
        <f>IF(ACOMPANHAMENTO_01[[#This Row],[MAT]]="","",COUNTA($C$8:C510))</f>
        <v/>
      </c>
      <c r="C510" s="3"/>
      <c r="D510" s="28" t="str">
        <f>IFERROR(VLOOKUP(ACOMPANHAMENTO_01[[#This Row],[MAT]],FUNCIONARIOS[],3,FALSE),"")</f>
        <v/>
      </c>
      <c r="E510" s="140" t="str">
        <f>IFERROR(VLOOKUP(ACOMPANHAMENTO_01[[#This Row],[MAT]],FUNCIONARIOS[],4,FALSE),"")</f>
        <v/>
      </c>
      <c r="F510" s="8"/>
      <c r="G510" s="7"/>
      <c r="H510" s="28" t="str">
        <f>IFERROR(VLOOKUP(ACOMPANHAMENTO_01[[#This Row],[COD.S]],TABELA_PRODUÇÃO[[COD]:[SERVIÇOS]],3,FALSE),"")</f>
        <v/>
      </c>
      <c r="I510" s="140" t="str">
        <f>IFERROR(VLOOKUP(ACOMPANHAMENTO_01[[#This Row],[COD.S]],TABELA_PRODUÇÃO[[COD]:[UND.]],4,FALSE),"")</f>
        <v/>
      </c>
      <c r="J510" s="150"/>
      <c r="K510" s="58"/>
      <c r="L510" s="9"/>
      <c r="M51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1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1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10" s="140">
        <f>ACOMPANHAMENTO_01[[#This Row],[QUANT]]</f>
        <v>0</v>
      </c>
    </row>
    <row r="511" spans="2:16" x14ac:dyDescent="0.25">
      <c r="B511" s="6" t="str">
        <f>IF(ACOMPANHAMENTO_01[[#This Row],[MAT]]="","",COUNTA($C$8:C511))</f>
        <v/>
      </c>
      <c r="C511" s="3"/>
      <c r="D511" s="28" t="str">
        <f>IFERROR(VLOOKUP(ACOMPANHAMENTO_01[[#This Row],[MAT]],FUNCIONARIOS[],3,FALSE),"")</f>
        <v/>
      </c>
      <c r="E511" s="140" t="str">
        <f>IFERROR(VLOOKUP(ACOMPANHAMENTO_01[[#This Row],[MAT]],FUNCIONARIOS[],4,FALSE),"")</f>
        <v/>
      </c>
      <c r="F511" s="8"/>
      <c r="G511" s="7"/>
      <c r="H511" s="28" t="str">
        <f>IFERROR(VLOOKUP(ACOMPANHAMENTO_01[[#This Row],[COD.S]],TABELA_PRODUÇÃO[[COD]:[SERVIÇOS]],3,FALSE),"")</f>
        <v/>
      </c>
      <c r="I511" s="140" t="str">
        <f>IFERROR(VLOOKUP(ACOMPANHAMENTO_01[[#This Row],[COD.S]],TABELA_PRODUÇÃO[[COD]:[UND.]],4,FALSE),"")</f>
        <v/>
      </c>
      <c r="J511" s="150"/>
      <c r="K511" s="58"/>
      <c r="L511" s="9"/>
      <c r="M51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1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1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11" s="140">
        <f>ACOMPANHAMENTO_01[[#This Row],[QUANT]]</f>
        <v>0</v>
      </c>
    </row>
    <row r="512" spans="2:16" x14ac:dyDescent="0.25">
      <c r="B512" s="6" t="str">
        <f>IF(ACOMPANHAMENTO_01[[#This Row],[MAT]]="","",COUNTA($C$8:C512))</f>
        <v/>
      </c>
      <c r="C512" s="3"/>
      <c r="D512" s="28" t="str">
        <f>IFERROR(VLOOKUP(ACOMPANHAMENTO_01[[#This Row],[MAT]],FUNCIONARIOS[],3,FALSE),"")</f>
        <v/>
      </c>
      <c r="E512" s="140" t="str">
        <f>IFERROR(VLOOKUP(ACOMPANHAMENTO_01[[#This Row],[MAT]],FUNCIONARIOS[],4,FALSE),"")</f>
        <v/>
      </c>
      <c r="F512" s="8"/>
      <c r="G512" s="7"/>
      <c r="H512" s="28" t="str">
        <f>IFERROR(VLOOKUP(ACOMPANHAMENTO_01[[#This Row],[COD.S]],TABELA_PRODUÇÃO[[COD]:[SERVIÇOS]],3,FALSE),"")</f>
        <v/>
      </c>
      <c r="I512" s="140" t="str">
        <f>IFERROR(VLOOKUP(ACOMPANHAMENTO_01[[#This Row],[COD.S]],TABELA_PRODUÇÃO[[COD]:[UND.]],4,FALSE),"")</f>
        <v/>
      </c>
      <c r="J512" s="150"/>
      <c r="K512" s="58"/>
      <c r="L512" s="9"/>
      <c r="M51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1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1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12" s="140">
        <f>ACOMPANHAMENTO_01[[#This Row],[QUANT]]</f>
        <v>0</v>
      </c>
    </row>
    <row r="513" spans="2:16" x14ac:dyDescent="0.25">
      <c r="B513" s="6" t="str">
        <f>IF(ACOMPANHAMENTO_01[[#This Row],[MAT]]="","",COUNTA($C$8:C513))</f>
        <v/>
      </c>
      <c r="C513" s="3"/>
      <c r="D513" s="28" t="str">
        <f>IFERROR(VLOOKUP(ACOMPANHAMENTO_01[[#This Row],[MAT]],FUNCIONARIOS[],3,FALSE),"")</f>
        <v/>
      </c>
      <c r="E513" s="140" t="str">
        <f>IFERROR(VLOOKUP(ACOMPANHAMENTO_01[[#This Row],[MAT]],FUNCIONARIOS[],4,FALSE),"")</f>
        <v/>
      </c>
      <c r="F513" s="8"/>
      <c r="G513" s="7"/>
      <c r="H513" s="28" t="str">
        <f>IFERROR(VLOOKUP(ACOMPANHAMENTO_01[[#This Row],[COD.S]],TABELA_PRODUÇÃO[[COD]:[SERVIÇOS]],3,FALSE),"")</f>
        <v/>
      </c>
      <c r="I513" s="140" t="str">
        <f>IFERROR(VLOOKUP(ACOMPANHAMENTO_01[[#This Row],[COD.S]],TABELA_PRODUÇÃO[[COD]:[UND.]],4,FALSE),"")</f>
        <v/>
      </c>
      <c r="J513" s="150"/>
      <c r="K513" s="58"/>
      <c r="L513" s="9"/>
      <c r="M51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1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1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13" s="140">
        <f>ACOMPANHAMENTO_01[[#This Row],[QUANT]]</f>
        <v>0</v>
      </c>
    </row>
    <row r="514" spans="2:16" x14ac:dyDescent="0.25">
      <c r="B514" s="6" t="str">
        <f>IF(ACOMPANHAMENTO_01[[#This Row],[MAT]]="","",COUNTA($C$8:C514))</f>
        <v/>
      </c>
      <c r="C514" s="3"/>
      <c r="D514" s="28" t="str">
        <f>IFERROR(VLOOKUP(ACOMPANHAMENTO_01[[#This Row],[MAT]],FUNCIONARIOS[],3,FALSE),"")</f>
        <v/>
      </c>
      <c r="E514" s="140" t="str">
        <f>IFERROR(VLOOKUP(ACOMPANHAMENTO_01[[#This Row],[MAT]],FUNCIONARIOS[],4,FALSE),"")</f>
        <v/>
      </c>
      <c r="F514" s="8"/>
      <c r="G514" s="7"/>
      <c r="H514" s="28" t="str">
        <f>IFERROR(VLOOKUP(ACOMPANHAMENTO_01[[#This Row],[COD.S]],TABELA_PRODUÇÃO[[COD]:[SERVIÇOS]],3,FALSE),"")</f>
        <v/>
      </c>
      <c r="I514" s="140" t="str">
        <f>IFERROR(VLOOKUP(ACOMPANHAMENTO_01[[#This Row],[COD.S]],TABELA_PRODUÇÃO[[COD]:[UND.]],4,FALSE),"")</f>
        <v/>
      </c>
      <c r="J514" s="150"/>
      <c r="K514" s="58"/>
      <c r="L514" s="9"/>
      <c r="M51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1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1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14" s="140">
        <f>ACOMPANHAMENTO_01[[#This Row],[QUANT]]</f>
        <v>0</v>
      </c>
    </row>
    <row r="515" spans="2:16" x14ac:dyDescent="0.25">
      <c r="B515" s="6" t="str">
        <f>IF(ACOMPANHAMENTO_01[[#This Row],[MAT]]="","",COUNTA($C$8:C515))</f>
        <v/>
      </c>
      <c r="C515" s="3"/>
      <c r="D515" s="28" t="str">
        <f>IFERROR(VLOOKUP(ACOMPANHAMENTO_01[[#This Row],[MAT]],FUNCIONARIOS[],3,FALSE),"")</f>
        <v/>
      </c>
      <c r="E515" s="140" t="str">
        <f>IFERROR(VLOOKUP(ACOMPANHAMENTO_01[[#This Row],[MAT]],FUNCIONARIOS[],4,FALSE),"")</f>
        <v/>
      </c>
      <c r="F515" s="8"/>
      <c r="G515" s="7"/>
      <c r="H515" s="28" t="str">
        <f>IFERROR(VLOOKUP(ACOMPANHAMENTO_01[[#This Row],[COD.S]],TABELA_PRODUÇÃO[[COD]:[SERVIÇOS]],3,FALSE),"")</f>
        <v/>
      </c>
      <c r="I515" s="140" t="str">
        <f>IFERROR(VLOOKUP(ACOMPANHAMENTO_01[[#This Row],[COD.S]],TABELA_PRODUÇÃO[[COD]:[UND.]],4,FALSE),"")</f>
        <v/>
      </c>
      <c r="J515" s="150"/>
      <c r="K515" s="58"/>
      <c r="L515" s="9"/>
      <c r="M51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1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1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15" s="140">
        <f>ACOMPANHAMENTO_01[[#This Row],[QUANT]]</f>
        <v>0</v>
      </c>
    </row>
    <row r="516" spans="2:16" x14ac:dyDescent="0.25">
      <c r="B516" s="6" t="str">
        <f>IF(ACOMPANHAMENTO_01[[#This Row],[MAT]]="","",COUNTA($C$8:C516))</f>
        <v/>
      </c>
      <c r="C516" s="3"/>
      <c r="D516" s="28" t="str">
        <f>IFERROR(VLOOKUP(ACOMPANHAMENTO_01[[#This Row],[MAT]],FUNCIONARIOS[],3,FALSE),"")</f>
        <v/>
      </c>
      <c r="E516" s="140" t="str">
        <f>IFERROR(VLOOKUP(ACOMPANHAMENTO_01[[#This Row],[MAT]],FUNCIONARIOS[],4,FALSE),"")</f>
        <v/>
      </c>
      <c r="F516" s="8"/>
      <c r="G516" s="7"/>
      <c r="H516" s="28" t="str">
        <f>IFERROR(VLOOKUP(ACOMPANHAMENTO_01[[#This Row],[COD.S]],TABELA_PRODUÇÃO[[COD]:[SERVIÇOS]],3,FALSE),"")</f>
        <v/>
      </c>
      <c r="I516" s="140" t="str">
        <f>IFERROR(VLOOKUP(ACOMPANHAMENTO_01[[#This Row],[COD.S]],TABELA_PRODUÇÃO[[COD]:[UND.]],4,FALSE),"")</f>
        <v/>
      </c>
      <c r="J516" s="150"/>
      <c r="K516" s="58"/>
      <c r="L516" s="9"/>
      <c r="M51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1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1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16" s="140">
        <f>ACOMPANHAMENTO_01[[#This Row],[QUANT]]</f>
        <v>0</v>
      </c>
    </row>
    <row r="517" spans="2:16" x14ac:dyDescent="0.25">
      <c r="B517" s="6" t="str">
        <f>IF(ACOMPANHAMENTO_01[[#This Row],[MAT]]="","",COUNTA($C$8:C517))</f>
        <v/>
      </c>
      <c r="C517" s="3"/>
      <c r="D517" s="28" t="str">
        <f>IFERROR(VLOOKUP(ACOMPANHAMENTO_01[[#This Row],[MAT]],FUNCIONARIOS[],3,FALSE),"")</f>
        <v/>
      </c>
      <c r="E517" s="140" t="str">
        <f>IFERROR(VLOOKUP(ACOMPANHAMENTO_01[[#This Row],[MAT]],FUNCIONARIOS[],4,FALSE),"")</f>
        <v/>
      </c>
      <c r="F517" s="8"/>
      <c r="G517" s="7"/>
      <c r="H517" s="28" t="str">
        <f>IFERROR(VLOOKUP(ACOMPANHAMENTO_01[[#This Row],[COD.S]],TABELA_PRODUÇÃO[[COD]:[SERVIÇOS]],3,FALSE),"")</f>
        <v/>
      </c>
      <c r="I517" s="140" t="str">
        <f>IFERROR(VLOOKUP(ACOMPANHAMENTO_01[[#This Row],[COD.S]],TABELA_PRODUÇÃO[[COD]:[UND.]],4,FALSE),"")</f>
        <v/>
      </c>
      <c r="J517" s="150"/>
      <c r="K517" s="58"/>
      <c r="L517" s="9"/>
      <c r="M51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1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1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17" s="140">
        <f>ACOMPANHAMENTO_01[[#This Row],[QUANT]]</f>
        <v>0</v>
      </c>
    </row>
    <row r="518" spans="2:16" x14ac:dyDescent="0.25">
      <c r="B518" s="6" t="str">
        <f>IF(ACOMPANHAMENTO_01[[#This Row],[MAT]]="","",COUNTA($C$8:C518))</f>
        <v/>
      </c>
      <c r="C518" s="3"/>
      <c r="D518" s="28" t="str">
        <f>IFERROR(VLOOKUP(ACOMPANHAMENTO_01[[#This Row],[MAT]],FUNCIONARIOS[],3,FALSE),"")</f>
        <v/>
      </c>
      <c r="E518" s="140" t="str">
        <f>IFERROR(VLOOKUP(ACOMPANHAMENTO_01[[#This Row],[MAT]],FUNCIONARIOS[],4,FALSE),"")</f>
        <v/>
      </c>
      <c r="F518" s="8"/>
      <c r="G518" s="7"/>
      <c r="H518" s="28" t="str">
        <f>IFERROR(VLOOKUP(ACOMPANHAMENTO_01[[#This Row],[COD.S]],TABELA_PRODUÇÃO[[COD]:[SERVIÇOS]],3,FALSE),"")</f>
        <v/>
      </c>
      <c r="I518" s="140" t="str">
        <f>IFERROR(VLOOKUP(ACOMPANHAMENTO_01[[#This Row],[COD.S]],TABELA_PRODUÇÃO[[COD]:[UND.]],4,FALSE),"")</f>
        <v/>
      </c>
      <c r="J518" s="150"/>
      <c r="K518" s="58"/>
      <c r="L518" s="9"/>
      <c r="M51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1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1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18" s="140">
        <f>ACOMPANHAMENTO_01[[#This Row],[QUANT]]</f>
        <v>0</v>
      </c>
    </row>
    <row r="519" spans="2:16" x14ac:dyDescent="0.25">
      <c r="B519" s="6" t="str">
        <f>IF(ACOMPANHAMENTO_01[[#This Row],[MAT]]="","",COUNTA($C$8:C519))</f>
        <v/>
      </c>
      <c r="C519" s="3"/>
      <c r="D519" s="28" t="str">
        <f>IFERROR(VLOOKUP(ACOMPANHAMENTO_01[[#This Row],[MAT]],FUNCIONARIOS[],3,FALSE),"")</f>
        <v/>
      </c>
      <c r="E519" s="140" t="str">
        <f>IFERROR(VLOOKUP(ACOMPANHAMENTO_01[[#This Row],[MAT]],FUNCIONARIOS[],4,FALSE),"")</f>
        <v/>
      </c>
      <c r="F519" s="8"/>
      <c r="G519" s="7"/>
      <c r="H519" s="28" t="str">
        <f>IFERROR(VLOOKUP(ACOMPANHAMENTO_01[[#This Row],[COD.S]],TABELA_PRODUÇÃO[[COD]:[SERVIÇOS]],3,FALSE),"")</f>
        <v/>
      </c>
      <c r="I519" s="140" t="str">
        <f>IFERROR(VLOOKUP(ACOMPANHAMENTO_01[[#This Row],[COD.S]],TABELA_PRODUÇÃO[[COD]:[UND.]],4,FALSE),"")</f>
        <v/>
      </c>
      <c r="J519" s="150"/>
      <c r="K519" s="58"/>
      <c r="L519" s="9"/>
      <c r="M51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1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1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19" s="140">
        <f>ACOMPANHAMENTO_01[[#This Row],[QUANT]]</f>
        <v>0</v>
      </c>
    </row>
    <row r="520" spans="2:16" x14ac:dyDescent="0.25">
      <c r="B520" s="6" t="str">
        <f>IF(ACOMPANHAMENTO_01[[#This Row],[MAT]]="","",COUNTA($C$8:C520))</f>
        <v/>
      </c>
      <c r="C520" s="3"/>
      <c r="D520" s="28" t="str">
        <f>IFERROR(VLOOKUP(ACOMPANHAMENTO_01[[#This Row],[MAT]],FUNCIONARIOS[],3,FALSE),"")</f>
        <v/>
      </c>
      <c r="E520" s="140" t="str">
        <f>IFERROR(VLOOKUP(ACOMPANHAMENTO_01[[#This Row],[MAT]],FUNCIONARIOS[],4,FALSE),"")</f>
        <v/>
      </c>
      <c r="F520" s="8"/>
      <c r="G520" s="7"/>
      <c r="H520" s="28" t="str">
        <f>IFERROR(VLOOKUP(ACOMPANHAMENTO_01[[#This Row],[COD.S]],TABELA_PRODUÇÃO[[COD]:[SERVIÇOS]],3,FALSE),"")</f>
        <v/>
      </c>
      <c r="I520" s="140" t="str">
        <f>IFERROR(VLOOKUP(ACOMPANHAMENTO_01[[#This Row],[COD.S]],TABELA_PRODUÇÃO[[COD]:[UND.]],4,FALSE),"")</f>
        <v/>
      </c>
      <c r="J520" s="150"/>
      <c r="K520" s="58"/>
      <c r="L520" s="9"/>
      <c r="M52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2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2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20" s="140">
        <f>ACOMPANHAMENTO_01[[#This Row],[QUANT]]</f>
        <v>0</v>
      </c>
    </row>
    <row r="521" spans="2:16" x14ac:dyDescent="0.25">
      <c r="B521" s="6" t="str">
        <f>IF(ACOMPANHAMENTO_01[[#This Row],[MAT]]="","",COUNTA($C$8:C521))</f>
        <v/>
      </c>
      <c r="C521" s="3"/>
      <c r="D521" s="28" t="str">
        <f>IFERROR(VLOOKUP(ACOMPANHAMENTO_01[[#This Row],[MAT]],FUNCIONARIOS[],3,FALSE),"")</f>
        <v/>
      </c>
      <c r="E521" s="140" t="str">
        <f>IFERROR(VLOOKUP(ACOMPANHAMENTO_01[[#This Row],[MAT]],FUNCIONARIOS[],4,FALSE),"")</f>
        <v/>
      </c>
      <c r="F521" s="8"/>
      <c r="G521" s="7"/>
      <c r="H521" s="28" t="str">
        <f>IFERROR(VLOOKUP(ACOMPANHAMENTO_01[[#This Row],[COD.S]],TABELA_PRODUÇÃO[[COD]:[SERVIÇOS]],3,FALSE),"")</f>
        <v/>
      </c>
      <c r="I521" s="140" t="str">
        <f>IFERROR(VLOOKUP(ACOMPANHAMENTO_01[[#This Row],[COD.S]],TABELA_PRODUÇÃO[[COD]:[UND.]],4,FALSE),"")</f>
        <v/>
      </c>
      <c r="J521" s="150"/>
      <c r="K521" s="58"/>
      <c r="L521" s="9"/>
      <c r="M52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2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2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21" s="140">
        <f>ACOMPANHAMENTO_01[[#This Row],[QUANT]]</f>
        <v>0</v>
      </c>
    </row>
    <row r="522" spans="2:16" x14ac:dyDescent="0.25">
      <c r="B522" s="6" t="str">
        <f>IF(ACOMPANHAMENTO_01[[#This Row],[MAT]]="","",COUNTA($C$8:C522))</f>
        <v/>
      </c>
      <c r="C522" s="3"/>
      <c r="D522" s="28" t="str">
        <f>IFERROR(VLOOKUP(ACOMPANHAMENTO_01[[#This Row],[MAT]],FUNCIONARIOS[],3,FALSE),"")</f>
        <v/>
      </c>
      <c r="E522" s="140" t="str">
        <f>IFERROR(VLOOKUP(ACOMPANHAMENTO_01[[#This Row],[MAT]],FUNCIONARIOS[],4,FALSE),"")</f>
        <v/>
      </c>
      <c r="F522" s="8"/>
      <c r="G522" s="7"/>
      <c r="H522" s="28" t="str">
        <f>IFERROR(VLOOKUP(ACOMPANHAMENTO_01[[#This Row],[COD.S]],TABELA_PRODUÇÃO[[COD]:[SERVIÇOS]],3,FALSE),"")</f>
        <v/>
      </c>
      <c r="I522" s="140" t="str">
        <f>IFERROR(VLOOKUP(ACOMPANHAMENTO_01[[#This Row],[COD.S]],TABELA_PRODUÇÃO[[COD]:[UND.]],4,FALSE),"")</f>
        <v/>
      </c>
      <c r="J522" s="150"/>
      <c r="K522" s="58"/>
      <c r="L522" s="9"/>
      <c r="M52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2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2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22" s="140">
        <f>ACOMPANHAMENTO_01[[#This Row],[QUANT]]</f>
        <v>0</v>
      </c>
    </row>
    <row r="523" spans="2:16" x14ac:dyDescent="0.25">
      <c r="B523" s="6" t="str">
        <f>IF(ACOMPANHAMENTO_01[[#This Row],[MAT]]="","",COUNTA($C$8:C523))</f>
        <v/>
      </c>
      <c r="C523" s="3"/>
      <c r="D523" s="28" t="str">
        <f>IFERROR(VLOOKUP(ACOMPANHAMENTO_01[[#This Row],[MAT]],FUNCIONARIOS[],3,FALSE),"")</f>
        <v/>
      </c>
      <c r="E523" s="140" t="str">
        <f>IFERROR(VLOOKUP(ACOMPANHAMENTO_01[[#This Row],[MAT]],FUNCIONARIOS[],4,FALSE),"")</f>
        <v/>
      </c>
      <c r="F523" s="8"/>
      <c r="G523" s="7"/>
      <c r="H523" s="28" t="str">
        <f>IFERROR(VLOOKUP(ACOMPANHAMENTO_01[[#This Row],[COD.S]],TABELA_PRODUÇÃO[[COD]:[SERVIÇOS]],3,FALSE),"")</f>
        <v/>
      </c>
      <c r="I523" s="140" t="str">
        <f>IFERROR(VLOOKUP(ACOMPANHAMENTO_01[[#This Row],[COD.S]],TABELA_PRODUÇÃO[[COD]:[UND.]],4,FALSE),"")</f>
        <v/>
      </c>
      <c r="J523" s="150"/>
      <c r="K523" s="58"/>
      <c r="L523" s="9"/>
      <c r="M52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2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2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23" s="140">
        <f>ACOMPANHAMENTO_01[[#This Row],[QUANT]]</f>
        <v>0</v>
      </c>
    </row>
    <row r="524" spans="2:16" x14ac:dyDescent="0.25">
      <c r="B524" s="6" t="str">
        <f>IF(ACOMPANHAMENTO_01[[#This Row],[MAT]]="","",COUNTA($C$8:C524))</f>
        <v/>
      </c>
      <c r="C524" s="3"/>
      <c r="D524" s="28" t="str">
        <f>IFERROR(VLOOKUP(ACOMPANHAMENTO_01[[#This Row],[MAT]],FUNCIONARIOS[],3,FALSE),"")</f>
        <v/>
      </c>
      <c r="E524" s="140" t="str">
        <f>IFERROR(VLOOKUP(ACOMPANHAMENTO_01[[#This Row],[MAT]],FUNCIONARIOS[],4,FALSE),"")</f>
        <v/>
      </c>
      <c r="F524" s="8"/>
      <c r="G524" s="7"/>
      <c r="H524" s="28" t="str">
        <f>IFERROR(VLOOKUP(ACOMPANHAMENTO_01[[#This Row],[COD.S]],TABELA_PRODUÇÃO[[COD]:[SERVIÇOS]],3,FALSE),"")</f>
        <v/>
      </c>
      <c r="I524" s="140" t="str">
        <f>IFERROR(VLOOKUP(ACOMPANHAMENTO_01[[#This Row],[COD.S]],TABELA_PRODUÇÃO[[COD]:[UND.]],4,FALSE),"")</f>
        <v/>
      </c>
      <c r="J524" s="150"/>
      <c r="K524" s="58"/>
      <c r="L524" s="9"/>
      <c r="M52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2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2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24" s="140">
        <f>ACOMPANHAMENTO_01[[#This Row],[QUANT]]</f>
        <v>0</v>
      </c>
    </row>
    <row r="525" spans="2:16" x14ac:dyDescent="0.25">
      <c r="B525" s="6" t="str">
        <f>IF(ACOMPANHAMENTO_01[[#This Row],[MAT]]="","",COUNTA($C$8:C525))</f>
        <v/>
      </c>
      <c r="C525" s="3"/>
      <c r="D525" s="28" t="str">
        <f>IFERROR(VLOOKUP(ACOMPANHAMENTO_01[[#This Row],[MAT]],FUNCIONARIOS[],3,FALSE),"")</f>
        <v/>
      </c>
      <c r="E525" s="140" t="str">
        <f>IFERROR(VLOOKUP(ACOMPANHAMENTO_01[[#This Row],[MAT]],FUNCIONARIOS[],4,FALSE),"")</f>
        <v/>
      </c>
      <c r="F525" s="8"/>
      <c r="G525" s="7"/>
      <c r="H525" s="28" t="str">
        <f>IFERROR(VLOOKUP(ACOMPANHAMENTO_01[[#This Row],[COD.S]],TABELA_PRODUÇÃO[[COD]:[SERVIÇOS]],3,FALSE),"")</f>
        <v/>
      </c>
      <c r="I525" s="140" t="str">
        <f>IFERROR(VLOOKUP(ACOMPANHAMENTO_01[[#This Row],[COD.S]],TABELA_PRODUÇÃO[[COD]:[UND.]],4,FALSE),"")</f>
        <v/>
      </c>
      <c r="J525" s="150"/>
      <c r="K525" s="58"/>
      <c r="L525" s="9"/>
      <c r="M52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2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2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25" s="140">
        <f>ACOMPANHAMENTO_01[[#This Row],[QUANT]]</f>
        <v>0</v>
      </c>
    </row>
    <row r="526" spans="2:16" x14ac:dyDescent="0.25">
      <c r="B526" s="6" t="str">
        <f>IF(ACOMPANHAMENTO_01[[#This Row],[MAT]]="","",COUNTA($C$8:C526))</f>
        <v/>
      </c>
      <c r="C526" s="3"/>
      <c r="D526" s="28" t="str">
        <f>IFERROR(VLOOKUP(ACOMPANHAMENTO_01[[#This Row],[MAT]],FUNCIONARIOS[],3,FALSE),"")</f>
        <v/>
      </c>
      <c r="E526" s="140" t="str">
        <f>IFERROR(VLOOKUP(ACOMPANHAMENTO_01[[#This Row],[MAT]],FUNCIONARIOS[],4,FALSE),"")</f>
        <v/>
      </c>
      <c r="F526" s="8"/>
      <c r="G526" s="7"/>
      <c r="H526" s="28" t="str">
        <f>IFERROR(VLOOKUP(ACOMPANHAMENTO_01[[#This Row],[COD.S]],TABELA_PRODUÇÃO[[COD]:[SERVIÇOS]],3,FALSE),"")</f>
        <v/>
      </c>
      <c r="I526" s="140" t="str">
        <f>IFERROR(VLOOKUP(ACOMPANHAMENTO_01[[#This Row],[COD.S]],TABELA_PRODUÇÃO[[COD]:[UND.]],4,FALSE),"")</f>
        <v/>
      </c>
      <c r="J526" s="150"/>
      <c r="K526" s="58"/>
      <c r="L526" s="9"/>
      <c r="M52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2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2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26" s="140">
        <f>ACOMPANHAMENTO_01[[#This Row],[QUANT]]</f>
        <v>0</v>
      </c>
    </row>
    <row r="527" spans="2:16" x14ac:dyDescent="0.25">
      <c r="B527" s="6" t="str">
        <f>IF(ACOMPANHAMENTO_01[[#This Row],[MAT]]="","",COUNTA($C$8:C527))</f>
        <v/>
      </c>
      <c r="C527" s="3"/>
      <c r="D527" s="28" t="str">
        <f>IFERROR(VLOOKUP(ACOMPANHAMENTO_01[[#This Row],[MAT]],FUNCIONARIOS[],3,FALSE),"")</f>
        <v/>
      </c>
      <c r="E527" s="140" t="str">
        <f>IFERROR(VLOOKUP(ACOMPANHAMENTO_01[[#This Row],[MAT]],FUNCIONARIOS[],4,FALSE),"")</f>
        <v/>
      </c>
      <c r="F527" s="8"/>
      <c r="G527" s="7"/>
      <c r="H527" s="28" t="str">
        <f>IFERROR(VLOOKUP(ACOMPANHAMENTO_01[[#This Row],[COD.S]],TABELA_PRODUÇÃO[[COD]:[SERVIÇOS]],3,FALSE),"")</f>
        <v/>
      </c>
      <c r="I527" s="140" t="str">
        <f>IFERROR(VLOOKUP(ACOMPANHAMENTO_01[[#This Row],[COD.S]],TABELA_PRODUÇÃO[[COD]:[UND.]],4,FALSE),"")</f>
        <v/>
      </c>
      <c r="J527" s="150"/>
      <c r="K527" s="58"/>
      <c r="L527" s="9"/>
      <c r="M52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2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2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27" s="140">
        <f>ACOMPANHAMENTO_01[[#This Row],[QUANT]]</f>
        <v>0</v>
      </c>
    </row>
    <row r="528" spans="2:16" x14ac:dyDescent="0.25">
      <c r="B528" s="6" t="str">
        <f>IF(ACOMPANHAMENTO_01[[#This Row],[MAT]]="","",COUNTA($C$8:C528))</f>
        <v/>
      </c>
      <c r="C528" s="3"/>
      <c r="D528" s="28" t="str">
        <f>IFERROR(VLOOKUP(ACOMPANHAMENTO_01[[#This Row],[MAT]],FUNCIONARIOS[],3,FALSE),"")</f>
        <v/>
      </c>
      <c r="E528" s="140" t="str">
        <f>IFERROR(VLOOKUP(ACOMPANHAMENTO_01[[#This Row],[MAT]],FUNCIONARIOS[],4,FALSE),"")</f>
        <v/>
      </c>
      <c r="F528" s="8"/>
      <c r="G528" s="7"/>
      <c r="H528" s="28" t="str">
        <f>IFERROR(VLOOKUP(ACOMPANHAMENTO_01[[#This Row],[COD.S]],TABELA_PRODUÇÃO[[COD]:[SERVIÇOS]],3,FALSE),"")</f>
        <v/>
      </c>
      <c r="I528" s="140" t="str">
        <f>IFERROR(VLOOKUP(ACOMPANHAMENTO_01[[#This Row],[COD.S]],TABELA_PRODUÇÃO[[COD]:[UND.]],4,FALSE),"")</f>
        <v/>
      </c>
      <c r="J528" s="150"/>
      <c r="K528" s="58"/>
      <c r="L528" s="9"/>
      <c r="M52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2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2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28" s="140">
        <f>ACOMPANHAMENTO_01[[#This Row],[QUANT]]</f>
        <v>0</v>
      </c>
    </row>
    <row r="529" spans="2:16" x14ac:dyDescent="0.25">
      <c r="B529" s="6" t="str">
        <f>IF(ACOMPANHAMENTO_01[[#This Row],[MAT]]="","",COUNTA($C$8:C529))</f>
        <v/>
      </c>
      <c r="C529" s="3"/>
      <c r="D529" s="28" t="str">
        <f>IFERROR(VLOOKUP(ACOMPANHAMENTO_01[[#This Row],[MAT]],FUNCIONARIOS[],3,FALSE),"")</f>
        <v/>
      </c>
      <c r="E529" s="140" t="str">
        <f>IFERROR(VLOOKUP(ACOMPANHAMENTO_01[[#This Row],[MAT]],FUNCIONARIOS[],4,FALSE),"")</f>
        <v/>
      </c>
      <c r="F529" s="8"/>
      <c r="G529" s="7"/>
      <c r="H529" s="28" t="str">
        <f>IFERROR(VLOOKUP(ACOMPANHAMENTO_01[[#This Row],[COD.S]],TABELA_PRODUÇÃO[[COD]:[SERVIÇOS]],3,FALSE),"")</f>
        <v/>
      </c>
      <c r="I529" s="140" t="str">
        <f>IFERROR(VLOOKUP(ACOMPANHAMENTO_01[[#This Row],[COD.S]],TABELA_PRODUÇÃO[[COD]:[UND.]],4,FALSE),"")</f>
        <v/>
      </c>
      <c r="J529" s="150"/>
      <c r="K529" s="58"/>
      <c r="L529" s="9"/>
      <c r="M52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2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2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29" s="140">
        <f>ACOMPANHAMENTO_01[[#This Row],[QUANT]]</f>
        <v>0</v>
      </c>
    </row>
    <row r="530" spans="2:16" x14ac:dyDescent="0.25">
      <c r="B530" s="6" t="str">
        <f>IF(ACOMPANHAMENTO_01[[#This Row],[MAT]]="","",COUNTA($C$8:C530))</f>
        <v/>
      </c>
      <c r="C530" s="3"/>
      <c r="D530" s="28" t="str">
        <f>IFERROR(VLOOKUP(ACOMPANHAMENTO_01[[#This Row],[MAT]],FUNCIONARIOS[],3,FALSE),"")</f>
        <v/>
      </c>
      <c r="E530" s="140" t="str">
        <f>IFERROR(VLOOKUP(ACOMPANHAMENTO_01[[#This Row],[MAT]],FUNCIONARIOS[],4,FALSE),"")</f>
        <v/>
      </c>
      <c r="F530" s="8"/>
      <c r="G530" s="7"/>
      <c r="H530" s="28" t="str">
        <f>IFERROR(VLOOKUP(ACOMPANHAMENTO_01[[#This Row],[COD.S]],TABELA_PRODUÇÃO[[COD]:[SERVIÇOS]],3,FALSE),"")</f>
        <v/>
      </c>
      <c r="I530" s="140" t="str">
        <f>IFERROR(VLOOKUP(ACOMPANHAMENTO_01[[#This Row],[COD.S]],TABELA_PRODUÇÃO[[COD]:[UND.]],4,FALSE),"")</f>
        <v/>
      </c>
      <c r="J530" s="150"/>
      <c r="K530" s="58"/>
      <c r="L530" s="9"/>
      <c r="M53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3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3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30" s="140">
        <f>ACOMPANHAMENTO_01[[#This Row],[QUANT]]</f>
        <v>0</v>
      </c>
    </row>
    <row r="531" spans="2:16" x14ac:dyDescent="0.25">
      <c r="B531" s="6" t="str">
        <f>IF(ACOMPANHAMENTO_01[[#This Row],[MAT]]="","",COUNTA($C$8:C531))</f>
        <v/>
      </c>
      <c r="C531" s="3"/>
      <c r="D531" s="28" t="str">
        <f>IFERROR(VLOOKUP(ACOMPANHAMENTO_01[[#This Row],[MAT]],FUNCIONARIOS[],3,FALSE),"")</f>
        <v/>
      </c>
      <c r="E531" s="140" t="str">
        <f>IFERROR(VLOOKUP(ACOMPANHAMENTO_01[[#This Row],[MAT]],FUNCIONARIOS[],4,FALSE),"")</f>
        <v/>
      </c>
      <c r="F531" s="8"/>
      <c r="G531" s="7"/>
      <c r="H531" s="28" t="str">
        <f>IFERROR(VLOOKUP(ACOMPANHAMENTO_01[[#This Row],[COD.S]],TABELA_PRODUÇÃO[[COD]:[SERVIÇOS]],3,FALSE),"")</f>
        <v/>
      </c>
      <c r="I531" s="140" t="str">
        <f>IFERROR(VLOOKUP(ACOMPANHAMENTO_01[[#This Row],[COD.S]],TABELA_PRODUÇÃO[[COD]:[UND.]],4,FALSE),"")</f>
        <v/>
      </c>
      <c r="J531" s="150"/>
      <c r="K531" s="58"/>
      <c r="L531" s="9"/>
      <c r="M53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3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3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31" s="140">
        <f>ACOMPANHAMENTO_01[[#This Row],[QUANT]]</f>
        <v>0</v>
      </c>
    </row>
    <row r="532" spans="2:16" x14ac:dyDescent="0.25">
      <c r="B532" s="6" t="str">
        <f>IF(ACOMPANHAMENTO_01[[#This Row],[MAT]]="","",COUNTA($C$8:C532))</f>
        <v/>
      </c>
      <c r="C532" s="3"/>
      <c r="D532" s="28" t="str">
        <f>IFERROR(VLOOKUP(ACOMPANHAMENTO_01[[#This Row],[MAT]],FUNCIONARIOS[],3,FALSE),"")</f>
        <v/>
      </c>
      <c r="E532" s="140" t="str">
        <f>IFERROR(VLOOKUP(ACOMPANHAMENTO_01[[#This Row],[MAT]],FUNCIONARIOS[],4,FALSE),"")</f>
        <v/>
      </c>
      <c r="F532" s="8"/>
      <c r="G532" s="7"/>
      <c r="H532" s="28" t="str">
        <f>IFERROR(VLOOKUP(ACOMPANHAMENTO_01[[#This Row],[COD.S]],TABELA_PRODUÇÃO[[COD]:[SERVIÇOS]],3,FALSE),"")</f>
        <v/>
      </c>
      <c r="I532" s="140" t="str">
        <f>IFERROR(VLOOKUP(ACOMPANHAMENTO_01[[#This Row],[COD.S]],TABELA_PRODUÇÃO[[COD]:[UND.]],4,FALSE),"")</f>
        <v/>
      </c>
      <c r="J532" s="150"/>
      <c r="K532" s="58"/>
      <c r="L532" s="9"/>
      <c r="M53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3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3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32" s="140">
        <f>ACOMPANHAMENTO_01[[#This Row],[QUANT]]</f>
        <v>0</v>
      </c>
    </row>
    <row r="533" spans="2:16" x14ac:dyDescent="0.25">
      <c r="B533" s="6" t="str">
        <f>IF(ACOMPANHAMENTO_01[[#This Row],[MAT]]="","",COUNTA($C$8:C533))</f>
        <v/>
      </c>
      <c r="C533" s="3"/>
      <c r="D533" s="28" t="str">
        <f>IFERROR(VLOOKUP(ACOMPANHAMENTO_01[[#This Row],[MAT]],FUNCIONARIOS[],3,FALSE),"")</f>
        <v/>
      </c>
      <c r="E533" s="140" t="str">
        <f>IFERROR(VLOOKUP(ACOMPANHAMENTO_01[[#This Row],[MAT]],FUNCIONARIOS[],4,FALSE),"")</f>
        <v/>
      </c>
      <c r="F533" s="8"/>
      <c r="G533" s="7"/>
      <c r="H533" s="28" t="str">
        <f>IFERROR(VLOOKUP(ACOMPANHAMENTO_01[[#This Row],[COD.S]],TABELA_PRODUÇÃO[[COD]:[SERVIÇOS]],3,FALSE),"")</f>
        <v/>
      </c>
      <c r="I533" s="140" t="str">
        <f>IFERROR(VLOOKUP(ACOMPANHAMENTO_01[[#This Row],[COD.S]],TABELA_PRODUÇÃO[[COD]:[UND.]],4,FALSE),"")</f>
        <v/>
      </c>
      <c r="J533" s="150"/>
      <c r="K533" s="58"/>
      <c r="L533" s="9"/>
      <c r="M53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3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3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33" s="140">
        <f>ACOMPANHAMENTO_01[[#This Row],[QUANT]]</f>
        <v>0</v>
      </c>
    </row>
    <row r="534" spans="2:16" x14ac:dyDescent="0.25">
      <c r="B534" s="6" t="str">
        <f>IF(ACOMPANHAMENTO_01[[#This Row],[MAT]]="","",COUNTA($C$8:C534))</f>
        <v/>
      </c>
      <c r="C534" s="3"/>
      <c r="D534" s="28" t="str">
        <f>IFERROR(VLOOKUP(ACOMPANHAMENTO_01[[#This Row],[MAT]],FUNCIONARIOS[],3,FALSE),"")</f>
        <v/>
      </c>
      <c r="E534" s="140" t="str">
        <f>IFERROR(VLOOKUP(ACOMPANHAMENTO_01[[#This Row],[MAT]],FUNCIONARIOS[],4,FALSE),"")</f>
        <v/>
      </c>
      <c r="F534" s="8"/>
      <c r="G534" s="7"/>
      <c r="H534" s="28" t="str">
        <f>IFERROR(VLOOKUP(ACOMPANHAMENTO_01[[#This Row],[COD.S]],TABELA_PRODUÇÃO[[COD]:[SERVIÇOS]],3,FALSE),"")</f>
        <v/>
      </c>
      <c r="I534" s="140" t="str">
        <f>IFERROR(VLOOKUP(ACOMPANHAMENTO_01[[#This Row],[COD.S]],TABELA_PRODUÇÃO[[COD]:[UND.]],4,FALSE),"")</f>
        <v/>
      </c>
      <c r="J534" s="150"/>
      <c r="K534" s="58"/>
      <c r="L534" s="9"/>
      <c r="M53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3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3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34" s="140">
        <f>ACOMPANHAMENTO_01[[#This Row],[QUANT]]</f>
        <v>0</v>
      </c>
    </row>
    <row r="535" spans="2:16" x14ac:dyDescent="0.25">
      <c r="B535" s="6" t="str">
        <f>IF(ACOMPANHAMENTO_01[[#This Row],[MAT]]="","",COUNTA($C$8:C535))</f>
        <v/>
      </c>
      <c r="C535" s="3"/>
      <c r="D535" s="28" t="str">
        <f>IFERROR(VLOOKUP(ACOMPANHAMENTO_01[[#This Row],[MAT]],FUNCIONARIOS[],3,FALSE),"")</f>
        <v/>
      </c>
      <c r="E535" s="140" t="str">
        <f>IFERROR(VLOOKUP(ACOMPANHAMENTO_01[[#This Row],[MAT]],FUNCIONARIOS[],4,FALSE),"")</f>
        <v/>
      </c>
      <c r="F535" s="8"/>
      <c r="G535" s="7"/>
      <c r="H535" s="28" t="str">
        <f>IFERROR(VLOOKUP(ACOMPANHAMENTO_01[[#This Row],[COD.S]],TABELA_PRODUÇÃO[[COD]:[SERVIÇOS]],3,FALSE),"")</f>
        <v/>
      </c>
      <c r="I535" s="140" t="str">
        <f>IFERROR(VLOOKUP(ACOMPANHAMENTO_01[[#This Row],[COD.S]],TABELA_PRODUÇÃO[[COD]:[UND.]],4,FALSE),"")</f>
        <v/>
      </c>
      <c r="J535" s="150"/>
      <c r="K535" s="58"/>
      <c r="L535" s="9"/>
      <c r="M53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3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3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35" s="140">
        <f>ACOMPANHAMENTO_01[[#This Row],[QUANT]]</f>
        <v>0</v>
      </c>
    </row>
    <row r="536" spans="2:16" x14ac:dyDescent="0.25">
      <c r="B536" s="6" t="str">
        <f>IF(ACOMPANHAMENTO_01[[#This Row],[MAT]]="","",COUNTA($C$8:C536))</f>
        <v/>
      </c>
      <c r="C536" s="3"/>
      <c r="D536" s="28" t="str">
        <f>IFERROR(VLOOKUP(ACOMPANHAMENTO_01[[#This Row],[MAT]],FUNCIONARIOS[],3,FALSE),"")</f>
        <v/>
      </c>
      <c r="E536" s="140" t="str">
        <f>IFERROR(VLOOKUP(ACOMPANHAMENTO_01[[#This Row],[MAT]],FUNCIONARIOS[],4,FALSE),"")</f>
        <v/>
      </c>
      <c r="F536" s="8"/>
      <c r="G536" s="7"/>
      <c r="H536" s="28" t="str">
        <f>IFERROR(VLOOKUP(ACOMPANHAMENTO_01[[#This Row],[COD.S]],TABELA_PRODUÇÃO[[COD]:[SERVIÇOS]],3,FALSE),"")</f>
        <v/>
      </c>
      <c r="I536" s="140" t="str">
        <f>IFERROR(VLOOKUP(ACOMPANHAMENTO_01[[#This Row],[COD.S]],TABELA_PRODUÇÃO[[COD]:[UND.]],4,FALSE),"")</f>
        <v/>
      </c>
      <c r="J536" s="150"/>
      <c r="K536" s="58"/>
      <c r="L536" s="9"/>
      <c r="M53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3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3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36" s="140">
        <f>ACOMPANHAMENTO_01[[#This Row],[QUANT]]</f>
        <v>0</v>
      </c>
    </row>
    <row r="537" spans="2:16" x14ac:dyDescent="0.25">
      <c r="B537" s="6" t="str">
        <f>IF(ACOMPANHAMENTO_01[[#This Row],[MAT]]="","",COUNTA($C$8:C537))</f>
        <v/>
      </c>
      <c r="C537" s="3"/>
      <c r="D537" s="28" t="str">
        <f>IFERROR(VLOOKUP(ACOMPANHAMENTO_01[[#This Row],[MAT]],FUNCIONARIOS[],3,FALSE),"")</f>
        <v/>
      </c>
      <c r="E537" s="140" t="str">
        <f>IFERROR(VLOOKUP(ACOMPANHAMENTO_01[[#This Row],[MAT]],FUNCIONARIOS[],4,FALSE),"")</f>
        <v/>
      </c>
      <c r="F537" s="8"/>
      <c r="G537" s="7"/>
      <c r="H537" s="28" t="str">
        <f>IFERROR(VLOOKUP(ACOMPANHAMENTO_01[[#This Row],[COD.S]],TABELA_PRODUÇÃO[[COD]:[SERVIÇOS]],3,FALSE),"")</f>
        <v/>
      </c>
      <c r="I537" s="140" t="str">
        <f>IFERROR(VLOOKUP(ACOMPANHAMENTO_01[[#This Row],[COD.S]],TABELA_PRODUÇÃO[[COD]:[UND.]],4,FALSE),"")</f>
        <v/>
      </c>
      <c r="J537" s="150"/>
      <c r="K537" s="58"/>
      <c r="L537" s="9"/>
      <c r="M53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3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3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37" s="140">
        <f>ACOMPANHAMENTO_01[[#This Row],[QUANT]]</f>
        <v>0</v>
      </c>
    </row>
    <row r="538" spans="2:16" x14ac:dyDescent="0.25">
      <c r="B538" s="6" t="str">
        <f>IF(ACOMPANHAMENTO_01[[#This Row],[MAT]]="","",COUNTA($C$8:C538))</f>
        <v/>
      </c>
      <c r="C538" s="3"/>
      <c r="D538" s="28" t="str">
        <f>IFERROR(VLOOKUP(ACOMPANHAMENTO_01[[#This Row],[MAT]],FUNCIONARIOS[],3,FALSE),"")</f>
        <v/>
      </c>
      <c r="E538" s="140" t="str">
        <f>IFERROR(VLOOKUP(ACOMPANHAMENTO_01[[#This Row],[MAT]],FUNCIONARIOS[],4,FALSE),"")</f>
        <v/>
      </c>
      <c r="F538" s="8"/>
      <c r="G538" s="7"/>
      <c r="H538" s="28" t="str">
        <f>IFERROR(VLOOKUP(ACOMPANHAMENTO_01[[#This Row],[COD.S]],TABELA_PRODUÇÃO[[COD]:[SERVIÇOS]],3,FALSE),"")</f>
        <v/>
      </c>
      <c r="I538" s="140" t="str">
        <f>IFERROR(VLOOKUP(ACOMPANHAMENTO_01[[#This Row],[COD.S]],TABELA_PRODUÇÃO[[COD]:[UND.]],4,FALSE),"")</f>
        <v/>
      </c>
      <c r="J538" s="150"/>
      <c r="K538" s="58"/>
      <c r="L538" s="9"/>
      <c r="M53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3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3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38" s="140">
        <f>ACOMPANHAMENTO_01[[#This Row],[QUANT]]</f>
        <v>0</v>
      </c>
    </row>
    <row r="539" spans="2:16" x14ac:dyDescent="0.25">
      <c r="B539" s="6" t="str">
        <f>IF(ACOMPANHAMENTO_01[[#This Row],[MAT]]="","",COUNTA($C$8:C539))</f>
        <v/>
      </c>
      <c r="C539" s="3"/>
      <c r="D539" s="28" t="str">
        <f>IFERROR(VLOOKUP(ACOMPANHAMENTO_01[[#This Row],[MAT]],FUNCIONARIOS[],3,FALSE),"")</f>
        <v/>
      </c>
      <c r="E539" s="140" t="str">
        <f>IFERROR(VLOOKUP(ACOMPANHAMENTO_01[[#This Row],[MAT]],FUNCIONARIOS[],4,FALSE),"")</f>
        <v/>
      </c>
      <c r="F539" s="8"/>
      <c r="G539" s="7"/>
      <c r="H539" s="28" t="str">
        <f>IFERROR(VLOOKUP(ACOMPANHAMENTO_01[[#This Row],[COD.S]],TABELA_PRODUÇÃO[[COD]:[SERVIÇOS]],3,FALSE),"")</f>
        <v/>
      </c>
      <c r="I539" s="140" t="str">
        <f>IFERROR(VLOOKUP(ACOMPANHAMENTO_01[[#This Row],[COD.S]],TABELA_PRODUÇÃO[[COD]:[UND.]],4,FALSE),"")</f>
        <v/>
      </c>
      <c r="J539" s="150"/>
      <c r="K539" s="58"/>
      <c r="L539" s="9"/>
      <c r="M53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3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3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39" s="140">
        <f>ACOMPANHAMENTO_01[[#This Row],[QUANT]]</f>
        <v>0</v>
      </c>
    </row>
    <row r="540" spans="2:16" x14ac:dyDescent="0.25">
      <c r="B540" s="6" t="str">
        <f>IF(ACOMPANHAMENTO_01[[#This Row],[MAT]]="","",COUNTA($C$8:C540))</f>
        <v/>
      </c>
      <c r="C540" s="3"/>
      <c r="D540" s="28" t="str">
        <f>IFERROR(VLOOKUP(ACOMPANHAMENTO_01[[#This Row],[MAT]],FUNCIONARIOS[],3,FALSE),"")</f>
        <v/>
      </c>
      <c r="E540" s="140" t="str">
        <f>IFERROR(VLOOKUP(ACOMPANHAMENTO_01[[#This Row],[MAT]],FUNCIONARIOS[],4,FALSE),"")</f>
        <v/>
      </c>
      <c r="F540" s="8"/>
      <c r="G540" s="7"/>
      <c r="H540" s="28" t="str">
        <f>IFERROR(VLOOKUP(ACOMPANHAMENTO_01[[#This Row],[COD.S]],TABELA_PRODUÇÃO[[COD]:[SERVIÇOS]],3,FALSE),"")</f>
        <v/>
      </c>
      <c r="I540" s="140" t="str">
        <f>IFERROR(VLOOKUP(ACOMPANHAMENTO_01[[#This Row],[COD.S]],TABELA_PRODUÇÃO[[COD]:[UND.]],4,FALSE),"")</f>
        <v/>
      </c>
      <c r="J540" s="150"/>
      <c r="K540" s="58"/>
      <c r="L540" s="9"/>
      <c r="M54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4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4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40" s="140">
        <f>ACOMPANHAMENTO_01[[#This Row],[QUANT]]</f>
        <v>0</v>
      </c>
    </row>
    <row r="541" spans="2:16" x14ac:dyDescent="0.25">
      <c r="B541" s="6" t="str">
        <f>IF(ACOMPANHAMENTO_01[[#This Row],[MAT]]="","",COUNTA($C$8:C541))</f>
        <v/>
      </c>
      <c r="C541" s="3"/>
      <c r="D541" s="28" t="str">
        <f>IFERROR(VLOOKUP(ACOMPANHAMENTO_01[[#This Row],[MAT]],FUNCIONARIOS[],3,FALSE),"")</f>
        <v/>
      </c>
      <c r="E541" s="140" t="str">
        <f>IFERROR(VLOOKUP(ACOMPANHAMENTO_01[[#This Row],[MAT]],FUNCIONARIOS[],4,FALSE),"")</f>
        <v/>
      </c>
      <c r="F541" s="8"/>
      <c r="G541" s="7"/>
      <c r="H541" s="28" t="str">
        <f>IFERROR(VLOOKUP(ACOMPANHAMENTO_01[[#This Row],[COD.S]],TABELA_PRODUÇÃO[[COD]:[SERVIÇOS]],3,FALSE),"")</f>
        <v/>
      </c>
      <c r="I541" s="140" t="str">
        <f>IFERROR(VLOOKUP(ACOMPANHAMENTO_01[[#This Row],[COD.S]],TABELA_PRODUÇÃO[[COD]:[UND.]],4,FALSE),"")</f>
        <v/>
      </c>
      <c r="J541" s="150"/>
      <c r="K541" s="58"/>
      <c r="L541" s="9"/>
      <c r="M54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4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4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41" s="140">
        <f>ACOMPANHAMENTO_01[[#This Row],[QUANT]]</f>
        <v>0</v>
      </c>
    </row>
    <row r="542" spans="2:16" x14ac:dyDescent="0.25">
      <c r="B542" s="6" t="str">
        <f>IF(ACOMPANHAMENTO_01[[#This Row],[MAT]]="","",COUNTA($C$8:C542))</f>
        <v/>
      </c>
      <c r="C542" s="3"/>
      <c r="D542" s="28" t="str">
        <f>IFERROR(VLOOKUP(ACOMPANHAMENTO_01[[#This Row],[MAT]],FUNCIONARIOS[],3,FALSE),"")</f>
        <v/>
      </c>
      <c r="E542" s="140" t="str">
        <f>IFERROR(VLOOKUP(ACOMPANHAMENTO_01[[#This Row],[MAT]],FUNCIONARIOS[],4,FALSE),"")</f>
        <v/>
      </c>
      <c r="F542" s="8"/>
      <c r="G542" s="7"/>
      <c r="H542" s="28" t="str">
        <f>IFERROR(VLOOKUP(ACOMPANHAMENTO_01[[#This Row],[COD.S]],TABELA_PRODUÇÃO[[COD]:[SERVIÇOS]],3,FALSE),"")</f>
        <v/>
      </c>
      <c r="I542" s="140" t="str">
        <f>IFERROR(VLOOKUP(ACOMPANHAMENTO_01[[#This Row],[COD.S]],TABELA_PRODUÇÃO[[COD]:[UND.]],4,FALSE),"")</f>
        <v/>
      </c>
      <c r="J542" s="150"/>
      <c r="K542" s="58"/>
      <c r="L542" s="9"/>
      <c r="M54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4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4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42" s="140">
        <f>ACOMPANHAMENTO_01[[#This Row],[QUANT]]</f>
        <v>0</v>
      </c>
    </row>
    <row r="543" spans="2:16" x14ac:dyDescent="0.25">
      <c r="B543" s="6" t="str">
        <f>IF(ACOMPANHAMENTO_01[[#This Row],[MAT]]="","",COUNTA($C$8:C543))</f>
        <v/>
      </c>
      <c r="C543" s="3"/>
      <c r="D543" s="28" t="str">
        <f>IFERROR(VLOOKUP(ACOMPANHAMENTO_01[[#This Row],[MAT]],FUNCIONARIOS[],3,FALSE),"")</f>
        <v/>
      </c>
      <c r="E543" s="140" t="str">
        <f>IFERROR(VLOOKUP(ACOMPANHAMENTO_01[[#This Row],[MAT]],FUNCIONARIOS[],4,FALSE),"")</f>
        <v/>
      </c>
      <c r="F543" s="8"/>
      <c r="G543" s="7"/>
      <c r="H543" s="28" t="str">
        <f>IFERROR(VLOOKUP(ACOMPANHAMENTO_01[[#This Row],[COD.S]],TABELA_PRODUÇÃO[[COD]:[SERVIÇOS]],3,FALSE),"")</f>
        <v/>
      </c>
      <c r="I543" s="140" t="str">
        <f>IFERROR(VLOOKUP(ACOMPANHAMENTO_01[[#This Row],[COD.S]],TABELA_PRODUÇÃO[[COD]:[UND.]],4,FALSE),"")</f>
        <v/>
      </c>
      <c r="J543" s="150"/>
      <c r="K543" s="58"/>
      <c r="L543" s="9"/>
      <c r="M54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4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4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43" s="140">
        <f>ACOMPANHAMENTO_01[[#This Row],[QUANT]]</f>
        <v>0</v>
      </c>
    </row>
    <row r="544" spans="2:16" x14ac:dyDescent="0.25">
      <c r="B544" s="6" t="str">
        <f>IF(ACOMPANHAMENTO_01[[#This Row],[MAT]]="","",COUNTA($C$8:C544))</f>
        <v/>
      </c>
      <c r="C544" s="3"/>
      <c r="D544" s="28" t="str">
        <f>IFERROR(VLOOKUP(ACOMPANHAMENTO_01[[#This Row],[MAT]],FUNCIONARIOS[],3,FALSE),"")</f>
        <v/>
      </c>
      <c r="E544" s="140" t="str">
        <f>IFERROR(VLOOKUP(ACOMPANHAMENTO_01[[#This Row],[MAT]],FUNCIONARIOS[],4,FALSE),"")</f>
        <v/>
      </c>
      <c r="F544" s="8"/>
      <c r="G544" s="7"/>
      <c r="H544" s="28" t="str">
        <f>IFERROR(VLOOKUP(ACOMPANHAMENTO_01[[#This Row],[COD.S]],TABELA_PRODUÇÃO[[COD]:[SERVIÇOS]],3,FALSE),"")</f>
        <v/>
      </c>
      <c r="I544" s="140" t="str">
        <f>IFERROR(VLOOKUP(ACOMPANHAMENTO_01[[#This Row],[COD.S]],TABELA_PRODUÇÃO[[COD]:[UND.]],4,FALSE),"")</f>
        <v/>
      </c>
      <c r="J544" s="150"/>
      <c r="K544" s="58"/>
      <c r="L544" s="9"/>
      <c r="M54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4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4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44" s="140">
        <f>ACOMPANHAMENTO_01[[#This Row],[QUANT]]</f>
        <v>0</v>
      </c>
    </row>
    <row r="545" spans="2:16" x14ac:dyDescent="0.25">
      <c r="B545" s="6" t="str">
        <f>IF(ACOMPANHAMENTO_01[[#This Row],[MAT]]="","",COUNTA($C$8:C545))</f>
        <v/>
      </c>
      <c r="C545" s="3"/>
      <c r="D545" s="28" t="str">
        <f>IFERROR(VLOOKUP(ACOMPANHAMENTO_01[[#This Row],[MAT]],FUNCIONARIOS[],3,FALSE),"")</f>
        <v/>
      </c>
      <c r="E545" s="140" t="str">
        <f>IFERROR(VLOOKUP(ACOMPANHAMENTO_01[[#This Row],[MAT]],FUNCIONARIOS[],4,FALSE),"")</f>
        <v/>
      </c>
      <c r="F545" s="8"/>
      <c r="G545" s="7"/>
      <c r="H545" s="28" t="str">
        <f>IFERROR(VLOOKUP(ACOMPANHAMENTO_01[[#This Row],[COD.S]],TABELA_PRODUÇÃO[[COD]:[SERVIÇOS]],3,FALSE),"")</f>
        <v/>
      </c>
      <c r="I545" s="140" t="str">
        <f>IFERROR(VLOOKUP(ACOMPANHAMENTO_01[[#This Row],[COD.S]],TABELA_PRODUÇÃO[[COD]:[UND.]],4,FALSE),"")</f>
        <v/>
      </c>
      <c r="J545" s="150"/>
      <c r="K545" s="58"/>
      <c r="L545" s="9"/>
      <c r="M54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4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4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45" s="140">
        <f>ACOMPANHAMENTO_01[[#This Row],[QUANT]]</f>
        <v>0</v>
      </c>
    </row>
    <row r="546" spans="2:16" x14ac:dyDescent="0.25">
      <c r="B546" s="6" t="str">
        <f>IF(ACOMPANHAMENTO_01[[#This Row],[MAT]]="","",COUNTA($C$8:C546))</f>
        <v/>
      </c>
      <c r="C546" s="3"/>
      <c r="D546" s="28" t="str">
        <f>IFERROR(VLOOKUP(ACOMPANHAMENTO_01[[#This Row],[MAT]],FUNCIONARIOS[],3,FALSE),"")</f>
        <v/>
      </c>
      <c r="E546" s="140" t="str">
        <f>IFERROR(VLOOKUP(ACOMPANHAMENTO_01[[#This Row],[MAT]],FUNCIONARIOS[],4,FALSE),"")</f>
        <v/>
      </c>
      <c r="F546" s="8"/>
      <c r="G546" s="7"/>
      <c r="H546" s="28" t="str">
        <f>IFERROR(VLOOKUP(ACOMPANHAMENTO_01[[#This Row],[COD.S]],TABELA_PRODUÇÃO[[COD]:[SERVIÇOS]],3,FALSE),"")</f>
        <v/>
      </c>
      <c r="I546" s="140" t="str">
        <f>IFERROR(VLOOKUP(ACOMPANHAMENTO_01[[#This Row],[COD.S]],TABELA_PRODUÇÃO[[COD]:[UND.]],4,FALSE),"")</f>
        <v/>
      </c>
      <c r="J546" s="150"/>
      <c r="K546" s="58"/>
      <c r="L546" s="9"/>
      <c r="M54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4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4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46" s="140">
        <f>ACOMPANHAMENTO_01[[#This Row],[QUANT]]</f>
        <v>0</v>
      </c>
    </row>
    <row r="547" spans="2:16" x14ac:dyDescent="0.25">
      <c r="B547" s="6" t="str">
        <f>IF(ACOMPANHAMENTO_01[[#This Row],[MAT]]="","",COUNTA($C$8:C547))</f>
        <v/>
      </c>
      <c r="C547" s="3"/>
      <c r="D547" s="28" t="str">
        <f>IFERROR(VLOOKUP(ACOMPANHAMENTO_01[[#This Row],[MAT]],FUNCIONARIOS[],3,FALSE),"")</f>
        <v/>
      </c>
      <c r="E547" s="140" t="str">
        <f>IFERROR(VLOOKUP(ACOMPANHAMENTO_01[[#This Row],[MAT]],FUNCIONARIOS[],4,FALSE),"")</f>
        <v/>
      </c>
      <c r="F547" s="8"/>
      <c r="G547" s="7"/>
      <c r="H547" s="28" t="str">
        <f>IFERROR(VLOOKUP(ACOMPANHAMENTO_01[[#This Row],[COD.S]],TABELA_PRODUÇÃO[[COD]:[SERVIÇOS]],3,FALSE),"")</f>
        <v/>
      </c>
      <c r="I547" s="140" t="str">
        <f>IFERROR(VLOOKUP(ACOMPANHAMENTO_01[[#This Row],[COD.S]],TABELA_PRODUÇÃO[[COD]:[UND.]],4,FALSE),"")</f>
        <v/>
      </c>
      <c r="J547" s="150"/>
      <c r="K547" s="58"/>
      <c r="L547" s="9"/>
      <c r="M54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4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4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47" s="140">
        <f>ACOMPANHAMENTO_01[[#This Row],[QUANT]]</f>
        <v>0</v>
      </c>
    </row>
    <row r="548" spans="2:16" x14ac:dyDescent="0.25">
      <c r="B548" s="6" t="str">
        <f>IF(ACOMPANHAMENTO_01[[#This Row],[MAT]]="","",COUNTA($C$8:C548))</f>
        <v/>
      </c>
      <c r="C548" s="3"/>
      <c r="D548" s="28" t="str">
        <f>IFERROR(VLOOKUP(ACOMPANHAMENTO_01[[#This Row],[MAT]],FUNCIONARIOS[],3,FALSE),"")</f>
        <v/>
      </c>
      <c r="E548" s="140" t="str">
        <f>IFERROR(VLOOKUP(ACOMPANHAMENTO_01[[#This Row],[MAT]],FUNCIONARIOS[],4,FALSE),"")</f>
        <v/>
      </c>
      <c r="F548" s="8"/>
      <c r="G548" s="7"/>
      <c r="H548" s="28" t="str">
        <f>IFERROR(VLOOKUP(ACOMPANHAMENTO_01[[#This Row],[COD.S]],TABELA_PRODUÇÃO[[COD]:[SERVIÇOS]],3,FALSE),"")</f>
        <v/>
      </c>
      <c r="I548" s="140" t="str">
        <f>IFERROR(VLOOKUP(ACOMPANHAMENTO_01[[#This Row],[COD.S]],TABELA_PRODUÇÃO[[COD]:[UND.]],4,FALSE),"")</f>
        <v/>
      </c>
      <c r="J548" s="150"/>
      <c r="K548" s="58"/>
      <c r="L548" s="9"/>
      <c r="M54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4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4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48" s="140">
        <f>ACOMPANHAMENTO_01[[#This Row],[QUANT]]</f>
        <v>0</v>
      </c>
    </row>
    <row r="549" spans="2:16" x14ac:dyDescent="0.25">
      <c r="B549" s="6" t="str">
        <f>IF(ACOMPANHAMENTO_01[[#This Row],[MAT]]="","",COUNTA($C$8:C549))</f>
        <v/>
      </c>
      <c r="C549" s="3"/>
      <c r="D549" s="28" t="str">
        <f>IFERROR(VLOOKUP(ACOMPANHAMENTO_01[[#This Row],[MAT]],FUNCIONARIOS[],3,FALSE),"")</f>
        <v/>
      </c>
      <c r="E549" s="140" t="str">
        <f>IFERROR(VLOOKUP(ACOMPANHAMENTO_01[[#This Row],[MAT]],FUNCIONARIOS[],4,FALSE),"")</f>
        <v/>
      </c>
      <c r="F549" s="8"/>
      <c r="G549" s="7"/>
      <c r="H549" s="28" t="str">
        <f>IFERROR(VLOOKUP(ACOMPANHAMENTO_01[[#This Row],[COD.S]],TABELA_PRODUÇÃO[[COD]:[SERVIÇOS]],3,FALSE),"")</f>
        <v/>
      </c>
      <c r="I549" s="140" t="str">
        <f>IFERROR(VLOOKUP(ACOMPANHAMENTO_01[[#This Row],[COD.S]],TABELA_PRODUÇÃO[[COD]:[UND.]],4,FALSE),"")</f>
        <v/>
      </c>
      <c r="J549" s="150"/>
      <c r="K549" s="58"/>
      <c r="L549" s="9"/>
      <c r="M54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4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4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49" s="140">
        <f>ACOMPANHAMENTO_01[[#This Row],[QUANT]]</f>
        <v>0</v>
      </c>
    </row>
    <row r="550" spans="2:16" x14ac:dyDescent="0.25">
      <c r="B550" s="6" t="str">
        <f>IF(ACOMPANHAMENTO_01[[#This Row],[MAT]]="","",COUNTA($C$8:C550))</f>
        <v/>
      </c>
      <c r="C550" s="3"/>
      <c r="D550" s="28" t="str">
        <f>IFERROR(VLOOKUP(ACOMPANHAMENTO_01[[#This Row],[MAT]],FUNCIONARIOS[],3,FALSE),"")</f>
        <v/>
      </c>
      <c r="E550" s="140" t="str">
        <f>IFERROR(VLOOKUP(ACOMPANHAMENTO_01[[#This Row],[MAT]],FUNCIONARIOS[],4,FALSE),"")</f>
        <v/>
      </c>
      <c r="F550" s="8"/>
      <c r="G550" s="7"/>
      <c r="H550" s="28" t="str">
        <f>IFERROR(VLOOKUP(ACOMPANHAMENTO_01[[#This Row],[COD.S]],TABELA_PRODUÇÃO[[COD]:[SERVIÇOS]],3,FALSE),"")</f>
        <v/>
      </c>
      <c r="I550" s="140" t="str">
        <f>IFERROR(VLOOKUP(ACOMPANHAMENTO_01[[#This Row],[COD.S]],TABELA_PRODUÇÃO[[COD]:[UND.]],4,FALSE),"")</f>
        <v/>
      </c>
      <c r="J550" s="150"/>
      <c r="K550" s="58"/>
      <c r="L550" s="9"/>
      <c r="M55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5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5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50" s="140">
        <f>ACOMPANHAMENTO_01[[#This Row],[QUANT]]</f>
        <v>0</v>
      </c>
    </row>
    <row r="551" spans="2:16" x14ac:dyDescent="0.25">
      <c r="B551" s="6" t="str">
        <f>IF(ACOMPANHAMENTO_01[[#This Row],[MAT]]="","",COUNTA($C$8:C551))</f>
        <v/>
      </c>
      <c r="C551" s="3"/>
      <c r="D551" s="28" t="str">
        <f>IFERROR(VLOOKUP(ACOMPANHAMENTO_01[[#This Row],[MAT]],FUNCIONARIOS[],3,FALSE),"")</f>
        <v/>
      </c>
      <c r="E551" s="140" t="str">
        <f>IFERROR(VLOOKUP(ACOMPANHAMENTO_01[[#This Row],[MAT]],FUNCIONARIOS[],4,FALSE),"")</f>
        <v/>
      </c>
      <c r="F551" s="8"/>
      <c r="G551" s="7"/>
      <c r="H551" s="28" t="str">
        <f>IFERROR(VLOOKUP(ACOMPANHAMENTO_01[[#This Row],[COD.S]],TABELA_PRODUÇÃO[[COD]:[SERVIÇOS]],3,FALSE),"")</f>
        <v/>
      </c>
      <c r="I551" s="140" t="str">
        <f>IFERROR(VLOOKUP(ACOMPANHAMENTO_01[[#This Row],[COD.S]],TABELA_PRODUÇÃO[[COD]:[UND.]],4,FALSE),"")</f>
        <v/>
      </c>
      <c r="J551" s="150"/>
      <c r="K551" s="58"/>
      <c r="L551" s="9"/>
      <c r="M55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5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5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51" s="140">
        <f>ACOMPANHAMENTO_01[[#This Row],[QUANT]]</f>
        <v>0</v>
      </c>
    </row>
    <row r="552" spans="2:16" x14ac:dyDescent="0.25">
      <c r="B552" s="6" t="str">
        <f>IF(ACOMPANHAMENTO_01[[#This Row],[MAT]]="","",COUNTA($C$8:C552))</f>
        <v/>
      </c>
      <c r="C552" s="3"/>
      <c r="D552" s="28" t="str">
        <f>IFERROR(VLOOKUP(ACOMPANHAMENTO_01[[#This Row],[MAT]],FUNCIONARIOS[],3,FALSE),"")</f>
        <v/>
      </c>
      <c r="E552" s="140" t="str">
        <f>IFERROR(VLOOKUP(ACOMPANHAMENTO_01[[#This Row],[MAT]],FUNCIONARIOS[],4,FALSE),"")</f>
        <v/>
      </c>
      <c r="F552" s="8"/>
      <c r="G552" s="7"/>
      <c r="H552" s="28" t="str">
        <f>IFERROR(VLOOKUP(ACOMPANHAMENTO_01[[#This Row],[COD.S]],TABELA_PRODUÇÃO[[COD]:[SERVIÇOS]],3,FALSE),"")</f>
        <v/>
      </c>
      <c r="I552" s="140" t="str">
        <f>IFERROR(VLOOKUP(ACOMPANHAMENTO_01[[#This Row],[COD.S]],TABELA_PRODUÇÃO[[COD]:[UND.]],4,FALSE),"")</f>
        <v/>
      </c>
      <c r="J552" s="150"/>
      <c r="K552" s="58"/>
      <c r="L552" s="9"/>
      <c r="M55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5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5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52" s="140">
        <f>ACOMPANHAMENTO_01[[#This Row],[QUANT]]</f>
        <v>0</v>
      </c>
    </row>
    <row r="553" spans="2:16" x14ac:dyDescent="0.25">
      <c r="B553" s="6" t="str">
        <f>IF(ACOMPANHAMENTO_01[[#This Row],[MAT]]="","",COUNTA($C$8:C553))</f>
        <v/>
      </c>
      <c r="C553" s="3"/>
      <c r="D553" s="28" t="str">
        <f>IFERROR(VLOOKUP(ACOMPANHAMENTO_01[[#This Row],[MAT]],FUNCIONARIOS[],3,FALSE),"")</f>
        <v/>
      </c>
      <c r="E553" s="140" t="str">
        <f>IFERROR(VLOOKUP(ACOMPANHAMENTO_01[[#This Row],[MAT]],FUNCIONARIOS[],4,FALSE),"")</f>
        <v/>
      </c>
      <c r="F553" s="8"/>
      <c r="G553" s="7"/>
      <c r="H553" s="28" t="str">
        <f>IFERROR(VLOOKUP(ACOMPANHAMENTO_01[[#This Row],[COD.S]],TABELA_PRODUÇÃO[[COD]:[SERVIÇOS]],3,FALSE),"")</f>
        <v/>
      </c>
      <c r="I553" s="140" t="str">
        <f>IFERROR(VLOOKUP(ACOMPANHAMENTO_01[[#This Row],[COD.S]],TABELA_PRODUÇÃO[[COD]:[UND.]],4,FALSE),"")</f>
        <v/>
      </c>
      <c r="J553" s="150"/>
      <c r="K553" s="58"/>
      <c r="L553" s="9"/>
      <c r="M55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5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5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53" s="140">
        <f>ACOMPANHAMENTO_01[[#This Row],[QUANT]]</f>
        <v>0</v>
      </c>
    </row>
    <row r="554" spans="2:16" x14ac:dyDescent="0.25">
      <c r="B554" s="6" t="str">
        <f>IF(ACOMPANHAMENTO_01[[#This Row],[MAT]]="","",COUNTA($C$8:C554))</f>
        <v/>
      </c>
      <c r="C554" s="3"/>
      <c r="D554" s="28" t="str">
        <f>IFERROR(VLOOKUP(ACOMPANHAMENTO_01[[#This Row],[MAT]],FUNCIONARIOS[],3,FALSE),"")</f>
        <v/>
      </c>
      <c r="E554" s="140" t="str">
        <f>IFERROR(VLOOKUP(ACOMPANHAMENTO_01[[#This Row],[MAT]],FUNCIONARIOS[],4,FALSE),"")</f>
        <v/>
      </c>
      <c r="F554" s="8"/>
      <c r="G554" s="7"/>
      <c r="H554" s="28" t="str">
        <f>IFERROR(VLOOKUP(ACOMPANHAMENTO_01[[#This Row],[COD.S]],TABELA_PRODUÇÃO[[COD]:[SERVIÇOS]],3,FALSE),"")</f>
        <v/>
      </c>
      <c r="I554" s="140" t="str">
        <f>IFERROR(VLOOKUP(ACOMPANHAMENTO_01[[#This Row],[COD.S]],TABELA_PRODUÇÃO[[COD]:[UND.]],4,FALSE),"")</f>
        <v/>
      </c>
      <c r="J554" s="150"/>
      <c r="K554" s="58"/>
      <c r="L554" s="9"/>
      <c r="M55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5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5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54" s="140">
        <f>ACOMPANHAMENTO_01[[#This Row],[QUANT]]</f>
        <v>0</v>
      </c>
    </row>
    <row r="555" spans="2:16" x14ac:dyDescent="0.25">
      <c r="B555" s="6" t="str">
        <f>IF(ACOMPANHAMENTO_01[[#This Row],[MAT]]="","",COUNTA($C$8:C555))</f>
        <v/>
      </c>
      <c r="C555" s="3"/>
      <c r="D555" s="28" t="str">
        <f>IFERROR(VLOOKUP(ACOMPANHAMENTO_01[[#This Row],[MAT]],FUNCIONARIOS[],3,FALSE),"")</f>
        <v/>
      </c>
      <c r="E555" s="140" t="str">
        <f>IFERROR(VLOOKUP(ACOMPANHAMENTO_01[[#This Row],[MAT]],FUNCIONARIOS[],4,FALSE),"")</f>
        <v/>
      </c>
      <c r="F555" s="8"/>
      <c r="G555" s="7"/>
      <c r="H555" s="28" t="str">
        <f>IFERROR(VLOOKUP(ACOMPANHAMENTO_01[[#This Row],[COD.S]],TABELA_PRODUÇÃO[[COD]:[SERVIÇOS]],3,FALSE),"")</f>
        <v/>
      </c>
      <c r="I555" s="140" t="str">
        <f>IFERROR(VLOOKUP(ACOMPANHAMENTO_01[[#This Row],[COD.S]],TABELA_PRODUÇÃO[[COD]:[UND.]],4,FALSE),"")</f>
        <v/>
      </c>
      <c r="J555" s="150"/>
      <c r="K555" s="58"/>
      <c r="L555" s="9"/>
      <c r="M55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5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5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55" s="140">
        <f>ACOMPANHAMENTO_01[[#This Row],[QUANT]]</f>
        <v>0</v>
      </c>
    </row>
    <row r="556" spans="2:16" x14ac:dyDescent="0.25">
      <c r="B556" s="6" t="str">
        <f>IF(ACOMPANHAMENTO_01[[#This Row],[MAT]]="","",COUNTA($C$8:C556))</f>
        <v/>
      </c>
      <c r="C556" s="3"/>
      <c r="D556" s="28" t="str">
        <f>IFERROR(VLOOKUP(ACOMPANHAMENTO_01[[#This Row],[MAT]],FUNCIONARIOS[],3,FALSE),"")</f>
        <v/>
      </c>
      <c r="E556" s="140" t="str">
        <f>IFERROR(VLOOKUP(ACOMPANHAMENTO_01[[#This Row],[MAT]],FUNCIONARIOS[],4,FALSE),"")</f>
        <v/>
      </c>
      <c r="F556" s="8"/>
      <c r="G556" s="7"/>
      <c r="H556" s="28" t="str">
        <f>IFERROR(VLOOKUP(ACOMPANHAMENTO_01[[#This Row],[COD.S]],TABELA_PRODUÇÃO[[COD]:[SERVIÇOS]],3,FALSE),"")</f>
        <v/>
      </c>
      <c r="I556" s="140" t="str">
        <f>IFERROR(VLOOKUP(ACOMPANHAMENTO_01[[#This Row],[COD.S]],TABELA_PRODUÇÃO[[COD]:[UND.]],4,FALSE),"")</f>
        <v/>
      </c>
      <c r="J556" s="150"/>
      <c r="K556" s="58"/>
      <c r="L556" s="9"/>
      <c r="M55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5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5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56" s="140">
        <f>ACOMPANHAMENTO_01[[#This Row],[QUANT]]</f>
        <v>0</v>
      </c>
    </row>
    <row r="557" spans="2:16" x14ac:dyDescent="0.25">
      <c r="B557" s="6" t="str">
        <f>IF(ACOMPANHAMENTO_01[[#This Row],[MAT]]="","",COUNTA($C$8:C557))</f>
        <v/>
      </c>
      <c r="C557" s="3"/>
      <c r="D557" s="28" t="str">
        <f>IFERROR(VLOOKUP(ACOMPANHAMENTO_01[[#This Row],[MAT]],FUNCIONARIOS[],3,FALSE),"")</f>
        <v/>
      </c>
      <c r="E557" s="140" t="str">
        <f>IFERROR(VLOOKUP(ACOMPANHAMENTO_01[[#This Row],[MAT]],FUNCIONARIOS[],4,FALSE),"")</f>
        <v/>
      </c>
      <c r="F557" s="8"/>
      <c r="G557" s="7"/>
      <c r="H557" s="28" t="str">
        <f>IFERROR(VLOOKUP(ACOMPANHAMENTO_01[[#This Row],[COD.S]],TABELA_PRODUÇÃO[[COD]:[SERVIÇOS]],3,FALSE),"")</f>
        <v/>
      </c>
      <c r="I557" s="140" t="str">
        <f>IFERROR(VLOOKUP(ACOMPANHAMENTO_01[[#This Row],[COD.S]],TABELA_PRODUÇÃO[[COD]:[UND.]],4,FALSE),"")</f>
        <v/>
      </c>
      <c r="J557" s="150"/>
      <c r="K557" s="58"/>
      <c r="L557" s="9"/>
      <c r="M55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5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5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57" s="140">
        <f>ACOMPANHAMENTO_01[[#This Row],[QUANT]]</f>
        <v>0</v>
      </c>
    </row>
    <row r="558" spans="2:16" x14ac:dyDescent="0.25">
      <c r="B558" s="6" t="str">
        <f>IF(ACOMPANHAMENTO_01[[#This Row],[MAT]]="","",COUNTA($C$8:C558))</f>
        <v/>
      </c>
      <c r="C558" s="3"/>
      <c r="D558" s="28" t="str">
        <f>IFERROR(VLOOKUP(ACOMPANHAMENTO_01[[#This Row],[MAT]],FUNCIONARIOS[],3,FALSE),"")</f>
        <v/>
      </c>
      <c r="E558" s="140" t="str">
        <f>IFERROR(VLOOKUP(ACOMPANHAMENTO_01[[#This Row],[MAT]],FUNCIONARIOS[],4,FALSE),"")</f>
        <v/>
      </c>
      <c r="F558" s="8"/>
      <c r="G558" s="7"/>
      <c r="H558" s="28" t="str">
        <f>IFERROR(VLOOKUP(ACOMPANHAMENTO_01[[#This Row],[COD.S]],TABELA_PRODUÇÃO[[COD]:[SERVIÇOS]],3,FALSE),"")</f>
        <v/>
      </c>
      <c r="I558" s="140" t="str">
        <f>IFERROR(VLOOKUP(ACOMPANHAMENTO_01[[#This Row],[COD.S]],TABELA_PRODUÇÃO[[COD]:[UND.]],4,FALSE),"")</f>
        <v/>
      </c>
      <c r="J558" s="150"/>
      <c r="K558" s="58"/>
      <c r="L558" s="9"/>
      <c r="M55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5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5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58" s="140">
        <f>ACOMPANHAMENTO_01[[#This Row],[QUANT]]</f>
        <v>0</v>
      </c>
    </row>
    <row r="559" spans="2:16" x14ac:dyDescent="0.25">
      <c r="B559" s="6" t="str">
        <f>IF(ACOMPANHAMENTO_01[[#This Row],[MAT]]="","",COUNTA($C$8:C559))</f>
        <v/>
      </c>
      <c r="C559" s="3"/>
      <c r="D559" s="28" t="str">
        <f>IFERROR(VLOOKUP(ACOMPANHAMENTO_01[[#This Row],[MAT]],FUNCIONARIOS[],3,FALSE),"")</f>
        <v/>
      </c>
      <c r="E559" s="140" t="str">
        <f>IFERROR(VLOOKUP(ACOMPANHAMENTO_01[[#This Row],[MAT]],FUNCIONARIOS[],4,FALSE),"")</f>
        <v/>
      </c>
      <c r="F559" s="8"/>
      <c r="G559" s="7"/>
      <c r="H559" s="28" t="str">
        <f>IFERROR(VLOOKUP(ACOMPANHAMENTO_01[[#This Row],[COD.S]],TABELA_PRODUÇÃO[[COD]:[SERVIÇOS]],3,FALSE),"")</f>
        <v/>
      </c>
      <c r="I559" s="140" t="str">
        <f>IFERROR(VLOOKUP(ACOMPANHAMENTO_01[[#This Row],[COD.S]],TABELA_PRODUÇÃO[[COD]:[UND.]],4,FALSE),"")</f>
        <v/>
      </c>
      <c r="J559" s="150"/>
      <c r="K559" s="58"/>
      <c r="L559" s="9"/>
      <c r="M55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5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5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59" s="140">
        <f>ACOMPANHAMENTO_01[[#This Row],[QUANT]]</f>
        <v>0</v>
      </c>
    </row>
    <row r="560" spans="2:16" x14ac:dyDescent="0.25">
      <c r="B560" s="6" t="str">
        <f>IF(ACOMPANHAMENTO_01[[#This Row],[MAT]]="","",COUNTA($C$8:C560))</f>
        <v/>
      </c>
      <c r="C560" s="3"/>
      <c r="D560" s="28" t="str">
        <f>IFERROR(VLOOKUP(ACOMPANHAMENTO_01[[#This Row],[MAT]],FUNCIONARIOS[],3,FALSE),"")</f>
        <v/>
      </c>
      <c r="E560" s="140" t="str">
        <f>IFERROR(VLOOKUP(ACOMPANHAMENTO_01[[#This Row],[MAT]],FUNCIONARIOS[],4,FALSE),"")</f>
        <v/>
      </c>
      <c r="F560" s="8"/>
      <c r="G560" s="7"/>
      <c r="H560" s="28" t="str">
        <f>IFERROR(VLOOKUP(ACOMPANHAMENTO_01[[#This Row],[COD.S]],TABELA_PRODUÇÃO[[COD]:[SERVIÇOS]],3,FALSE),"")</f>
        <v/>
      </c>
      <c r="I560" s="140" t="str">
        <f>IFERROR(VLOOKUP(ACOMPANHAMENTO_01[[#This Row],[COD.S]],TABELA_PRODUÇÃO[[COD]:[UND.]],4,FALSE),"")</f>
        <v/>
      </c>
      <c r="J560" s="150"/>
      <c r="K560" s="58"/>
      <c r="L560" s="9"/>
      <c r="M56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6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6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60" s="140">
        <f>ACOMPANHAMENTO_01[[#This Row],[QUANT]]</f>
        <v>0</v>
      </c>
    </row>
    <row r="561" spans="2:16" x14ac:dyDescent="0.25">
      <c r="B561" s="6" t="str">
        <f>IF(ACOMPANHAMENTO_01[[#This Row],[MAT]]="","",COUNTA($C$8:C561))</f>
        <v/>
      </c>
      <c r="C561" s="3"/>
      <c r="D561" s="28" t="str">
        <f>IFERROR(VLOOKUP(ACOMPANHAMENTO_01[[#This Row],[MAT]],FUNCIONARIOS[],3,FALSE),"")</f>
        <v/>
      </c>
      <c r="E561" s="140" t="str">
        <f>IFERROR(VLOOKUP(ACOMPANHAMENTO_01[[#This Row],[MAT]],FUNCIONARIOS[],4,FALSE),"")</f>
        <v/>
      </c>
      <c r="F561" s="8"/>
      <c r="G561" s="7"/>
      <c r="H561" s="28" t="str">
        <f>IFERROR(VLOOKUP(ACOMPANHAMENTO_01[[#This Row],[COD.S]],TABELA_PRODUÇÃO[[COD]:[SERVIÇOS]],3,FALSE),"")</f>
        <v/>
      </c>
      <c r="I561" s="140" t="str">
        <f>IFERROR(VLOOKUP(ACOMPANHAMENTO_01[[#This Row],[COD.S]],TABELA_PRODUÇÃO[[COD]:[UND.]],4,FALSE),"")</f>
        <v/>
      </c>
      <c r="J561" s="150"/>
      <c r="K561" s="58"/>
      <c r="L561" s="9"/>
      <c r="M56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6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6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61" s="140">
        <f>ACOMPANHAMENTO_01[[#This Row],[QUANT]]</f>
        <v>0</v>
      </c>
    </row>
    <row r="562" spans="2:16" x14ac:dyDescent="0.25">
      <c r="B562" s="6" t="str">
        <f>IF(ACOMPANHAMENTO_01[[#This Row],[MAT]]="","",COUNTA($C$8:C562))</f>
        <v/>
      </c>
      <c r="C562" s="3"/>
      <c r="D562" s="28" t="str">
        <f>IFERROR(VLOOKUP(ACOMPANHAMENTO_01[[#This Row],[MAT]],FUNCIONARIOS[],3,FALSE),"")</f>
        <v/>
      </c>
      <c r="E562" s="140" t="str">
        <f>IFERROR(VLOOKUP(ACOMPANHAMENTO_01[[#This Row],[MAT]],FUNCIONARIOS[],4,FALSE),"")</f>
        <v/>
      </c>
      <c r="F562" s="8"/>
      <c r="G562" s="7"/>
      <c r="H562" s="28" t="str">
        <f>IFERROR(VLOOKUP(ACOMPANHAMENTO_01[[#This Row],[COD.S]],TABELA_PRODUÇÃO[[COD]:[SERVIÇOS]],3,FALSE),"")</f>
        <v/>
      </c>
      <c r="I562" s="140" t="str">
        <f>IFERROR(VLOOKUP(ACOMPANHAMENTO_01[[#This Row],[COD.S]],TABELA_PRODUÇÃO[[COD]:[UND.]],4,FALSE),"")</f>
        <v/>
      </c>
      <c r="J562" s="150"/>
      <c r="K562" s="58"/>
      <c r="L562" s="9"/>
      <c r="M56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6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6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62" s="140">
        <f>ACOMPANHAMENTO_01[[#This Row],[QUANT]]</f>
        <v>0</v>
      </c>
    </row>
    <row r="563" spans="2:16" x14ac:dyDescent="0.25">
      <c r="B563" s="6" t="str">
        <f>IF(ACOMPANHAMENTO_01[[#This Row],[MAT]]="","",COUNTA($C$8:C563))</f>
        <v/>
      </c>
      <c r="C563" s="3"/>
      <c r="D563" s="28" t="str">
        <f>IFERROR(VLOOKUP(ACOMPANHAMENTO_01[[#This Row],[MAT]],FUNCIONARIOS[],3,FALSE),"")</f>
        <v/>
      </c>
      <c r="E563" s="140" t="str">
        <f>IFERROR(VLOOKUP(ACOMPANHAMENTO_01[[#This Row],[MAT]],FUNCIONARIOS[],4,FALSE),"")</f>
        <v/>
      </c>
      <c r="F563" s="8"/>
      <c r="G563" s="7"/>
      <c r="H563" s="28" t="str">
        <f>IFERROR(VLOOKUP(ACOMPANHAMENTO_01[[#This Row],[COD.S]],TABELA_PRODUÇÃO[[COD]:[SERVIÇOS]],3,FALSE),"")</f>
        <v/>
      </c>
      <c r="I563" s="140" t="str">
        <f>IFERROR(VLOOKUP(ACOMPANHAMENTO_01[[#This Row],[COD.S]],TABELA_PRODUÇÃO[[COD]:[UND.]],4,FALSE),"")</f>
        <v/>
      </c>
      <c r="J563" s="150"/>
      <c r="K563" s="58"/>
      <c r="L563" s="9"/>
      <c r="M56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6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6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63" s="140">
        <f>ACOMPANHAMENTO_01[[#This Row],[QUANT]]</f>
        <v>0</v>
      </c>
    </row>
    <row r="564" spans="2:16" x14ac:dyDescent="0.25">
      <c r="B564" s="6" t="str">
        <f>IF(ACOMPANHAMENTO_01[[#This Row],[MAT]]="","",COUNTA($C$8:C564))</f>
        <v/>
      </c>
      <c r="C564" s="3"/>
      <c r="D564" s="28" t="str">
        <f>IFERROR(VLOOKUP(ACOMPANHAMENTO_01[[#This Row],[MAT]],FUNCIONARIOS[],3,FALSE),"")</f>
        <v/>
      </c>
      <c r="E564" s="140" t="str">
        <f>IFERROR(VLOOKUP(ACOMPANHAMENTO_01[[#This Row],[MAT]],FUNCIONARIOS[],4,FALSE),"")</f>
        <v/>
      </c>
      <c r="F564" s="8"/>
      <c r="G564" s="7"/>
      <c r="H564" s="28" t="str">
        <f>IFERROR(VLOOKUP(ACOMPANHAMENTO_01[[#This Row],[COD.S]],TABELA_PRODUÇÃO[[COD]:[SERVIÇOS]],3,FALSE),"")</f>
        <v/>
      </c>
      <c r="I564" s="140" t="str">
        <f>IFERROR(VLOOKUP(ACOMPANHAMENTO_01[[#This Row],[COD.S]],TABELA_PRODUÇÃO[[COD]:[UND.]],4,FALSE),"")</f>
        <v/>
      </c>
      <c r="J564" s="150"/>
      <c r="K564" s="58"/>
      <c r="L564" s="9"/>
      <c r="M56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6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6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64" s="140">
        <f>ACOMPANHAMENTO_01[[#This Row],[QUANT]]</f>
        <v>0</v>
      </c>
    </row>
    <row r="565" spans="2:16" x14ac:dyDescent="0.25">
      <c r="B565" s="6" t="str">
        <f>IF(ACOMPANHAMENTO_01[[#This Row],[MAT]]="","",COUNTA($C$8:C565))</f>
        <v/>
      </c>
      <c r="C565" s="3"/>
      <c r="D565" s="28" t="str">
        <f>IFERROR(VLOOKUP(ACOMPANHAMENTO_01[[#This Row],[MAT]],FUNCIONARIOS[],3,FALSE),"")</f>
        <v/>
      </c>
      <c r="E565" s="140" t="str">
        <f>IFERROR(VLOOKUP(ACOMPANHAMENTO_01[[#This Row],[MAT]],FUNCIONARIOS[],4,FALSE),"")</f>
        <v/>
      </c>
      <c r="F565" s="8"/>
      <c r="G565" s="7"/>
      <c r="H565" s="28" t="str">
        <f>IFERROR(VLOOKUP(ACOMPANHAMENTO_01[[#This Row],[COD.S]],TABELA_PRODUÇÃO[[COD]:[SERVIÇOS]],3,FALSE),"")</f>
        <v/>
      </c>
      <c r="I565" s="140" t="str">
        <f>IFERROR(VLOOKUP(ACOMPANHAMENTO_01[[#This Row],[COD.S]],TABELA_PRODUÇÃO[[COD]:[UND.]],4,FALSE),"")</f>
        <v/>
      </c>
      <c r="J565" s="150"/>
      <c r="K565" s="58"/>
      <c r="L565" s="9"/>
      <c r="M56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6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6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65" s="140">
        <f>ACOMPANHAMENTO_01[[#This Row],[QUANT]]</f>
        <v>0</v>
      </c>
    </row>
    <row r="566" spans="2:16" x14ac:dyDescent="0.25">
      <c r="B566" s="6" t="str">
        <f>IF(ACOMPANHAMENTO_01[[#This Row],[MAT]]="","",COUNTA($C$8:C566))</f>
        <v/>
      </c>
      <c r="C566" s="3"/>
      <c r="D566" s="28" t="str">
        <f>IFERROR(VLOOKUP(ACOMPANHAMENTO_01[[#This Row],[MAT]],FUNCIONARIOS[],3,FALSE),"")</f>
        <v/>
      </c>
      <c r="E566" s="140" t="str">
        <f>IFERROR(VLOOKUP(ACOMPANHAMENTO_01[[#This Row],[MAT]],FUNCIONARIOS[],4,FALSE),"")</f>
        <v/>
      </c>
      <c r="F566" s="8"/>
      <c r="G566" s="7"/>
      <c r="H566" s="28" t="str">
        <f>IFERROR(VLOOKUP(ACOMPANHAMENTO_01[[#This Row],[COD.S]],TABELA_PRODUÇÃO[[COD]:[SERVIÇOS]],3,FALSE),"")</f>
        <v/>
      </c>
      <c r="I566" s="140" t="str">
        <f>IFERROR(VLOOKUP(ACOMPANHAMENTO_01[[#This Row],[COD.S]],TABELA_PRODUÇÃO[[COD]:[UND.]],4,FALSE),"")</f>
        <v/>
      </c>
      <c r="J566" s="150"/>
      <c r="K566" s="58"/>
      <c r="L566" s="9"/>
      <c r="M56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6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6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66" s="140">
        <f>ACOMPANHAMENTO_01[[#This Row],[QUANT]]</f>
        <v>0</v>
      </c>
    </row>
    <row r="567" spans="2:16" x14ac:dyDescent="0.25">
      <c r="B567" s="6" t="str">
        <f>IF(ACOMPANHAMENTO_01[[#This Row],[MAT]]="","",COUNTA($C$8:C567))</f>
        <v/>
      </c>
      <c r="C567" s="3"/>
      <c r="D567" s="28" t="str">
        <f>IFERROR(VLOOKUP(ACOMPANHAMENTO_01[[#This Row],[MAT]],FUNCIONARIOS[],3,FALSE),"")</f>
        <v/>
      </c>
      <c r="E567" s="140" t="str">
        <f>IFERROR(VLOOKUP(ACOMPANHAMENTO_01[[#This Row],[MAT]],FUNCIONARIOS[],4,FALSE),"")</f>
        <v/>
      </c>
      <c r="F567" s="8"/>
      <c r="G567" s="7"/>
      <c r="H567" s="28" t="str">
        <f>IFERROR(VLOOKUP(ACOMPANHAMENTO_01[[#This Row],[COD.S]],TABELA_PRODUÇÃO[[COD]:[SERVIÇOS]],3,FALSE),"")</f>
        <v/>
      </c>
      <c r="I567" s="140" t="str">
        <f>IFERROR(VLOOKUP(ACOMPANHAMENTO_01[[#This Row],[COD.S]],TABELA_PRODUÇÃO[[COD]:[UND.]],4,FALSE),"")</f>
        <v/>
      </c>
      <c r="J567" s="150"/>
      <c r="K567" s="58"/>
      <c r="L567" s="9"/>
      <c r="M56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6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6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67" s="140">
        <f>ACOMPANHAMENTO_01[[#This Row],[QUANT]]</f>
        <v>0</v>
      </c>
    </row>
    <row r="568" spans="2:16" x14ac:dyDescent="0.25">
      <c r="B568" s="6" t="str">
        <f>IF(ACOMPANHAMENTO_01[[#This Row],[MAT]]="","",COUNTA($C$8:C568))</f>
        <v/>
      </c>
      <c r="C568" s="3"/>
      <c r="D568" s="28" t="str">
        <f>IFERROR(VLOOKUP(ACOMPANHAMENTO_01[[#This Row],[MAT]],FUNCIONARIOS[],3,FALSE),"")</f>
        <v/>
      </c>
      <c r="E568" s="140" t="str">
        <f>IFERROR(VLOOKUP(ACOMPANHAMENTO_01[[#This Row],[MAT]],FUNCIONARIOS[],4,FALSE),"")</f>
        <v/>
      </c>
      <c r="F568" s="8"/>
      <c r="G568" s="7"/>
      <c r="H568" s="28" t="str">
        <f>IFERROR(VLOOKUP(ACOMPANHAMENTO_01[[#This Row],[COD.S]],TABELA_PRODUÇÃO[[COD]:[SERVIÇOS]],3,FALSE),"")</f>
        <v/>
      </c>
      <c r="I568" s="140" t="str">
        <f>IFERROR(VLOOKUP(ACOMPANHAMENTO_01[[#This Row],[COD.S]],TABELA_PRODUÇÃO[[COD]:[UND.]],4,FALSE),"")</f>
        <v/>
      </c>
      <c r="J568" s="150"/>
      <c r="K568" s="58"/>
      <c r="L568" s="9"/>
      <c r="M56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6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6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68" s="140">
        <f>ACOMPANHAMENTO_01[[#This Row],[QUANT]]</f>
        <v>0</v>
      </c>
    </row>
    <row r="569" spans="2:16" x14ac:dyDescent="0.25">
      <c r="B569" s="6" t="str">
        <f>IF(ACOMPANHAMENTO_01[[#This Row],[MAT]]="","",COUNTA($C$8:C569))</f>
        <v/>
      </c>
      <c r="C569" s="3"/>
      <c r="D569" s="28" t="str">
        <f>IFERROR(VLOOKUP(ACOMPANHAMENTO_01[[#This Row],[MAT]],FUNCIONARIOS[],3,FALSE),"")</f>
        <v/>
      </c>
      <c r="E569" s="140" t="str">
        <f>IFERROR(VLOOKUP(ACOMPANHAMENTO_01[[#This Row],[MAT]],FUNCIONARIOS[],4,FALSE),"")</f>
        <v/>
      </c>
      <c r="F569" s="8"/>
      <c r="G569" s="7"/>
      <c r="H569" s="28" t="str">
        <f>IFERROR(VLOOKUP(ACOMPANHAMENTO_01[[#This Row],[COD.S]],TABELA_PRODUÇÃO[[COD]:[SERVIÇOS]],3,FALSE),"")</f>
        <v/>
      </c>
      <c r="I569" s="140" t="str">
        <f>IFERROR(VLOOKUP(ACOMPANHAMENTO_01[[#This Row],[COD.S]],TABELA_PRODUÇÃO[[COD]:[UND.]],4,FALSE),"")</f>
        <v/>
      </c>
      <c r="J569" s="150"/>
      <c r="K569" s="58"/>
      <c r="L569" s="9"/>
      <c r="M56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6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6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69" s="140">
        <f>ACOMPANHAMENTO_01[[#This Row],[QUANT]]</f>
        <v>0</v>
      </c>
    </row>
    <row r="570" spans="2:16" x14ac:dyDescent="0.25">
      <c r="B570" s="6" t="str">
        <f>IF(ACOMPANHAMENTO_01[[#This Row],[MAT]]="","",COUNTA($C$8:C570))</f>
        <v/>
      </c>
      <c r="C570" s="3"/>
      <c r="D570" s="28" t="str">
        <f>IFERROR(VLOOKUP(ACOMPANHAMENTO_01[[#This Row],[MAT]],FUNCIONARIOS[],3,FALSE),"")</f>
        <v/>
      </c>
      <c r="E570" s="140" t="str">
        <f>IFERROR(VLOOKUP(ACOMPANHAMENTO_01[[#This Row],[MAT]],FUNCIONARIOS[],4,FALSE),"")</f>
        <v/>
      </c>
      <c r="F570" s="8"/>
      <c r="G570" s="7"/>
      <c r="H570" s="28" t="str">
        <f>IFERROR(VLOOKUP(ACOMPANHAMENTO_01[[#This Row],[COD.S]],TABELA_PRODUÇÃO[[COD]:[SERVIÇOS]],3,FALSE),"")</f>
        <v/>
      </c>
      <c r="I570" s="140" t="str">
        <f>IFERROR(VLOOKUP(ACOMPANHAMENTO_01[[#This Row],[COD.S]],TABELA_PRODUÇÃO[[COD]:[UND.]],4,FALSE),"")</f>
        <v/>
      </c>
      <c r="J570" s="150"/>
      <c r="K570" s="58"/>
      <c r="L570" s="9"/>
      <c r="M57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7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7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70" s="140">
        <f>ACOMPANHAMENTO_01[[#This Row],[QUANT]]</f>
        <v>0</v>
      </c>
    </row>
    <row r="571" spans="2:16" x14ac:dyDescent="0.25">
      <c r="B571" s="6" t="str">
        <f>IF(ACOMPANHAMENTO_01[[#This Row],[MAT]]="","",COUNTA($C$8:C571))</f>
        <v/>
      </c>
      <c r="C571" s="3"/>
      <c r="D571" s="28" t="str">
        <f>IFERROR(VLOOKUP(ACOMPANHAMENTO_01[[#This Row],[MAT]],FUNCIONARIOS[],3,FALSE),"")</f>
        <v/>
      </c>
      <c r="E571" s="140" t="str">
        <f>IFERROR(VLOOKUP(ACOMPANHAMENTO_01[[#This Row],[MAT]],FUNCIONARIOS[],4,FALSE),"")</f>
        <v/>
      </c>
      <c r="F571" s="8"/>
      <c r="G571" s="7"/>
      <c r="H571" s="28" t="str">
        <f>IFERROR(VLOOKUP(ACOMPANHAMENTO_01[[#This Row],[COD.S]],TABELA_PRODUÇÃO[[COD]:[SERVIÇOS]],3,FALSE),"")</f>
        <v/>
      </c>
      <c r="I571" s="140" t="str">
        <f>IFERROR(VLOOKUP(ACOMPANHAMENTO_01[[#This Row],[COD.S]],TABELA_PRODUÇÃO[[COD]:[UND.]],4,FALSE),"")</f>
        <v/>
      </c>
      <c r="J571" s="150"/>
      <c r="K571" s="58"/>
      <c r="L571" s="9"/>
      <c r="M57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7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7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71" s="140">
        <f>ACOMPANHAMENTO_01[[#This Row],[QUANT]]</f>
        <v>0</v>
      </c>
    </row>
    <row r="572" spans="2:16" x14ac:dyDescent="0.25">
      <c r="B572" s="6" t="str">
        <f>IF(ACOMPANHAMENTO_01[[#This Row],[MAT]]="","",COUNTA($C$8:C572))</f>
        <v/>
      </c>
      <c r="C572" s="3"/>
      <c r="D572" s="28" t="str">
        <f>IFERROR(VLOOKUP(ACOMPANHAMENTO_01[[#This Row],[MAT]],FUNCIONARIOS[],3,FALSE),"")</f>
        <v/>
      </c>
      <c r="E572" s="140" t="str">
        <f>IFERROR(VLOOKUP(ACOMPANHAMENTO_01[[#This Row],[MAT]],FUNCIONARIOS[],4,FALSE),"")</f>
        <v/>
      </c>
      <c r="F572" s="8"/>
      <c r="G572" s="7"/>
      <c r="H572" s="28" t="str">
        <f>IFERROR(VLOOKUP(ACOMPANHAMENTO_01[[#This Row],[COD.S]],TABELA_PRODUÇÃO[[COD]:[SERVIÇOS]],3,FALSE),"")</f>
        <v/>
      </c>
      <c r="I572" s="140" t="str">
        <f>IFERROR(VLOOKUP(ACOMPANHAMENTO_01[[#This Row],[COD.S]],TABELA_PRODUÇÃO[[COD]:[UND.]],4,FALSE),"")</f>
        <v/>
      </c>
      <c r="J572" s="150"/>
      <c r="K572" s="58"/>
      <c r="L572" s="9"/>
      <c r="M57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7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7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72" s="140">
        <f>ACOMPANHAMENTO_01[[#This Row],[QUANT]]</f>
        <v>0</v>
      </c>
    </row>
    <row r="573" spans="2:16" x14ac:dyDescent="0.25">
      <c r="B573" s="6" t="str">
        <f>IF(ACOMPANHAMENTO_01[[#This Row],[MAT]]="","",COUNTA($C$8:C573))</f>
        <v/>
      </c>
      <c r="C573" s="3"/>
      <c r="D573" s="28" t="str">
        <f>IFERROR(VLOOKUP(ACOMPANHAMENTO_01[[#This Row],[MAT]],FUNCIONARIOS[],3,FALSE),"")</f>
        <v/>
      </c>
      <c r="E573" s="140" t="str">
        <f>IFERROR(VLOOKUP(ACOMPANHAMENTO_01[[#This Row],[MAT]],FUNCIONARIOS[],4,FALSE),"")</f>
        <v/>
      </c>
      <c r="F573" s="8"/>
      <c r="G573" s="7"/>
      <c r="H573" s="28" t="str">
        <f>IFERROR(VLOOKUP(ACOMPANHAMENTO_01[[#This Row],[COD.S]],TABELA_PRODUÇÃO[[COD]:[SERVIÇOS]],3,FALSE),"")</f>
        <v/>
      </c>
      <c r="I573" s="140" t="str">
        <f>IFERROR(VLOOKUP(ACOMPANHAMENTO_01[[#This Row],[COD.S]],TABELA_PRODUÇÃO[[COD]:[UND.]],4,FALSE),"")</f>
        <v/>
      </c>
      <c r="J573" s="150"/>
      <c r="K573" s="58"/>
      <c r="L573" s="9"/>
      <c r="M57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7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7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73" s="140">
        <f>ACOMPANHAMENTO_01[[#This Row],[QUANT]]</f>
        <v>0</v>
      </c>
    </row>
    <row r="574" spans="2:16" x14ac:dyDescent="0.25">
      <c r="B574" s="6" t="str">
        <f>IF(ACOMPANHAMENTO_01[[#This Row],[MAT]]="","",COUNTA($C$8:C574))</f>
        <v/>
      </c>
      <c r="C574" s="3"/>
      <c r="D574" s="28" t="str">
        <f>IFERROR(VLOOKUP(ACOMPANHAMENTO_01[[#This Row],[MAT]],FUNCIONARIOS[],3,FALSE),"")</f>
        <v/>
      </c>
      <c r="E574" s="140" t="str">
        <f>IFERROR(VLOOKUP(ACOMPANHAMENTO_01[[#This Row],[MAT]],FUNCIONARIOS[],4,FALSE),"")</f>
        <v/>
      </c>
      <c r="F574" s="8"/>
      <c r="G574" s="7"/>
      <c r="H574" s="28" t="str">
        <f>IFERROR(VLOOKUP(ACOMPANHAMENTO_01[[#This Row],[COD.S]],TABELA_PRODUÇÃO[[COD]:[SERVIÇOS]],3,FALSE),"")</f>
        <v/>
      </c>
      <c r="I574" s="140" t="str">
        <f>IFERROR(VLOOKUP(ACOMPANHAMENTO_01[[#This Row],[COD.S]],TABELA_PRODUÇÃO[[COD]:[UND.]],4,FALSE),"")</f>
        <v/>
      </c>
      <c r="J574" s="150"/>
      <c r="K574" s="58"/>
      <c r="L574" s="9"/>
      <c r="M57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7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7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74" s="140">
        <f>ACOMPANHAMENTO_01[[#This Row],[QUANT]]</f>
        <v>0</v>
      </c>
    </row>
    <row r="575" spans="2:16" x14ac:dyDescent="0.25">
      <c r="B575" s="6" t="str">
        <f>IF(ACOMPANHAMENTO_01[[#This Row],[MAT]]="","",COUNTA($C$8:C575))</f>
        <v/>
      </c>
      <c r="C575" s="3"/>
      <c r="D575" s="28" t="str">
        <f>IFERROR(VLOOKUP(ACOMPANHAMENTO_01[[#This Row],[MAT]],FUNCIONARIOS[],3,FALSE),"")</f>
        <v/>
      </c>
      <c r="E575" s="140" t="str">
        <f>IFERROR(VLOOKUP(ACOMPANHAMENTO_01[[#This Row],[MAT]],FUNCIONARIOS[],4,FALSE),"")</f>
        <v/>
      </c>
      <c r="F575" s="8"/>
      <c r="G575" s="7"/>
      <c r="H575" s="28" t="str">
        <f>IFERROR(VLOOKUP(ACOMPANHAMENTO_01[[#This Row],[COD.S]],TABELA_PRODUÇÃO[[COD]:[SERVIÇOS]],3,FALSE),"")</f>
        <v/>
      </c>
      <c r="I575" s="140" t="str">
        <f>IFERROR(VLOOKUP(ACOMPANHAMENTO_01[[#This Row],[COD.S]],TABELA_PRODUÇÃO[[COD]:[UND.]],4,FALSE),"")</f>
        <v/>
      </c>
      <c r="J575" s="150"/>
      <c r="K575" s="58"/>
      <c r="L575" s="9"/>
      <c r="M57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7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7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75" s="140">
        <f>ACOMPANHAMENTO_01[[#This Row],[QUANT]]</f>
        <v>0</v>
      </c>
    </row>
    <row r="576" spans="2:16" x14ac:dyDescent="0.25">
      <c r="B576" s="6" t="str">
        <f>IF(ACOMPANHAMENTO_01[[#This Row],[MAT]]="","",COUNTA($C$8:C576))</f>
        <v/>
      </c>
      <c r="C576" s="3"/>
      <c r="D576" s="28" t="str">
        <f>IFERROR(VLOOKUP(ACOMPANHAMENTO_01[[#This Row],[MAT]],FUNCIONARIOS[],3,FALSE),"")</f>
        <v/>
      </c>
      <c r="E576" s="140" t="str">
        <f>IFERROR(VLOOKUP(ACOMPANHAMENTO_01[[#This Row],[MAT]],FUNCIONARIOS[],4,FALSE),"")</f>
        <v/>
      </c>
      <c r="F576" s="8"/>
      <c r="G576" s="7"/>
      <c r="H576" s="28" t="str">
        <f>IFERROR(VLOOKUP(ACOMPANHAMENTO_01[[#This Row],[COD.S]],TABELA_PRODUÇÃO[[COD]:[SERVIÇOS]],3,FALSE),"")</f>
        <v/>
      </c>
      <c r="I576" s="140" t="str">
        <f>IFERROR(VLOOKUP(ACOMPANHAMENTO_01[[#This Row],[COD.S]],TABELA_PRODUÇÃO[[COD]:[UND.]],4,FALSE),"")</f>
        <v/>
      </c>
      <c r="J576" s="150"/>
      <c r="K576" s="58"/>
      <c r="L576" s="9"/>
      <c r="M57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7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7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76" s="140">
        <f>ACOMPANHAMENTO_01[[#This Row],[QUANT]]</f>
        <v>0</v>
      </c>
    </row>
    <row r="577" spans="2:16" x14ac:dyDescent="0.25">
      <c r="B577" s="6" t="str">
        <f>IF(ACOMPANHAMENTO_01[[#This Row],[MAT]]="","",COUNTA($C$8:C577))</f>
        <v/>
      </c>
      <c r="C577" s="3"/>
      <c r="D577" s="28" t="str">
        <f>IFERROR(VLOOKUP(ACOMPANHAMENTO_01[[#This Row],[MAT]],FUNCIONARIOS[],3,FALSE),"")</f>
        <v/>
      </c>
      <c r="E577" s="140" t="str">
        <f>IFERROR(VLOOKUP(ACOMPANHAMENTO_01[[#This Row],[MAT]],FUNCIONARIOS[],4,FALSE),"")</f>
        <v/>
      </c>
      <c r="F577" s="8"/>
      <c r="G577" s="7"/>
      <c r="H577" s="28" t="str">
        <f>IFERROR(VLOOKUP(ACOMPANHAMENTO_01[[#This Row],[COD.S]],TABELA_PRODUÇÃO[[COD]:[SERVIÇOS]],3,FALSE),"")</f>
        <v/>
      </c>
      <c r="I577" s="140" t="str">
        <f>IFERROR(VLOOKUP(ACOMPANHAMENTO_01[[#This Row],[COD.S]],TABELA_PRODUÇÃO[[COD]:[UND.]],4,FALSE),"")</f>
        <v/>
      </c>
      <c r="J577" s="150"/>
      <c r="K577" s="58"/>
      <c r="L577" s="9"/>
      <c r="M57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7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7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77" s="140">
        <f>ACOMPANHAMENTO_01[[#This Row],[QUANT]]</f>
        <v>0</v>
      </c>
    </row>
    <row r="578" spans="2:16" x14ac:dyDescent="0.25">
      <c r="B578" s="6" t="str">
        <f>IF(ACOMPANHAMENTO_01[[#This Row],[MAT]]="","",COUNTA($C$8:C578))</f>
        <v/>
      </c>
      <c r="C578" s="3"/>
      <c r="D578" s="28" t="str">
        <f>IFERROR(VLOOKUP(ACOMPANHAMENTO_01[[#This Row],[MAT]],FUNCIONARIOS[],3,FALSE),"")</f>
        <v/>
      </c>
      <c r="E578" s="140" t="str">
        <f>IFERROR(VLOOKUP(ACOMPANHAMENTO_01[[#This Row],[MAT]],FUNCIONARIOS[],4,FALSE),"")</f>
        <v/>
      </c>
      <c r="F578" s="8"/>
      <c r="G578" s="7"/>
      <c r="H578" s="28" t="str">
        <f>IFERROR(VLOOKUP(ACOMPANHAMENTO_01[[#This Row],[COD.S]],TABELA_PRODUÇÃO[[COD]:[SERVIÇOS]],3,FALSE),"")</f>
        <v/>
      </c>
      <c r="I578" s="140" t="str">
        <f>IFERROR(VLOOKUP(ACOMPANHAMENTO_01[[#This Row],[COD.S]],TABELA_PRODUÇÃO[[COD]:[UND.]],4,FALSE),"")</f>
        <v/>
      </c>
      <c r="J578" s="150"/>
      <c r="K578" s="58"/>
      <c r="L578" s="9"/>
      <c r="M57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7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7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78" s="140">
        <f>ACOMPANHAMENTO_01[[#This Row],[QUANT]]</f>
        <v>0</v>
      </c>
    </row>
    <row r="579" spans="2:16" x14ac:dyDescent="0.25">
      <c r="B579" s="6" t="str">
        <f>IF(ACOMPANHAMENTO_01[[#This Row],[MAT]]="","",COUNTA($C$8:C579))</f>
        <v/>
      </c>
      <c r="C579" s="3"/>
      <c r="D579" s="28" t="str">
        <f>IFERROR(VLOOKUP(ACOMPANHAMENTO_01[[#This Row],[MAT]],FUNCIONARIOS[],3,FALSE),"")</f>
        <v/>
      </c>
      <c r="E579" s="140" t="str">
        <f>IFERROR(VLOOKUP(ACOMPANHAMENTO_01[[#This Row],[MAT]],FUNCIONARIOS[],4,FALSE),"")</f>
        <v/>
      </c>
      <c r="F579" s="8"/>
      <c r="G579" s="7"/>
      <c r="H579" s="28" t="str">
        <f>IFERROR(VLOOKUP(ACOMPANHAMENTO_01[[#This Row],[COD.S]],TABELA_PRODUÇÃO[[COD]:[SERVIÇOS]],3,FALSE),"")</f>
        <v/>
      </c>
      <c r="I579" s="140" t="str">
        <f>IFERROR(VLOOKUP(ACOMPANHAMENTO_01[[#This Row],[COD.S]],TABELA_PRODUÇÃO[[COD]:[UND.]],4,FALSE),"")</f>
        <v/>
      </c>
      <c r="J579" s="150"/>
      <c r="K579" s="58"/>
      <c r="L579" s="9"/>
      <c r="M57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7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7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79" s="140">
        <f>ACOMPANHAMENTO_01[[#This Row],[QUANT]]</f>
        <v>0</v>
      </c>
    </row>
    <row r="580" spans="2:16" x14ac:dyDescent="0.25">
      <c r="B580" s="6" t="str">
        <f>IF(ACOMPANHAMENTO_01[[#This Row],[MAT]]="","",COUNTA($C$8:C580))</f>
        <v/>
      </c>
      <c r="C580" s="3"/>
      <c r="D580" s="28" t="str">
        <f>IFERROR(VLOOKUP(ACOMPANHAMENTO_01[[#This Row],[MAT]],FUNCIONARIOS[],3,FALSE),"")</f>
        <v/>
      </c>
      <c r="E580" s="140" t="str">
        <f>IFERROR(VLOOKUP(ACOMPANHAMENTO_01[[#This Row],[MAT]],FUNCIONARIOS[],4,FALSE),"")</f>
        <v/>
      </c>
      <c r="F580" s="8"/>
      <c r="G580" s="7"/>
      <c r="H580" s="28" t="str">
        <f>IFERROR(VLOOKUP(ACOMPANHAMENTO_01[[#This Row],[COD.S]],TABELA_PRODUÇÃO[[COD]:[SERVIÇOS]],3,FALSE),"")</f>
        <v/>
      </c>
      <c r="I580" s="140" t="str">
        <f>IFERROR(VLOOKUP(ACOMPANHAMENTO_01[[#This Row],[COD.S]],TABELA_PRODUÇÃO[[COD]:[UND.]],4,FALSE),"")</f>
        <v/>
      </c>
      <c r="J580" s="150"/>
      <c r="K580" s="58"/>
      <c r="L580" s="9"/>
      <c r="M58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8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8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80" s="140">
        <f>ACOMPANHAMENTO_01[[#This Row],[QUANT]]</f>
        <v>0</v>
      </c>
    </row>
    <row r="581" spans="2:16" x14ac:dyDescent="0.25">
      <c r="B581" s="6" t="str">
        <f>IF(ACOMPANHAMENTO_01[[#This Row],[MAT]]="","",COUNTA($C$8:C581))</f>
        <v/>
      </c>
      <c r="C581" s="3"/>
      <c r="D581" s="28" t="str">
        <f>IFERROR(VLOOKUP(ACOMPANHAMENTO_01[[#This Row],[MAT]],FUNCIONARIOS[],3,FALSE),"")</f>
        <v/>
      </c>
      <c r="E581" s="140" t="str">
        <f>IFERROR(VLOOKUP(ACOMPANHAMENTO_01[[#This Row],[MAT]],FUNCIONARIOS[],4,FALSE),"")</f>
        <v/>
      </c>
      <c r="F581" s="8"/>
      <c r="G581" s="7"/>
      <c r="H581" s="28" t="str">
        <f>IFERROR(VLOOKUP(ACOMPANHAMENTO_01[[#This Row],[COD.S]],TABELA_PRODUÇÃO[[COD]:[SERVIÇOS]],3,FALSE),"")</f>
        <v/>
      </c>
      <c r="I581" s="140" t="str">
        <f>IFERROR(VLOOKUP(ACOMPANHAMENTO_01[[#This Row],[COD.S]],TABELA_PRODUÇÃO[[COD]:[UND.]],4,FALSE),"")</f>
        <v/>
      </c>
      <c r="J581" s="150"/>
      <c r="K581" s="58"/>
      <c r="L581" s="9"/>
      <c r="M58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8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8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81" s="140">
        <f>ACOMPANHAMENTO_01[[#This Row],[QUANT]]</f>
        <v>0</v>
      </c>
    </row>
    <row r="582" spans="2:16" x14ac:dyDescent="0.25">
      <c r="B582" s="6" t="str">
        <f>IF(ACOMPANHAMENTO_01[[#This Row],[MAT]]="","",COUNTA($C$8:C582))</f>
        <v/>
      </c>
      <c r="C582" s="3"/>
      <c r="D582" s="28" t="str">
        <f>IFERROR(VLOOKUP(ACOMPANHAMENTO_01[[#This Row],[MAT]],FUNCIONARIOS[],3,FALSE),"")</f>
        <v/>
      </c>
      <c r="E582" s="140" t="str">
        <f>IFERROR(VLOOKUP(ACOMPANHAMENTO_01[[#This Row],[MAT]],FUNCIONARIOS[],4,FALSE),"")</f>
        <v/>
      </c>
      <c r="F582" s="8"/>
      <c r="G582" s="7"/>
      <c r="H582" s="28" t="str">
        <f>IFERROR(VLOOKUP(ACOMPANHAMENTO_01[[#This Row],[COD.S]],TABELA_PRODUÇÃO[[COD]:[SERVIÇOS]],3,FALSE),"")</f>
        <v/>
      </c>
      <c r="I582" s="140" t="str">
        <f>IFERROR(VLOOKUP(ACOMPANHAMENTO_01[[#This Row],[COD.S]],TABELA_PRODUÇÃO[[COD]:[UND.]],4,FALSE),"")</f>
        <v/>
      </c>
      <c r="J582" s="150"/>
      <c r="K582" s="58"/>
      <c r="L582" s="9"/>
      <c r="M58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8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8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82" s="140">
        <f>ACOMPANHAMENTO_01[[#This Row],[QUANT]]</f>
        <v>0</v>
      </c>
    </row>
    <row r="583" spans="2:16" x14ac:dyDescent="0.25">
      <c r="B583" s="6" t="str">
        <f>IF(ACOMPANHAMENTO_01[[#This Row],[MAT]]="","",COUNTA($C$8:C583))</f>
        <v/>
      </c>
      <c r="C583" s="3"/>
      <c r="D583" s="28" t="str">
        <f>IFERROR(VLOOKUP(ACOMPANHAMENTO_01[[#This Row],[MAT]],FUNCIONARIOS[],3,FALSE),"")</f>
        <v/>
      </c>
      <c r="E583" s="140" t="str">
        <f>IFERROR(VLOOKUP(ACOMPANHAMENTO_01[[#This Row],[MAT]],FUNCIONARIOS[],4,FALSE),"")</f>
        <v/>
      </c>
      <c r="F583" s="8"/>
      <c r="G583" s="7"/>
      <c r="H583" s="28" t="str">
        <f>IFERROR(VLOOKUP(ACOMPANHAMENTO_01[[#This Row],[COD.S]],TABELA_PRODUÇÃO[[COD]:[SERVIÇOS]],3,FALSE),"")</f>
        <v/>
      </c>
      <c r="I583" s="140" t="str">
        <f>IFERROR(VLOOKUP(ACOMPANHAMENTO_01[[#This Row],[COD.S]],TABELA_PRODUÇÃO[[COD]:[UND.]],4,FALSE),"")</f>
        <v/>
      </c>
      <c r="J583" s="150"/>
      <c r="K583" s="58"/>
      <c r="L583" s="9"/>
      <c r="M58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8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8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83" s="140">
        <f>ACOMPANHAMENTO_01[[#This Row],[QUANT]]</f>
        <v>0</v>
      </c>
    </row>
    <row r="584" spans="2:16" x14ac:dyDescent="0.25">
      <c r="B584" s="6" t="str">
        <f>IF(ACOMPANHAMENTO_01[[#This Row],[MAT]]="","",COUNTA($C$8:C584))</f>
        <v/>
      </c>
      <c r="C584" s="3"/>
      <c r="D584" s="28" t="str">
        <f>IFERROR(VLOOKUP(ACOMPANHAMENTO_01[[#This Row],[MAT]],FUNCIONARIOS[],3,FALSE),"")</f>
        <v/>
      </c>
      <c r="E584" s="140" t="str">
        <f>IFERROR(VLOOKUP(ACOMPANHAMENTO_01[[#This Row],[MAT]],FUNCIONARIOS[],4,FALSE),"")</f>
        <v/>
      </c>
      <c r="F584" s="8"/>
      <c r="G584" s="7"/>
      <c r="H584" s="28" t="str">
        <f>IFERROR(VLOOKUP(ACOMPANHAMENTO_01[[#This Row],[COD.S]],TABELA_PRODUÇÃO[[COD]:[SERVIÇOS]],3,FALSE),"")</f>
        <v/>
      </c>
      <c r="I584" s="140" t="str">
        <f>IFERROR(VLOOKUP(ACOMPANHAMENTO_01[[#This Row],[COD.S]],TABELA_PRODUÇÃO[[COD]:[UND.]],4,FALSE),"")</f>
        <v/>
      </c>
      <c r="J584" s="150"/>
      <c r="K584" s="58"/>
      <c r="L584" s="9"/>
      <c r="M58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8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8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84" s="140">
        <f>ACOMPANHAMENTO_01[[#This Row],[QUANT]]</f>
        <v>0</v>
      </c>
    </row>
    <row r="585" spans="2:16" x14ac:dyDescent="0.25">
      <c r="B585" s="6" t="str">
        <f>IF(ACOMPANHAMENTO_01[[#This Row],[MAT]]="","",COUNTA($C$8:C585))</f>
        <v/>
      </c>
      <c r="C585" s="3"/>
      <c r="D585" s="28" t="str">
        <f>IFERROR(VLOOKUP(ACOMPANHAMENTO_01[[#This Row],[MAT]],FUNCIONARIOS[],3,FALSE),"")</f>
        <v/>
      </c>
      <c r="E585" s="140" t="str">
        <f>IFERROR(VLOOKUP(ACOMPANHAMENTO_01[[#This Row],[MAT]],FUNCIONARIOS[],4,FALSE),"")</f>
        <v/>
      </c>
      <c r="F585" s="8"/>
      <c r="G585" s="7"/>
      <c r="H585" s="28" t="str">
        <f>IFERROR(VLOOKUP(ACOMPANHAMENTO_01[[#This Row],[COD.S]],TABELA_PRODUÇÃO[[COD]:[SERVIÇOS]],3,FALSE),"")</f>
        <v/>
      </c>
      <c r="I585" s="140" t="str">
        <f>IFERROR(VLOOKUP(ACOMPANHAMENTO_01[[#This Row],[COD.S]],TABELA_PRODUÇÃO[[COD]:[UND.]],4,FALSE),"")</f>
        <v/>
      </c>
      <c r="J585" s="150"/>
      <c r="K585" s="58"/>
      <c r="L585" s="9"/>
      <c r="M58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8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8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85" s="140">
        <f>ACOMPANHAMENTO_01[[#This Row],[QUANT]]</f>
        <v>0</v>
      </c>
    </row>
    <row r="586" spans="2:16" x14ac:dyDescent="0.25">
      <c r="B586" s="6" t="str">
        <f>IF(ACOMPANHAMENTO_01[[#This Row],[MAT]]="","",COUNTA($C$8:C586))</f>
        <v/>
      </c>
      <c r="C586" s="3"/>
      <c r="D586" s="28" t="str">
        <f>IFERROR(VLOOKUP(ACOMPANHAMENTO_01[[#This Row],[MAT]],FUNCIONARIOS[],3,FALSE),"")</f>
        <v/>
      </c>
      <c r="E586" s="140" t="str">
        <f>IFERROR(VLOOKUP(ACOMPANHAMENTO_01[[#This Row],[MAT]],FUNCIONARIOS[],4,FALSE),"")</f>
        <v/>
      </c>
      <c r="F586" s="8"/>
      <c r="G586" s="7"/>
      <c r="H586" s="28" t="str">
        <f>IFERROR(VLOOKUP(ACOMPANHAMENTO_01[[#This Row],[COD.S]],TABELA_PRODUÇÃO[[COD]:[SERVIÇOS]],3,FALSE),"")</f>
        <v/>
      </c>
      <c r="I586" s="140" t="str">
        <f>IFERROR(VLOOKUP(ACOMPANHAMENTO_01[[#This Row],[COD.S]],TABELA_PRODUÇÃO[[COD]:[UND.]],4,FALSE),"")</f>
        <v/>
      </c>
      <c r="J586" s="150"/>
      <c r="K586" s="58"/>
      <c r="L586" s="9"/>
      <c r="M58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8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8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86" s="140">
        <f>ACOMPANHAMENTO_01[[#This Row],[QUANT]]</f>
        <v>0</v>
      </c>
    </row>
    <row r="587" spans="2:16" x14ac:dyDescent="0.25">
      <c r="B587" s="6" t="str">
        <f>IF(ACOMPANHAMENTO_01[[#This Row],[MAT]]="","",COUNTA($C$8:C587))</f>
        <v/>
      </c>
      <c r="C587" s="3"/>
      <c r="D587" s="28" t="str">
        <f>IFERROR(VLOOKUP(ACOMPANHAMENTO_01[[#This Row],[MAT]],FUNCIONARIOS[],3,FALSE),"")</f>
        <v/>
      </c>
      <c r="E587" s="140" t="str">
        <f>IFERROR(VLOOKUP(ACOMPANHAMENTO_01[[#This Row],[MAT]],FUNCIONARIOS[],4,FALSE),"")</f>
        <v/>
      </c>
      <c r="F587" s="8"/>
      <c r="G587" s="7"/>
      <c r="H587" s="28" t="str">
        <f>IFERROR(VLOOKUP(ACOMPANHAMENTO_01[[#This Row],[COD.S]],TABELA_PRODUÇÃO[[COD]:[SERVIÇOS]],3,FALSE),"")</f>
        <v/>
      </c>
      <c r="I587" s="140" t="str">
        <f>IFERROR(VLOOKUP(ACOMPANHAMENTO_01[[#This Row],[COD.S]],TABELA_PRODUÇÃO[[COD]:[UND.]],4,FALSE),"")</f>
        <v/>
      </c>
      <c r="J587" s="150"/>
      <c r="K587" s="58"/>
      <c r="L587" s="9"/>
      <c r="M58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8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8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87" s="140">
        <f>ACOMPANHAMENTO_01[[#This Row],[QUANT]]</f>
        <v>0</v>
      </c>
    </row>
    <row r="588" spans="2:16" x14ac:dyDescent="0.25">
      <c r="B588" s="6" t="str">
        <f>IF(ACOMPANHAMENTO_01[[#This Row],[MAT]]="","",COUNTA($C$8:C588))</f>
        <v/>
      </c>
      <c r="C588" s="3"/>
      <c r="D588" s="28" t="str">
        <f>IFERROR(VLOOKUP(ACOMPANHAMENTO_01[[#This Row],[MAT]],FUNCIONARIOS[],3,FALSE),"")</f>
        <v/>
      </c>
      <c r="E588" s="140" t="str">
        <f>IFERROR(VLOOKUP(ACOMPANHAMENTO_01[[#This Row],[MAT]],FUNCIONARIOS[],4,FALSE),"")</f>
        <v/>
      </c>
      <c r="F588" s="8"/>
      <c r="G588" s="7"/>
      <c r="H588" s="28" t="str">
        <f>IFERROR(VLOOKUP(ACOMPANHAMENTO_01[[#This Row],[COD.S]],TABELA_PRODUÇÃO[[COD]:[SERVIÇOS]],3,FALSE),"")</f>
        <v/>
      </c>
      <c r="I588" s="140" t="str">
        <f>IFERROR(VLOOKUP(ACOMPANHAMENTO_01[[#This Row],[COD.S]],TABELA_PRODUÇÃO[[COD]:[UND.]],4,FALSE),"")</f>
        <v/>
      </c>
      <c r="J588" s="150"/>
      <c r="K588" s="58"/>
      <c r="L588" s="9"/>
      <c r="M58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8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8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88" s="140">
        <f>ACOMPANHAMENTO_01[[#This Row],[QUANT]]</f>
        <v>0</v>
      </c>
    </row>
    <row r="589" spans="2:16" x14ac:dyDescent="0.25">
      <c r="B589" s="6" t="str">
        <f>IF(ACOMPANHAMENTO_01[[#This Row],[MAT]]="","",COUNTA($C$8:C589))</f>
        <v/>
      </c>
      <c r="C589" s="3"/>
      <c r="D589" s="28" t="str">
        <f>IFERROR(VLOOKUP(ACOMPANHAMENTO_01[[#This Row],[MAT]],FUNCIONARIOS[],3,FALSE),"")</f>
        <v/>
      </c>
      <c r="E589" s="140" t="str">
        <f>IFERROR(VLOOKUP(ACOMPANHAMENTO_01[[#This Row],[MAT]],FUNCIONARIOS[],4,FALSE),"")</f>
        <v/>
      </c>
      <c r="F589" s="8"/>
      <c r="G589" s="7"/>
      <c r="H589" s="28" t="str">
        <f>IFERROR(VLOOKUP(ACOMPANHAMENTO_01[[#This Row],[COD.S]],TABELA_PRODUÇÃO[[COD]:[SERVIÇOS]],3,FALSE),"")</f>
        <v/>
      </c>
      <c r="I589" s="140" t="str">
        <f>IFERROR(VLOOKUP(ACOMPANHAMENTO_01[[#This Row],[COD.S]],TABELA_PRODUÇÃO[[COD]:[UND.]],4,FALSE),"")</f>
        <v/>
      </c>
      <c r="J589" s="150"/>
      <c r="K589" s="58"/>
      <c r="L589" s="9"/>
      <c r="M58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8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8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89" s="140">
        <f>ACOMPANHAMENTO_01[[#This Row],[QUANT]]</f>
        <v>0</v>
      </c>
    </row>
    <row r="590" spans="2:16" x14ac:dyDescent="0.25">
      <c r="B590" s="6" t="str">
        <f>IF(ACOMPANHAMENTO_01[[#This Row],[MAT]]="","",COUNTA($C$8:C590))</f>
        <v/>
      </c>
      <c r="C590" s="3"/>
      <c r="D590" s="28" t="str">
        <f>IFERROR(VLOOKUP(ACOMPANHAMENTO_01[[#This Row],[MAT]],FUNCIONARIOS[],3,FALSE),"")</f>
        <v/>
      </c>
      <c r="E590" s="140" t="str">
        <f>IFERROR(VLOOKUP(ACOMPANHAMENTO_01[[#This Row],[MAT]],FUNCIONARIOS[],4,FALSE),"")</f>
        <v/>
      </c>
      <c r="F590" s="8"/>
      <c r="G590" s="7"/>
      <c r="H590" s="28" t="str">
        <f>IFERROR(VLOOKUP(ACOMPANHAMENTO_01[[#This Row],[COD.S]],TABELA_PRODUÇÃO[[COD]:[SERVIÇOS]],3,FALSE),"")</f>
        <v/>
      </c>
      <c r="I590" s="140" t="str">
        <f>IFERROR(VLOOKUP(ACOMPANHAMENTO_01[[#This Row],[COD.S]],TABELA_PRODUÇÃO[[COD]:[UND.]],4,FALSE),"")</f>
        <v/>
      </c>
      <c r="J590" s="150"/>
      <c r="K590" s="58"/>
      <c r="L590" s="9"/>
      <c r="M59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9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9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90" s="140">
        <f>ACOMPANHAMENTO_01[[#This Row],[QUANT]]</f>
        <v>0</v>
      </c>
    </row>
    <row r="591" spans="2:16" x14ac:dyDescent="0.25">
      <c r="B591" s="6" t="str">
        <f>IF(ACOMPANHAMENTO_01[[#This Row],[MAT]]="","",COUNTA($C$8:C591))</f>
        <v/>
      </c>
      <c r="C591" s="3"/>
      <c r="D591" s="28" t="str">
        <f>IFERROR(VLOOKUP(ACOMPANHAMENTO_01[[#This Row],[MAT]],FUNCIONARIOS[],3,FALSE),"")</f>
        <v/>
      </c>
      <c r="E591" s="140" t="str">
        <f>IFERROR(VLOOKUP(ACOMPANHAMENTO_01[[#This Row],[MAT]],FUNCIONARIOS[],4,FALSE),"")</f>
        <v/>
      </c>
      <c r="F591" s="8"/>
      <c r="G591" s="7"/>
      <c r="H591" s="28" t="str">
        <f>IFERROR(VLOOKUP(ACOMPANHAMENTO_01[[#This Row],[COD.S]],TABELA_PRODUÇÃO[[COD]:[SERVIÇOS]],3,FALSE),"")</f>
        <v/>
      </c>
      <c r="I591" s="140" t="str">
        <f>IFERROR(VLOOKUP(ACOMPANHAMENTO_01[[#This Row],[COD.S]],TABELA_PRODUÇÃO[[COD]:[UND.]],4,FALSE),"")</f>
        <v/>
      </c>
      <c r="J591" s="150"/>
      <c r="K591" s="58"/>
      <c r="L591" s="9"/>
      <c r="M59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9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9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91" s="140">
        <f>ACOMPANHAMENTO_01[[#This Row],[QUANT]]</f>
        <v>0</v>
      </c>
    </row>
    <row r="592" spans="2:16" x14ac:dyDescent="0.25">
      <c r="B592" s="6" t="str">
        <f>IF(ACOMPANHAMENTO_01[[#This Row],[MAT]]="","",COUNTA($C$8:C592))</f>
        <v/>
      </c>
      <c r="C592" s="3"/>
      <c r="D592" s="28" t="str">
        <f>IFERROR(VLOOKUP(ACOMPANHAMENTO_01[[#This Row],[MAT]],FUNCIONARIOS[],3,FALSE),"")</f>
        <v/>
      </c>
      <c r="E592" s="140" t="str">
        <f>IFERROR(VLOOKUP(ACOMPANHAMENTO_01[[#This Row],[MAT]],FUNCIONARIOS[],4,FALSE),"")</f>
        <v/>
      </c>
      <c r="F592" s="8"/>
      <c r="G592" s="7"/>
      <c r="H592" s="28" t="str">
        <f>IFERROR(VLOOKUP(ACOMPANHAMENTO_01[[#This Row],[COD.S]],TABELA_PRODUÇÃO[[COD]:[SERVIÇOS]],3,FALSE),"")</f>
        <v/>
      </c>
      <c r="I592" s="140" t="str">
        <f>IFERROR(VLOOKUP(ACOMPANHAMENTO_01[[#This Row],[COD.S]],TABELA_PRODUÇÃO[[COD]:[UND.]],4,FALSE),"")</f>
        <v/>
      </c>
      <c r="J592" s="150"/>
      <c r="K592" s="58"/>
      <c r="L592" s="9"/>
      <c r="M59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9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9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92" s="140">
        <f>ACOMPANHAMENTO_01[[#This Row],[QUANT]]</f>
        <v>0</v>
      </c>
    </row>
    <row r="593" spans="2:16" x14ac:dyDescent="0.25">
      <c r="B593" s="6" t="str">
        <f>IF(ACOMPANHAMENTO_01[[#This Row],[MAT]]="","",COUNTA($C$8:C593))</f>
        <v/>
      </c>
      <c r="C593" s="3"/>
      <c r="D593" s="28" t="str">
        <f>IFERROR(VLOOKUP(ACOMPANHAMENTO_01[[#This Row],[MAT]],FUNCIONARIOS[],3,FALSE),"")</f>
        <v/>
      </c>
      <c r="E593" s="140" t="str">
        <f>IFERROR(VLOOKUP(ACOMPANHAMENTO_01[[#This Row],[MAT]],FUNCIONARIOS[],4,FALSE),"")</f>
        <v/>
      </c>
      <c r="F593" s="8"/>
      <c r="G593" s="7"/>
      <c r="H593" s="28" t="str">
        <f>IFERROR(VLOOKUP(ACOMPANHAMENTO_01[[#This Row],[COD.S]],TABELA_PRODUÇÃO[[COD]:[SERVIÇOS]],3,FALSE),"")</f>
        <v/>
      </c>
      <c r="I593" s="140" t="str">
        <f>IFERROR(VLOOKUP(ACOMPANHAMENTO_01[[#This Row],[COD.S]],TABELA_PRODUÇÃO[[COD]:[UND.]],4,FALSE),"")</f>
        <v/>
      </c>
      <c r="J593" s="150"/>
      <c r="K593" s="58"/>
      <c r="L593" s="9"/>
      <c r="M59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9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9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93" s="140">
        <f>ACOMPANHAMENTO_01[[#This Row],[QUANT]]</f>
        <v>0</v>
      </c>
    </row>
    <row r="594" spans="2:16" x14ac:dyDescent="0.25">
      <c r="B594" s="6" t="str">
        <f>IF(ACOMPANHAMENTO_01[[#This Row],[MAT]]="","",COUNTA($C$8:C594))</f>
        <v/>
      </c>
      <c r="C594" s="3"/>
      <c r="D594" s="28" t="str">
        <f>IFERROR(VLOOKUP(ACOMPANHAMENTO_01[[#This Row],[MAT]],FUNCIONARIOS[],3,FALSE),"")</f>
        <v/>
      </c>
      <c r="E594" s="140" t="str">
        <f>IFERROR(VLOOKUP(ACOMPANHAMENTO_01[[#This Row],[MAT]],FUNCIONARIOS[],4,FALSE),"")</f>
        <v/>
      </c>
      <c r="F594" s="8"/>
      <c r="G594" s="7"/>
      <c r="H594" s="28" t="str">
        <f>IFERROR(VLOOKUP(ACOMPANHAMENTO_01[[#This Row],[COD.S]],TABELA_PRODUÇÃO[[COD]:[SERVIÇOS]],3,FALSE),"")</f>
        <v/>
      </c>
      <c r="I594" s="140" t="str">
        <f>IFERROR(VLOOKUP(ACOMPANHAMENTO_01[[#This Row],[COD.S]],TABELA_PRODUÇÃO[[COD]:[UND.]],4,FALSE),"")</f>
        <v/>
      </c>
      <c r="J594" s="150"/>
      <c r="K594" s="58"/>
      <c r="L594" s="9"/>
      <c r="M59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9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9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94" s="140">
        <f>ACOMPANHAMENTO_01[[#This Row],[QUANT]]</f>
        <v>0</v>
      </c>
    </row>
    <row r="595" spans="2:16" x14ac:dyDescent="0.25">
      <c r="B595" s="6" t="str">
        <f>IF(ACOMPANHAMENTO_01[[#This Row],[MAT]]="","",COUNTA($C$8:C595))</f>
        <v/>
      </c>
      <c r="C595" s="3"/>
      <c r="D595" s="28" t="str">
        <f>IFERROR(VLOOKUP(ACOMPANHAMENTO_01[[#This Row],[MAT]],FUNCIONARIOS[],3,FALSE),"")</f>
        <v/>
      </c>
      <c r="E595" s="140" t="str">
        <f>IFERROR(VLOOKUP(ACOMPANHAMENTO_01[[#This Row],[MAT]],FUNCIONARIOS[],4,FALSE),"")</f>
        <v/>
      </c>
      <c r="F595" s="8"/>
      <c r="G595" s="7"/>
      <c r="H595" s="28" t="str">
        <f>IFERROR(VLOOKUP(ACOMPANHAMENTO_01[[#This Row],[COD.S]],TABELA_PRODUÇÃO[[COD]:[SERVIÇOS]],3,FALSE),"")</f>
        <v/>
      </c>
      <c r="I595" s="140" t="str">
        <f>IFERROR(VLOOKUP(ACOMPANHAMENTO_01[[#This Row],[COD.S]],TABELA_PRODUÇÃO[[COD]:[UND.]],4,FALSE),"")</f>
        <v/>
      </c>
      <c r="J595" s="150"/>
      <c r="K595" s="58"/>
      <c r="L595" s="9"/>
      <c r="M59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9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9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95" s="140">
        <f>ACOMPANHAMENTO_01[[#This Row],[QUANT]]</f>
        <v>0</v>
      </c>
    </row>
    <row r="596" spans="2:16" x14ac:dyDescent="0.25">
      <c r="B596" s="6" t="str">
        <f>IF(ACOMPANHAMENTO_01[[#This Row],[MAT]]="","",COUNTA($C$8:C596))</f>
        <v/>
      </c>
      <c r="C596" s="3"/>
      <c r="D596" s="28" t="str">
        <f>IFERROR(VLOOKUP(ACOMPANHAMENTO_01[[#This Row],[MAT]],FUNCIONARIOS[],3,FALSE),"")</f>
        <v/>
      </c>
      <c r="E596" s="140" t="str">
        <f>IFERROR(VLOOKUP(ACOMPANHAMENTO_01[[#This Row],[MAT]],FUNCIONARIOS[],4,FALSE),"")</f>
        <v/>
      </c>
      <c r="F596" s="8"/>
      <c r="G596" s="7"/>
      <c r="H596" s="28" t="str">
        <f>IFERROR(VLOOKUP(ACOMPANHAMENTO_01[[#This Row],[COD.S]],TABELA_PRODUÇÃO[[COD]:[SERVIÇOS]],3,FALSE),"")</f>
        <v/>
      </c>
      <c r="I596" s="140" t="str">
        <f>IFERROR(VLOOKUP(ACOMPANHAMENTO_01[[#This Row],[COD.S]],TABELA_PRODUÇÃO[[COD]:[UND.]],4,FALSE),"")</f>
        <v/>
      </c>
      <c r="J596" s="150"/>
      <c r="K596" s="58"/>
      <c r="L596" s="9"/>
      <c r="M59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9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9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96" s="140">
        <f>ACOMPANHAMENTO_01[[#This Row],[QUANT]]</f>
        <v>0</v>
      </c>
    </row>
    <row r="597" spans="2:16" x14ac:dyDescent="0.25">
      <c r="B597" s="6" t="str">
        <f>IF(ACOMPANHAMENTO_01[[#This Row],[MAT]]="","",COUNTA($C$8:C597))</f>
        <v/>
      </c>
      <c r="C597" s="3"/>
      <c r="D597" s="28" t="str">
        <f>IFERROR(VLOOKUP(ACOMPANHAMENTO_01[[#This Row],[MAT]],FUNCIONARIOS[],3,FALSE),"")</f>
        <v/>
      </c>
      <c r="E597" s="140" t="str">
        <f>IFERROR(VLOOKUP(ACOMPANHAMENTO_01[[#This Row],[MAT]],FUNCIONARIOS[],4,FALSE),"")</f>
        <v/>
      </c>
      <c r="F597" s="8"/>
      <c r="G597" s="7"/>
      <c r="H597" s="28" t="str">
        <f>IFERROR(VLOOKUP(ACOMPANHAMENTO_01[[#This Row],[COD.S]],TABELA_PRODUÇÃO[[COD]:[SERVIÇOS]],3,FALSE),"")</f>
        <v/>
      </c>
      <c r="I597" s="140" t="str">
        <f>IFERROR(VLOOKUP(ACOMPANHAMENTO_01[[#This Row],[COD.S]],TABELA_PRODUÇÃO[[COD]:[UND.]],4,FALSE),"")</f>
        <v/>
      </c>
      <c r="J597" s="150"/>
      <c r="K597" s="58"/>
      <c r="L597" s="9"/>
      <c r="M59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9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9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97" s="140">
        <f>ACOMPANHAMENTO_01[[#This Row],[QUANT]]</f>
        <v>0</v>
      </c>
    </row>
    <row r="598" spans="2:16" x14ac:dyDescent="0.25">
      <c r="B598" s="6" t="str">
        <f>IF(ACOMPANHAMENTO_01[[#This Row],[MAT]]="","",COUNTA($C$8:C598))</f>
        <v/>
      </c>
      <c r="C598" s="3"/>
      <c r="D598" s="28" t="str">
        <f>IFERROR(VLOOKUP(ACOMPANHAMENTO_01[[#This Row],[MAT]],FUNCIONARIOS[],3,FALSE),"")</f>
        <v/>
      </c>
      <c r="E598" s="140" t="str">
        <f>IFERROR(VLOOKUP(ACOMPANHAMENTO_01[[#This Row],[MAT]],FUNCIONARIOS[],4,FALSE),"")</f>
        <v/>
      </c>
      <c r="F598" s="8"/>
      <c r="G598" s="7"/>
      <c r="H598" s="28" t="str">
        <f>IFERROR(VLOOKUP(ACOMPANHAMENTO_01[[#This Row],[COD.S]],TABELA_PRODUÇÃO[[COD]:[SERVIÇOS]],3,FALSE),"")</f>
        <v/>
      </c>
      <c r="I598" s="140" t="str">
        <f>IFERROR(VLOOKUP(ACOMPANHAMENTO_01[[#This Row],[COD.S]],TABELA_PRODUÇÃO[[COD]:[UND.]],4,FALSE),"")</f>
        <v/>
      </c>
      <c r="J598" s="150"/>
      <c r="K598" s="58"/>
      <c r="L598" s="9"/>
      <c r="M59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9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9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98" s="140">
        <f>ACOMPANHAMENTO_01[[#This Row],[QUANT]]</f>
        <v>0</v>
      </c>
    </row>
    <row r="599" spans="2:16" x14ac:dyDescent="0.25">
      <c r="B599" s="6" t="str">
        <f>IF(ACOMPANHAMENTO_01[[#This Row],[MAT]]="","",COUNTA($C$8:C599))</f>
        <v/>
      </c>
      <c r="C599" s="3"/>
      <c r="D599" s="28" t="str">
        <f>IFERROR(VLOOKUP(ACOMPANHAMENTO_01[[#This Row],[MAT]],FUNCIONARIOS[],3,FALSE),"")</f>
        <v/>
      </c>
      <c r="E599" s="140" t="str">
        <f>IFERROR(VLOOKUP(ACOMPANHAMENTO_01[[#This Row],[MAT]],FUNCIONARIOS[],4,FALSE),"")</f>
        <v/>
      </c>
      <c r="F599" s="8"/>
      <c r="G599" s="7"/>
      <c r="H599" s="28" t="str">
        <f>IFERROR(VLOOKUP(ACOMPANHAMENTO_01[[#This Row],[COD.S]],TABELA_PRODUÇÃO[[COD]:[SERVIÇOS]],3,FALSE),"")</f>
        <v/>
      </c>
      <c r="I599" s="140" t="str">
        <f>IFERROR(VLOOKUP(ACOMPANHAMENTO_01[[#This Row],[COD.S]],TABELA_PRODUÇÃO[[COD]:[UND.]],4,FALSE),"")</f>
        <v/>
      </c>
      <c r="J599" s="150"/>
      <c r="K599" s="58"/>
      <c r="L599" s="9"/>
      <c r="M59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59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59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599" s="140">
        <f>ACOMPANHAMENTO_01[[#This Row],[QUANT]]</f>
        <v>0</v>
      </c>
    </row>
    <row r="600" spans="2:16" x14ac:dyDescent="0.25">
      <c r="B600" s="6" t="str">
        <f>IF(ACOMPANHAMENTO_01[[#This Row],[MAT]]="","",COUNTA($C$8:C600))</f>
        <v/>
      </c>
      <c r="C600" s="3"/>
      <c r="D600" s="28" t="str">
        <f>IFERROR(VLOOKUP(ACOMPANHAMENTO_01[[#This Row],[MAT]],FUNCIONARIOS[],3,FALSE),"")</f>
        <v/>
      </c>
      <c r="E600" s="140" t="str">
        <f>IFERROR(VLOOKUP(ACOMPANHAMENTO_01[[#This Row],[MAT]],FUNCIONARIOS[],4,FALSE),"")</f>
        <v/>
      </c>
      <c r="F600" s="8"/>
      <c r="G600" s="7"/>
      <c r="H600" s="28" t="str">
        <f>IFERROR(VLOOKUP(ACOMPANHAMENTO_01[[#This Row],[COD.S]],TABELA_PRODUÇÃO[[COD]:[SERVIÇOS]],3,FALSE),"")</f>
        <v/>
      </c>
      <c r="I600" s="140" t="str">
        <f>IFERROR(VLOOKUP(ACOMPANHAMENTO_01[[#This Row],[COD.S]],TABELA_PRODUÇÃO[[COD]:[UND.]],4,FALSE),"")</f>
        <v/>
      </c>
      <c r="J600" s="150"/>
      <c r="K600" s="58"/>
      <c r="L600" s="9"/>
      <c r="M60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0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0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00" s="140">
        <f>ACOMPANHAMENTO_01[[#This Row],[QUANT]]</f>
        <v>0</v>
      </c>
    </row>
    <row r="601" spans="2:16" x14ac:dyDescent="0.25">
      <c r="B601" s="6" t="str">
        <f>IF(ACOMPANHAMENTO_01[[#This Row],[MAT]]="","",COUNTA($C$8:C601))</f>
        <v/>
      </c>
      <c r="C601" s="3"/>
      <c r="D601" s="28" t="str">
        <f>IFERROR(VLOOKUP(ACOMPANHAMENTO_01[[#This Row],[MAT]],FUNCIONARIOS[],3,FALSE),"")</f>
        <v/>
      </c>
      <c r="E601" s="140" t="str">
        <f>IFERROR(VLOOKUP(ACOMPANHAMENTO_01[[#This Row],[MAT]],FUNCIONARIOS[],4,FALSE),"")</f>
        <v/>
      </c>
      <c r="F601" s="8"/>
      <c r="G601" s="7"/>
      <c r="H601" s="28" t="str">
        <f>IFERROR(VLOOKUP(ACOMPANHAMENTO_01[[#This Row],[COD.S]],TABELA_PRODUÇÃO[[COD]:[SERVIÇOS]],3,FALSE),"")</f>
        <v/>
      </c>
      <c r="I601" s="140" t="str">
        <f>IFERROR(VLOOKUP(ACOMPANHAMENTO_01[[#This Row],[COD.S]],TABELA_PRODUÇÃO[[COD]:[UND.]],4,FALSE),"")</f>
        <v/>
      </c>
      <c r="J601" s="150"/>
      <c r="K601" s="58"/>
      <c r="L601" s="9"/>
      <c r="M60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0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0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01" s="140">
        <f>ACOMPANHAMENTO_01[[#This Row],[QUANT]]</f>
        <v>0</v>
      </c>
    </row>
    <row r="602" spans="2:16" x14ac:dyDescent="0.25">
      <c r="B602" s="6" t="str">
        <f>IF(ACOMPANHAMENTO_01[[#This Row],[MAT]]="","",COUNTA($C$8:C602))</f>
        <v/>
      </c>
      <c r="C602" s="3"/>
      <c r="D602" s="28" t="str">
        <f>IFERROR(VLOOKUP(ACOMPANHAMENTO_01[[#This Row],[MAT]],FUNCIONARIOS[],3,FALSE),"")</f>
        <v/>
      </c>
      <c r="E602" s="140" t="str">
        <f>IFERROR(VLOOKUP(ACOMPANHAMENTO_01[[#This Row],[MAT]],FUNCIONARIOS[],4,FALSE),"")</f>
        <v/>
      </c>
      <c r="F602" s="8"/>
      <c r="G602" s="7"/>
      <c r="H602" s="28" t="str">
        <f>IFERROR(VLOOKUP(ACOMPANHAMENTO_01[[#This Row],[COD.S]],TABELA_PRODUÇÃO[[COD]:[SERVIÇOS]],3,FALSE),"")</f>
        <v/>
      </c>
      <c r="I602" s="140" t="str">
        <f>IFERROR(VLOOKUP(ACOMPANHAMENTO_01[[#This Row],[COD.S]],TABELA_PRODUÇÃO[[COD]:[UND.]],4,FALSE),"")</f>
        <v/>
      </c>
      <c r="J602" s="150"/>
      <c r="K602" s="58"/>
      <c r="L602" s="9"/>
      <c r="M60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0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0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02" s="140">
        <f>ACOMPANHAMENTO_01[[#This Row],[QUANT]]</f>
        <v>0</v>
      </c>
    </row>
    <row r="603" spans="2:16" x14ac:dyDescent="0.25">
      <c r="B603" s="6" t="str">
        <f>IF(ACOMPANHAMENTO_01[[#This Row],[MAT]]="","",COUNTA($C$8:C603))</f>
        <v/>
      </c>
      <c r="C603" s="3"/>
      <c r="D603" s="28" t="str">
        <f>IFERROR(VLOOKUP(ACOMPANHAMENTO_01[[#This Row],[MAT]],FUNCIONARIOS[],3,FALSE),"")</f>
        <v/>
      </c>
      <c r="E603" s="140" t="str">
        <f>IFERROR(VLOOKUP(ACOMPANHAMENTO_01[[#This Row],[MAT]],FUNCIONARIOS[],4,FALSE),"")</f>
        <v/>
      </c>
      <c r="F603" s="8"/>
      <c r="G603" s="7"/>
      <c r="H603" s="28" t="str">
        <f>IFERROR(VLOOKUP(ACOMPANHAMENTO_01[[#This Row],[COD.S]],TABELA_PRODUÇÃO[[COD]:[SERVIÇOS]],3,FALSE),"")</f>
        <v/>
      </c>
      <c r="I603" s="140" t="str">
        <f>IFERROR(VLOOKUP(ACOMPANHAMENTO_01[[#This Row],[COD.S]],TABELA_PRODUÇÃO[[COD]:[UND.]],4,FALSE),"")</f>
        <v/>
      </c>
      <c r="J603" s="150"/>
      <c r="K603" s="58"/>
      <c r="L603" s="9"/>
      <c r="M60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0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0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03" s="140">
        <f>ACOMPANHAMENTO_01[[#This Row],[QUANT]]</f>
        <v>0</v>
      </c>
    </row>
    <row r="604" spans="2:16" x14ac:dyDescent="0.25">
      <c r="B604" s="6" t="str">
        <f>IF(ACOMPANHAMENTO_01[[#This Row],[MAT]]="","",COUNTA($C$8:C604))</f>
        <v/>
      </c>
      <c r="C604" s="3"/>
      <c r="D604" s="28" t="str">
        <f>IFERROR(VLOOKUP(ACOMPANHAMENTO_01[[#This Row],[MAT]],FUNCIONARIOS[],3,FALSE),"")</f>
        <v/>
      </c>
      <c r="E604" s="140" t="str">
        <f>IFERROR(VLOOKUP(ACOMPANHAMENTO_01[[#This Row],[MAT]],FUNCIONARIOS[],4,FALSE),"")</f>
        <v/>
      </c>
      <c r="F604" s="8"/>
      <c r="G604" s="7"/>
      <c r="H604" s="28" t="str">
        <f>IFERROR(VLOOKUP(ACOMPANHAMENTO_01[[#This Row],[COD.S]],TABELA_PRODUÇÃO[[COD]:[SERVIÇOS]],3,FALSE),"")</f>
        <v/>
      </c>
      <c r="I604" s="140" t="str">
        <f>IFERROR(VLOOKUP(ACOMPANHAMENTO_01[[#This Row],[COD.S]],TABELA_PRODUÇÃO[[COD]:[UND.]],4,FALSE),"")</f>
        <v/>
      </c>
      <c r="J604" s="150"/>
      <c r="K604" s="58"/>
      <c r="L604" s="9"/>
      <c r="M60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0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0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04" s="140">
        <f>ACOMPANHAMENTO_01[[#This Row],[QUANT]]</f>
        <v>0</v>
      </c>
    </row>
    <row r="605" spans="2:16" x14ac:dyDescent="0.25">
      <c r="B605" s="6" t="str">
        <f>IF(ACOMPANHAMENTO_01[[#This Row],[MAT]]="","",COUNTA($C$8:C605))</f>
        <v/>
      </c>
      <c r="C605" s="3"/>
      <c r="D605" s="28" t="str">
        <f>IFERROR(VLOOKUP(ACOMPANHAMENTO_01[[#This Row],[MAT]],FUNCIONARIOS[],3,FALSE),"")</f>
        <v/>
      </c>
      <c r="E605" s="140" t="str">
        <f>IFERROR(VLOOKUP(ACOMPANHAMENTO_01[[#This Row],[MAT]],FUNCIONARIOS[],4,FALSE),"")</f>
        <v/>
      </c>
      <c r="F605" s="8"/>
      <c r="G605" s="7"/>
      <c r="H605" s="28" t="str">
        <f>IFERROR(VLOOKUP(ACOMPANHAMENTO_01[[#This Row],[COD.S]],TABELA_PRODUÇÃO[[COD]:[SERVIÇOS]],3,FALSE),"")</f>
        <v/>
      </c>
      <c r="I605" s="140" t="str">
        <f>IFERROR(VLOOKUP(ACOMPANHAMENTO_01[[#This Row],[COD.S]],TABELA_PRODUÇÃO[[COD]:[UND.]],4,FALSE),"")</f>
        <v/>
      </c>
      <c r="J605" s="150"/>
      <c r="K605" s="58"/>
      <c r="L605" s="9"/>
      <c r="M60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0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0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05" s="140">
        <f>ACOMPANHAMENTO_01[[#This Row],[QUANT]]</f>
        <v>0</v>
      </c>
    </row>
    <row r="606" spans="2:16" x14ac:dyDescent="0.25">
      <c r="B606" s="6" t="str">
        <f>IF(ACOMPANHAMENTO_01[[#This Row],[MAT]]="","",COUNTA($C$8:C606))</f>
        <v/>
      </c>
      <c r="C606" s="3"/>
      <c r="D606" s="28" t="str">
        <f>IFERROR(VLOOKUP(ACOMPANHAMENTO_01[[#This Row],[MAT]],FUNCIONARIOS[],3,FALSE),"")</f>
        <v/>
      </c>
      <c r="E606" s="140" t="str">
        <f>IFERROR(VLOOKUP(ACOMPANHAMENTO_01[[#This Row],[MAT]],FUNCIONARIOS[],4,FALSE),"")</f>
        <v/>
      </c>
      <c r="F606" s="8"/>
      <c r="G606" s="7"/>
      <c r="H606" s="28" t="str">
        <f>IFERROR(VLOOKUP(ACOMPANHAMENTO_01[[#This Row],[COD.S]],TABELA_PRODUÇÃO[[COD]:[SERVIÇOS]],3,FALSE),"")</f>
        <v/>
      </c>
      <c r="I606" s="140" t="str">
        <f>IFERROR(VLOOKUP(ACOMPANHAMENTO_01[[#This Row],[COD.S]],TABELA_PRODUÇÃO[[COD]:[UND.]],4,FALSE),"")</f>
        <v/>
      </c>
      <c r="J606" s="150"/>
      <c r="K606" s="58"/>
      <c r="L606" s="9"/>
      <c r="M60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0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0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06" s="140">
        <f>ACOMPANHAMENTO_01[[#This Row],[QUANT]]</f>
        <v>0</v>
      </c>
    </row>
    <row r="607" spans="2:16" x14ac:dyDescent="0.25">
      <c r="B607" s="6" t="str">
        <f>IF(ACOMPANHAMENTO_01[[#This Row],[MAT]]="","",COUNTA($C$8:C607))</f>
        <v/>
      </c>
      <c r="C607" s="3"/>
      <c r="D607" s="28" t="str">
        <f>IFERROR(VLOOKUP(ACOMPANHAMENTO_01[[#This Row],[MAT]],FUNCIONARIOS[],3,FALSE),"")</f>
        <v/>
      </c>
      <c r="E607" s="140" t="str">
        <f>IFERROR(VLOOKUP(ACOMPANHAMENTO_01[[#This Row],[MAT]],FUNCIONARIOS[],4,FALSE),"")</f>
        <v/>
      </c>
      <c r="F607" s="8"/>
      <c r="G607" s="7"/>
      <c r="H607" s="28" t="str">
        <f>IFERROR(VLOOKUP(ACOMPANHAMENTO_01[[#This Row],[COD.S]],TABELA_PRODUÇÃO[[COD]:[SERVIÇOS]],3,FALSE),"")</f>
        <v/>
      </c>
      <c r="I607" s="140" t="str">
        <f>IFERROR(VLOOKUP(ACOMPANHAMENTO_01[[#This Row],[COD.S]],TABELA_PRODUÇÃO[[COD]:[UND.]],4,FALSE),"")</f>
        <v/>
      </c>
      <c r="J607" s="150"/>
      <c r="K607" s="58"/>
      <c r="L607" s="9"/>
      <c r="M60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0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0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07" s="140">
        <f>ACOMPANHAMENTO_01[[#This Row],[QUANT]]</f>
        <v>0</v>
      </c>
    </row>
    <row r="608" spans="2:16" x14ac:dyDescent="0.25">
      <c r="B608" s="6" t="str">
        <f>IF(ACOMPANHAMENTO_01[[#This Row],[MAT]]="","",COUNTA($C$8:C608))</f>
        <v/>
      </c>
      <c r="C608" s="3"/>
      <c r="D608" s="28" t="str">
        <f>IFERROR(VLOOKUP(ACOMPANHAMENTO_01[[#This Row],[MAT]],FUNCIONARIOS[],3,FALSE),"")</f>
        <v/>
      </c>
      <c r="E608" s="140" t="str">
        <f>IFERROR(VLOOKUP(ACOMPANHAMENTO_01[[#This Row],[MAT]],FUNCIONARIOS[],4,FALSE),"")</f>
        <v/>
      </c>
      <c r="F608" s="8"/>
      <c r="G608" s="7"/>
      <c r="H608" s="28" t="str">
        <f>IFERROR(VLOOKUP(ACOMPANHAMENTO_01[[#This Row],[COD.S]],TABELA_PRODUÇÃO[[COD]:[SERVIÇOS]],3,FALSE),"")</f>
        <v/>
      </c>
      <c r="I608" s="140" t="str">
        <f>IFERROR(VLOOKUP(ACOMPANHAMENTO_01[[#This Row],[COD.S]],TABELA_PRODUÇÃO[[COD]:[UND.]],4,FALSE),"")</f>
        <v/>
      </c>
      <c r="J608" s="150"/>
      <c r="K608" s="58"/>
      <c r="L608" s="9"/>
      <c r="M60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0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0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08" s="140">
        <f>ACOMPANHAMENTO_01[[#This Row],[QUANT]]</f>
        <v>0</v>
      </c>
    </row>
    <row r="609" spans="2:16" x14ac:dyDescent="0.25">
      <c r="B609" s="6" t="str">
        <f>IF(ACOMPANHAMENTO_01[[#This Row],[MAT]]="","",COUNTA($C$8:C609))</f>
        <v/>
      </c>
      <c r="C609" s="3"/>
      <c r="D609" s="28" t="str">
        <f>IFERROR(VLOOKUP(ACOMPANHAMENTO_01[[#This Row],[MAT]],FUNCIONARIOS[],3,FALSE),"")</f>
        <v/>
      </c>
      <c r="E609" s="140" t="str">
        <f>IFERROR(VLOOKUP(ACOMPANHAMENTO_01[[#This Row],[MAT]],FUNCIONARIOS[],4,FALSE),"")</f>
        <v/>
      </c>
      <c r="F609" s="8"/>
      <c r="G609" s="7"/>
      <c r="H609" s="28" t="str">
        <f>IFERROR(VLOOKUP(ACOMPANHAMENTO_01[[#This Row],[COD.S]],TABELA_PRODUÇÃO[[COD]:[SERVIÇOS]],3,FALSE),"")</f>
        <v/>
      </c>
      <c r="I609" s="140" t="str">
        <f>IFERROR(VLOOKUP(ACOMPANHAMENTO_01[[#This Row],[COD.S]],TABELA_PRODUÇÃO[[COD]:[UND.]],4,FALSE),"")</f>
        <v/>
      </c>
      <c r="J609" s="150"/>
      <c r="K609" s="58"/>
      <c r="L609" s="9"/>
      <c r="M60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0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0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09" s="140">
        <f>ACOMPANHAMENTO_01[[#This Row],[QUANT]]</f>
        <v>0</v>
      </c>
    </row>
    <row r="610" spans="2:16" x14ac:dyDescent="0.25">
      <c r="B610" s="6" t="str">
        <f>IF(ACOMPANHAMENTO_01[[#This Row],[MAT]]="","",COUNTA($C$8:C610))</f>
        <v/>
      </c>
      <c r="C610" s="3"/>
      <c r="D610" s="28" t="str">
        <f>IFERROR(VLOOKUP(ACOMPANHAMENTO_01[[#This Row],[MAT]],FUNCIONARIOS[],3,FALSE),"")</f>
        <v/>
      </c>
      <c r="E610" s="140" t="str">
        <f>IFERROR(VLOOKUP(ACOMPANHAMENTO_01[[#This Row],[MAT]],FUNCIONARIOS[],4,FALSE),"")</f>
        <v/>
      </c>
      <c r="F610" s="8"/>
      <c r="G610" s="7"/>
      <c r="H610" s="28" t="str">
        <f>IFERROR(VLOOKUP(ACOMPANHAMENTO_01[[#This Row],[COD.S]],TABELA_PRODUÇÃO[[COD]:[SERVIÇOS]],3,FALSE),"")</f>
        <v/>
      </c>
      <c r="I610" s="140" t="str">
        <f>IFERROR(VLOOKUP(ACOMPANHAMENTO_01[[#This Row],[COD.S]],TABELA_PRODUÇÃO[[COD]:[UND.]],4,FALSE),"")</f>
        <v/>
      </c>
      <c r="J610" s="150"/>
      <c r="K610" s="58"/>
      <c r="L610" s="9"/>
      <c r="M61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1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1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10" s="140">
        <f>ACOMPANHAMENTO_01[[#This Row],[QUANT]]</f>
        <v>0</v>
      </c>
    </row>
    <row r="611" spans="2:16" x14ac:dyDescent="0.25">
      <c r="B611" s="6" t="str">
        <f>IF(ACOMPANHAMENTO_01[[#This Row],[MAT]]="","",COUNTA($C$8:C611))</f>
        <v/>
      </c>
      <c r="C611" s="3"/>
      <c r="D611" s="28" t="str">
        <f>IFERROR(VLOOKUP(ACOMPANHAMENTO_01[[#This Row],[MAT]],FUNCIONARIOS[],3,FALSE),"")</f>
        <v/>
      </c>
      <c r="E611" s="140" t="str">
        <f>IFERROR(VLOOKUP(ACOMPANHAMENTO_01[[#This Row],[MAT]],FUNCIONARIOS[],4,FALSE),"")</f>
        <v/>
      </c>
      <c r="F611" s="8"/>
      <c r="G611" s="7"/>
      <c r="H611" s="28" t="str">
        <f>IFERROR(VLOOKUP(ACOMPANHAMENTO_01[[#This Row],[COD.S]],TABELA_PRODUÇÃO[[COD]:[SERVIÇOS]],3,FALSE),"")</f>
        <v/>
      </c>
      <c r="I611" s="140" t="str">
        <f>IFERROR(VLOOKUP(ACOMPANHAMENTO_01[[#This Row],[COD.S]],TABELA_PRODUÇÃO[[COD]:[UND.]],4,FALSE),"")</f>
        <v/>
      </c>
      <c r="J611" s="150"/>
      <c r="K611" s="58"/>
      <c r="L611" s="9"/>
      <c r="M61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1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1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11" s="140">
        <f>ACOMPANHAMENTO_01[[#This Row],[QUANT]]</f>
        <v>0</v>
      </c>
    </row>
    <row r="612" spans="2:16" x14ac:dyDescent="0.25">
      <c r="B612" s="6" t="str">
        <f>IF(ACOMPANHAMENTO_01[[#This Row],[MAT]]="","",COUNTA($C$8:C612))</f>
        <v/>
      </c>
      <c r="C612" s="3"/>
      <c r="D612" s="28" t="str">
        <f>IFERROR(VLOOKUP(ACOMPANHAMENTO_01[[#This Row],[MAT]],FUNCIONARIOS[],3,FALSE),"")</f>
        <v/>
      </c>
      <c r="E612" s="140" t="str">
        <f>IFERROR(VLOOKUP(ACOMPANHAMENTO_01[[#This Row],[MAT]],FUNCIONARIOS[],4,FALSE),"")</f>
        <v/>
      </c>
      <c r="F612" s="8"/>
      <c r="G612" s="7"/>
      <c r="H612" s="28" t="str">
        <f>IFERROR(VLOOKUP(ACOMPANHAMENTO_01[[#This Row],[COD.S]],TABELA_PRODUÇÃO[[COD]:[SERVIÇOS]],3,FALSE),"")</f>
        <v/>
      </c>
      <c r="I612" s="140" t="str">
        <f>IFERROR(VLOOKUP(ACOMPANHAMENTO_01[[#This Row],[COD.S]],TABELA_PRODUÇÃO[[COD]:[UND.]],4,FALSE),"")</f>
        <v/>
      </c>
      <c r="J612" s="150"/>
      <c r="K612" s="58"/>
      <c r="L612" s="9"/>
      <c r="M61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1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1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12" s="140">
        <f>ACOMPANHAMENTO_01[[#This Row],[QUANT]]</f>
        <v>0</v>
      </c>
    </row>
    <row r="613" spans="2:16" x14ac:dyDescent="0.25">
      <c r="B613" s="6" t="str">
        <f>IF(ACOMPANHAMENTO_01[[#This Row],[MAT]]="","",COUNTA($C$8:C613))</f>
        <v/>
      </c>
      <c r="C613" s="3"/>
      <c r="D613" s="28" t="str">
        <f>IFERROR(VLOOKUP(ACOMPANHAMENTO_01[[#This Row],[MAT]],FUNCIONARIOS[],3,FALSE),"")</f>
        <v/>
      </c>
      <c r="E613" s="140" t="str">
        <f>IFERROR(VLOOKUP(ACOMPANHAMENTO_01[[#This Row],[MAT]],FUNCIONARIOS[],4,FALSE),"")</f>
        <v/>
      </c>
      <c r="F613" s="8"/>
      <c r="G613" s="7"/>
      <c r="H613" s="28" t="str">
        <f>IFERROR(VLOOKUP(ACOMPANHAMENTO_01[[#This Row],[COD.S]],TABELA_PRODUÇÃO[[COD]:[SERVIÇOS]],3,FALSE),"")</f>
        <v/>
      </c>
      <c r="I613" s="140" t="str">
        <f>IFERROR(VLOOKUP(ACOMPANHAMENTO_01[[#This Row],[COD.S]],TABELA_PRODUÇÃO[[COD]:[UND.]],4,FALSE),"")</f>
        <v/>
      </c>
      <c r="J613" s="150"/>
      <c r="K613" s="58"/>
      <c r="L613" s="9"/>
      <c r="M61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1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1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13" s="140">
        <f>ACOMPANHAMENTO_01[[#This Row],[QUANT]]</f>
        <v>0</v>
      </c>
    </row>
    <row r="614" spans="2:16" x14ac:dyDescent="0.25">
      <c r="B614" s="6" t="str">
        <f>IF(ACOMPANHAMENTO_01[[#This Row],[MAT]]="","",COUNTA($C$8:C614))</f>
        <v/>
      </c>
      <c r="C614" s="3"/>
      <c r="D614" s="28" t="str">
        <f>IFERROR(VLOOKUP(ACOMPANHAMENTO_01[[#This Row],[MAT]],FUNCIONARIOS[],3,FALSE),"")</f>
        <v/>
      </c>
      <c r="E614" s="140" t="str">
        <f>IFERROR(VLOOKUP(ACOMPANHAMENTO_01[[#This Row],[MAT]],FUNCIONARIOS[],4,FALSE),"")</f>
        <v/>
      </c>
      <c r="F614" s="8"/>
      <c r="G614" s="7"/>
      <c r="H614" s="28" t="str">
        <f>IFERROR(VLOOKUP(ACOMPANHAMENTO_01[[#This Row],[COD.S]],TABELA_PRODUÇÃO[[COD]:[SERVIÇOS]],3,FALSE),"")</f>
        <v/>
      </c>
      <c r="I614" s="140" t="str">
        <f>IFERROR(VLOOKUP(ACOMPANHAMENTO_01[[#This Row],[COD.S]],TABELA_PRODUÇÃO[[COD]:[UND.]],4,FALSE),"")</f>
        <v/>
      </c>
      <c r="J614" s="150"/>
      <c r="K614" s="58"/>
      <c r="L614" s="9"/>
      <c r="M61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1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1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14" s="140">
        <f>ACOMPANHAMENTO_01[[#This Row],[QUANT]]</f>
        <v>0</v>
      </c>
    </row>
    <row r="615" spans="2:16" x14ac:dyDescent="0.25">
      <c r="B615" s="6" t="str">
        <f>IF(ACOMPANHAMENTO_01[[#This Row],[MAT]]="","",COUNTA($C$8:C615))</f>
        <v/>
      </c>
      <c r="C615" s="3"/>
      <c r="D615" s="28" t="str">
        <f>IFERROR(VLOOKUP(ACOMPANHAMENTO_01[[#This Row],[MAT]],FUNCIONARIOS[],3,FALSE),"")</f>
        <v/>
      </c>
      <c r="E615" s="140" t="str">
        <f>IFERROR(VLOOKUP(ACOMPANHAMENTO_01[[#This Row],[MAT]],FUNCIONARIOS[],4,FALSE),"")</f>
        <v/>
      </c>
      <c r="F615" s="8"/>
      <c r="G615" s="7"/>
      <c r="H615" s="28" t="str">
        <f>IFERROR(VLOOKUP(ACOMPANHAMENTO_01[[#This Row],[COD.S]],TABELA_PRODUÇÃO[[COD]:[SERVIÇOS]],3,FALSE),"")</f>
        <v/>
      </c>
      <c r="I615" s="140" t="str">
        <f>IFERROR(VLOOKUP(ACOMPANHAMENTO_01[[#This Row],[COD.S]],TABELA_PRODUÇÃO[[COD]:[UND.]],4,FALSE),"")</f>
        <v/>
      </c>
      <c r="J615" s="150"/>
      <c r="K615" s="58"/>
      <c r="L615" s="9"/>
      <c r="M61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1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1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15" s="140">
        <f>ACOMPANHAMENTO_01[[#This Row],[QUANT]]</f>
        <v>0</v>
      </c>
    </row>
    <row r="616" spans="2:16" x14ac:dyDescent="0.25">
      <c r="B616" s="6" t="str">
        <f>IF(ACOMPANHAMENTO_01[[#This Row],[MAT]]="","",COUNTA($C$8:C616))</f>
        <v/>
      </c>
      <c r="C616" s="3"/>
      <c r="D616" s="28" t="str">
        <f>IFERROR(VLOOKUP(ACOMPANHAMENTO_01[[#This Row],[MAT]],FUNCIONARIOS[],3,FALSE),"")</f>
        <v/>
      </c>
      <c r="E616" s="140" t="str">
        <f>IFERROR(VLOOKUP(ACOMPANHAMENTO_01[[#This Row],[MAT]],FUNCIONARIOS[],4,FALSE),"")</f>
        <v/>
      </c>
      <c r="F616" s="8"/>
      <c r="G616" s="7"/>
      <c r="H616" s="28" t="str">
        <f>IFERROR(VLOOKUP(ACOMPANHAMENTO_01[[#This Row],[COD.S]],TABELA_PRODUÇÃO[[COD]:[SERVIÇOS]],3,FALSE),"")</f>
        <v/>
      </c>
      <c r="I616" s="140" t="str">
        <f>IFERROR(VLOOKUP(ACOMPANHAMENTO_01[[#This Row],[COD.S]],TABELA_PRODUÇÃO[[COD]:[UND.]],4,FALSE),"")</f>
        <v/>
      </c>
      <c r="J616" s="150"/>
      <c r="K616" s="58"/>
      <c r="L616" s="9"/>
      <c r="M61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1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1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16" s="140">
        <f>ACOMPANHAMENTO_01[[#This Row],[QUANT]]</f>
        <v>0</v>
      </c>
    </row>
    <row r="617" spans="2:16" x14ac:dyDescent="0.25">
      <c r="B617" s="6" t="str">
        <f>IF(ACOMPANHAMENTO_01[[#This Row],[MAT]]="","",COUNTA($C$8:C617))</f>
        <v/>
      </c>
      <c r="C617" s="3"/>
      <c r="D617" s="28" t="str">
        <f>IFERROR(VLOOKUP(ACOMPANHAMENTO_01[[#This Row],[MAT]],FUNCIONARIOS[],3,FALSE),"")</f>
        <v/>
      </c>
      <c r="E617" s="140" t="str">
        <f>IFERROR(VLOOKUP(ACOMPANHAMENTO_01[[#This Row],[MAT]],FUNCIONARIOS[],4,FALSE),"")</f>
        <v/>
      </c>
      <c r="F617" s="8"/>
      <c r="G617" s="7"/>
      <c r="H617" s="28" t="str">
        <f>IFERROR(VLOOKUP(ACOMPANHAMENTO_01[[#This Row],[COD.S]],TABELA_PRODUÇÃO[[COD]:[SERVIÇOS]],3,FALSE),"")</f>
        <v/>
      </c>
      <c r="I617" s="140" t="str">
        <f>IFERROR(VLOOKUP(ACOMPANHAMENTO_01[[#This Row],[COD.S]],TABELA_PRODUÇÃO[[COD]:[UND.]],4,FALSE),"")</f>
        <v/>
      </c>
      <c r="J617" s="150"/>
      <c r="K617" s="58"/>
      <c r="L617" s="9"/>
      <c r="M61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1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1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17" s="140">
        <f>ACOMPANHAMENTO_01[[#This Row],[QUANT]]</f>
        <v>0</v>
      </c>
    </row>
    <row r="618" spans="2:16" x14ac:dyDescent="0.25">
      <c r="B618" s="6" t="str">
        <f>IF(ACOMPANHAMENTO_01[[#This Row],[MAT]]="","",COUNTA($C$8:C618))</f>
        <v/>
      </c>
      <c r="C618" s="3"/>
      <c r="D618" s="28" t="str">
        <f>IFERROR(VLOOKUP(ACOMPANHAMENTO_01[[#This Row],[MAT]],FUNCIONARIOS[],3,FALSE),"")</f>
        <v/>
      </c>
      <c r="E618" s="140" t="str">
        <f>IFERROR(VLOOKUP(ACOMPANHAMENTO_01[[#This Row],[MAT]],FUNCIONARIOS[],4,FALSE),"")</f>
        <v/>
      </c>
      <c r="F618" s="8"/>
      <c r="G618" s="7"/>
      <c r="H618" s="28" t="str">
        <f>IFERROR(VLOOKUP(ACOMPANHAMENTO_01[[#This Row],[COD.S]],TABELA_PRODUÇÃO[[COD]:[SERVIÇOS]],3,FALSE),"")</f>
        <v/>
      </c>
      <c r="I618" s="140" t="str">
        <f>IFERROR(VLOOKUP(ACOMPANHAMENTO_01[[#This Row],[COD.S]],TABELA_PRODUÇÃO[[COD]:[UND.]],4,FALSE),"")</f>
        <v/>
      </c>
      <c r="J618" s="150"/>
      <c r="K618" s="58"/>
      <c r="L618" s="9"/>
      <c r="M61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1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1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18" s="140">
        <f>ACOMPANHAMENTO_01[[#This Row],[QUANT]]</f>
        <v>0</v>
      </c>
    </row>
    <row r="619" spans="2:16" x14ac:dyDescent="0.25">
      <c r="B619" s="6" t="str">
        <f>IF(ACOMPANHAMENTO_01[[#This Row],[MAT]]="","",COUNTA($C$8:C619))</f>
        <v/>
      </c>
      <c r="C619" s="3"/>
      <c r="D619" s="28" t="str">
        <f>IFERROR(VLOOKUP(ACOMPANHAMENTO_01[[#This Row],[MAT]],FUNCIONARIOS[],3,FALSE),"")</f>
        <v/>
      </c>
      <c r="E619" s="140" t="str">
        <f>IFERROR(VLOOKUP(ACOMPANHAMENTO_01[[#This Row],[MAT]],FUNCIONARIOS[],4,FALSE),"")</f>
        <v/>
      </c>
      <c r="F619" s="8"/>
      <c r="G619" s="7"/>
      <c r="H619" s="28" t="str">
        <f>IFERROR(VLOOKUP(ACOMPANHAMENTO_01[[#This Row],[COD.S]],TABELA_PRODUÇÃO[[COD]:[SERVIÇOS]],3,FALSE),"")</f>
        <v/>
      </c>
      <c r="I619" s="140" t="str">
        <f>IFERROR(VLOOKUP(ACOMPANHAMENTO_01[[#This Row],[COD.S]],TABELA_PRODUÇÃO[[COD]:[UND.]],4,FALSE),"")</f>
        <v/>
      </c>
      <c r="J619" s="150"/>
      <c r="K619" s="58"/>
      <c r="L619" s="9"/>
      <c r="M61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1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1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19" s="140">
        <f>ACOMPANHAMENTO_01[[#This Row],[QUANT]]</f>
        <v>0</v>
      </c>
    </row>
    <row r="620" spans="2:16" x14ac:dyDescent="0.25">
      <c r="B620" s="6" t="str">
        <f>IF(ACOMPANHAMENTO_01[[#This Row],[MAT]]="","",COUNTA($C$8:C620))</f>
        <v/>
      </c>
      <c r="C620" s="3"/>
      <c r="D620" s="28" t="str">
        <f>IFERROR(VLOOKUP(ACOMPANHAMENTO_01[[#This Row],[MAT]],FUNCIONARIOS[],3,FALSE),"")</f>
        <v/>
      </c>
      <c r="E620" s="140" t="str">
        <f>IFERROR(VLOOKUP(ACOMPANHAMENTO_01[[#This Row],[MAT]],FUNCIONARIOS[],4,FALSE),"")</f>
        <v/>
      </c>
      <c r="F620" s="8"/>
      <c r="G620" s="7"/>
      <c r="H620" s="28" t="str">
        <f>IFERROR(VLOOKUP(ACOMPANHAMENTO_01[[#This Row],[COD.S]],TABELA_PRODUÇÃO[[COD]:[SERVIÇOS]],3,FALSE),"")</f>
        <v/>
      </c>
      <c r="I620" s="140" t="str">
        <f>IFERROR(VLOOKUP(ACOMPANHAMENTO_01[[#This Row],[COD.S]],TABELA_PRODUÇÃO[[COD]:[UND.]],4,FALSE),"")</f>
        <v/>
      </c>
      <c r="J620" s="150"/>
      <c r="K620" s="58"/>
      <c r="L620" s="9"/>
      <c r="M62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2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2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20" s="140">
        <f>ACOMPANHAMENTO_01[[#This Row],[QUANT]]</f>
        <v>0</v>
      </c>
    </row>
    <row r="621" spans="2:16" x14ac:dyDescent="0.25">
      <c r="B621" s="6" t="str">
        <f>IF(ACOMPANHAMENTO_01[[#This Row],[MAT]]="","",COUNTA($C$8:C621))</f>
        <v/>
      </c>
      <c r="C621" s="3"/>
      <c r="D621" s="28" t="str">
        <f>IFERROR(VLOOKUP(ACOMPANHAMENTO_01[[#This Row],[MAT]],FUNCIONARIOS[],3,FALSE),"")</f>
        <v/>
      </c>
      <c r="E621" s="140" t="str">
        <f>IFERROR(VLOOKUP(ACOMPANHAMENTO_01[[#This Row],[MAT]],FUNCIONARIOS[],4,FALSE),"")</f>
        <v/>
      </c>
      <c r="F621" s="8"/>
      <c r="G621" s="7"/>
      <c r="H621" s="28" t="str">
        <f>IFERROR(VLOOKUP(ACOMPANHAMENTO_01[[#This Row],[COD.S]],TABELA_PRODUÇÃO[[COD]:[SERVIÇOS]],3,FALSE),"")</f>
        <v/>
      </c>
      <c r="I621" s="140" t="str">
        <f>IFERROR(VLOOKUP(ACOMPANHAMENTO_01[[#This Row],[COD.S]],TABELA_PRODUÇÃO[[COD]:[UND.]],4,FALSE),"")</f>
        <v/>
      </c>
      <c r="J621" s="150"/>
      <c r="K621" s="58"/>
      <c r="L621" s="9"/>
      <c r="M62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2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2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21" s="140">
        <f>ACOMPANHAMENTO_01[[#This Row],[QUANT]]</f>
        <v>0</v>
      </c>
    </row>
    <row r="622" spans="2:16" x14ac:dyDescent="0.25">
      <c r="B622" s="6" t="str">
        <f>IF(ACOMPANHAMENTO_01[[#This Row],[MAT]]="","",COUNTA($C$8:C622))</f>
        <v/>
      </c>
      <c r="C622" s="3"/>
      <c r="D622" s="28" t="str">
        <f>IFERROR(VLOOKUP(ACOMPANHAMENTO_01[[#This Row],[MAT]],FUNCIONARIOS[],3,FALSE),"")</f>
        <v/>
      </c>
      <c r="E622" s="140" t="str">
        <f>IFERROR(VLOOKUP(ACOMPANHAMENTO_01[[#This Row],[MAT]],FUNCIONARIOS[],4,FALSE),"")</f>
        <v/>
      </c>
      <c r="F622" s="8"/>
      <c r="G622" s="7"/>
      <c r="H622" s="28" t="str">
        <f>IFERROR(VLOOKUP(ACOMPANHAMENTO_01[[#This Row],[COD.S]],TABELA_PRODUÇÃO[[COD]:[SERVIÇOS]],3,FALSE),"")</f>
        <v/>
      </c>
      <c r="I622" s="140" t="str">
        <f>IFERROR(VLOOKUP(ACOMPANHAMENTO_01[[#This Row],[COD.S]],TABELA_PRODUÇÃO[[COD]:[UND.]],4,FALSE),"")</f>
        <v/>
      </c>
      <c r="J622" s="150"/>
      <c r="K622" s="58"/>
      <c r="L622" s="9"/>
      <c r="M62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2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2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22" s="140">
        <f>ACOMPANHAMENTO_01[[#This Row],[QUANT]]</f>
        <v>0</v>
      </c>
    </row>
    <row r="623" spans="2:16" x14ac:dyDescent="0.25">
      <c r="B623" s="6" t="str">
        <f>IF(ACOMPANHAMENTO_01[[#This Row],[MAT]]="","",COUNTA($C$8:C623))</f>
        <v/>
      </c>
      <c r="C623" s="3"/>
      <c r="D623" s="28" t="str">
        <f>IFERROR(VLOOKUP(ACOMPANHAMENTO_01[[#This Row],[MAT]],FUNCIONARIOS[],3,FALSE),"")</f>
        <v/>
      </c>
      <c r="E623" s="140" t="str">
        <f>IFERROR(VLOOKUP(ACOMPANHAMENTO_01[[#This Row],[MAT]],FUNCIONARIOS[],4,FALSE),"")</f>
        <v/>
      </c>
      <c r="F623" s="8"/>
      <c r="G623" s="7"/>
      <c r="H623" s="28" t="str">
        <f>IFERROR(VLOOKUP(ACOMPANHAMENTO_01[[#This Row],[COD.S]],TABELA_PRODUÇÃO[[COD]:[SERVIÇOS]],3,FALSE),"")</f>
        <v/>
      </c>
      <c r="I623" s="140" t="str">
        <f>IFERROR(VLOOKUP(ACOMPANHAMENTO_01[[#This Row],[COD.S]],TABELA_PRODUÇÃO[[COD]:[UND.]],4,FALSE),"")</f>
        <v/>
      </c>
      <c r="J623" s="150"/>
      <c r="K623" s="58"/>
      <c r="L623" s="9"/>
      <c r="M62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2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2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23" s="140">
        <f>ACOMPANHAMENTO_01[[#This Row],[QUANT]]</f>
        <v>0</v>
      </c>
    </row>
    <row r="624" spans="2:16" x14ac:dyDescent="0.25">
      <c r="B624" s="6" t="str">
        <f>IF(ACOMPANHAMENTO_01[[#This Row],[MAT]]="","",COUNTA($C$8:C624))</f>
        <v/>
      </c>
      <c r="C624" s="3"/>
      <c r="D624" s="28" t="str">
        <f>IFERROR(VLOOKUP(ACOMPANHAMENTO_01[[#This Row],[MAT]],FUNCIONARIOS[],3,FALSE),"")</f>
        <v/>
      </c>
      <c r="E624" s="140" t="str">
        <f>IFERROR(VLOOKUP(ACOMPANHAMENTO_01[[#This Row],[MAT]],FUNCIONARIOS[],4,FALSE),"")</f>
        <v/>
      </c>
      <c r="F624" s="8"/>
      <c r="G624" s="7"/>
      <c r="H624" s="28" t="str">
        <f>IFERROR(VLOOKUP(ACOMPANHAMENTO_01[[#This Row],[COD.S]],TABELA_PRODUÇÃO[[COD]:[SERVIÇOS]],3,FALSE),"")</f>
        <v/>
      </c>
      <c r="I624" s="140" t="str">
        <f>IFERROR(VLOOKUP(ACOMPANHAMENTO_01[[#This Row],[COD.S]],TABELA_PRODUÇÃO[[COD]:[UND.]],4,FALSE),"")</f>
        <v/>
      </c>
      <c r="J624" s="150"/>
      <c r="K624" s="58"/>
      <c r="L624" s="9"/>
      <c r="M62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2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2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24" s="140">
        <f>ACOMPANHAMENTO_01[[#This Row],[QUANT]]</f>
        <v>0</v>
      </c>
    </row>
    <row r="625" spans="2:16" x14ac:dyDescent="0.25">
      <c r="B625" s="6" t="str">
        <f>IF(ACOMPANHAMENTO_01[[#This Row],[MAT]]="","",COUNTA($C$8:C625))</f>
        <v/>
      </c>
      <c r="C625" s="3"/>
      <c r="D625" s="28" t="str">
        <f>IFERROR(VLOOKUP(ACOMPANHAMENTO_01[[#This Row],[MAT]],FUNCIONARIOS[],3,FALSE),"")</f>
        <v/>
      </c>
      <c r="E625" s="140" t="str">
        <f>IFERROR(VLOOKUP(ACOMPANHAMENTO_01[[#This Row],[MAT]],FUNCIONARIOS[],4,FALSE),"")</f>
        <v/>
      </c>
      <c r="F625" s="8"/>
      <c r="G625" s="7"/>
      <c r="H625" s="28" t="str">
        <f>IFERROR(VLOOKUP(ACOMPANHAMENTO_01[[#This Row],[COD.S]],TABELA_PRODUÇÃO[[COD]:[SERVIÇOS]],3,FALSE),"")</f>
        <v/>
      </c>
      <c r="I625" s="140" t="str">
        <f>IFERROR(VLOOKUP(ACOMPANHAMENTO_01[[#This Row],[COD.S]],TABELA_PRODUÇÃO[[COD]:[UND.]],4,FALSE),"")</f>
        <v/>
      </c>
      <c r="J625" s="150"/>
      <c r="K625" s="58"/>
      <c r="L625" s="9"/>
      <c r="M62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2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2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25" s="140">
        <f>ACOMPANHAMENTO_01[[#This Row],[QUANT]]</f>
        <v>0</v>
      </c>
    </row>
    <row r="626" spans="2:16" x14ac:dyDescent="0.25">
      <c r="B626" s="6" t="str">
        <f>IF(ACOMPANHAMENTO_01[[#This Row],[MAT]]="","",COUNTA($C$8:C626))</f>
        <v/>
      </c>
      <c r="C626" s="3"/>
      <c r="D626" s="28" t="str">
        <f>IFERROR(VLOOKUP(ACOMPANHAMENTO_01[[#This Row],[MAT]],FUNCIONARIOS[],3,FALSE),"")</f>
        <v/>
      </c>
      <c r="E626" s="140" t="str">
        <f>IFERROR(VLOOKUP(ACOMPANHAMENTO_01[[#This Row],[MAT]],FUNCIONARIOS[],4,FALSE),"")</f>
        <v/>
      </c>
      <c r="F626" s="8"/>
      <c r="G626" s="7"/>
      <c r="H626" s="28" t="str">
        <f>IFERROR(VLOOKUP(ACOMPANHAMENTO_01[[#This Row],[COD.S]],TABELA_PRODUÇÃO[[COD]:[SERVIÇOS]],3,FALSE),"")</f>
        <v/>
      </c>
      <c r="I626" s="140" t="str">
        <f>IFERROR(VLOOKUP(ACOMPANHAMENTO_01[[#This Row],[COD.S]],TABELA_PRODUÇÃO[[COD]:[UND.]],4,FALSE),"")</f>
        <v/>
      </c>
      <c r="J626" s="150"/>
      <c r="K626" s="58"/>
      <c r="L626" s="9"/>
      <c r="M62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2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2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26" s="140">
        <f>ACOMPANHAMENTO_01[[#This Row],[QUANT]]</f>
        <v>0</v>
      </c>
    </row>
    <row r="627" spans="2:16" x14ac:dyDescent="0.25">
      <c r="B627" s="6" t="str">
        <f>IF(ACOMPANHAMENTO_01[[#This Row],[MAT]]="","",COUNTA($C$8:C627))</f>
        <v/>
      </c>
      <c r="C627" s="3"/>
      <c r="D627" s="28" t="str">
        <f>IFERROR(VLOOKUP(ACOMPANHAMENTO_01[[#This Row],[MAT]],FUNCIONARIOS[],3,FALSE),"")</f>
        <v/>
      </c>
      <c r="E627" s="140" t="str">
        <f>IFERROR(VLOOKUP(ACOMPANHAMENTO_01[[#This Row],[MAT]],FUNCIONARIOS[],4,FALSE),"")</f>
        <v/>
      </c>
      <c r="F627" s="8"/>
      <c r="G627" s="7"/>
      <c r="H627" s="28" t="str">
        <f>IFERROR(VLOOKUP(ACOMPANHAMENTO_01[[#This Row],[COD.S]],TABELA_PRODUÇÃO[[COD]:[SERVIÇOS]],3,FALSE),"")</f>
        <v/>
      </c>
      <c r="I627" s="140" t="str">
        <f>IFERROR(VLOOKUP(ACOMPANHAMENTO_01[[#This Row],[COD.S]],TABELA_PRODUÇÃO[[COD]:[UND.]],4,FALSE),"")</f>
        <v/>
      </c>
      <c r="J627" s="150"/>
      <c r="K627" s="58"/>
      <c r="L627" s="9"/>
      <c r="M62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2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2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27" s="140">
        <f>ACOMPANHAMENTO_01[[#This Row],[QUANT]]</f>
        <v>0</v>
      </c>
    </row>
    <row r="628" spans="2:16" x14ac:dyDescent="0.25">
      <c r="B628" s="6" t="str">
        <f>IF(ACOMPANHAMENTO_01[[#This Row],[MAT]]="","",COUNTA($C$8:C628))</f>
        <v/>
      </c>
      <c r="C628" s="3"/>
      <c r="D628" s="28" t="str">
        <f>IFERROR(VLOOKUP(ACOMPANHAMENTO_01[[#This Row],[MAT]],FUNCIONARIOS[],3,FALSE),"")</f>
        <v/>
      </c>
      <c r="E628" s="140" t="str">
        <f>IFERROR(VLOOKUP(ACOMPANHAMENTO_01[[#This Row],[MAT]],FUNCIONARIOS[],4,FALSE),"")</f>
        <v/>
      </c>
      <c r="F628" s="8"/>
      <c r="G628" s="7"/>
      <c r="H628" s="28" t="str">
        <f>IFERROR(VLOOKUP(ACOMPANHAMENTO_01[[#This Row],[COD.S]],TABELA_PRODUÇÃO[[COD]:[SERVIÇOS]],3,FALSE),"")</f>
        <v/>
      </c>
      <c r="I628" s="140" t="str">
        <f>IFERROR(VLOOKUP(ACOMPANHAMENTO_01[[#This Row],[COD.S]],TABELA_PRODUÇÃO[[COD]:[UND.]],4,FALSE),"")</f>
        <v/>
      </c>
      <c r="J628" s="150"/>
      <c r="K628" s="58"/>
      <c r="L628" s="9"/>
      <c r="M62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2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2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28" s="140">
        <f>ACOMPANHAMENTO_01[[#This Row],[QUANT]]</f>
        <v>0</v>
      </c>
    </row>
    <row r="629" spans="2:16" x14ac:dyDescent="0.25">
      <c r="B629" s="6" t="str">
        <f>IF(ACOMPANHAMENTO_01[[#This Row],[MAT]]="","",COUNTA($C$8:C629))</f>
        <v/>
      </c>
      <c r="C629" s="3"/>
      <c r="D629" s="28" t="str">
        <f>IFERROR(VLOOKUP(ACOMPANHAMENTO_01[[#This Row],[MAT]],FUNCIONARIOS[],3,FALSE),"")</f>
        <v/>
      </c>
      <c r="E629" s="140" t="str">
        <f>IFERROR(VLOOKUP(ACOMPANHAMENTO_01[[#This Row],[MAT]],FUNCIONARIOS[],4,FALSE),"")</f>
        <v/>
      </c>
      <c r="F629" s="8"/>
      <c r="G629" s="7"/>
      <c r="H629" s="28" t="str">
        <f>IFERROR(VLOOKUP(ACOMPANHAMENTO_01[[#This Row],[COD.S]],TABELA_PRODUÇÃO[[COD]:[SERVIÇOS]],3,FALSE),"")</f>
        <v/>
      </c>
      <c r="I629" s="140" t="str">
        <f>IFERROR(VLOOKUP(ACOMPANHAMENTO_01[[#This Row],[COD.S]],TABELA_PRODUÇÃO[[COD]:[UND.]],4,FALSE),"")</f>
        <v/>
      </c>
      <c r="J629" s="150"/>
      <c r="K629" s="58"/>
      <c r="L629" s="9"/>
      <c r="M62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2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2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29" s="140">
        <f>ACOMPANHAMENTO_01[[#This Row],[QUANT]]</f>
        <v>0</v>
      </c>
    </row>
    <row r="630" spans="2:16" x14ac:dyDescent="0.25">
      <c r="B630" s="6" t="str">
        <f>IF(ACOMPANHAMENTO_01[[#This Row],[MAT]]="","",COUNTA($C$8:C630))</f>
        <v/>
      </c>
      <c r="C630" s="3"/>
      <c r="D630" s="28" t="str">
        <f>IFERROR(VLOOKUP(ACOMPANHAMENTO_01[[#This Row],[MAT]],FUNCIONARIOS[],3,FALSE),"")</f>
        <v/>
      </c>
      <c r="E630" s="140" t="str">
        <f>IFERROR(VLOOKUP(ACOMPANHAMENTO_01[[#This Row],[MAT]],FUNCIONARIOS[],4,FALSE),"")</f>
        <v/>
      </c>
      <c r="F630" s="8"/>
      <c r="G630" s="7"/>
      <c r="H630" s="28" t="str">
        <f>IFERROR(VLOOKUP(ACOMPANHAMENTO_01[[#This Row],[COD.S]],TABELA_PRODUÇÃO[[COD]:[SERVIÇOS]],3,FALSE),"")</f>
        <v/>
      </c>
      <c r="I630" s="140" t="str">
        <f>IFERROR(VLOOKUP(ACOMPANHAMENTO_01[[#This Row],[COD.S]],TABELA_PRODUÇÃO[[COD]:[UND.]],4,FALSE),"")</f>
        <v/>
      </c>
      <c r="J630" s="150"/>
      <c r="K630" s="58"/>
      <c r="L630" s="9"/>
      <c r="M63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3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3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30" s="140">
        <f>ACOMPANHAMENTO_01[[#This Row],[QUANT]]</f>
        <v>0</v>
      </c>
    </row>
    <row r="631" spans="2:16" x14ac:dyDescent="0.25">
      <c r="B631" s="6" t="str">
        <f>IF(ACOMPANHAMENTO_01[[#This Row],[MAT]]="","",COUNTA($C$8:C631))</f>
        <v/>
      </c>
      <c r="C631" s="3"/>
      <c r="D631" s="28" t="str">
        <f>IFERROR(VLOOKUP(ACOMPANHAMENTO_01[[#This Row],[MAT]],FUNCIONARIOS[],3,FALSE),"")</f>
        <v/>
      </c>
      <c r="E631" s="140" t="str">
        <f>IFERROR(VLOOKUP(ACOMPANHAMENTO_01[[#This Row],[MAT]],FUNCIONARIOS[],4,FALSE),"")</f>
        <v/>
      </c>
      <c r="F631" s="8"/>
      <c r="G631" s="7"/>
      <c r="H631" s="28" t="str">
        <f>IFERROR(VLOOKUP(ACOMPANHAMENTO_01[[#This Row],[COD.S]],TABELA_PRODUÇÃO[[COD]:[SERVIÇOS]],3,FALSE),"")</f>
        <v/>
      </c>
      <c r="I631" s="140" t="str">
        <f>IFERROR(VLOOKUP(ACOMPANHAMENTO_01[[#This Row],[COD.S]],TABELA_PRODUÇÃO[[COD]:[UND.]],4,FALSE),"")</f>
        <v/>
      </c>
      <c r="J631" s="150"/>
      <c r="K631" s="58"/>
      <c r="L631" s="9"/>
      <c r="M63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3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3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31" s="140">
        <f>ACOMPANHAMENTO_01[[#This Row],[QUANT]]</f>
        <v>0</v>
      </c>
    </row>
    <row r="632" spans="2:16" x14ac:dyDescent="0.25">
      <c r="B632" s="6" t="str">
        <f>IF(ACOMPANHAMENTO_01[[#This Row],[MAT]]="","",COUNTA($C$8:C632))</f>
        <v/>
      </c>
      <c r="C632" s="3"/>
      <c r="D632" s="28" t="str">
        <f>IFERROR(VLOOKUP(ACOMPANHAMENTO_01[[#This Row],[MAT]],FUNCIONARIOS[],3,FALSE),"")</f>
        <v/>
      </c>
      <c r="E632" s="140" t="str">
        <f>IFERROR(VLOOKUP(ACOMPANHAMENTO_01[[#This Row],[MAT]],FUNCIONARIOS[],4,FALSE),"")</f>
        <v/>
      </c>
      <c r="F632" s="8"/>
      <c r="G632" s="7"/>
      <c r="H632" s="28" t="str">
        <f>IFERROR(VLOOKUP(ACOMPANHAMENTO_01[[#This Row],[COD.S]],TABELA_PRODUÇÃO[[COD]:[SERVIÇOS]],3,FALSE),"")</f>
        <v/>
      </c>
      <c r="I632" s="140" t="str">
        <f>IFERROR(VLOOKUP(ACOMPANHAMENTO_01[[#This Row],[COD.S]],TABELA_PRODUÇÃO[[COD]:[UND.]],4,FALSE),"")</f>
        <v/>
      </c>
      <c r="J632" s="150"/>
      <c r="K632" s="58"/>
      <c r="L632" s="9"/>
      <c r="M63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3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3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32" s="140">
        <f>ACOMPANHAMENTO_01[[#This Row],[QUANT]]</f>
        <v>0</v>
      </c>
    </row>
    <row r="633" spans="2:16" x14ac:dyDescent="0.25">
      <c r="B633" s="6" t="str">
        <f>IF(ACOMPANHAMENTO_01[[#This Row],[MAT]]="","",COUNTA($C$8:C633))</f>
        <v/>
      </c>
      <c r="C633" s="3"/>
      <c r="D633" s="28" t="str">
        <f>IFERROR(VLOOKUP(ACOMPANHAMENTO_01[[#This Row],[MAT]],FUNCIONARIOS[],3,FALSE),"")</f>
        <v/>
      </c>
      <c r="E633" s="140" t="str">
        <f>IFERROR(VLOOKUP(ACOMPANHAMENTO_01[[#This Row],[MAT]],FUNCIONARIOS[],4,FALSE),"")</f>
        <v/>
      </c>
      <c r="F633" s="8"/>
      <c r="G633" s="7"/>
      <c r="H633" s="28" t="str">
        <f>IFERROR(VLOOKUP(ACOMPANHAMENTO_01[[#This Row],[COD.S]],TABELA_PRODUÇÃO[[COD]:[SERVIÇOS]],3,FALSE),"")</f>
        <v/>
      </c>
      <c r="I633" s="140" t="str">
        <f>IFERROR(VLOOKUP(ACOMPANHAMENTO_01[[#This Row],[COD.S]],TABELA_PRODUÇÃO[[COD]:[UND.]],4,FALSE),"")</f>
        <v/>
      </c>
      <c r="J633" s="150"/>
      <c r="K633" s="58"/>
      <c r="L633" s="9"/>
      <c r="M63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3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3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33" s="140">
        <f>ACOMPANHAMENTO_01[[#This Row],[QUANT]]</f>
        <v>0</v>
      </c>
    </row>
    <row r="634" spans="2:16" x14ac:dyDescent="0.25">
      <c r="B634" s="6" t="str">
        <f>IF(ACOMPANHAMENTO_01[[#This Row],[MAT]]="","",COUNTA($C$8:C634))</f>
        <v/>
      </c>
      <c r="C634" s="3"/>
      <c r="D634" s="28" t="str">
        <f>IFERROR(VLOOKUP(ACOMPANHAMENTO_01[[#This Row],[MAT]],FUNCIONARIOS[],3,FALSE),"")</f>
        <v/>
      </c>
      <c r="E634" s="140" t="str">
        <f>IFERROR(VLOOKUP(ACOMPANHAMENTO_01[[#This Row],[MAT]],FUNCIONARIOS[],4,FALSE),"")</f>
        <v/>
      </c>
      <c r="F634" s="8"/>
      <c r="G634" s="7"/>
      <c r="H634" s="28" t="str">
        <f>IFERROR(VLOOKUP(ACOMPANHAMENTO_01[[#This Row],[COD.S]],TABELA_PRODUÇÃO[[COD]:[SERVIÇOS]],3,FALSE),"")</f>
        <v/>
      </c>
      <c r="I634" s="140" t="str">
        <f>IFERROR(VLOOKUP(ACOMPANHAMENTO_01[[#This Row],[COD.S]],TABELA_PRODUÇÃO[[COD]:[UND.]],4,FALSE),"")</f>
        <v/>
      </c>
      <c r="J634" s="150"/>
      <c r="K634" s="58"/>
      <c r="L634" s="9"/>
      <c r="M63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3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3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34" s="140">
        <f>ACOMPANHAMENTO_01[[#This Row],[QUANT]]</f>
        <v>0</v>
      </c>
    </row>
    <row r="635" spans="2:16" x14ac:dyDescent="0.25">
      <c r="B635" s="6" t="str">
        <f>IF(ACOMPANHAMENTO_01[[#This Row],[MAT]]="","",COUNTA($C$8:C635))</f>
        <v/>
      </c>
      <c r="C635" s="3"/>
      <c r="D635" s="28" t="str">
        <f>IFERROR(VLOOKUP(ACOMPANHAMENTO_01[[#This Row],[MAT]],FUNCIONARIOS[],3,FALSE),"")</f>
        <v/>
      </c>
      <c r="E635" s="140" t="str">
        <f>IFERROR(VLOOKUP(ACOMPANHAMENTO_01[[#This Row],[MAT]],FUNCIONARIOS[],4,FALSE),"")</f>
        <v/>
      </c>
      <c r="F635" s="8"/>
      <c r="G635" s="7"/>
      <c r="H635" s="28" t="str">
        <f>IFERROR(VLOOKUP(ACOMPANHAMENTO_01[[#This Row],[COD.S]],TABELA_PRODUÇÃO[[COD]:[SERVIÇOS]],3,FALSE),"")</f>
        <v/>
      </c>
      <c r="I635" s="140" t="str">
        <f>IFERROR(VLOOKUP(ACOMPANHAMENTO_01[[#This Row],[COD.S]],TABELA_PRODUÇÃO[[COD]:[UND.]],4,FALSE),"")</f>
        <v/>
      </c>
      <c r="J635" s="150"/>
      <c r="K635" s="58"/>
      <c r="L635" s="9"/>
      <c r="M63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3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3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35" s="140">
        <f>ACOMPANHAMENTO_01[[#This Row],[QUANT]]</f>
        <v>0</v>
      </c>
    </row>
    <row r="636" spans="2:16" x14ac:dyDescent="0.25">
      <c r="B636" s="6" t="str">
        <f>IF(ACOMPANHAMENTO_01[[#This Row],[MAT]]="","",COUNTA($C$8:C636))</f>
        <v/>
      </c>
      <c r="C636" s="3"/>
      <c r="D636" s="28" t="str">
        <f>IFERROR(VLOOKUP(ACOMPANHAMENTO_01[[#This Row],[MAT]],FUNCIONARIOS[],3,FALSE),"")</f>
        <v/>
      </c>
      <c r="E636" s="140" t="str">
        <f>IFERROR(VLOOKUP(ACOMPANHAMENTO_01[[#This Row],[MAT]],FUNCIONARIOS[],4,FALSE),"")</f>
        <v/>
      </c>
      <c r="F636" s="8"/>
      <c r="G636" s="7"/>
      <c r="H636" s="28" t="str">
        <f>IFERROR(VLOOKUP(ACOMPANHAMENTO_01[[#This Row],[COD.S]],TABELA_PRODUÇÃO[[COD]:[SERVIÇOS]],3,FALSE),"")</f>
        <v/>
      </c>
      <c r="I636" s="140" t="str">
        <f>IFERROR(VLOOKUP(ACOMPANHAMENTO_01[[#This Row],[COD.S]],TABELA_PRODUÇÃO[[COD]:[UND.]],4,FALSE),"")</f>
        <v/>
      </c>
      <c r="J636" s="150"/>
      <c r="K636" s="58"/>
      <c r="L636" s="9"/>
      <c r="M63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3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3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36" s="140">
        <f>ACOMPANHAMENTO_01[[#This Row],[QUANT]]</f>
        <v>0</v>
      </c>
    </row>
    <row r="637" spans="2:16" x14ac:dyDescent="0.25">
      <c r="B637" s="6" t="str">
        <f>IF(ACOMPANHAMENTO_01[[#This Row],[MAT]]="","",COUNTA($C$8:C637))</f>
        <v/>
      </c>
      <c r="C637" s="3"/>
      <c r="D637" s="28" t="str">
        <f>IFERROR(VLOOKUP(ACOMPANHAMENTO_01[[#This Row],[MAT]],FUNCIONARIOS[],3,FALSE),"")</f>
        <v/>
      </c>
      <c r="E637" s="140" t="str">
        <f>IFERROR(VLOOKUP(ACOMPANHAMENTO_01[[#This Row],[MAT]],FUNCIONARIOS[],4,FALSE),"")</f>
        <v/>
      </c>
      <c r="F637" s="8"/>
      <c r="G637" s="7"/>
      <c r="H637" s="28" t="str">
        <f>IFERROR(VLOOKUP(ACOMPANHAMENTO_01[[#This Row],[COD.S]],TABELA_PRODUÇÃO[[COD]:[SERVIÇOS]],3,FALSE),"")</f>
        <v/>
      </c>
      <c r="I637" s="140" t="str">
        <f>IFERROR(VLOOKUP(ACOMPANHAMENTO_01[[#This Row],[COD.S]],TABELA_PRODUÇÃO[[COD]:[UND.]],4,FALSE),"")</f>
        <v/>
      </c>
      <c r="J637" s="150"/>
      <c r="K637" s="58"/>
      <c r="L637" s="9"/>
      <c r="M63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3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3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37" s="140">
        <f>ACOMPANHAMENTO_01[[#This Row],[QUANT]]</f>
        <v>0</v>
      </c>
    </row>
    <row r="638" spans="2:16" x14ac:dyDescent="0.25">
      <c r="B638" s="6" t="str">
        <f>IF(ACOMPANHAMENTO_01[[#This Row],[MAT]]="","",COUNTA($C$8:C638))</f>
        <v/>
      </c>
      <c r="C638" s="3"/>
      <c r="D638" s="28" t="str">
        <f>IFERROR(VLOOKUP(ACOMPANHAMENTO_01[[#This Row],[MAT]],FUNCIONARIOS[],3,FALSE),"")</f>
        <v/>
      </c>
      <c r="E638" s="140" t="str">
        <f>IFERROR(VLOOKUP(ACOMPANHAMENTO_01[[#This Row],[MAT]],FUNCIONARIOS[],4,FALSE),"")</f>
        <v/>
      </c>
      <c r="F638" s="8"/>
      <c r="G638" s="7"/>
      <c r="H638" s="28" t="str">
        <f>IFERROR(VLOOKUP(ACOMPANHAMENTO_01[[#This Row],[COD.S]],TABELA_PRODUÇÃO[[COD]:[SERVIÇOS]],3,FALSE),"")</f>
        <v/>
      </c>
      <c r="I638" s="140" t="str">
        <f>IFERROR(VLOOKUP(ACOMPANHAMENTO_01[[#This Row],[COD.S]],TABELA_PRODUÇÃO[[COD]:[UND.]],4,FALSE),"")</f>
        <v/>
      </c>
      <c r="J638" s="150"/>
      <c r="K638" s="58"/>
      <c r="L638" s="9"/>
      <c r="M63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3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3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38" s="140">
        <f>ACOMPANHAMENTO_01[[#This Row],[QUANT]]</f>
        <v>0</v>
      </c>
    </row>
    <row r="639" spans="2:16" x14ac:dyDescent="0.25">
      <c r="B639" s="6" t="str">
        <f>IF(ACOMPANHAMENTO_01[[#This Row],[MAT]]="","",COUNTA($C$8:C639))</f>
        <v/>
      </c>
      <c r="C639" s="3"/>
      <c r="D639" s="28" t="str">
        <f>IFERROR(VLOOKUP(ACOMPANHAMENTO_01[[#This Row],[MAT]],FUNCIONARIOS[],3,FALSE),"")</f>
        <v/>
      </c>
      <c r="E639" s="140" t="str">
        <f>IFERROR(VLOOKUP(ACOMPANHAMENTO_01[[#This Row],[MAT]],FUNCIONARIOS[],4,FALSE),"")</f>
        <v/>
      </c>
      <c r="F639" s="8"/>
      <c r="G639" s="7"/>
      <c r="H639" s="28" t="str">
        <f>IFERROR(VLOOKUP(ACOMPANHAMENTO_01[[#This Row],[COD.S]],TABELA_PRODUÇÃO[[COD]:[SERVIÇOS]],3,FALSE),"")</f>
        <v/>
      </c>
      <c r="I639" s="140" t="str">
        <f>IFERROR(VLOOKUP(ACOMPANHAMENTO_01[[#This Row],[COD.S]],TABELA_PRODUÇÃO[[COD]:[UND.]],4,FALSE),"")</f>
        <v/>
      </c>
      <c r="J639" s="150"/>
      <c r="K639" s="58"/>
      <c r="L639" s="9"/>
      <c r="M63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3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3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39" s="140">
        <f>ACOMPANHAMENTO_01[[#This Row],[QUANT]]</f>
        <v>0</v>
      </c>
    </row>
    <row r="640" spans="2:16" x14ac:dyDescent="0.25">
      <c r="B640" s="6" t="str">
        <f>IF(ACOMPANHAMENTO_01[[#This Row],[MAT]]="","",COUNTA($C$8:C640))</f>
        <v/>
      </c>
      <c r="C640" s="3"/>
      <c r="D640" s="28" t="str">
        <f>IFERROR(VLOOKUP(ACOMPANHAMENTO_01[[#This Row],[MAT]],FUNCIONARIOS[],3,FALSE),"")</f>
        <v/>
      </c>
      <c r="E640" s="140" t="str">
        <f>IFERROR(VLOOKUP(ACOMPANHAMENTO_01[[#This Row],[MAT]],FUNCIONARIOS[],4,FALSE),"")</f>
        <v/>
      </c>
      <c r="F640" s="8"/>
      <c r="G640" s="7"/>
      <c r="H640" s="28" t="str">
        <f>IFERROR(VLOOKUP(ACOMPANHAMENTO_01[[#This Row],[COD.S]],TABELA_PRODUÇÃO[[COD]:[SERVIÇOS]],3,FALSE),"")</f>
        <v/>
      </c>
      <c r="I640" s="140" t="str">
        <f>IFERROR(VLOOKUP(ACOMPANHAMENTO_01[[#This Row],[COD.S]],TABELA_PRODUÇÃO[[COD]:[UND.]],4,FALSE),"")</f>
        <v/>
      </c>
      <c r="J640" s="150"/>
      <c r="K640" s="58"/>
      <c r="L640" s="9"/>
      <c r="M64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4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4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40" s="140">
        <f>ACOMPANHAMENTO_01[[#This Row],[QUANT]]</f>
        <v>0</v>
      </c>
    </row>
    <row r="641" spans="2:16" x14ac:dyDescent="0.25">
      <c r="B641" s="6" t="str">
        <f>IF(ACOMPANHAMENTO_01[[#This Row],[MAT]]="","",COUNTA($C$8:C641))</f>
        <v/>
      </c>
      <c r="C641" s="3"/>
      <c r="D641" s="28" t="str">
        <f>IFERROR(VLOOKUP(ACOMPANHAMENTO_01[[#This Row],[MAT]],FUNCIONARIOS[],3,FALSE),"")</f>
        <v/>
      </c>
      <c r="E641" s="140" t="str">
        <f>IFERROR(VLOOKUP(ACOMPANHAMENTO_01[[#This Row],[MAT]],FUNCIONARIOS[],4,FALSE),"")</f>
        <v/>
      </c>
      <c r="F641" s="8"/>
      <c r="G641" s="7"/>
      <c r="H641" s="28" t="str">
        <f>IFERROR(VLOOKUP(ACOMPANHAMENTO_01[[#This Row],[COD.S]],TABELA_PRODUÇÃO[[COD]:[SERVIÇOS]],3,FALSE),"")</f>
        <v/>
      </c>
      <c r="I641" s="140" t="str">
        <f>IFERROR(VLOOKUP(ACOMPANHAMENTO_01[[#This Row],[COD.S]],TABELA_PRODUÇÃO[[COD]:[UND.]],4,FALSE),"")</f>
        <v/>
      </c>
      <c r="J641" s="150"/>
      <c r="K641" s="58"/>
      <c r="L641" s="9"/>
      <c r="M64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4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4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41" s="140">
        <f>ACOMPANHAMENTO_01[[#This Row],[QUANT]]</f>
        <v>0</v>
      </c>
    </row>
    <row r="642" spans="2:16" x14ac:dyDescent="0.25">
      <c r="B642" s="6" t="str">
        <f>IF(ACOMPANHAMENTO_01[[#This Row],[MAT]]="","",COUNTA($C$8:C642))</f>
        <v/>
      </c>
      <c r="C642" s="3"/>
      <c r="D642" s="28" t="str">
        <f>IFERROR(VLOOKUP(ACOMPANHAMENTO_01[[#This Row],[MAT]],FUNCIONARIOS[],3,FALSE),"")</f>
        <v/>
      </c>
      <c r="E642" s="140" t="str">
        <f>IFERROR(VLOOKUP(ACOMPANHAMENTO_01[[#This Row],[MAT]],FUNCIONARIOS[],4,FALSE),"")</f>
        <v/>
      </c>
      <c r="F642" s="8"/>
      <c r="G642" s="7"/>
      <c r="H642" s="28" t="str">
        <f>IFERROR(VLOOKUP(ACOMPANHAMENTO_01[[#This Row],[COD.S]],TABELA_PRODUÇÃO[[COD]:[SERVIÇOS]],3,FALSE),"")</f>
        <v/>
      </c>
      <c r="I642" s="140" t="str">
        <f>IFERROR(VLOOKUP(ACOMPANHAMENTO_01[[#This Row],[COD.S]],TABELA_PRODUÇÃO[[COD]:[UND.]],4,FALSE),"")</f>
        <v/>
      </c>
      <c r="J642" s="150"/>
      <c r="K642" s="58"/>
      <c r="L642" s="9"/>
      <c r="M64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4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4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42" s="140">
        <f>ACOMPANHAMENTO_01[[#This Row],[QUANT]]</f>
        <v>0</v>
      </c>
    </row>
    <row r="643" spans="2:16" x14ac:dyDescent="0.25">
      <c r="B643" s="6" t="str">
        <f>IF(ACOMPANHAMENTO_01[[#This Row],[MAT]]="","",COUNTA($C$8:C643))</f>
        <v/>
      </c>
      <c r="C643" s="3"/>
      <c r="D643" s="28" t="str">
        <f>IFERROR(VLOOKUP(ACOMPANHAMENTO_01[[#This Row],[MAT]],FUNCIONARIOS[],3,FALSE),"")</f>
        <v/>
      </c>
      <c r="E643" s="140" t="str">
        <f>IFERROR(VLOOKUP(ACOMPANHAMENTO_01[[#This Row],[MAT]],FUNCIONARIOS[],4,FALSE),"")</f>
        <v/>
      </c>
      <c r="F643" s="8"/>
      <c r="G643" s="7"/>
      <c r="H643" s="28" t="str">
        <f>IFERROR(VLOOKUP(ACOMPANHAMENTO_01[[#This Row],[COD.S]],TABELA_PRODUÇÃO[[COD]:[SERVIÇOS]],3,FALSE),"")</f>
        <v/>
      </c>
      <c r="I643" s="140" t="str">
        <f>IFERROR(VLOOKUP(ACOMPANHAMENTO_01[[#This Row],[COD.S]],TABELA_PRODUÇÃO[[COD]:[UND.]],4,FALSE),"")</f>
        <v/>
      </c>
      <c r="J643" s="150"/>
      <c r="K643" s="58"/>
      <c r="L643" s="9"/>
      <c r="M64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4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4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43" s="140">
        <f>ACOMPANHAMENTO_01[[#This Row],[QUANT]]</f>
        <v>0</v>
      </c>
    </row>
    <row r="644" spans="2:16" x14ac:dyDescent="0.25">
      <c r="B644" s="6" t="str">
        <f>IF(ACOMPANHAMENTO_01[[#This Row],[MAT]]="","",COUNTA($C$8:C644))</f>
        <v/>
      </c>
      <c r="C644" s="3"/>
      <c r="D644" s="28" t="str">
        <f>IFERROR(VLOOKUP(ACOMPANHAMENTO_01[[#This Row],[MAT]],FUNCIONARIOS[],3,FALSE),"")</f>
        <v/>
      </c>
      <c r="E644" s="140" t="str">
        <f>IFERROR(VLOOKUP(ACOMPANHAMENTO_01[[#This Row],[MAT]],FUNCIONARIOS[],4,FALSE),"")</f>
        <v/>
      </c>
      <c r="F644" s="8"/>
      <c r="G644" s="7"/>
      <c r="H644" s="28" t="str">
        <f>IFERROR(VLOOKUP(ACOMPANHAMENTO_01[[#This Row],[COD.S]],TABELA_PRODUÇÃO[[COD]:[SERVIÇOS]],3,FALSE),"")</f>
        <v/>
      </c>
      <c r="I644" s="140" t="str">
        <f>IFERROR(VLOOKUP(ACOMPANHAMENTO_01[[#This Row],[COD.S]],TABELA_PRODUÇÃO[[COD]:[UND.]],4,FALSE),"")</f>
        <v/>
      </c>
      <c r="J644" s="150"/>
      <c r="K644" s="58"/>
      <c r="L644" s="9"/>
      <c r="M64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4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4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44" s="140">
        <f>ACOMPANHAMENTO_01[[#This Row],[QUANT]]</f>
        <v>0</v>
      </c>
    </row>
    <row r="645" spans="2:16" x14ac:dyDescent="0.25">
      <c r="B645" s="6" t="str">
        <f>IF(ACOMPANHAMENTO_01[[#This Row],[MAT]]="","",COUNTA($C$8:C645))</f>
        <v/>
      </c>
      <c r="C645" s="3"/>
      <c r="D645" s="28" t="str">
        <f>IFERROR(VLOOKUP(ACOMPANHAMENTO_01[[#This Row],[MAT]],FUNCIONARIOS[],3,FALSE),"")</f>
        <v/>
      </c>
      <c r="E645" s="140" t="str">
        <f>IFERROR(VLOOKUP(ACOMPANHAMENTO_01[[#This Row],[MAT]],FUNCIONARIOS[],4,FALSE),"")</f>
        <v/>
      </c>
      <c r="F645" s="8"/>
      <c r="G645" s="7"/>
      <c r="H645" s="28" t="str">
        <f>IFERROR(VLOOKUP(ACOMPANHAMENTO_01[[#This Row],[COD.S]],TABELA_PRODUÇÃO[[COD]:[SERVIÇOS]],3,FALSE),"")</f>
        <v/>
      </c>
      <c r="I645" s="140" t="str">
        <f>IFERROR(VLOOKUP(ACOMPANHAMENTO_01[[#This Row],[COD.S]],TABELA_PRODUÇÃO[[COD]:[UND.]],4,FALSE),"")</f>
        <v/>
      </c>
      <c r="J645" s="150"/>
      <c r="K645" s="58"/>
      <c r="L645" s="9"/>
      <c r="M64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4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4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45" s="140">
        <f>ACOMPANHAMENTO_01[[#This Row],[QUANT]]</f>
        <v>0</v>
      </c>
    </row>
    <row r="646" spans="2:16" x14ac:dyDescent="0.25">
      <c r="B646" s="6" t="str">
        <f>IF(ACOMPANHAMENTO_01[[#This Row],[MAT]]="","",COUNTA($C$8:C646))</f>
        <v/>
      </c>
      <c r="C646" s="3"/>
      <c r="D646" s="28" t="str">
        <f>IFERROR(VLOOKUP(ACOMPANHAMENTO_01[[#This Row],[MAT]],FUNCIONARIOS[],3,FALSE),"")</f>
        <v/>
      </c>
      <c r="E646" s="140" t="str">
        <f>IFERROR(VLOOKUP(ACOMPANHAMENTO_01[[#This Row],[MAT]],FUNCIONARIOS[],4,FALSE),"")</f>
        <v/>
      </c>
      <c r="F646" s="8"/>
      <c r="G646" s="7"/>
      <c r="H646" s="28" t="str">
        <f>IFERROR(VLOOKUP(ACOMPANHAMENTO_01[[#This Row],[COD.S]],TABELA_PRODUÇÃO[[COD]:[SERVIÇOS]],3,FALSE),"")</f>
        <v/>
      </c>
      <c r="I646" s="140" t="str">
        <f>IFERROR(VLOOKUP(ACOMPANHAMENTO_01[[#This Row],[COD.S]],TABELA_PRODUÇÃO[[COD]:[UND.]],4,FALSE),"")</f>
        <v/>
      </c>
      <c r="J646" s="150"/>
      <c r="K646" s="58"/>
      <c r="L646" s="9"/>
      <c r="M64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4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4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46" s="140">
        <f>ACOMPANHAMENTO_01[[#This Row],[QUANT]]</f>
        <v>0</v>
      </c>
    </row>
    <row r="647" spans="2:16" x14ac:dyDescent="0.25">
      <c r="B647" s="6" t="str">
        <f>IF(ACOMPANHAMENTO_01[[#This Row],[MAT]]="","",COUNTA($C$8:C647))</f>
        <v/>
      </c>
      <c r="C647" s="3"/>
      <c r="D647" s="28" t="str">
        <f>IFERROR(VLOOKUP(ACOMPANHAMENTO_01[[#This Row],[MAT]],FUNCIONARIOS[],3,FALSE),"")</f>
        <v/>
      </c>
      <c r="E647" s="140" t="str">
        <f>IFERROR(VLOOKUP(ACOMPANHAMENTO_01[[#This Row],[MAT]],FUNCIONARIOS[],4,FALSE),"")</f>
        <v/>
      </c>
      <c r="F647" s="8"/>
      <c r="G647" s="7"/>
      <c r="H647" s="28" t="str">
        <f>IFERROR(VLOOKUP(ACOMPANHAMENTO_01[[#This Row],[COD.S]],TABELA_PRODUÇÃO[[COD]:[SERVIÇOS]],3,FALSE),"")</f>
        <v/>
      </c>
      <c r="I647" s="140" t="str">
        <f>IFERROR(VLOOKUP(ACOMPANHAMENTO_01[[#This Row],[COD.S]],TABELA_PRODUÇÃO[[COD]:[UND.]],4,FALSE),"")</f>
        <v/>
      </c>
      <c r="J647" s="150"/>
      <c r="K647" s="58"/>
      <c r="L647" s="9"/>
      <c r="M64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4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4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47" s="140">
        <f>ACOMPANHAMENTO_01[[#This Row],[QUANT]]</f>
        <v>0</v>
      </c>
    </row>
    <row r="648" spans="2:16" x14ac:dyDescent="0.25">
      <c r="B648" s="6" t="str">
        <f>IF(ACOMPANHAMENTO_01[[#This Row],[MAT]]="","",COUNTA($C$8:C648))</f>
        <v/>
      </c>
      <c r="C648" s="3"/>
      <c r="D648" s="28" t="str">
        <f>IFERROR(VLOOKUP(ACOMPANHAMENTO_01[[#This Row],[MAT]],FUNCIONARIOS[],3,FALSE),"")</f>
        <v/>
      </c>
      <c r="E648" s="140" t="str">
        <f>IFERROR(VLOOKUP(ACOMPANHAMENTO_01[[#This Row],[MAT]],FUNCIONARIOS[],4,FALSE),"")</f>
        <v/>
      </c>
      <c r="F648" s="8"/>
      <c r="G648" s="7"/>
      <c r="H648" s="28" t="str">
        <f>IFERROR(VLOOKUP(ACOMPANHAMENTO_01[[#This Row],[COD.S]],TABELA_PRODUÇÃO[[COD]:[SERVIÇOS]],3,FALSE),"")</f>
        <v/>
      </c>
      <c r="I648" s="140" t="str">
        <f>IFERROR(VLOOKUP(ACOMPANHAMENTO_01[[#This Row],[COD.S]],TABELA_PRODUÇÃO[[COD]:[UND.]],4,FALSE),"")</f>
        <v/>
      </c>
      <c r="J648" s="150"/>
      <c r="K648" s="58"/>
      <c r="L648" s="9"/>
      <c r="M64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4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4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48" s="140">
        <f>ACOMPANHAMENTO_01[[#This Row],[QUANT]]</f>
        <v>0</v>
      </c>
    </row>
    <row r="649" spans="2:16" x14ac:dyDescent="0.25">
      <c r="B649" s="6" t="str">
        <f>IF(ACOMPANHAMENTO_01[[#This Row],[MAT]]="","",COUNTA($C$8:C649))</f>
        <v/>
      </c>
      <c r="C649" s="3"/>
      <c r="D649" s="28" t="str">
        <f>IFERROR(VLOOKUP(ACOMPANHAMENTO_01[[#This Row],[MAT]],FUNCIONARIOS[],3,FALSE),"")</f>
        <v/>
      </c>
      <c r="E649" s="140" t="str">
        <f>IFERROR(VLOOKUP(ACOMPANHAMENTO_01[[#This Row],[MAT]],FUNCIONARIOS[],4,FALSE),"")</f>
        <v/>
      </c>
      <c r="F649" s="8"/>
      <c r="G649" s="7"/>
      <c r="H649" s="28" t="str">
        <f>IFERROR(VLOOKUP(ACOMPANHAMENTO_01[[#This Row],[COD.S]],TABELA_PRODUÇÃO[[COD]:[SERVIÇOS]],3,FALSE),"")</f>
        <v/>
      </c>
      <c r="I649" s="140" t="str">
        <f>IFERROR(VLOOKUP(ACOMPANHAMENTO_01[[#This Row],[COD.S]],TABELA_PRODUÇÃO[[COD]:[UND.]],4,FALSE),"")</f>
        <v/>
      </c>
      <c r="J649" s="150"/>
      <c r="K649" s="58"/>
      <c r="L649" s="9"/>
      <c r="M64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4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4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49" s="140">
        <f>ACOMPANHAMENTO_01[[#This Row],[QUANT]]</f>
        <v>0</v>
      </c>
    </row>
    <row r="650" spans="2:16" x14ac:dyDescent="0.25">
      <c r="B650" s="6" t="str">
        <f>IF(ACOMPANHAMENTO_01[[#This Row],[MAT]]="","",COUNTA($C$8:C650))</f>
        <v/>
      </c>
      <c r="C650" s="3"/>
      <c r="D650" s="28" t="str">
        <f>IFERROR(VLOOKUP(ACOMPANHAMENTO_01[[#This Row],[MAT]],FUNCIONARIOS[],3,FALSE),"")</f>
        <v/>
      </c>
      <c r="E650" s="140" t="str">
        <f>IFERROR(VLOOKUP(ACOMPANHAMENTO_01[[#This Row],[MAT]],FUNCIONARIOS[],4,FALSE),"")</f>
        <v/>
      </c>
      <c r="F650" s="8"/>
      <c r="G650" s="7"/>
      <c r="H650" s="28" t="str">
        <f>IFERROR(VLOOKUP(ACOMPANHAMENTO_01[[#This Row],[COD.S]],TABELA_PRODUÇÃO[[COD]:[SERVIÇOS]],3,FALSE),"")</f>
        <v/>
      </c>
      <c r="I650" s="140" t="str">
        <f>IFERROR(VLOOKUP(ACOMPANHAMENTO_01[[#This Row],[COD.S]],TABELA_PRODUÇÃO[[COD]:[UND.]],4,FALSE),"")</f>
        <v/>
      </c>
      <c r="J650" s="150"/>
      <c r="K650" s="58"/>
      <c r="L650" s="9"/>
      <c r="M65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5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5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50" s="140">
        <f>ACOMPANHAMENTO_01[[#This Row],[QUANT]]</f>
        <v>0</v>
      </c>
    </row>
    <row r="651" spans="2:16" x14ac:dyDescent="0.25">
      <c r="B651" s="6" t="str">
        <f>IF(ACOMPANHAMENTO_01[[#This Row],[MAT]]="","",COUNTA($C$8:C651))</f>
        <v/>
      </c>
      <c r="C651" s="3"/>
      <c r="D651" s="28" t="str">
        <f>IFERROR(VLOOKUP(ACOMPANHAMENTO_01[[#This Row],[MAT]],FUNCIONARIOS[],3,FALSE),"")</f>
        <v/>
      </c>
      <c r="E651" s="140" t="str">
        <f>IFERROR(VLOOKUP(ACOMPANHAMENTO_01[[#This Row],[MAT]],FUNCIONARIOS[],4,FALSE),"")</f>
        <v/>
      </c>
      <c r="F651" s="8"/>
      <c r="G651" s="7"/>
      <c r="H651" s="28" t="str">
        <f>IFERROR(VLOOKUP(ACOMPANHAMENTO_01[[#This Row],[COD.S]],TABELA_PRODUÇÃO[[COD]:[SERVIÇOS]],3,FALSE),"")</f>
        <v/>
      </c>
      <c r="I651" s="140" t="str">
        <f>IFERROR(VLOOKUP(ACOMPANHAMENTO_01[[#This Row],[COD.S]],TABELA_PRODUÇÃO[[COD]:[UND.]],4,FALSE),"")</f>
        <v/>
      </c>
      <c r="J651" s="150"/>
      <c r="K651" s="58"/>
      <c r="L651" s="9"/>
      <c r="M65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5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5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51" s="140">
        <f>ACOMPANHAMENTO_01[[#This Row],[QUANT]]</f>
        <v>0</v>
      </c>
    </row>
    <row r="652" spans="2:16" x14ac:dyDescent="0.25">
      <c r="B652" s="6" t="str">
        <f>IF(ACOMPANHAMENTO_01[[#This Row],[MAT]]="","",COUNTA($C$8:C652))</f>
        <v/>
      </c>
      <c r="C652" s="3"/>
      <c r="D652" s="28" t="str">
        <f>IFERROR(VLOOKUP(ACOMPANHAMENTO_01[[#This Row],[MAT]],FUNCIONARIOS[],3,FALSE),"")</f>
        <v/>
      </c>
      <c r="E652" s="140" t="str">
        <f>IFERROR(VLOOKUP(ACOMPANHAMENTO_01[[#This Row],[MAT]],FUNCIONARIOS[],4,FALSE),"")</f>
        <v/>
      </c>
      <c r="F652" s="8"/>
      <c r="G652" s="7"/>
      <c r="H652" s="28" t="str">
        <f>IFERROR(VLOOKUP(ACOMPANHAMENTO_01[[#This Row],[COD.S]],TABELA_PRODUÇÃO[[COD]:[SERVIÇOS]],3,FALSE),"")</f>
        <v/>
      </c>
      <c r="I652" s="140" t="str">
        <f>IFERROR(VLOOKUP(ACOMPANHAMENTO_01[[#This Row],[COD.S]],TABELA_PRODUÇÃO[[COD]:[UND.]],4,FALSE),"")</f>
        <v/>
      </c>
      <c r="J652" s="150"/>
      <c r="K652" s="58"/>
      <c r="L652" s="9"/>
      <c r="M65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5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5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52" s="140">
        <f>ACOMPANHAMENTO_01[[#This Row],[QUANT]]</f>
        <v>0</v>
      </c>
    </row>
    <row r="653" spans="2:16" x14ac:dyDescent="0.25">
      <c r="B653" s="6" t="str">
        <f>IF(ACOMPANHAMENTO_01[[#This Row],[MAT]]="","",COUNTA($C$8:C653))</f>
        <v/>
      </c>
      <c r="C653" s="3"/>
      <c r="D653" s="28" t="str">
        <f>IFERROR(VLOOKUP(ACOMPANHAMENTO_01[[#This Row],[MAT]],FUNCIONARIOS[],3,FALSE),"")</f>
        <v/>
      </c>
      <c r="E653" s="140" t="str">
        <f>IFERROR(VLOOKUP(ACOMPANHAMENTO_01[[#This Row],[MAT]],FUNCIONARIOS[],4,FALSE),"")</f>
        <v/>
      </c>
      <c r="F653" s="8"/>
      <c r="G653" s="7"/>
      <c r="H653" s="28" t="str">
        <f>IFERROR(VLOOKUP(ACOMPANHAMENTO_01[[#This Row],[COD.S]],TABELA_PRODUÇÃO[[COD]:[SERVIÇOS]],3,FALSE),"")</f>
        <v/>
      </c>
      <c r="I653" s="140" t="str">
        <f>IFERROR(VLOOKUP(ACOMPANHAMENTO_01[[#This Row],[COD.S]],TABELA_PRODUÇÃO[[COD]:[UND.]],4,FALSE),"")</f>
        <v/>
      </c>
      <c r="J653" s="150"/>
      <c r="K653" s="58"/>
      <c r="L653" s="9"/>
      <c r="M65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5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5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53" s="140">
        <f>ACOMPANHAMENTO_01[[#This Row],[QUANT]]</f>
        <v>0</v>
      </c>
    </row>
    <row r="654" spans="2:16" x14ac:dyDescent="0.25">
      <c r="B654" s="6" t="str">
        <f>IF(ACOMPANHAMENTO_01[[#This Row],[MAT]]="","",COUNTA($C$8:C654))</f>
        <v/>
      </c>
      <c r="C654" s="3"/>
      <c r="D654" s="28" t="str">
        <f>IFERROR(VLOOKUP(ACOMPANHAMENTO_01[[#This Row],[MAT]],FUNCIONARIOS[],3,FALSE),"")</f>
        <v/>
      </c>
      <c r="E654" s="140" t="str">
        <f>IFERROR(VLOOKUP(ACOMPANHAMENTO_01[[#This Row],[MAT]],FUNCIONARIOS[],4,FALSE),"")</f>
        <v/>
      </c>
      <c r="F654" s="8"/>
      <c r="G654" s="7"/>
      <c r="H654" s="28" t="str">
        <f>IFERROR(VLOOKUP(ACOMPANHAMENTO_01[[#This Row],[COD.S]],TABELA_PRODUÇÃO[[COD]:[SERVIÇOS]],3,FALSE),"")</f>
        <v/>
      </c>
      <c r="I654" s="140" t="str">
        <f>IFERROR(VLOOKUP(ACOMPANHAMENTO_01[[#This Row],[COD.S]],TABELA_PRODUÇÃO[[COD]:[UND.]],4,FALSE),"")</f>
        <v/>
      </c>
      <c r="J654" s="150"/>
      <c r="K654" s="58"/>
      <c r="L654" s="9"/>
      <c r="M65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5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5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54" s="140">
        <f>ACOMPANHAMENTO_01[[#This Row],[QUANT]]</f>
        <v>0</v>
      </c>
    </row>
    <row r="655" spans="2:16" x14ac:dyDescent="0.25">
      <c r="B655" s="6" t="str">
        <f>IF(ACOMPANHAMENTO_01[[#This Row],[MAT]]="","",COUNTA($C$8:C655))</f>
        <v/>
      </c>
      <c r="C655" s="3"/>
      <c r="D655" s="28" t="str">
        <f>IFERROR(VLOOKUP(ACOMPANHAMENTO_01[[#This Row],[MAT]],FUNCIONARIOS[],3,FALSE),"")</f>
        <v/>
      </c>
      <c r="E655" s="140" t="str">
        <f>IFERROR(VLOOKUP(ACOMPANHAMENTO_01[[#This Row],[MAT]],FUNCIONARIOS[],4,FALSE),"")</f>
        <v/>
      </c>
      <c r="F655" s="8"/>
      <c r="G655" s="7"/>
      <c r="H655" s="28" t="str">
        <f>IFERROR(VLOOKUP(ACOMPANHAMENTO_01[[#This Row],[COD.S]],TABELA_PRODUÇÃO[[COD]:[SERVIÇOS]],3,FALSE),"")</f>
        <v/>
      </c>
      <c r="I655" s="140" t="str">
        <f>IFERROR(VLOOKUP(ACOMPANHAMENTO_01[[#This Row],[COD.S]],TABELA_PRODUÇÃO[[COD]:[UND.]],4,FALSE),"")</f>
        <v/>
      </c>
      <c r="J655" s="150"/>
      <c r="K655" s="58"/>
      <c r="L655" s="9"/>
      <c r="M65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5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5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55" s="140">
        <f>ACOMPANHAMENTO_01[[#This Row],[QUANT]]</f>
        <v>0</v>
      </c>
    </row>
    <row r="656" spans="2:16" x14ac:dyDescent="0.25">
      <c r="B656" s="6" t="str">
        <f>IF(ACOMPANHAMENTO_01[[#This Row],[MAT]]="","",COUNTA($C$8:C656))</f>
        <v/>
      </c>
      <c r="C656" s="3"/>
      <c r="D656" s="28" t="str">
        <f>IFERROR(VLOOKUP(ACOMPANHAMENTO_01[[#This Row],[MAT]],FUNCIONARIOS[],3,FALSE),"")</f>
        <v/>
      </c>
      <c r="E656" s="140" t="str">
        <f>IFERROR(VLOOKUP(ACOMPANHAMENTO_01[[#This Row],[MAT]],FUNCIONARIOS[],4,FALSE),"")</f>
        <v/>
      </c>
      <c r="F656" s="8"/>
      <c r="G656" s="7"/>
      <c r="H656" s="28" t="str">
        <f>IFERROR(VLOOKUP(ACOMPANHAMENTO_01[[#This Row],[COD.S]],TABELA_PRODUÇÃO[[COD]:[SERVIÇOS]],3,FALSE),"")</f>
        <v/>
      </c>
      <c r="I656" s="140" t="str">
        <f>IFERROR(VLOOKUP(ACOMPANHAMENTO_01[[#This Row],[COD.S]],TABELA_PRODUÇÃO[[COD]:[UND.]],4,FALSE),"")</f>
        <v/>
      </c>
      <c r="J656" s="150"/>
      <c r="K656" s="58"/>
      <c r="L656" s="9"/>
      <c r="M65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5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5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56" s="140">
        <f>ACOMPANHAMENTO_01[[#This Row],[QUANT]]</f>
        <v>0</v>
      </c>
    </row>
    <row r="657" spans="2:16" x14ac:dyDescent="0.25">
      <c r="B657" s="6" t="str">
        <f>IF(ACOMPANHAMENTO_01[[#This Row],[MAT]]="","",COUNTA($C$8:C657))</f>
        <v/>
      </c>
      <c r="C657" s="3"/>
      <c r="D657" s="28" t="str">
        <f>IFERROR(VLOOKUP(ACOMPANHAMENTO_01[[#This Row],[MAT]],FUNCIONARIOS[],3,FALSE),"")</f>
        <v/>
      </c>
      <c r="E657" s="140" t="str">
        <f>IFERROR(VLOOKUP(ACOMPANHAMENTO_01[[#This Row],[MAT]],FUNCIONARIOS[],4,FALSE),"")</f>
        <v/>
      </c>
      <c r="F657" s="8"/>
      <c r="G657" s="7"/>
      <c r="H657" s="28" t="str">
        <f>IFERROR(VLOOKUP(ACOMPANHAMENTO_01[[#This Row],[COD.S]],TABELA_PRODUÇÃO[[COD]:[SERVIÇOS]],3,FALSE),"")</f>
        <v/>
      </c>
      <c r="I657" s="140" t="str">
        <f>IFERROR(VLOOKUP(ACOMPANHAMENTO_01[[#This Row],[COD.S]],TABELA_PRODUÇÃO[[COD]:[UND.]],4,FALSE),"")</f>
        <v/>
      </c>
      <c r="J657" s="150"/>
      <c r="K657" s="58"/>
      <c r="L657" s="9"/>
      <c r="M65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5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5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57" s="140">
        <f>ACOMPANHAMENTO_01[[#This Row],[QUANT]]</f>
        <v>0</v>
      </c>
    </row>
    <row r="658" spans="2:16" x14ac:dyDescent="0.25">
      <c r="B658" s="6" t="str">
        <f>IF(ACOMPANHAMENTO_01[[#This Row],[MAT]]="","",COUNTA($C$8:C658))</f>
        <v/>
      </c>
      <c r="C658" s="3"/>
      <c r="D658" s="28" t="str">
        <f>IFERROR(VLOOKUP(ACOMPANHAMENTO_01[[#This Row],[MAT]],FUNCIONARIOS[],3,FALSE),"")</f>
        <v/>
      </c>
      <c r="E658" s="140" t="str">
        <f>IFERROR(VLOOKUP(ACOMPANHAMENTO_01[[#This Row],[MAT]],FUNCIONARIOS[],4,FALSE),"")</f>
        <v/>
      </c>
      <c r="F658" s="8"/>
      <c r="G658" s="7"/>
      <c r="H658" s="28" t="str">
        <f>IFERROR(VLOOKUP(ACOMPANHAMENTO_01[[#This Row],[COD.S]],TABELA_PRODUÇÃO[[COD]:[SERVIÇOS]],3,FALSE),"")</f>
        <v/>
      </c>
      <c r="I658" s="140" t="str">
        <f>IFERROR(VLOOKUP(ACOMPANHAMENTO_01[[#This Row],[COD.S]],TABELA_PRODUÇÃO[[COD]:[UND.]],4,FALSE),"")</f>
        <v/>
      </c>
      <c r="J658" s="150"/>
      <c r="K658" s="58"/>
      <c r="L658" s="9"/>
      <c r="M65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5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5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58" s="140">
        <f>ACOMPANHAMENTO_01[[#This Row],[QUANT]]</f>
        <v>0</v>
      </c>
    </row>
    <row r="659" spans="2:16" x14ac:dyDescent="0.25">
      <c r="B659" s="6" t="str">
        <f>IF(ACOMPANHAMENTO_01[[#This Row],[MAT]]="","",COUNTA($C$8:C659))</f>
        <v/>
      </c>
      <c r="C659" s="3"/>
      <c r="D659" s="28" t="str">
        <f>IFERROR(VLOOKUP(ACOMPANHAMENTO_01[[#This Row],[MAT]],FUNCIONARIOS[],3,FALSE),"")</f>
        <v/>
      </c>
      <c r="E659" s="140" t="str">
        <f>IFERROR(VLOOKUP(ACOMPANHAMENTO_01[[#This Row],[MAT]],FUNCIONARIOS[],4,FALSE),"")</f>
        <v/>
      </c>
      <c r="F659" s="8"/>
      <c r="G659" s="7"/>
      <c r="H659" s="28" t="str">
        <f>IFERROR(VLOOKUP(ACOMPANHAMENTO_01[[#This Row],[COD.S]],TABELA_PRODUÇÃO[[COD]:[SERVIÇOS]],3,FALSE),"")</f>
        <v/>
      </c>
      <c r="I659" s="140" t="str">
        <f>IFERROR(VLOOKUP(ACOMPANHAMENTO_01[[#This Row],[COD.S]],TABELA_PRODUÇÃO[[COD]:[UND.]],4,FALSE),"")</f>
        <v/>
      </c>
      <c r="J659" s="150"/>
      <c r="K659" s="58"/>
      <c r="L659" s="9"/>
      <c r="M65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5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5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59" s="140">
        <f>ACOMPANHAMENTO_01[[#This Row],[QUANT]]</f>
        <v>0</v>
      </c>
    </row>
    <row r="660" spans="2:16" x14ac:dyDescent="0.25">
      <c r="B660" s="6" t="str">
        <f>IF(ACOMPANHAMENTO_01[[#This Row],[MAT]]="","",COUNTA($C$8:C660))</f>
        <v/>
      </c>
      <c r="C660" s="3"/>
      <c r="D660" s="28" t="str">
        <f>IFERROR(VLOOKUP(ACOMPANHAMENTO_01[[#This Row],[MAT]],FUNCIONARIOS[],3,FALSE),"")</f>
        <v/>
      </c>
      <c r="E660" s="140" t="str">
        <f>IFERROR(VLOOKUP(ACOMPANHAMENTO_01[[#This Row],[MAT]],FUNCIONARIOS[],4,FALSE),"")</f>
        <v/>
      </c>
      <c r="F660" s="8"/>
      <c r="G660" s="7"/>
      <c r="H660" s="28" t="str">
        <f>IFERROR(VLOOKUP(ACOMPANHAMENTO_01[[#This Row],[COD.S]],TABELA_PRODUÇÃO[[COD]:[SERVIÇOS]],3,FALSE),"")</f>
        <v/>
      </c>
      <c r="I660" s="140" t="str">
        <f>IFERROR(VLOOKUP(ACOMPANHAMENTO_01[[#This Row],[COD.S]],TABELA_PRODUÇÃO[[COD]:[UND.]],4,FALSE),"")</f>
        <v/>
      </c>
      <c r="J660" s="150"/>
      <c r="K660" s="58"/>
      <c r="L660" s="9"/>
      <c r="M66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6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6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60" s="140">
        <f>ACOMPANHAMENTO_01[[#This Row],[QUANT]]</f>
        <v>0</v>
      </c>
    </row>
    <row r="661" spans="2:16" x14ac:dyDescent="0.25">
      <c r="B661" s="6" t="str">
        <f>IF(ACOMPANHAMENTO_01[[#This Row],[MAT]]="","",COUNTA($C$8:C661))</f>
        <v/>
      </c>
      <c r="C661" s="3"/>
      <c r="D661" s="28" t="str">
        <f>IFERROR(VLOOKUP(ACOMPANHAMENTO_01[[#This Row],[MAT]],FUNCIONARIOS[],3,FALSE),"")</f>
        <v/>
      </c>
      <c r="E661" s="140" t="str">
        <f>IFERROR(VLOOKUP(ACOMPANHAMENTO_01[[#This Row],[MAT]],FUNCIONARIOS[],4,FALSE),"")</f>
        <v/>
      </c>
      <c r="F661" s="8"/>
      <c r="G661" s="7"/>
      <c r="H661" s="28" t="str">
        <f>IFERROR(VLOOKUP(ACOMPANHAMENTO_01[[#This Row],[COD.S]],TABELA_PRODUÇÃO[[COD]:[SERVIÇOS]],3,FALSE),"")</f>
        <v/>
      </c>
      <c r="I661" s="140" t="str">
        <f>IFERROR(VLOOKUP(ACOMPANHAMENTO_01[[#This Row],[COD.S]],TABELA_PRODUÇÃO[[COD]:[UND.]],4,FALSE),"")</f>
        <v/>
      </c>
      <c r="J661" s="150"/>
      <c r="K661" s="58"/>
      <c r="L661" s="9"/>
      <c r="M66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6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6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61" s="140">
        <f>ACOMPANHAMENTO_01[[#This Row],[QUANT]]</f>
        <v>0</v>
      </c>
    </row>
    <row r="662" spans="2:16" x14ac:dyDescent="0.25">
      <c r="B662" s="6" t="str">
        <f>IF(ACOMPANHAMENTO_01[[#This Row],[MAT]]="","",COUNTA($C$8:C662))</f>
        <v/>
      </c>
      <c r="C662" s="3"/>
      <c r="D662" s="28" t="str">
        <f>IFERROR(VLOOKUP(ACOMPANHAMENTO_01[[#This Row],[MAT]],FUNCIONARIOS[],3,FALSE),"")</f>
        <v/>
      </c>
      <c r="E662" s="140" t="str">
        <f>IFERROR(VLOOKUP(ACOMPANHAMENTO_01[[#This Row],[MAT]],FUNCIONARIOS[],4,FALSE),"")</f>
        <v/>
      </c>
      <c r="F662" s="8"/>
      <c r="G662" s="7"/>
      <c r="H662" s="28" t="str">
        <f>IFERROR(VLOOKUP(ACOMPANHAMENTO_01[[#This Row],[COD.S]],TABELA_PRODUÇÃO[[COD]:[SERVIÇOS]],3,FALSE),"")</f>
        <v/>
      </c>
      <c r="I662" s="140" t="str">
        <f>IFERROR(VLOOKUP(ACOMPANHAMENTO_01[[#This Row],[COD.S]],TABELA_PRODUÇÃO[[COD]:[UND.]],4,FALSE),"")</f>
        <v/>
      </c>
      <c r="J662" s="150"/>
      <c r="K662" s="58"/>
      <c r="L662" s="9"/>
      <c r="M66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6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6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62" s="140">
        <f>ACOMPANHAMENTO_01[[#This Row],[QUANT]]</f>
        <v>0</v>
      </c>
    </row>
    <row r="663" spans="2:16" x14ac:dyDescent="0.25">
      <c r="B663" s="6" t="str">
        <f>IF(ACOMPANHAMENTO_01[[#This Row],[MAT]]="","",COUNTA($C$8:C663))</f>
        <v/>
      </c>
      <c r="C663" s="3"/>
      <c r="D663" s="28" t="str">
        <f>IFERROR(VLOOKUP(ACOMPANHAMENTO_01[[#This Row],[MAT]],FUNCIONARIOS[],3,FALSE),"")</f>
        <v/>
      </c>
      <c r="E663" s="140" t="str">
        <f>IFERROR(VLOOKUP(ACOMPANHAMENTO_01[[#This Row],[MAT]],FUNCIONARIOS[],4,FALSE),"")</f>
        <v/>
      </c>
      <c r="F663" s="8"/>
      <c r="G663" s="7"/>
      <c r="H663" s="28" t="str">
        <f>IFERROR(VLOOKUP(ACOMPANHAMENTO_01[[#This Row],[COD.S]],TABELA_PRODUÇÃO[[COD]:[SERVIÇOS]],3,FALSE),"")</f>
        <v/>
      </c>
      <c r="I663" s="140" t="str">
        <f>IFERROR(VLOOKUP(ACOMPANHAMENTO_01[[#This Row],[COD.S]],TABELA_PRODUÇÃO[[COD]:[UND.]],4,FALSE),"")</f>
        <v/>
      </c>
      <c r="J663" s="150"/>
      <c r="K663" s="58"/>
      <c r="L663" s="9"/>
      <c r="M66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6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6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63" s="140">
        <f>ACOMPANHAMENTO_01[[#This Row],[QUANT]]</f>
        <v>0</v>
      </c>
    </row>
    <row r="664" spans="2:16" x14ac:dyDescent="0.25">
      <c r="B664" s="6" t="str">
        <f>IF(ACOMPANHAMENTO_01[[#This Row],[MAT]]="","",COUNTA($C$8:C664))</f>
        <v/>
      </c>
      <c r="C664" s="3"/>
      <c r="D664" s="28" t="str">
        <f>IFERROR(VLOOKUP(ACOMPANHAMENTO_01[[#This Row],[MAT]],FUNCIONARIOS[],3,FALSE),"")</f>
        <v/>
      </c>
      <c r="E664" s="140" t="str">
        <f>IFERROR(VLOOKUP(ACOMPANHAMENTO_01[[#This Row],[MAT]],FUNCIONARIOS[],4,FALSE),"")</f>
        <v/>
      </c>
      <c r="F664" s="8"/>
      <c r="G664" s="7"/>
      <c r="H664" s="28" t="str">
        <f>IFERROR(VLOOKUP(ACOMPANHAMENTO_01[[#This Row],[COD.S]],TABELA_PRODUÇÃO[[COD]:[SERVIÇOS]],3,FALSE),"")</f>
        <v/>
      </c>
      <c r="I664" s="140" t="str">
        <f>IFERROR(VLOOKUP(ACOMPANHAMENTO_01[[#This Row],[COD.S]],TABELA_PRODUÇÃO[[COD]:[UND.]],4,FALSE),"")</f>
        <v/>
      </c>
      <c r="J664" s="150"/>
      <c r="K664" s="58"/>
      <c r="L664" s="9"/>
      <c r="M66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6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6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64" s="140">
        <f>ACOMPANHAMENTO_01[[#This Row],[QUANT]]</f>
        <v>0</v>
      </c>
    </row>
    <row r="665" spans="2:16" x14ac:dyDescent="0.25">
      <c r="B665" s="6" t="str">
        <f>IF(ACOMPANHAMENTO_01[[#This Row],[MAT]]="","",COUNTA($C$8:C665))</f>
        <v/>
      </c>
      <c r="C665" s="3"/>
      <c r="D665" s="28" t="str">
        <f>IFERROR(VLOOKUP(ACOMPANHAMENTO_01[[#This Row],[MAT]],FUNCIONARIOS[],3,FALSE),"")</f>
        <v/>
      </c>
      <c r="E665" s="140" t="str">
        <f>IFERROR(VLOOKUP(ACOMPANHAMENTO_01[[#This Row],[MAT]],FUNCIONARIOS[],4,FALSE),"")</f>
        <v/>
      </c>
      <c r="F665" s="8"/>
      <c r="G665" s="7"/>
      <c r="H665" s="28" t="str">
        <f>IFERROR(VLOOKUP(ACOMPANHAMENTO_01[[#This Row],[COD.S]],TABELA_PRODUÇÃO[[COD]:[SERVIÇOS]],3,FALSE),"")</f>
        <v/>
      </c>
      <c r="I665" s="140" t="str">
        <f>IFERROR(VLOOKUP(ACOMPANHAMENTO_01[[#This Row],[COD.S]],TABELA_PRODUÇÃO[[COD]:[UND.]],4,FALSE),"")</f>
        <v/>
      </c>
      <c r="J665" s="150"/>
      <c r="K665" s="58"/>
      <c r="L665" s="9"/>
      <c r="M66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6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6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65" s="140">
        <f>ACOMPANHAMENTO_01[[#This Row],[QUANT]]</f>
        <v>0</v>
      </c>
    </row>
    <row r="666" spans="2:16" x14ac:dyDescent="0.25">
      <c r="B666" s="6" t="str">
        <f>IF(ACOMPANHAMENTO_01[[#This Row],[MAT]]="","",COUNTA($C$8:C666))</f>
        <v/>
      </c>
      <c r="C666" s="3"/>
      <c r="D666" s="28" t="str">
        <f>IFERROR(VLOOKUP(ACOMPANHAMENTO_01[[#This Row],[MAT]],FUNCIONARIOS[],3,FALSE),"")</f>
        <v/>
      </c>
      <c r="E666" s="140" t="str">
        <f>IFERROR(VLOOKUP(ACOMPANHAMENTO_01[[#This Row],[MAT]],FUNCIONARIOS[],4,FALSE),"")</f>
        <v/>
      </c>
      <c r="F666" s="8"/>
      <c r="G666" s="7"/>
      <c r="H666" s="28" t="str">
        <f>IFERROR(VLOOKUP(ACOMPANHAMENTO_01[[#This Row],[COD.S]],TABELA_PRODUÇÃO[[COD]:[SERVIÇOS]],3,FALSE),"")</f>
        <v/>
      </c>
      <c r="I666" s="140" t="str">
        <f>IFERROR(VLOOKUP(ACOMPANHAMENTO_01[[#This Row],[COD.S]],TABELA_PRODUÇÃO[[COD]:[UND.]],4,FALSE),"")</f>
        <v/>
      </c>
      <c r="J666" s="150"/>
      <c r="K666" s="58"/>
      <c r="L666" s="9"/>
      <c r="M66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6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6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66" s="140">
        <f>ACOMPANHAMENTO_01[[#This Row],[QUANT]]</f>
        <v>0</v>
      </c>
    </row>
    <row r="667" spans="2:16" x14ac:dyDescent="0.25">
      <c r="B667" s="6" t="str">
        <f>IF(ACOMPANHAMENTO_01[[#This Row],[MAT]]="","",COUNTA($C$8:C667))</f>
        <v/>
      </c>
      <c r="C667" s="3"/>
      <c r="D667" s="28" t="str">
        <f>IFERROR(VLOOKUP(ACOMPANHAMENTO_01[[#This Row],[MAT]],FUNCIONARIOS[],3,FALSE),"")</f>
        <v/>
      </c>
      <c r="E667" s="140" t="str">
        <f>IFERROR(VLOOKUP(ACOMPANHAMENTO_01[[#This Row],[MAT]],FUNCIONARIOS[],4,FALSE),"")</f>
        <v/>
      </c>
      <c r="F667" s="8"/>
      <c r="G667" s="7"/>
      <c r="H667" s="28" t="str">
        <f>IFERROR(VLOOKUP(ACOMPANHAMENTO_01[[#This Row],[COD.S]],TABELA_PRODUÇÃO[[COD]:[SERVIÇOS]],3,FALSE),"")</f>
        <v/>
      </c>
      <c r="I667" s="140" t="str">
        <f>IFERROR(VLOOKUP(ACOMPANHAMENTO_01[[#This Row],[COD.S]],TABELA_PRODUÇÃO[[COD]:[UND.]],4,FALSE),"")</f>
        <v/>
      </c>
      <c r="J667" s="150"/>
      <c r="K667" s="58"/>
      <c r="L667" s="9"/>
      <c r="M66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6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6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67" s="140">
        <f>ACOMPANHAMENTO_01[[#This Row],[QUANT]]</f>
        <v>0</v>
      </c>
    </row>
    <row r="668" spans="2:16" x14ac:dyDescent="0.25">
      <c r="B668" s="6" t="str">
        <f>IF(ACOMPANHAMENTO_01[[#This Row],[MAT]]="","",COUNTA($C$8:C668))</f>
        <v/>
      </c>
      <c r="C668" s="3"/>
      <c r="D668" s="28" t="str">
        <f>IFERROR(VLOOKUP(ACOMPANHAMENTO_01[[#This Row],[MAT]],FUNCIONARIOS[],3,FALSE),"")</f>
        <v/>
      </c>
      <c r="E668" s="140" t="str">
        <f>IFERROR(VLOOKUP(ACOMPANHAMENTO_01[[#This Row],[MAT]],FUNCIONARIOS[],4,FALSE),"")</f>
        <v/>
      </c>
      <c r="F668" s="8"/>
      <c r="G668" s="7"/>
      <c r="H668" s="28" t="str">
        <f>IFERROR(VLOOKUP(ACOMPANHAMENTO_01[[#This Row],[COD.S]],TABELA_PRODUÇÃO[[COD]:[SERVIÇOS]],3,FALSE),"")</f>
        <v/>
      </c>
      <c r="I668" s="140" t="str">
        <f>IFERROR(VLOOKUP(ACOMPANHAMENTO_01[[#This Row],[COD.S]],TABELA_PRODUÇÃO[[COD]:[UND.]],4,FALSE),"")</f>
        <v/>
      </c>
      <c r="J668" s="150"/>
      <c r="K668" s="58"/>
      <c r="L668" s="9"/>
      <c r="M66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6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6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68" s="140">
        <f>ACOMPANHAMENTO_01[[#This Row],[QUANT]]</f>
        <v>0</v>
      </c>
    </row>
    <row r="669" spans="2:16" x14ac:dyDescent="0.25">
      <c r="B669" s="6" t="str">
        <f>IF(ACOMPANHAMENTO_01[[#This Row],[MAT]]="","",COUNTA($C$8:C669))</f>
        <v/>
      </c>
      <c r="C669" s="3"/>
      <c r="D669" s="28" t="str">
        <f>IFERROR(VLOOKUP(ACOMPANHAMENTO_01[[#This Row],[MAT]],FUNCIONARIOS[],3,FALSE),"")</f>
        <v/>
      </c>
      <c r="E669" s="140" t="str">
        <f>IFERROR(VLOOKUP(ACOMPANHAMENTO_01[[#This Row],[MAT]],FUNCIONARIOS[],4,FALSE),"")</f>
        <v/>
      </c>
      <c r="F669" s="8"/>
      <c r="G669" s="7"/>
      <c r="H669" s="28" t="str">
        <f>IFERROR(VLOOKUP(ACOMPANHAMENTO_01[[#This Row],[COD.S]],TABELA_PRODUÇÃO[[COD]:[SERVIÇOS]],3,FALSE),"")</f>
        <v/>
      </c>
      <c r="I669" s="140" t="str">
        <f>IFERROR(VLOOKUP(ACOMPANHAMENTO_01[[#This Row],[COD.S]],TABELA_PRODUÇÃO[[COD]:[UND.]],4,FALSE),"")</f>
        <v/>
      </c>
      <c r="J669" s="150"/>
      <c r="K669" s="58"/>
      <c r="L669" s="9"/>
      <c r="M66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6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6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69" s="140">
        <f>ACOMPANHAMENTO_01[[#This Row],[QUANT]]</f>
        <v>0</v>
      </c>
    </row>
    <row r="670" spans="2:16" x14ac:dyDescent="0.25">
      <c r="B670" s="6" t="str">
        <f>IF(ACOMPANHAMENTO_01[[#This Row],[MAT]]="","",COUNTA($C$8:C670))</f>
        <v/>
      </c>
      <c r="C670" s="3"/>
      <c r="D670" s="28" t="str">
        <f>IFERROR(VLOOKUP(ACOMPANHAMENTO_01[[#This Row],[MAT]],FUNCIONARIOS[],3,FALSE),"")</f>
        <v/>
      </c>
      <c r="E670" s="140" t="str">
        <f>IFERROR(VLOOKUP(ACOMPANHAMENTO_01[[#This Row],[MAT]],FUNCIONARIOS[],4,FALSE),"")</f>
        <v/>
      </c>
      <c r="F670" s="8"/>
      <c r="G670" s="7"/>
      <c r="H670" s="28" t="str">
        <f>IFERROR(VLOOKUP(ACOMPANHAMENTO_01[[#This Row],[COD.S]],TABELA_PRODUÇÃO[[COD]:[SERVIÇOS]],3,FALSE),"")</f>
        <v/>
      </c>
      <c r="I670" s="140" t="str">
        <f>IFERROR(VLOOKUP(ACOMPANHAMENTO_01[[#This Row],[COD.S]],TABELA_PRODUÇÃO[[COD]:[UND.]],4,FALSE),"")</f>
        <v/>
      </c>
      <c r="J670" s="150"/>
      <c r="K670" s="58"/>
      <c r="L670" s="9"/>
      <c r="M67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7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7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70" s="140">
        <f>ACOMPANHAMENTO_01[[#This Row],[QUANT]]</f>
        <v>0</v>
      </c>
    </row>
    <row r="671" spans="2:16" x14ac:dyDescent="0.25">
      <c r="B671" s="6" t="str">
        <f>IF(ACOMPANHAMENTO_01[[#This Row],[MAT]]="","",COUNTA($C$8:C671))</f>
        <v/>
      </c>
      <c r="C671" s="3"/>
      <c r="D671" s="28" t="str">
        <f>IFERROR(VLOOKUP(ACOMPANHAMENTO_01[[#This Row],[MAT]],FUNCIONARIOS[],3,FALSE),"")</f>
        <v/>
      </c>
      <c r="E671" s="140" t="str">
        <f>IFERROR(VLOOKUP(ACOMPANHAMENTO_01[[#This Row],[MAT]],FUNCIONARIOS[],4,FALSE),"")</f>
        <v/>
      </c>
      <c r="F671" s="8"/>
      <c r="G671" s="7"/>
      <c r="H671" s="28" t="str">
        <f>IFERROR(VLOOKUP(ACOMPANHAMENTO_01[[#This Row],[COD.S]],TABELA_PRODUÇÃO[[COD]:[SERVIÇOS]],3,FALSE),"")</f>
        <v/>
      </c>
      <c r="I671" s="140" t="str">
        <f>IFERROR(VLOOKUP(ACOMPANHAMENTO_01[[#This Row],[COD.S]],TABELA_PRODUÇÃO[[COD]:[UND.]],4,FALSE),"")</f>
        <v/>
      </c>
      <c r="J671" s="150"/>
      <c r="K671" s="58"/>
      <c r="L671" s="9"/>
      <c r="M67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7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7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71" s="140">
        <f>ACOMPANHAMENTO_01[[#This Row],[QUANT]]</f>
        <v>0</v>
      </c>
    </row>
    <row r="672" spans="2:16" x14ac:dyDescent="0.25">
      <c r="B672" s="6" t="str">
        <f>IF(ACOMPANHAMENTO_01[[#This Row],[MAT]]="","",COUNTA($C$8:C672))</f>
        <v/>
      </c>
      <c r="C672" s="3"/>
      <c r="D672" s="28" t="str">
        <f>IFERROR(VLOOKUP(ACOMPANHAMENTO_01[[#This Row],[MAT]],FUNCIONARIOS[],3,FALSE),"")</f>
        <v/>
      </c>
      <c r="E672" s="140" t="str">
        <f>IFERROR(VLOOKUP(ACOMPANHAMENTO_01[[#This Row],[MAT]],FUNCIONARIOS[],4,FALSE),"")</f>
        <v/>
      </c>
      <c r="F672" s="8"/>
      <c r="G672" s="7"/>
      <c r="H672" s="28" t="str">
        <f>IFERROR(VLOOKUP(ACOMPANHAMENTO_01[[#This Row],[COD.S]],TABELA_PRODUÇÃO[[COD]:[SERVIÇOS]],3,FALSE),"")</f>
        <v/>
      </c>
      <c r="I672" s="140" t="str">
        <f>IFERROR(VLOOKUP(ACOMPANHAMENTO_01[[#This Row],[COD.S]],TABELA_PRODUÇÃO[[COD]:[UND.]],4,FALSE),"")</f>
        <v/>
      </c>
      <c r="J672" s="150"/>
      <c r="K672" s="58"/>
      <c r="L672" s="9"/>
      <c r="M67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7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7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72" s="140">
        <f>ACOMPANHAMENTO_01[[#This Row],[QUANT]]</f>
        <v>0</v>
      </c>
    </row>
    <row r="673" spans="2:16" x14ac:dyDescent="0.25">
      <c r="B673" s="6" t="str">
        <f>IF(ACOMPANHAMENTO_01[[#This Row],[MAT]]="","",COUNTA($C$8:C673))</f>
        <v/>
      </c>
      <c r="C673" s="3"/>
      <c r="D673" s="28" t="str">
        <f>IFERROR(VLOOKUP(ACOMPANHAMENTO_01[[#This Row],[MAT]],FUNCIONARIOS[],3,FALSE),"")</f>
        <v/>
      </c>
      <c r="E673" s="140" t="str">
        <f>IFERROR(VLOOKUP(ACOMPANHAMENTO_01[[#This Row],[MAT]],FUNCIONARIOS[],4,FALSE),"")</f>
        <v/>
      </c>
      <c r="F673" s="8"/>
      <c r="G673" s="7"/>
      <c r="H673" s="28" t="str">
        <f>IFERROR(VLOOKUP(ACOMPANHAMENTO_01[[#This Row],[COD.S]],TABELA_PRODUÇÃO[[COD]:[SERVIÇOS]],3,FALSE),"")</f>
        <v/>
      </c>
      <c r="I673" s="140" t="str">
        <f>IFERROR(VLOOKUP(ACOMPANHAMENTO_01[[#This Row],[COD.S]],TABELA_PRODUÇÃO[[COD]:[UND.]],4,FALSE),"")</f>
        <v/>
      </c>
      <c r="J673" s="150"/>
      <c r="K673" s="58"/>
      <c r="L673" s="9"/>
      <c r="M67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7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7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73" s="140">
        <f>ACOMPANHAMENTO_01[[#This Row],[QUANT]]</f>
        <v>0</v>
      </c>
    </row>
    <row r="674" spans="2:16" x14ac:dyDescent="0.25">
      <c r="B674" s="6" t="str">
        <f>IF(ACOMPANHAMENTO_01[[#This Row],[MAT]]="","",COUNTA($C$8:C674))</f>
        <v/>
      </c>
      <c r="C674" s="3"/>
      <c r="D674" s="28" t="str">
        <f>IFERROR(VLOOKUP(ACOMPANHAMENTO_01[[#This Row],[MAT]],FUNCIONARIOS[],3,FALSE),"")</f>
        <v/>
      </c>
      <c r="E674" s="140" t="str">
        <f>IFERROR(VLOOKUP(ACOMPANHAMENTO_01[[#This Row],[MAT]],FUNCIONARIOS[],4,FALSE),"")</f>
        <v/>
      </c>
      <c r="F674" s="8"/>
      <c r="G674" s="7"/>
      <c r="H674" s="28" t="str">
        <f>IFERROR(VLOOKUP(ACOMPANHAMENTO_01[[#This Row],[COD.S]],TABELA_PRODUÇÃO[[COD]:[SERVIÇOS]],3,FALSE),"")</f>
        <v/>
      </c>
      <c r="I674" s="140" t="str">
        <f>IFERROR(VLOOKUP(ACOMPANHAMENTO_01[[#This Row],[COD.S]],TABELA_PRODUÇÃO[[COD]:[UND.]],4,FALSE),"")</f>
        <v/>
      </c>
      <c r="J674" s="150"/>
      <c r="K674" s="58"/>
      <c r="L674" s="9"/>
      <c r="M67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7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7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74" s="140">
        <f>ACOMPANHAMENTO_01[[#This Row],[QUANT]]</f>
        <v>0</v>
      </c>
    </row>
    <row r="675" spans="2:16" x14ac:dyDescent="0.25">
      <c r="B675" s="6" t="str">
        <f>IF(ACOMPANHAMENTO_01[[#This Row],[MAT]]="","",COUNTA($C$8:C675))</f>
        <v/>
      </c>
      <c r="C675" s="3"/>
      <c r="D675" s="28" t="str">
        <f>IFERROR(VLOOKUP(ACOMPANHAMENTO_01[[#This Row],[MAT]],FUNCIONARIOS[],3,FALSE),"")</f>
        <v/>
      </c>
      <c r="E675" s="140" t="str">
        <f>IFERROR(VLOOKUP(ACOMPANHAMENTO_01[[#This Row],[MAT]],FUNCIONARIOS[],4,FALSE),"")</f>
        <v/>
      </c>
      <c r="F675" s="8"/>
      <c r="G675" s="7"/>
      <c r="H675" s="28" t="str">
        <f>IFERROR(VLOOKUP(ACOMPANHAMENTO_01[[#This Row],[COD.S]],TABELA_PRODUÇÃO[[COD]:[SERVIÇOS]],3,FALSE),"")</f>
        <v/>
      </c>
      <c r="I675" s="140" t="str">
        <f>IFERROR(VLOOKUP(ACOMPANHAMENTO_01[[#This Row],[COD.S]],TABELA_PRODUÇÃO[[COD]:[UND.]],4,FALSE),"")</f>
        <v/>
      </c>
      <c r="J675" s="150"/>
      <c r="K675" s="58"/>
      <c r="L675" s="9"/>
      <c r="M67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7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7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75" s="140">
        <f>ACOMPANHAMENTO_01[[#This Row],[QUANT]]</f>
        <v>0</v>
      </c>
    </row>
    <row r="676" spans="2:16" x14ac:dyDescent="0.25">
      <c r="B676" s="6" t="str">
        <f>IF(ACOMPANHAMENTO_01[[#This Row],[MAT]]="","",COUNTA($C$8:C676))</f>
        <v/>
      </c>
      <c r="C676" s="3"/>
      <c r="D676" s="28" t="str">
        <f>IFERROR(VLOOKUP(ACOMPANHAMENTO_01[[#This Row],[MAT]],FUNCIONARIOS[],3,FALSE),"")</f>
        <v/>
      </c>
      <c r="E676" s="140" t="str">
        <f>IFERROR(VLOOKUP(ACOMPANHAMENTO_01[[#This Row],[MAT]],FUNCIONARIOS[],4,FALSE),"")</f>
        <v/>
      </c>
      <c r="F676" s="8"/>
      <c r="G676" s="7"/>
      <c r="H676" s="28" t="str">
        <f>IFERROR(VLOOKUP(ACOMPANHAMENTO_01[[#This Row],[COD.S]],TABELA_PRODUÇÃO[[COD]:[SERVIÇOS]],3,FALSE),"")</f>
        <v/>
      </c>
      <c r="I676" s="140" t="str">
        <f>IFERROR(VLOOKUP(ACOMPANHAMENTO_01[[#This Row],[COD.S]],TABELA_PRODUÇÃO[[COD]:[UND.]],4,FALSE),"")</f>
        <v/>
      </c>
      <c r="J676" s="150"/>
      <c r="K676" s="58"/>
      <c r="L676" s="9"/>
      <c r="M67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7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7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76" s="140">
        <f>ACOMPANHAMENTO_01[[#This Row],[QUANT]]</f>
        <v>0</v>
      </c>
    </row>
    <row r="677" spans="2:16" x14ac:dyDescent="0.25">
      <c r="B677" s="6" t="str">
        <f>IF(ACOMPANHAMENTO_01[[#This Row],[MAT]]="","",COUNTA($C$8:C677))</f>
        <v/>
      </c>
      <c r="C677" s="3"/>
      <c r="D677" s="28" t="str">
        <f>IFERROR(VLOOKUP(ACOMPANHAMENTO_01[[#This Row],[MAT]],FUNCIONARIOS[],3,FALSE),"")</f>
        <v/>
      </c>
      <c r="E677" s="140" t="str">
        <f>IFERROR(VLOOKUP(ACOMPANHAMENTO_01[[#This Row],[MAT]],FUNCIONARIOS[],4,FALSE),"")</f>
        <v/>
      </c>
      <c r="F677" s="8"/>
      <c r="G677" s="7"/>
      <c r="H677" s="28" t="str">
        <f>IFERROR(VLOOKUP(ACOMPANHAMENTO_01[[#This Row],[COD.S]],TABELA_PRODUÇÃO[[COD]:[SERVIÇOS]],3,FALSE),"")</f>
        <v/>
      </c>
      <c r="I677" s="140" t="str">
        <f>IFERROR(VLOOKUP(ACOMPANHAMENTO_01[[#This Row],[COD.S]],TABELA_PRODUÇÃO[[COD]:[UND.]],4,FALSE),"")</f>
        <v/>
      </c>
      <c r="J677" s="150"/>
      <c r="K677" s="58"/>
      <c r="L677" s="9"/>
      <c r="M67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7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7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77" s="140">
        <f>ACOMPANHAMENTO_01[[#This Row],[QUANT]]</f>
        <v>0</v>
      </c>
    </row>
    <row r="678" spans="2:16" x14ac:dyDescent="0.25">
      <c r="B678" s="6" t="str">
        <f>IF(ACOMPANHAMENTO_01[[#This Row],[MAT]]="","",COUNTA($C$8:C678))</f>
        <v/>
      </c>
      <c r="C678" s="3"/>
      <c r="D678" s="28" t="str">
        <f>IFERROR(VLOOKUP(ACOMPANHAMENTO_01[[#This Row],[MAT]],FUNCIONARIOS[],3,FALSE),"")</f>
        <v/>
      </c>
      <c r="E678" s="140" t="str">
        <f>IFERROR(VLOOKUP(ACOMPANHAMENTO_01[[#This Row],[MAT]],FUNCIONARIOS[],4,FALSE),"")</f>
        <v/>
      </c>
      <c r="F678" s="8"/>
      <c r="G678" s="7"/>
      <c r="H678" s="28" t="str">
        <f>IFERROR(VLOOKUP(ACOMPANHAMENTO_01[[#This Row],[COD.S]],TABELA_PRODUÇÃO[[COD]:[SERVIÇOS]],3,FALSE),"")</f>
        <v/>
      </c>
      <c r="I678" s="140" t="str">
        <f>IFERROR(VLOOKUP(ACOMPANHAMENTO_01[[#This Row],[COD.S]],TABELA_PRODUÇÃO[[COD]:[UND.]],4,FALSE),"")</f>
        <v/>
      </c>
      <c r="J678" s="150"/>
      <c r="K678" s="58"/>
      <c r="L678" s="9"/>
      <c r="M67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7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7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78" s="140">
        <f>ACOMPANHAMENTO_01[[#This Row],[QUANT]]</f>
        <v>0</v>
      </c>
    </row>
    <row r="679" spans="2:16" x14ac:dyDescent="0.25">
      <c r="B679" s="6" t="str">
        <f>IF(ACOMPANHAMENTO_01[[#This Row],[MAT]]="","",COUNTA($C$8:C679))</f>
        <v/>
      </c>
      <c r="C679" s="3"/>
      <c r="D679" s="28" t="str">
        <f>IFERROR(VLOOKUP(ACOMPANHAMENTO_01[[#This Row],[MAT]],FUNCIONARIOS[],3,FALSE),"")</f>
        <v/>
      </c>
      <c r="E679" s="140" t="str">
        <f>IFERROR(VLOOKUP(ACOMPANHAMENTO_01[[#This Row],[MAT]],FUNCIONARIOS[],4,FALSE),"")</f>
        <v/>
      </c>
      <c r="F679" s="8"/>
      <c r="G679" s="7"/>
      <c r="H679" s="28" t="str">
        <f>IFERROR(VLOOKUP(ACOMPANHAMENTO_01[[#This Row],[COD.S]],TABELA_PRODUÇÃO[[COD]:[SERVIÇOS]],3,FALSE),"")</f>
        <v/>
      </c>
      <c r="I679" s="140" t="str">
        <f>IFERROR(VLOOKUP(ACOMPANHAMENTO_01[[#This Row],[COD.S]],TABELA_PRODUÇÃO[[COD]:[UND.]],4,FALSE),"")</f>
        <v/>
      </c>
      <c r="J679" s="150"/>
      <c r="K679" s="58"/>
      <c r="L679" s="9"/>
      <c r="M67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7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7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79" s="140">
        <f>ACOMPANHAMENTO_01[[#This Row],[QUANT]]</f>
        <v>0</v>
      </c>
    </row>
    <row r="680" spans="2:16" x14ac:dyDescent="0.25">
      <c r="B680" s="6" t="str">
        <f>IF(ACOMPANHAMENTO_01[[#This Row],[MAT]]="","",COUNTA($C$8:C680))</f>
        <v/>
      </c>
      <c r="C680" s="3"/>
      <c r="D680" s="28" t="str">
        <f>IFERROR(VLOOKUP(ACOMPANHAMENTO_01[[#This Row],[MAT]],FUNCIONARIOS[],3,FALSE),"")</f>
        <v/>
      </c>
      <c r="E680" s="140" t="str">
        <f>IFERROR(VLOOKUP(ACOMPANHAMENTO_01[[#This Row],[MAT]],FUNCIONARIOS[],4,FALSE),"")</f>
        <v/>
      </c>
      <c r="F680" s="8"/>
      <c r="G680" s="7"/>
      <c r="H680" s="28" t="str">
        <f>IFERROR(VLOOKUP(ACOMPANHAMENTO_01[[#This Row],[COD.S]],TABELA_PRODUÇÃO[[COD]:[SERVIÇOS]],3,FALSE),"")</f>
        <v/>
      </c>
      <c r="I680" s="140" t="str">
        <f>IFERROR(VLOOKUP(ACOMPANHAMENTO_01[[#This Row],[COD.S]],TABELA_PRODUÇÃO[[COD]:[UND.]],4,FALSE),"")</f>
        <v/>
      </c>
      <c r="J680" s="150"/>
      <c r="K680" s="58"/>
      <c r="L680" s="9"/>
      <c r="M68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8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8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80" s="140">
        <f>ACOMPANHAMENTO_01[[#This Row],[QUANT]]</f>
        <v>0</v>
      </c>
    </row>
    <row r="681" spans="2:16" x14ac:dyDescent="0.25">
      <c r="B681" s="6" t="str">
        <f>IF(ACOMPANHAMENTO_01[[#This Row],[MAT]]="","",COUNTA($C$8:C681))</f>
        <v/>
      </c>
      <c r="C681" s="3"/>
      <c r="D681" s="28" t="str">
        <f>IFERROR(VLOOKUP(ACOMPANHAMENTO_01[[#This Row],[MAT]],FUNCIONARIOS[],3,FALSE),"")</f>
        <v/>
      </c>
      <c r="E681" s="140" t="str">
        <f>IFERROR(VLOOKUP(ACOMPANHAMENTO_01[[#This Row],[MAT]],FUNCIONARIOS[],4,FALSE),"")</f>
        <v/>
      </c>
      <c r="F681" s="8"/>
      <c r="G681" s="7"/>
      <c r="H681" s="28" t="str">
        <f>IFERROR(VLOOKUP(ACOMPANHAMENTO_01[[#This Row],[COD.S]],TABELA_PRODUÇÃO[[COD]:[SERVIÇOS]],3,FALSE),"")</f>
        <v/>
      </c>
      <c r="I681" s="140" t="str">
        <f>IFERROR(VLOOKUP(ACOMPANHAMENTO_01[[#This Row],[COD.S]],TABELA_PRODUÇÃO[[COD]:[UND.]],4,FALSE),"")</f>
        <v/>
      </c>
      <c r="J681" s="150"/>
      <c r="K681" s="58"/>
      <c r="L681" s="9"/>
      <c r="M68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8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8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81" s="140">
        <f>ACOMPANHAMENTO_01[[#This Row],[QUANT]]</f>
        <v>0</v>
      </c>
    </row>
    <row r="682" spans="2:16" x14ac:dyDescent="0.25">
      <c r="B682" s="6" t="str">
        <f>IF(ACOMPANHAMENTO_01[[#This Row],[MAT]]="","",COUNTA($C$8:C682))</f>
        <v/>
      </c>
      <c r="C682" s="3"/>
      <c r="D682" s="28" t="str">
        <f>IFERROR(VLOOKUP(ACOMPANHAMENTO_01[[#This Row],[MAT]],FUNCIONARIOS[],3,FALSE),"")</f>
        <v/>
      </c>
      <c r="E682" s="140" t="str">
        <f>IFERROR(VLOOKUP(ACOMPANHAMENTO_01[[#This Row],[MAT]],FUNCIONARIOS[],4,FALSE),"")</f>
        <v/>
      </c>
      <c r="F682" s="8"/>
      <c r="G682" s="7"/>
      <c r="H682" s="28" t="str">
        <f>IFERROR(VLOOKUP(ACOMPANHAMENTO_01[[#This Row],[COD.S]],TABELA_PRODUÇÃO[[COD]:[SERVIÇOS]],3,FALSE),"")</f>
        <v/>
      </c>
      <c r="I682" s="140" t="str">
        <f>IFERROR(VLOOKUP(ACOMPANHAMENTO_01[[#This Row],[COD.S]],TABELA_PRODUÇÃO[[COD]:[UND.]],4,FALSE),"")</f>
        <v/>
      </c>
      <c r="J682" s="150"/>
      <c r="K682" s="58"/>
      <c r="L682" s="9"/>
      <c r="M68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8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8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82" s="140">
        <f>ACOMPANHAMENTO_01[[#This Row],[QUANT]]</f>
        <v>0</v>
      </c>
    </row>
    <row r="683" spans="2:16" x14ac:dyDescent="0.25">
      <c r="B683" s="6" t="str">
        <f>IF(ACOMPANHAMENTO_01[[#This Row],[MAT]]="","",COUNTA($C$8:C683))</f>
        <v/>
      </c>
      <c r="C683" s="3"/>
      <c r="D683" s="28" t="str">
        <f>IFERROR(VLOOKUP(ACOMPANHAMENTO_01[[#This Row],[MAT]],FUNCIONARIOS[],3,FALSE),"")</f>
        <v/>
      </c>
      <c r="E683" s="140" t="str">
        <f>IFERROR(VLOOKUP(ACOMPANHAMENTO_01[[#This Row],[MAT]],FUNCIONARIOS[],4,FALSE),"")</f>
        <v/>
      </c>
      <c r="F683" s="8"/>
      <c r="G683" s="7"/>
      <c r="H683" s="28" t="str">
        <f>IFERROR(VLOOKUP(ACOMPANHAMENTO_01[[#This Row],[COD.S]],TABELA_PRODUÇÃO[[COD]:[SERVIÇOS]],3,FALSE),"")</f>
        <v/>
      </c>
      <c r="I683" s="140" t="str">
        <f>IFERROR(VLOOKUP(ACOMPANHAMENTO_01[[#This Row],[COD.S]],TABELA_PRODUÇÃO[[COD]:[UND.]],4,FALSE),"")</f>
        <v/>
      </c>
      <c r="J683" s="150"/>
      <c r="K683" s="58"/>
      <c r="L683" s="9"/>
      <c r="M68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8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8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83" s="140">
        <f>ACOMPANHAMENTO_01[[#This Row],[QUANT]]</f>
        <v>0</v>
      </c>
    </row>
    <row r="684" spans="2:16" x14ac:dyDescent="0.25">
      <c r="B684" s="6" t="str">
        <f>IF(ACOMPANHAMENTO_01[[#This Row],[MAT]]="","",COUNTA($C$8:C684))</f>
        <v/>
      </c>
      <c r="C684" s="3"/>
      <c r="D684" s="28" t="str">
        <f>IFERROR(VLOOKUP(ACOMPANHAMENTO_01[[#This Row],[MAT]],FUNCIONARIOS[],3,FALSE),"")</f>
        <v/>
      </c>
      <c r="E684" s="140" t="str">
        <f>IFERROR(VLOOKUP(ACOMPANHAMENTO_01[[#This Row],[MAT]],FUNCIONARIOS[],4,FALSE),"")</f>
        <v/>
      </c>
      <c r="F684" s="8"/>
      <c r="G684" s="7"/>
      <c r="H684" s="28" t="str">
        <f>IFERROR(VLOOKUP(ACOMPANHAMENTO_01[[#This Row],[COD.S]],TABELA_PRODUÇÃO[[COD]:[SERVIÇOS]],3,FALSE),"")</f>
        <v/>
      </c>
      <c r="I684" s="140" t="str">
        <f>IFERROR(VLOOKUP(ACOMPANHAMENTO_01[[#This Row],[COD.S]],TABELA_PRODUÇÃO[[COD]:[UND.]],4,FALSE),"")</f>
        <v/>
      </c>
      <c r="J684" s="150"/>
      <c r="K684" s="58"/>
      <c r="L684" s="9"/>
      <c r="M68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8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8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84" s="140">
        <f>ACOMPANHAMENTO_01[[#This Row],[QUANT]]</f>
        <v>0</v>
      </c>
    </row>
    <row r="685" spans="2:16" x14ac:dyDescent="0.25">
      <c r="B685" s="6" t="str">
        <f>IF(ACOMPANHAMENTO_01[[#This Row],[MAT]]="","",COUNTA($C$8:C685))</f>
        <v/>
      </c>
      <c r="C685" s="3"/>
      <c r="D685" s="28" t="str">
        <f>IFERROR(VLOOKUP(ACOMPANHAMENTO_01[[#This Row],[MAT]],FUNCIONARIOS[],3,FALSE),"")</f>
        <v/>
      </c>
      <c r="E685" s="140" t="str">
        <f>IFERROR(VLOOKUP(ACOMPANHAMENTO_01[[#This Row],[MAT]],FUNCIONARIOS[],4,FALSE),"")</f>
        <v/>
      </c>
      <c r="F685" s="8"/>
      <c r="G685" s="7"/>
      <c r="H685" s="28" t="str">
        <f>IFERROR(VLOOKUP(ACOMPANHAMENTO_01[[#This Row],[COD.S]],TABELA_PRODUÇÃO[[COD]:[SERVIÇOS]],3,FALSE),"")</f>
        <v/>
      </c>
      <c r="I685" s="140" t="str">
        <f>IFERROR(VLOOKUP(ACOMPANHAMENTO_01[[#This Row],[COD.S]],TABELA_PRODUÇÃO[[COD]:[UND.]],4,FALSE),"")</f>
        <v/>
      </c>
      <c r="J685" s="150"/>
      <c r="K685" s="58"/>
      <c r="L685" s="9"/>
      <c r="M68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8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8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85" s="140">
        <f>ACOMPANHAMENTO_01[[#This Row],[QUANT]]</f>
        <v>0</v>
      </c>
    </row>
    <row r="686" spans="2:16" x14ac:dyDescent="0.25">
      <c r="B686" s="6" t="str">
        <f>IF(ACOMPANHAMENTO_01[[#This Row],[MAT]]="","",COUNTA($C$8:C686))</f>
        <v/>
      </c>
      <c r="C686" s="3"/>
      <c r="D686" s="28" t="str">
        <f>IFERROR(VLOOKUP(ACOMPANHAMENTO_01[[#This Row],[MAT]],FUNCIONARIOS[],3,FALSE),"")</f>
        <v/>
      </c>
      <c r="E686" s="140" t="str">
        <f>IFERROR(VLOOKUP(ACOMPANHAMENTO_01[[#This Row],[MAT]],FUNCIONARIOS[],4,FALSE),"")</f>
        <v/>
      </c>
      <c r="F686" s="8"/>
      <c r="G686" s="7"/>
      <c r="H686" s="28" t="str">
        <f>IFERROR(VLOOKUP(ACOMPANHAMENTO_01[[#This Row],[COD.S]],TABELA_PRODUÇÃO[[COD]:[SERVIÇOS]],3,FALSE),"")</f>
        <v/>
      </c>
      <c r="I686" s="140" t="str">
        <f>IFERROR(VLOOKUP(ACOMPANHAMENTO_01[[#This Row],[COD.S]],TABELA_PRODUÇÃO[[COD]:[UND.]],4,FALSE),"")</f>
        <v/>
      </c>
      <c r="J686" s="150"/>
      <c r="K686" s="58"/>
      <c r="L686" s="9"/>
      <c r="M68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8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8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86" s="140">
        <f>ACOMPANHAMENTO_01[[#This Row],[QUANT]]</f>
        <v>0</v>
      </c>
    </row>
    <row r="687" spans="2:16" x14ac:dyDescent="0.25">
      <c r="B687" s="6" t="str">
        <f>IF(ACOMPANHAMENTO_01[[#This Row],[MAT]]="","",COUNTA($C$8:C687))</f>
        <v/>
      </c>
      <c r="C687" s="3"/>
      <c r="D687" s="28" t="str">
        <f>IFERROR(VLOOKUP(ACOMPANHAMENTO_01[[#This Row],[MAT]],FUNCIONARIOS[],3,FALSE),"")</f>
        <v/>
      </c>
      <c r="E687" s="140" t="str">
        <f>IFERROR(VLOOKUP(ACOMPANHAMENTO_01[[#This Row],[MAT]],FUNCIONARIOS[],4,FALSE),"")</f>
        <v/>
      </c>
      <c r="F687" s="8"/>
      <c r="G687" s="7"/>
      <c r="H687" s="28" t="str">
        <f>IFERROR(VLOOKUP(ACOMPANHAMENTO_01[[#This Row],[COD.S]],TABELA_PRODUÇÃO[[COD]:[SERVIÇOS]],3,FALSE),"")</f>
        <v/>
      </c>
      <c r="I687" s="140" t="str">
        <f>IFERROR(VLOOKUP(ACOMPANHAMENTO_01[[#This Row],[COD.S]],TABELA_PRODUÇÃO[[COD]:[UND.]],4,FALSE),"")</f>
        <v/>
      </c>
      <c r="J687" s="150"/>
      <c r="K687" s="58"/>
      <c r="L687" s="9"/>
      <c r="M68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8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8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87" s="140">
        <f>ACOMPANHAMENTO_01[[#This Row],[QUANT]]</f>
        <v>0</v>
      </c>
    </row>
    <row r="688" spans="2:16" x14ac:dyDescent="0.25">
      <c r="B688" s="6" t="str">
        <f>IF(ACOMPANHAMENTO_01[[#This Row],[MAT]]="","",COUNTA($C$8:C688))</f>
        <v/>
      </c>
      <c r="C688" s="3"/>
      <c r="D688" s="28" t="str">
        <f>IFERROR(VLOOKUP(ACOMPANHAMENTO_01[[#This Row],[MAT]],FUNCIONARIOS[],3,FALSE),"")</f>
        <v/>
      </c>
      <c r="E688" s="140" t="str">
        <f>IFERROR(VLOOKUP(ACOMPANHAMENTO_01[[#This Row],[MAT]],FUNCIONARIOS[],4,FALSE),"")</f>
        <v/>
      </c>
      <c r="F688" s="8"/>
      <c r="G688" s="7"/>
      <c r="H688" s="28" t="str">
        <f>IFERROR(VLOOKUP(ACOMPANHAMENTO_01[[#This Row],[COD.S]],TABELA_PRODUÇÃO[[COD]:[SERVIÇOS]],3,FALSE),"")</f>
        <v/>
      </c>
      <c r="I688" s="140" t="str">
        <f>IFERROR(VLOOKUP(ACOMPANHAMENTO_01[[#This Row],[COD.S]],TABELA_PRODUÇÃO[[COD]:[UND.]],4,FALSE),"")</f>
        <v/>
      </c>
      <c r="J688" s="150"/>
      <c r="K688" s="58"/>
      <c r="L688" s="9"/>
      <c r="M68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8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8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88" s="140">
        <f>ACOMPANHAMENTO_01[[#This Row],[QUANT]]</f>
        <v>0</v>
      </c>
    </row>
    <row r="689" spans="2:16" x14ac:dyDescent="0.25">
      <c r="B689" s="6" t="str">
        <f>IF(ACOMPANHAMENTO_01[[#This Row],[MAT]]="","",COUNTA($C$8:C689))</f>
        <v/>
      </c>
      <c r="C689" s="3"/>
      <c r="D689" s="28" t="str">
        <f>IFERROR(VLOOKUP(ACOMPANHAMENTO_01[[#This Row],[MAT]],FUNCIONARIOS[],3,FALSE),"")</f>
        <v/>
      </c>
      <c r="E689" s="140" t="str">
        <f>IFERROR(VLOOKUP(ACOMPANHAMENTO_01[[#This Row],[MAT]],FUNCIONARIOS[],4,FALSE),"")</f>
        <v/>
      </c>
      <c r="F689" s="8"/>
      <c r="G689" s="7"/>
      <c r="H689" s="28" t="str">
        <f>IFERROR(VLOOKUP(ACOMPANHAMENTO_01[[#This Row],[COD.S]],TABELA_PRODUÇÃO[[COD]:[SERVIÇOS]],3,FALSE),"")</f>
        <v/>
      </c>
      <c r="I689" s="140" t="str">
        <f>IFERROR(VLOOKUP(ACOMPANHAMENTO_01[[#This Row],[COD.S]],TABELA_PRODUÇÃO[[COD]:[UND.]],4,FALSE),"")</f>
        <v/>
      </c>
      <c r="J689" s="150"/>
      <c r="K689" s="58"/>
      <c r="L689" s="9"/>
      <c r="M68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8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8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89" s="140">
        <f>ACOMPANHAMENTO_01[[#This Row],[QUANT]]</f>
        <v>0</v>
      </c>
    </row>
    <row r="690" spans="2:16" x14ac:dyDescent="0.25">
      <c r="B690" s="6" t="str">
        <f>IF(ACOMPANHAMENTO_01[[#This Row],[MAT]]="","",COUNTA($C$8:C690))</f>
        <v/>
      </c>
      <c r="C690" s="3"/>
      <c r="D690" s="28" t="str">
        <f>IFERROR(VLOOKUP(ACOMPANHAMENTO_01[[#This Row],[MAT]],FUNCIONARIOS[],3,FALSE),"")</f>
        <v/>
      </c>
      <c r="E690" s="140" t="str">
        <f>IFERROR(VLOOKUP(ACOMPANHAMENTO_01[[#This Row],[MAT]],FUNCIONARIOS[],4,FALSE),"")</f>
        <v/>
      </c>
      <c r="F690" s="8"/>
      <c r="G690" s="7"/>
      <c r="H690" s="28" t="str">
        <f>IFERROR(VLOOKUP(ACOMPANHAMENTO_01[[#This Row],[COD.S]],TABELA_PRODUÇÃO[[COD]:[SERVIÇOS]],3,FALSE),"")</f>
        <v/>
      </c>
      <c r="I690" s="140" t="str">
        <f>IFERROR(VLOOKUP(ACOMPANHAMENTO_01[[#This Row],[COD.S]],TABELA_PRODUÇÃO[[COD]:[UND.]],4,FALSE),"")</f>
        <v/>
      </c>
      <c r="J690" s="150"/>
      <c r="K690" s="58"/>
      <c r="L690" s="9"/>
      <c r="M69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9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9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90" s="140">
        <f>ACOMPANHAMENTO_01[[#This Row],[QUANT]]</f>
        <v>0</v>
      </c>
    </row>
    <row r="691" spans="2:16" x14ac:dyDescent="0.25">
      <c r="B691" s="6" t="str">
        <f>IF(ACOMPANHAMENTO_01[[#This Row],[MAT]]="","",COUNTA($C$8:C691))</f>
        <v/>
      </c>
      <c r="C691" s="3"/>
      <c r="D691" s="28" t="str">
        <f>IFERROR(VLOOKUP(ACOMPANHAMENTO_01[[#This Row],[MAT]],FUNCIONARIOS[],3,FALSE),"")</f>
        <v/>
      </c>
      <c r="E691" s="140" t="str">
        <f>IFERROR(VLOOKUP(ACOMPANHAMENTO_01[[#This Row],[MAT]],FUNCIONARIOS[],4,FALSE),"")</f>
        <v/>
      </c>
      <c r="F691" s="8"/>
      <c r="G691" s="7"/>
      <c r="H691" s="28" t="str">
        <f>IFERROR(VLOOKUP(ACOMPANHAMENTO_01[[#This Row],[COD.S]],TABELA_PRODUÇÃO[[COD]:[SERVIÇOS]],3,FALSE),"")</f>
        <v/>
      </c>
      <c r="I691" s="140" t="str">
        <f>IFERROR(VLOOKUP(ACOMPANHAMENTO_01[[#This Row],[COD.S]],TABELA_PRODUÇÃO[[COD]:[UND.]],4,FALSE),"")</f>
        <v/>
      </c>
      <c r="J691" s="150"/>
      <c r="K691" s="58"/>
      <c r="L691" s="9"/>
      <c r="M69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9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9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91" s="140">
        <f>ACOMPANHAMENTO_01[[#This Row],[QUANT]]</f>
        <v>0</v>
      </c>
    </row>
    <row r="692" spans="2:16" x14ac:dyDescent="0.25">
      <c r="B692" s="6" t="str">
        <f>IF(ACOMPANHAMENTO_01[[#This Row],[MAT]]="","",COUNTA($C$8:C692))</f>
        <v/>
      </c>
      <c r="C692" s="3"/>
      <c r="D692" s="28" t="str">
        <f>IFERROR(VLOOKUP(ACOMPANHAMENTO_01[[#This Row],[MAT]],FUNCIONARIOS[],3,FALSE),"")</f>
        <v/>
      </c>
      <c r="E692" s="140" t="str">
        <f>IFERROR(VLOOKUP(ACOMPANHAMENTO_01[[#This Row],[MAT]],FUNCIONARIOS[],4,FALSE),"")</f>
        <v/>
      </c>
      <c r="F692" s="8"/>
      <c r="G692" s="7"/>
      <c r="H692" s="28" t="str">
        <f>IFERROR(VLOOKUP(ACOMPANHAMENTO_01[[#This Row],[COD.S]],TABELA_PRODUÇÃO[[COD]:[SERVIÇOS]],3,FALSE),"")</f>
        <v/>
      </c>
      <c r="I692" s="140" t="str">
        <f>IFERROR(VLOOKUP(ACOMPANHAMENTO_01[[#This Row],[COD.S]],TABELA_PRODUÇÃO[[COD]:[UND.]],4,FALSE),"")</f>
        <v/>
      </c>
      <c r="J692" s="150"/>
      <c r="K692" s="58"/>
      <c r="L692" s="9"/>
      <c r="M69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9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9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92" s="140">
        <f>ACOMPANHAMENTO_01[[#This Row],[QUANT]]</f>
        <v>0</v>
      </c>
    </row>
    <row r="693" spans="2:16" x14ac:dyDescent="0.25">
      <c r="B693" s="6" t="str">
        <f>IF(ACOMPANHAMENTO_01[[#This Row],[MAT]]="","",COUNTA($C$8:C693))</f>
        <v/>
      </c>
      <c r="C693" s="3"/>
      <c r="D693" s="28" t="str">
        <f>IFERROR(VLOOKUP(ACOMPANHAMENTO_01[[#This Row],[MAT]],FUNCIONARIOS[],3,FALSE),"")</f>
        <v/>
      </c>
      <c r="E693" s="140" t="str">
        <f>IFERROR(VLOOKUP(ACOMPANHAMENTO_01[[#This Row],[MAT]],FUNCIONARIOS[],4,FALSE),"")</f>
        <v/>
      </c>
      <c r="F693" s="8"/>
      <c r="G693" s="7"/>
      <c r="H693" s="28" t="str">
        <f>IFERROR(VLOOKUP(ACOMPANHAMENTO_01[[#This Row],[COD.S]],TABELA_PRODUÇÃO[[COD]:[SERVIÇOS]],3,FALSE),"")</f>
        <v/>
      </c>
      <c r="I693" s="140" t="str">
        <f>IFERROR(VLOOKUP(ACOMPANHAMENTO_01[[#This Row],[COD.S]],TABELA_PRODUÇÃO[[COD]:[UND.]],4,FALSE),"")</f>
        <v/>
      </c>
      <c r="J693" s="150"/>
      <c r="K693" s="58"/>
      <c r="L693" s="9"/>
      <c r="M69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9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9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93" s="140">
        <f>ACOMPANHAMENTO_01[[#This Row],[QUANT]]</f>
        <v>0</v>
      </c>
    </row>
    <row r="694" spans="2:16" x14ac:dyDescent="0.25">
      <c r="B694" s="6" t="str">
        <f>IF(ACOMPANHAMENTO_01[[#This Row],[MAT]]="","",COUNTA($C$8:C694))</f>
        <v/>
      </c>
      <c r="C694" s="3"/>
      <c r="D694" s="28" t="str">
        <f>IFERROR(VLOOKUP(ACOMPANHAMENTO_01[[#This Row],[MAT]],FUNCIONARIOS[],3,FALSE),"")</f>
        <v/>
      </c>
      <c r="E694" s="140" t="str">
        <f>IFERROR(VLOOKUP(ACOMPANHAMENTO_01[[#This Row],[MAT]],FUNCIONARIOS[],4,FALSE),"")</f>
        <v/>
      </c>
      <c r="F694" s="8"/>
      <c r="G694" s="7"/>
      <c r="H694" s="28" t="str">
        <f>IFERROR(VLOOKUP(ACOMPANHAMENTO_01[[#This Row],[COD.S]],TABELA_PRODUÇÃO[[COD]:[SERVIÇOS]],3,FALSE),"")</f>
        <v/>
      </c>
      <c r="I694" s="140" t="str">
        <f>IFERROR(VLOOKUP(ACOMPANHAMENTO_01[[#This Row],[COD.S]],TABELA_PRODUÇÃO[[COD]:[UND.]],4,FALSE),"")</f>
        <v/>
      </c>
      <c r="J694" s="150"/>
      <c r="K694" s="58"/>
      <c r="L694" s="9"/>
      <c r="M69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9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9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94" s="140">
        <f>ACOMPANHAMENTO_01[[#This Row],[QUANT]]</f>
        <v>0</v>
      </c>
    </row>
    <row r="695" spans="2:16" x14ac:dyDescent="0.25">
      <c r="B695" s="6" t="str">
        <f>IF(ACOMPANHAMENTO_01[[#This Row],[MAT]]="","",COUNTA($C$8:C695))</f>
        <v/>
      </c>
      <c r="C695" s="3"/>
      <c r="D695" s="28" t="str">
        <f>IFERROR(VLOOKUP(ACOMPANHAMENTO_01[[#This Row],[MAT]],FUNCIONARIOS[],3,FALSE),"")</f>
        <v/>
      </c>
      <c r="E695" s="140" t="str">
        <f>IFERROR(VLOOKUP(ACOMPANHAMENTO_01[[#This Row],[MAT]],FUNCIONARIOS[],4,FALSE),"")</f>
        <v/>
      </c>
      <c r="F695" s="8"/>
      <c r="G695" s="7"/>
      <c r="H695" s="28" t="str">
        <f>IFERROR(VLOOKUP(ACOMPANHAMENTO_01[[#This Row],[COD.S]],TABELA_PRODUÇÃO[[COD]:[SERVIÇOS]],3,FALSE),"")</f>
        <v/>
      </c>
      <c r="I695" s="140" t="str">
        <f>IFERROR(VLOOKUP(ACOMPANHAMENTO_01[[#This Row],[COD.S]],TABELA_PRODUÇÃO[[COD]:[UND.]],4,FALSE),"")</f>
        <v/>
      </c>
      <c r="J695" s="150"/>
      <c r="K695" s="58"/>
      <c r="L695" s="9"/>
      <c r="M69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9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9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95" s="140">
        <f>ACOMPANHAMENTO_01[[#This Row],[QUANT]]</f>
        <v>0</v>
      </c>
    </row>
    <row r="696" spans="2:16" x14ac:dyDescent="0.25">
      <c r="B696" s="6" t="str">
        <f>IF(ACOMPANHAMENTO_01[[#This Row],[MAT]]="","",COUNTA($C$8:C696))</f>
        <v/>
      </c>
      <c r="C696" s="3"/>
      <c r="D696" s="28" t="str">
        <f>IFERROR(VLOOKUP(ACOMPANHAMENTO_01[[#This Row],[MAT]],FUNCIONARIOS[],3,FALSE),"")</f>
        <v/>
      </c>
      <c r="E696" s="140" t="str">
        <f>IFERROR(VLOOKUP(ACOMPANHAMENTO_01[[#This Row],[MAT]],FUNCIONARIOS[],4,FALSE),"")</f>
        <v/>
      </c>
      <c r="F696" s="8"/>
      <c r="G696" s="7"/>
      <c r="H696" s="28" t="str">
        <f>IFERROR(VLOOKUP(ACOMPANHAMENTO_01[[#This Row],[COD.S]],TABELA_PRODUÇÃO[[COD]:[SERVIÇOS]],3,FALSE),"")</f>
        <v/>
      </c>
      <c r="I696" s="140" t="str">
        <f>IFERROR(VLOOKUP(ACOMPANHAMENTO_01[[#This Row],[COD.S]],TABELA_PRODUÇÃO[[COD]:[UND.]],4,FALSE),"")</f>
        <v/>
      </c>
      <c r="J696" s="150"/>
      <c r="K696" s="58"/>
      <c r="L696" s="9"/>
      <c r="M69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9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9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96" s="140">
        <f>ACOMPANHAMENTO_01[[#This Row],[QUANT]]</f>
        <v>0</v>
      </c>
    </row>
    <row r="697" spans="2:16" x14ac:dyDescent="0.25">
      <c r="B697" s="6" t="str">
        <f>IF(ACOMPANHAMENTO_01[[#This Row],[MAT]]="","",COUNTA($C$8:C697))</f>
        <v/>
      </c>
      <c r="C697" s="3"/>
      <c r="D697" s="28" t="str">
        <f>IFERROR(VLOOKUP(ACOMPANHAMENTO_01[[#This Row],[MAT]],FUNCIONARIOS[],3,FALSE),"")</f>
        <v/>
      </c>
      <c r="E697" s="140" t="str">
        <f>IFERROR(VLOOKUP(ACOMPANHAMENTO_01[[#This Row],[MAT]],FUNCIONARIOS[],4,FALSE),"")</f>
        <v/>
      </c>
      <c r="F697" s="8"/>
      <c r="G697" s="7"/>
      <c r="H697" s="28" t="str">
        <f>IFERROR(VLOOKUP(ACOMPANHAMENTO_01[[#This Row],[COD.S]],TABELA_PRODUÇÃO[[COD]:[SERVIÇOS]],3,FALSE),"")</f>
        <v/>
      </c>
      <c r="I697" s="140" t="str">
        <f>IFERROR(VLOOKUP(ACOMPANHAMENTO_01[[#This Row],[COD.S]],TABELA_PRODUÇÃO[[COD]:[UND.]],4,FALSE),"")</f>
        <v/>
      </c>
      <c r="J697" s="150"/>
      <c r="K697" s="58"/>
      <c r="L697" s="9"/>
      <c r="M69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9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9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97" s="140">
        <f>ACOMPANHAMENTO_01[[#This Row],[QUANT]]</f>
        <v>0</v>
      </c>
    </row>
    <row r="698" spans="2:16" x14ac:dyDescent="0.25">
      <c r="B698" s="6" t="str">
        <f>IF(ACOMPANHAMENTO_01[[#This Row],[MAT]]="","",COUNTA($C$8:C698))</f>
        <v/>
      </c>
      <c r="C698" s="3"/>
      <c r="D698" s="28" t="str">
        <f>IFERROR(VLOOKUP(ACOMPANHAMENTO_01[[#This Row],[MAT]],FUNCIONARIOS[],3,FALSE),"")</f>
        <v/>
      </c>
      <c r="E698" s="140" t="str">
        <f>IFERROR(VLOOKUP(ACOMPANHAMENTO_01[[#This Row],[MAT]],FUNCIONARIOS[],4,FALSE),"")</f>
        <v/>
      </c>
      <c r="F698" s="8"/>
      <c r="G698" s="7"/>
      <c r="H698" s="28" t="str">
        <f>IFERROR(VLOOKUP(ACOMPANHAMENTO_01[[#This Row],[COD.S]],TABELA_PRODUÇÃO[[COD]:[SERVIÇOS]],3,FALSE),"")</f>
        <v/>
      </c>
      <c r="I698" s="140" t="str">
        <f>IFERROR(VLOOKUP(ACOMPANHAMENTO_01[[#This Row],[COD.S]],TABELA_PRODUÇÃO[[COD]:[UND.]],4,FALSE),"")</f>
        <v/>
      </c>
      <c r="J698" s="150"/>
      <c r="K698" s="58"/>
      <c r="L698" s="9"/>
      <c r="M69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9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9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98" s="140">
        <f>ACOMPANHAMENTO_01[[#This Row],[QUANT]]</f>
        <v>0</v>
      </c>
    </row>
    <row r="699" spans="2:16" x14ac:dyDescent="0.25">
      <c r="B699" s="6" t="str">
        <f>IF(ACOMPANHAMENTO_01[[#This Row],[MAT]]="","",COUNTA($C$8:C699))</f>
        <v/>
      </c>
      <c r="C699" s="3"/>
      <c r="D699" s="28" t="str">
        <f>IFERROR(VLOOKUP(ACOMPANHAMENTO_01[[#This Row],[MAT]],FUNCIONARIOS[],3,FALSE),"")</f>
        <v/>
      </c>
      <c r="E699" s="140" t="str">
        <f>IFERROR(VLOOKUP(ACOMPANHAMENTO_01[[#This Row],[MAT]],FUNCIONARIOS[],4,FALSE),"")</f>
        <v/>
      </c>
      <c r="F699" s="8"/>
      <c r="G699" s="7"/>
      <c r="H699" s="28" t="str">
        <f>IFERROR(VLOOKUP(ACOMPANHAMENTO_01[[#This Row],[COD.S]],TABELA_PRODUÇÃO[[COD]:[SERVIÇOS]],3,FALSE),"")</f>
        <v/>
      </c>
      <c r="I699" s="140" t="str">
        <f>IFERROR(VLOOKUP(ACOMPANHAMENTO_01[[#This Row],[COD.S]],TABELA_PRODUÇÃO[[COD]:[UND.]],4,FALSE),"")</f>
        <v/>
      </c>
      <c r="J699" s="150"/>
      <c r="K699" s="58"/>
      <c r="L699" s="9"/>
      <c r="M69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69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69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699" s="140">
        <f>ACOMPANHAMENTO_01[[#This Row],[QUANT]]</f>
        <v>0</v>
      </c>
    </row>
    <row r="700" spans="2:16" x14ac:dyDescent="0.25">
      <c r="B700" s="6" t="str">
        <f>IF(ACOMPANHAMENTO_01[[#This Row],[MAT]]="","",COUNTA($C$8:C700))</f>
        <v/>
      </c>
      <c r="C700" s="3"/>
      <c r="D700" s="28" t="str">
        <f>IFERROR(VLOOKUP(ACOMPANHAMENTO_01[[#This Row],[MAT]],FUNCIONARIOS[],3,FALSE),"")</f>
        <v/>
      </c>
      <c r="E700" s="140" t="str">
        <f>IFERROR(VLOOKUP(ACOMPANHAMENTO_01[[#This Row],[MAT]],FUNCIONARIOS[],4,FALSE),"")</f>
        <v/>
      </c>
      <c r="F700" s="8"/>
      <c r="G700" s="7"/>
      <c r="H700" s="28" t="str">
        <f>IFERROR(VLOOKUP(ACOMPANHAMENTO_01[[#This Row],[COD.S]],TABELA_PRODUÇÃO[[COD]:[SERVIÇOS]],3,FALSE),"")</f>
        <v/>
      </c>
      <c r="I700" s="140" t="str">
        <f>IFERROR(VLOOKUP(ACOMPANHAMENTO_01[[#This Row],[COD.S]],TABELA_PRODUÇÃO[[COD]:[UND.]],4,FALSE),"")</f>
        <v/>
      </c>
      <c r="J700" s="150"/>
      <c r="K700" s="58"/>
      <c r="L700" s="9"/>
      <c r="M70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0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0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00" s="140">
        <f>ACOMPANHAMENTO_01[[#This Row],[QUANT]]</f>
        <v>0</v>
      </c>
    </row>
    <row r="701" spans="2:16" x14ac:dyDescent="0.25">
      <c r="B701" s="6" t="str">
        <f>IF(ACOMPANHAMENTO_01[[#This Row],[MAT]]="","",COUNTA($C$8:C701))</f>
        <v/>
      </c>
      <c r="C701" s="3"/>
      <c r="D701" s="28" t="str">
        <f>IFERROR(VLOOKUP(ACOMPANHAMENTO_01[[#This Row],[MAT]],FUNCIONARIOS[],3,FALSE),"")</f>
        <v/>
      </c>
      <c r="E701" s="140" t="str">
        <f>IFERROR(VLOOKUP(ACOMPANHAMENTO_01[[#This Row],[MAT]],FUNCIONARIOS[],4,FALSE),"")</f>
        <v/>
      </c>
      <c r="F701" s="8"/>
      <c r="G701" s="7"/>
      <c r="H701" s="28" t="str">
        <f>IFERROR(VLOOKUP(ACOMPANHAMENTO_01[[#This Row],[COD.S]],TABELA_PRODUÇÃO[[COD]:[SERVIÇOS]],3,FALSE),"")</f>
        <v/>
      </c>
      <c r="I701" s="140" t="str">
        <f>IFERROR(VLOOKUP(ACOMPANHAMENTO_01[[#This Row],[COD.S]],TABELA_PRODUÇÃO[[COD]:[UND.]],4,FALSE),"")</f>
        <v/>
      </c>
      <c r="J701" s="150"/>
      <c r="K701" s="58"/>
      <c r="L701" s="9"/>
      <c r="M70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0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0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01" s="140">
        <f>ACOMPANHAMENTO_01[[#This Row],[QUANT]]</f>
        <v>0</v>
      </c>
    </row>
    <row r="702" spans="2:16" x14ac:dyDescent="0.25">
      <c r="B702" s="6" t="str">
        <f>IF(ACOMPANHAMENTO_01[[#This Row],[MAT]]="","",COUNTA($C$8:C702))</f>
        <v/>
      </c>
      <c r="C702" s="3"/>
      <c r="D702" s="28" t="str">
        <f>IFERROR(VLOOKUP(ACOMPANHAMENTO_01[[#This Row],[MAT]],FUNCIONARIOS[],3,FALSE),"")</f>
        <v/>
      </c>
      <c r="E702" s="140" t="str">
        <f>IFERROR(VLOOKUP(ACOMPANHAMENTO_01[[#This Row],[MAT]],FUNCIONARIOS[],4,FALSE),"")</f>
        <v/>
      </c>
      <c r="F702" s="8"/>
      <c r="G702" s="7"/>
      <c r="H702" s="28" t="str">
        <f>IFERROR(VLOOKUP(ACOMPANHAMENTO_01[[#This Row],[COD.S]],TABELA_PRODUÇÃO[[COD]:[SERVIÇOS]],3,FALSE),"")</f>
        <v/>
      </c>
      <c r="I702" s="140" t="str">
        <f>IFERROR(VLOOKUP(ACOMPANHAMENTO_01[[#This Row],[COD.S]],TABELA_PRODUÇÃO[[COD]:[UND.]],4,FALSE),"")</f>
        <v/>
      </c>
      <c r="J702" s="150"/>
      <c r="K702" s="58"/>
      <c r="L702" s="9"/>
      <c r="M70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0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0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02" s="140">
        <f>ACOMPANHAMENTO_01[[#This Row],[QUANT]]</f>
        <v>0</v>
      </c>
    </row>
    <row r="703" spans="2:16" x14ac:dyDescent="0.25">
      <c r="B703" s="6" t="str">
        <f>IF(ACOMPANHAMENTO_01[[#This Row],[MAT]]="","",COUNTA($C$8:C703))</f>
        <v/>
      </c>
      <c r="C703" s="3"/>
      <c r="D703" s="28" t="str">
        <f>IFERROR(VLOOKUP(ACOMPANHAMENTO_01[[#This Row],[MAT]],FUNCIONARIOS[],3,FALSE),"")</f>
        <v/>
      </c>
      <c r="E703" s="140" t="str">
        <f>IFERROR(VLOOKUP(ACOMPANHAMENTO_01[[#This Row],[MAT]],FUNCIONARIOS[],4,FALSE),"")</f>
        <v/>
      </c>
      <c r="F703" s="8"/>
      <c r="G703" s="7"/>
      <c r="H703" s="28" t="str">
        <f>IFERROR(VLOOKUP(ACOMPANHAMENTO_01[[#This Row],[COD.S]],TABELA_PRODUÇÃO[[COD]:[SERVIÇOS]],3,FALSE),"")</f>
        <v/>
      </c>
      <c r="I703" s="140" t="str">
        <f>IFERROR(VLOOKUP(ACOMPANHAMENTO_01[[#This Row],[COD.S]],TABELA_PRODUÇÃO[[COD]:[UND.]],4,FALSE),"")</f>
        <v/>
      </c>
      <c r="J703" s="150"/>
      <c r="K703" s="58"/>
      <c r="L703" s="9"/>
      <c r="M70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0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0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03" s="140">
        <f>ACOMPANHAMENTO_01[[#This Row],[QUANT]]</f>
        <v>0</v>
      </c>
    </row>
    <row r="704" spans="2:16" x14ac:dyDescent="0.25">
      <c r="B704" s="6" t="str">
        <f>IF(ACOMPANHAMENTO_01[[#This Row],[MAT]]="","",COUNTA($C$8:C704))</f>
        <v/>
      </c>
      <c r="C704" s="3"/>
      <c r="D704" s="28" t="str">
        <f>IFERROR(VLOOKUP(ACOMPANHAMENTO_01[[#This Row],[MAT]],FUNCIONARIOS[],3,FALSE),"")</f>
        <v/>
      </c>
      <c r="E704" s="140" t="str">
        <f>IFERROR(VLOOKUP(ACOMPANHAMENTO_01[[#This Row],[MAT]],FUNCIONARIOS[],4,FALSE),"")</f>
        <v/>
      </c>
      <c r="F704" s="8"/>
      <c r="G704" s="7"/>
      <c r="H704" s="28" t="str">
        <f>IFERROR(VLOOKUP(ACOMPANHAMENTO_01[[#This Row],[COD.S]],TABELA_PRODUÇÃO[[COD]:[SERVIÇOS]],3,FALSE),"")</f>
        <v/>
      </c>
      <c r="I704" s="140" t="str">
        <f>IFERROR(VLOOKUP(ACOMPANHAMENTO_01[[#This Row],[COD.S]],TABELA_PRODUÇÃO[[COD]:[UND.]],4,FALSE),"")</f>
        <v/>
      </c>
      <c r="J704" s="150"/>
      <c r="K704" s="58"/>
      <c r="L704" s="9"/>
      <c r="M70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0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0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04" s="140">
        <f>ACOMPANHAMENTO_01[[#This Row],[QUANT]]</f>
        <v>0</v>
      </c>
    </row>
    <row r="705" spans="2:16" x14ac:dyDescent="0.25">
      <c r="B705" s="6" t="str">
        <f>IF(ACOMPANHAMENTO_01[[#This Row],[MAT]]="","",COUNTA($C$8:C705))</f>
        <v/>
      </c>
      <c r="C705" s="3"/>
      <c r="D705" s="28" t="str">
        <f>IFERROR(VLOOKUP(ACOMPANHAMENTO_01[[#This Row],[MAT]],FUNCIONARIOS[],3,FALSE),"")</f>
        <v/>
      </c>
      <c r="E705" s="140" t="str">
        <f>IFERROR(VLOOKUP(ACOMPANHAMENTO_01[[#This Row],[MAT]],FUNCIONARIOS[],4,FALSE),"")</f>
        <v/>
      </c>
      <c r="F705" s="8"/>
      <c r="G705" s="7"/>
      <c r="H705" s="28" t="str">
        <f>IFERROR(VLOOKUP(ACOMPANHAMENTO_01[[#This Row],[COD.S]],TABELA_PRODUÇÃO[[COD]:[SERVIÇOS]],3,FALSE),"")</f>
        <v/>
      </c>
      <c r="I705" s="140" t="str">
        <f>IFERROR(VLOOKUP(ACOMPANHAMENTO_01[[#This Row],[COD.S]],TABELA_PRODUÇÃO[[COD]:[UND.]],4,FALSE),"")</f>
        <v/>
      </c>
      <c r="J705" s="150"/>
      <c r="K705" s="58"/>
      <c r="L705" s="9"/>
      <c r="M70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0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0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05" s="140">
        <f>ACOMPANHAMENTO_01[[#This Row],[QUANT]]</f>
        <v>0</v>
      </c>
    </row>
    <row r="706" spans="2:16" x14ac:dyDescent="0.25">
      <c r="B706" s="6" t="str">
        <f>IF(ACOMPANHAMENTO_01[[#This Row],[MAT]]="","",COUNTA($C$8:C706))</f>
        <v/>
      </c>
      <c r="C706" s="3"/>
      <c r="D706" s="28" t="str">
        <f>IFERROR(VLOOKUP(ACOMPANHAMENTO_01[[#This Row],[MAT]],FUNCIONARIOS[],3,FALSE),"")</f>
        <v/>
      </c>
      <c r="E706" s="140" t="str">
        <f>IFERROR(VLOOKUP(ACOMPANHAMENTO_01[[#This Row],[MAT]],FUNCIONARIOS[],4,FALSE),"")</f>
        <v/>
      </c>
      <c r="F706" s="8"/>
      <c r="G706" s="7"/>
      <c r="H706" s="28" t="str">
        <f>IFERROR(VLOOKUP(ACOMPANHAMENTO_01[[#This Row],[COD.S]],TABELA_PRODUÇÃO[[COD]:[SERVIÇOS]],3,FALSE),"")</f>
        <v/>
      </c>
      <c r="I706" s="140" t="str">
        <f>IFERROR(VLOOKUP(ACOMPANHAMENTO_01[[#This Row],[COD.S]],TABELA_PRODUÇÃO[[COD]:[UND.]],4,FALSE),"")</f>
        <v/>
      </c>
      <c r="J706" s="150"/>
      <c r="K706" s="58"/>
      <c r="L706" s="9"/>
      <c r="M70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0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0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06" s="140">
        <f>ACOMPANHAMENTO_01[[#This Row],[QUANT]]</f>
        <v>0</v>
      </c>
    </row>
    <row r="707" spans="2:16" x14ac:dyDescent="0.25">
      <c r="B707" s="6" t="str">
        <f>IF(ACOMPANHAMENTO_01[[#This Row],[MAT]]="","",COUNTA($C$8:C707))</f>
        <v/>
      </c>
      <c r="C707" s="3"/>
      <c r="D707" s="28" t="str">
        <f>IFERROR(VLOOKUP(ACOMPANHAMENTO_01[[#This Row],[MAT]],FUNCIONARIOS[],3,FALSE),"")</f>
        <v/>
      </c>
      <c r="E707" s="140" t="str">
        <f>IFERROR(VLOOKUP(ACOMPANHAMENTO_01[[#This Row],[MAT]],FUNCIONARIOS[],4,FALSE),"")</f>
        <v/>
      </c>
      <c r="F707" s="8"/>
      <c r="G707" s="7"/>
      <c r="H707" s="28" t="str">
        <f>IFERROR(VLOOKUP(ACOMPANHAMENTO_01[[#This Row],[COD.S]],TABELA_PRODUÇÃO[[COD]:[SERVIÇOS]],3,FALSE),"")</f>
        <v/>
      </c>
      <c r="I707" s="140" t="str">
        <f>IFERROR(VLOOKUP(ACOMPANHAMENTO_01[[#This Row],[COD.S]],TABELA_PRODUÇÃO[[COD]:[UND.]],4,FALSE),"")</f>
        <v/>
      </c>
      <c r="J707" s="150"/>
      <c r="K707" s="58"/>
      <c r="L707" s="9"/>
      <c r="M70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0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0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07" s="140">
        <f>ACOMPANHAMENTO_01[[#This Row],[QUANT]]</f>
        <v>0</v>
      </c>
    </row>
    <row r="708" spans="2:16" x14ac:dyDescent="0.25">
      <c r="B708" s="6" t="str">
        <f>IF(ACOMPANHAMENTO_01[[#This Row],[MAT]]="","",COUNTA($C$8:C708))</f>
        <v/>
      </c>
      <c r="C708" s="3"/>
      <c r="D708" s="28" t="str">
        <f>IFERROR(VLOOKUP(ACOMPANHAMENTO_01[[#This Row],[MAT]],FUNCIONARIOS[],3,FALSE),"")</f>
        <v/>
      </c>
      <c r="E708" s="140" t="str">
        <f>IFERROR(VLOOKUP(ACOMPANHAMENTO_01[[#This Row],[MAT]],FUNCIONARIOS[],4,FALSE),"")</f>
        <v/>
      </c>
      <c r="F708" s="8"/>
      <c r="G708" s="7"/>
      <c r="H708" s="28" t="str">
        <f>IFERROR(VLOOKUP(ACOMPANHAMENTO_01[[#This Row],[COD.S]],TABELA_PRODUÇÃO[[COD]:[SERVIÇOS]],3,FALSE),"")</f>
        <v/>
      </c>
      <c r="I708" s="140" t="str">
        <f>IFERROR(VLOOKUP(ACOMPANHAMENTO_01[[#This Row],[COD.S]],TABELA_PRODUÇÃO[[COD]:[UND.]],4,FALSE),"")</f>
        <v/>
      </c>
      <c r="J708" s="150"/>
      <c r="K708" s="58"/>
      <c r="L708" s="9"/>
      <c r="M70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0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0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08" s="140">
        <f>ACOMPANHAMENTO_01[[#This Row],[QUANT]]</f>
        <v>0</v>
      </c>
    </row>
    <row r="709" spans="2:16" x14ac:dyDescent="0.25">
      <c r="B709" s="6" t="str">
        <f>IF(ACOMPANHAMENTO_01[[#This Row],[MAT]]="","",COUNTA($C$8:C709))</f>
        <v/>
      </c>
      <c r="C709" s="3"/>
      <c r="D709" s="28" t="str">
        <f>IFERROR(VLOOKUP(ACOMPANHAMENTO_01[[#This Row],[MAT]],FUNCIONARIOS[],3,FALSE),"")</f>
        <v/>
      </c>
      <c r="E709" s="140" t="str">
        <f>IFERROR(VLOOKUP(ACOMPANHAMENTO_01[[#This Row],[MAT]],FUNCIONARIOS[],4,FALSE),"")</f>
        <v/>
      </c>
      <c r="F709" s="8"/>
      <c r="G709" s="7"/>
      <c r="H709" s="28" t="str">
        <f>IFERROR(VLOOKUP(ACOMPANHAMENTO_01[[#This Row],[COD.S]],TABELA_PRODUÇÃO[[COD]:[SERVIÇOS]],3,FALSE),"")</f>
        <v/>
      </c>
      <c r="I709" s="140" t="str">
        <f>IFERROR(VLOOKUP(ACOMPANHAMENTO_01[[#This Row],[COD.S]],TABELA_PRODUÇÃO[[COD]:[UND.]],4,FALSE),"")</f>
        <v/>
      </c>
      <c r="J709" s="150"/>
      <c r="K709" s="58"/>
      <c r="L709" s="9"/>
      <c r="M70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0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0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09" s="140">
        <f>ACOMPANHAMENTO_01[[#This Row],[QUANT]]</f>
        <v>0</v>
      </c>
    </row>
    <row r="710" spans="2:16" x14ac:dyDescent="0.25">
      <c r="B710" s="6" t="str">
        <f>IF(ACOMPANHAMENTO_01[[#This Row],[MAT]]="","",COUNTA($C$8:C710))</f>
        <v/>
      </c>
      <c r="C710" s="3"/>
      <c r="D710" s="28" t="str">
        <f>IFERROR(VLOOKUP(ACOMPANHAMENTO_01[[#This Row],[MAT]],FUNCIONARIOS[],3,FALSE),"")</f>
        <v/>
      </c>
      <c r="E710" s="140" t="str">
        <f>IFERROR(VLOOKUP(ACOMPANHAMENTO_01[[#This Row],[MAT]],FUNCIONARIOS[],4,FALSE),"")</f>
        <v/>
      </c>
      <c r="F710" s="8"/>
      <c r="G710" s="7"/>
      <c r="H710" s="28" t="str">
        <f>IFERROR(VLOOKUP(ACOMPANHAMENTO_01[[#This Row],[COD.S]],TABELA_PRODUÇÃO[[COD]:[SERVIÇOS]],3,FALSE),"")</f>
        <v/>
      </c>
      <c r="I710" s="140" t="str">
        <f>IFERROR(VLOOKUP(ACOMPANHAMENTO_01[[#This Row],[COD.S]],TABELA_PRODUÇÃO[[COD]:[UND.]],4,FALSE),"")</f>
        <v/>
      </c>
      <c r="J710" s="150"/>
      <c r="K710" s="58"/>
      <c r="L710" s="9"/>
      <c r="M71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1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1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10" s="140">
        <f>ACOMPANHAMENTO_01[[#This Row],[QUANT]]</f>
        <v>0</v>
      </c>
    </row>
    <row r="711" spans="2:16" x14ac:dyDescent="0.25">
      <c r="B711" s="6" t="str">
        <f>IF(ACOMPANHAMENTO_01[[#This Row],[MAT]]="","",COUNTA($C$8:C711))</f>
        <v/>
      </c>
      <c r="C711" s="3"/>
      <c r="D711" s="28" t="str">
        <f>IFERROR(VLOOKUP(ACOMPANHAMENTO_01[[#This Row],[MAT]],FUNCIONARIOS[],3,FALSE),"")</f>
        <v/>
      </c>
      <c r="E711" s="140" t="str">
        <f>IFERROR(VLOOKUP(ACOMPANHAMENTO_01[[#This Row],[MAT]],FUNCIONARIOS[],4,FALSE),"")</f>
        <v/>
      </c>
      <c r="F711" s="8"/>
      <c r="G711" s="7"/>
      <c r="H711" s="28" t="str">
        <f>IFERROR(VLOOKUP(ACOMPANHAMENTO_01[[#This Row],[COD.S]],TABELA_PRODUÇÃO[[COD]:[SERVIÇOS]],3,FALSE),"")</f>
        <v/>
      </c>
      <c r="I711" s="140" t="str">
        <f>IFERROR(VLOOKUP(ACOMPANHAMENTO_01[[#This Row],[COD.S]],TABELA_PRODUÇÃO[[COD]:[UND.]],4,FALSE),"")</f>
        <v/>
      </c>
      <c r="J711" s="150"/>
      <c r="K711" s="58"/>
      <c r="L711" s="9"/>
      <c r="M71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1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1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11" s="140">
        <f>ACOMPANHAMENTO_01[[#This Row],[QUANT]]</f>
        <v>0</v>
      </c>
    </row>
    <row r="712" spans="2:16" x14ac:dyDescent="0.25">
      <c r="B712" s="6" t="str">
        <f>IF(ACOMPANHAMENTO_01[[#This Row],[MAT]]="","",COUNTA($C$8:C712))</f>
        <v/>
      </c>
      <c r="C712" s="3"/>
      <c r="D712" s="28" t="str">
        <f>IFERROR(VLOOKUP(ACOMPANHAMENTO_01[[#This Row],[MAT]],FUNCIONARIOS[],3,FALSE),"")</f>
        <v/>
      </c>
      <c r="E712" s="140" t="str">
        <f>IFERROR(VLOOKUP(ACOMPANHAMENTO_01[[#This Row],[MAT]],FUNCIONARIOS[],4,FALSE),"")</f>
        <v/>
      </c>
      <c r="F712" s="8"/>
      <c r="G712" s="7"/>
      <c r="H712" s="28" t="str">
        <f>IFERROR(VLOOKUP(ACOMPANHAMENTO_01[[#This Row],[COD.S]],TABELA_PRODUÇÃO[[COD]:[SERVIÇOS]],3,FALSE),"")</f>
        <v/>
      </c>
      <c r="I712" s="140" t="str">
        <f>IFERROR(VLOOKUP(ACOMPANHAMENTO_01[[#This Row],[COD.S]],TABELA_PRODUÇÃO[[COD]:[UND.]],4,FALSE),"")</f>
        <v/>
      </c>
      <c r="J712" s="150"/>
      <c r="K712" s="58"/>
      <c r="L712" s="9"/>
      <c r="M71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1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1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12" s="140">
        <f>ACOMPANHAMENTO_01[[#This Row],[QUANT]]</f>
        <v>0</v>
      </c>
    </row>
    <row r="713" spans="2:16" x14ac:dyDescent="0.25">
      <c r="B713" s="6" t="str">
        <f>IF(ACOMPANHAMENTO_01[[#This Row],[MAT]]="","",COUNTA($C$8:C713))</f>
        <v/>
      </c>
      <c r="C713" s="3"/>
      <c r="D713" s="28" t="str">
        <f>IFERROR(VLOOKUP(ACOMPANHAMENTO_01[[#This Row],[MAT]],FUNCIONARIOS[],3,FALSE),"")</f>
        <v/>
      </c>
      <c r="E713" s="140" t="str">
        <f>IFERROR(VLOOKUP(ACOMPANHAMENTO_01[[#This Row],[MAT]],FUNCIONARIOS[],4,FALSE),"")</f>
        <v/>
      </c>
      <c r="F713" s="8"/>
      <c r="G713" s="7"/>
      <c r="H713" s="28" t="str">
        <f>IFERROR(VLOOKUP(ACOMPANHAMENTO_01[[#This Row],[COD.S]],TABELA_PRODUÇÃO[[COD]:[SERVIÇOS]],3,FALSE),"")</f>
        <v/>
      </c>
      <c r="I713" s="140" t="str">
        <f>IFERROR(VLOOKUP(ACOMPANHAMENTO_01[[#This Row],[COD.S]],TABELA_PRODUÇÃO[[COD]:[UND.]],4,FALSE),"")</f>
        <v/>
      </c>
      <c r="J713" s="150"/>
      <c r="K713" s="58"/>
      <c r="L713" s="9"/>
      <c r="M71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1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1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13" s="140">
        <f>ACOMPANHAMENTO_01[[#This Row],[QUANT]]</f>
        <v>0</v>
      </c>
    </row>
    <row r="714" spans="2:16" x14ac:dyDescent="0.25">
      <c r="B714" s="6" t="str">
        <f>IF(ACOMPANHAMENTO_01[[#This Row],[MAT]]="","",COUNTA($C$8:C714))</f>
        <v/>
      </c>
      <c r="C714" s="3"/>
      <c r="D714" s="28" t="str">
        <f>IFERROR(VLOOKUP(ACOMPANHAMENTO_01[[#This Row],[MAT]],FUNCIONARIOS[],3,FALSE),"")</f>
        <v/>
      </c>
      <c r="E714" s="140" t="str">
        <f>IFERROR(VLOOKUP(ACOMPANHAMENTO_01[[#This Row],[MAT]],FUNCIONARIOS[],4,FALSE),"")</f>
        <v/>
      </c>
      <c r="F714" s="8"/>
      <c r="G714" s="7"/>
      <c r="H714" s="28" t="str">
        <f>IFERROR(VLOOKUP(ACOMPANHAMENTO_01[[#This Row],[COD.S]],TABELA_PRODUÇÃO[[COD]:[SERVIÇOS]],3,FALSE),"")</f>
        <v/>
      </c>
      <c r="I714" s="140" t="str">
        <f>IFERROR(VLOOKUP(ACOMPANHAMENTO_01[[#This Row],[COD.S]],TABELA_PRODUÇÃO[[COD]:[UND.]],4,FALSE),"")</f>
        <v/>
      </c>
      <c r="J714" s="150"/>
      <c r="K714" s="58"/>
      <c r="L714" s="9"/>
      <c r="M71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1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1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14" s="140">
        <f>ACOMPANHAMENTO_01[[#This Row],[QUANT]]</f>
        <v>0</v>
      </c>
    </row>
    <row r="715" spans="2:16" x14ac:dyDescent="0.25">
      <c r="B715" s="6" t="str">
        <f>IF(ACOMPANHAMENTO_01[[#This Row],[MAT]]="","",COUNTA($C$8:C715))</f>
        <v/>
      </c>
      <c r="C715" s="3"/>
      <c r="D715" s="28" t="str">
        <f>IFERROR(VLOOKUP(ACOMPANHAMENTO_01[[#This Row],[MAT]],FUNCIONARIOS[],3,FALSE),"")</f>
        <v/>
      </c>
      <c r="E715" s="140" t="str">
        <f>IFERROR(VLOOKUP(ACOMPANHAMENTO_01[[#This Row],[MAT]],FUNCIONARIOS[],4,FALSE),"")</f>
        <v/>
      </c>
      <c r="F715" s="8"/>
      <c r="G715" s="7"/>
      <c r="H715" s="28" t="str">
        <f>IFERROR(VLOOKUP(ACOMPANHAMENTO_01[[#This Row],[COD.S]],TABELA_PRODUÇÃO[[COD]:[SERVIÇOS]],3,FALSE),"")</f>
        <v/>
      </c>
      <c r="I715" s="140" t="str">
        <f>IFERROR(VLOOKUP(ACOMPANHAMENTO_01[[#This Row],[COD.S]],TABELA_PRODUÇÃO[[COD]:[UND.]],4,FALSE),"")</f>
        <v/>
      </c>
      <c r="J715" s="150"/>
      <c r="K715" s="58"/>
      <c r="L715" s="9"/>
      <c r="M71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1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1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15" s="140">
        <f>ACOMPANHAMENTO_01[[#This Row],[QUANT]]</f>
        <v>0</v>
      </c>
    </row>
    <row r="716" spans="2:16" x14ac:dyDescent="0.25">
      <c r="B716" s="6" t="str">
        <f>IF(ACOMPANHAMENTO_01[[#This Row],[MAT]]="","",COUNTA($C$8:C716))</f>
        <v/>
      </c>
      <c r="C716" s="3"/>
      <c r="D716" s="28" t="str">
        <f>IFERROR(VLOOKUP(ACOMPANHAMENTO_01[[#This Row],[MAT]],FUNCIONARIOS[],3,FALSE),"")</f>
        <v/>
      </c>
      <c r="E716" s="140" t="str">
        <f>IFERROR(VLOOKUP(ACOMPANHAMENTO_01[[#This Row],[MAT]],FUNCIONARIOS[],4,FALSE),"")</f>
        <v/>
      </c>
      <c r="F716" s="8"/>
      <c r="G716" s="7"/>
      <c r="H716" s="28" t="str">
        <f>IFERROR(VLOOKUP(ACOMPANHAMENTO_01[[#This Row],[COD.S]],TABELA_PRODUÇÃO[[COD]:[SERVIÇOS]],3,FALSE),"")</f>
        <v/>
      </c>
      <c r="I716" s="140" t="str">
        <f>IFERROR(VLOOKUP(ACOMPANHAMENTO_01[[#This Row],[COD.S]],TABELA_PRODUÇÃO[[COD]:[UND.]],4,FALSE),"")</f>
        <v/>
      </c>
      <c r="J716" s="150"/>
      <c r="K716" s="58"/>
      <c r="L716" s="9"/>
      <c r="M71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1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1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16" s="140">
        <f>ACOMPANHAMENTO_01[[#This Row],[QUANT]]</f>
        <v>0</v>
      </c>
    </row>
    <row r="717" spans="2:16" x14ac:dyDescent="0.25">
      <c r="B717" s="6" t="str">
        <f>IF(ACOMPANHAMENTO_01[[#This Row],[MAT]]="","",COUNTA($C$8:C717))</f>
        <v/>
      </c>
      <c r="C717" s="3"/>
      <c r="D717" s="28" t="str">
        <f>IFERROR(VLOOKUP(ACOMPANHAMENTO_01[[#This Row],[MAT]],FUNCIONARIOS[],3,FALSE),"")</f>
        <v/>
      </c>
      <c r="E717" s="140" t="str">
        <f>IFERROR(VLOOKUP(ACOMPANHAMENTO_01[[#This Row],[MAT]],FUNCIONARIOS[],4,FALSE),"")</f>
        <v/>
      </c>
      <c r="F717" s="8"/>
      <c r="G717" s="7"/>
      <c r="H717" s="28" t="str">
        <f>IFERROR(VLOOKUP(ACOMPANHAMENTO_01[[#This Row],[COD.S]],TABELA_PRODUÇÃO[[COD]:[SERVIÇOS]],3,FALSE),"")</f>
        <v/>
      </c>
      <c r="I717" s="140" t="str">
        <f>IFERROR(VLOOKUP(ACOMPANHAMENTO_01[[#This Row],[COD.S]],TABELA_PRODUÇÃO[[COD]:[UND.]],4,FALSE),"")</f>
        <v/>
      </c>
      <c r="J717" s="150"/>
      <c r="K717" s="58"/>
      <c r="L717" s="9"/>
      <c r="M71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1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1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17" s="140">
        <f>ACOMPANHAMENTO_01[[#This Row],[QUANT]]</f>
        <v>0</v>
      </c>
    </row>
    <row r="718" spans="2:16" x14ac:dyDescent="0.25">
      <c r="B718" s="6" t="str">
        <f>IF(ACOMPANHAMENTO_01[[#This Row],[MAT]]="","",COUNTA($C$8:C718))</f>
        <v/>
      </c>
      <c r="C718" s="3"/>
      <c r="D718" s="28" t="str">
        <f>IFERROR(VLOOKUP(ACOMPANHAMENTO_01[[#This Row],[MAT]],FUNCIONARIOS[],3,FALSE),"")</f>
        <v/>
      </c>
      <c r="E718" s="140" t="str">
        <f>IFERROR(VLOOKUP(ACOMPANHAMENTO_01[[#This Row],[MAT]],FUNCIONARIOS[],4,FALSE),"")</f>
        <v/>
      </c>
      <c r="F718" s="8"/>
      <c r="G718" s="7"/>
      <c r="H718" s="28" t="str">
        <f>IFERROR(VLOOKUP(ACOMPANHAMENTO_01[[#This Row],[COD.S]],TABELA_PRODUÇÃO[[COD]:[SERVIÇOS]],3,FALSE),"")</f>
        <v/>
      </c>
      <c r="I718" s="140" t="str">
        <f>IFERROR(VLOOKUP(ACOMPANHAMENTO_01[[#This Row],[COD.S]],TABELA_PRODUÇÃO[[COD]:[UND.]],4,FALSE),"")</f>
        <v/>
      </c>
      <c r="J718" s="150"/>
      <c r="K718" s="58"/>
      <c r="L718" s="9"/>
      <c r="M71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1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1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18" s="140">
        <f>ACOMPANHAMENTO_01[[#This Row],[QUANT]]</f>
        <v>0</v>
      </c>
    </row>
    <row r="719" spans="2:16" x14ac:dyDescent="0.25">
      <c r="B719" s="6" t="str">
        <f>IF(ACOMPANHAMENTO_01[[#This Row],[MAT]]="","",COUNTA($C$8:C719))</f>
        <v/>
      </c>
      <c r="C719" s="3"/>
      <c r="D719" s="28" t="str">
        <f>IFERROR(VLOOKUP(ACOMPANHAMENTO_01[[#This Row],[MAT]],FUNCIONARIOS[],3,FALSE),"")</f>
        <v/>
      </c>
      <c r="E719" s="140" t="str">
        <f>IFERROR(VLOOKUP(ACOMPANHAMENTO_01[[#This Row],[MAT]],FUNCIONARIOS[],4,FALSE),"")</f>
        <v/>
      </c>
      <c r="F719" s="8"/>
      <c r="G719" s="7"/>
      <c r="H719" s="28" t="str">
        <f>IFERROR(VLOOKUP(ACOMPANHAMENTO_01[[#This Row],[COD.S]],TABELA_PRODUÇÃO[[COD]:[SERVIÇOS]],3,FALSE),"")</f>
        <v/>
      </c>
      <c r="I719" s="140" t="str">
        <f>IFERROR(VLOOKUP(ACOMPANHAMENTO_01[[#This Row],[COD.S]],TABELA_PRODUÇÃO[[COD]:[UND.]],4,FALSE),"")</f>
        <v/>
      </c>
      <c r="J719" s="150"/>
      <c r="K719" s="58"/>
      <c r="L719" s="9"/>
      <c r="M71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1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1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19" s="140">
        <f>ACOMPANHAMENTO_01[[#This Row],[QUANT]]</f>
        <v>0</v>
      </c>
    </row>
    <row r="720" spans="2:16" x14ac:dyDescent="0.25">
      <c r="B720" s="6" t="str">
        <f>IF(ACOMPANHAMENTO_01[[#This Row],[MAT]]="","",COUNTA($C$8:C720))</f>
        <v/>
      </c>
      <c r="C720" s="3"/>
      <c r="D720" s="28" t="str">
        <f>IFERROR(VLOOKUP(ACOMPANHAMENTO_01[[#This Row],[MAT]],FUNCIONARIOS[],3,FALSE),"")</f>
        <v/>
      </c>
      <c r="E720" s="140" t="str">
        <f>IFERROR(VLOOKUP(ACOMPANHAMENTO_01[[#This Row],[MAT]],FUNCIONARIOS[],4,FALSE),"")</f>
        <v/>
      </c>
      <c r="F720" s="8"/>
      <c r="G720" s="7"/>
      <c r="H720" s="28" t="str">
        <f>IFERROR(VLOOKUP(ACOMPANHAMENTO_01[[#This Row],[COD.S]],TABELA_PRODUÇÃO[[COD]:[SERVIÇOS]],3,FALSE),"")</f>
        <v/>
      </c>
      <c r="I720" s="140" t="str">
        <f>IFERROR(VLOOKUP(ACOMPANHAMENTO_01[[#This Row],[COD.S]],TABELA_PRODUÇÃO[[COD]:[UND.]],4,FALSE),"")</f>
        <v/>
      </c>
      <c r="J720" s="150"/>
      <c r="K720" s="58"/>
      <c r="L720" s="9"/>
      <c r="M72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2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2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20" s="140">
        <f>ACOMPANHAMENTO_01[[#This Row],[QUANT]]</f>
        <v>0</v>
      </c>
    </row>
    <row r="721" spans="2:16" x14ac:dyDescent="0.25">
      <c r="B721" s="6" t="str">
        <f>IF(ACOMPANHAMENTO_01[[#This Row],[MAT]]="","",COUNTA($C$8:C721))</f>
        <v/>
      </c>
      <c r="C721" s="3"/>
      <c r="D721" s="28" t="str">
        <f>IFERROR(VLOOKUP(ACOMPANHAMENTO_01[[#This Row],[MAT]],FUNCIONARIOS[],3,FALSE),"")</f>
        <v/>
      </c>
      <c r="E721" s="140" t="str">
        <f>IFERROR(VLOOKUP(ACOMPANHAMENTO_01[[#This Row],[MAT]],FUNCIONARIOS[],4,FALSE),"")</f>
        <v/>
      </c>
      <c r="F721" s="8"/>
      <c r="G721" s="7"/>
      <c r="H721" s="28" t="str">
        <f>IFERROR(VLOOKUP(ACOMPANHAMENTO_01[[#This Row],[COD.S]],TABELA_PRODUÇÃO[[COD]:[SERVIÇOS]],3,FALSE),"")</f>
        <v/>
      </c>
      <c r="I721" s="140" t="str">
        <f>IFERROR(VLOOKUP(ACOMPANHAMENTO_01[[#This Row],[COD.S]],TABELA_PRODUÇÃO[[COD]:[UND.]],4,FALSE),"")</f>
        <v/>
      </c>
      <c r="J721" s="150"/>
      <c r="K721" s="58"/>
      <c r="L721" s="9"/>
      <c r="M72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2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2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21" s="140">
        <f>ACOMPANHAMENTO_01[[#This Row],[QUANT]]</f>
        <v>0</v>
      </c>
    </row>
    <row r="722" spans="2:16" x14ac:dyDescent="0.25">
      <c r="B722" s="6" t="str">
        <f>IF(ACOMPANHAMENTO_01[[#This Row],[MAT]]="","",COUNTA($C$8:C722))</f>
        <v/>
      </c>
      <c r="C722" s="3"/>
      <c r="D722" s="28" t="str">
        <f>IFERROR(VLOOKUP(ACOMPANHAMENTO_01[[#This Row],[MAT]],FUNCIONARIOS[],3,FALSE),"")</f>
        <v/>
      </c>
      <c r="E722" s="140" t="str">
        <f>IFERROR(VLOOKUP(ACOMPANHAMENTO_01[[#This Row],[MAT]],FUNCIONARIOS[],4,FALSE),"")</f>
        <v/>
      </c>
      <c r="F722" s="8"/>
      <c r="G722" s="7"/>
      <c r="H722" s="28" t="str">
        <f>IFERROR(VLOOKUP(ACOMPANHAMENTO_01[[#This Row],[COD.S]],TABELA_PRODUÇÃO[[COD]:[SERVIÇOS]],3,FALSE),"")</f>
        <v/>
      </c>
      <c r="I722" s="140" t="str">
        <f>IFERROR(VLOOKUP(ACOMPANHAMENTO_01[[#This Row],[COD.S]],TABELA_PRODUÇÃO[[COD]:[UND.]],4,FALSE),"")</f>
        <v/>
      </c>
      <c r="J722" s="150"/>
      <c r="K722" s="58"/>
      <c r="L722" s="9"/>
      <c r="M72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2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2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22" s="140">
        <f>ACOMPANHAMENTO_01[[#This Row],[QUANT]]</f>
        <v>0</v>
      </c>
    </row>
    <row r="723" spans="2:16" x14ac:dyDescent="0.25">
      <c r="B723" s="6" t="str">
        <f>IF(ACOMPANHAMENTO_01[[#This Row],[MAT]]="","",COUNTA($C$8:C723))</f>
        <v/>
      </c>
      <c r="C723" s="3"/>
      <c r="D723" s="28" t="str">
        <f>IFERROR(VLOOKUP(ACOMPANHAMENTO_01[[#This Row],[MAT]],FUNCIONARIOS[],3,FALSE),"")</f>
        <v/>
      </c>
      <c r="E723" s="140" t="str">
        <f>IFERROR(VLOOKUP(ACOMPANHAMENTO_01[[#This Row],[MAT]],FUNCIONARIOS[],4,FALSE),"")</f>
        <v/>
      </c>
      <c r="F723" s="8"/>
      <c r="G723" s="7"/>
      <c r="H723" s="28" t="str">
        <f>IFERROR(VLOOKUP(ACOMPANHAMENTO_01[[#This Row],[COD.S]],TABELA_PRODUÇÃO[[COD]:[SERVIÇOS]],3,FALSE),"")</f>
        <v/>
      </c>
      <c r="I723" s="140" t="str">
        <f>IFERROR(VLOOKUP(ACOMPANHAMENTO_01[[#This Row],[COD.S]],TABELA_PRODUÇÃO[[COD]:[UND.]],4,FALSE),"")</f>
        <v/>
      </c>
      <c r="J723" s="150"/>
      <c r="K723" s="58"/>
      <c r="L723" s="9"/>
      <c r="M72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2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2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23" s="140">
        <f>ACOMPANHAMENTO_01[[#This Row],[QUANT]]</f>
        <v>0</v>
      </c>
    </row>
    <row r="724" spans="2:16" x14ac:dyDescent="0.25">
      <c r="B724" s="6" t="str">
        <f>IF(ACOMPANHAMENTO_01[[#This Row],[MAT]]="","",COUNTA($C$8:C724))</f>
        <v/>
      </c>
      <c r="C724" s="3"/>
      <c r="D724" s="28" t="str">
        <f>IFERROR(VLOOKUP(ACOMPANHAMENTO_01[[#This Row],[MAT]],FUNCIONARIOS[],3,FALSE),"")</f>
        <v/>
      </c>
      <c r="E724" s="140" t="str">
        <f>IFERROR(VLOOKUP(ACOMPANHAMENTO_01[[#This Row],[MAT]],FUNCIONARIOS[],4,FALSE),"")</f>
        <v/>
      </c>
      <c r="F724" s="8"/>
      <c r="G724" s="7"/>
      <c r="H724" s="28" t="str">
        <f>IFERROR(VLOOKUP(ACOMPANHAMENTO_01[[#This Row],[COD.S]],TABELA_PRODUÇÃO[[COD]:[SERVIÇOS]],3,FALSE),"")</f>
        <v/>
      </c>
      <c r="I724" s="140" t="str">
        <f>IFERROR(VLOOKUP(ACOMPANHAMENTO_01[[#This Row],[COD.S]],TABELA_PRODUÇÃO[[COD]:[UND.]],4,FALSE),"")</f>
        <v/>
      </c>
      <c r="J724" s="150"/>
      <c r="K724" s="58"/>
      <c r="L724" s="9"/>
      <c r="M72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2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2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24" s="140">
        <f>ACOMPANHAMENTO_01[[#This Row],[QUANT]]</f>
        <v>0</v>
      </c>
    </row>
    <row r="725" spans="2:16" x14ac:dyDescent="0.25">
      <c r="B725" s="6" t="str">
        <f>IF(ACOMPANHAMENTO_01[[#This Row],[MAT]]="","",COUNTA($C$8:C725))</f>
        <v/>
      </c>
      <c r="C725" s="3"/>
      <c r="D725" s="28" t="str">
        <f>IFERROR(VLOOKUP(ACOMPANHAMENTO_01[[#This Row],[MAT]],FUNCIONARIOS[],3,FALSE),"")</f>
        <v/>
      </c>
      <c r="E725" s="140" t="str">
        <f>IFERROR(VLOOKUP(ACOMPANHAMENTO_01[[#This Row],[MAT]],FUNCIONARIOS[],4,FALSE),"")</f>
        <v/>
      </c>
      <c r="F725" s="8"/>
      <c r="G725" s="7"/>
      <c r="H725" s="28" t="str">
        <f>IFERROR(VLOOKUP(ACOMPANHAMENTO_01[[#This Row],[COD.S]],TABELA_PRODUÇÃO[[COD]:[SERVIÇOS]],3,FALSE),"")</f>
        <v/>
      </c>
      <c r="I725" s="140" t="str">
        <f>IFERROR(VLOOKUP(ACOMPANHAMENTO_01[[#This Row],[COD.S]],TABELA_PRODUÇÃO[[COD]:[UND.]],4,FALSE),"")</f>
        <v/>
      </c>
      <c r="J725" s="150"/>
      <c r="K725" s="58"/>
      <c r="L725" s="9"/>
      <c r="M72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2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2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25" s="140">
        <f>ACOMPANHAMENTO_01[[#This Row],[QUANT]]</f>
        <v>0</v>
      </c>
    </row>
    <row r="726" spans="2:16" x14ac:dyDescent="0.25">
      <c r="B726" s="6" t="str">
        <f>IF(ACOMPANHAMENTO_01[[#This Row],[MAT]]="","",COUNTA($C$8:C726))</f>
        <v/>
      </c>
      <c r="C726" s="3"/>
      <c r="D726" s="28" t="str">
        <f>IFERROR(VLOOKUP(ACOMPANHAMENTO_01[[#This Row],[MAT]],FUNCIONARIOS[],3,FALSE),"")</f>
        <v/>
      </c>
      <c r="E726" s="140" t="str">
        <f>IFERROR(VLOOKUP(ACOMPANHAMENTO_01[[#This Row],[MAT]],FUNCIONARIOS[],4,FALSE),"")</f>
        <v/>
      </c>
      <c r="F726" s="8"/>
      <c r="G726" s="7"/>
      <c r="H726" s="28" t="str">
        <f>IFERROR(VLOOKUP(ACOMPANHAMENTO_01[[#This Row],[COD.S]],TABELA_PRODUÇÃO[[COD]:[SERVIÇOS]],3,FALSE),"")</f>
        <v/>
      </c>
      <c r="I726" s="140" t="str">
        <f>IFERROR(VLOOKUP(ACOMPANHAMENTO_01[[#This Row],[COD.S]],TABELA_PRODUÇÃO[[COD]:[UND.]],4,FALSE),"")</f>
        <v/>
      </c>
      <c r="J726" s="150"/>
      <c r="K726" s="58"/>
      <c r="L726" s="9"/>
      <c r="M72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2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2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26" s="140">
        <f>ACOMPANHAMENTO_01[[#This Row],[QUANT]]</f>
        <v>0</v>
      </c>
    </row>
    <row r="727" spans="2:16" x14ac:dyDescent="0.25">
      <c r="B727" s="6" t="str">
        <f>IF(ACOMPANHAMENTO_01[[#This Row],[MAT]]="","",COUNTA($C$8:C727))</f>
        <v/>
      </c>
      <c r="C727" s="3"/>
      <c r="D727" s="28" t="str">
        <f>IFERROR(VLOOKUP(ACOMPANHAMENTO_01[[#This Row],[MAT]],FUNCIONARIOS[],3,FALSE),"")</f>
        <v/>
      </c>
      <c r="E727" s="140" t="str">
        <f>IFERROR(VLOOKUP(ACOMPANHAMENTO_01[[#This Row],[MAT]],FUNCIONARIOS[],4,FALSE),"")</f>
        <v/>
      </c>
      <c r="F727" s="8"/>
      <c r="G727" s="7"/>
      <c r="H727" s="28" t="str">
        <f>IFERROR(VLOOKUP(ACOMPANHAMENTO_01[[#This Row],[COD.S]],TABELA_PRODUÇÃO[[COD]:[SERVIÇOS]],3,FALSE),"")</f>
        <v/>
      </c>
      <c r="I727" s="140" t="str">
        <f>IFERROR(VLOOKUP(ACOMPANHAMENTO_01[[#This Row],[COD.S]],TABELA_PRODUÇÃO[[COD]:[UND.]],4,FALSE),"")</f>
        <v/>
      </c>
      <c r="J727" s="150"/>
      <c r="K727" s="58"/>
      <c r="L727" s="9"/>
      <c r="M72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2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2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27" s="140">
        <f>ACOMPANHAMENTO_01[[#This Row],[QUANT]]</f>
        <v>0</v>
      </c>
    </row>
    <row r="728" spans="2:16" x14ac:dyDescent="0.25">
      <c r="B728" s="6" t="str">
        <f>IF(ACOMPANHAMENTO_01[[#This Row],[MAT]]="","",COUNTA($C$8:C728))</f>
        <v/>
      </c>
      <c r="C728" s="3"/>
      <c r="D728" s="28" t="str">
        <f>IFERROR(VLOOKUP(ACOMPANHAMENTO_01[[#This Row],[MAT]],FUNCIONARIOS[],3,FALSE),"")</f>
        <v/>
      </c>
      <c r="E728" s="140" t="str">
        <f>IFERROR(VLOOKUP(ACOMPANHAMENTO_01[[#This Row],[MAT]],FUNCIONARIOS[],4,FALSE),"")</f>
        <v/>
      </c>
      <c r="F728" s="8"/>
      <c r="G728" s="7"/>
      <c r="H728" s="28" t="str">
        <f>IFERROR(VLOOKUP(ACOMPANHAMENTO_01[[#This Row],[COD.S]],TABELA_PRODUÇÃO[[COD]:[SERVIÇOS]],3,FALSE),"")</f>
        <v/>
      </c>
      <c r="I728" s="140" t="str">
        <f>IFERROR(VLOOKUP(ACOMPANHAMENTO_01[[#This Row],[COD.S]],TABELA_PRODUÇÃO[[COD]:[UND.]],4,FALSE),"")</f>
        <v/>
      </c>
      <c r="J728" s="150"/>
      <c r="K728" s="58"/>
      <c r="L728" s="9"/>
      <c r="M72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2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2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28" s="140">
        <f>ACOMPANHAMENTO_01[[#This Row],[QUANT]]</f>
        <v>0</v>
      </c>
    </row>
    <row r="729" spans="2:16" x14ac:dyDescent="0.25">
      <c r="B729" s="6" t="str">
        <f>IF(ACOMPANHAMENTO_01[[#This Row],[MAT]]="","",COUNTA($C$8:C729))</f>
        <v/>
      </c>
      <c r="C729" s="3"/>
      <c r="D729" s="28" t="str">
        <f>IFERROR(VLOOKUP(ACOMPANHAMENTO_01[[#This Row],[MAT]],FUNCIONARIOS[],3,FALSE),"")</f>
        <v/>
      </c>
      <c r="E729" s="140" t="str">
        <f>IFERROR(VLOOKUP(ACOMPANHAMENTO_01[[#This Row],[MAT]],FUNCIONARIOS[],4,FALSE),"")</f>
        <v/>
      </c>
      <c r="F729" s="8"/>
      <c r="G729" s="7"/>
      <c r="H729" s="28" t="str">
        <f>IFERROR(VLOOKUP(ACOMPANHAMENTO_01[[#This Row],[COD.S]],TABELA_PRODUÇÃO[[COD]:[SERVIÇOS]],3,FALSE),"")</f>
        <v/>
      </c>
      <c r="I729" s="140" t="str">
        <f>IFERROR(VLOOKUP(ACOMPANHAMENTO_01[[#This Row],[COD.S]],TABELA_PRODUÇÃO[[COD]:[UND.]],4,FALSE),"")</f>
        <v/>
      </c>
      <c r="J729" s="150"/>
      <c r="K729" s="58"/>
      <c r="L729" s="9"/>
      <c r="M72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2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2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29" s="140">
        <f>ACOMPANHAMENTO_01[[#This Row],[QUANT]]</f>
        <v>0</v>
      </c>
    </row>
    <row r="730" spans="2:16" x14ac:dyDescent="0.25">
      <c r="B730" s="6" t="str">
        <f>IF(ACOMPANHAMENTO_01[[#This Row],[MAT]]="","",COUNTA($C$8:C730))</f>
        <v/>
      </c>
      <c r="C730" s="3"/>
      <c r="D730" s="28" t="str">
        <f>IFERROR(VLOOKUP(ACOMPANHAMENTO_01[[#This Row],[MAT]],FUNCIONARIOS[],3,FALSE),"")</f>
        <v/>
      </c>
      <c r="E730" s="140" t="str">
        <f>IFERROR(VLOOKUP(ACOMPANHAMENTO_01[[#This Row],[MAT]],FUNCIONARIOS[],4,FALSE),"")</f>
        <v/>
      </c>
      <c r="F730" s="8"/>
      <c r="G730" s="7"/>
      <c r="H730" s="28" t="str">
        <f>IFERROR(VLOOKUP(ACOMPANHAMENTO_01[[#This Row],[COD.S]],TABELA_PRODUÇÃO[[COD]:[SERVIÇOS]],3,FALSE),"")</f>
        <v/>
      </c>
      <c r="I730" s="140" t="str">
        <f>IFERROR(VLOOKUP(ACOMPANHAMENTO_01[[#This Row],[COD.S]],TABELA_PRODUÇÃO[[COD]:[UND.]],4,FALSE),"")</f>
        <v/>
      </c>
      <c r="J730" s="150"/>
      <c r="K730" s="58"/>
      <c r="L730" s="9"/>
      <c r="M73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3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3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30" s="140">
        <f>ACOMPANHAMENTO_01[[#This Row],[QUANT]]</f>
        <v>0</v>
      </c>
    </row>
    <row r="731" spans="2:16" x14ac:dyDescent="0.25">
      <c r="B731" s="6" t="str">
        <f>IF(ACOMPANHAMENTO_01[[#This Row],[MAT]]="","",COUNTA($C$8:C731))</f>
        <v/>
      </c>
      <c r="C731" s="3"/>
      <c r="D731" s="28" t="str">
        <f>IFERROR(VLOOKUP(ACOMPANHAMENTO_01[[#This Row],[MAT]],FUNCIONARIOS[],3,FALSE),"")</f>
        <v/>
      </c>
      <c r="E731" s="140" t="str">
        <f>IFERROR(VLOOKUP(ACOMPANHAMENTO_01[[#This Row],[MAT]],FUNCIONARIOS[],4,FALSE),"")</f>
        <v/>
      </c>
      <c r="F731" s="8"/>
      <c r="G731" s="7"/>
      <c r="H731" s="28" t="str">
        <f>IFERROR(VLOOKUP(ACOMPANHAMENTO_01[[#This Row],[COD.S]],TABELA_PRODUÇÃO[[COD]:[SERVIÇOS]],3,FALSE),"")</f>
        <v/>
      </c>
      <c r="I731" s="140" t="str">
        <f>IFERROR(VLOOKUP(ACOMPANHAMENTO_01[[#This Row],[COD.S]],TABELA_PRODUÇÃO[[COD]:[UND.]],4,FALSE),"")</f>
        <v/>
      </c>
      <c r="J731" s="150"/>
      <c r="K731" s="58"/>
      <c r="L731" s="9"/>
      <c r="M73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3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3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31" s="140">
        <f>ACOMPANHAMENTO_01[[#This Row],[QUANT]]</f>
        <v>0</v>
      </c>
    </row>
    <row r="732" spans="2:16" x14ac:dyDescent="0.25">
      <c r="B732" s="6" t="str">
        <f>IF(ACOMPANHAMENTO_01[[#This Row],[MAT]]="","",COUNTA($C$8:C732))</f>
        <v/>
      </c>
      <c r="C732" s="3"/>
      <c r="D732" s="28" t="str">
        <f>IFERROR(VLOOKUP(ACOMPANHAMENTO_01[[#This Row],[MAT]],FUNCIONARIOS[],3,FALSE),"")</f>
        <v/>
      </c>
      <c r="E732" s="140" t="str">
        <f>IFERROR(VLOOKUP(ACOMPANHAMENTO_01[[#This Row],[MAT]],FUNCIONARIOS[],4,FALSE),"")</f>
        <v/>
      </c>
      <c r="F732" s="8"/>
      <c r="G732" s="7"/>
      <c r="H732" s="28" t="str">
        <f>IFERROR(VLOOKUP(ACOMPANHAMENTO_01[[#This Row],[COD.S]],TABELA_PRODUÇÃO[[COD]:[SERVIÇOS]],3,FALSE),"")</f>
        <v/>
      </c>
      <c r="I732" s="140" t="str">
        <f>IFERROR(VLOOKUP(ACOMPANHAMENTO_01[[#This Row],[COD.S]],TABELA_PRODUÇÃO[[COD]:[UND.]],4,FALSE),"")</f>
        <v/>
      </c>
      <c r="J732" s="150"/>
      <c r="K732" s="58"/>
      <c r="L732" s="9"/>
      <c r="M73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3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3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32" s="140">
        <f>ACOMPANHAMENTO_01[[#This Row],[QUANT]]</f>
        <v>0</v>
      </c>
    </row>
    <row r="733" spans="2:16" x14ac:dyDescent="0.25">
      <c r="B733" s="6" t="str">
        <f>IF(ACOMPANHAMENTO_01[[#This Row],[MAT]]="","",COUNTA($C$8:C733))</f>
        <v/>
      </c>
      <c r="C733" s="3"/>
      <c r="D733" s="28" t="str">
        <f>IFERROR(VLOOKUP(ACOMPANHAMENTO_01[[#This Row],[MAT]],FUNCIONARIOS[],3,FALSE),"")</f>
        <v/>
      </c>
      <c r="E733" s="140" t="str">
        <f>IFERROR(VLOOKUP(ACOMPANHAMENTO_01[[#This Row],[MAT]],FUNCIONARIOS[],4,FALSE),"")</f>
        <v/>
      </c>
      <c r="F733" s="8"/>
      <c r="G733" s="7"/>
      <c r="H733" s="28" t="str">
        <f>IFERROR(VLOOKUP(ACOMPANHAMENTO_01[[#This Row],[COD.S]],TABELA_PRODUÇÃO[[COD]:[SERVIÇOS]],3,FALSE),"")</f>
        <v/>
      </c>
      <c r="I733" s="140" t="str">
        <f>IFERROR(VLOOKUP(ACOMPANHAMENTO_01[[#This Row],[COD.S]],TABELA_PRODUÇÃO[[COD]:[UND.]],4,FALSE),"")</f>
        <v/>
      </c>
      <c r="J733" s="150"/>
      <c r="K733" s="58"/>
      <c r="L733" s="9"/>
      <c r="M73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3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3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33" s="140">
        <f>ACOMPANHAMENTO_01[[#This Row],[QUANT]]</f>
        <v>0</v>
      </c>
    </row>
    <row r="734" spans="2:16" x14ac:dyDescent="0.25">
      <c r="B734" s="6" t="str">
        <f>IF(ACOMPANHAMENTO_01[[#This Row],[MAT]]="","",COUNTA($C$8:C734))</f>
        <v/>
      </c>
      <c r="C734" s="3"/>
      <c r="D734" s="28" t="str">
        <f>IFERROR(VLOOKUP(ACOMPANHAMENTO_01[[#This Row],[MAT]],FUNCIONARIOS[],3,FALSE),"")</f>
        <v/>
      </c>
      <c r="E734" s="140" t="str">
        <f>IFERROR(VLOOKUP(ACOMPANHAMENTO_01[[#This Row],[MAT]],FUNCIONARIOS[],4,FALSE),"")</f>
        <v/>
      </c>
      <c r="F734" s="8"/>
      <c r="G734" s="7"/>
      <c r="H734" s="28" t="str">
        <f>IFERROR(VLOOKUP(ACOMPANHAMENTO_01[[#This Row],[COD.S]],TABELA_PRODUÇÃO[[COD]:[SERVIÇOS]],3,FALSE),"")</f>
        <v/>
      </c>
      <c r="I734" s="140" t="str">
        <f>IFERROR(VLOOKUP(ACOMPANHAMENTO_01[[#This Row],[COD.S]],TABELA_PRODUÇÃO[[COD]:[UND.]],4,FALSE),"")</f>
        <v/>
      </c>
      <c r="J734" s="150"/>
      <c r="K734" s="58"/>
      <c r="L734" s="9"/>
      <c r="M73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3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3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34" s="140">
        <f>ACOMPANHAMENTO_01[[#This Row],[QUANT]]</f>
        <v>0</v>
      </c>
    </row>
    <row r="735" spans="2:16" x14ac:dyDescent="0.25">
      <c r="B735" s="6" t="str">
        <f>IF(ACOMPANHAMENTO_01[[#This Row],[MAT]]="","",COUNTA($C$8:C735))</f>
        <v/>
      </c>
      <c r="C735" s="3"/>
      <c r="D735" s="28" t="str">
        <f>IFERROR(VLOOKUP(ACOMPANHAMENTO_01[[#This Row],[MAT]],FUNCIONARIOS[],3,FALSE),"")</f>
        <v/>
      </c>
      <c r="E735" s="140" t="str">
        <f>IFERROR(VLOOKUP(ACOMPANHAMENTO_01[[#This Row],[MAT]],FUNCIONARIOS[],4,FALSE),"")</f>
        <v/>
      </c>
      <c r="F735" s="8"/>
      <c r="G735" s="7"/>
      <c r="H735" s="28" t="str">
        <f>IFERROR(VLOOKUP(ACOMPANHAMENTO_01[[#This Row],[COD.S]],TABELA_PRODUÇÃO[[COD]:[SERVIÇOS]],3,FALSE),"")</f>
        <v/>
      </c>
      <c r="I735" s="140" t="str">
        <f>IFERROR(VLOOKUP(ACOMPANHAMENTO_01[[#This Row],[COD.S]],TABELA_PRODUÇÃO[[COD]:[UND.]],4,FALSE),"")</f>
        <v/>
      </c>
      <c r="J735" s="150"/>
      <c r="K735" s="58"/>
      <c r="L735" s="9"/>
      <c r="M73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3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3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35" s="140">
        <f>ACOMPANHAMENTO_01[[#This Row],[QUANT]]</f>
        <v>0</v>
      </c>
    </row>
    <row r="736" spans="2:16" x14ac:dyDescent="0.25">
      <c r="B736" s="6" t="str">
        <f>IF(ACOMPANHAMENTO_01[[#This Row],[MAT]]="","",COUNTA($C$8:C736))</f>
        <v/>
      </c>
      <c r="C736" s="3"/>
      <c r="D736" s="28" t="str">
        <f>IFERROR(VLOOKUP(ACOMPANHAMENTO_01[[#This Row],[MAT]],FUNCIONARIOS[],3,FALSE),"")</f>
        <v/>
      </c>
      <c r="E736" s="140" t="str">
        <f>IFERROR(VLOOKUP(ACOMPANHAMENTO_01[[#This Row],[MAT]],FUNCIONARIOS[],4,FALSE),"")</f>
        <v/>
      </c>
      <c r="F736" s="8"/>
      <c r="G736" s="7"/>
      <c r="H736" s="28" t="str">
        <f>IFERROR(VLOOKUP(ACOMPANHAMENTO_01[[#This Row],[COD.S]],TABELA_PRODUÇÃO[[COD]:[SERVIÇOS]],3,FALSE),"")</f>
        <v/>
      </c>
      <c r="I736" s="140" t="str">
        <f>IFERROR(VLOOKUP(ACOMPANHAMENTO_01[[#This Row],[COD.S]],TABELA_PRODUÇÃO[[COD]:[UND.]],4,FALSE),"")</f>
        <v/>
      </c>
      <c r="J736" s="150"/>
      <c r="K736" s="58"/>
      <c r="L736" s="9"/>
      <c r="M73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3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3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36" s="140">
        <f>ACOMPANHAMENTO_01[[#This Row],[QUANT]]</f>
        <v>0</v>
      </c>
    </row>
    <row r="737" spans="2:16" x14ac:dyDescent="0.25">
      <c r="B737" s="6" t="str">
        <f>IF(ACOMPANHAMENTO_01[[#This Row],[MAT]]="","",COUNTA($C$8:C737))</f>
        <v/>
      </c>
      <c r="C737" s="3"/>
      <c r="D737" s="28" t="str">
        <f>IFERROR(VLOOKUP(ACOMPANHAMENTO_01[[#This Row],[MAT]],FUNCIONARIOS[],3,FALSE),"")</f>
        <v/>
      </c>
      <c r="E737" s="140" t="str">
        <f>IFERROR(VLOOKUP(ACOMPANHAMENTO_01[[#This Row],[MAT]],FUNCIONARIOS[],4,FALSE),"")</f>
        <v/>
      </c>
      <c r="F737" s="8"/>
      <c r="G737" s="7"/>
      <c r="H737" s="28" t="str">
        <f>IFERROR(VLOOKUP(ACOMPANHAMENTO_01[[#This Row],[COD.S]],TABELA_PRODUÇÃO[[COD]:[SERVIÇOS]],3,FALSE),"")</f>
        <v/>
      </c>
      <c r="I737" s="140" t="str">
        <f>IFERROR(VLOOKUP(ACOMPANHAMENTO_01[[#This Row],[COD.S]],TABELA_PRODUÇÃO[[COD]:[UND.]],4,FALSE),"")</f>
        <v/>
      </c>
      <c r="J737" s="150"/>
      <c r="K737" s="58"/>
      <c r="L737" s="9"/>
      <c r="M73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3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3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37" s="140">
        <f>ACOMPANHAMENTO_01[[#This Row],[QUANT]]</f>
        <v>0</v>
      </c>
    </row>
    <row r="738" spans="2:16" x14ac:dyDescent="0.25">
      <c r="B738" s="6" t="str">
        <f>IF(ACOMPANHAMENTO_01[[#This Row],[MAT]]="","",COUNTA($C$8:C738))</f>
        <v/>
      </c>
      <c r="C738" s="3"/>
      <c r="D738" s="28" t="str">
        <f>IFERROR(VLOOKUP(ACOMPANHAMENTO_01[[#This Row],[MAT]],FUNCIONARIOS[],3,FALSE),"")</f>
        <v/>
      </c>
      <c r="E738" s="140" t="str">
        <f>IFERROR(VLOOKUP(ACOMPANHAMENTO_01[[#This Row],[MAT]],FUNCIONARIOS[],4,FALSE),"")</f>
        <v/>
      </c>
      <c r="F738" s="8"/>
      <c r="G738" s="7"/>
      <c r="H738" s="28" t="str">
        <f>IFERROR(VLOOKUP(ACOMPANHAMENTO_01[[#This Row],[COD.S]],TABELA_PRODUÇÃO[[COD]:[SERVIÇOS]],3,FALSE),"")</f>
        <v/>
      </c>
      <c r="I738" s="140" t="str">
        <f>IFERROR(VLOOKUP(ACOMPANHAMENTO_01[[#This Row],[COD.S]],TABELA_PRODUÇÃO[[COD]:[UND.]],4,FALSE),"")</f>
        <v/>
      </c>
      <c r="J738" s="150"/>
      <c r="K738" s="58"/>
      <c r="L738" s="9"/>
      <c r="M73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3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3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38" s="140">
        <f>ACOMPANHAMENTO_01[[#This Row],[QUANT]]</f>
        <v>0</v>
      </c>
    </row>
    <row r="739" spans="2:16" x14ac:dyDescent="0.25">
      <c r="B739" s="6" t="str">
        <f>IF(ACOMPANHAMENTO_01[[#This Row],[MAT]]="","",COUNTA($C$8:C739))</f>
        <v/>
      </c>
      <c r="C739" s="3"/>
      <c r="D739" s="28" t="str">
        <f>IFERROR(VLOOKUP(ACOMPANHAMENTO_01[[#This Row],[MAT]],FUNCIONARIOS[],3,FALSE),"")</f>
        <v/>
      </c>
      <c r="E739" s="140" t="str">
        <f>IFERROR(VLOOKUP(ACOMPANHAMENTO_01[[#This Row],[MAT]],FUNCIONARIOS[],4,FALSE),"")</f>
        <v/>
      </c>
      <c r="F739" s="8"/>
      <c r="G739" s="7"/>
      <c r="H739" s="28" t="str">
        <f>IFERROR(VLOOKUP(ACOMPANHAMENTO_01[[#This Row],[COD.S]],TABELA_PRODUÇÃO[[COD]:[SERVIÇOS]],3,FALSE),"")</f>
        <v/>
      </c>
      <c r="I739" s="140" t="str">
        <f>IFERROR(VLOOKUP(ACOMPANHAMENTO_01[[#This Row],[COD.S]],TABELA_PRODUÇÃO[[COD]:[UND.]],4,FALSE),"")</f>
        <v/>
      </c>
      <c r="J739" s="150"/>
      <c r="K739" s="58"/>
      <c r="L739" s="9"/>
      <c r="M73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3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3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39" s="140">
        <f>ACOMPANHAMENTO_01[[#This Row],[QUANT]]</f>
        <v>0</v>
      </c>
    </row>
    <row r="740" spans="2:16" x14ac:dyDescent="0.25">
      <c r="B740" s="6" t="str">
        <f>IF(ACOMPANHAMENTO_01[[#This Row],[MAT]]="","",COUNTA($C$8:C740))</f>
        <v/>
      </c>
      <c r="C740" s="3"/>
      <c r="D740" s="28" t="str">
        <f>IFERROR(VLOOKUP(ACOMPANHAMENTO_01[[#This Row],[MAT]],FUNCIONARIOS[],3,FALSE),"")</f>
        <v/>
      </c>
      <c r="E740" s="140" t="str">
        <f>IFERROR(VLOOKUP(ACOMPANHAMENTO_01[[#This Row],[MAT]],FUNCIONARIOS[],4,FALSE),"")</f>
        <v/>
      </c>
      <c r="F740" s="8"/>
      <c r="G740" s="7"/>
      <c r="H740" s="28" t="str">
        <f>IFERROR(VLOOKUP(ACOMPANHAMENTO_01[[#This Row],[COD.S]],TABELA_PRODUÇÃO[[COD]:[SERVIÇOS]],3,FALSE),"")</f>
        <v/>
      </c>
      <c r="I740" s="140" t="str">
        <f>IFERROR(VLOOKUP(ACOMPANHAMENTO_01[[#This Row],[COD.S]],TABELA_PRODUÇÃO[[COD]:[UND.]],4,FALSE),"")</f>
        <v/>
      </c>
      <c r="J740" s="150"/>
      <c r="K740" s="58"/>
      <c r="L740" s="9"/>
      <c r="M74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4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4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40" s="140">
        <f>ACOMPANHAMENTO_01[[#This Row],[QUANT]]</f>
        <v>0</v>
      </c>
    </row>
    <row r="741" spans="2:16" x14ac:dyDescent="0.25">
      <c r="B741" s="6" t="str">
        <f>IF(ACOMPANHAMENTO_01[[#This Row],[MAT]]="","",COUNTA($C$8:C741))</f>
        <v/>
      </c>
      <c r="C741" s="3"/>
      <c r="D741" s="28" t="str">
        <f>IFERROR(VLOOKUP(ACOMPANHAMENTO_01[[#This Row],[MAT]],FUNCIONARIOS[],3,FALSE),"")</f>
        <v/>
      </c>
      <c r="E741" s="140" t="str">
        <f>IFERROR(VLOOKUP(ACOMPANHAMENTO_01[[#This Row],[MAT]],FUNCIONARIOS[],4,FALSE),"")</f>
        <v/>
      </c>
      <c r="F741" s="8"/>
      <c r="G741" s="7"/>
      <c r="H741" s="28" t="str">
        <f>IFERROR(VLOOKUP(ACOMPANHAMENTO_01[[#This Row],[COD.S]],TABELA_PRODUÇÃO[[COD]:[SERVIÇOS]],3,FALSE),"")</f>
        <v/>
      </c>
      <c r="I741" s="140" t="str">
        <f>IFERROR(VLOOKUP(ACOMPANHAMENTO_01[[#This Row],[COD.S]],TABELA_PRODUÇÃO[[COD]:[UND.]],4,FALSE),"")</f>
        <v/>
      </c>
      <c r="J741" s="150"/>
      <c r="K741" s="58"/>
      <c r="L741" s="9"/>
      <c r="M74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4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4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41" s="140">
        <f>ACOMPANHAMENTO_01[[#This Row],[QUANT]]</f>
        <v>0</v>
      </c>
    </row>
    <row r="742" spans="2:16" x14ac:dyDescent="0.25">
      <c r="B742" s="6" t="str">
        <f>IF(ACOMPANHAMENTO_01[[#This Row],[MAT]]="","",COUNTA($C$8:C742))</f>
        <v/>
      </c>
      <c r="C742" s="3"/>
      <c r="D742" s="28" t="str">
        <f>IFERROR(VLOOKUP(ACOMPANHAMENTO_01[[#This Row],[MAT]],FUNCIONARIOS[],3,FALSE),"")</f>
        <v/>
      </c>
      <c r="E742" s="140" t="str">
        <f>IFERROR(VLOOKUP(ACOMPANHAMENTO_01[[#This Row],[MAT]],FUNCIONARIOS[],4,FALSE),"")</f>
        <v/>
      </c>
      <c r="F742" s="8"/>
      <c r="G742" s="7"/>
      <c r="H742" s="28" t="str">
        <f>IFERROR(VLOOKUP(ACOMPANHAMENTO_01[[#This Row],[COD.S]],TABELA_PRODUÇÃO[[COD]:[SERVIÇOS]],3,FALSE),"")</f>
        <v/>
      </c>
      <c r="I742" s="140" t="str">
        <f>IFERROR(VLOOKUP(ACOMPANHAMENTO_01[[#This Row],[COD.S]],TABELA_PRODUÇÃO[[COD]:[UND.]],4,FALSE),"")</f>
        <v/>
      </c>
      <c r="J742" s="150"/>
      <c r="K742" s="58"/>
      <c r="L742" s="9"/>
      <c r="M74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4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4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42" s="140">
        <f>ACOMPANHAMENTO_01[[#This Row],[QUANT]]</f>
        <v>0</v>
      </c>
    </row>
    <row r="743" spans="2:16" x14ac:dyDescent="0.25">
      <c r="B743" s="6" t="str">
        <f>IF(ACOMPANHAMENTO_01[[#This Row],[MAT]]="","",COUNTA($C$8:C743))</f>
        <v/>
      </c>
      <c r="C743" s="3"/>
      <c r="D743" s="28" t="str">
        <f>IFERROR(VLOOKUP(ACOMPANHAMENTO_01[[#This Row],[MAT]],FUNCIONARIOS[],3,FALSE),"")</f>
        <v/>
      </c>
      <c r="E743" s="140" t="str">
        <f>IFERROR(VLOOKUP(ACOMPANHAMENTO_01[[#This Row],[MAT]],FUNCIONARIOS[],4,FALSE),"")</f>
        <v/>
      </c>
      <c r="F743" s="8"/>
      <c r="G743" s="7"/>
      <c r="H743" s="28" t="str">
        <f>IFERROR(VLOOKUP(ACOMPANHAMENTO_01[[#This Row],[COD.S]],TABELA_PRODUÇÃO[[COD]:[SERVIÇOS]],3,FALSE),"")</f>
        <v/>
      </c>
      <c r="I743" s="140" t="str">
        <f>IFERROR(VLOOKUP(ACOMPANHAMENTO_01[[#This Row],[COD.S]],TABELA_PRODUÇÃO[[COD]:[UND.]],4,FALSE),"")</f>
        <v/>
      </c>
      <c r="J743" s="150"/>
      <c r="K743" s="58"/>
      <c r="L743" s="9"/>
      <c r="M74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4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4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43" s="140">
        <f>ACOMPANHAMENTO_01[[#This Row],[QUANT]]</f>
        <v>0</v>
      </c>
    </row>
    <row r="744" spans="2:16" x14ac:dyDescent="0.25">
      <c r="B744" s="6" t="str">
        <f>IF(ACOMPANHAMENTO_01[[#This Row],[MAT]]="","",COUNTA($C$8:C744))</f>
        <v/>
      </c>
      <c r="C744" s="3"/>
      <c r="D744" s="28" t="str">
        <f>IFERROR(VLOOKUP(ACOMPANHAMENTO_01[[#This Row],[MAT]],FUNCIONARIOS[],3,FALSE),"")</f>
        <v/>
      </c>
      <c r="E744" s="140" t="str">
        <f>IFERROR(VLOOKUP(ACOMPANHAMENTO_01[[#This Row],[MAT]],FUNCIONARIOS[],4,FALSE),"")</f>
        <v/>
      </c>
      <c r="F744" s="8"/>
      <c r="G744" s="7"/>
      <c r="H744" s="28" t="str">
        <f>IFERROR(VLOOKUP(ACOMPANHAMENTO_01[[#This Row],[COD.S]],TABELA_PRODUÇÃO[[COD]:[SERVIÇOS]],3,FALSE),"")</f>
        <v/>
      </c>
      <c r="I744" s="140" t="str">
        <f>IFERROR(VLOOKUP(ACOMPANHAMENTO_01[[#This Row],[COD.S]],TABELA_PRODUÇÃO[[COD]:[UND.]],4,FALSE),"")</f>
        <v/>
      </c>
      <c r="J744" s="150"/>
      <c r="K744" s="58"/>
      <c r="L744" s="9"/>
      <c r="M74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4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4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44" s="140">
        <f>ACOMPANHAMENTO_01[[#This Row],[QUANT]]</f>
        <v>0</v>
      </c>
    </row>
    <row r="745" spans="2:16" x14ac:dyDescent="0.25">
      <c r="B745" s="6" t="str">
        <f>IF(ACOMPANHAMENTO_01[[#This Row],[MAT]]="","",COUNTA($C$8:C745))</f>
        <v/>
      </c>
      <c r="C745" s="3"/>
      <c r="D745" s="28" t="str">
        <f>IFERROR(VLOOKUP(ACOMPANHAMENTO_01[[#This Row],[MAT]],FUNCIONARIOS[],3,FALSE),"")</f>
        <v/>
      </c>
      <c r="E745" s="140" t="str">
        <f>IFERROR(VLOOKUP(ACOMPANHAMENTO_01[[#This Row],[MAT]],FUNCIONARIOS[],4,FALSE),"")</f>
        <v/>
      </c>
      <c r="F745" s="8"/>
      <c r="G745" s="7"/>
      <c r="H745" s="28" t="str">
        <f>IFERROR(VLOOKUP(ACOMPANHAMENTO_01[[#This Row],[COD.S]],TABELA_PRODUÇÃO[[COD]:[SERVIÇOS]],3,FALSE),"")</f>
        <v/>
      </c>
      <c r="I745" s="140" t="str">
        <f>IFERROR(VLOOKUP(ACOMPANHAMENTO_01[[#This Row],[COD.S]],TABELA_PRODUÇÃO[[COD]:[UND.]],4,FALSE),"")</f>
        <v/>
      </c>
      <c r="J745" s="150"/>
      <c r="K745" s="58"/>
      <c r="L745" s="9"/>
      <c r="M74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4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4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45" s="140">
        <f>ACOMPANHAMENTO_01[[#This Row],[QUANT]]</f>
        <v>0</v>
      </c>
    </row>
    <row r="746" spans="2:16" x14ac:dyDescent="0.25">
      <c r="B746" s="6" t="str">
        <f>IF(ACOMPANHAMENTO_01[[#This Row],[MAT]]="","",COUNTA($C$8:C746))</f>
        <v/>
      </c>
      <c r="C746" s="3"/>
      <c r="D746" s="28" t="str">
        <f>IFERROR(VLOOKUP(ACOMPANHAMENTO_01[[#This Row],[MAT]],FUNCIONARIOS[],3,FALSE),"")</f>
        <v/>
      </c>
      <c r="E746" s="140" t="str">
        <f>IFERROR(VLOOKUP(ACOMPANHAMENTO_01[[#This Row],[MAT]],FUNCIONARIOS[],4,FALSE),"")</f>
        <v/>
      </c>
      <c r="F746" s="8"/>
      <c r="G746" s="7"/>
      <c r="H746" s="28" t="str">
        <f>IFERROR(VLOOKUP(ACOMPANHAMENTO_01[[#This Row],[COD.S]],TABELA_PRODUÇÃO[[COD]:[SERVIÇOS]],3,FALSE),"")</f>
        <v/>
      </c>
      <c r="I746" s="140" t="str">
        <f>IFERROR(VLOOKUP(ACOMPANHAMENTO_01[[#This Row],[COD.S]],TABELA_PRODUÇÃO[[COD]:[UND.]],4,FALSE),"")</f>
        <v/>
      </c>
      <c r="J746" s="150"/>
      <c r="K746" s="58"/>
      <c r="L746" s="9"/>
      <c r="M74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4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4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46" s="140">
        <f>ACOMPANHAMENTO_01[[#This Row],[QUANT]]</f>
        <v>0</v>
      </c>
    </row>
    <row r="747" spans="2:16" x14ac:dyDescent="0.25">
      <c r="B747" s="6" t="str">
        <f>IF(ACOMPANHAMENTO_01[[#This Row],[MAT]]="","",COUNTA($C$8:C747))</f>
        <v/>
      </c>
      <c r="C747" s="3"/>
      <c r="D747" s="28" t="str">
        <f>IFERROR(VLOOKUP(ACOMPANHAMENTO_01[[#This Row],[MAT]],FUNCIONARIOS[],3,FALSE),"")</f>
        <v/>
      </c>
      <c r="E747" s="140" t="str">
        <f>IFERROR(VLOOKUP(ACOMPANHAMENTO_01[[#This Row],[MAT]],FUNCIONARIOS[],4,FALSE),"")</f>
        <v/>
      </c>
      <c r="F747" s="8"/>
      <c r="G747" s="7"/>
      <c r="H747" s="28" t="str">
        <f>IFERROR(VLOOKUP(ACOMPANHAMENTO_01[[#This Row],[COD.S]],TABELA_PRODUÇÃO[[COD]:[SERVIÇOS]],3,FALSE),"")</f>
        <v/>
      </c>
      <c r="I747" s="140" t="str">
        <f>IFERROR(VLOOKUP(ACOMPANHAMENTO_01[[#This Row],[COD.S]],TABELA_PRODUÇÃO[[COD]:[UND.]],4,FALSE),"")</f>
        <v/>
      </c>
      <c r="J747" s="150"/>
      <c r="K747" s="58"/>
      <c r="L747" s="9"/>
      <c r="M74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4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4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47" s="140">
        <f>ACOMPANHAMENTO_01[[#This Row],[QUANT]]</f>
        <v>0</v>
      </c>
    </row>
    <row r="748" spans="2:16" x14ac:dyDescent="0.25">
      <c r="B748" s="6" t="str">
        <f>IF(ACOMPANHAMENTO_01[[#This Row],[MAT]]="","",COUNTA($C$8:C748))</f>
        <v/>
      </c>
      <c r="C748" s="3"/>
      <c r="D748" s="28" t="str">
        <f>IFERROR(VLOOKUP(ACOMPANHAMENTO_01[[#This Row],[MAT]],FUNCIONARIOS[],3,FALSE),"")</f>
        <v/>
      </c>
      <c r="E748" s="140" t="str">
        <f>IFERROR(VLOOKUP(ACOMPANHAMENTO_01[[#This Row],[MAT]],FUNCIONARIOS[],4,FALSE),"")</f>
        <v/>
      </c>
      <c r="F748" s="8"/>
      <c r="G748" s="7"/>
      <c r="H748" s="28" t="str">
        <f>IFERROR(VLOOKUP(ACOMPANHAMENTO_01[[#This Row],[COD.S]],TABELA_PRODUÇÃO[[COD]:[SERVIÇOS]],3,FALSE),"")</f>
        <v/>
      </c>
      <c r="I748" s="140" t="str">
        <f>IFERROR(VLOOKUP(ACOMPANHAMENTO_01[[#This Row],[COD.S]],TABELA_PRODUÇÃO[[COD]:[UND.]],4,FALSE),"")</f>
        <v/>
      </c>
      <c r="J748" s="150"/>
      <c r="K748" s="58"/>
      <c r="L748" s="9"/>
      <c r="M74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4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4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48" s="140">
        <f>ACOMPANHAMENTO_01[[#This Row],[QUANT]]</f>
        <v>0</v>
      </c>
    </row>
    <row r="749" spans="2:16" x14ac:dyDescent="0.25">
      <c r="B749" s="6" t="str">
        <f>IF(ACOMPANHAMENTO_01[[#This Row],[MAT]]="","",COUNTA($C$8:C749))</f>
        <v/>
      </c>
      <c r="C749" s="3"/>
      <c r="D749" s="28" t="str">
        <f>IFERROR(VLOOKUP(ACOMPANHAMENTO_01[[#This Row],[MAT]],FUNCIONARIOS[],3,FALSE),"")</f>
        <v/>
      </c>
      <c r="E749" s="140" t="str">
        <f>IFERROR(VLOOKUP(ACOMPANHAMENTO_01[[#This Row],[MAT]],FUNCIONARIOS[],4,FALSE),"")</f>
        <v/>
      </c>
      <c r="F749" s="8"/>
      <c r="G749" s="7"/>
      <c r="H749" s="28" t="str">
        <f>IFERROR(VLOOKUP(ACOMPANHAMENTO_01[[#This Row],[COD.S]],TABELA_PRODUÇÃO[[COD]:[SERVIÇOS]],3,FALSE),"")</f>
        <v/>
      </c>
      <c r="I749" s="140" t="str">
        <f>IFERROR(VLOOKUP(ACOMPANHAMENTO_01[[#This Row],[COD.S]],TABELA_PRODUÇÃO[[COD]:[UND.]],4,FALSE),"")</f>
        <v/>
      </c>
      <c r="J749" s="150"/>
      <c r="K749" s="58"/>
      <c r="L749" s="9"/>
      <c r="M74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4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4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49" s="140">
        <f>ACOMPANHAMENTO_01[[#This Row],[QUANT]]</f>
        <v>0</v>
      </c>
    </row>
    <row r="750" spans="2:16" x14ac:dyDescent="0.25">
      <c r="B750" s="6" t="str">
        <f>IF(ACOMPANHAMENTO_01[[#This Row],[MAT]]="","",COUNTA($C$8:C750))</f>
        <v/>
      </c>
      <c r="C750" s="3"/>
      <c r="D750" s="28" t="str">
        <f>IFERROR(VLOOKUP(ACOMPANHAMENTO_01[[#This Row],[MAT]],FUNCIONARIOS[],3,FALSE),"")</f>
        <v/>
      </c>
      <c r="E750" s="140" t="str">
        <f>IFERROR(VLOOKUP(ACOMPANHAMENTO_01[[#This Row],[MAT]],FUNCIONARIOS[],4,FALSE),"")</f>
        <v/>
      </c>
      <c r="F750" s="8"/>
      <c r="G750" s="7"/>
      <c r="H750" s="28" t="str">
        <f>IFERROR(VLOOKUP(ACOMPANHAMENTO_01[[#This Row],[COD.S]],TABELA_PRODUÇÃO[[COD]:[SERVIÇOS]],3,FALSE),"")</f>
        <v/>
      </c>
      <c r="I750" s="140" t="str">
        <f>IFERROR(VLOOKUP(ACOMPANHAMENTO_01[[#This Row],[COD.S]],TABELA_PRODUÇÃO[[COD]:[UND.]],4,FALSE),"")</f>
        <v/>
      </c>
      <c r="J750" s="150"/>
      <c r="K750" s="58"/>
      <c r="L750" s="9"/>
      <c r="M75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5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5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50" s="140">
        <f>ACOMPANHAMENTO_01[[#This Row],[QUANT]]</f>
        <v>0</v>
      </c>
    </row>
    <row r="751" spans="2:16" x14ac:dyDescent="0.25">
      <c r="B751" s="6" t="str">
        <f>IF(ACOMPANHAMENTO_01[[#This Row],[MAT]]="","",COUNTA($C$8:C751))</f>
        <v/>
      </c>
      <c r="C751" s="3"/>
      <c r="D751" s="28" t="str">
        <f>IFERROR(VLOOKUP(ACOMPANHAMENTO_01[[#This Row],[MAT]],FUNCIONARIOS[],3,FALSE),"")</f>
        <v/>
      </c>
      <c r="E751" s="140" t="str">
        <f>IFERROR(VLOOKUP(ACOMPANHAMENTO_01[[#This Row],[MAT]],FUNCIONARIOS[],4,FALSE),"")</f>
        <v/>
      </c>
      <c r="F751" s="8"/>
      <c r="G751" s="7"/>
      <c r="H751" s="28" t="str">
        <f>IFERROR(VLOOKUP(ACOMPANHAMENTO_01[[#This Row],[COD.S]],TABELA_PRODUÇÃO[[COD]:[SERVIÇOS]],3,FALSE),"")</f>
        <v/>
      </c>
      <c r="I751" s="140" t="str">
        <f>IFERROR(VLOOKUP(ACOMPANHAMENTO_01[[#This Row],[COD.S]],TABELA_PRODUÇÃO[[COD]:[UND.]],4,FALSE),"")</f>
        <v/>
      </c>
      <c r="J751" s="150"/>
      <c r="K751" s="58"/>
      <c r="L751" s="9"/>
      <c r="M75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5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5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51" s="140">
        <f>ACOMPANHAMENTO_01[[#This Row],[QUANT]]</f>
        <v>0</v>
      </c>
    </row>
    <row r="752" spans="2:16" x14ac:dyDescent="0.25">
      <c r="B752" s="6" t="str">
        <f>IF(ACOMPANHAMENTO_01[[#This Row],[MAT]]="","",COUNTA($C$8:C752))</f>
        <v/>
      </c>
      <c r="C752" s="3"/>
      <c r="D752" s="28" t="str">
        <f>IFERROR(VLOOKUP(ACOMPANHAMENTO_01[[#This Row],[MAT]],FUNCIONARIOS[],3,FALSE),"")</f>
        <v/>
      </c>
      <c r="E752" s="140" t="str">
        <f>IFERROR(VLOOKUP(ACOMPANHAMENTO_01[[#This Row],[MAT]],FUNCIONARIOS[],4,FALSE),"")</f>
        <v/>
      </c>
      <c r="F752" s="8"/>
      <c r="G752" s="7"/>
      <c r="H752" s="28" t="str">
        <f>IFERROR(VLOOKUP(ACOMPANHAMENTO_01[[#This Row],[COD.S]],TABELA_PRODUÇÃO[[COD]:[SERVIÇOS]],3,FALSE),"")</f>
        <v/>
      </c>
      <c r="I752" s="140" t="str">
        <f>IFERROR(VLOOKUP(ACOMPANHAMENTO_01[[#This Row],[COD.S]],TABELA_PRODUÇÃO[[COD]:[UND.]],4,FALSE),"")</f>
        <v/>
      </c>
      <c r="J752" s="150"/>
      <c r="K752" s="58"/>
      <c r="L752" s="9"/>
      <c r="M75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5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5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52" s="140">
        <f>ACOMPANHAMENTO_01[[#This Row],[QUANT]]</f>
        <v>0</v>
      </c>
    </row>
    <row r="753" spans="2:16" x14ac:dyDescent="0.25">
      <c r="B753" s="6" t="str">
        <f>IF(ACOMPANHAMENTO_01[[#This Row],[MAT]]="","",COUNTA($C$8:C753))</f>
        <v/>
      </c>
      <c r="C753" s="3"/>
      <c r="D753" s="28" t="str">
        <f>IFERROR(VLOOKUP(ACOMPANHAMENTO_01[[#This Row],[MAT]],FUNCIONARIOS[],3,FALSE),"")</f>
        <v/>
      </c>
      <c r="E753" s="140" t="str">
        <f>IFERROR(VLOOKUP(ACOMPANHAMENTO_01[[#This Row],[MAT]],FUNCIONARIOS[],4,FALSE),"")</f>
        <v/>
      </c>
      <c r="F753" s="8"/>
      <c r="G753" s="7"/>
      <c r="H753" s="28" t="str">
        <f>IFERROR(VLOOKUP(ACOMPANHAMENTO_01[[#This Row],[COD.S]],TABELA_PRODUÇÃO[[COD]:[SERVIÇOS]],3,FALSE),"")</f>
        <v/>
      </c>
      <c r="I753" s="140" t="str">
        <f>IFERROR(VLOOKUP(ACOMPANHAMENTO_01[[#This Row],[COD.S]],TABELA_PRODUÇÃO[[COD]:[UND.]],4,FALSE),"")</f>
        <v/>
      </c>
      <c r="J753" s="150"/>
      <c r="K753" s="58"/>
      <c r="L753" s="9"/>
      <c r="M75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5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5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53" s="140">
        <f>ACOMPANHAMENTO_01[[#This Row],[QUANT]]</f>
        <v>0</v>
      </c>
    </row>
    <row r="754" spans="2:16" x14ac:dyDescent="0.25">
      <c r="B754" s="6" t="str">
        <f>IF(ACOMPANHAMENTO_01[[#This Row],[MAT]]="","",COUNTA($C$8:C754))</f>
        <v/>
      </c>
      <c r="C754" s="3"/>
      <c r="D754" s="28" t="str">
        <f>IFERROR(VLOOKUP(ACOMPANHAMENTO_01[[#This Row],[MAT]],FUNCIONARIOS[],3,FALSE),"")</f>
        <v/>
      </c>
      <c r="E754" s="140" t="str">
        <f>IFERROR(VLOOKUP(ACOMPANHAMENTO_01[[#This Row],[MAT]],FUNCIONARIOS[],4,FALSE),"")</f>
        <v/>
      </c>
      <c r="F754" s="8"/>
      <c r="G754" s="7"/>
      <c r="H754" s="28" t="str">
        <f>IFERROR(VLOOKUP(ACOMPANHAMENTO_01[[#This Row],[COD.S]],TABELA_PRODUÇÃO[[COD]:[SERVIÇOS]],3,FALSE),"")</f>
        <v/>
      </c>
      <c r="I754" s="140" t="str">
        <f>IFERROR(VLOOKUP(ACOMPANHAMENTO_01[[#This Row],[COD.S]],TABELA_PRODUÇÃO[[COD]:[UND.]],4,FALSE),"")</f>
        <v/>
      </c>
      <c r="J754" s="150"/>
      <c r="K754" s="58"/>
      <c r="L754" s="9"/>
      <c r="M75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5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5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54" s="140">
        <f>ACOMPANHAMENTO_01[[#This Row],[QUANT]]</f>
        <v>0</v>
      </c>
    </row>
    <row r="755" spans="2:16" x14ac:dyDescent="0.25">
      <c r="B755" s="6" t="str">
        <f>IF(ACOMPANHAMENTO_01[[#This Row],[MAT]]="","",COUNTA($C$8:C755))</f>
        <v/>
      </c>
      <c r="C755" s="3"/>
      <c r="D755" s="28" t="str">
        <f>IFERROR(VLOOKUP(ACOMPANHAMENTO_01[[#This Row],[MAT]],FUNCIONARIOS[],3,FALSE),"")</f>
        <v/>
      </c>
      <c r="E755" s="140" t="str">
        <f>IFERROR(VLOOKUP(ACOMPANHAMENTO_01[[#This Row],[MAT]],FUNCIONARIOS[],4,FALSE),"")</f>
        <v/>
      </c>
      <c r="F755" s="8"/>
      <c r="G755" s="7"/>
      <c r="H755" s="28" t="str">
        <f>IFERROR(VLOOKUP(ACOMPANHAMENTO_01[[#This Row],[COD.S]],TABELA_PRODUÇÃO[[COD]:[SERVIÇOS]],3,FALSE),"")</f>
        <v/>
      </c>
      <c r="I755" s="140" t="str">
        <f>IFERROR(VLOOKUP(ACOMPANHAMENTO_01[[#This Row],[COD.S]],TABELA_PRODUÇÃO[[COD]:[UND.]],4,FALSE),"")</f>
        <v/>
      </c>
      <c r="J755" s="150"/>
      <c r="K755" s="58"/>
      <c r="L755" s="9"/>
      <c r="M75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5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5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55" s="140">
        <f>ACOMPANHAMENTO_01[[#This Row],[QUANT]]</f>
        <v>0</v>
      </c>
    </row>
    <row r="756" spans="2:16" x14ac:dyDescent="0.25">
      <c r="B756" s="6" t="str">
        <f>IF(ACOMPANHAMENTO_01[[#This Row],[MAT]]="","",COUNTA($C$8:C756))</f>
        <v/>
      </c>
      <c r="C756" s="3"/>
      <c r="D756" s="28" t="str">
        <f>IFERROR(VLOOKUP(ACOMPANHAMENTO_01[[#This Row],[MAT]],FUNCIONARIOS[],3,FALSE),"")</f>
        <v/>
      </c>
      <c r="E756" s="140" t="str">
        <f>IFERROR(VLOOKUP(ACOMPANHAMENTO_01[[#This Row],[MAT]],FUNCIONARIOS[],4,FALSE),"")</f>
        <v/>
      </c>
      <c r="F756" s="8"/>
      <c r="G756" s="7"/>
      <c r="H756" s="28" t="str">
        <f>IFERROR(VLOOKUP(ACOMPANHAMENTO_01[[#This Row],[COD.S]],TABELA_PRODUÇÃO[[COD]:[SERVIÇOS]],3,FALSE),"")</f>
        <v/>
      </c>
      <c r="I756" s="140" t="str">
        <f>IFERROR(VLOOKUP(ACOMPANHAMENTO_01[[#This Row],[COD.S]],TABELA_PRODUÇÃO[[COD]:[UND.]],4,FALSE),"")</f>
        <v/>
      </c>
      <c r="J756" s="150"/>
      <c r="K756" s="58"/>
      <c r="L756" s="9"/>
      <c r="M75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5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5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56" s="140">
        <f>ACOMPANHAMENTO_01[[#This Row],[QUANT]]</f>
        <v>0</v>
      </c>
    </row>
    <row r="757" spans="2:16" x14ac:dyDescent="0.25">
      <c r="B757" s="6" t="str">
        <f>IF(ACOMPANHAMENTO_01[[#This Row],[MAT]]="","",COUNTA($C$8:C757))</f>
        <v/>
      </c>
      <c r="C757" s="3"/>
      <c r="D757" s="28" t="str">
        <f>IFERROR(VLOOKUP(ACOMPANHAMENTO_01[[#This Row],[MAT]],FUNCIONARIOS[],3,FALSE),"")</f>
        <v/>
      </c>
      <c r="E757" s="140" t="str">
        <f>IFERROR(VLOOKUP(ACOMPANHAMENTO_01[[#This Row],[MAT]],FUNCIONARIOS[],4,FALSE),"")</f>
        <v/>
      </c>
      <c r="F757" s="8"/>
      <c r="G757" s="7"/>
      <c r="H757" s="28" t="str">
        <f>IFERROR(VLOOKUP(ACOMPANHAMENTO_01[[#This Row],[COD.S]],TABELA_PRODUÇÃO[[COD]:[SERVIÇOS]],3,FALSE),"")</f>
        <v/>
      </c>
      <c r="I757" s="140" t="str">
        <f>IFERROR(VLOOKUP(ACOMPANHAMENTO_01[[#This Row],[COD.S]],TABELA_PRODUÇÃO[[COD]:[UND.]],4,FALSE),"")</f>
        <v/>
      </c>
      <c r="J757" s="150"/>
      <c r="K757" s="58"/>
      <c r="L757" s="9"/>
      <c r="M75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5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5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57" s="140">
        <f>ACOMPANHAMENTO_01[[#This Row],[QUANT]]</f>
        <v>0</v>
      </c>
    </row>
    <row r="758" spans="2:16" x14ac:dyDescent="0.25">
      <c r="B758" s="6" t="str">
        <f>IF(ACOMPANHAMENTO_01[[#This Row],[MAT]]="","",COUNTA($C$8:C758))</f>
        <v/>
      </c>
      <c r="C758" s="3"/>
      <c r="D758" s="28" t="str">
        <f>IFERROR(VLOOKUP(ACOMPANHAMENTO_01[[#This Row],[MAT]],FUNCIONARIOS[],3,FALSE),"")</f>
        <v/>
      </c>
      <c r="E758" s="140" t="str">
        <f>IFERROR(VLOOKUP(ACOMPANHAMENTO_01[[#This Row],[MAT]],FUNCIONARIOS[],4,FALSE),"")</f>
        <v/>
      </c>
      <c r="F758" s="8"/>
      <c r="G758" s="7"/>
      <c r="H758" s="28" t="str">
        <f>IFERROR(VLOOKUP(ACOMPANHAMENTO_01[[#This Row],[COD.S]],TABELA_PRODUÇÃO[[COD]:[SERVIÇOS]],3,FALSE),"")</f>
        <v/>
      </c>
      <c r="I758" s="140" t="str">
        <f>IFERROR(VLOOKUP(ACOMPANHAMENTO_01[[#This Row],[COD.S]],TABELA_PRODUÇÃO[[COD]:[UND.]],4,FALSE),"")</f>
        <v/>
      </c>
      <c r="J758" s="150"/>
      <c r="K758" s="58"/>
      <c r="L758" s="9"/>
      <c r="M75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5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5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58" s="140">
        <f>ACOMPANHAMENTO_01[[#This Row],[QUANT]]</f>
        <v>0</v>
      </c>
    </row>
    <row r="759" spans="2:16" x14ac:dyDescent="0.25">
      <c r="B759" s="6" t="str">
        <f>IF(ACOMPANHAMENTO_01[[#This Row],[MAT]]="","",COUNTA($C$8:C759))</f>
        <v/>
      </c>
      <c r="C759" s="3"/>
      <c r="D759" s="28" t="str">
        <f>IFERROR(VLOOKUP(ACOMPANHAMENTO_01[[#This Row],[MAT]],FUNCIONARIOS[],3,FALSE),"")</f>
        <v/>
      </c>
      <c r="E759" s="140" t="str">
        <f>IFERROR(VLOOKUP(ACOMPANHAMENTO_01[[#This Row],[MAT]],FUNCIONARIOS[],4,FALSE),"")</f>
        <v/>
      </c>
      <c r="F759" s="8"/>
      <c r="G759" s="7"/>
      <c r="H759" s="28" t="str">
        <f>IFERROR(VLOOKUP(ACOMPANHAMENTO_01[[#This Row],[COD.S]],TABELA_PRODUÇÃO[[COD]:[SERVIÇOS]],3,FALSE),"")</f>
        <v/>
      </c>
      <c r="I759" s="140" t="str">
        <f>IFERROR(VLOOKUP(ACOMPANHAMENTO_01[[#This Row],[COD.S]],TABELA_PRODUÇÃO[[COD]:[UND.]],4,FALSE),"")</f>
        <v/>
      </c>
      <c r="J759" s="150"/>
      <c r="K759" s="58"/>
      <c r="L759" s="9"/>
      <c r="M75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5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5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59" s="140">
        <f>ACOMPANHAMENTO_01[[#This Row],[QUANT]]</f>
        <v>0</v>
      </c>
    </row>
    <row r="760" spans="2:16" x14ac:dyDescent="0.25">
      <c r="B760" s="6" t="str">
        <f>IF(ACOMPANHAMENTO_01[[#This Row],[MAT]]="","",COUNTA($C$8:C760))</f>
        <v/>
      </c>
      <c r="C760" s="3"/>
      <c r="D760" s="28" t="str">
        <f>IFERROR(VLOOKUP(ACOMPANHAMENTO_01[[#This Row],[MAT]],FUNCIONARIOS[],3,FALSE),"")</f>
        <v/>
      </c>
      <c r="E760" s="140" t="str">
        <f>IFERROR(VLOOKUP(ACOMPANHAMENTO_01[[#This Row],[MAT]],FUNCIONARIOS[],4,FALSE),"")</f>
        <v/>
      </c>
      <c r="F760" s="8"/>
      <c r="G760" s="7"/>
      <c r="H760" s="28" t="str">
        <f>IFERROR(VLOOKUP(ACOMPANHAMENTO_01[[#This Row],[COD.S]],TABELA_PRODUÇÃO[[COD]:[SERVIÇOS]],3,FALSE),"")</f>
        <v/>
      </c>
      <c r="I760" s="140" t="str">
        <f>IFERROR(VLOOKUP(ACOMPANHAMENTO_01[[#This Row],[COD.S]],TABELA_PRODUÇÃO[[COD]:[UND.]],4,FALSE),"")</f>
        <v/>
      </c>
      <c r="J760" s="150"/>
      <c r="K760" s="58"/>
      <c r="L760" s="9"/>
      <c r="M76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6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6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60" s="140">
        <f>ACOMPANHAMENTO_01[[#This Row],[QUANT]]</f>
        <v>0</v>
      </c>
    </row>
    <row r="761" spans="2:16" x14ac:dyDescent="0.25">
      <c r="B761" s="6" t="str">
        <f>IF(ACOMPANHAMENTO_01[[#This Row],[MAT]]="","",COUNTA($C$8:C761))</f>
        <v/>
      </c>
      <c r="C761" s="3"/>
      <c r="D761" s="28" t="str">
        <f>IFERROR(VLOOKUP(ACOMPANHAMENTO_01[[#This Row],[MAT]],FUNCIONARIOS[],3,FALSE),"")</f>
        <v/>
      </c>
      <c r="E761" s="140" t="str">
        <f>IFERROR(VLOOKUP(ACOMPANHAMENTO_01[[#This Row],[MAT]],FUNCIONARIOS[],4,FALSE),"")</f>
        <v/>
      </c>
      <c r="F761" s="8"/>
      <c r="G761" s="7"/>
      <c r="H761" s="28" t="str">
        <f>IFERROR(VLOOKUP(ACOMPANHAMENTO_01[[#This Row],[COD.S]],TABELA_PRODUÇÃO[[COD]:[SERVIÇOS]],3,FALSE),"")</f>
        <v/>
      </c>
      <c r="I761" s="140" t="str">
        <f>IFERROR(VLOOKUP(ACOMPANHAMENTO_01[[#This Row],[COD.S]],TABELA_PRODUÇÃO[[COD]:[UND.]],4,FALSE),"")</f>
        <v/>
      </c>
      <c r="J761" s="150"/>
      <c r="K761" s="58"/>
      <c r="L761" s="9"/>
      <c r="M76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6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6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61" s="140">
        <f>ACOMPANHAMENTO_01[[#This Row],[QUANT]]</f>
        <v>0</v>
      </c>
    </row>
    <row r="762" spans="2:16" x14ac:dyDescent="0.25">
      <c r="B762" s="6" t="str">
        <f>IF(ACOMPANHAMENTO_01[[#This Row],[MAT]]="","",COUNTA($C$8:C762))</f>
        <v/>
      </c>
      <c r="C762" s="3"/>
      <c r="D762" s="28" t="str">
        <f>IFERROR(VLOOKUP(ACOMPANHAMENTO_01[[#This Row],[MAT]],FUNCIONARIOS[],3,FALSE),"")</f>
        <v/>
      </c>
      <c r="E762" s="140" t="str">
        <f>IFERROR(VLOOKUP(ACOMPANHAMENTO_01[[#This Row],[MAT]],FUNCIONARIOS[],4,FALSE),"")</f>
        <v/>
      </c>
      <c r="F762" s="8"/>
      <c r="G762" s="7"/>
      <c r="H762" s="28" t="str">
        <f>IFERROR(VLOOKUP(ACOMPANHAMENTO_01[[#This Row],[COD.S]],TABELA_PRODUÇÃO[[COD]:[SERVIÇOS]],3,FALSE),"")</f>
        <v/>
      </c>
      <c r="I762" s="140" t="str">
        <f>IFERROR(VLOOKUP(ACOMPANHAMENTO_01[[#This Row],[COD.S]],TABELA_PRODUÇÃO[[COD]:[UND.]],4,FALSE),"")</f>
        <v/>
      </c>
      <c r="J762" s="150"/>
      <c r="K762" s="58"/>
      <c r="L762" s="9"/>
      <c r="M76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6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6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62" s="140">
        <f>ACOMPANHAMENTO_01[[#This Row],[QUANT]]</f>
        <v>0</v>
      </c>
    </row>
    <row r="763" spans="2:16" x14ac:dyDescent="0.25">
      <c r="B763" s="6" t="str">
        <f>IF(ACOMPANHAMENTO_01[[#This Row],[MAT]]="","",COUNTA($C$8:C763))</f>
        <v/>
      </c>
      <c r="C763" s="3"/>
      <c r="D763" s="28" t="str">
        <f>IFERROR(VLOOKUP(ACOMPANHAMENTO_01[[#This Row],[MAT]],FUNCIONARIOS[],3,FALSE),"")</f>
        <v/>
      </c>
      <c r="E763" s="140" t="str">
        <f>IFERROR(VLOOKUP(ACOMPANHAMENTO_01[[#This Row],[MAT]],FUNCIONARIOS[],4,FALSE),"")</f>
        <v/>
      </c>
      <c r="F763" s="8"/>
      <c r="G763" s="7"/>
      <c r="H763" s="28" t="str">
        <f>IFERROR(VLOOKUP(ACOMPANHAMENTO_01[[#This Row],[COD.S]],TABELA_PRODUÇÃO[[COD]:[SERVIÇOS]],3,FALSE),"")</f>
        <v/>
      </c>
      <c r="I763" s="140" t="str">
        <f>IFERROR(VLOOKUP(ACOMPANHAMENTO_01[[#This Row],[COD.S]],TABELA_PRODUÇÃO[[COD]:[UND.]],4,FALSE),"")</f>
        <v/>
      </c>
      <c r="J763" s="150"/>
      <c r="K763" s="58"/>
      <c r="L763" s="9"/>
      <c r="M76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6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6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63" s="140">
        <f>ACOMPANHAMENTO_01[[#This Row],[QUANT]]</f>
        <v>0</v>
      </c>
    </row>
    <row r="764" spans="2:16" x14ac:dyDescent="0.25">
      <c r="B764" s="6" t="str">
        <f>IF(ACOMPANHAMENTO_01[[#This Row],[MAT]]="","",COUNTA($C$8:C764))</f>
        <v/>
      </c>
      <c r="C764" s="3"/>
      <c r="D764" s="28" t="str">
        <f>IFERROR(VLOOKUP(ACOMPANHAMENTO_01[[#This Row],[MAT]],FUNCIONARIOS[],3,FALSE),"")</f>
        <v/>
      </c>
      <c r="E764" s="140" t="str">
        <f>IFERROR(VLOOKUP(ACOMPANHAMENTO_01[[#This Row],[MAT]],FUNCIONARIOS[],4,FALSE),"")</f>
        <v/>
      </c>
      <c r="F764" s="8"/>
      <c r="G764" s="7"/>
      <c r="H764" s="28" t="str">
        <f>IFERROR(VLOOKUP(ACOMPANHAMENTO_01[[#This Row],[COD.S]],TABELA_PRODUÇÃO[[COD]:[SERVIÇOS]],3,FALSE),"")</f>
        <v/>
      </c>
      <c r="I764" s="140" t="str">
        <f>IFERROR(VLOOKUP(ACOMPANHAMENTO_01[[#This Row],[COD.S]],TABELA_PRODUÇÃO[[COD]:[UND.]],4,FALSE),"")</f>
        <v/>
      </c>
      <c r="J764" s="150"/>
      <c r="K764" s="58"/>
      <c r="L764" s="9"/>
      <c r="M76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6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6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64" s="140">
        <f>ACOMPANHAMENTO_01[[#This Row],[QUANT]]</f>
        <v>0</v>
      </c>
    </row>
    <row r="765" spans="2:16" x14ac:dyDescent="0.25">
      <c r="B765" s="6" t="str">
        <f>IF(ACOMPANHAMENTO_01[[#This Row],[MAT]]="","",COUNTA($C$8:C765))</f>
        <v/>
      </c>
      <c r="C765" s="3"/>
      <c r="D765" s="28" t="str">
        <f>IFERROR(VLOOKUP(ACOMPANHAMENTO_01[[#This Row],[MAT]],FUNCIONARIOS[],3,FALSE),"")</f>
        <v/>
      </c>
      <c r="E765" s="140" t="str">
        <f>IFERROR(VLOOKUP(ACOMPANHAMENTO_01[[#This Row],[MAT]],FUNCIONARIOS[],4,FALSE),"")</f>
        <v/>
      </c>
      <c r="F765" s="8"/>
      <c r="G765" s="7"/>
      <c r="H765" s="28" t="str">
        <f>IFERROR(VLOOKUP(ACOMPANHAMENTO_01[[#This Row],[COD.S]],TABELA_PRODUÇÃO[[COD]:[SERVIÇOS]],3,FALSE),"")</f>
        <v/>
      </c>
      <c r="I765" s="140" t="str">
        <f>IFERROR(VLOOKUP(ACOMPANHAMENTO_01[[#This Row],[COD.S]],TABELA_PRODUÇÃO[[COD]:[UND.]],4,FALSE),"")</f>
        <v/>
      </c>
      <c r="J765" s="150"/>
      <c r="K765" s="58"/>
      <c r="L765" s="9"/>
      <c r="M76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6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6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65" s="140">
        <f>ACOMPANHAMENTO_01[[#This Row],[QUANT]]</f>
        <v>0</v>
      </c>
    </row>
    <row r="766" spans="2:16" x14ac:dyDescent="0.25">
      <c r="B766" s="6" t="str">
        <f>IF(ACOMPANHAMENTO_01[[#This Row],[MAT]]="","",COUNTA($C$8:C766))</f>
        <v/>
      </c>
      <c r="C766" s="3"/>
      <c r="D766" s="28" t="str">
        <f>IFERROR(VLOOKUP(ACOMPANHAMENTO_01[[#This Row],[MAT]],FUNCIONARIOS[],3,FALSE),"")</f>
        <v/>
      </c>
      <c r="E766" s="140" t="str">
        <f>IFERROR(VLOOKUP(ACOMPANHAMENTO_01[[#This Row],[MAT]],FUNCIONARIOS[],4,FALSE),"")</f>
        <v/>
      </c>
      <c r="F766" s="8"/>
      <c r="G766" s="7"/>
      <c r="H766" s="28" t="str">
        <f>IFERROR(VLOOKUP(ACOMPANHAMENTO_01[[#This Row],[COD.S]],TABELA_PRODUÇÃO[[COD]:[SERVIÇOS]],3,FALSE),"")</f>
        <v/>
      </c>
      <c r="I766" s="140" t="str">
        <f>IFERROR(VLOOKUP(ACOMPANHAMENTO_01[[#This Row],[COD.S]],TABELA_PRODUÇÃO[[COD]:[UND.]],4,FALSE),"")</f>
        <v/>
      </c>
      <c r="J766" s="150"/>
      <c r="K766" s="58"/>
      <c r="L766" s="9"/>
      <c r="M76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6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6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66" s="140">
        <f>ACOMPANHAMENTO_01[[#This Row],[QUANT]]</f>
        <v>0</v>
      </c>
    </row>
    <row r="767" spans="2:16" x14ac:dyDescent="0.25">
      <c r="B767" s="6" t="str">
        <f>IF(ACOMPANHAMENTO_01[[#This Row],[MAT]]="","",COUNTA($C$8:C767))</f>
        <v/>
      </c>
      <c r="C767" s="3"/>
      <c r="D767" s="28" t="str">
        <f>IFERROR(VLOOKUP(ACOMPANHAMENTO_01[[#This Row],[MAT]],FUNCIONARIOS[],3,FALSE),"")</f>
        <v/>
      </c>
      <c r="E767" s="140" t="str">
        <f>IFERROR(VLOOKUP(ACOMPANHAMENTO_01[[#This Row],[MAT]],FUNCIONARIOS[],4,FALSE),"")</f>
        <v/>
      </c>
      <c r="F767" s="8"/>
      <c r="G767" s="7"/>
      <c r="H767" s="28" t="str">
        <f>IFERROR(VLOOKUP(ACOMPANHAMENTO_01[[#This Row],[COD.S]],TABELA_PRODUÇÃO[[COD]:[SERVIÇOS]],3,FALSE),"")</f>
        <v/>
      </c>
      <c r="I767" s="140" t="str">
        <f>IFERROR(VLOOKUP(ACOMPANHAMENTO_01[[#This Row],[COD.S]],TABELA_PRODUÇÃO[[COD]:[UND.]],4,FALSE),"")</f>
        <v/>
      </c>
      <c r="J767" s="150"/>
      <c r="K767" s="58"/>
      <c r="L767" s="9"/>
      <c r="M76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6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6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67" s="140">
        <f>ACOMPANHAMENTO_01[[#This Row],[QUANT]]</f>
        <v>0</v>
      </c>
    </row>
    <row r="768" spans="2:16" x14ac:dyDescent="0.25">
      <c r="B768" s="6" t="str">
        <f>IF(ACOMPANHAMENTO_01[[#This Row],[MAT]]="","",COUNTA($C$8:C768))</f>
        <v/>
      </c>
      <c r="C768" s="3"/>
      <c r="D768" s="28" t="str">
        <f>IFERROR(VLOOKUP(ACOMPANHAMENTO_01[[#This Row],[MAT]],FUNCIONARIOS[],3,FALSE),"")</f>
        <v/>
      </c>
      <c r="E768" s="140" t="str">
        <f>IFERROR(VLOOKUP(ACOMPANHAMENTO_01[[#This Row],[MAT]],FUNCIONARIOS[],4,FALSE),"")</f>
        <v/>
      </c>
      <c r="F768" s="8"/>
      <c r="G768" s="7"/>
      <c r="H768" s="28" t="str">
        <f>IFERROR(VLOOKUP(ACOMPANHAMENTO_01[[#This Row],[COD.S]],TABELA_PRODUÇÃO[[COD]:[SERVIÇOS]],3,FALSE),"")</f>
        <v/>
      </c>
      <c r="I768" s="140" t="str">
        <f>IFERROR(VLOOKUP(ACOMPANHAMENTO_01[[#This Row],[COD.S]],TABELA_PRODUÇÃO[[COD]:[UND.]],4,FALSE),"")</f>
        <v/>
      </c>
      <c r="J768" s="150"/>
      <c r="K768" s="58"/>
      <c r="L768" s="9"/>
      <c r="M76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6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6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68" s="140">
        <f>ACOMPANHAMENTO_01[[#This Row],[QUANT]]</f>
        <v>0</v>
      </c>
    </row>
    <row r="769" spans="2:16" x14ac:dyDescent="0.25">
      <c r="B769" s="6" t="str">
        <f>IF(ACOMPANHAMENTO_01[[#This Row],[MAT]]="","",COUNTA($C$8:C769))</f>
        <v/>
      </c>
      <c r="C769" s="3"/>
      <c r="D769" s="28" t="str">
        <f>IFERROR(VLOOKUP(ACOMPANHAMENTO_01[[#This Row],[MAT]],FUNCIONARIOS[],3,FALSE),"")</f>
        <v/>
      </c>
      <c r="E769" s="140" t="str">
        <f>IFERROR(VLOOKUP(ACOMPANHAMENTO_01[[#This Row],[MAT]],FUNCIONARIOS[],4,FALSE),"")</f>
        <v/>
      </c>
      <c r="F769" s="8"/>
      <c r="G769" s="7"/>
      <c r="H769" s="28" t="str">
        <f>IFERROR(VLOOKUP(ACOMPANHAMENTO_01[[#This Row],[COD.S]],TABELA_PRODUÇÃO[[COD]:[SERVIÇOS]],3,FALSE),"")</f>
        <v/>
      </c>
      <c r="I769" s="140" t="str">
        <f>IFERROR(VLOOKUP(ACOMPANHAMENTO_01[[#This Row],[COD.S]],TABELA_PRODUÇÃO[[COD]:[UND.]],4,FALSE),"")</f>
        <v/>
      </c>
      <c r="J769" s="150"/>
      <c r="K769" s="58"/>
      <c r="L769" s="9"/>
      <c r="M76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6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6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69" s="140">
        <f>ACOMPANHAMENTO_01[[#This Row],[QUANT]]</f>
        <v>0</v>
      </c>
    </row>
    <row r="770" spans="2:16" x14ac:dyDescent="0.25">
      <c r="B770" s="6" t="str">
        <f>IF(ACOMPANHAMENTO_01[[#This Row],[MAT]]="","",COUNTA($C$8:C770))</f>
        <v/>
      </c>
      <c r="C770" s="3"/>
      <c r="D770" s="28" t="str">
        <f>IFERROR(VLOOKUP(ACOMPANHAMENTO_01[[#This Row],[MAT]],FUNCIONARIOS[],3,FALSE),"")</f>
        <v/>
      </c>
      <c r="E770" s="140" t="str">
        <f>IFERROR(VLOOKUP(ACOMPANHAMENTO_01[[#This Row],[MAT]],FUNCIONARIOS[],4,FALSE),"")</f>
        <v/>
      </c>
      <c r="F770" s="8"/>
      <c r="G770" s="7"/>
      <c r="H770" s="28" t="str">
        <f>IFERROR(VLOOKUP(ACOMPANHAMENTO_01[[#This Row],[COD.S]],TABELA_PRODUÇÃO[[COD]:[SERVIÇOS]],3,FALSE),"")</f>
        <v/>
      </c>
      <c r="I770" s="140" t="str">
        <f>IFERROR(VLOOKUP(ACOMPANHAMENTO_01[[#This Row],[COD.S]],TABELA_PRODUÇÃO[[COD]:[UND.]],4,FALSE),"")</f>
        <v/>
      </c>
      <c r="J770" s="150"/>
      <c r="K770" s="58"/>
      <c r="L770" s="9"/>
      <c r="M77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7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7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70" s="140">
        <f>ACOMPANHAMENTO_01[[#This Row],[QUANT]]</f>
        <v>0</v>
      </c>
    </row>
    <row r="771" spans="2:16" x14ac:dyDescent="0.25">
      <c r="B771" s="6" t="str">
        <f>IF(ACOMPANHAMENTO_01[[#This Row],[MAT]]="","",COUNTA($C$8:C771))</f>
        <v/>
      </c>
      <c r="C771" s="3"/>
      <c r="D771" s="28" t="str">
        <f>IFERROR(VLOOKUP(ACOMPANHAMENTO_01[[#This Row],[MAT]],FUNCIONARIOS[],3,FALSE),"")</f>
        <v/>
      </c>
      <c r="E771" s="140" t="str">
        <f>IFERROR(VLOOKUP(ACOMPANHAMENTO_01[[#This Row],[MAT]],FUNCIONARIOS[],4,FALSE),"")</f>
        <v/>
      </c>
      <c r="F771" s="8"/>
      <c r="G771" s="7"/>
      <c r="H771" s="28" t="str">
        <f>IFERROR(VLOOKUP(ACOMPANHAMENTO_01[[#This Row],[COD.S]],TABELA_PRODUÇÃO[[COD]:[SERVIÇOS]],3,FALSE),"")</f>
        <v/>
      </c>
      <c r="I771" s="140" t="str">
        <f>IFERROR(VLOOKUP(ACOMPANHAMENTO_01[[#This Row],[COD.S]],TABELA_PRODUÇÃO[[COD]:[UND.]],4,FALSE),"")</f>
        <v/>
      </c>
      <c r="J771" s="150"/>
      <c r="K771" s="58"/>
      <c r="L771" s="9"/>
      <c r="M77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7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7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71" s="140">
        <f>ACOMPANHAMENTO_01[[#This Row],[QUANT]]</f>
        <v>0</v>
      </c>
    </row>
    <row r="772" spans="2:16" x14ac:dyDescent="0.25">
      <c r="B772" s="6" t="str">
        <f>IF(ACOMPANHAMENTO_01[[#This Row],[MAT]]="","",COUNTA($C$8:C772))</f>
        <v/>
      </c>
      <c r="C772" s="3"/>
      <c r="D772" s="28" t="str">
        <f>IFERROR(VLOOKUP(ACOMPANHAMENTO_01[[#This Row],[MAT]],FUNCIONARIOS[],3,FALSE),"")</f>
        <v/>
      </c>
      <c r="E772" s="140" t="str">
        <f>IFERROR(VLOOKUP(ACOMPANHAMENTO_01[[#This Row],[MAT]],FUNCIONARIOS[],4,FALSE),"")</f>
        <v/>
      </c>
      <c r="F772" s="8"/>
      <c r="G772" s="7"/>
      <c r="H772" s="28" t="str">
        <f>IFERROR(VLOOKUP(ACOMPANHAMENTO_01[[#This Row],[COD.S]],TABELA_PRODUÇÃO[[COD]:[SERVIÇOS]],3,FALSE),"")</f>
        <v/>
      </c>
      <c r="I772" s="140" t="str">
        <f>IFERROR(VLOOKUP(ACOMPANHAMENTO_01[[#This Row],[COD.S]],TABELA_PRODUÇÃO[[COD]:[UND.]],4,FALSE),"")</f>
        <v/>
      </c>
      <c r="J772" s="150"/>
      <c r="K772" s="58"/>
      <c r="L772" s="9"/>
      <c r="M77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7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7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72" s="140">
        <f>ACOMPANHAMENTO_01[[#This Row],[QUANT]]</f>
        <v>0</v>
      </c>
    </row>
    <row r="773" spans="2:16" x14ac:dyDescent="0.25">
      <c r="B773" s="6" t="str">
        <f>IF(ACOMPANHAMENTO_01[[#This Row],[MAT]]="","",COUNTA($C$8:C773))</f>
        <v/>
      </c>
      <c r="C773" s="3"/>
      <c r="D773" s="28" t="str">
        <f>IFERROR(VLOOKUP(ACOMPANHAMENTO_01[[#This Row],[MAT]],FUNCIONARIOS[],3,FALSE),"")</f>
        <v/>
      </c>
      <c r="E773" s="140" t="str">
        <f>IFERROR(VLOOKUP(ACOMPANHAMENTO_01[[#This Row],[MAT]],FUNCIONARIOS[],4,FALSE),"")</f>
        <v/>
      </c>
      <c r="F773" s="8"/>
      <c r="G773" s="7"/>
      <c r="H773" s="28" t="str">
        <f>IFERROR(VLOOKUP(ACOMPANHAMENTO_01[[#This Row],[COD.S]],TABELA_PRODUÇÃO[[COD]:[SERVIÇOS]],3,FALSE),"")</f>
        <v/>
      </c>
      <c r="I773" s="140" t="str">
        <f>IFERROR(VLOOKUP(ACOMPANHAMENTO_01[[#This Row],[COD.S]],TABELA_PRODUÇÃO[[COD]:[UND.]],4,FALSE),"")</f>
        <v/>
      </c>
      <c r="J773" s="150"/>
      <c r="K773" s="58"/>
      <c r="L773" s="9"/>
      <c r="M77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7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7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73" s="140">
        <f>ACOMPANHAMENTO_01[[#This Row],[QUANT]]</f>
        <v>0</v>
      </c>
    </row>
    <row r="774" spans="2:16" x14ac:dyDescent="0.25">
      <c r="B774" s="6" t="str">
        <f>IF(ACOMPANHAMENTO_01[[#This Row],[MAT]]="","",COUNTA($C$8:C774))</f>
        <v/>
      </c>
      <c r="C774" s="3"/>
      <c r="D774" s="28" t="str">
        <f>IFERROR(VLOOKUP(ACOMPANHAMENTO_01[[#This Row],[MAT]],FUNCIONARIOS[],3,FALSE),"")</f>
        <v/>
      </c>
      <c r="E774" s="140" t="str">
        <f>IFERROR(VLOOKUP(ACOMPANHAMENTO_01[[#This Row],[MAT]],FUNCIONARIOS[],4,FALSE),"")</f>
        <v/>
      </c>
      <c r="F774" s="8"/>
      <c r="G774" s="7"/>
      <c r="H774" s="28" t="str">
        <f>IFERROR(VLOOKUP(ACOMPANHAMENTO_01[[#This Row],[COD.S]],TABELA_PRODUÇÃO[[COD]:[SERVIÇOS]],3,FALSE),"")</f>
        <v/>
      </c>
      <c r="I774" s="140" t="str">
        <f>IFERROR(VLOOKUP(ACOMPANHAMENTO_01[[#This Row],[COD.S]],TABELA_PRODUÇÃO[[COD]:[UND.]],4,FALSE),"")</f>
        <v/>
      </c>
      <c r="J774" s="150"/>
      <c r="K774" s="58"/>
      <c r="L774" s="9"/>
      <c r="M77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7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7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74" s="140">
        <f>ACOMPANHAMENTO_01[[#This Row],[QUANT]]</f>
        <v>0</v>
      </c>
    </row>
    <row r="775" spans="2:16" x14ac:dyDescent="0.25">
      <c r="B775" s="6" t="str">
        <f>IF(ACOMPANHAMENTO_01[[#This Row],[MAT]]="","",COUNTA($C$8:C775))</f>
        <v/>
      </c>
      <c r="C775" s="3"/>
      <c r="D775" s="28" t="str">
        <f>IFERROR(VLOOKUP(ACOMPANHAMENTO_01[[#This Row],[MAT]],FUNCIONARIOS[],3,FALSE),"")</f>
        <v/>
      </c>
      <c r="E775" s="140" t="str">
        <f>IFERROR(VLOOKUP(ACOMPANHAMENTO_01[[#This Row],[MAT]],FUNCIONARIOS[],4,FALSE),"")</f>
        <v/>
      </c>
      <c r="F775" s="8"/>
      <c r="G775" s="7"/>
      <c r="H775" s="28" t="str">
        <f>IFERROR(VLOOKUP(ACOMPANHAMENTO_01[[#This Row],[COD.S]],TABELA_PRODUÇÃO[[COD]:[SERVIÇOS]],3,FALSE),"")</f>
        <v/>
      </c>
      <c r="I775" s="140" t="str">
        <f>IFERROR(VLOOKUP(ACOMPANHAMENTO_01[[#This Row],[COD.S]],TABELA_PRODUÇÃO[[COD]:[UND.]],4,FALSE),"")</f>
        <v/>
      </c>
      <c r="J775" s="150"/>
      <c r="K775" s="58"/>
      <c r="L775" s="9"/>
      <c r="M77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7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7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75" s="140">
        <f>ACOMPANHAMENTO_01[[#This Row],[QUANT]]</f>
        <v>0</v>
      </c>
    </row>
    <row r="776" spans="2:16" x14ac:dyDescent="0.25">
      <c r="B776" s="6" t="str">
        <f>IF(ACOMPANHAMENTO_01[[#This Row],[MAT]]="","",COUNTA($C$8:C776))</f>
        <v/>
      </c>
      <c r="C776" s="3"/>
      <c r="D776" s="28" t="str">
        <f>IFERROR(VLOOKUP(ACOMPANHAMENTO_01[[#This Row],[MAT]],FUNCIONARIOS[],3,FALSE),"")</f>
        <v/>
      </c>
      <c r="E776" s="140" t="str">
        <f>IFERROR(VLOOKUP(ACOMPANHAMENTO_01[[#This Row],[MAT]],FUNCIONARIOS[],4,FALSE),"")</f>
        <v/>
      </c>
      <c r="F776" s="8"/>
      <c r="G776" s="7"/>
      <c r="H776" s="28" t="str">
        <f>IFERROR(VLOOKUP(ACOMPANHAMENTO_01[[#This Row],[COD.S]],TABELA_PRODUÇÃO[[COD]:[SERVIÇOS]],3,FALSE),"")</f>
        <v/>
      </c>
      <c r="I776" s="140" t="str">
        <f>IFERROR(VLOOKUP(ACOMPANHAMENTO_01[[#This Row],[COD.S]],TABELA_PRODUÇÃO[[COD]:[UND.]],4,FALSE),"")</f>
        <v/>
      </c>
      <c r="J776" s="150"/>
      <c r="K776" s="58"/>
      <c r="L776" s="9"/>
      <c r="M77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7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7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76" s="140">
        <f>ACOMPANHAMENTO_01[[#This Row],[QUANT]]</f>
        <v>0</v>
      </c>
    </row>
    <row r="777" spans="2:16" x14ac:dyDescent="0.25">
      <c r="B777" s="6" t="str">
        <f>IF(ACOMPANHAMENTO_01[[#This Row],[MAT]]="","",COUNTA($C$8:C777))</f>
        <v/>
      </c>
      <c r="C777" s="3"/>
      <c r="D777" s="28" t="str">
        <f>IFERROR(VLOOKUP(ACOMPANHAMENTO_01[[#This Row],[MAT]],FUNCIONARIOS[],3,FALSE),"")</f>
        <v/>
      </c>
      <c r="E777" s="140" t="str">
        <f>IFERROR(VLOOKUP(ACOMPANHAMENTO_01[[#This Row],[MAT]],FUNCIONARIOS[],4,FALSE),"")</f>
        <v/>
      </c>
      <c r="F777" s="8"/>
      <c r="G777" s="7"/>
      <c r="H777" s="28" t="str">
        <f>IFERROR(VLOOKUP(ACOMPANHAMENTO_01[[#This Row],[COD.S]],TABELA_PRODUÇÃO[[COD]:[SERVIÇOS]],3,FALSE),"")</f>
        <v/>
      </c>
      <c r="I777" s="140" t="str">
        <f>IFERROR(VLOOKUP(ACOMPANHAMENTO_01[[#This Row],[COD.S]],TABELA_PRODUÇÃO[[COD]:[UND.]],4,FALSE),"")</f>
        <v/>
      </c>
      <c r="J777" s="150"/>
      <c r="K777" s="58"/>
      <c r="L777" s="9"/>
      <c r="M77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7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7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77" s="140">
        <f>ACOMPANHAMENTO_01[[#This Row],[QUANT]]</f>
        <v>0</v>
      </c>
    </row>
    <row r="778" spans="2:16" x14ac:dyDescent="0.25">
      <c r="B778" s="6" t="str">
        <f>IF(ACOMPANHAMENTO_01[[#This Row],[MAT]]="","",COUNTA($C$8:C778))</f>
        <v/>
      </c>
      <c r="C778" s="3"/>
      <c r="D778" s="28" t="str">
        <f>IFERROR(VLOOKUP(ACOMPANHAMENTO_01[[#This Row],[MAT]],FUNCIONARIOS[],3,FALSE),"")</f>
        <v/>
      </c>
      <c r="E778" s="140" t="str">
        <f>IFERROR(VLOOKUP(ACOMPANHAMENTO_01[[#This Row],[MAT]],FUNCIONARIOS[],4,FALSE),"")</f>
        <v/>
      </c>
      <c r="F778" s="8"/>
      <c r="G778" s="7"/>
      <c r="H778" s="28" t="str">
        <f>IFERROR(VLOOKUP(ACOMPANHAMENTO_01[[#This Row],[COD.S]],TABELA_PRODUÇÃO[[COD]:[SERVIÇOS]],3,FALSE),"")</f>
        <v/>
      </c>
      <c r="I778" s="140" t="str">
        <f>IFERROR(VLOOKUP(ACOMPANHAMENTO_01[[#This Row],[COD.S]],TABELA_PRODUÇÃO[[COD]:[UND.]],4,FALSE),"")</f>
        <v/>
      </c>
      <c r="J778" s="150"/>
      <c r="K778" s="58"/>
      <c r="L778" s="9"/>
      <c r="M77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7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7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78" s="140">
        <f>ACOMPANHAMENTO_01[[#This Row],[QUANT]]</f>
        <v>0</v>
      </c>
    </row>
    <row r="779" spans="2:16" x14ac:dyDescent="0.25">
      <c r="B779" s="6" t="str">
        <f>IF(ACOMPANHAMENTO_01[[#This Row],[MAT]]="","",COUNTA($C$8:C779))</f>
        <v/>
      </c>
      <c r="C779" s="3"/>
      <c r="D779" s="28" t="str">
        <f>IFERROR(VLOOKUP(ACOMPANHAMENTO_01[[#This Row],[MAT]],FUNCIONARIOS[],3,FALSE),"")</f>
        <v/>
      </c>
      <c r="E779" s="140" t="str">
        <f>IFERROR(VLOOKUP(ACOMPANHAMENTO_01[[#This Row],[MAT]],FUNCIONARIOS[],4,FALSE),"")</f>
        <v/>
      </c>
      <c r="F779" s="8"/>
      <c r="G779" s="7"/>
      <c r="H779" s="28" t="str">
        <f>IFERROR(VLOOKUP(ACOMPANHAMENTO_01[[#This Row],[COD.S]],TABELA_PRODUÇÃO[[COD]:[SERVIÇOS]],3,FALSE),"")</f>
        <v/>
      </c>
      <c r="I779" s="140" t="str">
        <f>IFERROR(VLOOKUP(ACOMPANHAMENTO_01[[#This Row],[COD.S]],TABELA_PRODUÇÃO[[COD]:[UND.]],4,FALSE),"")</f>
        <v/>
      </c>
      <c r="J779" s="150"/>
      <c r="K779" s="58"/>
      <c r="L779" s="9"/>
      <c r="M77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7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7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79" s="140">
        <f>ACOMPANHAMENTO_01[[#This Row],[QUANT]]</f>
        <v>0</v>
      </c>
    </row>
    <row r="780" spans="2:16" x14ac:dyDescent="0.25">
      <c r="B780" s="6" t="str">
        <f>IF(ACOMPANHAMENTO_01[[#This Row],[MAT]]="","",COUNTA($C$8:C780))</f>
        <v/>
      </c>
      <c r="C780" s="3"/>
      <c r="D780" s="28" t="str">
        <f>IFERROR(VLOOKUP(ACOMPANHAMENTO_01[[#This Row],[MAT]],FUNCIONARIOS[],3,FALSE),"")</f>
        <v/>
      </c>
      <c r="E780" s="140" t="str">
        <f>IFERROR(VLOOKUP(ACOMPANHAMENTO_01[[#This Row],[MAT]],FUNCIONARIOS[],4,FALSE),"")</f>
        <v/>
      </c>
      <c r="F780" s="8"/>
      <c r="G780" s="7"/>
      <c r="H780" s="28" t="str">
        <f>IFERROR(VLOOKUP(ACOMPANHAMENTO_01[[#This Row],[COD.S]],TABELA_PRODUÇÃO[[COD]:[SERVIÇOS]],3,FALSE),"")</f>
        <v/>
      </c>
      <c r="I780" s="140" t="str">
        <f>IFERROR(VLOOKUP(ACOMPANHAMENTO_01[[#This Row],[COD.S]],TABELA_PRODUÇÃO[[COD]:[UND.]],4,FALSE),"")</f>
        <v/>
      </c>
      <c r="J780" s="150"/>
      <c r="K780" s="58"/>
      <c r="L780" s="9"/>
      <c r="M78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8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8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80" s="140">
        <f>ACOMPANHAMENTO_01[[#This Row],[QUANT]]</f>
        <v>0</v>
      </c>
    </row>
    <row r="781" spans="2:16" x14ac:dyDescent="0.25">
      <c r="B781" s="6" t="str">
        <f>IF(ACOMPANHAMENTO_01[[#This Row],[MAT]]="","",COUNTA($C$8:C781))</f>
        <v/>
      </c>
      <c r="C781" s="3"/>
      <c r="D781" s="28" t="str">
        <f>IFERROR(VLOOKUP(ACOMPANHAMENTO_01[[#This Row],[MAT]],FUNCIONARIOS[],3,FALSE),"")</f>
        <v/>
      </c>
      <c r="E781" s="140" t="str">
        <f>IFERROR(VLOOKUP(ACOMPANHAMENTO_01[[#This Row],[MAT]],FUNCIONARIOS[],4,FALSE),"")</f>
        <v/>
      </c>
      <c r="F781" s="8"/>
      <c r="G781" s="7"/>
      <c r="H781" s="28" t="str">
        <f>IFERROR(VLOOKUP(ACOMPANHAMENTO_01[[#This Row],[COD.S]],TABELA_PRODUÇÃO[[COD]:[SERVIÇOS]],3,FALSE),"")</f>
        <v/>
      </c>
      <c r="I781" s="140" t="str">
        <f>IFERROR(VLOOKUP(ACOMPANHAMENTO_01[[#This Row],[COD.S]],TABELA_PRODUÇÃO[[COD]:[UND.]],4,FALSE),"")</f>
        <v/>
      </c>
      <c r="J781" s="150"/>
      <c r="K781" s="58"/>
      <c r="L781" s="9"/>
      <c r="M78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8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8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81" s="140">
        <f>ACOMPANHAMENTO_01[[#This Row],[QUANT]]</f>
        <v>0</v>
      </c>
    </row>
    <row r="782" spans="2:16" x14ac:dyDescent="0.25">
      <c r="B782" s="6" t="str">
        <f>IF(ACOMPANHAMENTO_01[[#This Row],[MAT]]="","",COUNTA($C$8:C782))</f>
        <v/>
      </c>
      <c r="C782" s="3"/>
      <c r="D782" s="28" t="str">
        <f>IFERROR(VLOOKUP(ACOMPANHAMENTO_01[[#This Row],[MAT]],FUNCIONARIOS[],3,FALSE),"")</f>
        <v/>
      </c>
      <c r="E782" s="140" t="str">
        <f>IFERROR(VLOOKUP(ACOMPANHAMENTO_01[[#This Row],[MAT]],FUNCIONARIOS[],4,FALSE),"")</f>
        <v/>
      </c>
      <c r="F782" s="8"/>
      <c r="G782" s="7"/>
      <c r="H782" s="28" t="str">
        <f>IFERROR(VLOOKUP(ACOMPANHAMENTO_01[[#This Row],[COD.S]],TABELA_PRODUÇÃO[[COD]:[SERVIÇOS]],3,FALSE),"")</f>
        <v/>
      </c>
      <c r="I782" s="140" t="str">
        <f>IFERROR(VLOOKUP(ACOMPANHAMENTO_01[[#This Row],[COD.S]],TABELA_PRODUÇÃO[[COD]:[UND.]],4,FALSE),"")</f>
        <v/>
      </c>
      <c r="J782" s="150"/>
      <c r="K782" s="58"/>
      <c r="L782" s="9"/>
      <c r="M78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8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8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82" s="140">
        <f>ACOMPANHAMENTO_01[[#This Row],[QUANT]]</f>
        <v>0</v>
      </c>
    </row>
    <row r="783" spans="2:16" x14ac:dyDescent="0.25">
      <c r="B783" s="6" t="str">
        <f>IF(ACOMPANHAMENTO_01[[#This Row],[MAT]]="","",COUNTA($C$8:C783))</f>
        <v/>
      </c>
      <c r="C783" s="3"/>
      <c r="D783" s="28" t="str">
        <f>IFERROR(VLOOKUP(ACOMPANHAMENTO_01[[#This Row],[MAT]],FUNCIONARIOS[],3,FALSE),"")</f>
        <v/>
      </c>
      <c r="E783" s="140" t="str">
        <f>IFERROR(VLOOKUP(ACOMPANHAMENTO_01[[#This Row],[MAT]],FUNCIONARIOS[],4,FALSE),"")</f>
        <v/>
      </c>
      <c r="F783" s="8"/>
      <c r="G783" s="7"/>
      <c r="H783" s="28" t="str">
        <f>IFERROR(VLOOKUP(ACOMPANHAMENTO_01[[#This Row],[COD.S]],TABELA_PRODUÇÃO[[COD]:[SERVIÇOS]],3,FALSE),"")</f>
        <v/>
      </c>
      <c r="I783" s="140" t="str">
        <f>IFERROR(VLOOKUP(ACOMPANHAMENTO_01[[#This Row],[COD.S]],TABELA_PRODUÇÃO[[COD]:[UND.]],4,FALSE),"")</f>
        <v/>
      </c>
      <c r="J783" s="150"/>
      <c r="K783" s="58"/>
      <c r="L783" s="9"/>
      <c r="M78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8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8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83" s="140">
        <f>ACOMPANHAMENTO_01[[#This Row],[QUANT]]</f>
        <v>0</v>
      </c>
    </row>
    <row r="784" spans="2:16" x14ac:dyDescent="0.25">
      <c r="B784" s="6" t="str">
        <f>IF(ACOMPANHAMENTO_01[[#This Row],[MAT]]="","",COUNTA($C$8:C784))</f>
        <v/>
      </c>
      <c r="C784" s="3"/>
      <c r="D784" s="28" t="str">
        <f>IFERROR(VLOOKUP(ACOMPANHAMENTO_01[[#This Row],[MAT]],FUNCIONARIOS[],3,FALSE),"")</f>
        <v/>
      </c>
      <c r="E784" s="140" t="str">
        <f>IFERROR(VLOOKUP(ACOMPANHAMENTO_01[[#This Row],[MAT]],FUNCIONARIOS[],4,FALSE),"")</f>
        <v/>
      </c>
      <c r="F784" s="8"/>
      <c r="G784" s="7"/>
      <c r="H784" s="28" t="str">
        <f>IFERROR(VLOOKUP(ACOMPANHAMENTO_01[[#This Row],[COD.S]],TABELA_PRODUÇÃO[[COD]:[SERVIÇOS]],3,FALSE),"")</f>
        <v/>
      </c>
      <c r="I784" s="140" t="str">
        <f>IFERROR(VLOOKUP(ACOMPANHAMENTO_01[[#This Row],[COD.S]],TABELA_PRODUÇÃO[[COD]:[UND.]],4,FALSE),"")</f>
        <v/>
      </c>
      <c r="J784" s="150"/>
      <c r="K784" s="58"/>
      <c r="L784" s="9"/>
      <c r="M78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8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8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84" s="140">
        <f>ACOMPANHAMENTO_01[[#This Row],[QUANT]]</f>
        <v>0</v>
      </c>
    </row>
    <row r="785" spans="2:16" x14ac:dyDescent="0.25">
      <c r="B785" s="6" t="str">
        <f>IF(ACOMPANHAMENTO_01[[#This Row],[MAT]]="","",COUNTA($C$8:C785))</f>
        <v/>
      </c>
      <c r="C785" s="3"/>
      <c r="D785" s="28" t="str">
        <f>IFERROR(VLOOKUP(ACOMPANHAMENTO_01[[#This Row],[MAT]],FUNCIONARIOS[],3,FALSE),"")</f>
        <v/>
      </c>
      <c r="E785" s="140" t="str">
        <f>IFERROR(VLOOKUP(ACOMPANHAMENTO_01[[#This Row],[MAT]],FUNCIONARIOS[],4,FALSE),"")</f>
        <v/>
      </c>
      <c r="F785" s="8"/>
      <c r="G785" s="7"/>
      <c r="H785" s="28" t="str">
        <f>IFERROR(VLOOKUP(ACOMPANHAMENTO_01[[#This Row],[COD.S]],TABELA_PRODUÇÃO[[COD]:[SERVIÇOS]],3,FALSE),"")</f>
        <v/>
      </c>
      <c r="I785" s="140" t="str">
        <f>IFERROR(VLOOKUP(ACOMPANHAMENTO_01[[#This Row],[COD.S]],TABELA_PRODUÇÃO[[COD]:[UND.]],4,FALSE),"")</f>
        <v/>
      </c>
      <c r="J785" s="150"/>
      <c r="K785" s="58"/>
      <c r="L785" s="9"/>
      <c r="M78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8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8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85" s="140">
        <f>ACOMPANHAMENTO_01[[#This Row],[QUANT]]</f>
        <v>0</v>
      </c>
    </row>
    <row r="786" spans="2:16" x14ac:dyDescent="0.25">
      <c r="B786" s="6" t="str">
        <f>IF(ACOMPANHAMENTO_01[[#This Row],[MAT]]="","",COUNTA($C$8:C786))</f>
        <v/>
      </c>
      <c r="C786" s="3"/>
      <c r="D786" s="28" t="str">
        <f>IFERROR(VLOOKUP(ACOMPANHAMENTO_01[[#This Row],[MAT]],FUNCIONARIOS[],3,FALSE),"")</f>
        <v/>
      </c>
      <c r="E786" s="140" t="str">
        <f>IFERROR(VLOOKUP(ACOMPANHAMENTO_01[[#This Row],[MAT]],FUNCIONARIOS[],4,FALSE),"")</f>
        <v/>
      </c>
      <c r="F786" s="8"/>
      <c r="G786" s="7"/>
      <c r="H786" s="28" t="str">
        <f>IFERROR(VLOOKUP(ACOMPANHAMENTO_01[[#This Row],[COD.S]],TABELA_PRODUÇÃO[[COD]:[SERVIÇOS]],3,FALSE),"")</f>
        <v/>
      </c>
      <c r="I786" s="140" t="str">
        <f>IFERROR(VLOOKUP(ACOMPANHAMENTO_01[[#This Row],[COD.S]],TABELA_PRODUÇÃO[[COD]:[UND.]],4,FALSE),"")</f>
        <v/>
      </c>
      <c r="J786" s="150"/>
      <c r="K786" s="58"/>
      <c r="L786" s="9"/>
      <c r="M78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8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8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86" s="140">
        <f>ACOMPANHAMENTO_01[[#This Row],[QUANT]]</f>
        <v>0</v>
      </c>
    </row>
    <row r="787" spans="2:16" x14ac:dyDescent="0.25">
      <c r="B787" s="6" t="str">
        <f>IF(ACOMPANHAMENTO_01[[#This Row],[MAT]]="","",COUNTA($C$8:C787))</f>
        <v/>
      </c>
      <c r="C787" s="3"/>
      <c r="D787" s="28" t="str">
        <f>IFERROR(VLOOKUP(ACOMPANHAMENTO_01[[#This Row],[MAT]],FUNCIONARIOS[],3,FALSE),"")</f>
        <v/>
      </c>
      <c r="E787" s="140" t="str">
        <f>IFERROR(VLOOKUP(ACOMPANHAMENTO_01[[#This Row],[MAT]],FUNCIONARIOS[],4,FALSE),"")</f>
        <v/>
      </c>
      <c r="F787" s="8"/>
      <c r="G787" s="7"/>
      <c r="H787" s="28" t="str">
        <f>IFERROR(VLOOKUP(ACOMPANHAMENTO_01[[#This Row],[COD.S]],TABELA_PRODUÇÃO[[COD]:[SERVIÇOS]],3,FALSE),"")</f>
        <v/>
      </c>
      <c r="I787" s="140" t="str">
        <f>IFERROR(VLOOKUP(ACOMPANHAMENTO_01[[#This Row],[COD.S]],TABELA_PRODUÇÃO[[COD]:[UND.]],4,FALSE),"")</f>
        <v/>
      </c>
      <c r="J787" s="150"/>
      <c r="K787" s="58"/>
      <c r="L787" s="9"/>
      <c r="M78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8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8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87" s="140">
        <f>ACOMPANHAMENTO_01[[#This Row],[QUANT]]</f>
        <v>0</v>
      </c>
    </row>
    <row r="788" spans="2:16" x14ac:dyDescent="0.25">
      <c r="B788" s="6" t="str">
        <f>IF(ACOMPANHAMENTO_01[[#This Row],[MAT]]="","",COUNTA($C$8:C788))</f>
        <v/>
      </c>
      <c r="C788" s="3"/>
      <c r="D788" s="28" t="str">
        <f>IFERROR(VLOOKUP(ACOMPANHAMENTO_01[[#This Row],[MAT]],FUNCIONARIOS[],3,FALSE),"")</f>
        <v/>
      </c>
      <c r="E788" s="140" t="str">
        <f>IFERROR(VLOOKUP(ACOMPANHAMENTO_01[[#This Row],[MAT]],FUNCIONARIOS[],4,FALSE),"")</f>
        <v/>
      </c>
      <c r="F788" s="8"/>
      <c r="G788" s="7"/>
      <c r="H788" s="28" t="str">
        <f>IFERROR(VLOOKUP(ACOMPANHAMENTO_01[[#This Row],[COD.S]],TABELA_PRODUÇÃO[[COD]:[SERVIÇOS]],3,FALSE),"")</f>
        <v/>
      </c>
      <c r="I788" s="140" t="str">
        <f>IFERROR(VLOOKUP(ACOMPANHAMENTO_01[[#This Row],[COD.S]],TABELA_PRODUÇÃO[[COD]:[UND.]],4,FALSE),"")</f>
        <v/>
      </c>
      <c r="J788" s="150"/>
      <c r="K788" s="58"/>
      <c r="L788" s="9"/>
      <c r="M78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8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8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88" s="140">
        <f>ACOMPANHAMENTO_01[[#This Row],[QUANT]]</f>
        <v>0</v>
      </c>
    </row>
    <row r="789" spans="2:16" x14ac:dyDescent="0.25">
      <c r="B789" s="6" t="str">
        <f>IF(ACOMPANHAMENTO_01[[#This Row],[MAT]]="","",COUNTA($C$8:C789))</f>
        <v/>
      </c>
      <c r="C789" s="3"/>
      <c r="D789" s="28" t="str">
        <f>IFERROR(VLOOKUP(ACOMPANHAMENTO_01[[#This Row],[MAT]],FUNCIONARIOS[],3,FALSE),"")</f>
        <v/>
      </c>
      <c r="E789" s="140" t="str">
        <f>IFERROR(VLOOKUP(ACOMPANHAMENTO_01[[#This Row],[MAT]],FUNCIONARIOS[],4,FALSE),"")</f>
        <v/>
      </c>
      <c r="F789" s="8"/>
      <c r="G789" s="7"/>
      <c r="H789" s="28" t="str">
        <f>IFERROR(VLOOKUP(ACOMPANHAMENTO_01[[#This Row],[COD.S]],TABELA_PRODUÇÃO[[COD]:[SERVIÇOS]],3,FALSE),"")</f>
        <v/>
      </c>
      <c r="I789" s="140" t="str">
        <f>IFERROR(VLOOKUP(ACOMPANHAMENTO_01[[#This Row],[COD.S]],TABELA_PRODUÇÃO[[COD]:[UND.]],4,FALSE),"")</f>
        <v/>
      </c>
      <c r="J789" s="150"/>
      <c r="K789" s="58"/>
      <c r="L789" s="9"/>
      <c r="M78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8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8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89" s="140">
        <f>ACOMPANHAMENTO_01[[#This Row],[QUANT]]</f>
        <v>0</v>
      </c>
    </row>
    <row r="790" spans="2:16" x14ac:dyDescent="0.25">
      <c r="B790" s="6" t="str">
        <f>IF(ACOMPANHAMENTO_01[[#This Row],[MAT]]="","",COUNTA($C$8:C790))</f>
        <v/>
      </c>
      <c r="C790" s="3"/>
      <c r="D790" s="28" t="str">
        <f>IFERROR(VLOOKUP(ACOMPANHAMENTO_01[[#This Row],[MAT]],FUNCIONARIOS[],3,FALSE),"")</f>
        <v/>
      </c>
      <c r="E790" s="140" t="str">
        <f>IFERROR(VLOOKUP(ACOMPANHAMENTO_01[[#This Row],[MAT]],FUNCIONARIOS[],4,FALSE),"")</f>
        <v/>
      </c>
      <c r="F790" s="8"/>
      <c r="G790" s="7"/>
      <c r="H790" s="28" t="str">
        <f>IFERROR(VLOOKUP(ACOMPANHAMENTO_01[[#This Row],[COD.S]],TABELA_PRODUÇÃO[[COD]:[SERVIÇOS]],3,FALSE),"")</f>
        <v/>
      </c>
      <c r="I790" s="140" t="str">
        <f>IFERROR(VLOOKUP(ACOMPANHAMENTO_01[[#This Row],[COD.S]],TABELA_PRODUÇÃO[[COD]:[UND.]],4,FALSE),"")</f>
        <v/>
      </c>
      <c r="J790" s="150"/>
      <c r="K790" s="58"/>
      <c r="L790" s="9"/>
      <c r="M79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9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9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90" s="140">
        <f>ACOMPANHAMENTO_01[[#This Row],[QUANT]]</f>
        <v>0</v>
      </c>
    </row>
    <row r="791" spans="2:16" x14ac:dyDescent="0.25">
      <c r="B791" s="6" t="str">
        <f>IF(ACOMPANHAMENTO_01[[#This Row],[MAT]]="","",COUNTA($C$8:C791))</f>
        <v/>
      </c>
      <c r="C791" s="3"/>
      <c r="D791" s="28" t="str">
        <f>IFERROR(VLOOKUP(ACOMPANHAMENTO_01[[#This Row],[MAT]],FUNCIONARIOS[],3,FALSE),"")</f>
        <v/>
      </c>
      <c r="E791" s="140" t="str">
        <f>IFERROR(VLOOKUP(ACOMPANHAMENTO_01[[#This Row],[MAT]],FUNCIONARIOS[],4,FALSE),"")</f>
        <v/>
      </c>
      <c r="F791" s="8"/>
      <c r="G791" s="7"/>
      <c r="H791" s="28" t="str">
        <f>IFERROR(VLOOKUP(ACOMPANHAMENTO_01[[#This Row],[COD.S]],TABELA_PRODUÇÃO[[COD]:[SERVIÇOS]],3,FALSE),"")</f>
        <v/>
      </c>
      <c r="I791" s="140" t="str">
        <f>IFERROR(VLOOKUP(ACOMPANHAMENTO_01[[#This Row],[COD.S]],TABELA_PRODUÇÃO[[COD]:[UND.]],4,FALSE),"")</f>
        <v/>
      </c>
      <c r="J791" s="150"/>
      <c r="K791" s="58"/>
      <c r="L791" s="9"/>
      <c r="M79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9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9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91" s="140">
        <f>ACOMPANHAMENTO_01[[#This Row],[QUANT]]</f>
        <v>0</v>
      </c>
    </row>
    <row r="792" spans="2:16" x14ac:dyDescent="0.25">
      <c r="B792" s="6" t="str">
        <f>IF(ACOMPANHAMENTO_01[[#This Row],[MAT]]="","",COUNTA($C$8:C792))</f>
        <v/>
      </c>
      <c r="C792" s="3"/>
      <c r="D792" s="28" t="str">
        <f>IFERROR(VLOOKUP(ACOMPANHAMENTO_01[[#This Row],[MAT]],FUNCIONARIOS[],3,FALSE),"")</f>
        <v/>
      </c>
      <c r="E792" s="140" t="str">
        <f>IFERROR(VLOOKUP(ACOMPANHAMENTO_01[[#This Row],[MAT]],FUNCIONARIOS[],4,FALSE),"")</f>
        <v/>
      </c>
      <c r="F792" s="8"/>
      <c r="G792" s="7"/>
      <c r="H792" s="28" t="str">
        <f>IFERROR(VLOOKUP(ACOMPANHAMENTO_01[[#This Row],[COD.S]],TABELA_PRODUÇÃO[[COD]:[SERVIÇOS]],3,FALSE),"")</f>
        <v/>
      </c>
      <c r="I792" s="140" t="str">
        <f>IFERROR(VLOOKUP(ACOMPANHAMENTO_01[[#This Row],[COD.S]],TABELA_PRODUÇÃO[[COD]:[UND.]],4,FALSE),"")</f>
        <v/>
      </c>
      <c r="J792" s="150"/>
      <c r="K792" s="58"/>
      <c r="L792" s="9"/>
      <c r="M79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9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9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92" s="140">
        <f>ACOMPANHAMENTO_01[[#This Row],[QUANT]]</f>
        <v>0</v>
      </c>
    </row>
    <row r="793" spans="2:16" x14ac:dyDescent="0.25">
      <c r="B793" s="6" t="str">
        <f>IF(ACOMPANHAMENTO_01[[#This Row],[MAT]]="","",COUNTA($C$8:C793))</f>
        <v/>
      </c>
      <c r="C793" s="3"/>
      <c r="D793" s="28" t="str">
        <f>IFERROR(VLOOKUP(ACOMPANHAMENTO_01[[#This Row],[MAT]],FUNCIONARIOS[],3,FALSE),"")</f>
        <v/>
      </c>
      <c r="E793" s="140" t="str">
        <f>IFERROR(VLOOKUP(ACOMPANHAMENTO_01[[#This Row],[MAT]],FUNCIONARIOS[],4,FALSE),"")</f>
        <v/>
      </c>
      <c r="F793" s="8"/>
      <c r="G793" s="7"/>
      <c r="H793" s="28" t="str">
        <f>IFERROR(VLOOKUP(ACOMPANHAMENTO_01[[#This Row],[COD.S]],TABELA_PRODUÇÃO[[COD]:[SERVIÇOS]],3,FALSE),"")</f>
        <v/>
      </c>
      <c r="I793" s="140" t="str">
        <f>IFERROR(VLOOKUP(ACOMPANHAMENTO_01[[#This Row],[COD.S]],TABELA_PRODUÇÃO[[COD]:[UND.]],4,FALSE),"")</f>
        <v/>
      </c>
      <c r="J793" s="150"/>
      <c r="K793" s="58"/>
      <c r="L793" s="9"/>
      <c r="M79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9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9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93" s="140">
        <f>ACOMPANHAMENTO_01[[#This Row],[QUANT]]</f>
        <v>0</v>
      </c>
    </row>
    <row r="794" spans="2:16" x14ac:dyDescent="0.25">
      <c r="B794" s="6" t="str">
        <f>IF(ACOMPANHAMENTO_01[[#This Row],[MAT]]="","",COUNTA($C$8:C794))</f>
        <v/>
      </c>
      <c r="C794" s="3"/>
      <c r="D794" s="28" t="str">
        <f>IFERROR(VLOOKUP(ACOMPANHAMENTO_01[[#This Row],[MAT]],FUNCIONARIOS[],3,FALSE),"")</f>
        <v/>
      </c>
      <c r="E794" s="140" t="str">
        <f>IFERROR(VLOOKUP(ACOMPANHAMENTO_01[[#This Row],[MAT]],FUNCIONARIOS[],4,FALSE),"")</f>
        <v/>
      </c>
      <c r="F794" s="8"/>
      <c r="G794" s="7"/>
      <c r="H794" s="28" t="str">
        <f>IFERROR(VLOOKUP(ACOMPANHAMENTO_01[[#This Row],[COD.S]],TABELA_PRODUÇÃO[[COD]:[SERVIÇOS]],3,FALSE),"")</f>
        <v/>
      </c>
      <c r="I794" s="140" t="str">
        <f>IFERROR(VLOOKUP(ACOMPANHAMENTO_01[[#This Row],[COD.S]],TABELA_PRODUÇÃO[[COD]:[UND.]],4,FALSE),"")</f>
        <v/>
      </c>
      <c r="J794" s="150"/>
      <c r="K794" s="58"/>
      <c r="L794" s="9"/>
      <c r="M79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9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9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94" s="140">
        <f>ACOMPANHAMENTO_01[[#This Row],[QUANT]]</f>
        <v>0</v>
      </c>
    </row>
    <row r="795" spans="2:16" x14ac:dyDescent="0.25">
      <c r="B795" s="6" t="str">
        <f>IF(ACOMPANHAMENTO_01[[#This Row],[MAT]]="","",COUNTA($C$8:C795))</f>
        <v/>
      </c>
      <c r="C795" s="3"/>
      <c r="D795" s="28" t="str">
        <f>IFERROR(VLOOKUP(ACOMPANHAMENTO_01[[#This Row],[MAT]],FUNCIONARIOS[],3,FALSE),"")</f>
        <v/>
      </c>
      <c r="E795" s="140" t="str">
        <f>IFERROR(VLOOKUP(ACOMPANHAMENTO_01[[#This Row],[MAT]],FUNCIONARIOS[],4,FALSE),"")</f>
        <v/>
      </c>
      <c r="F795" s="8"/>
      <c r="G795" s="7"/>
      <c r="H795" s="28" t="str">
        <f>IFERROR(VLOOKUP(ACOMPANHAMENTO_01[[#This Row],[COD.S]],TABELA_PRODUÇÃO[[COD]:[SERVIÇOS]],3,FALSE),"")</f>
        <v/>
      </c>
      <c r="I795" s="140" t="str">
        <f>IFERROR(VLOOKUP(ACOMPANHAMENTO_01[[#This Row],[COD.S]],TABELA_PRODUÇÃO[[COD]:[UND.]],4,FALSE),"")</f>
        <v/>
      </c>
      <c r="J795" s="150"/>
      <c r="K795" s="58"/>
      <c r="L795" s="9"/>
      <c r="M79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9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9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95" s="140">
        <f>ACOMPANHAMENTO_01[[#This Row],[QUANT]]</f>
        <v>0</v>
      </c>
    </row>
    <row r="796" spans="2:16" x14ac:dyDescent="0.25">
      <c r="B796" s="6" t="str">
        <f>IF(ACOMPANHAMENTO_01[[#This Row],[MAT]]="","",COUNTA($C$8:C796))</f>
        <v/>
      </c>
      <c r="C796" s="3"/>
      <c r="D796" s="28" t="str">
        <f>IFERROR(VLOOKUP(ACOMPANHAMENTO_01[[#This Row],[MAT]],FUNCIONARIOS[],3,FALSE),"")</f>
        <v/>
      </c>
      <c r="E796" s="140" t="str">
        <f>IFERROR(VLOOKUP(ACOMPANHAMENTO_01[[#This Row],[MAT]],FUNCIONARIOS[],4,FALSE),"")</f>
        <v/>
      </c>
      <c r="F796" s="8"/>
      <c r="G796" s="7"/>
      <c r="H796" s="28" t="str">
        <f>IFERROR(VLOOKUP(ACOMPANHAMENTO_01[[#This Row],[COD.S]],TABELA_PRODUÇÃO[[COD]:[SERVIÇOS]],3,FALSE),"")</f>
        <v/>
      </c>
      <c r="I796" s="140" t="str">
        <f>IFERROR(VLOOKUP(ACOMPANHAMENTO_01[[#This Row],[COD.S]],TABELA_PRODUÇÃO[[COD]:[UND.]],4,FALSE),"")</f>
        <v/>
      </c>
      <c r="J796" s="150"/>
      <c r="K796" s="58"/>
      <c r="L796" s="9"/>
      <c r="M79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9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9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96" s="140">
        <f>ACOMPANHAMENTO_01[[#This Row],[QUANT]]</f>
        <v>0</v>
      </c>
    </row>
    <row r="797" spans="2:16" x14ac:dyDescent="0.25">
      <c r="B797" s="6" t="str">
        <f>IF(ACOMPANHAMENTO_01[[#This Row],[MAT]]="","",COUNTA($C$8:C797))</f>
        <v/>
      </c>
      <c r="C797" s="3"/>
      <c r="D797" s="28" t="str">
        <f>IFERROR(VLOOKUP(ACOMPANHAMENTO_01[[#This Row],[MAT]],FUNCIONARIOS[],3,FALSE),"")</f>
        <v/>
      </c>
      <c r="E797" s="140" t="str">
        <f>IFERROR(VLOOKUP(ACOMPANHAMENTO_01[[#This Row],[MAT]],FUNCIONARIOS[],4,FALSE),"")</f>
        <v/>
      </c>
      <c r="F797" s="8"/>
      <c r="G797" s="7"/>
      <c r="H797" s="28" t="str">
        <f>IFERROR(VLOOKUP(ACOMPANHAMENTO_01[[#This Row],[COD.S]],TABELA_PRODUÇÃO[[COD]:[SERVIÇOS]],3,FALSE),"")</f>
        <v/>
      </c>
      <c r="I797" s="140" t="str">
        <f>IFERROR(VLOOKUP(ACOMPANHAMENTO_01[[#This Row],[COD.S]],TABELA_PRODUÇÃO[[COD]:[UND.]],4,FALSE),"")</f>
        <v/>
      </c>
      <c r="J797" s="150"/>
      <c r="K797" s="58"/>
      <c r="L797" s="9"/>
      <c r="M79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9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9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97" s="140">
        <f>ACOMPANHAMENTO_01[[#This Row],[QUANT]]</f>
        <v>0</v>
      </c>
    </row>
    <row r="798" spans="2:16" x14ac:dyDescent="0.25">
      <c r="B798" s="6" t="str">
        <f>IF(ACOMPANHAMENTO_01[[#This Row],[MAT]]="","",COUNTA($C$8:C798))</f>
        <v/>
      </c>
      <c r="C798" s="3"/>
      <c r="D798" s="28" t="str">
        <f>IFERROR(VLOOKUP(ACOMPANHAMENTO_01[[#This Row],[MAT]],FUNCIONARIOS[],3,FALSE),"")</f>
        <v/>
      </c>
      <c r="E798" s="140" t="str">
        <f>IFERROR(VLOOKUP(ACOMPANHAMENTO_01[[#This Row],[MAT]],FUNCIONARIOS[],4,FALSE),"")</f>
        <v/>
      </c>
      <c r="F798" s="8"/>
      <c r="G798" s="7"/>
      <c r="H798" s="28" t="str">
        <f>IFERROR(VLOOKUP(ACOMPANHAMENTO_01[[#This Row],[COD.S]],TABELA_PRODUÇÃO[[COD]:[SERVIÇOS]],3,FALSE),"")</f>
        <v/>
      </c>
      <c r="I798" s="140" t="str">
        <f>IFERROR(VLOOKUP(ACOMPANHAMENTO_01[[#This Row],[COD.S]],TABELA_PRODUÇÃO[[COD]:[UND.]],4,FALSE),"")</f>
        <v/>
      </c>
      <c r="J798" s="150"/>
      <c r="K798" s="58"/>
      <c r="L798" s="9"/>
      <c r="M79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9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9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98" s="140">
        <f>ACOMPANHAMENTO_01[[#This Row],[QUANT]]</f>
        <v>0</v>
      </c>
    </row>
    <row r="799" spans="2:16" x14ac:dyDescent="0.25">
      <c r="B799" s="6" t="str">
        <f>IF(ACOMPANHAMENTO_01[[#This Row],[MAT]]="","",COUNTA($C$8:C799))</f>
        <v/>
      </c>
      <c r="C799" s="3"/>
      <c r="D799" s="28" t="str">
        <f>IFERROR(VLOOKUP(ACOMPANHAMENTO_01[[#This Row],[MAT]],FUNCIONARIOS[],3,FALSE),"")</f>
        <v/>
      </c>
      <c r="E799" s="140" t="str">
        <f>IFERROR(VLOOKUP(ACOMPANHAMENTO_01[[#This Row],[MAT]],FUNCIONARIOS[],4,FALSE),"")</f>
        <v/>
      </c>
      <c r="F799" s="8"/>
      <c r="G799" s="7"/>
      <c r="H799" s="28" t="str">
        <f>IFERROR(VLOOKUP(ACOMPANHAMENTO_01[[#This Row],[COD.S]],TABELA_PRODUÇÃO[[COD]:[SERVIÇOS]],3,FALSE),"")</f>
        <v/>
      </c>
      <c r="I799" s="140" t="str">
        <f>IFERROR(VLOOKUP(ACOMPANHAMENTO_01[[#This Row],[COD.S]],TABELA_PRODUÇÃO[[COD]:[UND.]],4,FALSE),"")</f>
        <v/>
      </c>
      <c r="J799" s="150"/>
      <c r="K799" s="58"/>
      <c r="L799" s="9"/>
      <c r="M79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79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79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799" s="140">
        <f>ACOMPANHAMENTO_01[[#This Row],[QUANT]]</f>
        <v>0</v>
      </c>
    </row>
    <row r="800" spans="2:16" x14ac:dyDescent="0.25">
      <c r="B800" s="6" t="str">
        <f>IF(ACOMPANHAMENTO_01[[#This Row],[MAT]]="","",COUNTA($C$8:C800))</f>
        <v/>
      </c>
      <c r="C800" s="3"/>
      <c r="D800" s="28" t="str">
        <f>IFERROR(VLOOKUP(ACOMPANHAMENTO_01[[#This Row],[MAT]],FUNCIONARIOS[],3,FALSE),"")</f>
        <v/>
      </c>
      <c r="E800" s="140" t="str">
        <f>IFERROR(VLOOKUP(ACOMPANHAMENTO_01[[#This Row],[MAT]],FUNCIONARIOS[],4,FALSE),"")</f>
        <v/>
      </c>
      <c r="F800" s="8"/>
      <c r="G800" s="7"/>
      <c r="H800" s="28" t="str">
        <f>IFERROR(VLOOKUP(ACOMPANHAMENTO_01[[#This Row],[COD.S]],TABELA_PRODUÇÃO[[COD]:[SERVIÇOS]],3,FALSE),"")</f>
        <v/>
      </c>
      <c r="I800" s="140" t="str">
        <f>IFERROR(VLOOKUP(ACOMPANHAMENTO_01[[#This Row],[COD.S]],TABELA_PRODUÇÃO[[COD]:[UND.]],4,FALSE),"")</f>
        <v/>
      </c>
      <c r="J800" s="150"/>
      <c r="K800" s="58"/>
      <c r="L800" s="9"/>
      <c r="M80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0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0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00" s="140">
        <f>ACOMPANHAMENTO_01[[#This Row],[QUANT]]</f>
        <v>0</v>
      </c>
    </row>
    <row r="801" spans="2:16" x14ac:dyDescent="0.25">
      <c r="B801" s="6" t="str">
        <f>IF(ACOMPANHAMENTO_01[[#This Row],[MAT]]="","",COUNTA($C$8:C801))</f>
        <v/>
      </c>
      <c r="C801" s="3"/>
      <c r="D801" s="28" t="str">
        <f>IFERROR(VLOOKUP(ACOMPANHAMENTO_01[[#This Row],[MAT]],FUNCIONARIOS[],3,FALSE),"")</f>
        <v/>
      </c>
      <c r="E801" s="140" t="str">
        <f>IFERROR(VLOOKUP(ACOMPANHAMENTO_01[[#This Row],[MAT]],FUNCIONARIOS[],4,FALSE),"")</f>
        <v/>
      </c>
      <c r="F801" s="8"/>
      <c r="G801" s="7"/>
      <c r="H801" s="28" t="str">
        <f>IFERROR(VLOOKUP(ACOMPANHAMENTO_01[[#This Row],[COD.S]],TABELA_PRODUÇÃO[[COD]:[SERVIÇOS]],3,FALSE),"")</f>
        <v/>
      </c>
      <c r="I801" s="140" t="str">
        <f>IFERROR(VLOOKUP(ACOMPANHAMENTO_01[[#This Row],[COD.S]],TABELA_PRODUÇÃO[[COD]:[UND.]],4,FALSE),"")</f>
        <v/>
      </c>
      <c r="J801" s="150"/>
      <c r="K801" s="58"/>
      <c r="L801" s="9"/>
      <c r="M80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0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0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01" s="140">
        <f>ACOMPANHAMENTO_01[[#This Row],[QUANT]]</f>
        <v>0</v>
      </c>
    </row>
    <row r="802" spans="2:16" x14ac:dyDescent="0.25">
      <c r="B802" s="6" t="str">
        <f>IF(ACOMPANHAMENTO_01[[#This Row],[MAT]]="","",COUNTA($C$8:C802))</f>
        <v/>
      </c>
      <c r="C802" s="3"/>
      <c r="D802" s="28" t="str">
        <f>IFERROR(VLOOKUP(ACOMPANHAMENTO_01[[#This Row],[MAT]],FUNCIONARIOS[],3,FALSE),"")</f>
        <v/>
      </c>
      <c r="E802" s="140" t="str">
        <f>IFERROR(VLOOKUP(ACOMPANHAMENTO_01[[#This Row],[MAT]],FUNCIONARIOS[],4,FALSE),"")</f>
        <v/>
      </c>
      <c r="F802" s="8"/>
      <c r="G802" s="7"/>
      <c r="H802" s="28" t="str">
        <f>IFERROR(VLOOKUP(ACOMPANHAMENTO_01[[#This Row],[COD.S]],TABELA_PRODUÇÃO[[COD]:[SERVIÇOS]],3,FALSE),"")</f>
        <v/>
      </c>
      <c r="I802" s="140" t="str">
        <f>IFERROR(VLOOKUP(ACOMPANHAMENTO_01[[#This Row],[COD.S]],TABELA_PRODUÇÃO[[COD]:[UND.]],4,FALSE),"")</f>
        <v/>
      </c>
      <c r="J802" s="150"/>
      <c r="K802" s="58"/>
      <c r="L802" s="9"/>
      <c r="M80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0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0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02" s="140">
        <f>ACOMPANHAMENTO_01[[#This Row],[QUANT]]</f>
        <v>0</v>
      </c>
    </row>
    <row r="803" spans="2:16" x14ac:dyDescent="0.25">
      <c r="B803" s="6" t="str">
        <f>IF(ACOMPANHAMENTO_01[[#This Row],[MAT]]="","",COUNTA($C$8:C803))</f>
        <v/>
      </c>
      <c r="C803" s="3"/>
      <c r="D803" s="28" t="str">
        <f>IFERROR(VLOOKUP(ACOMPANHAMENTO_01[[#This Row],[MAT]],FUNCIONARIOS[],3,FALSE),"")</f>
        <v/>
      </c>
      <c r="E803" s="140" t="str">
        <f>IFERROR(VLOOKUP(ACOMPANHAMENTO_01[[#This Row],[MAT]],FUNCIONARIOS[],4,FALSE),"")</f>
        <v/>
      </c>
      <c r="F803" s="8"/>
      <c r="G803" s="7"/>
      <c r="H803" s="28" t="str">
        <f>IFERROR(VLOOKUP(ACOMPANHAMENTO_01[[#This Row],[COD.S]],TABELA_PRODUÇÃO[[COD]:[SERVIÇOS]],3,FALSE),"")</f>
        <v/>
      </c>
      <c r="I803" s="140" t="str">
        <f>IFERROR(VLOOKUP(ACOMPANHAMENTO_01[[#This Row],[COD.S]],TABELA_PRODUÇÃO[[COD]:[UND.]],4,FALSE),"")</f>
        <v/>
      </c>
      <c r="J803" s="150"/>
      <c r="K803" s="58"/>
      <c r="L803" s="9"/>
      <c r="M80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0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0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03" s="140">
        <f>ACOMPANHAMENTO_01[[#This Row],[QUANT]]</f>
        <v>0</v>
      </c>
    </row>
    <row r="804" spans="2:16" x14ac:dyDescent="0.25">
      <c r="B804" s="6" t="str">
        <f>IF(ACOMPANHAMENTO_01[[#This Row],[MAT]]="","",COUNTA($C$8:C804))</f>
        <v/>
      </c>
      <c r="C804" s="3"/>
      <c r="D804" s="28" t="str">
        <f>IFERROR(VLOOKUP(ACOMPANHAMENTO_01[[#This Row],[MAT]],FUNCIONARIOS[],3,FALSE),"")</f>
        <v/>
      </c>
      <c r="E804" s="140" t="str">
        <f>IFERROR(VLOOKUP(ACOMPANHAMENTO_01[[#This Row],[MAT]],FUNCIONARIOS[],4,FALSE),"")</f>
        <v/>
      </c>
      <c r="F804" s="8"/>
      <c r="G804" s="7"/>
      <c r="H804" s="28" t="str">
        <f>IFERROR(VLOOKUP(ACOMPANHAMENTO_01[[#This Row],[COD.S]],TABELA_PRODUÇÃO[[COD]:[SERVIÇOS]],3,FALSE),"")</f>
        <v/>
      </c>
      <c r="I804" s="140" t="str">
        <f>IFERROR(VLOOKUP(ACOMPANHAMENTO_01[[#This Row],[COD.S]],TABELA_PRODUÇÃO[[COD]:[UND.]],4,FALSE),"")</f>
        <v/>
      </c>
      <c r="J804" s="150"/>
      <c r="K804" s="58"/>
      <c r="L804" s="9"/>
      <c r="M80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0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0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04" s="140">
        <f>ACOMPANHAMENTO_01[[#This Row],[QUANT]]</f>
        <v>0</v>
      </c>
    </row>
    <row r="805" spans="2:16" x14ac:dyDescent="0.25">
      <c r="B805" s="6" t="str">
        <f>IF(ACOMPANHAMENTO_01[[#This Row],[MAT]]="","",COUNTA($C$8:C805))</f>
        <v/>
      </c>
      <c r="C805" s="3"/>
      <c r="D805" s="28" t="str">
        <f>IFERROR(VLOOKUP(ACOMPANHAMENTO_01[[#This Row],[MAT]],FUNCIONARIOS[],3,FALSE),"")</f>
        <v/>
      </c>
      <c r="E805" s="140" t="str">
        <f>IFERROR(VLOOKUP(ACOMPANHAMENTO_01[[#This Row],[MAT]],FUNCIONARIOS[],4,FALSE),"")</f>
        <v/>
      </c>
      <c r="F805" s="8"/>
      <c r="G805" s="7"/>
      <c r="H805" s="28" t="str">
        <f>IFERROR(VLOOKUP(ACOMPANHAMENTO_01[[#This Row],[COD.S]],TABELA_PRODUÇÃO[[COD]:[SERVIÇOS]],3,FALSE),"")</f>
        <v/>
      </c>
      <c r="I805" s="140" t="str">
        <f>IFERROR(VLOOKUP(ACOMPANHAMENTO_01[[#This Row],[COD.S]],TABELA_PRODUÇÃO[[COD]:[UND.]],4,FALSE),"")</f>
        <v/>
      </c>
      <c r="J805" s="150"/>
      <c r="K805" s="58"/>
      <c r="L805" s="9"/>
      <c r="M80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0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0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05" s="140">
        <f>ACOMPANHAMENTO_01[[#This Row],[QUANT]]</f>
        <v>0</v>
      </c>
    </row>
    <row r="806" spans="2:16" x14ac:dyDescent="0.25">
      <c r="B806" s="6" t="str">
        <f>IF(ACOMPANHAMENTO_01[[#This Row],[MAT]]="","",COUNTA($C$8:C806))</f>
        <v/>
      </c>
      <c r="C806" s="3"/>
      <c r="D806" s="28" t="str">
        <f>IFERROR(VLOOKUP(ACOMPANHAMENTO_01[[#This Row],[MAT]],FUNCIONARIOS[],3,FALSE),"")</f>
        <v/>
      </c>
      <c r="E806" s="140" t="str">
        <f>IFERROR(VLOOKUP(ACOMPANHAMENTO_01[[#This Row],[MAT]],FUNCIONARIOS[],4,FALSE),"")</f>
        <v/>
      </c>
      <c r="F806" s="8"/>
      <c r="G806" s="7"/>
      <c r="H806" s="28" t="str">
        <f>IFERROR(VLOOKUP(ACOMPANHAMENTO_01[[#This Row],[COD.S]],TABELA_PRODUÇÃO[[COD]:[SERVIÇOS]],3,FALSE),"")</f>
        <v/>
      </c>
      <c r="I806" s="140" t="str">
        <f>IFERROR(VLOOKUP(ACOMPANHAMENTO_01[[#This Row],[COD.S]],TABELA_PRODUÇÃO[[COD]:[UND.]],4,FALSE),"")</f>
        <v/>
      </c>
      <c r="J806" s="150"/>
      <c r="K806" s="58"/>
      <c r="L806" s="9"/>
      <c r="M80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0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0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06" s="140">
        <f>ACOMPANHAMENTO_01[[#This Row],[QUANT]]</f>
        <v>0</v>
      </c>
    </row>
    <row r="807" spans="2:16" x14ac:dyDescent="0.25">
      <c r="B807" s="6" t="str">
        <f>IF(ACOMPANHAMENTO_01[[#This Row],[MAT]]="","",COUNTA($C$8:C807))</f>
        <v/>
      </c>
      <c r="C807" s="3"/>
      <c r="D807" s="28" t="str">
        <f>IFERROR(VLOOKUP(ACOMPANHAMENTO_01[[#This Row],[MAT]],FUNCIONARIOS[],3,FALSE),"")</f>
        <v/>
      </c>
      <c r="E807" s="140" t="str">
        <f>IFERROR(VLOOKUP(ACOMPANHAMENTO_01[[#This Row],[MAT]],FUNCIONARIOS[],4,FALSE),"")</f>
        <v/>
      </c>
      <c r="F807" s="8"/>
      <c r="G807" s="7"/>
      <c r="H807" s="28" t="str">
        <f>IFERROR(VLOOKUP(ACOMPANHAMENTO_01[[#This Row],[COD.S]],TABELA_PRODUÇÃO[[COD]:[SERVIÇOS]],3,FALSE),"")</f>
        <v/>
      </c>
      <c r="I807" s="140" t="str">
        <f>IFERROR(VLOOKUP(ACOMPANHAMENTO_01[[#This Row],[COD.S]],TABELA_PRODUÇÃO[[COD]:[UND.]],4,FALSE),"")</f>
        <v/>
      </c>
      <c r="J807" s="150"/>
      <c r="K807" s="58"/>
      <c r="L807" s="9"/>
      <c r="M80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0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0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07" s="140">
        <f>ACOMPANHAMENTO_01[[#This Row],[QUANT]]</f>
        <v>0</v>
      </c>
    </row>
    <row r="808" spans="2:16" x14ac:dyDescent="0.25">
      <c r="B808" s="6" t="str">
        <f>IF(ACOMPANHAMENTO_01[[#This Row],[MAT]]="","",COUNTA($C$8:C808))</f>
        <v/>
      </c>
      <c r="C808" s="3"/>
      <c r="D808" s="28" t="str">
        <f>IFERROR(VLOOKUP(ACOMPANHAMENTO_01[[#This Row],[MAT]],FUNCIONARIOS[],3,FALSE),"")</f>
        <v/>
      </c>
      <c r="E808" s="140" t="str">
        <f>IFERROR(VLOOKUP(ACOMPANHAMENTO_01[[#This Row],[MAT]],FUNCIONARIOS[],4,FALSE),"")</f>
        <v/>
      </c>
      <c r="F808" s="8"/>
      <c r="G808" s="7"/>
      <c r="H808" s="28" t="str">
        <f>IFERROR(VLOOKUP(ACOMPANHAMENTO_01[[#This Row],[COD.S]],TABELA_PRODUÇÃO[[COD]:[SERVIÇOS]],3,FALSE),"")</f>
        <v/>
      </c>
      <c r="I808" s="140" t="str">
        <f>IFERROR(VLOOKUP(ACOMPANHAMENTO_01[[#This Row],[COD.S]],TABELA_PRODUÇÃO[[COD]:[UND.]],4,FALSE),"")</f>
        <v/>
      </c>
      <c r="J808" s="150"/>
      <c r="K808" s="58"/>
      <c r="L808" s="9"/>
      <c r="M80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0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0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08" s="140">
        <f>ACOMPANHAMENTO_01[[#This Row],[QUANT]]</f>
        <v>0</v>
      </c>
    </row>
    <row r="809" spans="2:16" x14ac:dyDescent="0.25">
      <c r="B809" s="6" t="str">
        <f>IF(ACOMPANHAMENTO_01[[#This Row],[MAT]]="","",COUNTA($C$8:C809))</f>
        <v/>
      </c>
      <c r="C809" s="3"/>
      <c r="D809" s="28" t="str">
        <f>IFERROR(VLOOKUP(ACOMPANHAMENTO_01[[#This Row],[MAT]],FUNCIONARIOS[],3,FALSE),"")</f>
        <v/>
      </c>
      <c r="E809" s="140" t="str">
        <f>IFERROR(VLOOKUP(ACOMPANHAMENTO_01[[#This Row],[MAT]],FUNCIONARIOS[],4,FALSE),"")</f>
        <v/>
      </c>
      <c r="F809" s="8"/>
      <c r="G809" s="7"/>
      <c r="H809" s="28" t="str">
        <f>IFERROR(VLOOKUP(ACOMPANHAMENTO_01[[#This Row],[COD.S]],TABELA_PRODUÇÃO[[COD]:[SERVIÇOS]],3,FALSE),"")</f>
        <v/>
      </c>
      <c r="I809" s="140" t="str">
        <f>IFERROR(VLOOKUP(ACOMPANHAMENTO_01[[#This Row],[COD.S]],TABELA_PRODUÇÃO[[COD]:[UND.]],4,FALSE),"")</f>
        <v/>
      </c>
      <c r="J809" s="150"/>
      <c r="K809" s="58"/>
      <c r="L809" s="9"/>
      <c r="M80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0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0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09" s="140">
        <f>ACOMPANHAMENTO_01[[#This Row],[QUANT]]</f>
        <v>0</v>
      </c>
    </row>
    <row r="810" spans="2:16" x14ac:dyDescent="0.25">
      <c r="B810" s="6" t="str">
        <f>IF(ACOMPANHAMENTO_01[[#This Row],[MAT]]="","",COUNTA($C$8:C810))</f>
        <v/>
      </c>
      <c r="C810" s="3"/>
      <c r="D810" s="28" t="str">
        <f>IFERROR(VLOOKUP(ACOMPANHAMENTO_01[[#This Row],[MAT]],FUNCIONARIOS[],3,FALSE),"")</f>
        <v/>
      </c>
      <c r="E810" s="140" t="str">
        <f>IFERROR(VLOOKUP(ACOMPANHAMENTO_01[[#This Row],[MAT]],FUNCIONARIOS[],4,FALSE),"")</f>
        <v/>
      </c>
      <c r="F810" s="8"/>
      <c r="G810" s="7"/>
      <c r="H810" s="28" t="str">
        <f>IFERROR(VLOOKUP(ACOMPANHAMENTO_01[[#This Row],[COD.S]],TABELA_PRODUÇÃO[[COD]:[SERVIÇOS]],3,FALSE),"")</f>
        <v/>
      </c>
      <c r="I810" s="140" t="str">
        <f>IFERROR(VLOOKUP(ACOMPANHAMENTO_01[[#This Row],[COD.S]],TABELA_PRODUÇÃO[[COD]:[UND.]],4,FALSE),"")</f>
        <v/>
      </c>
      <c r="J810" s="150"/>
      <c r="K810" s="58"/>
      <c r="L810" s="9"/>
      <c r="M81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1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1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10" s="140">
        <f>ACOMPANHAMENTO_01[[#This Row],[QUANT]]</f>
        <v>0</v>
      </c>
    </row>
    <row r="811" spans="2:16" x14ac:dyDescent="0.25">
      <c r="B811" s="6" t="str">
        <f>IF(ACOMPANHAMENTO_01[[#This Row],[MAT]]="","",COUNTA($C$8:C811))</f>
        <v/>
      </c>
      <c r="C811" s="3"/>
      <c r="D811" s="28" t="str">
        <f>IFERROR(VLOOKUP(ACOMPANHAMENTO_01[[#This Row],[MAT]],FUNCIONARIOS[],3,FALSE),"")</f>
        <v/>
      </c>
      <c r="E811" s="140" t="str">
        <f>IFERROR(VLOOKUP(ACOMPANHAMENTO_01[[#This Row],[MAT]],FUNCIONARIOS[],4,FALSE),"")</f>
        <v/>
      </c>
      <c r="F811" s="8"/>
      <c r="G811" s="7"/>
      <c r="H811" s="28" t="str">
        <f>IFERROR(VLOOKUP(ACOMPANHAMENTO_01[[#This Row],[COD.S]],TABELA_PRODUÇÃO[[COD]:[SERVIÇOS]],3,FALSE),"")</f>
        <v/>
      </c>
      <c r="I811" s="140" t="str">
        <f>IFERROR(VLOOKUP(ACOMPANHAMENTO_01[[#This Row],[COD.S]],TABELA_PRODUÇÃO[[COD]:[UND.]],4,FALSE),"")</f>
        <v/>
      </c>
      <c r="J811" s="150"/>
      <c r="K811" s="58"/>
      <c r="L811" s="9"/>
      <c r="M81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1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1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11" s="140">
        <f>ACOMPANHAMENTO_01[[#This Row],[QUANT]]</f>
        <v>0</v>
      </c>
    </row>
    <row r="812" spans="2:16" x14ac:dyDescent="0.25">
      <c r="B812" s="6" t="str">
        <f>IF(ACOMPANHAMENTO_01[[#This Row],[MAT]]="","",COUNTA($C$8:C812))</f>
        <v/>
      </c>
      <c r="C812" s="3"/>
      <c r="D812" s="28" t="str">
        <f>IFERROR(VLOOKUP(ACOMPANHAMENTO_01[[#This Row],[MAT]],FUNCIONARIOS[],3,FALSE),"")</f>
        <v/>
      </c>
      <c r="E812" s="140" t="str">
        <f>IFERROR(VLOOKUP(ACOMPANHAMENTO_01[[#This Row],[MAT]],FUNCIONARIOS[],4,FALSE),"")</f>
        <v/>
      </c>
      <c r="F812" s="8"/>
      <c r="G812" s="7"/>
      <c r="H812" s="28" t="str">
        <f>IFERROR(VLOOKUP(ACOMPANHAMENTO_01[[#This Row],[COD.S]],TABELA_PRODUÇÃO[[COD]:[SERVIÇOS]],3,FALSE),"")</f>
        <v/>
      </c>
      <c r="I812" s="140" t="str">
        <f>IFERROR(VLOOKUP(ACOMPANHAMENTO_01[[#This Row],[COD.S]],TABELA_PRODUÇÃO[[COD]:[UND.]],4,FALSE),"")</f>
        <v/>
      </c>
      <c r="J812" s="150"/>
      <c r="K812" s="58"/>
      <c r="L812" s="9"/>
      <c r="M81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1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1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12" s="140">
        <f>ACOMPANHAMENTO_01[[#This Row],[QUANT]]</f>
        <v>0</v>
      </c>
    </row>
    <row r="813" spans="2:16" x14ac:dyDescent="0.25">
      <c r="B813" s="6" t="str">
        <f>IF(ACOMPANHAMENTO_01[[#This Row],[MAT]]="","",COUNTA($C$8:C813))</f>
        <v/>
      </c>
      <c r="C813" s="3"/>
      <c r="D813" s="28" t="str">
        <f>IFERROR(VLOOKUP(ACOMPANHAMENTO_01[[#This Row],[MAT]],FUNCIONARIOS[],3,FALSE),"")</f>
        <v/>
      </c>
      <c r="E813" s="140" t="str">
        <f>IFERROR(VLOOKUP(ACOMPANHAMENTO_01[[#This Row],[MAT]],FUNCIONARIOS[],4,FALSE),"")</f>
        <v/>
      </c>
      <c r="F813" s="8"/>
      <c r="G813" s="7"/>
      <c r="H813" s="28" t="str">
        <f>IFERROR(VLOOKUP(ACOMPANHAMENTO_01[[#This Row],[COD.S]],TABELA_PRODUÇÃO[[COD]:[SERVIÇOS]],3,FALSE),"")</f>
        <v/>
      </c>
      <c r="I813" s="140" t="str">
        <f>IFERROR(VLOOKUP(ACOMPANHAMENTO_01[[#This Row],[COD.S]],TABELA_PRODUÇÃO[[COD]:[UND.]],4,FALSE),"")</f>
        <v/>
      </c>
      <c r="J813" s="150"/>
      <c r="K813" s="58"/>
      <c r="L813" s="9"/>
      <c r="M81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1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1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13" s="140">
        <f>ACOMPANHAMENTO_01[[#This Row],[QUANT]]</f>
        <v>0</v>
      </c>
    </row>
    <row r="814" spans="2:16" x14ac:dyDescent="0.25">
      <c r="B814" s="6" t="str">
        <f>IF(ACOMPANHAMENTO_01[[#This Row],[MAT]]="","",COUNTA($C$8:C814))</f>
        <v/>
      </c>
      <c r="C814" s="3"/>
      <c r="D814" s="28" t="str">
        <f>IFERROR(VLOOKUP(ACOMPANHAMENTO_01[[#This Row],[MAT]],FUNCIONARIOS[],3,FALSE),"")</f>
        <v/>
      </c>
      <c r="E814" s="140" t="str">
        <f>IFERROR(VLOOKUP(ACOMPANHAMENTO_01[[#This Row],[MAT]],FUNCIONARIOS[],4,FALSE),"")</f>
        <v/>
      </c>
      <c r="F814" s="8"/>
      <c r="G814" s="7"/>
      <c r="H814" s="28" t="str">
        <f>IFERROR(VLOOKUP(ACOMPANHAMENTO_01[[#This Row],[COD.S]],TABELA_PRODUÇÃO[[COD]:[SERVIÇOS]],3,FALSE),"")</f>
        <v/>
      </c>
      <c r="I814" s="140" t="str">
        <f>IFERROR(VLOOKUP(ACOMPANHAMENTO_01[[#This Row],[COD.S]],TABELA_PRODUÇÃO[[COD]:[UND.]],4,FALSE),"")</f>
        <v/>
      </c>
      <c r="J814" s="150"/>
      <c r="K814" s="58"/>
      <c r="L814" s="9"/>
      <c r="M81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1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1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14" s="140">
        <f>ACOMPANHAMENTO_01[[#This Row],[QUANT]]</f>
        <v>0</v>
      </c>
    </row>
    <row r="815" spans="2:16" x14ac:dyDescent="0.25">
      <c r="B815" s="6" t="str">
        <f>IF(ACOMPANHAMENTO_01[[#This Row],[MAT]]="","",COUNTA($C$8:C815))</f>
        <v/>
      </c>
      <c r="C815" s="3"/>
      <c r="D815" s="28" t="str">
        <f>IFERROR(VLOOKUP(ACOMPANHAMENTO_01[[#This Row],[MAT]],FUNCIONARIOS[],3,FALSE),"")</f>
        <v/>
      </c>
      <c r="E815" s="140" t="str">
        <f>IFERROR(VLOOKUP(ACOMPANHAMENTO_01[[#This Row],[MAT]],FUNCIONARIOS[],4,FALSE),"")</f>
        <v/>
      </c>
      <c r="F815" s="8"/>
      <c r="G815" s="7"/>
      <c r="H815" s="28" t="str">
        <f>IFERROR(VLOOKUP(ACOMPANHAMENTO_01[[#This Row],[COD.S]],TABELA_PRODUÇÃO[[COD]:[SERVIÇOS]],3,FALSE),"")</f>
        <v/>
      </c>
      <c r="I815" s="140" t="str">
        <f>IFERROR(VLOOKUP(ACOMPANHAMENTO_01[[#This Row],[COD.S]],TABELA_PRODUÇÃO[[COD]:[UND.]],4,FALSE),"")</f>
        <v/>
      </c>
      <c r="J815" s="150"/>
      <c r="K815" s="58"/>
      <c r="L815" s="9"/>
      <c r="M81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1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1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15" s="140">
        <f>ACOMPANHAMENTO_01[[#This Row],[QUANT]]</f>
        <v>0</v>
      </c>
    </row>
    <row r="816" spans="2:16" x14ac:dyDescent="0.25">
      <c r="B816" s="6" t="str">
        <f>IF(ACOMPANHAMENTO_01[[#This Row],[MAT]]="","",COUNTA($C$8:C816))</f>
        <v/>
      </c>
      <c r="C816" s="3"/>
      <c r="D816" s="28" t="str">
        <f>IFERROR(VLOOKUP(ACOMPANHAMENTO_01[[#This Row],[MAT]],FUNCIONARIOS[],3,FALSE),"")</f>
        <v/>
      </c>
      <c r="E816" s="140" t="str">
        <f>IFERROR(VLOOKUP(ACOMPANHAMENTO_01[[#This Row],[MAT]],FUNCIONARIOS[],4,FALSE),"")</f>
        <v/>
      </c>
      <c r="F816" s="8"/>
      <c r="G816" s="7"/>
      <c r="H816" s="28" t="str">
        <f>IFERROR(VLOOKUP(ACOMPANHAMENTO_01[[#This Row],[COD.S]],TABELA_PRODUÇÃO[[COD]:[SERVIÇOS]],3,FALSE),"")</f>
        <v/>
      </c>
      <c r="I816" s="140" t="str">
        <f>IFERROR(VLOOKUP(ACOMPANHAMENTO_01[[#This Row],[COD.S]],TABELA_PRODUÇÃO[[COD]:[UND.]],4,FALSE),"")</f>
        <v/>
      </c>
      <c r="J816" s="150"/>
      <c r="K816" s="58"/>
      <c r="L816" s="9"/>
      <c r="M81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1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1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16" s="140">
        <f>ACOMPANHAMENTO_01[[#This Row],[QUANT]]</f>
        <v>0</v>
      </c>
    </row>
    <row r="817" spans="2:16" x14ac:dyDescent="0.25">
      <c r="B817" s="6" t="str">
        <f>IF(ACOMPANHAMENTO_01[[#This Row],[MAT]]="","",COUNTA($C$8:C817))</f>
        <v/>
      </c>
      <c r="C817" s="3"/>
      <c r="D817" s="28" t="str">
        <f>IFERROR(VLOOKUP(ACOMPANHAMENTO_01[[#This Row],[MAT]],FUNCIONARIOS[],3,FALSE),"")</f>
        <v/>
      </c>
      <c r="E817" s="140" t="str">
        <f>IFERROR(VLOOKUP(ACOMPANHAMENTO_01[[#This Row],[MAT]],FUNCIONARIOS[],4,FALSE),"")</f>
        <v/>
      </c>
      <c r="F817" s="8"/>
      <c r="G817" s="7"/>
      <c r="H817" s="28" t="str">
        <f>IFERROR(VLOOKUP(ACOMPANHAMENTO_01[[#This Row],[COD.S]],TABELA_PRODUÇÃO[[COD]:[SERVIÇOS]],3,FALSE),"")</f>
        <v/>
      </c>
      <c r="I817" s="140" t="str">
        <f>IFERROR(VLOOKUP(ACOMPANHAMENTO_01[[#This Row],[COD.S]],TABELA_PRODUÇÃO[[COD]:[UND.]],4,FALSE),"")</f>
        <v/>
      </c>
      <c r="J817" s="150"/>
      <c r="K817" s="58"/>
      <c r="L817" s="9"/>
      <c r="M81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1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1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17" s="140">
        <f>ACOMPANHAMENTO_01[[#This Row],[QUANT]]</f>
        <v>0</v>
      </c>
    </row>
    <row r="818" spans="2:16" x14ac:dyDescent="0.25">
      <c r="B818" s="6" t="str">
        <f>IF(ACOMPANHAMENTO_01[[#This Row],[MAT]]="","",COUNTA($C$8:C818))</f>
        <v/>
      </c>
      <c r="C818" s="3"/>
      <c r="D818" s="28" t="str">
        <f>IFERROR(VLOOKUP(ACOMPANHAMENTO_01[[#This Row],[MAT]],FUNCIONARIOS[],3,FALSE),"")</f>
        <v/>
      </c>
      <c r="E818" s="140" t="str">
        <f>IFERROR(VLOOKUP(ACOMPANHAMENTO_01[[#This Row],[MAT]],FUNCIONARIOS[],4,FALSE),"")</f>
        <v/>
      </c>
      <c r="F818" s="8"/>
      <c r="G818" s="7"/>
      <c r="H818" s="28" t="str">
        <f>IFERROR(VLOOKUP(ACOMPANHAMENTO_01[[#This Row],[COD.S]],TABELA_PRODUÇÃO[[COD]:[SERVIÇOS]],3,FALSE),"")</f>
        <v/>
      </c>
      <c r="I818" s="140" t="str">
        <f>IFERROR(VLOOKUP(ACOMPANHAMENTO_01[[#This Row],[COD.S]],TABELA_PRODUÇÃO[[COD]:[UND.]],4,FALSE),"")</f>
        <v/>
      </c>
      <c r="J818" s="150"/>
      <c r="K818" s="58"/>
      <c r="L818" s="9"/>
      <c r="M81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1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1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18" s="140">
        <f>ACOMPANHAMENTO_01[[#This Row],[QUANT]]</f>
        <v>0</v>
      </c>
    </row>
    <row r="819" spans="2:16" x14ac:dyDescent="0.25">
      <c r="B819" s="6" t="str">
        <f>IF(ACOMPANHAMENTO_01[[#This Row],[MAT]]="","",COUNTA($C$8:C819))</f>
        <v/>
      </c>
      <c r="C819" s="3"/>
      <c r="D819" s="28" t="str">
        <f>IFERROR(VLOOKUP(ACOMPANHAMENTO_01[[#This Row],[MAT]],FUNCIONARIOS[],3,FALSE),"")</f>
        <v/>
      </c>
      <c r="E819" s="140" t="str">
        <f>IFERROR(VLOOKUP(ACOMPANHAMENTO_01[[#This Row],[MAT]],FUNCIONARIOS[],4,FALSE),"")</f>
        <v/>
      </c>
      <c r="F819" s="8"/>
      <c r="G819" s="7"/>
      <c r="H819" s="28" t="str">
        <f>IFERROR(VLOOKUP(ACOMPANHAMENTO_01[[#This Row],[COD.S]],TABELA_PRODUÇÃO[[COD]:[SERVIÇOS]],3,FALSE),"")</f>
        <v/>
      </c>
      <c r="I819" s="140" t="str">
        <f>IFERROR(VLOOKUP(ACOMPANHAMENTO_01[[#This Row],[COD.S]],TABELA_PRODUÇÃO[[COD]:[UND.]],4,FALSE),"")</f>
        <v/>
      </c>
      <c r="J819" s="150"/>
      <c r="K819" s="58"/>
      <c r="L819" s="9"/>
      <c r="M81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1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1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19" s="140">
        <f>ACOMPANHAMENTO_01[[#This Row],[QUANT]]</f>
        <v>0</v>
      </c>
    </row>
    <row r="820" spans="2:16" x14ac:dyDescent="0.25">
      <c r="B820" s="6" t="str">
        <f>IF(ACOMPANHAMENTO_01[[#This Row],[MAT]]="","",COUNTA($C$8:C820))</f>
        <v/>
      </c>
      <c r="C820" s="3"/>
      <c r="D820" s="28" t="str">
        <f>IFERROR(VLOOKUP(ACOMPANHAMENTO_01[[#This Row],[MAT]],FUNCIONARIOS[],3,FALSE),"")</f>
        <v/>
      </c>
      <c r="E820" s="140" t="str">
        <f>IFERROR(VLOOKUP(ACOMPANHAMENTO_01[[#This Row],[MAT]],FUNCIONARIOS[],4,FALSE),"")</f>
        <v/>
      </c>
      <c r="F820" s="8"/>
      <c r="G820" s="7"/>
      <c r="H820" s="28" t="str">
        <f>IFERROR(VLOOKUP(ACOMPANHAMENTO_01[[#This Row],[COD.S]],TABELA_PRODUÇÃO[[COD]:[SERVIÇOS]],3,FALSE),"")</f>
        <v/>
      </c>
      <c r="I820" s="140" t="str">
        <f>IFERROR(VLOOKUP(ACOMPANHAMENTO_01[[#This Row],[COD.S]],TABELA_PRODUÇÃO[[COD]:[UND.]],4,FALSE),"")</f>
        <v/>
      </c>
      <c r="J820" s="150"/>
      <c r="K820" s="58"/>
      <c r="L820" s="9"/>
      <c r="M82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2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2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20" s="140">
        <f>ACOMPANHAMENTO_01[[#This Row],[QUANT]]</f>
        <v>0</v>
      </c>
    </row>
    <row r="821" spans="2:16" x14ac:dyDescent="0.25">
      <c r="B821" s="6" t="str">
        <f>IF(ACOMPANHAMENTO_01[[#This Row],[MAT]]="","",COUNTA($C$8:C821))</f>
        <v/>
      </c>
      <c r="C821" s="3"/>
      <c r="D821" s="28" t="str">
        <f>IFERROR(VLOOKUP(ACOMPANHAMENTO_01[[#This Row],[MAT]],FUNCIONARIOS[],3,FALSE),"")</f>
        <v/>
      </c>
      <c r="E821" s="140" t="str">
        <f>IFERROR(VLOOKUP(ACOMPANHAMENTO_01[[#This Row],[MAT]],FUNCIONARIOS[],4,FALSE),"")</f>
        <v/>
      </c>
      <c r="F821" s="8"/>
      <c r="G821" s="7"/>
      <c r="H821" s="28" t="str">
        <f>IFERROR(VLOOKUP(ACOMPANHAMENTO_01[[#This Row],[COD.S]],TABELA_PRODUÇÃO[[COD]:[SERVIÇOS]],3,FALSE),"")</f>
        <v/>
      </c>
      <c r="I821" s="140" t="str">
        <f>IFERROR(VLOOKUP(ACOMPANHAMENTO_01[[#This Row],[COD.S]],TABELA_PRODUÇÃO[[COD]:[UND.]],4,FALSE),"")</f>
        <v/>
      </c>
      <c r="J821" s="150"/>
      <c r="K821" s="58"/>
      <c r="L821" s="9"/>
      <c r="M82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2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2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21" s="140">
        <f>ACOMPANHAMENTO_01[[#This Row],[QUANT]]</f>
        <v>0</v>
      </c>
    </row>
    <row r="822" spans="2:16" x14ac:dyDescent="0.25">
      <c r="B822" s="6" t="str">
        <f>IF(ACOMPANHAMENTO_01[[#This Row],[MAT]]="","",COUNTA($C$8:C822))</f>
        <v/>
      </c>
      <c r="C822" s="3"/>
      <c r="D822" s="28" t="str">
        <f>IFERROR(VLOOKUP(ACOMPANHAMENTO_01[[#This Row],[MAT]],FUNCIONARIOS[],3,FALSE),"")</f>
        <v/>
      </c>
      <c r="E822" s="140" t="str">
        <f>IFERROR(VLOOKUP(ACOMPANHAMENTO_01[[#This Row],[MAT]],FUNCIONARIOS[],4,FALSE),"")</f>
        <v/>
      </c>
      <c r="F822" s="8"/>
      <c r="G822" s="7"/>
      <c r="H822" s="28" t="str">
        <f>IFERROR(VLOOKUP(ACOMPANHAMENTO_01[[#This Row],[COD.S]],TABELA_PRODUÇÃO[[COD]:[SERVIÇOS]],3,FALSE),"")</f>
        <v/>
      </c>
      <c r="I822" s="140" t="str">
        <f>IFERROR(VLOOKUP(ACOMPANHAMENTO_01[[#This Row],[COD.S]],TABELA_PRODUÇÃO[[COD]:[UND.]],4,FALSE),"")</f>
        <v/>
      </c>
      <c r="J822" s="150"/>
      <c r="K822" s="58"/>
      <c r="L822" s="9"/>
      <c r="M82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2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2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22" s="140">
        <f>ACOMPANHAMENTO_01[[#This Row],[QUANT]]</f>
        <v>0</v>
      </c>
    </row>
    <row r="823" spans="2:16" x14ac:dyDescent="0.25">
      <c r="B823" s="6" t="str">
        <f>IF(ACOMPANHAMENTO_01[[#This Row],[MAT]]="","",COUNTA($C$8:C823))</f>
        <v/>
      </c>
      <c r="C823" s="3"/>
      <c r="D823" s="28" t="str">
        <f>IFERROR(VLOOKUP(ACOMPANHAMENTO_01[[#This Row],[MAT]],FUNCIONARIOS[],3,FALSE),"")</f>
        <v/>
      </c>
      <c r="E823" s="140" t="str">
        <f>IFERROR(VLOOKUP(ACOMPANHAMENTO_01[[#This Row],[MAT]],FUNCIONARIOS[],4,FALSE),"")</f>
        <v/>
      </c>
      <c r="F823" s="8"/>
      <c r="G823" s="7"/>
      <c r="H823" s="28" t="str">
        <f>IFERROR(VLOOKUP(ACOMPANHAMENTO_01[[#This Row],[COD.S]],TABELA_PRODUÇÃO[[COD]:[SERVIÇOS]],3,FALSE),"")</f>
        <v/>
      </c>
      <c r="I823" s="140" t="str">
        <f>IFERROR(VLOOKUP(ACOMPANHAMENTO_01[[#This Row],[COD.S]],TABELA_PRODUÇÃO[[COD]:[UND.]],4,FALSE),"")</f>
        <v/>
      </c>
      <c r="J823" s="150"/>
      <c r="K823" s="58"/>
      <c r="L823" s="9"/>
      <c r="M82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2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2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23" s="140">
        <f>ACOMPANHAMENTO_01[[#This Row],[QUANT]]</f>
        <v>0</v>
      </c>
    </row>
    <row r="824" spans="2:16" x14ac:dyDescent="0.25">
      <c r="B824" s="6" t="str">
        <f>IF(ACOMPANHAMENTO_01[[#This Row],[MAT]]="","",COUNTA($C$8:C824))</f>
        <v/>
      </c>
      <c r="C824" s="3"/>
      <c r="D824" s="28" t="str">
        <f>IFERROR(VLOOKUP(ACOMPANHAMENTO_01[[#This Row],[MAT]],FUNCIONARIOS[],3,FALSE),"")</f>
        <v/>
      </c>
      <c r="E824" s="140" t="str">
        <f>IFERROR(VLOOKUP(ACOMPANHAMENTO_01[[#This Row],[MAT]],FUNCIONARIOS[],4,FALSE),"")</f>
        <v/>
      </c>
      <c r="F824" s="8"/>
      <c r="G824" s="7"/>
      <c r="H824" s="28" t="str">
        <f>IFERROR(VLOOKUP(ACOMPANHAMENTO_01[[#This Row],[COD.S]],TABELA_PRODUÇÃO[[COD]:[SERVIÇOS]],3,FALSE),"")</f>
        <v/>
      </c>
      <c r="I824" s="140" t="str">
        <f>IFERROR(VLOOKUP(ACOMPANHAMENTO_01[[#This Row],[COD.S]],TABELA_PRODUÇÃO[[COD]:[UND.]],4,FALSE),"")</f>
        <v/>
      </c>
      <c r="J824" s="150"/>
      <c r="K824" s="58"/>
      <c r="L824" s="9"/>
      <c r="M82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2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2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24" s="140">
        <f>ACOMPANHAMENTO_01[[#This Row],[QUANT]]</f>
        <v>0</v>
      </c>
    </row>
    <row r="825" spans="2:16" x14ac:dyDescent="0.25">
      <c r="B825" s="6" t="str">
        <f>IF(ACOMPANHAMENTO_01[[#This Row],[MAT]]="","",COUNTA($C$8:C825))</f>
        <v/>
      </c>
      <c r="C825" s="3"/>
      <c r="D825" s="28" t="str">
        <f>IFERROR(VLOOKUP(ACOMPANHAMENTO_01[[#This Row],[MAT]],FUNCIONARIOS[],3,FALSE),"")</f>
        <v/>
      </c>
      <c r="E825" s="140" t="str">
        <f>IFERROR(VLOOKUP(ACOMPANHAMENTO_01[[#This Row],[MAT]],FUNCIONARIOS[],4,FALSE),"")</f>
        <v/>
      </c>
      <c r="F825" s="8"/>
      <c r="G825" s="7"/>
      <c r="H825" s="28" t="str">
        <f>IFERROR(VLOOKUP(ACOMPANHAMENTO_01[[#This Row],[COD.S]],TABELA_PRODUÇÃO[[COD]:[SERVIÇOS]],3,FALSE),"")</f>
        <v/>
      </c>
      <c r="I825" s="140" t="str">
        <f>IFERROR(VLOOKUP(ACOMPANHAMENTO_01[[#This Row],[COD.S]],TABELA_PRODUÇÃO[[COD]:[UND.]],4,FALSE),"")</f>
        <v/>
      </c>
      <c r="J825" s="150"/>
      <c r="K825" s="58"/>
      <c r="L825" s="9"/>
      <c r="M82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2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2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25" s="140">
        <f>ACOMPANHAMENTO_01[[#This Row],[QUANT]]</f>
        <v>0</v>
      </c>
    </row>
    <row r="826" spans="2:16" x14ac:dyDescent="0.25">
      <c r="B826" s="6" t="str">
        <f>IF(ACOMPANHAMENTO_01[[#This Row],[MAT]]="","",COUNTA($C$8:C826))</f>
        <v/>
      </c>
      <c r="C826" s="3"/>
      <c r="D826" s="28" t="str">
        <f>IFERROR(VLOOKUP(ACOMPANHAMENTO_01[[#This Row],[MAT]],FUNCIONARIOS[],3,FALSE),"")</f>
        <v/>
      </c>
      <c r="E826" s="140" t="str">
        <f>IFERROR(VLOOKUP(ACOMPANHAMENTO_01[[#This Row],[MAT]],FUNCIONARIOS[],4,FALSE),"")</f>
        <v/>
      </c>
      <c r="F826" s="8"/>
      <c r="G826" s="7"/>
      <c r="H826" s="28" t="str">
        <f>IFERROR(VLOOKUP(ACOMPANHAMENTO_01[[#This Row],[COD.S]],TABELA_PRODUÇÃO[[COD]:[SERVIÇOS]],3,FALSE),"")</f>
        <v/>
      </c>
      <c r="I826" s="140" t="str">
        <f>IFERROR(VLOOKUP(ACOMPANHAMENTO_01[[#This Row],[COD.S]],TABELA_PRODUÇÃO[[COD]:[UND.]],4,FALSE),"")</f>
        <v/>
      </c>
      <c r="J826" s="150"/>
      <c r="K826" s="58"/>
      <c r="L826" s="9"/>
      <c r="M82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2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2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26" s="140">
        <f>ACOMPANHAMENTO_01[[#This Row],[QUANT]]</f>
        <v>0</v>
      </c>
    </row>
    <row r="827" spans="2:16" x14ac:dyDescent="0.25">
      <c r="B827" s="6" t="str">
        <f>IF(ACOMPANHAMENTO_01[[#This Row],[MAT]]="","",COUNTA($C$8:C827))</f>
        <v/>
      </c>
      <c r="C827" s="3"/>
      <c r="D827" s="28" t="str">
        <f>IFERROR(VLOOKUP(ACOMPANHAMENTO_01[[#This Row],[MAT]],FUNCIONARIOS[],3,FALSE),"")</f>
        <v/>
      </c>
      <c r="E827" s="140" t="str">
        <f>IFERROR(VLOOKUP(ACOMPANHAMENTO_01[[#This Row],[MAT]],FUNCIONARIOS[],4,FALSE),"")</f>
        <v/>
      </c>
      <c r="F827" s="8"/>
      <c r="G827" s="7"/>
      <c r="H827" s="28" t="str">
        <f>IFERROR(VLOOKUP(ACOMPANHAMENTO_01[[#This Row],[COD.S]],TABELA_PRODUÇÃO[[COD]:[SERVIÇOS]],3,FALSE),"")</f>
        <v/>
      </c>
      <c r="I827" s="140" t="str">
        <f>IFERROR(VLOOKUP(ACOMPANHAMENTO_01[[#This Row],[COD.S]],TABELA_PRODUÇÃO[[COD]:[UND.]],4,FALSE),"")</f>
        <v/>
      </c>
      <c r="J827" s="150"/>
      <c r="K827" s="58"/>
      <c r="L827" s="9"/>
      <c r="M82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2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2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27" s="140">
        <f>ACOMPANHAMENTO_01[[#This Row],[QUANT]]</f>
        <v>0</v>
      </c>
    </row>
    <row r="828" spans="2:16" x14ac:dyDescent="0.25">
      <c r="B828" s="6" t="str">
        <f>IF(ACOMPANHAMENTO_01[[#This Row],[MAT]]="","",COUNTA($C$8:C828))</f>
        <v/>
      </c>
      <c r="C828" s="3"/>
      <c r="D828" s="28" t="str">
        <f>IFERROR(VLOOKUP(ACOMPANHAMENTO_01[[#This Row],[MAT]],FUNCIONARIOS[],3,FALSE),"")</f>
        <v/>
      </c>
      <c r="E828" s="140" t="str">
        <f>IFERROR(VLOOKUP(ACOMPANHAMENTO_01[[#This Row],[MAT]],FUNCIONARIOS[],4,FALSE),"")</f>
        <v/>
      </c>
      <c r="F828" s="8"/>
      <c r="G828" s="7"/>
      <c r="H828" s="28" t="str">
        <f>IFERROR(VLOOKUP(ACOMPANHAMENTO_01[[#This Row],[COD.S]],TABELA_PRODUÇÃO[[COD]:[SERVIÇOS]],3,FALSE),"")</f>
        <v/>
      </c>
      <c r="I828" s="140" t="str">
        <f>IFERROR(VLOOKUP(ACOMPANHAMENTO_01[[#This Row],[COD.S]],TABELA_PRODUÇÃO[[COD]:[UND.]],4,FALSE),"")</f>
        <v/>
      </c>
      <c r="J828" s="150"/>
      <c r="K828" s="58"/>
      <c r="L828" s="9"/>
      <c r="M82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2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2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28" s="140">
        <f>ACOMPANHAMENTO_01[[#This Row],[QUANT]]</f>
        <v>0</v>
      </c>
    </row>
    <row r="829" spans="2:16" x14ac:dyDescent="0.25">
      <c r="B829" s="6" t="str">
        <f>IF(ACOMPANHAMENTO_01[[#This Row],[MAT]]="","",COUNTA($C$8:C829))</f>
        <v/>
      </c>
      <c r="C829" s="3"/>
      <c r="D829" s="28" t="str">
        <f>IFERROR(VLOOKUP(ACOMPANHAMENTO_01[[#This Row],[MAT]],FUNCIONARIOS[],3,FALSE),"")</f>
        <v/>
      </c>
      <c r="E829" s="140" t="str">
        <f>IFERROR(VLOOKUP(ACOMPANHAMENTO_01[[#This Row],[MAT]],FUNCIONARIOS[],4,FALSE),"")</f>
        <v/>
      </c>
      <c r="F829" s="8"/>
      <c r="G829" s="7"/>
      <c r="H829" s="28" t="str">
        <f>IFERROR(VLOOKUP(ACOMPANHAMENTO_01[[#This Row],[COD.S]],TABELA_PRODUÇÃO[[COD]:[SERVIÇOS]],3,FALSE),"")</f>
        <v/>
      </c>
      <c r="I829" s="140" t="str">
        <f>IFERROR(VLOOKUP(ACOMPANHAMENTO_01[[#This Row],[COD.S]],TABELA_PRODUÇÃO[[COD]:[UND.]],4,FALSE),"")</f>
        <v/>
      </c>
      <c r="J829" s="150"/>
      <c r="K829" s="58"/>
      <c r="L829" s="9"/>
      <c r="M82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2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2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29" s="140">
        <f>ACOMPANHAMENTO_01[[#This Row],[QUANT]]</f>
        <v>0</v>
      </c>
    </row>
    <row r="830" spans="2:16" x14ac:dyDescent="0.25">
      <c r="B830" s="6" t="str">
        <f>IF(ACOMPANHAMENTO_01[[#This Row],[MAT]]="","",COUNTA($C$8:C830))</f>
        <v/>
      </c>
      <c r="C830" s="3"/>
      <c r="D830" s="28" t="str">
        <f>IFERROR(VLOOKUP(ACOMPANHAMENTO_01[[#This Row],[MAT]],FUNCIONARIOS[],3,FALSE),"")</f>
        <v/>
      </c>
      <c r="E830" s="140" t="str">
        <f>IFERROR(VLOOKUP(ACOMPANHAMENTO_01[[#This Row],[MAT]],FUNCIONARIOS[],4,FALSE),"")</f>
        <v/>
      </c>
      <c r="F830" s="8"/>
      <c r="G830" s="7"/>
      <c r="H830" s="28" t="str">
        <f>IFERROR(VLOOKUP(ACOMPANHAMENTO_01[[#This Row],[COD.S]],TABELA_PRODUÇÃO[[COD]:[SERVIÇOS]],3,FALSE),"")</f>
        <v/>
      </c>
      <c r="I830" s="140" t="str">
        <f>IFERROR(VLOOKUP(ACOMPANHAMENTO_01[[#This Row],[COD.S]],TABELA_PRODUÇÃO[[COD]:[UND.]],4,FALSE),"")</f>
        <v/>
      </c>
      <c r="J830" s="150"/>
      <c r="K830" s="58"/>
      <c r="L830" s="9"/>
      <c r="M83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3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3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30" s="140">
        <f>ACOMPANHAMENTO_01[[#This Row],[QUANT]]</f>
        <v>0</v>
      </c>
    </row>
    <row r="831" spans="2:16" x14ac:dyDescent="0.25">
      <c r="B831" s="6" t="str">
        <f>IF(ACOMPANHAMENTO_01[[#This Row],[MAT]]="","",COUNTA($C$8:C831))</f>
        <v/>
      </c>
      <c r="C831" s="3"/>
      <c r="D831" s="28" t="str">
        <f>IFERROR(VLOOKUP(ACOMPANHAMENTO_01[[#This Row],[MAT]],FUNCIONARIOS[],3,FALSE),"")</f>
        <v/>
      </c>
      <c r="E831" s="140" t="str">
        <f>IFERROR(VLOOKUP(ACOMPANHAMENTO_01[[#This Row],[MAT]],FUNCIONARIOS[],4,FALSE),"")</f>
        <v/>
      </c>
      <c r="F831" s="8"/>
      <c r="G831" s="7"/>
      <c r="H831" s="28" t="str">
        <f>IFERROR(VLOOKUP(ACOMPANHAMENTO_01[[#This Row],[COD.S]],TABELA_PRODUÇÃO[[COD]:[SERVIÇOS]],3,FALSE),"")</f>
        <v/>
      </c>
      <c r="I831" s="140" t="str">
        <f>IFERROR(VLOOKUP(ACOMPANHAMENTO_01[[#This Row],[COD.S]],TABELA_PRODUÇÃO[[COD]:[UND.]],4,FALSE),"")</f>
        <v/>
      </c>
      <c r="J831" s="150"/>
      <c r="K831" s="58"/>
      <c r="L831" s="9"/>
      <c r="M83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3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3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31" s="140">
        <f>ACOMPANHAMENTO_01[[#This Row],[QUANT]]</f>
        <v>0</v>
      </c>
    </row>
    <row r="832" spans="2:16" x14ac:dyDescent="0.25">
      <c r="B832" s="6" t="str">
        <f>IF(ACOMPANHAMENTO_01[[#This Row],[MAT]]="","",COUNTA($C$8:C832))</f>
        <v/>
      </c>
      <c r="C832" s="3"/>
      <c r="D832" s="28" t="str">
        <f>IFERROR(VLOOKUP(ACOMPANHAMENTO_01[[#This Row],[MAT]],FUNCIONARIOS[],3,FALSE),"")</f>
        <v/>
      </c>
      <c r="E832" s="140" t="str">
        <f>IFERROR(VLOOKUP(ACOMPANHAMENTO_01[[#This Row],[MAT]],FUNCIONARIOS[],4,FALSE),"")</f>
        <v/>
      </c>
      <c r="F832" s="8"/>
      <c r="G832" s="7"/>
      <c r="H832" s="28" t="str">
        <f>IFERROR(VLOOKUP(ACOMPANHAMENTO_01[[#This Row],[COD.S]],TABELA_PRODUÇÃO[[COD]:[SERVIÇOS]],3,FALSE),"")</f>
        <v/>
      </c>
      <c r="I832" s="140" t="str">
        <f>IFERROR(VLOOKUP(ACOMPANHAMENTO_01[[#This Row],[COD.S]],TABELA_PRODUÇÃO[[COD]:[UND.]],4,FALSE),"")</f>
        <v/>
      </c>
      <c r="J832" s="150"/>
      <c r="K832" s="58"/>
      <c r="L832" s="9"/>
      <c r="M83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3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3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32" s="140">
        <f>ACOMPANHAMENTO_01[[#This Row],[QUANT]]</f>
        <v>0</v>
      </c>
    </row>
    <row r="833" spans="2:16" x14ac:dyDescent="0.25">
      <c r="B833" s="6" t="str">
        <f>IF(ACOMPANHAMENTO_01[[#This Row],[MAT]]="","",COUNTA($C$8:C833))</f>
        <v/>
      </c>
      <c r="C833" s="3"/>
      <c r="D833" s="28" t="str">
        <f>IFERROR(VLOOKUP(ACOMPANHAMENTO_01[[#This Row],[MAT]],FUNCIONARIOS[],3,FALSE),"")</f>
        <v/>
      </c>
      <c r="E833" s="140" t="str">
        <f>IFERROR(VLOOKUP(ACOMPANHAMENTO_01[[#This Row],[MAT]],FUNCIONARIOS[],4,FALSE),"")</f>
        <v/>
      </c>
      <c r="F833" s="8"/>
      <c r="G833" s="7"/>
      <c r="H833" s="28" t="str">
        <f>IFERROR(VLOOKUP(ACOMPANHAMENTO_01[[#This Row],[COD.S]],TABELA_PRODUÇÃO[[COD]:[SERVIÇOS]],3,FALSE),"")</f>
        <v/>
      </c>
      <c r="I833" s="140" t="str">
        <f>IFERROR(VLOOKUP(ACOMPANHAMENTO_01[[#This Row],[COD.S]],TABELA_PRODUÇÃO[[COD]:[UND.]],4,FALSE),"")</f>
        <v/>
      </c>
      <c r="J833" s="150"/>
      <c r="K833" s="58"/>
      <c r="L833" s="9"/>
      <c r="M83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3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3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33" s="140">
        <f>ACOMPANHAMENTO_01[[#This Row],[QUANT]]</f>
        <v>0</v>
      </c>
    </row>
    <row r="834" spans="2:16" x14ac:dyDescent="0.25">
      <c r="B834" s="6" t="str">
        <f>IF(ACOMPANHAMENTO_01[[#This Row],[MAT]]="","",COUNTA($C$8:C834))</f>
        <v/>
      </c>
      <c r="C834" s="3"/>
      <c r="D834" s="28" t="str">
        <f>IFERROR(VLOOKUP(ACOMPANHAMENTO_01[[#This Row],[MAT]],FUNCIONARIOS[],3,FALSE),"")</f>
        <v/>
      </c>
      <c r="E834" s="140" t="str">
        <f>IFERROR(VLOOKUP(ACOMPANHAMENTO_01[[#This Row],[MAT]],FUNCIONARIOS[],4,FALSE),"")</f>
        <v/>
      </c>
      <c r="F834" s="8"/>
      <c r="G834" s="7"/>
      <c r="H834" s="28" t="str">
        <f>IFERROR(VLOOKUP(ACOMPANHAMENTO_01[[#This Row],[COD.S]],TABELA_PRODUÇÃO[[COD]:[SERVIÇOS]],3,FALSE),"")</f>
        <v/>
      </c>
      <c r="I834" s="140" t="str">
        <f>IFERROR(VLOOKUP(ACOMPANHAMENTO_01[[#This Row],[COD.S]],TABELA_PRODUÇÃO[[COD]:[UND.]],4,FALSE),"")</f>
        <v/>
      </c>
      <c r="J834" s="150"/>
      <c r="K834" s="58"/>
      <c r="L834" s="9"/>
      <c r="M83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3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3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34" s="140">
        <f>ACOMPANHAMENTO_01[[#This Row],[QUANT]]</f>
        <v>0</v>
      </c>
    </row>
    <row r="835" spans="2:16" x14ac:dyDescent="0.25">
      <c r="B835" s="6" t="str">
        <f>IF(ACOMPANHAMENTO_01[[#This Row],[MAT]]="","",COUNTA($C$8:C835))</f>
        <v/>
      </c>
      <c r="C835" s="3"/>
      <c r="D835" s="28" t="str">
        <f>IFERROR(VLOOKUP(ACOMPANHAMENTO_01[[#This Row],[MAT]],FUNCIONARIOS[],3,FALSE),"")</f>
        <v/>
      </c>
      <c r="E835" s="140" t="str">
        <f>IFERROR(VLOOKUP(ACOMPANHAMENTO_01[[#This Row],[MAT]],FUNCIONARIOS[],4,FALSE),"")</f>
        <v/>
      </c>
      <c r="F835" s="8"/>
      <c r="G835" s="7"/>
      <c r="H835" s="28" t="str">
        <f>IFERROR(VLOOKUP(ACOMPANHAMENTO_01[[#This Row],[COD.S]],TABELA_PRODUÇÃO[[COD]:[SERVIÇOS]],3,FALSE),"")</f>
        <v/>
      </c>
      <c r="I835" s="140" t="str">
        <f>IFERROR(VLOOKUP(ACOMPANHAMENTO_01[[#This Row],[COD.S]],TABELA_PRODUÇÃO[[COD]:[UND.]],4,FALSE),"")</f>
        <v/>
      </c>
      <c r="J835" s="150"/>
      <c r="K835" s="58"/>
      <c r="L835" s="9"/>
      <c r="M83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3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3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35" s="140">
        <f>ACOMPANHAMENTO_01[[#This Row],[QUANT]]</f>
        <v>0</v>
      </c>
    </row>
    <row r="836" spans="2:16" x14ac:dyDescent="0.25">
      <c r="B836" s="6" t="str">
        <f>IF(ACOMPANHAMENTO_01[[#This Row],[MAT]]="","",COUNTA($C$8:C836))</f>
        <v/>
      </c>
      <c r="C836" s="3"/>
      <c r="D836" s="28" t="str">
        <f>IFERROR(VLOOKUP(ACOMPANHAMENTO_01[[#This Row],[MAT]],FUNCIONARIOS[],3,FALSE),"")</f>
        <v/>
      </c>
      <c r="E836" s="140" t="str">
        <f>IFERROR(VLOOKUP(ACOMPANHAMENTO_01[[#This Row],[MAT]],FUNCIONARIOS[],4,FALSE),"")</f>
        <v/>
      </c>
      <c r="F836" s="8"/>
      <c r="G836" s="7"/>
      <c r="H836" s="28" t="str">
        <f>IFERROR(VLOOKUP(ACOMPANHAMENTO_01[[#This Row],[COD.S]],TABELA_PRODUÇÃO[[COD]:[SERVIÇOS]],3,FALSE),"")</f>
        <v/>
      </c>
      <c r="I836" s="140" t="str">
        <f>IFERROR(VLOOKUP(ACOMPANHAMENTO_01[[#This Row],[COD.S]],TABELA_PRODUÇÃO[[COD]:[UND.]],4,FALSE),"")</f>
        <v/>
      </c>
      <c r="J836" s="150"/>
      <c r="K836" s="58"/>
      <c r="L836" s="9"/>
      <c r="M83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3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3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36" s="140">
        <f>ACOMPANHAMENTO_01[[#This Row],[QUANT]]</f>
        <v>0</v>
      </c>
    </row>
    <row r="837" spans="2:16" x14ac:dyDescent="0.25">
      <c r="B837" s="6" t="str">
        <f>IF(ACOMPANHAMENTO_01[[#This Row],[MAT]]="","",COUNTA($C$8:C837))</f>
        <v/>
      </c>
      <c r="C837" s="3"/>
      <c r="D837" s="28" t="str">
        <f>IFERROR(VLOOKUP(ACOMPANHAMENTO_01[[#This Row],[MAT]],FUNCIONARIOS[],3,FALSE),"")</f>
        <v/>
      </c>
      <c r="E837" s="140" t="str">
        <f>IFERROR(VLOOKUP(ACOMPANHAMENTO_01[[#This Row],[MAT]],FUNCIONARIOS[],4,FALSE),"")</f>
        <v/>
      </c>
      <c r="F837" s="8"/>
      <c r="G837" s="7"/>
      <c r="H837" s="28" t="str">
        <f>IFERROR(VLOOKUP(ACOMPANHAMENTO_01[[#This Row],[COD.S]],TABELA_PRODUÇÃO[[COD]:[SERVIÇOS]],3,FALSE),"")</f>
        <v/>
      </c>
      <c r="I837" s="140" t="str">
        <f>IFERROR(VLOOKUP(ACOMPANHAMENTO_01[[#This Row],[COD.S]],TABELA_PRODUÇÃO[[COD]:[UND.]],4,FALSE),"")</f>
        <v/>
      </c>
      <c r="J837" s="150"/>
      <c r="K837" s="58"/>
      <c r="L837" s="9"/>
      <c r="M83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3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3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37" s="140">
        <f>ACOMPANHAMENTO_01[[#This Row],[QUANT]]</f>
        <v>0</v>
      </c>
    </row>
    <row r="838" spans="2:16" x14ac:dyDescent="0.25">
      <c r="B838" s="6" t="str">
        <f>IF(ACOMPANHAMENTO_01[[#This Row],[MAT]]="","",COUNTA($C$8:C838))</f>
        <v/>
      </c>
      <c r="C838" s="3"/>
      <c r="D838" s="28" t="str">
        <f>IFERROR(VLOOKUP(ACOMPANHAMENTO_01[[#This Row],[MAT]],FUNCIONARIOS[],3,FALSE),"")</f>
        <v/>
      </c>
      <c r="E838" s="140" t="str">
        <f>IFERROR(VLOOKUP(ACOMPANHAMENTO_01[[#This Row],[MAT]],FUNCIONARIOS[],4,FALSE),"")</f>
        <v/>
      </c>
      <c r="F838" s="8"/>
      <c r="G838" s="7"/>
      <c r="H838" s="28" t="str">
        <f>IFERROR(VLOOKUP(ACOMPANHAMENTO_01[[#This Row],[COD.S]],TABELA_PRODUÇÃO[[COD]:[SERVIÇOS]],3,FALSE),"")</f>
        <v/>
      </c>
      <c r="I838" s="140" t="str">
        <f>IFERROR(VLOOKUP(ACOMPANHAMENTO_01[[#This Row],[COD.S]],TABELA_PRODUÇÃO[[COD]:[UND.]],4,FALSE),"")</f>
        <v/>
      </c>
      <c r="J838" s="150"/>
      <c r="K838" s="58"/>
      <c r="L838" s="9"/>
      <c r="M83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3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3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38" s="140">
        <f>ACOMPANHAMENTO_01[[#This Row],[QUANT]]</f>
        <v>0</v>
      </c>
    </row>
    <row r="839" spans="2:16" x14ac:dyDescent="0.25">
      <c r="B839" s="6" t="str">
        <f>IF(ACOMPANHAMENTO_01[[#This Row],[MAT]]="","",COUNTA($C$8:C839))</f>
        <v/>
      </c>
      <c r="C839" s="3"/>
      <c r="D839" s="28" t="str">
        <f>IFERROR(VLOOKUP(ACOMPANHAMENTO_01[[#This Row],[MAT]],FUNCIONARIOS[],3,FALSE),"")</f>
        <v/>
      </c>
      <c r="E839" s="140" t="str">
        <f>IFERROR(VLOOKUP(ACOMPANHAMENTO_01[[#This Row],[MAT]],FUNCIONARIOS[],4,FALSE),"")</f>
        <v/>
      </c>
      <c r="F839" s="8"/>
      <c r="G839" s="7"/>
      <c r="H839" s="28" t="str">
        <f>IFERROR(VLOOKUP(ACOMPANHAMENTO_01[[#This Row],[COD.S]],TABELA_PRODUÇÃO[[COD]:[SERVIÇOS]],3,FALSE),"")</f>
        <v/>
      </c>
      <c r="I839" s="140" t="str">
        <f>IFERROR(VLOOKUP(ACOMPANHAMENTO_01[[#This Row],[COD.S]],TABELA_PRODUÇÃO[[COD]:[UND.]],4,FALSE),"")</f>
        <v/>
      </c>
      <c r="J839" s="150"/>
      <c r="K839" s="58"/>
      <c r="L839" s="9"/>
      <c r="M83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3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3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39" s="140">
        <f>ACOMPANHAMENTO_01[[#This Row],[QUANT]]</f>
        <v>0</v>
      </c>
    </row>
    <row r="840" spans="2:16" x14ac:dyDescent="0.25">
      <c r="B840" s="6" t="str">
        <f>IF(ACOMPANHAMENTO_01[[#This Row],[MAT]]="","",COUNTA($C$8:C840))</f>
        <v/>
      </c>
      <c r="C840" s="3"/>
      <c r="D840" s="28" t="str">
        <f>IFERROR(VLOOKUP(ACOMPANHAMENTO_01[[#This Row],[MAT]],FUNCIONARIOS[],3,FALSE),"")</f>
        <v/>
      </c>
      <c r="E840" s="140" t="str">
        <f>IFERROR(VLOOKUP(ACOMPANHAMENTO_01[[#This Row],[MAT]],FUNCIONARIOS[],4,FALSE),"")</f>
        <v/>
      </c>
      <c r="F840" s="8"/>
      <c r="G840" s="7"/>
      <c r="H840" s="28" t="str">
        <f>IFERROR(VLOOKUP(ACOMPANHAMENTO_01[[#This Row],[COD.S]],TABELA_PRODUÇÃO[[COD]:[SERVIÇOS]],3,FALSE),"")</f>
        <v/>
      </c>
      <c r="I840" s="140" t="str">
        <f>IFERROR(VLOOKUP(ACOMPANHAMENTO_01[[#This Row],[COD.S]],TABELA_PRODUÇÃO[[COD]:[UND.]],4,FALSE),"")</f>
        <v/>
      </c>
      <c r="J840" s="150"/>
      <c r="K840" s="58"/>
      <c r="L840" s="9"/>
      <c r="M84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4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4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40" s="140">
        <f>ACOMPANHAMENTO_01[[#This Row],[QUANT]]</f>
        <v>0</v>
      </c>
    </row>
    <row r="841" spans="2:16" x14ac:dyDescent="0.25">
      <c r="B841" s="6" t="str">
        <f>IF(ACOMPANHAMENTO_01[[#This Row],[MAT]]="","",COUNTA($C$8:C841))</f>
        <v/>
      </c>
      <c r="C841" s="3"/>
      <c r="D841" s="28" t="str">
        <f>IFERROR(VLOOKUP(ACOMPANHAMENTO_01[[#This Row],[MAT]],FUNCIONARIOS[],3,FALSE),"")</f>
        <v/>
      </c>
      <c r="E841" s="140" t="str">
        <f>IFERROR(VLOOKUP(ACOMPANHAMENTO_01[[#This Row],[MAT]],FUNCIONARIOS[],4,FALSE),"")</f>
        <v/>
      </c>
      <c r="F841" s="8"/>
      <c r="G841" s="7"/>
      <c r="H841" s="28" t="str">
        <f>IFERROR(VLOOKUP(ACOMPANHAMENTO_01[[#This Row],[COD.S]],TABELA_PRODUÇÃO[[COD]:[SERVIÇOS]],3,FALSE),"")</f>
        <v/>
      </c>
      <c r="I841" s="140" t="str">
        <f>IFERROR(VLOOKUP(ACOMPANHAMENTO_01[[#This Row],[COD.S]],TABELA_PRODUÇÃO[[COD]:[UND.]],4,FALSE),"")</f>
        <v/>
      </c>
      <c r="J841" s="150"/>
      <c r="K841" s="58"/>
      <c r="L841" s="9"/>
      <c r="M84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4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4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41" s="140">
        <f>ACOMPANHAMENTO_01[[#This Row],[QUANT]]</f>
        <v>0</v>
      </c>
    </row>
    <row r="842" spans="2:16" x14ac:dyDescent="0.25">
      <c r="B842" s="6" t="str">
        <f>IF(ACOMPANHAMENTO_01[[#This Row],[MAT]]="","",COUNTA($C$8:C842))</f>
        <v/>
      </c>
      <c r="C842" s="3"/>
      <c r="D842" s="28" t="str">
        <f>IFERROR(VLOOKUP(ACOMPANHAMENTO_01[[#This Row],[MAT]],FUNCIONARIOS[],3,FALSE),"")</f>
        <v/>
      </c>
      <c r="E842" s="140" t="str">
        <f>IFERROR(VLOOKUP(ACOMPANHAMENTO_01[[#This Row],[MAT]],FUNCIONARIOS[],4,FALSE),"")</f>
        <v/>
      </c>
      <c r="F842" s="8"/>
      <c r="G842" s="7"/>
      <c r="H842" s="28" t="str">
        <f>IFERROR(VLOOKUP(ACOMPANHAMENTO_01[[#This Row],[COD.S]],TABELA_PRODUÇÃO[[COD]:[SERVIÇOS]],3,FALSE),"")</f>
        <v/>
      </c>
      <c r="I842" s="140" t="str">
        <f>IFERROR(VLOOKUP(ACOMPANHAMENTO_01[[#This Row],[COD.S]],TABELA_PRODUÇÃO[[COD]:[UND.]],4,FALSE),"")</f>
        <v/>
      </c>
      <c r="J842" s="150"/>
      <c r="K842" s="58"/>
      <c r="L842" s="9"/>
      <c r="M84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4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4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42" s="140">
        <f>ACOMPANHAMENTO_01[[#This Row],[QUANT]]</f>
        <v>0</v>
      </c>
    </row>
    <row r="843" spans="2:16" x14ac:dyDescent="0.25">
      <c r="B843" s="6" t="str">
        <f>IF(ACOMPANHAMENTO_01[[#This Row],[MAT]]="","",COUNTA($C$8:C843))</f>
        <v/>
      </c>
      <c r="C843" s="3"/>
      <c r="D843" s="28" t="str">
        <f>IFERROR(VLOOKUP(ACOMPANHAMENTO_01[[#This Row],[MAT]],FUNCIONARIOS[],3,FALSE),"")</f>
        <v/>
      </c>
      <c r="E843" s="140" t="str">
        <f>IFERROR(VLOOKUP(ACOMPANHAMENTO_01[[#This Row],[MAT]],FUNCIONARIOS[],4,FALSE),"")</f>
        <v/>
      </c>
      <c r="F843" s="8"/>
      <c r="G843" s="7"/>
      <c r="H843" s="28" t="str">
        <f>IFERROR(VLOOKUP(ACOMPANHAMENTO_01[[#This Row],[COD.S]],TABELA_PRODUÇÃO[[COD]:[SERVIÇOS]],3,FALSE),"")</f>
        <v/>
      </c>
      <c r="I843" s="140" t="str">
        <f>IFERROR(VLOOKUP(ACOMPANHAMENTO_01[[#This Row],[COD.S]],TABELA_PRODUÇÃO[[COD]:[UND.]],4,FALSE),"")</f>
        <v/>
      </c>
      <c r="J843" s="150"/>
      <c r="K843" s="58"/>
      <c r="L843" s="9"/>
      <c r="M84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4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4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43" s="140">
        <f>ACOMPANHAMENTO_01[[#This Row],[QUANT]]</f>
        <v>0</v>
      </c>
    </row>
    <row r="844" spans="2:16" x14ac:dyDescent="0.25">
      <c r="B844" s="6" t="str">
        <f>IF(ACOMPANHAMENTO_01[[#This Row],[MAT]]="","",COUNTA($C$8:C844))</f>
        <v/>
      </c>
      <c r="C844" s="3"/>
      <c r="D844" s="28" t="str">
        <f>IFERROR(VLOOKUP(ACOMPANHAMENTO_01[[#This Row],[MAT]],FUNCIONARIOS[],3,FALSE),"")</f>
        <v/>
      </c>
      <c r="E844" s="140" t="str">
        <f>IFERROR(VLOOKUP(ACOMPANHAMENTO_01[[#This Row],[MAT]],FUNCIONARIOS[],4,FALSE),"")</f>
        <v/>
      </c>
      <c r="F844" s="8"/>
      <c r="G844" s="7"/>
      <c r="H844" s="28" t="str">
        <f>IFERROR(VLOOKUP(ACOMPANHAMENTO_01[[#This Row],[COD.S]],TABELA_PRODUÇÃO[[COD]:[SERVIÇOS]],3,FALSE),"")</f>
        <v/>
      </c>
      <c r="I844" s="140" t="str">
        <f>IFERROR(VLOOKUP(ACOMPANHAMENTO_01[[#This Row],[COD.S]],TABELA_PRODUÇÃO[[COD]:[UND.]],4,FALSE),"")</f>
        <v/>
      </c>
      <c r="J844" s="150"/>
      <c r="K844" s="58"/>
      <c r="L844" s="9"/>
      <c r="M84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4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4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44" s="140">
        <f>ACOMPANHAMENTO_01[[#This Row],[QUANT]]</f>
        <v>0</v>
      </c>
    </row>
    <row r="845" spans="2:16" x14ac:dyDescent="0.25">
      <c r="B845" s="6" t="str">
        <f>IF(ACOMPANHAMENTO_01[[#This Row],[MAT]]="","",COUNTA($C$8:C845))</f>
        <v/>
      </c>
      <c r="C845" s="3"/>
      <c r="D845" s="28" t="str">
        <f>IFERROR(VLOOKUP(ACOMPANHAMENTO_01[[#This Row],[MAT]],FUNCIONARIOS[],3,FALSE),"")</f>
        <v/>
      </c>
      <c r="E845" s="140" t="str">
        <f>IFERROR(VLOOKUP(ACOMPANHAMENTO_01[[#This Row],[MAT]],FUNCIONARIOS[],4,FALSE),"")</f>
        <v/>
      </c>
      <c r="F845" s="8"/>
      <c r="G845" s="7"/>
      <c r="H845" s="28" t="str">
        <f>IFERROR(VLOOKUP(ACOMPANHAMENTO_01[[#This Row],[COD.S]],TABELA_PRODUÇÃO[[COD]:[SERVIÇOS]],3,FALSE),"")</f>
        <v/>
      </c>
      <c r="I845" s="140" t="str">
        <f>IFERROR(VLOOKUP(ACOMPANHAMENTO_01[[#This Row],[COD.S]],TABELA_PRODUÇÃO[[COD]:[UND.]],4,FALSE),"")</f>
        <v/>
      </c>
      <c r="J845" s="150"/>
      <c r="K845" s="58"/>
      <c r="L845" s="9"/>
      <c r="M84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4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4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45" s="140">
        <f>ACOMPANHAMENTO_01[[#This Row],[QUANT]]</f>
        <v>0</v>
      </c>
    </row>
    <row r="846" spans="2:16" x14ac:dyDescent="0.25">
      <c r="B846" s="6" t="str">
        <f>IF(ACOMPANHAMENTO_01[[#This Row],[MAT]]="","",COUNTA($C$8:C846))</f>
        <v/>
      </c>
      <c r="C846" s="3"/>
      <c r="D846" s="28" t="str">
        <f>IFERROR(VLOOKUP(ACOMPANHAMENTO_01[[#This Row],[MAT]],FUNCIONARIOS[],3,FALSE),"")</f>
        <v/>
      </c>
      <c r="E846" s="140" t="str">
        <f>IFERROR(VLOOKUP(ACOMPANHAMENTO_01[[#This Row],[MAT]],FUNCIONARIOS[],4,FALSE),"")</f>
        <v/>
      </c>
      <c r="F846" s="8"/>
      <c r="G846" s="7"/>
      <c r="H846" s="28" t="str">
        <f>IFERROR(VLOOKUP(ACOMPANHAMENTO_01[[#This Row],[COD.S]],TABELA_PRODUÇÃO[[COD]:[SERVIÇOS]],3,FALSE),"")</f>
        <v/>
      </c>
      <c r="I846" s="140" t="str">
        <f>IFERROR(VLOOKUP(ACOMPANHAMENTO_01[[#This Row],[COD.S]],TABELA_PRODUÇÃO[[COD]:[UND.]],4,FALSE),"")</f>
        <v/>
      </c>
      <c r="J846" s="150"/>
      <c r="K846" s="58"/>
      <c r="L846" s="9"/>
      <c r="M84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4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4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46" s="140">
        <f>ACOMPANHAMENTO_01[[#This Row],[QUANT]]</f>
        <v>0</v>
      </c>
    </row>
    <row r="847" spans="2:16" x14ac:dyDescent="0.25">
      <c r="B847" s="6" t="str">
        <f>IF(ACOMPANHAMENTO_01[[#This Row],[MAT]]="","",COUNTA($C$8:C847))</f>
        <v/>
      </c>
      <c r="C847" s="3"/>
      <c r="D847" s="28" t="str">
        <f>IFERROR(VLOOKUP(ACOMPANHAMENTO_01[[#This Row],[MAT]],FUNCIONARIOS[],3,FALSE),"")</f>
        <v/>
      </c>
      <c r="E847" s="140" t="str">
        <f>IFERROR(VLOOKUP(ACOMPANHAMENTO_01[[#This Row],[MAT]],FUNCIONARIOS[],4,FALSE),"")</f>
        <v/>
      </c>
      <c r="F847" s="8"/>
      <c r="G847" s="7"/>
      <c r="H847" s="28" t="str">
        <f>IFERROR(VLOOKUP(ACOMPANHAMENTO_01[[#This Row],[COD.S]],TABELA_PRODUÇÃO[[COD]:[SERVIÇOS]],3,FALSE),"")</f>
        <v/>
      </c>
      <c r="I847" s="140" t="str">
        <f>IFERROR(VLOOKUP(ACOMPANHAMENTO_01[[#This Row],[COD.S]],TABELA_PRODUÇÃO[[COD]:[UND.]],4,FALSE),"")</f>
        <v/>
      </c>
      <c r="J847" s="150"/>
      <c r="K847" s="58"/>
      <c r="L847" s="9"/>
      <c r="M84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4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4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47" s="140">
        <f>ACOMPANHAMENTO_01[[#This Row],[QUANT]]</f>
        <v>0</v>
      </c>
    </row>
    <row r="848" spans="2:16" x14ac:dyDescent="0.25">
      <c r="B848" s="6" t="str">
        <f>IF(ACOMPANHAMENTO_01[[#This Row],[MAT]]="","",COUNTA($C$8:C848))</f>
        <v/>
      </c>
      <c r="C848" s="3"/>
      <c r="D848" s="28" t="str">
        <f>IFERROR(VLOOKUP(ACOMPANHAMENTO_01[[#This Row],[MAT]],FUNCIONARIOS[],3,FALSE),"")</f>
        <v/>
      </c>
      <c r="E848" s="140" t="str">
        <f>IFERROR(VLOOKUP(ACOMPANHAMENTO_01[[#This Row],[MAT]],FUNCIONARIOS[],4,FALSE),"")</f>
        <v/>
      </c>
      <c r="F848" s="8"/>
      <c r="G848" s="7"/>
      <c r="H848" s="28" t="str">
        <f>IFERROR(VLOOKUP(ACOMPANHAMENTO_01[[#This Row],[COD.S]],TABELA_PRODUÇÃO[[COD]:[SERVIÇOS]],3,FALSE),"")</f>
        <v/>
      </c>
      <c r="I848" s="140" t="str">
        <f>IFERROR(VLOOKUP(ACOMPANHAMENTO_01[[#This Row],[COD.S]],TABELA_PRODUÇÃO[[COD]:[UND.]],4,FALSE),"")</f>
        <v/>
      </c>
      <c r="J848" s="150"/>
      <c r="K848" s="58"/>
      <c r="L848" s="9"/>
      <c r="M84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4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4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48" s="140">
        <f>ACOMPANHAMENTO_01[[#This Row],[QUANT]]</f>
        <v>0</v>
      </c>
    </row>
    <row r="849" spans="2:16" x14ac:dyDescent="0.25">
      <c r="B849" s="6" t="str">
        <f>IF(ACOMPANHAMENTO_01[[#This Row],[MAT]]="","",COUNTA($C$8:C849))</f>
        <v/>
      </c>
      <c r="C849" s="3"/>
      <c r="D849" s="28" t="str">
        <f>IFERROR(VLOOKUP(ACOMPANHAMENTO_01[[#This Row],[MAT]],FUNCIONARIOS[],3,FALSE),"")</f>
        <v/>
      </c>
      <c r="E849" s="140" t="str">
        <f>IFERROR(VLOOKUP(ACOMPANHAMENTO_01[[#This Row],[MAT]],FUNCIONARIOS[],4,FALSE),"")</f>
        <v/>
      </c>
      <c r="F849" s="8"/>
      <c r="G849" s="7"/>
      <c r="H849" s="28" t="str">
        <f>IFERROR(VLOOKUP(ACOMPANHAMENTO_01[[#This Row],[COD.S]],TABELA_PRODUÇÃO[[COD]:[SERVIÇOS]],3,FALSE),"")</f>
        <v/>
      </c>
      <c r="I849" s="140" t="str">
        <f>IFERROR(VLOOKUP(ACOMPANHAMENTO_01[[#This Row],[COD.S]],TABELA_PRODUÇÃO[[COD]:[UND.]],4,FALSE),"")</f>
        <v/>
      </c>
      <c r="J849" s="150"/>
      <c r="K849" s="58"/>
      <c r="L849" s="9"/>
      <c r="M84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4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4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49" s="140">
        <f>ACOMPANHAMENTO_01[[#This Row],[QUANT]]</f>
        <v>0</v>
      </c>
    </row>
    <row r="850" spans="2:16" x14ac:dyDescent="0.25">
      <c r="B850" s="6" t="str">
        <f>IF(ACOMPANHAMENTO_01[[#This Row],[MAT]]="","",COUNTA($C$8:C850))</f>
        <v/>
      </c>
      <c r="C850" s="3"/>
      <c r="D850" s="28" t="str">
        <f>IFERROR(VLOOKUP(ACOMPANHAMENTO_01[[#This Row],[MAT]],FUNCIONARIOS[],3,FALSE),"")</f>
        <v/>
      </c>
      <c r="E850" s="140" t="str">
        <f>IFERROR(VLOOKUP(ACOMPANHAMENTO_01[[#This Row],[MAT]],FUNCIONARIOS[],4,FALSE),"")</f>
        <v/>
      </c>
      <c r="F850" s="8"/>
      <c r="G850" s="7"/>
      <c r="H850" s="28" t="str">
        <f>IFERROR(VLOOKUP(ACOMPANHAMENTO_01[[#This Row],[COD.S]],TABELA_PRODUÇÃO[[COD]:[SERVIÇOS]],3,FALSE),"")</f>
        <v/>
      </c>
      <c r="I850" s="140" t="str">
        <f>IFERROR(VLOOKUP(ACOMPANHAMENTO_01[[#This Row],[COD.S]],TABELA_PRODUÇÃO[[COD]:[UND.]],4,FALSE),"")</f>
        <v/>
      </c>
      <c r="J850" s="150"/>
      <c r="K850" s="58"/>
      <c r="L850" s="9"/>
      <c r="M85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5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5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50" s="140">
        <f>ACOMPANHAMENTO_01[[#This Row],[QUANT]]</f>
        <v>0</v>
      </c>
    </row>
    <row r="851" spans="2:16" x14ac:dyDescent="0.25">
      <c r="B851" s="6" t="str">
        <f>IF(ACOMPANHAMENTO_01[[#This Row],[MAT]]="","",COUNTA($C$8:C851))</f>
        <v/>
      </c>
      <c r="C851" s="3"/>
      <c r="D851" s="28" t="str">
        <f>IFERROR(VLOOKUP(ACOMPANHAMENTO_01[[#This Row],[MAT]],FUNCIONARIOS[],3,FALSE),"")</f>
        <v/>
      </c>
      <c r="E851" s="140" t="str">
        <f>IFERROR(VLOOKUP(ACOMPANHAMENTO_01[[#This Row],[MAT]],FUNCIONARIOS[],4,FALSE),"")</f>
        <v/>
      </c>
      <c r="F851" s="8"/>
      <c r="G851" s="7"/>
      <c r="H851" s="28" t="str">
        <f>IFERROR(VLOOKUP(ACOMPANHAMENTO_01[[#This Row],[COD.S]],TABELA_PRODUÇÃO[[COD]:[SERVIÇOS]],3,FALSE),"")</f>
        <v/>
      </c>
      <c r="I851" s="140" t="str">
        <f>IFERROR(VLOOKUP(ACOMPANHAMENTO_01[[#This Row],[COD.S]],TABELA_PRODUÇÃO[[COD]:[UND.]],4,FALSE),"")</f>
        <v/>
      </c>
      <c r="J851" s="150"/>
      <c r="K851" s="58"/>
      <c r="L851" s="9"/>
      <c r="M85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5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5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51" s="140">
        <f>ACOMPANHAMENTO_01[[#This Row],[QUANT]]</f>
        <v>0</v>
      </c>
    </row>
    <row r="852" spans="2:16" x14ac:dyDescent="0.25">
      <c r="B852" s="6" t="str">
        <f>IF(ACOMPANHAMENTO_01[[#This Row],[MAT]]="","",COUNTA($C$8:C852))</f>
        <v/>
      </c>
      <c r="C852" s="3"/>
      <c r="D852" s="28" t="str">
        <f>IFERROR(VLOOKUP(ACOMPANHAMENTO_01[[#This Row],[MAT]],FUNCIONARIOS[],3,FALSE),"")</f>
        <v/>
      </c>
      <c r="E852" s="140" t="str">
        <f>IFERROR(VLOOKUP(ACOMPANHAMENTO_01[[#This Row],[MAT]],FUNCIONARIOS[],4,FALSE),"")</f>
        <v/>
      </c>
      <c r="F852" s="8"/>
      <c r="G852" s="7"/>
      <c r="H852" s="28" t="str">
        <f>IFERROR(VLOOKUP(ACOMPANHAMENTO_01[[#This Row],[COD.S]],TABELA_PRODUÇÃO[[COD]:[SERVIÇOS]],3,FALSE),"")</f>
        <v/>
      </c>
      <c r="I852" s="140" t="str">
        <f>IFERROR(VLOOKUP(ACOMPANHAMENTO_01[[#This Row],[COD.S]],TABELA_PRODUÇÃO[[COD]:[UND.]],4,FALSE),"")</f>
        <v/>
      </c>
      <c r="J852" s="150"/>
      <c r="K852" s="58"/>
      <c r="L852" s="9"/>
      <c r="M85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5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5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52" s="140">
        <f>ACOMPANHAMENTO_01[[#This Row],[QUANT]]</f>
        <v>0</v>
      </c>
    </row>
    <row r="853" spans="2:16" x14ac:dyDescent="0.25">
      <c r="B853" s="6" t="str">
        <f>IF(ACOMPANHAMENTO_01[[#This Row],[MAT]]="","",COUNTA($C$8:C853))</f>
        <v/>
      </c>
      <c r="C853" s="3"/>
      <c r="D853" s="28" t="str">
        <f>IFERROR(VLOOKUP(ACOMPANHAMENTO_01[[#This Row],[MAT]],FUNCIONARIOS[],3,FALSE),"")</f>
        <v/>
      </c>
      <c r="E853" s="140" t="str">
        <f>IFERROR(VLOOKUP(ACOMPANHAMENTO_01[[#This Row],[MAT]],FUNCIONARIOS[],4,FALSE),"")</f>
        <v/>
      </c>
      <c r="F853" s="8"/>
      <c r="G853" s="7"/>
      <c r="H853" s="28" t="str">
        <f>IFERROR(VLOOKUP(ACOMPANHAMENTO_01[[#This Row],[COD.S]],TABELA_PRODUÇÃO[[COD]:[SERVIÇOS]],3,FALSE),"")</f>
        <v/>
      </c>
      <c r="I853" s="140" t="str">
        <f>IFERROR(VLOOKUP(ACOMPANHAMENTO_01[[#This Row],[COD.S]],TABELA_PRODUÇÃO[[COD]:[UND.]],4,FALSE),"")</f>
        <v/>
      </c>
      <c r="J853" s="150"/>
      <c r="K853" s="58"/>
      <c r="L853" s="9"/>
      <c r="M85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5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5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53" s="140">
        <f>ACOMPANHAMENTO_01[[#This Row],[QUANT]]</f>
        <v>0</v>
      </c>
    </row>
    <row r="854" spans="2:16" x14ac:dyDescent="0.25">
      <c r="B854" s="6" t="str">
        <f>IF(ACOMPANHAMENTO_01[[#This Row],[MAT]]="","",COUNTA($C$8:C854))</f>
        <v/>
      </c>
      <c r="C854" s="3"/>
      <c r="D854" s="28" t="str">
        <f>IFERROR(VLOOKUP(ACOMPANHAMENTO_01[[#This Row],[MAT]],FUNCIONARIOS[],3,FALSE),"")</f>
        <v/>
      </c>
      <c r="E854" s="140" t="str">
        <f>IFERROR(VLOOKUP(ACOMPANHAMENTO_01[[#This Row],[MAT]],FUNCIONARIOS[],4,FALSE),"")</f>
        <v/>
      </c>
      <c r="F854" s="8"/>
      <c r="G854" s="7"/>
      <c r="H854" s="28" t="str">
        <f>IFERROR(VLOOKUP(ACOMPANHAMENTO_01[[#This Row],[COD.S]],TABELA_PRODUÇÃO[[COD]:[SERVIÇOS]],3,FALSE),"")</f>
        <v/>
      </c>
      <c r="I854" s="140" t="str">
        <f>IFERROR(VLOOKUP(ACOMPANHAMENTO_01[[#This Row],[COD.S]],TABELA_PRODUÇÃO[[COD]:[UND.]],4,FALSE),"")</f>
        <v/>
      </c>
      <c r="J854" s="150"/>
      <c r="K854" s="58"/>
      <c r="L854" s="9"/>
      <c r="M85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5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5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54" s="140">
        <f>ACOMPANHAMENTO_01[[#This Row],[QUANT]]</f>
        <v>0</v>
      </c>
    </row>
    <row r="855" spans="2:16" x14ac:dyDescent="0.25">
      <c r="B855" s="6" t="str">
        <f>IF(ACOMPANHAMENTO_01[[#This Row],[MAT]]="","",COUNTA($C$8:C855))</f>
        <v/>
      </c>
      <c r="C855" s="3"/>
      <c r="D855" s="28" t="str">
        <f>IFERROR(VLOOKUP(ACOMPANHAMENTO_01[[#This Row],[MAT]],FUNCIONARIOS[],3,FALSE),"")</f>
        <v/>
      </c>
      <c r="E855" s="140" t="str">
        <f>IFERROR(VLOOKUP(ACOMPANHAMENTO_01[[#This Row],[MAT]],FUNCIONARIOS[],4,FALSE),"")</f>
        <v/>
      </c>
      <c r="F855" s="8"/>
      <c r="G855" s="7"/>
      <c r="H855" s="28" t="str">
        <f>IFERROR(VLOOKUP(ACOMPANHAMENTO_01[[#This Row],[COD.S]],TABELA_PRODUÇÃO[[COD]:[SERVIÇOS]],3,FALSE),"")</f>
        <v/>
      </c>
      <c r="I855" s="140" t="str">
        <f>IFERROR(VLOOKUP(ACOMPANHAMENTO_01[[#This Row],[COD.S]],TABELA_PRODUÇÃO[[COD]:[UND.]],4,FALSE),"")</f>
        <v/>
      </c>
      <c r="J855" s="150"/>
      <c r="K855" s="58"/>
      <c r="L855" s="9"/>
      <c r="M85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5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5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55" s="140">
        <f>ACOMPANHAMENTO_01[[#This Row],[QUANT]]</f>
        <v>0</v>
      </c>
    </row>
    <row r="856" spans="2:16" x14ac:dyDescent="0.25">
      <c r="B856" s="6" t="str">
        <f>IF(ACOMPANHAMENTO_01[[#This Row],[MAT]]="","",COUNTA($C$8:C856))</f>
        <v/>
      </c>
      <c r="C856" s="3"/>
      <c r="D856" s="28" t="str">
        <f>IFERROR(VLOOKUP(ACOMPANHAMENTO_01[[#This Row],[MAT]],FUNCIONARIOS[],3,FALSE),"")</f>
        <v/>
      </c>
      <c r="E856" s="140" t="str">
        <f>IFERROR(VLOOKUP(ACOMPANHAMENTO_01[[#This Row],[MAT]],FUNCIONARIOS[],4,FALSE),"")</f>
        <v/>
      </c>
      <c r="F856" s="8"/>
      <c r="G856" s="7"/>
      <c r="H856" s="28" t="str">
        <f>IFERROR(VLOOKUP(ACOMPANHAMENTO_01[[#This Row],[COD.S]],TABELA_PRODUÇÃO[[COD]:[SERVIÇOS]],3,FALSE),"")</f>
        <v/>
      </c>
      <c r="I856" s="140" t="str">
        <f>IFERROR(VLOOKUP(ACOMPANHAMENTO_01[[#This Row],[COD.S]],TABELA_PRODUÇÃO[[COD]:[UND.]],4,FALSE),"")</f>
        <v/>
      </c>
      <c r="J856" s="150"/>
      <c r="K856" s="58"/>
      <c r="L856" s="9"/>
      <c r="M85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5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5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56" s="140">
        <f>ACOMPANHAMENTO_01[[#This Row],[QUANT]]</f>
        <v>0</v>
      </c>
    </row>
    <row r="857" spans="2:16" x14ac:dyDescent="0.25">
      <c r="B857" s="6" t="str">
        <f>IF(ACOMPANHAMENTO_01[[#This Row],[MAT]]="","",COUNTA($C$8:C857))</f>
        <v/>
      </c>
      <c r="C857" s="3"/>
      <c r="D857" s="28" t="str">
        <f>IFERROR(VLOOKUP(ACOMPANHAMENTO_01[[#This Row],[MAT]],FUNCIONARIOS[],3,FALSE),"")</f>
        <v/>
      </c>
      <c r="E857" s="140" t="str">
        <f>IFERROR(VLOOKUP(ACOMPANHAMENTO_01[[#This Row],[MAT]],FUNCIONARIOS[],4,FALSE),"")</f>
        <v/>
      </c>
      <c r="F857" s="8"/>
      <c r="G857" s="7"/>
      <c r="H857" s="28" t="str">
        <f>IFERROR(VLOOKUP(ACOMPANHAMENTO_01[[#This Row],[COD.S]],TABELA_PRODUÇÃO[[COD]:[SERVIÇOS]],3,FALSE),"")</f>
        <v/>
      </c>
      <c r="I857" s="140" t="str">
        <f>IFERROR(VLOOKUP(ACOMPANHAMENTO_01[[#This Row],[COD.S]],TABELA_PRODUÇÃO[[COD]:[UND.]],4,FALSE),"")</f>
        <v/>
      </c>
      <c r="J857" s="150"/>
      <c r="K857" s="58"/>
      <c r="L857" s="9"/>
      <c r="M85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5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5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57" s="140">
        <f>ACOMPANHAMENTO_01[[#This Row],[QUANT]]</f>
        <v>0</v>
      </c>
    </row>
    <row r="858" spans="2:16" x14ac:dyDescent="0.25">
      <c r="B858" s="6" t="str">
        <f>IF(ACOMPANHAMENTO_01[[#This Row],[MAT]]="","",COUNTA($C$8:C858))</f>
        <v/>
      </c>
      <c r="C858" s="3"/>
      <c r="D858" s="28" t="str">
        <f>IFERROR(VLOOKUP(ACOMPANHAMENTO_01[[#This Row],[MAT]],FUNCIONARIOS[],3,FALSE),"")</f>
        <v/>
      </c>
      <c r="E858" s="140" t="str">
        <f>IFERROR(VLOOKUP(ACOMPANHAMENTO_01[[#This Row],[MAT]],FUNCIONARIOS[],4,FALSE),"")</f>
        <v/>
      </c>
      <c r="F858" s="8"/>
      <c r="G858" s="7"/>
      <c r="H858" s="28" t="str">
        <f>IFERROR(VLOOKUP(ACOMPANHAMENTO_01[[#This Row],[COD.S]],TABELA_PRODUÇÃO[[COD]:[SERVIÇOS]],3,FALSE),"")</f>
        <v/>
      </c>
      <c r="I858" s="140" t="str">
        <f>IFERROR(VLOOKUP(ACOMPANHAMENTO_01[[#This Row],[COD.S]],TABELA_PRODUÇÃO[[COD]:[UND.]],4,FALSE),"")</f>
        <v/>
      </c>
      <c r="J858" s="150"/>
      <c r="K858" s="58"/>
      <c r="L858" s="9"/>
      <c r="M85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5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5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58" s="140">
        <f>ACOMPANHAMENTO_01[[#This Row],[QUANT]]</f>
        <v>0</v>
      </c>
    </row>
    <row r="859" spans="2:16" x14ac:dyDescent="0.25">
      <c r="B859" s="6" t="str">
        <f>IF(ACOMPANHAMENTO_01[[#This Row],[MAT]]="","",COUNTA($C$8:C859))</f>
        <v/>
      </c>
      <c r="C859" s="3"/>
      <c r="D859" s="28" t="str">
        <f>IFERROR(VLOOKUP(ACOMPANHAMENTO_01[[#This Row],[MAT]],FUNCIONARIOS[],3,FALSE),"")</f>
        <v/>
      </c>
      <c r="E859" s="140" t="str">
        <f>IFERROR(VLOOKUP(ACOMPANHAMENTO_01[[#This Row],[MAT]],FUNCIONARIOS[],4,FALSE),"")</f>
        <v/>
      </c>
      <c r="F859" s="8"/>
      <c r="G859" s="7"/>
      <c r="H859" s="28" t="str">
        <f>IFERROR(VLOOKUP(ACOMPANHAMENTO_01[[#This Row],[COD.S]],TABELA_PRODUÇÃO[[COD]:[SERVIÇOS]],3,FALSE),"")</f>
        <v/>
      </c>
      <c r="I859" s="140" t="str">
        <f>IFERROR(VLOOKUP(ACOMPANHAMENTO_01[[#This Row],[COD.S]],TABELA_PRODUÇÃO[[COD]:[UND.]],4,FALSE),"")</f>
        <v/>
      </c>
      <c r="J859" s="150"/>
      <c r="K859" s="58"/>
      <c r="L859" s="9"/>
      <c r="M85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5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5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59" s="140">
        <f>ACOMPANHAMENTO_01[[#This Row],[QUANT]]</f>
        <v>0</v>
      </c>
    </row>
    <row r="860" spans="2:16" x14ac:dyDescent="0.25">
      <c r="B860" s="6" t="str">
        <f>IF(ACOMPANHAMENTO_01[[#This Row],[MAT]]="","",COUNTA($C$8:C860))</f>
        <v/>
      </c>
      <c r="C860" s="3"/>
      <c r="D860" s="28" t="str">
        <f>IFERROR(VLOOKUP(ACOMPANHAMENTO_01[[#This Row],[MAT]],FUNCIONARIOS[],3,FALSE),"")</f>
        <v/>
      </c>
      <c r="E860" s="140" t="str">
        <f>IFERROR(VLOOKUP(ACOMPANHAMENTO_01[[#This Row],[MAT]],FUNCIONARIOS[],4,FALSE),"")</f>
        <v/>
      </c>
      <c r="F860" s="8"/>
      <c r="G860" s="7"/>
      <c r="H860" s="28" t="str">
        <f>IFERROR(VLOOKUP(ACOMPANHAMENTO_01[[#This Row],[COD.S]],TABELA_PRODUÇÃO[[COD]:[SERVIÇOS]],3,FALSE),"")</f>
        <v/>
      </c>
      <c r="I860" s="140" t="str">
        <f>IFERROR(VLOOKUP(ACOMPANHAMENTO_01[[#This Row],[COD.S]],TABELA_PRODUÇÃO[[COD]:[UND.]],4,FALSE),"")</f>
        <v/>
      </c>
      <c r="J860" s="150"/>
      <c r="K860" s="58"/>
      <c r="L860" s="9"/>
      <c r="M86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6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6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60" s="140">
        <f>ACOMPANHAMENTO_01[[#This Row],[QUANT]]</f>
        <v>0</v>
      </c>
    </row>
    <row r="861" spans="2:16" x14ac:dyDescent="0.25">
      <c r="B861" s="6" t="str">
        <f>IF(ACOMPANHAMENTO_01[[#This Row],[MAT]]="","",COUNTA($C$8:C861))</f>
        <v/>
      </c>
      <c r="C861" s="3"/>
      <c r="D861" s="28" t="str">
        <f>IFERROR(VLOOKUP(ACOMPANHAMENTO_01[[#This Row],[MAT]],FUNCIONARIOS[],3,FALSE),"")</f>
        <v/>
      </c>
      <c r="E861" s="140" t="str">
        <f>IFERROR(VLOOKUP(ACOMPANHAMENTO_01[[#This Row],[MAT]],FUNCIONARIOS[],4,FALSE),"")</f>
        <v/>
      </c>
      <c r="F861" s="8"/>
      <c r="G861" s="7"/>
      <c r="H861" s="28" t="str">
        <f>IFERROR(VLOOKUP(ACOMPANHAMENTO_01[[#This Row],[COD.S]],TABELA_PRODUÇÃO[[COD]:[SERVIÇOS]],3,FALSE),"")</f>
        <v/>
      </c>
      <c r="I861" s="140" t="str">
        <f>IFERROR(VLOOKUP(ACOMPANHAMENTO_01[[#This Row],[COD.S]],TABELA_PRODUÇÃO[[COD]:[UND.]],4,FALSE),"")</f>
        <v/>
      </c>
      <c r="J861" s="150"/>
      <c r="K861" s="58"/>
      <c r="L861" s="9"/>
      <c r="M86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6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6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61" s="140">
        <f>ACOMPANHAMENTO_01[[#This Row],[QUANT]]</f>
        <v>0</v>
      </c>
    </row>
    <row r="862" spans="2:16" x14ac:dyDescent="0.25">
      <c r="B862" s="6" t="str">
        <f>IF(ACOMPANHAMENTO_01[[#This Row],[MAT]]="","",COUNTA($C$8:C862))</f>
        <v/>
      </c>
      <c r="C862" s="3"/>
      <c r="D862" s="28" t="str">
        <f>IFERROR(VLOOKUP(ACOMPANHAMENTO_01[[#This Row],[MAT]],FUNCIONARIOS[],3,FALSE),"")</f>
        <v/>
      </c>
      <c r="E862" s="140" t="str">
        <f>IFERROR(VLOOKUP(ACOMPANHAMENTO_01[[#This Row],[MAT]],FUNCIONARIOS[],4,FALSE),"")</f>
        <v/>
      </c>
      <c r="F862" s="8"/>
      <c r="G862" s="7"/>
      <c r="H862" s="28" t="str">
        <f>IFERROR(VLOOKUP(ACOMPANHAMENTO_01[[#This Row],[COD.S]],TABELA_PRODUÇÃO[[COD]:[SERVIÇOS]],3,FALSE),"")</f>
        <v/>
      </c>
      <c r="I862" s="140" t="str">
        <f>IFERROR(VLOOKUP(ACOMPANHAMENTO_01[[#This Row],[COD.S]],TABELA_PRODUÇÃO[[COD]:[UND.]],4,FALSE),"")</f>
        <v/>
      </c>
      <c r="J862" s="150"/>
      <c r="K862" s="58"/>
      <c r="L862" s="9"/>
      <c r="M86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6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6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62" s="140">
        <f>ACOMPANHAMENTO_01[[#This Row],[QUANT]]</f>
        <v>0</v>
      </c>
    </row>
    <row r="863" spans="2:16" x14ac:dyDescent="0.25">
      <c r="B863" s="6" t="str">
        <f>IF(ACOMPANHAMENTO_01[[#This Row],[MAT]]="","",COUNTA($C$8:C863))</f>
        <v/>
      </c>
      <c r="C863" s="3"/>
      <c r="D863" s="28" t="str">
        <f>IFERROR(VLOOKUP(ACOMPANHAMENTO_01[[#This Row],[MAT]],FUNCIONARIOS[],3,FALSE),"")</f>
        <v/>
      </c>
      <c r="E863" s="140" t="str">
        <f>IFERROR(VLOOKUP(ACOMPANHAMENTO_01[[#This Row],[MAT]],FUNCIONARIOS[],4,FALSE),"")</f>
        <v/>
      </c>
      <c r="F863" s="8"/>
      <c r="G863" s="7"/>
      <c r="H863" s="28" t="str">
        <f>IFERROR(VLOOKUP(ACOMPANHAMENTO_01[[#This Row],[COD.S]],TABELA_PRODUÇÃO[[COD]:[SERVIÇOS]],3,FALSE),"")</f>
        <v/>
      </c>
      <c r="I863" s="140" t="str">
        <f>IFERROR(VLOOKUP(ACOMPANHAMENTO_01[[#This Row],[COD.S]],TABELA_PRODUÇÃO[[COD]:[UND.]],4,FALSE),"")</f>
        <v/>
      </c>
      <c r="J863" s="150"/>
      <c r="K863" s="58"/>
      <c r="L863" s="9"/>
      <c r="M86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6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6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63" s="140">
        <f>ACOMPANHAMENTO_01[[#This Row],[QUANT]]</f>
        <v>0</v>
      </c>
    </row>
    <row r="864" spans="2:16" x14ac:dyDescent="0.25">
      <c r="B864" s="6" t="str">
        <f>IF(ACOMPANHAMENTO_01[[#This Row],[MAT]]="","",COUNTA($C$8:C864))</f>
        <v/>
      </c>
      <c r="C864" s="3"/>
      <c r="D864" s="28" t="str">
        <f>IFERROR(VLOOKUP(ACOMPANHAMENTO_01[[#This Row],[MAT]],FUNCIONARIOS[],3,FALSE),"")</f>
        <v/>
      </c>
      <c r="E864" s="140" t="str">
        <f>IFERROR(VLOOKUP(ACOMPANHAMENTO_01[[#This Row],[MAT]],FUNCIONARIOS[],4,FALSE),"")</f>
        <v/>
      </c>
      <c r="F864" s="8"/>
      <c r="G864" s="7"/>
      <c r="H864" s="28" t="str">
        <f>IFERROR(VLOOKUP(ACOMPANHAMENTO_01[[#This Row],[COD.S]],TABELA_PRODUÇÃO[[COD]:[SERVIÇOS]],3,FALSE),"")</f>
        <v/>
      </c>
      <c r="I864" s="140" t="str">
        <f>IFERROR(VLOOKUP(ACOMPANHAMENTO_01[[#This Row],[COD.S]],TABELA_PRODUÇÃO[[COD]:[UND.]],4,FALSE),"")</f>
        <v/>
      </c>
      <c r="J864" s="150"/>
      <c r="K864" s="58"/>
      <c r="L864" s="9"/>
      <c r="M86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6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6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64" s="140">
        <f>ACOMPANHAMENTO_01[[#This Row],[QUANT]]</f>
        <v>0</v>
      </c>
    </row>
    <row r="865" spans="2:16" x14ac:dyDescent="0.25">
      <c r="B865" s="6" t="str">
        <f>IF(ACOMPANHAMENTO_01[[#This Row],[MAT]]="","",COUNTA($C$8:C865))</f>
        <v/>
      </c>
      <c r="C865" s="3"/>
      <c r="D865" s="28" t="str">
        <f>IFERROR(VLOOKUP(ACOMPANHAMENTO_01[[#This Row],[MAT]],FUNCIONARIOS[],3,FALSE),"")</f>
        <v/>
      </c>
      <c r="E865" s="140" t="str">
        <f>IFERROR(VLOOKUP(ACOMPANHAMENTO_01[[#This Row],[MAT]],FUNCIONARIOS[],4,FALSE),"")</f>
        <v/>
      </c>
      <c r="F865" s="8"/>
      <c r="G865" s="7"/>
      <c r="H865" s="28" t="str">
        <f>IFERROR(VLOOKUP(ACOMPANHAMENTO_01[[#This Row],[COD.S]],TABELA_PRODUÇÃO[[COD]:[SERVIÇOS]],3,FALSE),"")</f>
        <v/>
      </c>
      <c r="I865" s="140" t="str">
        <f>IFERROR(VLOOKUP(ACOMPANHAMENTO_01[[#This Row],[COD.S]],TABELA_PRODUÇÃO[[COD]:[UND.]],4,FALSE),"")</f>
        <v/>
      </c>
      <c r="J865" s="150"/>
      <c r="K865" s="58"/>
      <c r="L865" s="9"/>
      <c r="M86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6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6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65" s="140">
        <f>ACOMPANHAMENTO_01[[#This Row],[QUANT]]</f>
        <v>0</v>
      </c>
    </row>
    <row r="866" spans="2:16" x14ac:dyDescent="0.25">
      <c r="B866" s="6" t="str">
        <f>IF(ACOMPANHAMENTO_01[[#This Row],[MAT]]="","",COUNTA($C$8:C866))</f>
        <v/>
      </c>
      <c r="C866" s="3"/>
      <c r="D866" s="28" t="str">
        <f>IFERROR(VLOOKUP(ACOMPANHAMENTO_01[[#This Row],[MAT]],FUNCIONARIOS[],3,FALSE),"")</f>
        <v/>
      </c>
      <c r="E866" s="140" t="str">
        <f>IFERROR(VLOOKUP(ACOMPANHAMENTO_01[[#This Row],[MAT]],FUNCIONARIOS[],4,FALSE),"")</f>
        <v/>
      </c>
      <c r="F866" s="8"/>
      <c r="G866" s="7"/>
      <c r="H866" s="28" t="str">
        <f>IFERROR(VLOOKUP(ACOMPANHAMENTO_01[[#This Row],[COD.S]],TABELA_PRODUÇÃO[[COD]:[SERVIÇOS]],3,FALSE),"")</f>
        <v/>
      </c>
      <c r="I866" s="140" t="str">
        <f>IFERROR(VLOOKUP(ACOMPANHAMENTO_01[[#This Row],[COD.S]],TABELA_PRODUÇÃO[[COD]:[UND.]],4,FALSE),"")</f>
        <v/>
      </c>
      <c r="J866" s="150"/>
      <c r="K866" s="58"/>
      <c r="L866" s="9"/>
      <c r="M86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6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6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66" s="140">
        <f>ACOMPANHAMENTO_01[[#This Row],[QUANT]]</f>
        <v>0</v>
      </c>
    </row>
    <row r="867" spans="2:16" x14ac:dyDescent="0.25">
      <c r="B867" s="6" t="str">
        <f>IF(ACOMPANHAMENTO_01[[#This Row],[MAT]]="","",COUNTA($C$8:C867))</f>
        <v/>
      </c>
      <c r="C867" s="3"/>
      <c r="D867" s="28" t="str">
        <f>IFERROR(VLOOKUP(ACOMPANHAMENTO_01[[#This Row],[MAT]],FUNCIONARIOS[],3,FALSE),"")</f>
        <v/>
      </c>
      <c r="E867" s="140" t="str">
        <f>IFERROR(VLOOKUP(ACOMPANHAMENTO_01[[#This Row],[MAT]],FUNCIONARIOS[],4,FALSE),"")</f>
        <v/>
      </c>
      <c r="F867" s="8"/>
      <c r="G867" s="7"/>
      <c r="H867" s="28" t="str">
        <f>IFERROR(VLOOKUP(ACOMPANHAMENTO_01[[#This Row],[COD.S]],TABELA_PRODUÇÃO[[COD]:[SERVIÇOS]],3,FALSE),"")</f>
        <v/>
      </c>
      <c r="I867" s="140" t="str">
        <f>IFERROR(VLOOKUP(ACOMPANHAMENTO_01[[#This Row],[COD.S]],TABELA_PRODUÇÃO[[COD]:[UND.]],4,FALSE),"")</f>
        <v/>
      </c>
      <c r="J867" s="150"/>
      <c r="K867" s="58"/>
      <c r="L867" s="9"/>
      <c r="M86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6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6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67" s="140">
        <f>ACOMPANHAMENTO_01[[#This Row],[QUANT]]</f>
        <v>0</v>
      </c>
    </row>
    <row r="868" spans="2:16" x14ac:dyDescent="0.25">
      <c r="B868" s="6" t="str">
        <f>IF(ACOMPANHAMENTO_01[[#This Row],[MAT]]="","",COUNTA($C$8:C868))</f>
        <v/>
      </c>
      <c r="C868" s="3"/>
      <c r="D868" s="28" t="str">
        <f>IFERROR(VLOOKUP(ACOMPANHAMENTO_01[[#This Row],[MAT]],FUNCIONARIOS[],3,FALSE),"")</f>
        <v/>
      </c>
      <c r="E868" s="140" t="str">
        <f>IFERROR(VLOOKUP(ACOMPANHAMENTO_01[[#This Row],[MAT]],FUNCIONARIOS[],4,FALSE),"")</f>
        <v/>
      </c>
      <c r="F868" s="8"/>
      <c r="G868" s="7"/>
      <c r="H868" s="28" t="str">
        <f>IFERROR(VLOOKUP(ACOMPANHAMENTO_01[[#This Row],[COD.S]],TABELA_PRODUÇÃO[[COD]:[SERVIÇOS]],3,FALSE),"")</f>
        <v/>
      </c>
      <c r="I868" s="140" t="str">
        <f>IFERROR(VLOOKUP(ACOMPANHAMENTO_01[[#This Row],[COD.S]],TABELA_PRODUÇÃO[[COD]:[UND.]],4,FALSE),"")</f>
        <v/>
      </c>
      <c r="J868" s="150"/>
      <c r="K868" s="58"/>
      <c r="L868" s="9"/>
      <c r="M86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6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6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68" s="140">
        <f>ACOMPANHAMENTO_01[[#This Row],[QUANT]]</f>
        <v>0</v>
      </c>
    </row>
    <row r="869" spans="2:16" x14ac:dyDescent="0.25">
      <c r="B869" s="6" t="str">
        <f>IF(ACOMPANHAMENTO_01[[#This Row],[MAT]]="","",COUNTA($C$8:C869))</f>
        <v/>
      </c>
      <c r="C869" s="3"/>
      <c r="D869" s="28" t="str">
        <f>IFERROR(VLOOKUP(ACOMPANHAMENTO_01[[#This Row],[MAT]],FUNCIONARIOS[],3,FALSE),"")</f>
        <v/>
      </c>
      <c r="E869" s="140" t="str">
        <f>IFERROR(VLOOKUP(ACOMPANHAMENTO_01[[#This Row],[MAT]],FUNCIONARIOS[],4,FALSE),"")</f>
        <v/>
      </c>
      <c r="F869" s="8"/>
      <c r="G869" s="7"/>
      <c r="H869" s="28" t="str">
        <f>IFERROR(VLOOKUP(ACOMPANHAMENTO_01[[#This Row],[COD.S]],TABELA_PRODUÇÃO[[COD]:[SERVIÇOS]],3,FALSE),"")</f>
        <v/>
      </c>
      <c r="I869" s="140" t="str">
        <f>IFERROR(VLOOKUP(ACOMPANHAMENTO_01[[#This Row],[COD.S]],TABELA_PRODUÇÃO[[COD]:[UND.]],4,FALSE),"")</f>
        <v/>
      </c>
      <c r="J869" s="150"/>
      <c r="K869" s="58"/>
      <c r="L869" s="9"/>
      <c r="M86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6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6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69" s="140">
        <f>ACOMPANHAMENTO_01[[#This Row],[QUANT]]</f>
        <v>0</v>
      </c>
    </row>
    <row r="870" spans="2:16" x14ac:dyDescent="0.25">
      <c r="B870" s="6" t="str">
        <f>IF(ACOMPANHAMENTO_01[[#This Row],[MAT]]="","",COUNTA($C$8:C870))</f>
        <v/>
      </c>
      <c r="C870" s="3"/>
      <c r="D870" s="28" t="str">
        <f>IFERROR(VLOOKUP(ACOMPANHAMENTO_01[[#This Row],[MAT]],FUNCIONARIOS[],3,FALSE),"")</f>
        <v/>
      </c>
      <c r="E870" s="140" t="str">
        <f>IFERROR(VLOOKUP(ACOMPANHAMENTO_01[[#This Row],[MAT]],FUNCIONARIOS[],4,FALSE),"")</f>
        <v/>
      </c>
      <c r="F870" s="8"/>
      <c r="G870" s="7"/>
      <c r="H870" s="28" t="str">
        <f>IFERROR(VLOOKUP(ACOMPANHAMENTO_01[[#This Row],[COD.S]],TABELA_PRODUÇÃO[[COD]:[SERVIÇOS]],3,FALSE),"")</f>
        <v/>
      </c>
      <c r="I870" s="140" t="str">
        <f>IFERROR(VLOOKUP(ACOMPANHAMENTO_01[[#This Row],[COD.S]],TABELA_PRODUÇÃO[[COD]:[UND.]],4,FALSE),"")</f>
        <v/>
      </c>
      <c r="J870" s="150"/>
      <c r="K870" s="58"/>
      <c r="L870" s="9"/>
      <c r="M87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7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7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70" s="140">
        <f>ACOMPANHAMENTO_01[[#This Row],[QUANT]]</f>
        <v>0</v>
      </c>
    </row>
    <row r="871" spans="2:16" x14ac:dyDescent="0.25">
      <c r="B871" s="6" t="str">
        <f>IF(ACOMPANHAMENTO_01[[#This Row],[MAT]]="","",COUNTA($C$8:C871))</f>
        <v/>
      </c>
      <c r="C871" s="3"/>
      <c r="D871" s="28" t="str">
        <f>IFERROR(VLOOKUP(ACOMPANHAMENTO_01[[#This Row],[MAT]],FUNCIONARIOS[],3,FALSE),"")</f>
        <v/>
      </c>
      <c r="E871" s="140" t="str">
        <f>IFERROR(VLOOKUP(ACOMPANHAMENTO_01[[#This Row],[MAT]],FUNCIONARIOS[],4,FALSE),"")</f>
        <v/>
      </c>
      <c r="F871" s="8"/>
      <c r="G871" s="7"/>
      <c r="H871" s="28" t="str">
        <f>IFERROR(VLOOKUP(ACOMPANHAMENTO_01[[#This Row],[COD.S]],TABELA_PRODUÇÃO[[COD]:[SERVIÇOS]],3,FALSE),"")</f>
        <v/>
      </c>
      <c r="I871" s="140" t="str">
        <f>IFERROR(VLOOKUP(ACOMPANHAMENTO_01[[#This Row],[COD.S]],TABELA_PRODUÇÃO[[COD]:[UND.]],4,FALSE),"")</f>
        <v/>
      </c>
      <c r="J871" s="150"/>
      <c r="K871" s="58"/>
      <c r="L871" s="9"/>
      <c r="M87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7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7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71" s="140">
        <f>ACOMPANHAMENTO_01[[#This Row],[QUANT]]</f>
        <v>0</v>
      </c>
    </row>
    <row r="872" spans="2:16" x14ac:dyDescent="0.25">
      <c r="B872" s="6" t="str">
        <f>IF(ACOMPANHAMENTO_01[[#This Row],[MAT]]="","",COUNTA($C$8:C872))</f>
        <v/>
      </c>
      <c r="C872" s="3"/>
      <c r="D872" s="28" t="str">
        <f>IFERROR(VLOOKUP(ACOMPANHAMENTO_01[[#This Row],[MAT]],FUNCIONARIOS[],3,FALSE),"")</f>
        <v/>
      </c>
      <c r="E872" s="140" t="str">
        <f>IFERROR(VLOOKUP(ACOMPANHAMENTO_01[[#This Row],[MAT]],FUNCIONARIOS[],4,FALSE),"")</f>
        <v/>
      </c>
      <c r="F872" s="8"/>
      <c r="G872" s="7"/>
      <c r="H872" s="28" t="str">
        <f>IFERROR(VLOOKUP(ACOMPANHAMENTO_01[[#This Row],[COD.S]],TABELA_PRODUÇÃO[[COD]:[SERVIÇOS]],3,FALSE),"")</f>
        <v/>
      </c>
      <c r="I872" s="140" t="str">
        <f>IFERROR(VLOOKUP(ACOMPANHAMENTO_01[[#This Row],[COD.S]],TABELA_PRODUÇÃO[[COD]:[UND.]],4,FALSE),"")</f>
        <v/>
      </c>
      <c r="J872" s="150"/>
      <c r="K872" s="58"/>
      <c r="L872" s="9"/>
      <c r="M87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7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7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72" s="140">
        <f>ACOMPANHAMENTO_01[[#This Row],[QUANT]]</f>
        <v>0</v>
      </c>
    </row>
    <row r="873" spans="2:16" x14ac:dyDescent="0.25">
      <c r="B873" s="6" t="str">
        <f>IF(ACOMPANHAMENTO_01[[#This Row],[MAT]]="","",COUNTA($C$8:C873))</f>
        <v/>
      </c>
      <c r="C873" s="3"/>
      <c r="D873" s="28" t="str">
        <f>IFERROR(VLOOKUP(ACOMPANHAMENTO_01[[#This Row],[MAT]],FUNCIONARIOS[],3,FALSE),"")</f>
        <v/>
      </c>
      <c r="E873" s="140" t="str">
        <f>IFERROR(VLOOKUP(ACOMPANHAMENTO_01[[#This Row],[MAT]],FUNCIONARIOS[],4,FALSE),"")</f>
        <v/>
      </c>
      <c r="F873" s="8"/>
      <c r="G873" s="7"/>
      <c r="H873" s="28" t="str">
        <f>IFERROR(VLOOKUP(ACOMPANHAMENTO_01[[#This Row],[COD.S]],TABELA_PRODUÇÃO[[COD]:[SERVIÇOS]],3,FALSE),"")</f>
        <v/>
      </c>
      <c r="I873" s="140" t="str">
        <f>IFERROR(VLOOKUP(ACOMPANHAMENTO_01[[#This Row],[COD.S]],TABELA_PRODUÇÃO[[COD]:[UND.]],4,FALSE),"")</f>
        <v/>
      </c>
      <c r="J873" s="150"/>
      <c r="K873" s="58"/>
      <c r="L873" s="9"/>
      <c r="M87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7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7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73" s="140">
        <f>ACOMPANHAMENTO_01[[#This Row],[QUANT]]</f>
        <v>0</v>
      </c>
    </row>
    <row r="874" spans="2:16" x14ac:dyDescent="0.25">
      <c r="B874" s="6" t="str">
        <f>IF(ACOMPANHAMENTO_01[[#This Row],[MAT]]="","",COUNTA($C$8:C874))</f>
        <v/>
      </c>
      <c r="C874" s="3"/>
      <c r="D874" s="28" t="str">
        <f>IFERROR(VLOOKUP(ACOMPANHAMENTO_01[[#This Row],[MAT]],FUNCIONARIOS[],3,FALSE),"")</f>
        <v/>
      </c>
      <c r="E874" s="140" t="str">
        <f>IFERROR(VLOOKUP(ACOMPANHAMENTO_01[[#This Row],[MAT]],FUNCIONARIOS[],4,FALSE),"")</f>
        <v/>
      </c>
      <c r="F874" s="8"/>
      <c r="G874" s="7"/>
      <c r="H874" s="28" t="str">
        <f>IFERROR(VLOOKUP(ACOMPANHAMENTO_01[[#This Row],[COD.S]],TABELA_PRODUÇÃO[[COD]:[SERVIÇOS]],3,FALSE),"")</f>
        <v/>
      </c>
      <c r="I874" s="140" t="str">
        <f>IFERROR(VLOOKUP(ACOMPANHAMENTO_01[[#This Row],[COD.S]],TABELA_PRODUÇÃO[[COD]:[UND.]],4,FALSE),"")</f>
        <v/>
      </c>
      <c r="J874" s="150"/>
      <c r="K874" s="58"/>
      <c r="L874" s="9"/>
      <c r="M87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7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7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74" s="140">
        <f>ACOMPANHAMENTO_01[[#This Row],[QUANT]]</f>
        <v>0</v>
      </c>
    </row>
    <row r="875" spans="2:16" x14ac:dyDescent="0.25">
      <c r="B875" s="6" t="str">
        <f>IF(ACOMPANHAMENTO_01[[#This Row],[MAT]]="","",COUNTA($C$8:C875))</f>
        <v/>
      </c>
      <c r="C875" s="3"/>
      <c r="D875" s="28" t="str">
        <f>IFERROR(VLOOKUP(ACOMPANHAMENTO_01[[#This Row],[MAT]],FUNCIONARIOS[],3,FALSE),"")</f>
        <v/>
      </c>
      <c r="E875" s="140" t="str">
        <f>IFERROR(VLOOKUP(ACOMPANHAMENTO_01[[#This Row],[MAT]],FUNCIONARIOS[],4,FALSE),"")</f>
        <v/>
      </c>
      <c r="F875" s="8"/>
      <c r="G875" s="7"/>
      <c r="H875" s="28" t="str">
        <f>IFERROR(VLOOKUP(ACOMPANHAMENTO_01[[#This Row],[COD.S]],TABELA_PRODUÇÃO[[COD]:[SERVIÇOS]],3,FALSE),"")</f>
        <v/>
      </c>
      <c r="I875" s="140" t="str">
        <f>IFERROR(VLOOKUP(ACOMPANHAMENTO_01[[#This Row],[COD.S]],TABELA_PRODUÇÃO[[COD]:[UND.]],4,FALSE),"")</f>
        <v/>
      </c>
      <c r="J875" s="150"/>
      <c r="K875" s="58"/>
      <c r="L875" s="9"/>
      <c r="M87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7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7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75" s="140">
        <f>ACOMPANHAMENTO_01[[#This Row],[QUANT]]</f>
        <v>0</v>
      </c>
    </row>
    <row r="876" spans="2:16" x14ac:dyDescent="0.25">
      <c r="B876" s="6" t="str">
        <f>IF(ACOMPANHAMENTO_01[[#This Row],[MAT]]="","",COUNTA($C$8:C876))</f>
        <v/>
      </c>
      <c r="C876" s="3"/>
      <c r="D876" s="28" t="str">
        <f>IFERROR(VLOOKUP(ACOMPANHAMENTO_01[[#This Row],[MAT]],FUNCIONARIOS[],3,FALSE),"")</f>
        <v/>
      </c>
      <c r="E876" s="140" t="str">
        <f>IFERROR(VLOOKUP(ACOMPANHAMENTO_01[[#This Row],[MAT]],FUNCIONARIOS[],4,FALSE),"")</f>
        <v/>
      </c>
      <c r="F876" s="8"/>
      <c r="G876" s="7"/>
      <c r="H876" s="28" t="str">
        <f>IFERROR(VLOOKUP(ACOMPANHAMENTO_01[[#This Row],[COD.S]],TABELA_PRODUÇÃO[[COD]:[SERVIÇOS]],3,FALSE),"")</f>
        <v/>
      </c>
      <c r="I876" s="140" t="str">
        <f>IFERROR(VLOOKUP(ACOMPANHAMENTO_01[[#This Row],[COD.S]],TABELA_PRODUÇÃO[[COD]:[UND.]],4,FALSE),"")</f>
        <v/>
      </c>
      <c r="J876" s="150"/>
      <c r="K876" s="58"/>
      <c r="L876" s="9"/>
      <c r="M87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7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7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76" s="140">
        <f>ACOMPANHAMENTO_01[[#This Row],[QUANT]]</f>
        <v>0</v>
      </c>
    </row>
    <row r="877" spans="2:16" x14ac:dyDescent="0.25">
      <c r="B877" s="6" t="str">
        <f>IF(ACOMPANHAMENTO_01[[#This Row],[MAT]]="","",COUNTA($C$8:C877))</f>
        <v/>
      </c>
      <c r="C877" s="3"/>
      <c r="D877" s="28" t="str">
        <f>IFERROR(VLOOKUP(ACOMPANHAMENTO_01[[#This Row],[MAT]],FUNCIONARIOS[],3,FALSE),"")</f>
        <v/>
      </c>
      <c r="E877" s="140" t="str">
        <f>IFERROR(VLOOKUP(ACOMPANHAMENTO_01[[#This Row],[MAT]],FUNCIONARIOS[],4,FALSE),"")</f>
        <v/>
      </c>
      <c r="F877" s="8"/>
      <c r="G877" s="7"/>
      <c r="H877" s="28" t="str">
        <f>IFERROR(VLOOKUP(ACOMPANHAMENTO_01[[#This Row],[COD.S]],TABELA_PRODUÇÃO[[COD]:[SERVIÇOS]],3,FALSE),"")</f>
        <v/>
      </c>
      <c r="I877" s="140" t="str">
        <f>IFERROR(VLOOKUP(ACOMPANHAMENTO_01[[#This Row],[COD.S]],TABELA_PRODUÇÃO[[COD]:[UND.]],4,FALSE),"")</f>
        <v/>
      </c>
      <c r="J877" s="150"/>
      <c r="K877" s="58"/>
      <c r="L877" s="9"/>
      <c r="M87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7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7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77" s="140">
        <f>ACOMPANHAMENTO_01[[#This Row],[QUANT]]</f>
        <v>0</v>
      </c>
    </row>
    <row r="878" spans="2:16" x14ac:dyDescent="0.25">
      <c r="B878" s="6" t="str">
        <f>IF(ACOMPANHAMENTO_01[[#This Row],[MAT]]="","",COUNTA($C$8:C878))</f>
        <v/>
      </c>
      <c r="C878" s="3"/>
      <c r="D878" s="28" t="str">
        <f>IFERROR(VLOOKUP(ACOMPANHAMENTO_01[[#This Row],[MAT]],FUNCIONARIOS[],3,FALSE),"")</f>
        <v/>
      </c>
      <c r="E878" s="140" t="str">
        <f>IFERROR(VLOOKUP(ACOMPANHAMENTO_01[[#This Row],[MAT]],FUNCIONARIOS[],4,FALSE),"")</f>
        <v/>
      </c>
      <c r="F878" s="8"/>
      <c r="G878" s="7"/>
      <c r="H878" s="28" t="str">
        <f>IFERROR(VLOOKUP(ACOMPANHAMENTO_01[[#This Row],[COD.S]],TABELA_PRODUÇÃO[[COD]:[SERVIÇOS]],3,FALSE),"")</f>
        <v/>
      </c>
      <c r="I878" s="140" t="str">
        <f>IFERROR(VLOOKUP(ACOMPANHAMENTO_01[[#This Row],[COD.S]],TABELA_PRODUÇÃO[[COD]:[UND.]],4,FALSE),"")</f>
        <v/>
      </c>
      <c r="J878" s="150"/>
      <c r="K878" s="58"/>
      <c r="L878" s="9"/>
      <c r="M87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7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7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78" s="140">
        <f>ACOMPANHAMENTO_01[[#This Row],[QUANT]]</f>
        <v>0</v>
      </c>
    </row>
    <row r="879" spans="2:16" x14ac:dyDescent="0.25">
      <c r="B879" s="6" t="str">
        <f>IF(ACOMPANHAMENTO_01[[#This Row],[MAT]]="","",COUNTA($C$8:C879))</f>
        <v/>
      </c>
      <c r="C879" s="3"/>
      <c r="D879" s="28" t="str">
        <f>IFERROR(VLOOKUP(ACOMPANHAMENTO_01[[#This Row],[MAT]],FUNCIONARIOS[],3,FALSE),"")</f>
        <v/>
      </c>
      <c r="E879" s="140" t="str">
        <f>IFERROR(VLOOKUP(ACOMPANHAMENTO_01[[#This Row],[MAT]],FUNCIONARIOS[],4,FALSE),"")</f>
        <v/>
      </c>
      <c r="F879" s="8"/>
      <c r="G879" s="7"/>
      <c r="H879" s="28" t="str">
        <f>IFERROR(VLOOKUP(ACOMPANHAMENTO_01[[#This Row],[COD.S]],TABELA_PRODUÇÃO[[COD]:[SERVIÇOS]],3,FALSE),"")</f>
        <v/>
      </c>
      <c r="I879" s="140" t="str">
        <f>IFERROR(VLOOKUP(ACOMPANHAMENTO_01[[#This Row],[COD.S]],TABELA_PRODUÇÃO[[COD]:[UND.]],4,FALSE),"")</f>
        <v/>
      </c>
      <c r="J879" s="150"/>
      <c r="K879" s="58"/>
      <c r="L879" s="9"/>
      <c r="M87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7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7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79" s="140">
        <f>ACOMPANHAMENTO_01[[#This Row],[QUANT]]</f>
        <v>0</v>
      </c>
    </row>
    <row r="880" spans="2:16" x14ac:dyDescent="0.25">
      <c r="B880" s="6" t="str">
        <f>IF(ACOMPANHAMENTO_01[[#This Row],[MAT]]="","",COUNTA($C$8:C880))</f>
        <v/>
      </c>
      <c r="C880" s="3"/>
      <c r="D880" s="28" t="str">
        <f>IFERROR(VLOOKUP(ACOMPANHAMENTO_01[[#This Row],[MAT]],FUNCIONARIOS[],3,FALSE),"")</f>
        <v/>
      </c>
      <c r="E880" s="140" t="str">
        <f>IFERROR(VLOOKUP(ACOMPANHAMENTO_01[[#This Row],[MAT]],FUNCIONARIOS[],4,FALSE),"")</f>
        <v/>
      </c>
      <c r="F880" s="8"/>
      <c r="G880" s="7"/>
      <c r="H880" s="28" t="str">
        <f>IFERROR(VLOOKUP(ACOMPANHAMENTO_01[[#This Row],[COD.S]],TABELA_PRODUÇÃO[[COD]:[SERVIÇOS]],3,FALSE),"")</f>
        <v/>
      </c>
      <c r="I880" s="140" t="str">
        <f>IFERROR(VLOOKUP(ACOMPANHAMENTO_01[[#This Row],[COD.S]],TABELA_PRODUÇÃO[[COD]:[UND.]],4,FALSE),"")</f>
        <v/>
      </c>
      <c r="J880" s="150"/>
      <c r="K880" s="58"/>
      <c r="L880" s="9"/>
      <c r="M88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8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8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80" s="140">
        <f>ACOMPANHAMENTO_01[[#This Row],[QUANT]]</f>
        <v>0</v>
      </c>
    </row>
    <row r="881" spans="2:16" x14ac:dyDescent="0.25">
      <c r="B881" s="6" t="str">
        <f>IF(ACOMPANHAMENTO_01[[#This Row],[MAT]]="","",COUNTA($C$8:C881))</f>
        <v/>
      </c>
      <c r="C881" s="3"/>
      <c r="D881" s="28" t="str">
        <f>IFERROR(VLOOKUP(ACOMPANHAMENTO_01[[#This Row],[MAT]],FUNCIONARIOS[],3,FALSE),"")</f>
        <v/>
      </c>
      <c r="E881" s="140" t="str">
        <f>IFERROR(VLOOKUP(ACOMPANHAMENTO_01[[#This Row],[MAT]],FUNCIONARIOS[],4,FALSE),"")</f>
        <v/>
      </c>
      <c r="F881" s="8"/>
      <c r="G881" s="7"/>
      <c r="H881" s="28" t="str">
        <f>IFERROR(VLOOKUP(ACOMPANHAMENTO_01[[#This Row],[COD.S]],TABELA_PRODUÇÃO[[COD]:[SERVIÇOS]],3,FALSE),"")</f>
        <v/>
      </c>
      <c r="I881" s="140" t="str">
        <f>IFERROR(VLOOKUP(ACOMPANHAMENTO_01[[#This Row],[COD.S]],TABELA_PRODUÇÃO[[COD]:[UND.]],4,FALSE),"")</f>
        <v/>
      </c>
      <c r="J881" s="150"/>
      <c r="K881" s="58"/>
      <c r="L881" s="9"/>
      <c r="M88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8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8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81" s="140">
        <f>ACOMPANHAMENTO_01[[#This Row],[QUANT]]</f>
        <v>0</v>
      </c>
    </row>
    <row r="882" spans="2:16" x14ac:dyDescent="0.25">
      <c r="B882" s="6" t="str">
        <f>IF(ACOMPANHAMENTO_01[[#This Row],[MAT]]="","",COUNTA($C$8:C882))</f>
        <v/>
      </c>
      <c r="C882" s="3"/>
      <c r="D882" s="28" t="str">
        <f>IFERROR(VLOOKUP(ACOMPANHAMENTO_01[[#This Row],[MAT]],FUNCIONARIOS[],3,FALSE),"")</f>
        <v/>
      </c>
      <c r="E882" s="140" t="str">
        <f>IFERROR(VLOOKUP(ACOMPANHAMENTO_01[[#This Row],[MAT]],FUNCIONARIOS[],4,FALSE),"")</f>
        <v/>
      </c>
      <c r="F882" s="8"/>
      <c r="G882" s="7"/>
      <c r="H882" s="28" t="str">
        <f>IFERROR(VLOOKUP(ACOMPANHAMENTO_01[[#This Row],[COD.S]],TABELA_PRODUÇÃO[[COD]:[SERVIÇOS]],3,FALSE),"")</f>
        <v/>
      </c>
      <c r="I882" s="140" t="str">
        <f>IFERROR(VLOOKUP(ACOMPANHAMENTO_01[[#This Row],[COD.S]],TABELA_PRODUÇÃO[[COD]:[UND.]],4,FALSE),"")</f>
        <v/>
      </c>
      <c r="J882" s="150"/>
      <c r="K882" s="58"/>
      <c r="L882" s="9"/>
      <c r="M88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8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8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82" s="140">
        <f>ACOMPANHAMENTO_01[[#This Row],[QUANT]]</f>
        <v>0</v>
      </c>
    </row>
    <row r="883" spans="2:16" x14ac:dyDescent="0.25">
      <c r="B883" s="6" t="str">
        <f>IF(ACOMPANHAMENTO_01[[#This Row],[MAT]]="","",COUNTA($C$8:C883))</f>
        <v/>
      </c>
      <c r="C883" s="3"/>
      <c r="D883" s="28" t="str">
        <f>IFERROR(VLOOKUP(ACOMPANHAMENTO_01[[#This Row],[MAT]],FUNCIONARIOS[],3,FALSE),"")</f>
        <v/>
      </c>
      <c r="E883" s="140" t="str">
        <f>IFERROR(VLOOKUP(ACOMPANHAMENTO_01[[#This Row],[MAT]],FUNCIONARIOS[],4,FALSE),"")</f>
        <v/>
      </c>
      <c r="F883" s="8"/>
      <c r="G883" s="7"/>
      <c r="H883" s="28" t="str">
        <f>IFERROR(VLOOKUP(ACOMPANHAMENTO_01[[#This Row],[COD.S]],TABELA_PRODUÇÃO[[COD]:[SERVIÇOS]],3,FALSE),"")</f>
        <v/>
      </c>
      <c r="I883" s="140" t="str">
        <f>IFERROR(VLOOKUP(ACOMPANHAMENTO_01[[#This Row],[COD.S]],TABELA_PRODUÇÃO[[COD]:[UND.]],4,FALSE),"")</f>
        <v/>
      </c>
      <c r="J883" s="150"/>
      <c r="K883" s="58"/>
      <c r="L883" s="9"/>
      <c r="M88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8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8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83" s="140">
        <f>ACOMPANHAMENTO_01[[#This Row],[QUANT]]</f>
        <v>0</v>
      </c>
    </row>
    <row r="884" spans="2:16" x14ac:dyDescent="0.25">
      <c r="B884" s="6" t="str">
        <f>IF(ACOMPANHAMENTO_01[[#This Row],[MAT]]="","",COUNTA($C$8:C884))</f>
        <v/>
      </c>
      <c r="C884" s="3"/>
      <c r="D884" s="28" t="str">
        <f>IFERROR(VLOOKUP(ACOMPANHAMENTO_01[[#This Row],[MAT]],FUNCIONARIOS[],3,FALSE),"")</f>
        <v/>
      </c>
      <c r="E884" s="140" t="str">
        <f>IFERROR(VLOOKUP(ACOMPANHAMENTO_01[[#This Row],[MAT]],FUNCIONARIOS[],4,FALSE),"")</f>
        <v/>
      </c>
      <c r="F884" s="8"/>
      <c r="G884" s="7"/>
      <c r="H884" s="28" t="str">
        <f>IFERROR(VLOOKUP(ACOMPANHAMENTO_01[[#This Row],[COD.S]],TABELA_PRODUÇÃO[[COD]:[SERVIÇOS]],3,FALSE),"")</f>
        <v/>
      </c>
      <c r="I884" s="140" t="str">
        <f>IFERROR(VLOOKUP(ACOMPANHAMENTO_01[[#This Row],[COD.S]],TABELA_PRODUÇÃO[[COD]:[UND.]],4,FALSE),"")</f>
        <v/>
      </c>
      <c r="J884" s="150"/>
      <c r="K884" s="58"/>
      <c r="L884" s="9"/>
      <c r="M88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8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8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84" s="140">
        <f>ACOMPANHAMENTO_01[[#This Row],[QUANT]]</f>
        <v>0</v>
      </c>
    </row>
    <row r="885" spans="2:16" x14ac:dyDescent="0.25">
      <c r="B885" s="6" t="str">
        <f>IF(ACOMPANHAMENTO_01[[#This Row],[MAT]]="","",COUNTA($C$8:C885))</f>
        <v/>
      </c>
      <c r="C885" s="3"/>
      <c r="D885" s="28" t="str">
        <f>IFERROR(VLOOKUP(ACOMPANHAMENTO_01[[#This Row],[MAT]],FUNCIONARIOS[],3,FALSE),"")</f>
        <v/>
      </c>
      <c r="E885" s="140" t="str">
        <f>IFERROR(VLOOKUP(ACOMPANHAMENTO_01[[#This Row],[MAT]],FUNCIONARIOS[],4,FALSE),"")</f>
        <v/>
      </c>
      <c r="F885" s="8"/>
      <c r="G885" s="7"/>
      <c r="H885" s="28" t="str">
        <f>IFERROR(VLOOKUP(ACOMPANHAMENTO_01[[#This Row],[COD.S]],TABELA_PRODUÇÃO[[COD]:[SERVIÇOS]],3,FALSE),"")</f>
        <v/>
      </c>
      <c r="I885" s="140" t="str">
        <f>IFERROR(VLOOKUP(ACOMPANHAMENTO_01[[#This Row],[COD.S]],TABELA_PRODUÇÃO[[COD]:[UND.]],4,FALSE),"")</f>
        <v/>
      </c>
      <c r="J885" s="150"/>
      <c r="K885" s="58"/>
      <c r="L885" s="9"/>
      <c r="M88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8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8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85" s="140">
        <f>ACOMPANHAMENTO_01[[#This Row],[QUANT]]</f>
        <v>0</v>
      </c>
    </row>
    <row r="886" spans="2:16" x14ac:dyDescent="0.25">
      <c r="B886" s="6" t="str">
        <f>IF(ACOMPANHAMENTO_01[[#This Row],[MAT]]="","",COUNTA($C$8:C886))</f>
        <v/>
      </c>
      <c r="C886" s="3"/>
      <c r="D886" s="28" t="str">
        <f>IFERROR(VLOOKUP(ACOMPANHAMENTO_01[[#This Row],[MAT]],FUNCIONARIOS[],3,FALSE),"")</f>
        <v/>
      </c>
      <c r="E886" s="140" t="str">
        <f>IFERROR(VLOOKUP(ACOMPANHAMENTO_01[[#This Row],[MAT]],FUNCIONARIOS[],4,FALSE),"")</f>
        <v/>
      </c>
      <c r="F886" s="8"/>
      <c r="G886" s="7"/>
      <c r="H886" s="28" t="str">
        <f>IFERROR(VLOOKUP(ACOMPANHAMENTO_01[[#This Row],[COD.S]],TABELA_PRODUÇÃO[[COD]:[SERVIÇOS]],3,FALSE),"")</f>
        <v/>
      </c>
      <c r="I886" s="140" t="str">
        <f>IFERROR(VLOOKUP(ACOMPANHAMENTO_01[[#This Row],[COD.S]],TABELA_PRODUÇÃO[[COD]:[UND.]],4,FALSE),"")</f>
        <v/>
      </c>
      <c r="J886" s="150"/>
      <c r="K886" s="58"/>
      <c r="L886" s="9"/>
      <c r="M88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8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8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86" s="140">
        <f>ACOMPANHAMENTO_01[[#This Row],[QUANT]]</f>
        <v>0</v>
      </c>
    </row>
    <row r="887" spans="2:16" x14ac:dyDescent="0.25">
      <c r="B887" s="6" t="str">
        <f>IF(ACOMPANHAMENTO_01[[#This Row],[MAT]]="","",COUNTA($C$8:C887))</f>
        <v/>
      </c>
      <c r="C887" s="3"/>
      <c r="D887" s="28" t="str">
        <f>IFERROR(VLOOKUP(ACOMPANHAMENTO_01[[#This Row],[MAT]],FUNCIONARIOS[],3,FALSE),"")</f>
        <v/>
      </c>
      <c r="E887" s="140" t="str">
        <f>IFERROR(VLOOKUP(ACOMPANHAMENTO_01[[#This Row],[MAT]],FUNCIONARIOS[],4,FALSE),"")</f>
        <v/>
      </c>
      <c r="F887" s="8"/>
      <c r="G887" s="7"/>
      <c r="H887" s="28" t="str">
        <f>IFERROR(VLOOKUP(ACOMPANHAMENTO_01[[#This Row],[COD.S]],TABELA_PRODUÇÃO[[COD]:[SERVIÇOS]],3,FALSE),"")</f>
        <v/>
      </c>
      <c r="I887" s="140" t="str">
        <f>IFERROR(VLOOKUP(ACOMPANHAMENTO_01[[#This Row],[COD.S]],TABELA_PRODUÇÃO[[COD]:[UND.]],4,FALSE),"")</f>
        <v/>
      </c>
      <c r="J887" s="150"/>
      <c r="K887" s="58"/>
      <c r="L887" s="9"/>
      <c r="M88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8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8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87" s="140">
        <f>ACOMPANHAMENTO_01[[#This Row],[QUANT]]</f>
        <v>0</v>
      </c>
    </row>
    <row r="888" spans="2:16" x14ac:dyDescent="0.25">
      <c r="B888" s="6" t="str">
        <f>IF(ACOMPANHAMENTO_01[[#This Row],[MAT]]="","",COUNTA($C$8:C888))</f>
        <v/>
      </c>
      <c r="C888" s="3"/>
      <c r="D888" s="28" t="str">
        <f>IFERROR(VLOOKUP(ACOMPANHAMENTO_01[[#This Row],[MAT]],FUNCIONARIOS[],3,FALSE),"")</f>
        <v/>
      </c>
      <c r="E888" s="140" t="str">
        <f>IFERROR(VLOOKUP(ACOMPANHAMENTO_01[[#This Row],[MAT]],FUNCIONARIOS[],4,FALSE),"")</f>
        <v/>
      </c>
      <c r="F888" s="8"/>
      <c r="G888" s="7"/>
      <c r="H888" s="28" t="str">
        <f>IFERROR(VLOOKUP(ACOMPANHAMENTO_01[[#This Row],[COD.S]],TABELA_PRODUÇÃO[[COD]:[SERVIÇOS]],3,FALSE),"")</f>
        <v/>
      </c>
      <c r="I888" s="140" t="str">
        <f>IFERROR(VLOOKUP(ACOMPANHAMENTO_01[[#This Row],[COD.S]],TABELA_PRODUÇÃO[[COD]:[UND.]],4,FALSE),"")</f>
        <v/>
      </c>
      <c r="J888" s="150"/>
      <c r="K888" s="58"/>
      <c r="L888" s="9"/>
      <c r="M88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8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8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88" s="140">
        <f>ACOMPANHAMENTO_01[[#This Row],[QUANT]]</f>
        <v>0</v>
      </c>
    </row>
    <row r="889" spans="2:16" x14ac:dyDescent="0.25">
      <c r="B889" s="6" t="str">
        <f>IF(ACOMPANHAMENTO_01[[#This Row],[MAT]]="","",COUNTA($C$8:C889))</f>
        <v/>
      </c>
      <c r="C889" s="3"/>
      <c r="D889" s="28" t="str">
        <f>IFERROR(VLOOKUP(ACOMPANHAMENTO_01[[#This Row],[MAT]],FUNCIONARIOS[],3,FALSE),"")</f>
        <v/>
      </c>
      <c r="E889" s="140" t="str">
        <f>IFERROR(VLOOKUP(ACOMPANHAMENTO_01[[#This Row],[MAT]],FUNCIONARIOS[],4,FALSE),"")</f>
        <v/>
      </c>
      <c r="F889" s="8"/>
      <c r="G889" s="7"/>
      <c r="H889" s="28" t="str">
        <f>IFERROR(VLOOKUP(ACOMPANHAMENTO_01[[#This Row],[COD.S]],TABELA_PRODUÇÃO[[COD]:[SERVIÇOS]],3,FALSE),"")</f>
        <v/>
      </c>
      <c r="I889" s="140" t="str">
        <f>IFERROR(VLOOKUP(ACOMPANHAMENTO_01[[#This Row],[COD.S]],TABELA_PRODUÇÃO[[COD]:[UND.]],4,FALSE),"")</f>
        <v/>
      </c>
      <c r="J889" s="150"/>
      <c r="K889" s="58"/>
      <c r="L889" s="9"/>
      <c r="M88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8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8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89" s="140">
        <f>ACOMPANHAMENTO_01[[#This Row],[QUANT]]</f>
        <v>0</v>
      </c>
    </row>
    <row r="890" spans="2:16" x14ac:dyDescent="0.25">
      <c r="B890" s="6" t="str">
        <f>IF(ACOMPANHAMENTO_01[[#This Row],[MAT]]="","",COUNTA($C$8:C890))</f>
        <v/>
      </c>
      <c r="C890" s="3"/>
      <c r="D890" s="28" t="str">
        <f>IFERROR(VLOOKUP(ACOMPANHAMENTO_01[[#This Row],[MAT]],FUNCIONARIOS[],3,FALSE),"")</f>
        <v/>
      </c>
      <c r="E890" s="140" t="str">
        <f>IFERROR(VLOOKUP(ACOMPANHAMENTO_01[[#This Row],[MAT]],FUNCIONARIOS[],4,FALSE),"")</f>
        <v/>
      </c>
      <c r="F890" s="8"/>
      <c r="G890" s="7"/>
      <c r="H890" s="28" t="str">
        <f>IFERROR(VLOOKUP(ACOMPANHAMENTO_01[[#This Row],[COD.S]],TABELA_PRODUÇÃO[[COD]:[SERVIÇOS]],3,FALSE),"")</f>
        <v/>
      </c>
      <c r="I890" s="140" t="str">
        <f>IFERROR(VLOOKUP(ACOMPANHAMENTO_01[[#This Row],[COD.S]],TABELA_PRODUÇÃO[[COD]:[UND.]],4,FALSE),"")</f>
        <v/>
      </c>
      <c r="J890" s="150"/>
      <c r="K890" s="58"/>
      <c r="L890" s="9"/>
      <c r="M89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9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9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90" s="140">
        <f>ACOMPANHAMENTO_01[[#This Row],[QUANT]]</f>
        <v>0</v>
      </c>
    </row>
    <row r="891" spans="2:16" x14ac:dyDescent="0.25">
      <c r="B891" s="6" t="str">
        <f>IF(ACOMPANHAMENTO_01[[#This Row],[MAT]]="","",COUNTA($C$8:C891))</f>
        <v/>
      </c>
      <c r="C891" s="3"/>
      <c r="D891" s="28" t="str">
        <f>IFERROR(VLOOKUP(ACOMPANHAMENTO_01[[#This Row],[MAT]],FUNCIONARIOS[],3,FALSE),"")</f>
        <v/>
      </c>
      <c r="E891" s="140" t="str">
        <f>IFERROR(VLOOKUP(ACOMPANHAMENTO_01[[#This Row],[MAT]],FUNCIONARIOS[],4,FALSE),"")</f>
        <v/>
      </c>
      <c r="F891" s="8"/>
      <c r="G891" s="7"/>
      <c r="H891" s="28" t="str">
        <f>IFERROR(VLOOKUP(ACOMPANHAMENTO_01[[#This Row],[COD.S]],TABELA_PRODUÇÃO[[COD]:[SERVIÇOS]],3,FALSE),"")</f>
        <v/>
      </c>
      <c r="I891" s="140" t="str">
        <f>IFERROR(VLOOKUP(ACOMPANHAMENTO_01[[#This Row],[COD.S]],TABELA_PRODUÇÃO[[COD]:[UND.]],4,FALSE),"")</f>
        <v/>
      </c>
      <c r="J891" s="150"/>
      <c r="K891" s="58"/>
      <c r="L891" s="9"/>
      <c r="M89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9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9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91" s="140">
        <f>ACOMPANHAMENTO_01[[#This Row],[QUANT]]</f>
        <v>0</v>
      </c>
    </row>
    <row r="892" spans="2:16" x14ac:dyDescent="0.25">
      <c r="B892" s="6" t="str">
        <f>IF(ACOMPANHAMENTO_01[[#This Row],[MAT]]="","",COUNTA($C$8:C892))</f>
        <v/>
      </c>
      <c r="C892" s="3"/>
      <c r="D892" s="28" t="str">
        <f>IFERROR(VLOOKUP(ACOMPANHAMENTO_01[[#This Row],[MAT]],FUNCIONARIOS[],3,FALSE),"")</f>
        <v/>
      </c>
      <c r="E892" s="140" t="str">
        <f>IFERROR(VLOOKUP(ACOMPANHAMENTO_01[[#This Row],[MAT]],FUNCIONARIOS[],4,FALSE),"")</f>
        <v/>
      </c>
      <c r="F892" s="8"/>
      <c r="G892" s="7"/>
      <c r="H892" s="28" t="str">
        <f>IFERROR(VLOOKUP(ACOMPANHAMENTO_01[[#This Row],[COD.S]],TABELA_PRODUÇÃO[[COD]:[SERVIÇOS]],3,FALSE),"")</f>
        <v/>
      </c>
      <c r="I892" s="140" t="str">
        <f>IFERROR(VLOOKUP(ACOMPANHAMENTO_01[[#This Row],[COD.S]],TABELA_PRODUÇÃO[[COD]:[UND.]],4,FALSE),"")</f>
        <v/>
      </c>
      <c r="J892" s="150"/>
      <c r="K892" s="58"/>
      <c r="L892" s="9"/>
      <c r="M89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9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9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92" s="140">
        <f>ACOMPANHAMENTO_01[[#This Row],[QUANT]]</f>
        <v>0</v>
      </c>
    </row>
    <row r="893" spans="2:16" x14ac:dyDescent="0.25">
      <c r="B893" s="6" t="str">
        <f>IF(ACOMPANHAMENTO_01[[#This Row],[MAT]]="","",COUNTA($C$8:C893))</f>
        <v/>
      </c>
      <c r="C893" s="3"/>
      <c r="D893" s="28" t="str">
        <f>IFERROR(VLOOKUP(ACOMPANHAMENTO_01[[#This Row],[MAT]],FUNCIONARIOS[],3,FALSE),"")</f>
        <v/>
      </c>
      <c r="E893" s="140" t="str">
        <f>IFERROR(VLOOKUP(ACOMPANHAMENTO_01[[#This Row],[MAT]],FUNCIONARIOS[],4,FALSE),"")</f>
        <v/>
      </c>
      <c r="F893" s="8"/>
      <c r="G893" s="7"/>
      <c r="H893" s="28" t="str">
        <f>IFERROR(VLOOKUP(ACOMPANHAMENTO_01[[#This Row],[COD.S]],TABELA_PRODUÇÃO[[COD]:[SERVIÇOS]],3,FALSE),"")</f>
        <v/>
      </c>
      <c r="I893" s="140" t="str">
        <f>IFERROR(VLOOKUP(ACOMPANHAMENTO_01[[#This Row],[COD.S]],TABELA_PRODUÇÃO[[COD]:[UND.]],4,FALSE),"")</f>
        <v/>
      </c>
      <c r="J893" s="150"/>
      <c r="K893" s="58"/>
      <c r="L893" s="9"/>
      <c r="M89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9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9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93" s="140">
        <f>ACOMPANHAMENTO_01[[#This Row],[QUANT]]</f>
        <v>0</v>
      </c>
    </row>
    <row r="894" spans="2:16" x14ac:dyDescent="0.25">
      <c r="B894" s="6" t="str">
        <f>IF(ACOMPANHAMENTO_01[[#This Row],[MAT]]="","",COUNTA($C$8:C894))</f>
        <v/>
      </c>
      <c r="C894" s="3"/>
      <c r="D894" s="28" t="str">
        <f>IFERROR(VLOOKUP(ACOMPANHAMENTO_01[[#This Row],[MAT]],FUNCIONARIOS[],3,FALSE),"")</f>
        <v/>
      </c>
      <c r="E894" s="140" t="str">
        <f>IFERROR(VLOOKUP(ACOMPANHAMENTO_01[[#This Row],[MAT]],FUNCIONARIOS[],4,FALSE),"")</f>
        <v/>
      </c>
      <c r="F894" s="8"/>
      <c r="G894" s="7"/>
      <c r="H894" s="28" t="str">
        <f>IFERROR(VLOOKUP(ACOMPANHAMENTO_01[[#This Row],[COD.S]],TABELA_PRODUÇÃO[[COD]:[SERVIÇOS]],3,FALSE),"")</f>
        <v/>
      </c>
      <c r="I894" s="140" t="str">
        <f>IFERROR(VLOOKUP(ACOMPANHAMENTO_01[[#This Row],[COD.S]],TABELA_PRODUÇÃO[[COD]:[UND.]],4,FALSE),"")</f>
        <v/>
      </c>
      <c r="J894" s="150"/>
      <c r="K894" s="58"/>
      <c r="L894" s="9"/>
      <c r="M89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9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9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94" s="140">
        <f>ACOMPANHAMENTO_01[[#This Row],[QUANT]]</f>
        <v>0</v>
      </c>
    </row>
    <row r="895" spans="2:16" x14ac:dyDescent="0.25">
      <c r="B895" s="6" t="str">
        <f>IF(ACOMPANHAMENTO_01[[#This Row],[MAT]]="","",COUNTA($C$8:C895))</f>
        <v/>
      </c>
      <c r="C895" s="3"/>
      <c r="D895" s="28" t="str">
        <f>IFERROR(VLOOKUP(ACOMPANHAMENTO_01[[#This Row],[MAT]],FUNCIONARIOS[],3,FALSE),"")</f>
        <v/>
      </c>
      <c r="E895" s="140" t="str">
        <f>IFERROR(VLOOKUP(ACOMPANHAMENTO_01[[#This Row],[MAT]],FUNCIONARIOS[],4,FALSE),"")</f>
        <v/>
      </c>
      <c r="F895" s="8"/>
      <c r="G895" s="7"/>
      <c r="H895" s="28" t="str">
        <f>IFERROR(VLOOKUP(ACOMPANHAMENTO_01[[#This Row],[COD.S]],TABELA_PRODUÇÃO[[COD]:[SERVIÇOS]],3,FALSE),"")</f>
        <v/>
      </c>
      <c r="I895" s="140" t="str">
        <f>IFERROR(VLOOKUP(ACOMPANHAMENTO_01[[#This Row],[COD.S]],TABELA_PRODUÇÃO[[COD]:[UND.]],4,FALSE),"")</f>
        <v/>
      </c>
      <c r="J895" s="150"/>
      <c r="K895" s="58"/>
      <c r="L895" s="9"/>
      <c r="M89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9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9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95" s="140">
        <f>ACOMPANHAMENTO_01[[#This Row],[QUANT]]</f>
        <v>0</v>
      </c>
    </row>
    <row r="896" spans="2:16" x14ac:dyDescent="0.25">
      <c r="B896" s="6" t="str">
        <f>IF(ACOMPANHAMENTO_01[[#This Row],[MAT]]="","",COUNTA($C$8:C896))</f>
        <v/>
      </c>
      <c r="C896" s="3"/>
      <c r="D896" s="28" t="str">
        <f>IFERROR(VLOOKUP(ACOMPANHAMENTO_01[[#This Row],[MAT]],FUNCIONARIOS[],3,FALSE),"")</f>
        <v/>
      </c>
      <c r="E896" s="140" t="str">
        <f>IFERROR(VLOOKUP(ACOMPANHAMENTO_01[[#This Row],[MAT]],FUNCIONARIOS[],4,FALSE),"")</f>
        <v/>
      </c>
      <c r="F896" s="8"/>
      <c r="G896" s="7"/>
      <c r="H896" s="28" t="str">
        <f>IFERROR(VLOOKUP(ACOMPANHAMENTO_01[[#This Row],[COD.S]],TABELA_PRODUÇÃO[[COD]:[SERVIÇOS]],3,FALSE),"")</f>
        <v/>
      </c>
      <c r="I896" s="140" t="str">
        <f>IFERROR(VLOOKUP(ACOMPANHAMENTO_01[[#This Row],[COD.S]],TABELA_PRODUÇÃO[[COD]:[UND.]],4,FALSE),"")</f>
        <v/>
      </c>
      <c r="J896" s="150"/>
      <c r="K896" s="58"/>
      <c r="L896" s="9"/>
      <c r="M89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9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9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96" s="140">
        <f>ACOMPANHAMENTO_01[[#This Row],[QUANT]]</f>
        <v>0</v>
      </c>
    </row>
    <row r="897" spans="2:16" x14ac:dyDescent="0.25">
      <c r="B897" s="6" t="str">
        <f>IF(ACOMPANHAMENTO_01[[#This Row],[MAT]]="","",COUNTA($C$8:C897))</f>
        <v/>
      </c>
      <c r="C897" s="3"/>
      <c r="D897" s="28" t="str">
        <f>IFERROR(VLOOKUP(ACOMPANHAMENTO_01[[#This Row],[MAT]],FUNCIONARIOS[],3,FALSE),"")</f>
        <v/>
      </c>
      <c r="E897" s="140" t="str">
        <f>IFERROR(VLOOKUP(ACOMPANHAMENTO_01[[#This Row],[MAT]],FUNCIONARIOS[],4,FALSE),"")</f>
        <v/>
      </c>
      <c r="F897" s="8"/>
      <c r="G897" s="7"/>
      <c r="H897" s="28" t="str">
        <f>IFERROR(VLOOKUP(ACOMPANHAMENTO_01[[#This Row],[COD.S]],TABELA_PRODUÇÃO[[COD]:[SERVIÇOS]],3,FALSE),"")</f>
        <v/>
      </c>
      <c r="I897" s="140" t="str">
        <f>IFERROR(VLOOKUP(ACOMPANHAMENTO_01[[#This Row],[COD.S]],TABELA_PRODUÇÃO[[COD]:[UND.]],4,FALSE),"")</f>
        <v/>
      </c>
      <c r="J897" s="150"/>
      <c r="K897" s="58"/>
      <c r="L897" s="9"/>
      <c r="M89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9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9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97" s="140">
        <f>ACOMPANHAMENTO_01[[#This Row],[QUANT]]</f>
        <v>0</v>
      </c>
    </row>
    <row r="898" spans="2:16" x14ac:dyDescent="0.25">
      <c r="B898" s="6" t="str">
        <f>IF(ACOMPANHAMENTO_01[[#This Row],[MAT]]="","",COUNTA($C$8:C898))</f>
        <v/>
      </c>
      <c r="C898" s="3"/>
      <c r="D898" s="28" t="str">
        <f>IFERROR(VLOOKUP(ACOMPANHAMENTO_01[[#This Row],[MAT]],FUNCIONARIOS[],3,FALSE),"")</f>
        <v/>
      </c>
      <c r="E898" s="140" t="str">
        <f>IFERROR(VLOOKUP(ACOMPANHAMENTO_01[[#This Row],[MAT]],FUNCIONARIOS[],4,FALSE),"")</f>
        <v/>
      </c>
      <c r="F898" s="8"/>
      <c r="G898" s="7"/>
      <c r="H898" s="28" t="str">
        <f>IFERROR(VLOOKUP(ACOMPANHAMENTO_01[[#This Row],[COD.S]],TABELA_PRODUÇÃO[[COD]:[SERVIÇOS]],3,FALSE),"")</f>
        <v/>
      </c>
      <c r="I898" s="140" t="str">
        <f>IFERROR(VLOOKUP(ACOMPANHAMENTO_01[[#This Row],[COD.S]],TABELA_PRODUÇÃO[[COD]:[UND.]],4,FALSE),"")</f>
        <v/>
      </c>
      <c r="J898" s="150"/>
      <c r="K898" s="58"/>
      <c r="L898" s="9"/>
      <c r="M89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9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9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98" s="140">
        <f>ACOMPANHAMENTO_01[[#This Row],[QUANT]]</f>
        <v>0</v>
      </c>
    </row>
    <row r="899" spans="2:16" x14ac:dyDescent="0.25">
      <c r="B899" s="6" t="str">
        <f>IF(ACOMPANHAMENTO_01[[#This Row],[MAT]]="","",COUNTA($C$8:C899))</f>
        <v/>
      </c>
      <c r="C899" s="3"/>
      <c r="D899" s="28" t="str">
        <f>IFERROR(VLOOKUP(ACOMPANHAMENTO_01[[#This Row],[MAT]],FUNCIONARIOS[],3,FALSE),"")</f>
        <v/>
      </c>
      <c r="E899" s="140" t="str">
        <f>IFERROR(VLOOKUP(ACOMPANHAMENTO_01[[#This Row],[MAT]],FUNCIONARIOS[],4,FALSE),"")</f>
        <v/>
      </c>
      <c r="F899" s="8"/>
      <c r="G899" s="7"/>
      <c r="H899" s="28" t="str">
        <f>IFERROR(VLOOKUP(ACOMPANHAMENTO_01[[#This Row],[COD.S]],TABELA_PRODUÇÃO[[COD]:[SERVIÇOS]],3,FALSE),"")</f>
        <v/>
      </c>
      <c r="I899" s="140" t="str">
        <f>IFERROR(VLOOKUP(ACOMPANHAMENTO_01[[#This Row],[COD.S]],TABELA_PRODUÇÃO[[COD]:[UND.]],4,FALSE),"")</f>
        <v/>
      </c>
      <c r="J899" s="150"/>
      <c r="K899" s="58"/>
      <c r="L899" s="9"/>
      <c r="M89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89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89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899" s="140">
        <f>ACOMPANHAMENTO_01[[#This Row],[QUANT]]</f>
        <v>0</v>
      </c>
    </row>
    <row r="900" spans="2:16" x14ac:dyDescent="0.25">
      <c r="B900" s="6" t="str">
        <f>IF(ACOMPANHAMENTO_01[[#This Row],[MAT]]="","",COUNTA($C$8:C900))</f>
        <v/>
      </c>
      <c r="C900" s="3"/>
      <c r="D900" s="28" t="str">
        <f>IFERROR(VLOOKUP(ACOMPANHAMENTO_01[[#This Row],[MAT]],FUNCIONARIOS[],3,FALSE),"")</f>
        <v/>
      </c>
      <c r="E900" s="140" t="str">
        <f>IFERROR(VLOOKUP(ACOMPANHAMENTO_01[[#This Row],[MAT]],FUNCIONARIOS[],4,FALSE),"")</f>
        <v/>
      </c>
      <c r="F900" s="8"/>
      <c r="G900" s="7"/>
      <c r="H900" s="28" t="str">
        <f>IFERROR(VLOOKUP(ACOMPANHAMENTO_01[[#This Row],[COD.S]],TABELA_PRODUÇÃO[[COD]:[SERVIÇOS]],3,FALSE),"")</f>
        <v/>
      </c>
      <c r="I900" s="140" t="str">
        <f>IFERROR(VLOOKUP(ACOMPANHAMENTO_01[[#This Row],[COD.S]],TABELA_PRODUÇÃO[[COD]:[UND.]],4,FALSE),"")</f>
        <v/>
      </c>
      <c r="J900" s="150"/>
      <c r="K900" s="58"/>
      <c r="L900" s="9"/>
      <c r="M90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0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0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00" s="140">
        <f>ACOMPANHAMENTO_01[[#This Row],[QUANT]]</f>
        <v>0</v>
      </c>
    </row>
    <row r="901" spans="2:16" x14ac:dyDescent="0.25">
      <c r="B901" s="6" t="str">
        <f>IF(ACOMPANHAMENTO_01[[#This Row],[MAT]]="","",COUNTA($C$8:C901))</f>
        <v/>
      </c>
      <c r="C901" s="3"/>
      <c r="D901" s="28" t="str">
        <f>IFERROR(VLOOKUP(ACOMPANHAMENTO_01[[#This Row],[MAT]],FUNCIONARIOS[],3,FALSE),"")</f>
        <v/>
      </c>
      <c r="E901" s="140" t="str">
        <f>IFERROR(VLOOKUP(ACOMPANHAMENTO_01[[#This Row],[MAT]],FUNCIONARIOS[],4,FALSE),"")</f>
        <v/>
      </c>
      <c r="F901" s="8"/>
      <c r="G901" s="7"/>
      <c r="H901" s="28" t="str">
        <f>IFERROR(VLOOKUP(ACOMPANHAMENTO_01[[#This Row],[COD.S]],TABELA_PRODUÇÃO[[COD]:[SERVIÇOS]],3,FALSE),"")</f>
        <v/>
      </c>
      <c r="I901" s="140" t="str">
        <f>IFERROR(VLOOKUP(ACOMPANHAMENTO_01[[#This Row],[COD.S]],TABELA_PRODUÇÃO[[COD]:[UND.]],4,FALSE),"")</f>
        <v/>
      </c>
      <c r="J901" s="150"/>
      <c r="K901" s="58"/>
      <c r="L901" s="9"/>
      <c r="M90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0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0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01" s="140">
        <f>ACOMPANHAMENTO_01[[#This Row],[QUANT]]</f>
        <v>0</v>
      </c>
    </row>
    <row r="902" spans="2:16" x14ac:dyDescent="0.25">
      <c r="B902" s="6" t="str">
        <f>IF(ACOMPANHAMENTO_01[[#This Row],[MAT]]="","",COUNTA($C$8:C902))</f>
        <v/>
      </c>
      <c r="C902" s="3"/>
      <c r="D902" s="28" t="str">
        <f>IFERROR(VLOOKUP(ACOMPANHAMENTO_01[[#This Row],[MAT]],FUNCIONARIOS[],3,FALSE),"")</f>
        <v/>
      </c>
      <c r="E902" s="140" t="str">
        <f>IFERROR(VLOOKUP(ACOMPANHAMENTO_01[[#This Row],[MAT]],FUNCIONARIOS[],4,FALSE),"")</f>
        <v/>
      </c>
      <c r="F902" s="8"/>
      <c r="G902" s="7"/>
      <c r="H902" s="28" t="str">
        <f>IFERROR(VLOOKUP(ACOMPANHAMENTO_01[[#This Row],[COD.S]],TABELA_PRODUÇÃO[[COD]:[SERVIÇOS]],3,FALSE),"")</f>
        <v/>
      </c>
      <c r="I902" s="140" t="str">
        <f>IFERROR(VLOOKUP(ACOMPANHAMENTO_01[[#This Row],[COD.S]],TABELA_PRODUÇÃO[[COD]:[UND.]],4,FALSE),"")</f>
        <v/>
      </c>
      <c r="J902" s="150"/>
      <c r="K902" s="58"/>
      <c r="L902" s="9"/>
      <c r="M90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0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0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02" s="140">
        <f>ACOMPANHAMENTO_01[[#This Row],[QUANT]]</f>
        <v>0</v>
      </c>
    </row>
    <row r="903" spans="2:16" x14ac:dyDescent="0.25">
      <c r="B903" s="6" t="str">
        <f>IF(ACOMPANHAMENTO_01[[#This Row],[MAT]]="","",COUNTA($C$8:C903))</f>
        <v/>
      </c>
      <c r="C903" s="3"/>
      <c r="D903" s="28" t="str">
        <f>IFERROR(VLOOKUP(ACOMPANHAMENTO_01[[#This Row],[MAT]],FUNCIONARIOS[],3,FALSE),"")</f>
        <v/>
      </c>
      <c r="E903" s="140" t="str">
        <f>IFERROR(VLOOKUP(ACOMPANHAMENTO_01[[#This Row],[MAT]],FUNCIONARIOS[],4,FALSE),"")</f>
        <v/>
      </c>
      <c r="F903" s="8"/>
      <c r="G903" s="7"/>
      <c r="H903" s="28" t="str">
        <f>IFERROR(VLOOKUP(ACOMPANHAMENTO_01[[#This Row],[COD.S]],TABELA_PRODUÇÃO[[COD]:[SERVIÇOS]],3,FALSE),"")</f>
        <v/>
      </c>
      <c r="I903" s="140" t="str">
        <f>IFERROR(VLOOKUP(ACOMPANHAMENTO_01[[#This Row],[COD.S]],TABELA_PRODUÇÃO[[COD]:[UND.]],4,FALSE),"")</f>
        <v/>
      </c>
      <c r="J903" s="150"/>
      <c r="K903" s="58"/>
      <c r="L903" s="9"/>
      <c r="M90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0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0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03" s="140">
        <f>ACOMPANHAMENTO_01[[#This Row],[QUANT]]</f>
        <v>0</v>
      </c>
    </row>
    <row r="904" spans="2:16" x14ac:dyDescent="0.25">
      <c r="B904" s="6" t="str">
        <f>IF(ACOMPANHAMENTO_01[[#This Row],[MAT]]="","",COUNTA($C$8:C904))</f>
        <v/>
      </c>
      <c r="C904" s="3"/>
      <c r="D904" s="28" t="str">
        <f>IFERROR(VLOOKUP(ACOMPANHAMENTO_01[[#This Row],[MAT]],FUNCIONARIOS[],3,FALSE),"")</f>
        <v/>
      </c>
      <c r="E904" s="140" t="str">
        <f>IFERROR(VLOOKUP(ACOMPANHAMENTO_01[[#This Row],[MAT]],FUNCIONARIOS[],4,FALSE),"")</f>
        <v/>
      </c>
      <c r="F904" s="8"/>
      <c r="G904" s="7"/>
      <c r="H904" s="28" t="str">
        <f>IFERROR(VLOOKUP(ACOMPANHAMENTO_01[[#This Row],[COD.S]],TABELA_PRODUÇÃO[[COD]:[SERVIÇOS]],3,FALSE),"")</f>
        <v/>
      </c>
      <c r="I904" s="140" t="str">
        <f>IFERROR(VLOOKUP(ACOMPANHAMENTO_01[[#This Row],[COD.S]],TABELA_PRODUÇÃO[[COD]:[UND.]],4,FALSE),"")</f>
        <v/>
      </c>
      <c r="J904" s="150"/>
      <c r="K904" s="58"/>
      <c r="L904" s="9"/>
      <c r="M90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0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0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04" s="140">
        <f>ACOMPANHAMENTO_01[[#This Row],[QUANT]]</f>
        <v>0</v>
      </c>
    </row>
    <row r="905" spans="2:16" x14ac:dyDescent="0.25">
      <c r="B905" s="6" t="str">
        <f>IF(ACOMPANHAMENTO_01[[#This Row],[MAT]]="","",COUNTA($C$8:C905))</f>
        <v/>
      </c>
      <c r="C905" s="3"/>
      <c r="D905" s="28" t="str">
        <f>IFERROR(VLOOKUP(ACOMPANHAMENTO_01[[#This Row],[MAT]],FUNCIONARIOS[],3,FALSE),"")</f>
        <v/>
      </c>
      <c r="E905" s="140" t="str">
        <f>IFERROR(VLOOKUP(ACOMPANHAMENTO_01[[#This Row],[MAT]],FUNCIONARIOS[],4,FALSE),"")</f>
        <v/>
      </c>
      <c r="F905" s="8"/>
      <c r="G905" s="7"/>
      <c r="H905" s="28" t="str">
        <f>IFERROR(VLOOKUP(ACOMPANHAMENTO_01[[#This Row],[COD.S]],TABELA_PRODUÇÃO[[COD]:[SERVIÇOS]],3,FALSE),"")</f>
        <v/>
      </c>
      <c r="I905" s="140" t="str">
        <f>IFERROR(VLOOKUP(ACOMPANHAMENTO_01[[#This Row],[COD.S]],TABELA_PRODUÇÃO[[COD]:[UND.]],4,FALSE),"")</f>
        <v/>
      </c>
      <c r="J905" s="150"/>
      <c r="K905" s="58"/>
      <c r="L905" s="9"/>
      <c r="M90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0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0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05" s="140">
        <f>ACOMPANHAMENTO_01[[#This Row],[QUANT]]</f>
        <v>0</v>
      </c>
    </row>
    <row r="906" spans="2:16" x14ac:dyDescent="0.25">
      <c r="B906" s="6" t="str">
        <f>IF(ACOMPANHAMENTO_01[[#This Row],[MAT]]="","",COUNTA($C$8:C906))</f>
        <v/>
      </c>
      <c r="C906" s="3"/>
      <c r="D906" s="28" t="str">
        <f>IFERROR(VLOOKUP(ACOMPANHAMENTO_01[[#This Row],[MAT]],FUNCIONARIOS[],3,FALSE),"")</f>
        <v/>
      </c>
      <c r="E906" s="140" t="str">
        <f>IFERROR(VLOOKUP(ACOMPANHAMENTO_01[[#This Row],[MAT]],FUNCIONARIOS[],4,FALSE),"")</f>
        <v/>
      </c>
      <c r="F906" s="8"/>
      <c r="G906" s="7"/>
      <c r="H906" s="28" t="str">
        <f>IFERROR(VLOOKUP(ACOMPANHAMENTO_01[[#This Row],[COD.S]],TABELA_PRODUÇÃO[[COD]:[SERVIÇOS]],3,FALSE),"")</f>
        <v/>
      </c>
      <c r="I906" s="140" t="str">
        <f>IFERROR(VLOOKUP(ACOMPANHAMENTO_01[[#This Row],[COD.S]],TABELA_PRODUÇÃO[[COD]:[UND.]],4,FALSE),"")</f>
        <v/>
      </c>
      <c r="J906" s="150"/>
      <c r="K906" s="58"/>
      <c r="L906" s="9"/>
      <c r="M90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0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0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06" s="140">
        <f>ACOMPANHAMENTO_01[[#This Row],[QUANT]]</f>
        <v>0</v>
      </c>
    </row>
    <row r="907" spans="2:16" x14ac:dyDescent="0.25">
      <c r="B907" s="6" t="str">
        <f>IF(ACOMPANHAMENTO_01[[#This Row],[MAT]]="","",COUNTA($C$8:C907))</f>
        <v/>
      </c>
      <c r="C907" s="3"/>
      <c r="D907" s="28" t="str">
        <f>IFERROR(VLOOKUP(ACOMPANHAMENTO_01[[#This Row],[MAT]],FUNCIONARIOS[],3,FALSE),"")</f>
        <v/>
      </c>
      <c r="E907" s="140" t="str">
        <f>IFERROR(VLOOKUP(ACOMPANHAMENTO_01[[#This Row],[MAT]],FUNCIONARIOS[],4,FALSE),"")</f>
        <v/>
      </c>
      <c r="F907" s="8"/>
      <c r="G907" s="7"/>
      <c r="H907" s="28" t="str">
        <f>IFERROR(VLOOKUP(ACOMPANHAMENTO_01[[#This Row],[COD.S]],TABELA_PRODUÇÃO[[COD]:[SERVIÇOS]],3,FALSE),"")</f>
        <v/>
      </c>
      <c r="I907" s="140" t="str">
        <f>IFERROR(VLOOKUP(ACOMPANHAMENTO_01[[#This Row],[COD.S]],TABELA_PRODUÇÃO[[COD]:[UND.]],4,FALSE),"")</f>
        <v/>
      </c>
      <c r="J907" s="150"/>
      <c r="K907" s="58"/>
      <c r="L907" s="9"/>
      <c r="M90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0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0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07" s="140">
        <f>ACOMPANHAMENTO_01[[#This Row],[QUANT]]</f>
        <v>0</v>
      </c>
    </row>
    <row r="908" spans="2:16" x14ac:dyDescent="0.25">
      <c r="B908" s="6" t="str">
        <f>IF(ACOMPANHAMENTO_01[[#This Row],[MAT]]="","",COUNTA($C$8:C908))</f>
        <v/>
      </c>
      <c r="C908" s="3"/>
      <c r="D908" s="28" t="str">
        <f>IFERROR(VLOOKUP(ACOMPANHAMENTO_01[[#This Row],[MAT]],FUNCIONARIOS[],3,FALSE),"")</f>
        <v/>
      </c>
      <c r="E908" s="140" t="str">
        <f>IFERROR(VLOOKUP(ACOMPANHAMENTO_01[[#This Row],[MAT]],FUNCIONARIOS[],4,FALSE),"")</f>
        <v/>
      </c>
      <c r="F908" s="8"/>
      <c r="G908" s="7"/>
      <c r="H908" s="28" t="str">
        <f>IFERROR(VLOOKUP(ACOMPANHAMENTO_01[[#This Row],[COD.S]],TABELA_PRODUÇÃO[[COD]:[SERVIÇOS]],3,FALSE),"")</f>
        <v/>
      </c>
      <c r="I908" s="140" t="str">
        <f>IFERROR(VLOOKUP(ACOMPANHAMENTO_01[[#This Row],[COD.S]],TABELA_PRODUÇÃO[[COD]:[UND.]],4,FALSE),"")</f>
        <v/>
      </c>
      <c r="J908" s="150"/>
      <c r="K908" s="58"/>
      <c r="L908" s="9"/>
      <c r="M90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0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0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08" s="140">
        <f>ACOMPANHAMENTO_01[[#This Row],[QUANT]]</f>
        <v>0</v>
      </c>
    </row>
    <row r="909" spans="2:16" x14ac:dyDescent="0.25">
      <c r="B909" s="6" t="str">
        <f>IF(ACOMPANHAMENTO_01[[#This Row],[MAT]]="","",COUNTA($C$8:C909))</f>
        <v/>
      </c>
      <c r="C909" s="3"/>
      <c r="D909" s="28" t="str">
        <f>IFERROR(VLOOKUP(ACOMPANHAMENTO_01[[#This Row],[MAT]],FUNCIONARIOS[],3,FALSE),"")</f>
        <v/>
      </c>
      <c r="E909" s="140" t="str">
        <f>IFERROR(VLOOKUP(ACOMPANHAMENTO_01[[#This Row],[MAT]],FUNCIONARIOS[],4,FALSE),"")</f>
        <v/>
      </c>
      <c r="F909" s="8"/>
      <c r="G909" s="7"/>
      <c r="H909" s="28" t="str">
        <f>IFERROR(VLOOKUP(ACOMPANHAMENTO_01[[#This Row],[COD.S]],TABELA_PRODUÇÃO[[COD]:[SERVIÇOS]],3,FALSE),"")</f>
        <v/>
      </c>
      <c r="I909" s="140" t="str">
        <f>IFERROR(VLOOKUP(ACOMPANHAMENTO_01[[#This Row],[COD.S]],TABELA_PRODUÇÃO[[COD]:[UND.]],4,FALSE),"")</f>
        <v/>
      </c>
      <c r="J909" s="150"/>
      <c r="K909" s="58"/>
      <c r="L909" s="9"/>
      <c r="M90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0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0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09" s="140">
        <f>ACOMPANHAMENTO_01[[#This Row],[QUANT]]</f>
        <v>0</v>
      </c>
    </row>
    <row r="910" spans="2:16" x14ac:dyDescent="0.25">
      <c r="B910" s="6" t="str">
        <f>IF(ACOMPANHAMENTO_01[[#This Row],[MAT]]="","",COUNTA($C$8:C910))</f>
        <v/>
      </c>
      <c r="C910" s="3"/>
      <c r="D910" s="28" t="str">
        <f>IFERROR(VLOOKUP(ACOMPANHAMENTO_01[[#This Row],[MAT]],FUNCIONARIOS[],3,FALSE),"")</f>
        <v/>
      </c>
      <c r="E910" s="140" t="str">
        <f>IFERROR(VLOOKUP(ACOMPANHAMENTO_01[[#This Row],[MAT]],FUNCIONARIOS[],4,FALSE),"")</f>
        <v/>
      </c>
      <c r="F910" s="8"/>
      <c r="G910" s="7"/>
      <c r="H910" s="28" t="str">
        <f>IFERROR(VLOOKUP(ACOMPANHAMENTO_01[[#This Row],[COD.S]],TABELA_PRODUÇÃO[[COD]:[SERVIÇOS]],3,FALSE),"")</f>
        <v/>
      </c>
      <c r="I910" s="140" t="str">
        <f>IFERROR(VLOOKUP(ACOMPANHAMENTO_01[[#This Row],[COD.S]],TABELA_PRODUÇÃO[[COD]:[UND.]],4,FALSE),"")</f>
        <v/>
      </c>
      <c r="J910" s="150"/>
      <c r="K910" s="58"/>
      <c r="L910" s="9"/>
      <c r="M91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1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1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10" s="140">
        <f>ACOMPANHAMENTO_01[[#This Row],[QUANT]]</f>
        <v>0</v>
      </c>
    </row>
    <row r="911" spans="2:16" x14ac:dyDescent="0.25">
      <c r="B911" s="6" t="str">
        <f>IF(ACOMPANHAMENTO_01[[#This Row],[MAT]]="","",COUNTA($C$8:C911))</f>
        <v/>
      </c>
      <c r="C911" s="3"/>
      <c r="D911" s="28" t="str">
        <f>IFERROR(VLOOKUP(ACOMPANHAMENTO_01[[#This Row],[MAT]],FUNCIONARIOS[],3,FALSE),"")</f>
        <v/>
      </c>
      <c r="E911" s="140" t="str">
        <f>IFERROR(VLOOKUP(ACOMPANHAMENTO_01[[#This Row],[MAT]],FUNCIONARIOS[],4,FALSE),"")</f>
        <v/>
      </c>
      <c r="F911" s="8"/>
      <c r="G911" s="7"/>
      <c r="H911" s="28" t="str">
        <f>IFERROR(VLOOKUP(ACOMPANHAMENTO_01[[#This Row],[COD.S]],TABELA_PRODUÇÃO[[COD]:[SERVIÇOS]],3,FALSE),"")</f>
        <v/>
      </c>
      <c r="I911" s="140" t="str">
        <f>IFERROR(VLOOKUP(ACOMPANHAMENTO_01[[#This Row],[COD.S]],TABELA_PRODUÇÃO[[COD]:[UND.]],4,FALSE),"")</f>
        <v/>
      </c>
      <c r="J911" s="150"/>
      <c r="K911" s="58"/>
      <c r="L911" s="9"/>
      <c r="M91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1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1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11" s="140">
        <f>ACOMPANHAMENTO_01[[#This Row],[QUANT]]</f>
        <v>0</v>
      </c>
    </row>
    <row r="912" spans="2:16" x14ac:dyDescent="0.25">
      <c r="B912" s="6" t="str">
        <f>IF(ACOMPANHAMENTO_01[[#This Row],[MAT]]="","",COUNTA($C$8:C912))</f>
        <v/>
      </c>
      <c r="C912" s="3"/>
      <c r="D912" s="28" t="str">
        <f>IFERROR(VLOOKUP(ACOMPANHAMENTO_01[[#This Row],[MAT]],FUNCIONARIOS[],3,FALSE),"")</f>
        <v/>
      </c>
      <c r="E912" s="140" t="str">
        <f>IFERROR(VLOOKUP(ACOMPANHAMENTO_01[[#This Row],[MAT]],FUNCIONARIOS[],4,FALSE),"")</f>
        <v/>
      </c>
      <c r="F912" s="8"/>
      <c r="G912" s="7"/>
      <c r="H912" s="28" t="str">
        <f>IFERROR(VLOOKUP(ACOMPANHAMENTO_01[[#This Row],[COD.S]],TABELA_PRODUÇÃO[[COD]:[SERVIÇOS]],3,FALSE),"")</f>
        <v/>
      </c>
      <c r="I912" s="140" t="str">
        <f>IFERROR(VLOOKUP(ACOMPANHAMENTO_01[[#This Row],[COD.S]],TABELA_PRODUÇÃO[[COD]:[UND.]],4,FALSE),"")</f>
        <v/>
      </c>
      <c r="J912" s="150"/>
      <c r="K912" s="58"/>
      <c r="L912" s="9"/>
      <c r="M91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1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1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12" s="140">
        <f>ACOMPANHAMENTO_01[[#This Row],[QUANT]]</f>
        <v>0</v>
      </c>
    </row>
    <row r="913" spans="2:16" x14ac:dyDescent="0.25">
      <c r="B913" s="6" t="str">
        <f>IF(ACOMPANHAMENTO_01[[#This Row],[MAT]]="","",COUNTA($C$8:C913))</f>
        <v/>
      </c>
      <c r="C913" s="3"/>
      <c r="D913" s="28" t="str">
        <f>IFERROR(VLOOKUP(ACOMPANHAMENTO_01[[#This Row],[MAT]],FUNCIONARIOS[],3,FALSE),"")</f>
        <v/>
      </c>
      <c r="E913" s="140" t="str">
        <f>IFERROR(VLOOKUP(ACOMPANHAMENTO_01[[#This Row],[MAT]],FUNCIONARIOS[],4,FALSE),"")</f>
        <v/>
      </c>
      <c r="F913" s="8"/>
      <c r="G913" s="7"/>
      <c r="H913" s="28" t="str">
        <f>IFERROR(VLOOKUP(ACOMPANHAMENTO_01[[#This Row],[COD.S]],TABELA_PRODUÇÃO[[COD]:[SERVIÇOS]],3,FALSE),"")</f>
        <v/>
      </c>
      <c r="I913" s="140" t="str">
        <f>IFERROR(VLOOKUP(ACOMPANHAMENTO_01[[#This Row],[COD.S]],TABELA_PRODUÇÃO[[COD]:[UND.]],4,FALSE),"")</f>
        <v/>
      </c>
      <c r="J913" s="150"/>
      <c r="K913" s="58"/>
      <c r="L913" s="9"/>
      <c r="M91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1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1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13" s="140">
        <f>ACOMPANHAMENTO_01[[#This Row],[QUANT]]</f>
        <v>0</v>
      </c>
    </row>
    <row r="914" spans="2:16" x14ac:dyDescent="0.25">
      <c r="B914" s="6" t="str">
        <f>IF(ACOMPANHAMENTO_01[[#This Row],[MAT]]="","",COUNTA($C$8:C914))</f>
        <v/>
      </c>
      <c r="C914" s="3"/>
      <c r="D914" s="28" t="str">
        <f>IFERROR(VLOOKUP(ACOMPANHAMENTO_01[[#This Row],[MAT]],FUNCIONARIOS[],3,FALSE),"")</f>
        <v/>
      </c>
      <c r="E914" s="140" t="str">
        <f>IFERROR(VLOOKUP(ACOMPANHAMENTO_01[[#This Row],[MAT]],FUNCIONARIOS[],4,FALSE),"")</f>
        <v/>
      </c>
      <c r="F914" s="8"/>
      <c r="G914" s="7"/>
      <c r="H914" s="28" t="str">
        <f>IFERROR(VLOOKUP(ACOMPANHAMENTO_01[[#This Row],[COD.S]],TABELA_PRODUÇÃO[[COD]:[SERVIÇOS]],3,FALSE),"")</f>
        <v/>
      </c>
      <c r="I914" s="140" t="str">
        <f>IFERROR(VLOOKUP(ACOMPANHAMENTO_01[[#This Row],[COD.S]],TABELA_PRODUÇÃO[[COD]:[UND.]],4,FALSE),"")</f>
        <v/>
      </c>
      <c r="J914" s="150"/>
      <c r="K914" s="58"/>
      <c r="L914" s="9"/>
      <c r="M91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1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1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14" s="140">
        <f>ACOMPANHAMENTO_01[[#This Row],[QUANT]]</f>
        <v>0</v>
      </c>
    </row>
    <row r="915" spans="2:16" x14ac:dyDescent="0.25">
      <c r="B915" s="6" t="str">
        <f>IF(ACOMPANHAMENTO_01[[#This Row],[MAT]]="","",COUNTA($C$8:C915))</f>
        <v/>
      </c>
      <c r="C915" s="3"/>
      <c r="D915" s="28" t="str">
        <f>IFERROR(VLOOKUP(ACOMPANHAMENTO_01[[#This Row],[MAT]],FUNCIONARIOS[],3,FALSE),"")</f>
        <v/>
      </c>
      <c r="E915" s="140" t="str">
        <f>IFERROR(VLOOKUP(ACOMPANHAMENTO_01[[#This Row],[MAT]],FUNCIONARIOS[],4,FALSE),"")</f>
        <v/>
      </c>
      <c r="F915" s="8"/>
      <c r="G915" s="7"/>
      <c r="H915" s="28" t="str">
        <f>IFERROR(VLOOKUP(ACOMPANHAMENTO_01[[#This Row],[COD.S]],TABELA_PRODUÇÃO[[COD]:[SERVIÇOS]],3,FALSE),"")</f>
        <v/>
      </c>
      <c r="I915" s="140" t="str">
        <f>IFERROR(VLOOKUP(ACOMPANHAMENTO_01[[#This Row],[COD.S]],TABELA_PRODUÇÃO[[COD]:[UND.]],4,FALSE),"")</f>
        <v/>
      </c>
      <c r="J915" s="150"/>
      <c r="K915" s="58"/>
      <c r="L915" s="9"/>
      <c r="M91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1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1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15" s="140">
        <f>ACOMPANHAMENTO_01[[#This Row],[QUANT]]</f>
        <v>0</v>
      </c>
    </row>
    <row r="916" spans="2:16" x14ac:dyDescent="0.25">
      <c r="B916" s="6" t="str">
        <f>IF(ACOMPANHAMENTO_01[[#This Row],[MAT]]="","",COUNTA($C$8:C916))</f>
        <v/>
      </c>
      <c r="C916" s="3"/>
      <c r="D916" s="28" t="str">
        <f>IFERROR(VLOOKUP(ACOMPANHAMENTO_01[[#This Row],[MAT]],FUNCIONARIOS[],3,FALSE),"")</f>
        <v/>
      </c>
      <c r="E916" s="140" t="str">
        <f>IFERROR(VLOOKUP(ACOMPANHAMENTO_01[[#This Row],[MAT]],FUNCIONARIOS[],4,FALSE),"")</f>
        <v/>
      </c>
      <c r="F916" s="8"/>
      <c r="G916" s="7"/>
      <c r="H916" s="28" t="str">
        <f>IFERROR(VLOOKUP(ACOMPANHAMENTO_01[[#This Row],[COD.S]],TABELA_PRODUÇÃO[[COD]:[SERVIÇOS]],3,FALSE),"")</f>
        <v/>
      </c>
      <c r="I916" s="140" t="str">
        <f>IFERROR(VLOOKUP(ACOMPANHAMENTO_01[[#This Row],[COD.S]],TABELA_PRODUÇÃO[[COD]:[UND.]],4,FALSE),"")</f>
        <v/>
      </c>
      <c r="J916" s="150"/>
      <c r="K916" s="58"/>
      <c r="L916" s="9"/>
      <c r="M91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1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1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16" s="140">
        <f>ACOMPANHAMENTO_01[[#This Row],[QUANT]]</f>
        <v>0</v>
      </c>
    </row>
    <row r="917" spans="2:16" x14ac:dyDescent="0.25">
      <c r="B917" s="6" t="str">
        <f>IF(ACOMPANHAMENTO_01[[#This Row],[MAT]]="","",COUNTA($C$8:C917))</f>
        <v/>
      </c>
      <c r="C917" s="3"/>
      <c r="D917" s="28" t="str">
        <f>IFERROR(VLOOKUP(ACOMPANHAMENTO_01[[#This Row],[MAT]],FUNCIONARIOS[],3,FALSE),"")</f>
        <v/>
      </c>
      <c r="E917" s="140" t="str">
        <f>IFERROR(VLOOKUP(ACOMPANHAMENTO_01[[#This Row],[MAT]],FUNCIONARIOS[],4,FALSE),"")</f>
        <v/>
      </c>
      <c r="F917" s="8"/>
      <c r="G917" s="7"/>
      <c r="H917" s="28" t="str">
        <f>IFERROR(VLOOKUP(ACOMPANHAMENTO_01[[#This Row],[COD.S]],TABELA_PRODUÇÃO[[COD]:[SERVIÇOS]],3,FALSE),"")</f>
        <v/>
      </c>
      <c r="I917" s="140" t="str">
        <f>IFERROR(VLOOKUP(ACOMPANHAMENTO_01[[#This Row],[COD.S]],TABELA_PRODUÇÃO[[COD]:[UND.]],4,FALSE),"")</f>
        <v/>
      </c>
      <c r="J917" s="150"/>
      <c r="K917" s="58"/>
      <c r="L917" s="9"/>
      <c r="M91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1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1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17" s="140">
        <f>ACOMPANHAMENTO_01[[#This Row],[QUANT]]</f>
        <v>0</v>
      </c>
    </row>
    <row r="918" spans="2:16" x14ac:dyDescent="0.25">
      <c r="B918" s="6" t="str">
        <f>IF(ACOMPANHAMENTO_01[[#This Row],[MAT]]="","",COUNTA($C$8:C918))</f>
        <v/>
      </c>
      <c r="C918" s="3"/>
      <c r="D918" s="28" t="str">
        <f>IFERROR(VLOOKUP(ACOMPANHAMENTO_01[[#This Row],[MAT]],FUNCIONARIOS[],3,FALSE),"")</f>
        <v/>
      </c>
      <c r="E918" s="140" t="str">
        <f>IFERROR(VLOOKUP(ACOMPANHAMENTO_01[[#This Row],[MAT]],FUNCIONARIOS[],4,FALSE),"")</f>
        <v/>
      </c>
      <c r="F918" s="8"/>
      <c r="G918" s="7"/>
      <c r="H918" s="28" t="str">
        <f>IFERROR(VLOOKUP(ACOMPANHAMENTO_01[[#This Row],[COD.S]],TABELA_PRODUÇÃO[[COD]:[SERVIÇOS]],3,FALSE),"")</f>
        <v/>
      </c>
      <c r="I918" s="140" t="str">
        <f>IFERROR(VLOOKUP(ACOMPANHAMENTO_01[[#This Row],[COD.S]],TABELA_PRODUÇÃO[[COD]:[UND.]],4,FALSE),"")</f>
        <v/>
      </c>
      <c r="J918" s="150"/>
      <c r="K918" s="58"/>
      <c r="L918" s="9"/>
      <c r="M91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1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1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18" s="140">
        <f>ACOMPANHAMENTO_01[[#This Row],[QUANT]]</f>
        <v>0</v>
      </c>
    </row>
    <row r="919" spans="2:16" x14ac:dyDescent="0.25">
      <c r="B919" s="6" t="str">
        <f>IF(ACOMPANHAMENTO_01[[#This Row],[MAT]]="","",COUNTA($C$8:C919))</f>
        <v/>
      </c>
      <c r="C919" s="3"/>
      <c r="D919" s="28" t="str">
        <f>IFERROR(VLOOKUP(ACOMPANHAMENTO_01[[#This Row],[MAT]],FUNCIONARIOS[],3,FALSE),"")</f>
        <v/>
      </c>
      <c r="E919" s="140" t="str">
        <f>IFERROR(VLOOKUP(ACOMPANHAMENTO_01[[#This Row],[MAT]],FUNCIONARIOS[],4,FALSE),"")</f>
        <v/>
      </c>
      <c r="F919" s="8"/>
      <c r="G919" s="7"/>
      <c r="H919" s="28" t="str">
        <f>IFERROR(VLOOKUP(ACOMPANHAMENTO_01[[#This Row],[COD.S]],TABELA_PRODUÇÃO[[COD]:[SERVIÇOS]],3,FALSE),"")</f>
        <v/>
      </c>
      <c r="I919" s="140" t="str">
        <f>IFERROR(VLOOKUP(ACOMPANHAMENTO_01[[#This Row],[COD.S]],TABELA_PRODUÇÃO[[COD]:[UND.]],4,FALSE),"")</f>
        <v/>
      </c>
      <c r="J919" s="150"/>
      <c r="K919" s="58"/>
      <c r="L919" s="9"/>
      <c r="M91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1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1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19" s="140">
        <f>ACOMPANHAMENTO_01[[#This Row],[QUANT]]</f>
        <v>0</v>
      </c>
    </row>
    <row r="920" spans="2:16" x14ac:dyDescent="0.25">
      <c r="B920" s="6" t="str">
        <f>IF(ACOMPANHAMENTO_01[[#This Row],[MAT]]="","",COUNTA($C$8:C920))</f>
        <v/>
      </c>
      <c r="C920" s="3"/>
      <c r="D920" s="28" t="str">
        <f>IFERROR(VLOOKUP(ACOMPANHAMENTO_01[[#This Row],[MAT]],FUNCIONARIOS[],3,FALSE),"")</f>
        <v/>
      </c>
      <c r="E920" s="140" t="str">
        <f>IFERROR(VLOOKUP(ACOMPANHAMENTO_01[[#This Row],[MAT]],FUNCIONARIOS[],4,FALSE),"")</f>
        <v/>
      </c>
      <c r="F920" s="8"/>
      <c r="G920" s="7"/>
      <c r="H920" s="28" t="str">
        <f>IFERROR(VLOOKUP(ACOMPANHAMENTO_01[[#This Row],[COD.S]],TABELA_PRODUÇÃO[[COD]:[SERVIÇOS]],3,FALSE),"")</f>
        <v/>
      </c>
      <c r="I920" s="140" t="str">
        <f>IFERROR(VLOOKUP(ACOMPANHAMENTO_01[[#This Row],[COD.S]],TABELA_PRODUÇÃO[[COD]:[UND.]],4,FALSE),"")</f>
        <v/>
      </c>
      <c r="J920" s="150"/>
      <c r="K920" s="58"/>
      <c r="L920" s="9"/>
      <c r="M92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2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2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20" s="140">
        <f>ACOMPANHAMENTO_01[[#This Row],[QUANT]]</f>
        <v>0</v>
      </c>
    </row>
    <row r="921" spans="2:16" x14ac:dyDescent="0.25">
      <c r="B921" s="6" t="str">
        <f>IF(ACOMPANHAMENTO_01[[#This Row],[MAT]]="","",COUNTA($C$8:C921))</f>
        <v/>
      </c>
      <c r="C921" s="3"/>
      <c r="D921" s="28" t="str">
        <f>IFERROR(VLOOKUP(ACOMPANHAMENTO_01[[#This Row],[MAT]],FUNCIONARIOS[],3,FALSE),"")</f>
        <v/>
      </c>
      <c r="E921" s="140" t="str">
        <f>IFERROR(VLOOKUP(ACOMPANHAMENTO_01[[#This Row],[MAT]],FUNCIONARIOS[],4,FALSE),"")</f>
        <v/>
      </c>
      <c r="F921" s="8"/>
      <c r="G921" s="7"/>
      <c r="H921" s="28" t="str">
        <f>IFERROR(VLOOKUP(ACOMPANHAMENTO_01[[#This Row],[COD.S]],TABELA_PRODUÇÃO[[COD]:[SERVIÇOS]],3,FALSE),"")</f>
        <v/>
      </c>
      <c r="I921" s="140" t="str">
        <f>IFERROR(VLOOKUP(ACOMPANHAMENTO_01[[#This Row],[COD.S]],TABELA_PRODUÇÃO[[COD]:[UND.]],4,FALSE),"")</f>
        <v/>
      </c>
      <c r="J921" s="150"/>
      <c r="K921" s="58"/>
      <c r="L921" s="9"/>
      <c r="M92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2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2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21" s="140">
        <f>ACOMPANHAMENTO_01[[#This Row],[QUANT]]</f>
        <v>0</v>
      </c>
    </row>
    <row r="922" spans="2:16" x14ac:dyDescent="0.25">
      <c r="B922" s="6" t="str">
        <f>IF(ACOMPANHAMENTO_01[[#This Row],[MAT]]="","",COUNTA($C$8:C922))</f>
        <v/>
      </c>
      <c r="C922" s="3"/>
      <c r="D922" s="28" t="str">
        <f>IFERROR(VLOOKUP(ACOMPANHAMENTO_01[[#This Row],[MAT]],FUNCIONARIOS[],3,FALSE),"")</f>
        <v/>
      </c>
      <c r="E922" s="140" t="str">
        <f>IFERROR(VLOOKUP(ACOMPANHAMENTO_01[[#This Row],[MAT]],FUNCIONARIOS[],4,FALSE),"")</f>
        <v/>
      </c>
      <c r="F922" s="8"/>
      <c r="G922" s="7"/>
      <c r="H922" s="28" t="str">
        <f>IFERROR(VLOOKUP(ACOMPANHAMENTO_01[[#This Row],[COD.S]],TABELA_PRODUÇÃO[[COD]:[SERVIÇOS]],3,FALSE),"")</f>
        <v/>
      </c>
      <c r="I922" s="140" t="str">
        <f>IFERROR(VLOOKUP(ACOMPANHAMENTO_01[[#This Row],[COD.S]],TABELA_PRODUÇÃO[[COD]:[UND.]],4,FALSE),"")</f>
        <v/>
      </c>
      <c r="J922" s="150"/>
      <c r="K922" s="58"/>
      <c r="L922" s="9"/>
      <c r="M92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2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2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22" s="140">
        <f>ACOMPANHAMENTO_01[[#This Row],[QUANT]]</f>
        <v>0</v>
      </c>
    </row>
    <row r="923" spans="2:16" x14ac:dyDescent="0.25">
      <c r="B923" s="6" t="str">
        <f>IF(ACOMPANHAMENTO_01[[#This Row],[MAT]]="","",COUNTA($C$8:C923))</f>
        <v/>
      </c>
      <c r="C923" s="3"/>
      <c r="D923" s="28" t="str">
        <f>IFERROR(VLOOKUP(ACOMPANHAMENTO_01[[#This Row],[MAT]],FUNCIONARIOS[],3,FALSE),"")</f>
        <v/>
      </c>
      <c r="E923" s="140" t="str">
        <f>IFERROR(VLOOKUP(ACOMPANHAMENTO_01[[#This Row],[MAT]],FUNCIONARIOS[],4,FALSE),"")</f>
        <v/>
      </c>
      <c r="F923" s="8"/>
      <c r="G923" s="7"/>
      <c r="H923" s="28" t="str">
        <f>IFERROR(VLOOKUP(ACOMPANHAMENTO_01[[#This Row],[COD.S]],TABELA_PRODUÇÃO[[COD]:[SERVIÇOS]],3,FALSE),"")</f>
        <v/>
      </c>
      <c r="I923" s="140" t="str">
        <f>IFERROR(VLOOKUP(ACOMPANHAMENTO_01[[#This Row],[COD.S]],TABELA_PRODUÇÃO[[COD]:[UND.]],4,FALSE),"")</f>
        <v/>
      </c>
      <c r="J923" s="150"/>
      <c r="K923" s="58"/>
      <c r="L923" s="9"/>
      <c r="M92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2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2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23" s="140">
        <f>ACOMPANHAMENTO_01[[#This Row],[QUANT]]</f>
        <v>0</v>
      </c>
    </row>
    <row r="924" spans="2:16" x14ac:dyDescent="0.25">
      <c r="B924" s="6" t="str">
        <f>IF(ACOMPANHAMENTO_01[[#This Row],[MAT]]="","",COUNTA($C$8:C924))</f>
        <v/>
      </c>
      <c r="C924" s="3"/>
      <c r="D924" s="28" t="str">
        <f>IFERROR(VLOOKUP(ACOMPANHAMENTO_01[[#This Row],[MAT]],FUNCIONARIOS[],3,FALSE),"")</f>
        <v/>
      </c>
      <c r="E924" s="140" t="str">
        <f>IFERROR(VLOOKUP(ACOMPANHAMENTO_01[[#This Row],[MAT]],FUNCIONARIOS[],4,FALSE),"")</f>
        <v/>
      </c>
      <c r="F924" s="8"/>
      <c r="G924" s="7"/>
      <c r="H924" s="28" t="str">
        <f>IFERROR(VLOOKUP(ACOMPANHAMENTO_01[[#This Row],[COD.S]],TABELA_PRODUÇÃO[[COD]:[SERVIÇOS]],3,FALSE),"")</f>
        <v/>
      </c>
      <c r="I924" s="140" t="str">
        <f>IFERROR(VLOOKUP(ACOMPANHAMENTO_01[[#This Row],[COD.S]],TABELA_PRODUÇÃO[[COD]:[UND.]],4,FALSE),"")</f>
        <v/>
      </c>
      <c r="J924" s="150"/>
      <c r="K924" s="58"/>
      <c r="L924" s="9"/>
      <c r="M92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2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2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24" s="140">
        <f>ACOMPANHAMENTO_01[[#This Row],[QUANT]]</f>
        <v>0</v>
      </c>
    </row>
    <row r="925" spans="2:16" x14ac:dyDescent="0.25">
      <c r="B925" s="6" t="str">
        <f>IF(ACOMPANHAMENTO_01[[#This Row],[MAT]]="","",COUNTA($C$8:C925))</f>
        <v/>
      </c>
      <c r="C925" s="3"/>
      <c r="D925" s="28" t="str">
        <f>IFERROR(VLOOKUP(ACOMPANHAMENTO_01[[#This Row],[MAT]],FUNCIONARIOS[],3,FALSE),"")</f>
        <v/>
      </c>
      <c r="E925" s="140" t="str">
        <f>IFERROR(VLOOKUP(ACOMPANHAMENTO_01[[#This Row],[MAT]],FUNCIONARIOS[],4,FALSE),"")</f>
        <v/>
      </c>
      <c r="F925" s="8"/>
      <c r="G925" s="7"/>
      <c r="H925" s="28" t="str">
        <f>IFERROR(VLOOKUP(ACOMPANHAMENTO_01[[#This Row],[COD.S]],TABELA_PRODUÇÃO[[COD]:[SERVIÇOS]],3,FALSE),"")</f>
        <v/>
      </c>
      <c r="I925" s="140" t="str">
        <f>IFERROR(VLOOKUP(ACOMPANHAMENTO_01[[#This Row],[COD.S]],TABELA_PRODUÇÃO[[COD]:[UND.]],4,FALSE),"")</f>
        <v/>
      </c>
      <c r="J925" s="150"/>
      <c r="K925" s="58"/>
      <c r="L925" s="9"/>
      <c r="M92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2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2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25" s="140">
        <f>ACOMPANHAMENTO_01[[#This Row],[QUANT]]</f>
        <v>0</v>
      </c>
    </row>
    <row r="926" spans="2:16" x14ac:dyDescent="0.25">
      <c r="B926" s="6" t="str">
        <f>IF(ACOMPANHAMENTO_01[[#This Row],[MAT]]="","",COUNTA($C$8:C926))</f>
        <v/>
      </c>
      <c r="C926" s="3"/>
      <c r="D926" s="28" t="str">
        <f>IFERROR(VLOOKUP(ACOMPANHAMENTO_01[[#This Row],[MAT]],FUNCIONARIOS[],3,FALSE),"")</f>
        <v/>
      </c>
      <c r="E926" s="140" t="str">
        <f>IFERROR(VLOOKUP(ACOMPANHAMENTO_01[[#This Row],[MAT]],FUNCIONARIOS[],4,FALSE),"")</f>
        <v/>
      </c>
      <c r="F926" s="8"/>
      <c r="G926" s="7"/>
      <c r="H926" s="28" t="str">
        <f>IFERROR(VLOOKUP(ACOMPANHAMENTO_01[[#This Row],[COD.S]],TABELA_PRODUÇÃO[[COD]:[SERVIÇOS]],3,FALSE),"")</f>
        <v/>
      </c>
      <c r="I926" s="140" t="str">
        <f>IFERROR(VLOOKUP(ACOMPANHAMENTO_01[[#This Row],[COD.S]],TABELA_PRODUÇÃO[[COD]:[UND.]],4,FALSE),"")</f>
        <v/>
      </c>
      <c r="J926" s="150"/>
      <c r="K926" s="58"/>
      <c r="L926" s="9"/>
      <c r="M92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2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2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26" s="140">
        <f>ACOMPANHAMENTO_01[[#This Row],[QUANT]]</f>
        <v>0</v>
      </c>
    </row>
    <row r="927" spans="2:16" x14ac:dyDescent="0.25">
      <c r="B927" s="6" t="str">
        <f>IF(ACOMPANHAMENTO_01[[#This Row],[MAT]]="","",COUNTA($C$8:C927))</f>
        <v/>
      </c>
      <c r="C927" s="3"/>
      <c r="D927" s="28" t="str">
        <f>IFERROR(VLOOKUP(ACOMPANHAMENTO_01[[#This Row],[MAT]],FUNCIONARIOS[],3,FALSE),"")</f>
        <v/>
      </c>
      <c r="E927" s="140" t="str">
        <f>IFERROR(VLOOKUP(ACOMPANHAMENTO_01[[#This Row],[MAT]],FUNCIONARIOS[],4,FALSE),"")</f>
        <v/>
      </c>
      <c r="F927" s="8"/>
      <c r="G927" s="7"/>
      <c r="H927" s="28" t="str">
        <f>IFERROR(VLOOKUP(ACOMPANHAMENTO_01[[#This Row],[COD.S]],TABELA_PRODUÇÃO[[COD]:[SERVIÇOS]],3,FALSE),"")</f>
        <v/>
      </c>
      <c r="I927" s="140" t="str">
        <f>IFERROR(VLOOKUP(ACOMPANHAMENTO_01[[#This Row],[COD.S]],TABELA_PRODUÇÃO[[COD]:[UND.]],4,FALSE),"")</f>
        <v/>
      </c>
      <c r="J927" s="150"/>
      <c r="K927" s="58"/>
      <c r="L927" s="9"/>
      <c r="M92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2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2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27" s="140">
        <f>ACOMPANHAMENTO_01[[#This Row],[QUANT]]</f>
        <v>0</v>
      </c>
    </row>
    <row r="928" spans="2:16" x14ac:dyDescent="0.25">
      <c r="B928" s="6" t="str">
        <f>IF(ACOMPANHAMENTO_01[[#This Row],[MAT]]="","",COUNTA($C$8:C928))</f>
        <v/>
      </c>
      <c r="C928" s="3"/>
      <c r="D928" s="28" t="str">
        <f>IFERROR(VLOOKUP(ACOMPANHAMENTO_01[[#This Row],[MAT]],FUNCIONARIOS[],3,FALSE),"")</f>
        <v/>
      </c>
      <c r="E928" s="140" t="str">
        <f>IFERROR(VLOOKUP(ACOMPANHAMENTO_01[[#This Row],[MAT]],FUNCIONARIOS[],4,FALSE),"")</f>
        <v/>
      </c>
      <c r="F928" s="8"/>
      <c r="G928" s="7"/>
      <c r="H928" s="28" t="str">
        <f>IFERROR(VLOOKUP(ACOMPANHAMENTO_01[[#This Row],[COD.S]],TABELA_PRODUÇÃO[[COD]:[SERVIÇOS]],3,FALSE),"")</f>
        <v/>
      </c>
      <c r="I928" s="140" t="str">
        <f>IFERROR(VLOOKUP(ACOMPANHAMENTO_01[[#This Row],[COD.S]],TABELA_PRODUÇÃO[[COD]:[UND.]],4,FALSE),"")</f>
        <v/>
      </c>
      <c r="J928" s="150"/>
      <c r="K928" s="58"/>
      <c r="L928" s="9"/>
      <c r="M92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2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2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28" s="140">
        <f>ACOMPANHAMENTO_01[[#This Row],[QUANT]]</f>
        <v>0</v>
      </c>
    </row>
    <row r="929" spans="2:16" x14ac:dyDescent="0.25">
      <c r="B929" s="6" t="str">
        <f>IF(ACOMPANHAMENTO_01[[#This Row],[MAT]]="","",COUNTA($C$8:C929))</f>
        <v/>
      </c>
      <c r="C929" s="3"/>
      <c r="D929" s="28" t="str">
        <f>IFERROR(VLOOKUP(ACOMPANHAMENTO_01[[#This Row],[MAT]],FUNCIONARIOS[],3,FALSE),"")</f>
        <v/>
      </c>
      <c r="E929" s="140" t="str">
        <f>IFERROR(VLOOKUP(ACOMPANHAMENTO_01[[#This Row],[MAT]],FUNCIONARIOS[],4,FALSE),"")</f>
        <v/>
      </c>
      <c r="F929" s="8"/>
      <c r="G929" s="7"/>
      <c r="H929" s="28" t="str">
        <f>IFERROR(VLOOKUP(ACOMPANHAMENTO_01[[#This Row],[COD.S]],TABELA_PRODUÇÃO[[COD]:[SERVIÇOS]],3,FALSE),"")</f>
        <v/>
      </c>
      <c r="I929" s="140" t="str">
        <f>IFERROR(VLOOKUP(ACOMPANHAMENTO_01[[#This Row],[COD.S]],TABELA_PRODUÇÃO[[COD]:[UND.]],4,FALSE),"")</f>
        <v/>
      </c>
      <c r="J929" s="150"/>
      <c r="K929" s="58"/>
      <c r="L929" s="9"/>
      <c r="M92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2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2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29" s="140">
        <f>ACOMPANHAMENTO_01[[#This Row],[QUANT]]</f>
        <v>0</v>
      </c>
    </row>
    <row r="930" spans="2:16" x14ac:dyDescent="0.25">
      <c r="B930" s="6" t="str">
        <f>IF(ACOMPANHAMENTO_01[[#This Row],[MAT]]="","",COUNTA($C$8:C930))</f>
        <v/>
      </c>
      <c r="C930" s="3"/>
      <c r="D930" s="28" t="str">
        <f>IFERROR(VLOOKUP(ACOMPANHAMENTO_01[[#This Row],[MAT]],FUNCIONARIOS[],3,FALSE),"")</f>
        <v/>
      </c>
      <c r="E930" s="140" t="str">
        <f>IFERROR(VLOOKUP(ACOMPANHAMENTO_01[[#This Row],[MAT]],FUNCIONARIOS[],4,FALSE),"")</f>
        <v/>
      </c>
      <c r="F930" s="8"/>
      <c r="G930" s="7"/>
      <c r="H930" s="28" t="str">
        <f>IFERROR(VLOOKUP(ACOMPANHAMENTO_01[[#This Row],[COD.S]],TABELA_PRODUÇÃO[[COD]:[SERVIÇOS]],3,FALSE),"")</f>
        <v/>
      </c>
      <c r="I930" s="140" t="str">
        <f>IFERROR(VLOOKUP(ACOMPANHAMENTO_01[[#This Row],[COD.S]],TABELA_PRODUÇÃO[[COD]:[UND.]],4,FALSE),"")</f>
        <v/>
      </c>
      <c r="J930" s="150"/>
      <c r="K930" s="58"/>
      <c r="L930" s="9"/>
      <c r="M93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3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3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30" s="140">
        <f>ACOMPANHAMENTO_01[[#This Row],[QUANT]]</f>
        <v>0</v>
      </c>
    </row>
    <row r="931" spans="2:16" x14ac:dyDescent="0.25">
      <c r="B931" s="6" t="str">
        <f>IF(ACOMPANHAMENTO_01[[#This Row],[MAT]]="","",COUNTA($C$8:C931))</f>
        <v/>
      </c>
      <c r="C931" s="3"/>
      <c r="D931" s="28" t="str">
        <f>IFERROR(VLOOKUP(ACOMPANHAMENTO_01[[#This Row],[MAT]],FUNCIONARIOS[],3,FALSE),"")</f>
        <v/>
      </c>
      <c r="E931" s="140" t="str">
        <f>IFERROR(VLOOKUP(ACOMPANHAMENTO_01[[#This Row],[MAT]],FUNCIONARIOS[],4,FALSE),"")</f>
        <v/>
      </c>
      <c r="F931" s="8"/>
      <c r="G931" s="7"/>
      <c r="H931" s="28" t="str">
        <f>IFERROR(VLOOKUP(ACOMPANHAMENTO_01[[#This Row],[COD.S]],TABELA_PRODUÇÃO[[COD]:[SERVIÇOS]],3,FALSE),"")</f>
        <v/>
      </c>
      <c r="I931" s="140" t="str">
        <f>IFERROR(VLOOKUP(ACOMPANHAMENTO_01[[#This Row],[COD.S]],TABELA_PRODUÇÃO[[COD]:[UND.]],4,FALSE),"")</f>
        <v/>
      </c>
      <c r="J931" s="150"/>
      <c r="K931" s="58"/>
      <c r="L931" s="9"/>
      <c r="M93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3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3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31" s="140">
        <f>ACOMPANHAMENTO_01[[#This Row],[QUANT]]</f>
        <v>0</v>
      </c>
    </row>
    <row r="932" spans="2:16" x14ac:dyDescent="0.25">
      <c r="B932" s="6" t="str">
        <f>IF(ACOMPANHAMENTO_01[[#This Row],[MAT]]="","",COUNTA($C$8:C932))</f>
        <v/>
      </c>
      <c r="C932" s="3"/>
      <c r="D932" s="28" t="str">
        <f>IFERROR(VLOOKUP(ACOMPANHAMENTO_01[[#This Row],[MAT]],FUNCIONARIOS[],3,FALSE),"")</f>
        <v/>
      </c>
      <c r="E932" s="140" t="str">
        <f>IFERROR(VLOOKUP(ACOMPANHAMENTO_01[[#This Row],[MAT]],FUNCIONARIOS[],4,FALSE),"")</f>
        <v/>
      </c>
      <c r="F932" s="8"/>
      <c r="G932" s="7"/>
      <c r="H932" s="28" t="str">
        <f>IFERROR(VLOOKUP(ACOMPANHAMENTO_01[[#This Row],[COD.S]],TABELA_PRODUÇÃO[[COD]:[SERVIÇOS]],3,FALSE),"")</f>
        <v/>
      </c>
      <c r="I932" s="140" t="str">
        <f>IFERROR(VLOOKUP(ACOMPANHAMENTO_01[[#This Row],[COD.S]],TABELA_PRODUÇÃO[[COD]:[UND.]],4,FALSE),"")</f>
        <v/>
      </c>
      <c r="J932" s="150"/>
      <c r="K932" s="58"/>
      <c r="L932" s="9"/>
      <c r="M93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3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3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32" s="140">
        <f>ACOMPANHAMENTO_01[[#This Row],[QUANT]]</f>
        <v>0</v>
      </c>
    </row>
    <row r="933" spans="2:16" x14ac:dyDescent="0.25">
      <c r="B933" s="6" t="str">
        <f>IF(ACOMPANHAMENTO_01[[#This Row],[MAT]]="","",COUNTA($C$8:C933))</f>
        <v/>
      </c>
      <c r="C933" s="3"/>
      <c r="D933" s="28" t="str">
        <f>IFERROR(VLOOKUP(ACOMPANHAMENTO_01[[#This Row],[MAT]],FUNCIONARIOS[],3,FALSE),"")</f>
        <v/>
      </c>
      <c r="E933" s="140" t="str">
        <f>IFERROR(VLOOKUP(ACOMPANHAMENTO_01[[#This Row],[MAT]],FUNCIONARIOS[],4,FALSE),"")</f>
        <v/>
      </c>
      <c r="F933" s="8"/>
      <c r="G933" s="7"/>
      <c r="H933" s="28" t="str">
        <f>IFERROR(VLOOKUP(ACOMPANHAMENTO_01[[#This Row],[COD.S]],TABELA_PRODUÇÃO[[COD]:[SERVIÇOS]],3,FALSE),"")</f>
        <v/>
      </c>
      <c r="I933" s="140" t="str">
        <f>IFERROR(VLOOKUP(ACOMPANHAMENTO_01[[#This Row],[COD.S]],TABELA_PRODUÇÃO[[COD]:[UND.]],4,FALSE),"")</f>
        <v/>
      </c>
      <c r="J933" s="150"/>
      <c r="K933" s="58"/>
      <c r="L933" s="9"/>
      <c r="M93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3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3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33" s="140">
        <f>ACOMPANHAMENTO_01[[#This Row],[QUANT]]</f>
        <v>0</v>
      </c>
    </row>
    <row r="934" spans="2:16" x14ac:dyDescent="0.25">
      <c r="B934" s="6" t="str">
        <f>IF(ACOMPANHAMENTO_01[[#This Row],[MAT]]="","",COUNTA($C$8:C934))</f>
        <v/>
      </c>
      <c r="C934" s="3"/>
      <c r="D934" s="28" t="str">
        <f>IFERROR(VLOOKUP(ACOMPANHAMENTO_01[[#This Row],[MAT]],FUNCIONARIOS[],3,FALSE),"")</f>
        <v/>
      </c>
      <c r="E934" s="140" t="str">
        <f>IFERROR(VLOOKUP(ACOMPANHAMENTO_01[[#This Row],[MAT]],FUNCIONARIOS[],4,FALSE),"")</f>
        <v/>
      </c>
      <c r="F934" s="8"/>
      <c r="G934" s="7"/>
      <c r="H934" s="28" t="str">
        <f>IFERROR(VLOOKUP(ACOMPANHAMENTO_01[[#This Row],[COD.S]],TABELA_PRODUÇÃO[[COD]:[SERVIÇOS]],3,FALSE),"")</f>
        <v/>
      </c>
      <c r="I934" s="140" t="str">
        <f>IFERROR(VLOOKUP(ACOMPANHAMENTO_01[[#This Row],[COD.S]],TABELA_PRODUÇÃO[[COD]:[UND.]],4,FALSE),"")</f>
        <v/>
      </c>
      <c r="J934" s="150"/>
      <c r="K934" s="58"/>
      <c r="L934" s="9"/>
      <c r="M93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3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3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34" s="140">
        <f>ACOMPANHAMENTO_01[[#This Row],[QUANT]]</f>
        <v>0</v>
      </c>
    </row>
    <row r="935" spans="2:16" x14ac:dyDescent="0.25">
      <c r="B935" s="6" t="str">
        <f>IF(ACOMPANHAMENTO_01[[#This Row],[MAT]]="","",COUNTA($C$8:C935))</f>
        <v/>
      </c>
      <c r="C935" s="3"/>
      <c r="D935" s="28" t="str">
        <f>IFERROR(VLOOKUP(ACOMPANHAMENTO_01[[#This Row],[MAT]],FUNCIONARIOS[],3,FALSE),"")</f>
        <v/>
      </c>
      <c r="E935" s="140" t="str">
        <f>IFERROR(VLOOKUP(ACOMPANHAMENTO_01[[#This Row],[MAT]],FUNCIONARIOS[],4,FALSE),"")</f>
        <v/>
      </c>
      <c r="F935" s="8"/>
      <c r="G935" s="7"/>
      <c r="H935" s="28" t="str">
        <f>IFERROR(VLOOKUP(ACOMPANHAMENTO_01[[#This Row],[COD.S]],TABELA_PRODUÇÃO[[COD]:[SERVIÇOS]],3,FALSE),"")</f>
        <v/>
      </c>
      <c r="I935" s="140" t="str">
        <f>IFERROR(VLOOKUP(ACOMPANHAMENTO_01[[#This Row],[COD.S]],TABELA_PRODUÇÃO[[COD]:[UND.]],4,FALSE),"")</f>
        <v/>
      </c>
      <c r="J935" s="150"/>
      <c r="K935" s="58"/>
      <c r="L935" s="9"/>
      <c r="M93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3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3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35" s="140">
        <f>ACOMPANHAMENTO_01[[#This Row],[QUANT]]</f>
        <v>0</v>
      </c>
    </row>
    <row r="936" spans="2:16" x14ac:dyDescent="0.25">
      <c r="B936" s="6" t="str">
        <f>IF(ACOMPANHAMENTO_01[[#This Row],[MAT]]="","",COUNTA($C$8:C936))</f>
        <v/>
      </c>
      <c r="C936" s="3"/>
      <c r="D936" s="28" t="str">
        <f>IFERROR(VLOOKUP(ACOMPANHAMENTO_01[[#This Row],[MAT]],FUNCIONARIOS[],3,FALSE),"")</f>
        <v/>
      </c>
      <c r="E936" s="140" t="str">
        <f>IFERROR(VLOOKUP(ACOMPANHAMENTO_01[[#This Row],[MAT]],FUNCIONARIOS[],4,FALSE),"")</f>
        <v/>
      </c>
      <c r="F936" s="8"/>
      <c r="G936" s="7"/>
      <c r="H936" s="28" t="str">
        <f>IFERROR(VLOOKUP(ACOMPANHAMENTO_01[[#This Row],[COD.S]],TABELA_PRODUÇÃO[[COD]:[SERVIÇOS]],3,FALSE),"")</f>
        <v/>
      </c>
      <c r="I936" s="140" t="str">
        <f>IFERROR(VLOOKUP(ACOMPANHAMENTO_01[[#This Row],[COD.S]],TABELA_PRODUÇÃO[[COD]:[UND.]],4,FALSE),"")</f>
        <v/>
      </c>
      <c r="J936" s="150"/>
      <c r="K936" s="58"/>
      <c r="L936" s="9"/>
      <c r="M93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3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3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36" s="140">
        <f>ACOMPANHAMENTO_01[[#This Row],[QUANT]]</f>
        <v>0</v>
      </c>
    </row>
    <row r="937" spans="2:16" x14ac:dyDescent="0.25">
      <c r="B937" s="6" t="str">
        <f>IF(ACOMPANHAMENTO_01[[#This Row],[MAT]]="","",COUNTA($C$8:C937))</f>
        <v/>
      </c>
      <c r="C937" s="3"/>
      <c r="D937" s="28" t="str">
        <f>IFERROR(VLOOKUP(ACOMPANHAMENTO_01[[#This Row],[MAT]],FUNCIONARIOS[],3,FALSE),"")</f>
        <v/>
      </c>
      <c r="E937" s="140" t="str">
        <f>IFERROR(VLOOKUP(ACOMPANHAMENTO_01[[#This Row],[MAT]],FUNCIONARIOS[],4,FALSE),"")</f>
        <v/>
      </c>
      <c r="F937" s="8"/>
      <c r="G937" s="7"/>
      <c r="H937" s="28" t="str">
        <f>IFERROR(VLOOKUP(ACOMPANHAMENTO_01[[#This Row],[COD.S]],TABELA_PRODUÇÃO[[COD]:[SERVIÇOS]],3,FALSE),"")</f>
        <v/>
      </c>
      <c r="I937" s="140" t="str">
        <f>IFERROR(VLOOKUP(ACOMPANHAMENTO_01[[#This Row],[COD.S]],TABELA_PRODUÇÃO[[COD]:[UND.]],4,FALSE),"")</f>
        <v/>
      </c>
      <c r="J937" s="150"/>
      <c r="K937" s="58"/>
      <c r="L937" s="9"/>
      <c r="M93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3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3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37" s="140">
        <f>ACOMPANHAMENTO_01[[#This Row],[QUANT]]</f>
        <v>0</v>
      </c>
    </row>
    <row r="938" spans="2:16" x14ac:dyDescent="0.25">
      <c r="B938" s="6" t="str">
        <f>IF(ACOMPANHAMENTO_01[[#This Row],[MAT]]="","",COUNTA($C$8:C938))</f>
        <v/>
      </c>
      <c r="C938" s="3"/>
      <c r="D938" s="28" t="str">
        <f>IFERROR(VLOOKUP(ACOMPANHAMENTO_01[[#This Row],[MAT]],FUNCIONARIOS[],3,FALSE),"")</f>
        <v/>
      </c>
      <c r="E938" s="140" t="str">
        <f>IFERROR(VLOOKUP(ACOMPANHAMENTO_01[[#This Row],[MAT]],FUNCIONARIOS[],4,FALSE),"")</f>
        <v/>
      </c>
      <c r="F938" s="8"/>
      <c r="G938" s="7"/>
      <c r="H938" s="28" t="str">
        <f>IFERROR(VLOOKUP(ACOMPANHAMENTO_01[[#This Row],[COD.S]],TABELA_PRODUÇÃO[[COD]:[SERVIÇOS]],3,FALSE),"")</f>
        <v/>
      </c>
      <c r="I938" s="140" t="str">
        <f>IFERROR(VLOOKUP(ACOMPANHAMENTO_01[[#This Row],[COD.S]],TABELA_PRODUÇÃO[[COD]:[UND.]],4,FALSE),"")</f>
        <v/>
      </c>
      <c r="J938" s="150"/>
      <c r="K938" s="58"/>
      <c r="L938" s="9"/>
      <c r="M93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3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3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38" s="140">
        <f>ACOMPANHAMENTO_01[[#This Row],[QUANT]]</f>
        <v>0</v>
      </c>
    </row>
    <row r="939" spans="2:16" x14ac:dyDescent="0.25">
      <c r="B939" s="6" t="str">
        <f>IF(ACOMPANHAMENTO_01[[#This Row],[MAT]]="","",COUNTA($C$8:C939))</f>
        <v/>
      </c>
      <c r="C939" s="3"/>
      <c r="D939" s="28" t="str">
        <f>IFERROR(VLOOKUP(ACOMPANHAMENTO_01[[#This Row],[MAT]],FUNCIONARIOS[],3,FALSE),"")</f>
        <v/>
      </c>
      <c r="E939" s="140" t="str">
        <f>IFERROR(VLOOKUP(ACOMPANHAMENTO_01[[#This Row],[MAT]],FUNCIONARIOS[],4,FALSE),"")</f>
        <v/>
      </c>
      <c r="F939" s="8"/>
      <c r="G939" s="7"/>
      <c r="H939" s="28" t="str">
        <f>IFERROR(VLOOKUP(ACOMPANHAMENTO_01[[#This Row],[COD.S]],TABELA_PRODUÇÃO[[COD]:[SERVIÇOS]],3,FALSE),"")</f>
        <v/>
      </c>
      <c r="I939" s="140" t="str">
        <f>IFERROR(VLOOKUP(ACOMPANHAMENTO_01[[#This Row],[COD.S]],TABELA_PRODUÇÃO[[COD]:[UND.]],4,FALSE),"")</f>
        <v/>
      </c>
      <c r="J939" s="150"/>
      <c r="K939" s="58"/>
      <c r="L939" s="9"/>
      <c r="M93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3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3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39" s="140">
        <f>ACOMPANHAMENTO_01[[#This Row],[QUANT]]</f>
        <v>0</v>
      </c>
    </row>
    <row r="940" spans="2:16" x14ac:dyDescent="0.25">
      <c r="B940" s="6" t="str">
        <f>IF(ACOMPANHAMENTO_01[[#This Row],[MAT]]="","",COUNTA($C$8:C940))</f>
        <v/>
      </c>
      <c r="C940" s="3"/>
      <c r="D940" s="28" t="str">
        <f>IFERROR(VLOOKUP(ACOMPANHAMENTO_01[[#This Row],[MAT]],FUNCIONARIOS[],3,FALSE),"")</f>
        <v/>
      </c>
      <c r="E940" s="140" t="str">
        <f>IFERROR(VLOOKUP(ACOMPANHAMENTO_01[[#This Row],[MAT]],FUNCIONARIOS[],4,FALSE),"")</f>
        <v/>
      </c>
      <c r="F940" s="8"/>
      <c r="G940" s="7"/>
      <c r="H940" s="28" t="str">
        <f>IFERROR(VLOOKUP(ACOMPANHAMENTO_01[[#This Row],[COD.S]],TABELA_PRODUÇÃO[[COD]:[SERVIÇOS]],3,FALSE),"")</f>
        <v/>
      </c>
      <c r="I940" s="140" t="str">
        <f>IFERROR(VLOOKUP(ACOMPANHAMENTO_01[[#This Row],[COD.S]],TABELA_PRODUÇÃO[[COD]:[UND.]],4,FALSE),"")</f>
        <v/>
      </c>
      <c r="J940" s="150"/>
      <c r="K940" s="58"/>
      <c r="L940" s="9"/>
      <c r="M94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4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4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40" s="140">
        <f>ACOMPANHAMENTO_01[[#This Row],[QUANT]]</f>
        <v>0</v>
      </c>
    </row>
    <row r="941" spans="2:16" x14ac:dyDescent="0.25">
      <c r="B941" s="6" t="str">
        <f>IF(ACOMPANHAMENTO_01[[#This Row],[MAT]]="","",COUNTA($C$8:C941))</f>
        <v/>
      </c>
      <c r="C941" s="3"/>
      <c r="D941" s="28" t="str">
        <f>IFERROR(VLOOKUP(ACOMPANHAMENTO_01[[#This Row],[MAT]],FUNCIONARIOS[],3,FALSE),"")</f>
        <v/>
      </c>
      <c r="E941" s="140" t="str">
        <f>IFERROR(VLOOKUP(ACOMPANHAMENTO_01[[#This Row],[MAT]],FUNCIONARIOS[],4,FALSE),"")</f>
        <v/>
      </c>
      <c r="F941" s="8"/>
      <c r="G941" s="7"/>
      <c r="H941" s="28" t="str">
        <f>IFERROR(VLOOKUP(ACOMPANHAMENTO_01[[#This Row],[COD.S]],TABELA_PRODUÇÃO[[COD]:[SERVIÇOS]],3,FALSE),"")</f>
        <v/>
      </c>
      <c r="I941" s="140" t="str">
        <f>IFERROR(VLOOKUP(ACOMPANHAMENTO_01[[#This Row],[COD.S]],TABELA_PRODUÇÃO[[COD]:[UND.]],4,FALSE),"")</f>
        <v/>
      </c>
      <c r="J941" s="150"/>
      <c r="K941" s="58"/>
      <c r="L941" s="9"/>
      <c r="M94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4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4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41" s="140">
        <f>ACOMPANHAMENTO_01[[#This Row],[QUANT]]</f>
        <v>0</v>
      </c>
    </row>
    <row r="942" spans="2:16" x14ac:dyDescent="0.25">
      <c r="B942" s="6" t="str">
        <f>IF(ACOMPANHAMENTO_01[[#This Row],[MAT]]="","",COUNTA($C$8:C942))</f>
        <v/>
      </c>
      <c r="C942" s="3"/>
      <c r="D942" s="28" t="str">
        <f>IFERROR(VLOOKUP(ACOMPANHAMENTO_01[[#This Row],[MAT]],FUNCIONARIOS[],3,FALSE),"")</f>
        <v/>
      </c>
      <c r="E942" s="140" t="str">
        <f>IFERROR(VLOOKUP(ACOMPANHAMENTO_01[[#This Row],[MAT]],FUNCIONARIOS[],4,FALSE),"")</f>
        <v/>
      </c>
      <c r="F942" s="8"/>
      <c r="G942" s="7"/>
      <c r="H942" s="28" t="str">
        <f>IFERROR(VLOOKUP(ACOMPANHAMENTO_01[[#This Row],[COD.S]],TABELA_PRODUÇÃO[[COD]:[SERVIÇOS]],3,FALSE),"")</f>
        <v/>
      </c>
      <c r="I942" s="140" t="str">
        <f>IFERROR(VLOOKUP(ACOMPANHAMENTO_01[[#This Row],[COD.S]],TABELA_PRODUÇÃO[[COD]:[UND.]],4,FALSE),"")</f>
        <v/>
      </c>
      <c r="J942" s="150"/>
      <c r="K942" s="58"/>
      <c r="L942" s="9"/>
      <c r="M94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4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4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42" s="140">
        <f>ACOMPANHAMENTO_01[[#This Row],[QUANT]]</f>
        <v>0</v>
      </c>
    </row>
    <row r="943" spans="2:16" x14ac:dyDescent="0.25">
      <c r="B943" s="6" t="str">
        <f>IF(ACOMPANHAMENTO_01[[#This Row],[MAT]]="","",COUNTA($C$8:C943))</f>
        <v/>
      </c>
      <c r="C943" s="3"/>
      <c r="D943" s="28" t="str">
        <f>IFERROR(VLOOKUP(ACOMPANHAMENTO_01[[#This Row],[MAT]],FUNCIONARIOS[],3,FALSE),"")</f>
        <v/>
      </c>
      <c r="E943" s="140" t="str">
        <f>IFERROR(VLOOKUP(ACOMPANHAMENTO_01[[#This Row],[MAT]],FUNCIONARIOS[],4,FALSE),"")</f>
        <v/>
      </c>
      <c r="F943" s="8"/>
      <c r="G943" s="7"/>
      <c r="H943" s="28" t="str">
        <f>IFERROR(VLOOKUP(ACOMPANHAMENTO_01[[#This Row],[COD.S]],TABELA_PRODUÇÃO[[COD]:[SERVIÇOS]],3,FALSE),"")</f>
        <v/>
      </c>
      <c r="I943" s="140" t="str">
        <f>IFERROR(VLOOKUP(ACOMPANHAMENTO_01[[#This Row],[COD.S]],TABELA_PRODUÇÃO[[COD]:[UND.]],4,FALSE),"")</f>
        <v/>
      </c>
      <c r="J943" s="150"/>
      <c r="K943" s="58"/>
      <c r="L943" s="9"/>
      <c r="M94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4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4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43" s="140">
        <f>ACOMPANHAMENTO_01[[#This Row],[QUANT]]</f>
        <v>0</v>
      </c>
    </row>
    <row r="944" spans="2:16" x14ac:dyDescent="0.25">
      <c r="B944" s="6" t="str">
        <f>IF(ACOMPANHAMENTO_01[[#This Row],[MAT]]="","",COUNTA($C$8:C944))</f>
        <v/>
      </c>
      <c r="C944" s="3"/>
      <c r="D944" s="28" t="str">
        <f>IFERROR(VLOOKUP(ACOMPANHAMENTO_01[[#This Row],[MAT]],FUNCIONARIOS[],3,FALSE),"")</f>
        <v/>
      </c>
      <c r="E944" s="140" t="str">
        <f>IFERROR(VLOOKUP(ACOMPANHAMENTO_01[[#This Row],[MAT]],FUNCIONARIOS[],4,FALSE),"")</f>
        <v/>
      </c>
      <c r="F944" s="8"/>
      <c r="G944" s="7"/>
      <c r="H944" s="28" t="str">
        <f>IFERROR(VLOOKUP(ACOMPANHAMENTO_01[[#This Row],[COD.S]],TABELA_PRODUÇÃO[[COD]:[SERVIÇOS]],3,FALSE),"")</f>
        <v/>
      </c>
      <c r="I944" s="140" t="str">
        <f>IFERROR(VLOOKUP(ACOMPANHAMENTO_01[[#This Row],[COD.S]],TABELA_PRODUÇÃO[[COD]:[UND.]],4,FALSE),"")</f>
        <v/>
      </c>
      <c r="J944" s="150"/>
      <c r="K944" s="58"/>
      <c r="L944" s="9"/>
      <c r="M94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4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4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44" s="140">
        <f>ACOMPANHAMENTO_01[[#This Row],[QUANT]]</f>
        <v>0</v>
      </c>
    </row>
    <row r="945" spans="2:16" x14ac:dyDescent="0.25">
      <c r="B945" s="6" t="str">
        <f>IF(ACOMPANHAMENTO_01[[#This Row],[MAT]]="","",COUNTA($C$8:C945))</f>
        <v/>
      </c>
      <c r="C945" s="3"/>
      <c r="D945" s="28" t="str">
        <f>IFERROR(VLOOKUP(ACOMPANHAMENTO_01[[#This Row],[MAT]],FUNCIONARIOS[],3,FALSE),"")</f>
        <v/>
      </c>
      <c r="E945" s="140" t="str">
        <f>IFERROR(VLOOKUP(ACOMPANHAMENTO_01[[#This Row],[MAT]],FUNCIONARIOS[],4,FALSE),"")</f>
        <v/>
      </c>
      <c r="F945" s="8"/>
      <c r="G945" s="7"/>
      <c r="H945" s="28" t="str">
        <f>IFERROR(VLOOKUP(ACOMPANHAMENTO_01[[#This Row],[COD.S]],TABELA_PRODUÇÃO[[COD]:[SERVIÇOS]],3,FALSE),"")</f>
        <v/>
      </c>
      <c r="I945" s="140" t="str">
        <f>IFERROR(VLOOKUP(ACOMPANHAMENTO_01[[#This Row],[COD.S]],TABELA_PRODUÇÃO[[COD]:[UND.]],4,FALSE),"")</f>
        <v/>
      </c>
      <c r="J945" s="150"/>
      <c r="K945" s="58"/>
      <c r="L945" s="9"/>
      <c r="M94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4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4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45" s="140">
        <f>ACOMPANHAMENTO_01[[#This Row],[QUANT]]</f>
        <v>0</v>
      </c>
    </row>
    <row r="946" spans="2:16" x14ac:dyDescent="0.25">
      <c r="B946" s="6" t="str">
        <f>IF(ACOMPANHAMENTO_01[[#This Row],[MAT]]="","",COUNTA($C$8:C946))</f>
        <v/>
      </c>
      <c r="C946" s="3"/>
      <c r="D946" s="28" t="str">
        <f>IFERROR(VLOOKUP(ACOMPANHAMENTO_01[[#This Row],[MAT]],FUNCIONARIOS[],3,FALSE),"")</f>
        <v/>
      </c>
      <c r="E946" s="140" t="str">
        <f>IFERROR(VLOOKUP(ACOMPANHAMENTO_01[[#This Row],[MAT]],FUNCIONARIOS[],4,FALSE),"")</f>
        <v/>
      </c>
      <c r="F946" s="8"/>
      <c r="G946" s="7"/>
      <c r="H946" s="28" t="str">
        <f>IFERROR(VLOOKUP(ACOMPANHAMENTO_01[[#This Row],[COD.S]],TABELA_PRODUÇÃO[[COD]:[SERVIÇOS]],3,FALSE),"")</f>
        <v/>
      </c>
      <c r="I946" s="140" t="str">
        <f>IFERROR(VLOOKUP(ACOMPANHAMENTO_01[[#This Row],[COD.S]],TABELA_PRODUÇÃO[[COD]:[UND.]],4,FALSE),"")</f>
        <v/>
      </c>
      <c r="J946" s="150"/>
      <c r="K946" s="58"/>
      <c r="L946" s="9"/>
      <c r="M94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4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4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46" s="140">
        <f>ACOMPANHAMENTO_01[[#This Row],[QUANT]]</f>
        <v>0</v>
      </c>
    </row>
    <row r="947" spans="2:16" x14ac:dyDescent="0.25">
      <c r="B947" s="6" t="str">
        <f>IF(ACOMPANHAMENTO_01[[#This Row],[MAT]]="","",COUNTA($C$8:C947))</f>
        <v/>
      </c>
      <c r="C947" s="3"/>
      <c r="D947" s="28" t="str">
        <f>IFERROR(VLOOKUP(ACOMPANHAMENTO_01[[#This Row],[MAT]],FUNCIONARIOS[],3,FALSE),"")</f>
        <v/>
      </c>
      <c r="E947" s="140" t="str">
        <f>IFERROR(VLOOKUP(ACOMPANHAMENTO_01[[#This Row],[MAT]],FUNCIONARIOS[],4,FALSE),"")</f>
        <v/>
      </c>
      <c r="F947" s="8"/>
      <c r="G947" s="7"/>
      <c r="H947" s="28" t="str">
        <f>IFERROR(VLOOKUP(ACOMPANHAMENTO_01[[#This Row],[COD.S]],TABELA_PRODUÇÃO[[COD]:[SERVIÇOS]],3,FALSE),"")</f>
        <v/>
      </c>
      <c r="I947" s="140" t="str">
        <f>IFERROR(VLOOKUP(ACOMPANHAMENTO_01[[#This Row],[COD.S]],TABELA_PRODUÇÃO[[COD]:[UND.]],4,FALSE),"")</f>
        <v/>
      </c>
      <c r="J947" s="150"/>
      <c r="K947" s="58"/>
      <c r="L947" s="9"/>
      <c r="M94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4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4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47" s="140">
        <f>ACOMPANHAMENTO_01[[#This Row],[QUANT]]</f>
        <v>0</v>
      </c>
    </row>
    <row r="948" spans="2:16" x14ac:dyDescent="0.25">
      <c r="B948" s="6" t="str">
        <f>IF(ACOMPANHAMENTO_01[[#This Row],[MAT]]="","",COUNTA($C$8:C948))</f>
        <v/>
      </c>
      <c r="C948" s="3"/>
      <c r="D948" s="28" t="str">
        <f>IFERROR(VLOOKUP(ACOMPANHAMENTO_01[[#This Row],[MAT]],FUNCIONARIOS[],3,FALSE),"")</f>
        <v/>
      </c>
      <c r="E948" s="140" t="str">
        <f>IFERROR(VLOOKUP(ACOMPANHAMENTO_01[[#This Row],[MAT]],FUNCIONARIOS[],4,FALSE),"")</f>
        <v/>
      </c>
      <c r="F948" s="8"/>
      <c r="G948" s="7"/>
      <c r="H948" s="28" t="str">
        <f>IFERROR(VLOOKUP(ACOMPANHAMENTO_01[[#This Row],[COD.S]],TABELA_PRODUÇÃO[[COD]:[SERVIÇOS]],3,FALSE),"")</f>
        <v/>
      </c>
      <c r="I948" s="140" t="str">
        <f>IFERROR(VLOOKUP(ACOMPANHAMENTO_01[[#This Row],[COD.S]],TABELA_PRODUÇÃO[[COD]:[UND.]],4,FALSE),"")</f>
        <v/>
      </c>
      <c r="J948" s="150"/>
      <c r="K948" s="58"/>
      <c r="L948" s="9"/>
      <c r="M94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4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4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48" s="140">
        <f>ACOMPANHAMENTO_01[[#This Row],[QUANT]]</f>
        <v>0</v>
      </c>
    </row>
    <row r="949" spans="2:16" x14ac:dyDescent="0.25">
      <c r="B949" s="6" t="str">
        <f>IF(ACOMPANHAMENTO_01[[#This Row],[MAT]]="","",COUNTA($C$8:C949))</f>
        <v/>
      </c>
      <c r="C949" s="3"/>
      <c r="D949" s="28" t="str">
        <f>IFERROR(VLOOKUP(ACOMPANHAMENTO_01[[#This Row],[MAT]],FUNCIONARIOS[],3,FALSE),"")</f>
        <v/>
      </c>
      <c r="E949" s="140" t="str">
        <f>IFERROR(VLOOKUP(ACOMPANHAMENTO_01[[#This Row],[MAT]],FUNCIONARIOS[],4,FALSE),"")</f>
        <v/>
      </c>
      <c r="F949" s="8"/>
      <c r="G949" s="7"/>
      <c r="H949" s="28" t="str">
        <f>IFERROR(VLOOKUP(ACOMPANHAMENTO_01[[#This Row],[COD.S]],TABELA_PRODUÇÃO[[COD]:[SERVIÇOS]],3,FALSE),"")</f>
        <v/>
      </c>
      <c r="I949" s="140" t="str">
        <f>IFERROR(VLOOKUP(ACOMPANHAMENTO_01[[#This Row],[COD.S]],TABELA_PRODUÇÃO[[COD]:[UND.]],4,FALSE),"")</f>
        <v/>
      </c>
      <c r="J949" s="150"/>
      <c r="K949" s="58"/>
      <c r="L949" s="9"/>
      <c r="M94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4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4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49" s="140">
        <f>ACOMPANHAMENTO_01[[#This Row],[QUANT]]</f>
        <v>0</v>
      </c>
    </row>
    <row r="950" spans="2:16" x14ac:dyDescent="0.25">
      <c r="B950" s="6" t="str">
        <f>IF(ACOMPANHAMENTO_01[[#This Row],[MAT]]="","",COUNTA($C$8:C950))</f>
        <v/>
      </c>
      <c r="C950" s="3"/>
      <c r="D950" s="28" t="str">
        <f>IFERROR(VLOOKUP(ACOMPANHAMENTO_01[[#This Row],[MAT]],FUNCIONARIOS[],3,FALSE),"")</f>
        <v/>
      </c>
      <c r="E950" s="140" t="str">
        <f>IFERROR(VLOOKUP(ACOMPANHAMENTO_01[[#This Row],[MAT]],FUNCIONARIOS[],4,FALSE),"")</f>
        <v/>
      </c>
      <c r="F950" s="8"/>
      <c r="G950" s="7"/>
      <c r="H950" s="28" t="str">
        <f>IFERROR(VLOOKUP(ACOMPANHAMENTO_01[[#This Row],[COD.S]],TABELA_PRODUÇÃO[[COD]:[SERVIÇOS]],3,FALSE),"")</f>
        <v/>
      </c>
      <c r="I950" s="140" t="str">
        <f>IFERROR(VLOOKUP(ACOMPANHAMENTO_01[[#This Row],[COD.S]],TABELA_PRODUÇÃO[[COD]:[UND.]],4,FALSE),"")</f>
        <v/>
      </c>
      <c r="J950" s="150"/>
      <c r="K950" s="58"/>
      <c r="L950" s="9"/>
      <c r="M95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5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5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50" s="140">
        <f>ACOMPANHAMENTO_01[[#This Row],[QUANT]]</f>
        <v>0</v>
      </c>
    </row>
    <row r="951" spans="2:16" x14ac:dyDescent="0.25">
      <c r="B951" s="6" t="str">
        <f>IF(ACOMPANHAMENTO_01[[#This Row],[MAT]]="","",COUNTA($C$8:C951))</f>
        <v/>
      </c>
      <c r="C951" s="3"/>
      <c r="D951" s="28" t="str">
        <f>IFERROR(VLOOKUP(ACOMPANHAMENTO_01[[#This Row],[MAT]],FUNCIONARIOS[],3,FALSE),"")</f>
        <v/>
      </c>
      <c r="E951" s="140" t="str">
        <f>IFERROR(VLOOKUP(ACOMPANHAMENTO_01[[#This Row],[MAT]],FUNCIONARIOS[],4,FALSE),"")</f>
        <v/>
      </c>
      <c r="F951" s="8"/>
      <c r="G951" s="7"/>
      <c r="H951" s="28" t="str">
        <f>IFERROR(VLOOKUP(ACOMPANHAMENTO_01[[#This Row],[COD.S]],TABELA_PRODUÇÃO[[COD]:[SERVIÇOS]],3,FALSE),"")</f>
        <v/>
      </c>
      <c r="I951" s="140" t="str">
        <f>IFERROR(VLOOKUP(ACOMPANHAMENTO_01[[#This Row],[COD.S]],TABELA_PRODUÇÃO[[COD]:[UND.]],4,FALSE),"")</f>
        <v/>
      </c>
      <c r="J951" s="150"/>
      <c r="K951" s="58"/>
      <c r="L951" s="9"/>
      <c r="M95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5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5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51" s="140">
        <f>ACOMPANHAMENTO_01[[#This Row],[QUANT]]</f>
        <v>0</v>
      </c>
    </row>
    <row r="952" spans="2:16" x14ac:dyDescent="0.25">
      <c r="B952" s="6" t="str">
        <f>IF(ACOMPANHAMENTO_01[[#This Row],[MAT]]="","",COUNTA($C$8:C952))</f>
        <v/>
      </c>
      <c r="C952" s="3"/>
      <c r="D952" s="28" t="str">
        <f>IFERROR(VLOOKUP(ACOMPANHAMENTO_01[[#This Row],[MAT]],FUNCIONARIOS[],3,FALSE),"")</f>
        <v/>
      </c>
      <c r="E952" s="140" t="str">
        <f>IFERROR(VLOOKUP(ACOMPANHAMENTO_01[[#This Row],[MAT]],FUNCIONARIOS[],4,FALSE),"")</f>
        <v/>
      </c>
      <c r="F952" s="8"/>
      <c r="G952" s="7"/>
      <c r="H952" s="28" t="str">
        <f>IFERROR(VLOOKUP(ACOMPANHAMENTO_01[[#This Row],[COD.S]],TABELA_PRODUÇÃO[[COD]:[SERVIÇOS]],3,FALSE),"")</f>
        <v/>
      </c>
      <c r="I952" s="140" t="str">
        <f>IFERROR(VLOOKUP(ACOMPANHAMENTO_01[[#This Row],[COD.S]],TABELA_PRODUÇÃO[[COD]:[UND.]],4,FALSE),"")</f>
        <v/>
      </c>
      <c r="J952" s="150"/>
      <c r="K952" s="58"/>
      <c r="L952" s="9"/>
      <c r="M95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5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5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52" s="140">
        <f>ACOMPANHAMENTO_01[[#This Row],[QUANT]]</f>
        <v>0</v>
      </c>
    </row>
    <row r="953" spans="2:16" x14ac:dyDescent="0.25">
      <c r="B953" s="6" t="str">
        <f>IF(ACOMPANHAMENTO_01[[#This Row],[MAT]]="","",COUNTA($C$8:C953))</f>
        <v/>
      </c>
      <c r="C953" s="3"/>
      <c r="D953" s="28" t="str">
        <f>IFERROR(VLOOKUP(ACOMPANHAMENTO_01[[#This Row],[MAT]],FUNCIONARIOS[],3,FALSE),"")</f>
        <v/>
      </c>
      <c r="E953" s="140" t="str">
        <f>IFERROR(VLOOKUP(ACOMPANHAMENTO_01[[#This Row],[MAT]],FUNCIONARIOS[],4,FALSE),"")</f>
        <v/>
      </c>
      <c r="F953" s="8"/>
      <c r="G953" s="7"/>
      <c r="H953" s="28" t="str">
        <f>IFERROR(VLOOKUP(ACOMPANHAMENTO_01[[#This Row],[COD.S]],TABELA_PRODUÇÃO[[COD]:[SERVIÇOS]],3,FALSE),"")</f>
        <v/>
      </c>
      <c r="I953" s="140" t="str">
        <f>IFERROR(VLOOKUP(ACOMPANHAMENTO_01[[#This Row],[COD.S]],TABELA_PRODUÇÃO[[COD]:[UND.]],4,FALSE),"")</f>
        <v/>
      </c>
      <c r="J953" s="150"/>
      <c r="K953" s="58"/>
      <c r="L953" s="9"/>
      <c r="M95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5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5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53" s="140">
        <f>ACOMPANHAMENTO_01[[#This Row],[QUANT]]</f>
        <v>0</v>
      </c>
    </row>
    <row r="954" spans="2:16" x14ac:dyDescent="0.25">
      <c r="B954" s="6" t="str">
        <f>IF(ACOMPANHAMENTO_01[[#This Row],[MAT]]="","",COUNTA($C$8:C954))</f>
        <v/>
      </c>
      <c r="C954" s="3"/>
      <c r="D954" s="28" t="str">
        <f>IFERROR(VLOOKUP(ACOMPANHAMENTO_01[[#This Row],[MAT]],FUNCIONARIOS[],3,FALSE),"")</f>
        <v/>
      </c>
      <c r="E954" s="140" t="str">
        <f>IFERROR(VLOOKUP(ACOMPANHAMENTO_01[[#This Row],[MAT]],FUNCIONARIOS[],4,FALSE),"")</f>
        <v/>
      </c>
      <c r="F954" s="8"/>
      <c r="G954" s="7"/>
      <c r="H954" s="28" t="str">
        <f>IFERROR(VLOOKUP(ACOMPANHAMENTO_01[[#This Row],[COD.S]],TABELA_PRODUÇÃO[[COD]:[SERVIÇOS]],3,FALSE),"")</f>
        <v/>
      </c>
      <c r="I954" s="140" t="str">
        <f>IFERROR(VLOOKUP(ACOMPANHAMENTO_01[[#This Row],[COD.S]],TABELA_PRODUÇÃO[[COD]:[UND.]],4,FALSE),"")</f>
        <v/>
      </c>
      <c r="J954" s="150"/>
      <c r="K954" s="58"/>
      <c r="L954" s="9"/>
      <c r="M95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5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5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54" s="140">
        <f>ACOMPANHAMENTO_01[[#This Row],[QUANT]]</f>
        <v>0</v>
      </c>
    </row>
    <row r="955" spans="2:16" x14ac:dyDescent="0.25">
      <c r="B955" s="6" t="str">
        <f>IF(ACOMPANHAMENTO_01[[#This Row],[MAT]]="","",COUNTA($C$8:C955))</f>
        <v/>
      </c>
      <c r="C955" s="3"/>
      <c r="D955" s="28" t="str">
        <f>IFERROR(VLOOKUP(ACOMPANHAMENTO_01[[#This Row],[MAT]],FUNCIONARIOS[],3,FALSE),"")</f>
        <v/>
      </c>
      <c r="E955" s="140" t="str">
        <f>IFERROR(VLOOKUP(ACOMPANHAMENTO_01[[#This Row],[MAT]],FUNCIONARIOS[],4,FALSE),"")</f>
        <v/>
      </c>
      <c r="F955" s="8"/>
      <c r="G955" s="7"/>
      <c r="H955" s="28" t="str">
        <f>IFERROR(VLOOKUP(ACOMPANHAMENTO_01[[#This Row],[COD.S]],TABELA_PRODUÇÃO[[COD]:[SERVIÇOS]],3,FALSE),"")</f>
        <v/>
      </c>
      <c r="I955" s="140" t="str">
        <f>IFERROR(VLOOKUP(ACOMPANHAMENTO_01[[#This Row],[COD.S]],TABELA_PRODUÇÃO[[COD]:[UND.]],4,FALSE),"")</f>
        <v/>
      </c>
      <c r="J955" s="150"/>
      <c r="K955" s="58"/>
      <c r="L955" s="9"/>
      <c r="M95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5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5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55" s="140">
        <f>ACOMPANHAMENTO_01[[#This Row],[QUANT]]</f>
        <v>0</v>
      </c>
    </row>
    <row r="956" spans="2:16" x14ac:dyDescent="0.25">
      <c r="B956" s="6" t="str">
        <f>IF(ACOMPANHAMENTO_01[[#This Row],[MAT]]="","",COUNTA($C$8:C956))</f>
        <v/>
      </c>
      <c r="C956" s="3"/>
      <c r="D956" s="28" t="str">
        <f>IFERROR(VLOOKUP(ACOMPANHAMENTO_01[[#This Row],[MAT]],FUNCIONARIOS[],3,FALSE),"")</f>
        <v/>
      </c>
      <c r="E956" s="140" t="str">
        <f>IFERROR(VLOOKUP(ACOMPANHAMENTO_01[[#This Row],[MAT]],FUNCIONARIOS[],4,FALSE),"")</f>
        <v/>
      </c>
      <c r="F956" s="8"/>
      <c r="G956" s="7"/>
      <c r="H956" s="28" t="str">
        <f>IFERROR(VLOOKUP(ACOMPANHAMENTO_01[[#This Row],[COD.S]],TABELA_PRODUÇÃO[[COD]:[SERVIÇOS]],3,FALSE),"")</f>
        <v/>
      </c>
      <c r="I956" s="140" t="str">
        <f>IFERROR(VLOOKUP(ACOMPANHAMENTO_01[[#This Row],[COD.S]],TABELA_PRODUÇÃO[[COD]:[UND.]],4,FALSE),"")</f>
        <v/>
      </c>
      <c r="J956" s="150"/>
      <c r="K956" s="58"/>
      <c r="L956" s="9"/>
      <c r="M95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5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5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56" s="140">
        <f>ACOMPANHAMENTO_01[[#This Row],[QUANT]]</f>
        <v>0</v>
      </c>
    </row>
    <row r="957" spans="2:16" x14ac:dyDescent="0.25">
      <c r="B957" s="6" t="str">
        <f>IF(ACOMPANHAMENTO_01[[#This Row],[MAT]]="","",COUNTA($C$8:C957))</f>
        <v/>
      </c>
      <c r="C957" s="3"/>
      <c r="D957" s="28" t="str">
        <f>IFERROR(VLOOKUP(ACOMPANHAMENTO_01[[#This Row],[MAT]],FUNCIONARIOS[],3,FALSE),"")</f>
        <v/>
      </c>
      <c r="E957" s="140" t="str">
        <f>IFERROR(VLOOKUP(ACOMPANHAMENTO_01[[#This Row],[MAT]],FUNCIONARIOS[],4,FALSE),"")</f>
        <v/>
      </c>
      <c r="F957" s="8"/>
      <c r="G957" s="7"/>
      <c r="H957" s="28" t="str">
        <f>IFERROR(VLOOKUP(ACOMPANHAMENTO_01[[#This Row],[COD.S]],TABELA_PRODUÇÃO[[COD]:[SERVIÇOS]],3,FALSE),"")</f>
        <v/>
      </c>
      <c r="I957" s="140" t="str">
        <f>IFERROR(VLOOKUP(ACOMPANHAMENTO_01[[#This Row],[COD.S]],TABELA_PRODUÇÃO[[COD]:[UND.]],4,FALSE),"")</f>
        <v/>
      </c>
      <c r="J957" s="150"/>
      <c r="K957" s="58"/>
      <c r="L957" s="9"/>
      <c r="M95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5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5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57" s="140">
        <f>ACOMPANHAMENTO_01[[#This Row],[QUANT]]</f>
        <v>0</v>
      </c>
    </row>
    <row r="958" spans="2:16" x14ac:dyDescent="0.25">
      <c r="B958" s="6" t="str">
        <f>IF(ACOMPANHAMENTO_01[[#This Row],[MAT]]="","",COUNTA($C$8:C958))</f>
        <v/>
      </c>
      <c r="C958" s="3"/>
      <c r="D958" s="28" t="str">
        <f>IFERROR(VLOOKUP(ACOMPANHAMENTO_01[[#This Row],[MAT]],FUNCIONARIOS[],3,FALSE),"")</f>
        <v/>
      </c>
      <c r="E958" s="140" t="str">
        <f>IFERROR(VLOOKUP(ACOMPANHAMENTO_01[[#This Row],[MAT]],FUNCIONARIOS[],4,FALSE),"")</f>
        <v/>
      </c>
      <c r="F958" s="8"/>
      <c r="G958" s="7"/>
      <c r="H958" s="28" t="str">
        <f>IFERROR(VLOOKUP(ACOMPANHAMENTO_01[[#This Row],[COD.S]],TABELA_PRODUÇÃO[[COD]:[SERVIÇOS]],3,FALSE),"")</f>
        <v/>
      </c>
      <c r="I958" s="140" t="str">
        <f>IFERROR(VLOOKUP(ACOMPANHAMENTO_01[[#This Row],[COD.S]],TABELA_PRODUÇÃO[[COD]:[UND.]],4,FALSE),"")</f>
        <v/>
      </c>
      <c r="J958" s="150"/>
      <c r="K958" s="58"/>
      <c r="L958" s="9"/>
      <c r="M95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5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5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58" s="140">
        <f>ACOMPANHAMENTO_01[[#This Row],[QUANT]]</f>
        <v>0</v>
      </c>
    </row>
    <row r="959" spans="2:16" x14ac:dyDescent="0.25">
      <c r="B959" s="6" t="str">
        <f>IF(ACOMPANHAMENTO_01[[#This Row],[MAT]]="","",COUNTA($C$8:C959))</f>
        <v/>
      </c>
      <c r="C959" s="3"/>
      <c r="D959" s="28" t="str">
        <f>IFERROR(VLOOKUP(ACOMPANHAMENTO_01[[#This Row],[MAT]],FUNCIONARIOS[],3,FALSE),"")</f>
        <v/>
      </c>
      <c r="E959" s="140" t="str">
        <f>IFERROR(VLOOKUP(ACOMPANHAMENTO_01[[#This Row],[MAT]],FUNCIONARIOS[],4,FALSE),"")</f>
        <v/>
      </c>
      <c r="F959" s="8"/>
      <c r="G959" s="7"/>
      <c r="H959" s="28" t="str">
        <f>IFERROR(VLOOKUP(ACOMPANHAMENTO_01[[#This Row],[COD.S]],TABELA_PRODUÇÃO[[COD]:[SERVIÇOS]],3,FALSE),"")</f>
        <v/>
      </c>
      <c r="I959" s="140" t="str">
        <f>IFERROR(VLOOKUP(ACOMPANHAMENTO_01[[#This Row],[COD.S]],TABELA_PRODUÇÃO[[COD]:[UND.]],4,FALSE),"")</f>
        <v/>
      </c>
      <c r="J959" s="150"/>
      <c r="K959" s="58"/>
      <c r="L959" s="9"/>
      <c r="M95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5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5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59" s="140">
        <f>ACOMPANHAMENTO_01[[#This Row],[QUANT]]</f>
        <v>0</v>
      </c>
    </row>
    <row r="960" spans="2:16" x14ac:dyDescent="0.25">
      <c r="B960" s="6" t="str">
        <f>IF(ACOMPANHAMENTO_01[[#This Row],[MAT]]="","",COUNTA($C$8:C960))</f>
        <v/>
      </c>
      <c r="C960" s="3"/>
      <c r="D960" s="28" t="str">
        <f>IFERROR(VLOOKUP(ACOMPANHAMENTO_01[[#This Row],[MAT]],FUNCIONARIOS[],3,FALSE),"")</f>
        <v/>
      </c>
      <c r="E960" s="140" t="str">
        <f>IFERROR(VLOOKUP(ACOMPANHAMENTO_01[[#This Row],[MAT]],FUNCIONARIOS[],4,FALSE),"")</f>
        <v/>
      </c>
      <c r="F960" s="8"/>
      <c r="G960" s="7"/>
      <c r="H960" s="28" t="str">
        <f>IFERROR(VLOOKUP(ACOMPANHAMENTO_01[[#This Row],[COD.S]],TABELA_PRODUÇÃO[[COD]:[SERVIÇOS]],3,FALSE),"")</f>
        <v/>
      </c>
      <c r="I960" s="140" t="str">
        <f>IFERROR(VLOOKUP(ACOMPANHAMENTO_01[[#This Row],[COD.S]],TABELA_PRODUÇÃO[[COD]:[UND.]],4,FALSE),"")</f>
        <v/>
      </c>
      <c r="J960" s="150"/>
      <c r="K960" s="58"/>
      <c r="L960" s="9"/>
      <c r="M96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6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6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60" s="140">
        <f>ACOMPANHAMENTO_01[[#This Row],[QUANT]]</f>
        <v>0</v>
      </c>
    </row>
    <row r="961" spans="2:16" x14ac:dyDescent="0.25">
      <c r="B961" s="6" t="str">
        <f>IF(ACOMPANHAMENTO_01[[#This Row],[MAT]]="","",COUNTA($C$8:C961))</f>
        <v/>
      </c>
      <c r="C961" s="3"/>
      <c r="D961" s="28" t="str">
        <f>IFERROR(VLOOKUP(ACOMPANHAMENTO_01[[#This Row],[MAT]],FUNCIONARIOS[],3,FALSE),"")</f>
        <v/>
      </c>
      <c r="E961" s="140" t="str">
        <f>IFERROR(VLOOKUP(ACOMPANHAMENTO_01[[#This Row],[MAT]],FUNCIONARIOS[],4,FALSE),"")</f>
        <v/>
      </c>
      <c r="F961" s="8"/>
      <c r="G961" s="7"/>
      <c r="H961" s="28" t="str">
        <f>IFERROR(VLOOKUP(ACOMPANHAMENTO_01[[#This Row],[COD.S]],TABELA_PRODUÇÃO[[COD]:[SERVIÇOS]],3,FALSE),"")</f>
        <v/>
      </c>
      <c r="I961" s="140" t="str">
        <f>IFERROR(VLOOKUP(ACOMPANHAMENTO_01[[#This Row],[COD.S]],TABELA_PRODUÇÃO[[COD]:[UND.]],4,FALSE),"")</f>
        <v/>
      </c>
      <c r="J961" s="150"/>
      <c r="K961" s="58"/>
      <c r="L961" s="9"/>
      <c r="M96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6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6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61" s="140">
        <f>ACOMPANHAMENTO_01[[#This Row],[QUANT]]</f>
        <v>0</v>
      </c>
    </row>
    <row r="962" spans="2:16" x14ac:dyDescent="0.25">
      <c r="B962" s="6" t="str">
        <f>IF(ACOMPANHAMENTO_01[[#This Row],[MAT]]="","",COUNTA($C$8:C962))</f>
        <v/>
      </c>
      <c r="C962" s="3"/>
      <c r="D962" s="28" t="str">
        <f>IFERROR(VLOOKUP(ACOMPANHAMENTO_01[[#This Row],[MAT]],FUNCIONARIOS[],3,FALSE),"")</f>
        <v/>
      </c>
      <c r="E962" s="140" t="str">
        <f>IFERROR(VLOOKUP(ACOMPANHAMENTO_01[[#This Row],[MAT]],FUNCIONARIOS[],4,FALSE),"")</f>
        <v/>
      </c>
      <c r="F962" s="8"/>
      <c r="G962" s="7"/>
      <c r="H962" s="28" t="str">
        <f>IFERROR(VLOOKUP(ACOMPANHAMENTO_01[[#This Row],[COD.S]],TABELA_PRODUÇÃO[[COD]:[SERVIÇOS]],3,FALSE),"")</f>
        <v/>
      </c>
      <c r="I962" s="140" t="str">
        <f>IFERROR(VLOOKUP(ACOMPANHAMENTO_01[[#This Row],[COD.S]],TABELA_PRODUÇÃO[[COD]:[UND.]],4,FALSE),"")</f>
        <v/>
      </c>
      <c r="J962" s="150"/>
      <c r="K962" s="58"/>
      <c r="L962" s="9"/>
      <c r="M96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6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6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62" s="140">
        <f>ACOMPANHAMENTO_01[[#This Row],[QUANT]]</f>
        <v>0</v>
      </c>
    </row>
    <row r="963" spans="2:16" x14ac:dyDescent="0.25">
      <c r="B963" s="6" t="str">
        <f>IF(ACOMPANHAMENTO_01[[#This Row],[MAT]]="","",COUNTA($C$8:C963))</f>
        <v/>
      </c>
      <c r="C963" s="3"/>
      <c r="D963" s="28" t="str">
        <f>IFERROR(VLOOKUP(ACOMPANHAMENTO_01[[#This Row],[MAT]],FUNCIONARIOS[],3,FALSE),"")</f>
        <v/>
      </c>
      <c r="E963" s="140" t="str">
        <f>IFERROR(VLOOKUP(ACOMPANHAMENTO_01[[#This Row],[MAT]],FUNCIONARIOS[],4,FALSE),"")</f>
        <v/>
      </c>
      <c r="F963" s="8"/>
      <c r="G963" s="7"/>
      <c r="H963" s="28" t="str">
        <f>IFERROR(VLOOKUP(ACOMPANHAMENTO_01[[#This Row],[COD.S]],TABELA_PRODUÇÃO[[COD]:[SERVIÇOS]],3,FALSE),"")</f>
        <v/>
      </c>
      <c r="I963" s="140" t="str">
        <f>IFERROR(VLOOKUP(ACOMPANHAMENTO_01[[#This Row],[COD.S]],TABELA_PRODUÇÃO[[COD]:[UND.]],4,FALSE),"")</f>
        <v/>
      </c>
      <c r="J963" s="150"/>
      <c r="K963" s="58"/>
      <c r="L963" s="9"/>
      <c r="M96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6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6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63" s="140">
        <f>ACOMPANHAMENTO_01[[#This Row],[QUANT]]</f>
        <v>0</v>
      </c>
    </row>
    <row r="964" spans="2:16" x14ac:dyDescent="0.25">
      <c r="B964" s="6" t="str">
        <f>IF(ACOMPANHAMENTO_01[[#This Row],[MAT]]="","",COUNTA($C$8:C964))</f>
        <v/>
      </c>
      <c r="C964" s="3"/>
      <c r="D964" s="28" t="str">
        <f>IFERROR(VLOOKUP(ACOMPANHAMENTO_01[[#This Row],[MAT]],FUNCIONARIOS[],3,FALSE),"")</f>
        <v/>
      </c>
      <c r="E964" s="140" t="str">
        <f>IFERROR(VLOOKUP(ACOMPANHAMENTO_01[[#This Row],[MAT]],FUNCIONARIOS[],4,FALSE),"")</f>
        <v/>
      </c>
      <c r="F964" s="8"/>
      <c r="G964" s="7"/>
      <c r="H964" s="28" t="str">
        <f>IFERROR(VLOOKUP(ACOMPANHAMENTO_01[[#This Row],[COD.S]],TABELA_PRODUÇÃO[[COD]:[SERVIÇOS]],3,FALSE),"")</f>
        <v/>
      </c>
      <c r="I964" s="140" t="str">
        <f>IFERROR(VLOOKUP(ACOMPANHAMENTO_01[[#This Row],[COD.S]],TABELA_PRODUÇÃO[[COD]:[UND.]],4,FALSE),"")</f>
        <v/>
      </c>
      <c r="J964" s="150"/>
      <c r="K964" s="58"/>
      <c r="L964" s="9"/>
      <c r="M96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6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6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64" s="140">
        <f>ACOMPANHAMENTO_01[[#This Row],[QUANT]]</f>
        <v>0</v>
      </c>
    </row>
    <row r="965" spans="2:16" x14ac:dyDescent="0.25">
      <c r="B965" s="6" t="str">
        <f>IF(ACOMPANHAMENTO_01[[#This Row],[MAT]]="","",COUNTA($C$8:C965))</f>
        <v/>
      </c>
      <c r="C965" s="3"/>
      <c r="D965" s="28" t="str">
        <f>IFERROR(VLOOKUP(ACOMPANHAMENTO_01[[#This Row],[MAT]],FUNCIONARIOS[],3,FALSE),"")</f>
        <v/>
      </c>
      <c r="E965" s="140" t="str">
        <f>IFERROR(VLOOKUP(ACOMPANHAMENTO_01[[#This Row],[MAT]],FUNCIONARIOS[],4,FALSE),"")</f>
        <v/>
      </c>
      <c r="F965" s="8"/>
      <c r="G965" s="7"/>
      <c r="H965" s="28" t="str">
        <f>IFERROR(VLOOKUP(ACOMPANHAMENTO_01[[#This Row],[COD.S]],TABELA_PRODUÇÃO[[COD]:[SERVIÇOS]],3,FALSE),"")</f>
        <v/>
      </c>
      <c r="I965" s="140" t="str">
        <f>IFERROR(VLOOKUP(ACOMPANHAMENTO_01[[#This Row],[COD.S]],TABELA_PRODUÇÃO[[COD]:[UND.]],4,FALSE),"")</f>
        <v/>
      </c>
      <c r="J965" s="150"/>
      <c r="K965" s="58"/>
      <c r="L965" s="9"/>
      <c r="M96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6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6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65" s="140">
        <f>ACOMPANHAMENTO_01[[#This Row],[QUANT]]</f>
        <v>0</v>
      </c>
    </row>
    <row r="966" spans="2:16" x14ac:dyDescent="0.25">
      <c r="B966" s="6" t="str">
        <f>IF(ACOMPANHAMENTO_01[[#This Row],[MAT]]="","",COUNTA($C$8:C966))</f>
        <v/>
      </c>
      <c r="C966" s="3"/>
      <c r="D966" s="28" t="str">
        <f>IFERROR(VLOOKUP(ACOMPANHAMENTO_01[[#This Row],[MAT]],FUNCIONARIOS[],3,FALSE),"")</f>
        <v/>
      </c>
      <c r="E966" s="140" t="str">
        <f>IFERROR(VLOOKUP(ACOMPANHAMENTO_01[[#This Row],[MAT]],FUNCIONARIOS[],4,FALSE),"")</f>
        <v/>
      </c>
      <c r="F966" s="8"/>
      <c r="G966" s="7"/>
      <c r="H966" s="28" t="str">
        <f>IFERROR(VLOOKUP(ACOMPANHAMENTO_01[[#This Row],[COD.S]],TABELA_PRODUÇÃO[[COD]:[SERVIÇOS]],3,FALSE),"")</f>
        <v/>
      </c>
      <c r="I966" s="140" t="str">
        <f>IFERROR(VLOOKUP(ACOMPANHAMENTO_01[[#This Row],[COD.S]],TABELA_PRODUÇÃO[[COD]:[UND.]],4,FALSE),"")</f>
        <v/>
      </c>
      <c r="J966" s="150"/>
      <c r="K966" s="58"/>
      <c r="L966" s="9"/>
      <c r="M96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6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6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66" s="140">
        <f>ACOMPANHAMENTO_01[[#This Row],[QUANT]]</f>
        <v>0</v>
      </c>
    </row>
    <row r="967" spans="2:16" x14ac:dyDescent="0.25">
      <c r="B967" s="6" t="str">
        <f>IF(ACOMPANHAMENTO_01[[#This Row],[MAT]]="","",COUNTA($C$8:C967))</f>
        <v/>
      </c>
      <c r="C967" s="3"/>
      <c r="D967" s="28" t="str">
        <f>IFERROR(VLOOKUP(ACOMPANHAMENTO_01[[#This Row],[MAT]],FUNCIONARIOS[],3,FALSE),"")</f>
        <v/>
      </c>
      <c r="E967" s="140" t="str">
        <f>IFERROR(VLOOKUP(ACOMPANHAMENTO_01[[#This Row],[MAT]],FUNCIONARIOS[],4,FALSE),"")</f>
        <v/>
      </c>
      <c r="F967" s="8"/>
      <c r="G967" s="7"/>
      <c r="H967" s="28" t="str">
        <f>IFERROR(VLOOKUP(ACOMPANHAMENTO_01[[#This Row],[COD.S]],TABELA_PRODUÇÃO[[COD]:[SERVIÇOS]],3,FALSE),"")</f>
        <v/>
      </c>
      <c r="I967" s="140" t="str">
        <f>IFERROR(VLOOKUP(ACOMPANHAMENTO_01[[#This Row],[COD.S]],TABELA_PRODUÇÃO[[COD]:[UND.]],4,FALSE),"")</f>
        <v/>
      </c>
      <c r="J967" s="150"/>
      <c r="K967" s="58"/>
      <c r="L967" s="9"/>
      <c r="M96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6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6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67" s="140">
        <f>ACOMPANHAMENTO_01[[#This Row],[QUANT]]</f>
        <v>0</v>
      </c>
    </row>
    <row r="968" spans="2:16" x14ac:dyDescent="0.25">
      <c r="B968" s="6" t="str">
        <f>IF(ACOMPANHAMENTO_01[[#This Row],[MAT]]="","",COUNTA($C$8:C968))</f>
        <v/>
      </c>
      <c r="C968" s="3"/>
      <c r="D968" s="28" t="str">
        <f>IFERROR(VLOOKUP(ACOMPANHAMENTO_01[[#This Row],[MAT]],FUNCIONARIOS[],3,FALSE),"")</f>
        <v/>
      </c>
      <c r="E968" s="140" t="str">
        <f>IFERROR(VLOOKUP(ACOMPANHAMENTO_01[[#This Row],[MAT]],FUNCIONARIOS[],4,FALSE),"")</f>
        <v/>
      </c>
      <c r="F968" s="8"/>
      <c r="G968" s="7"/>
      <c r="H968" s="28" t="str">
        <f>IFERROR(VLOOKUP(ACOMPANHAMENTO_01[[#This Row],[COD.S]],TABELA_PRODUÇÃO[[COD]:[SERVIÇOS]],3,FALSE),"")</f>
        <v/>
      </c>
      <c r="I968" s="140" t="str">
        <f>IFERROR(VLOOKUP(ACOMPANHAMENTO_01[[#This Row],[COD.S]],TABELA_PRODUÇÃO[[COD]:[UND.]],4,FALSE),"")</f>
        <v/>
      </c>
      <c r="J968" s="150"/>
      <c r="K968" s="58"/>
      <c r="L968" s="9"/>
      <c r="M96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6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6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68" s="140">
        <f>ACOMPANHAMENTO_01[[#This Row],[QUANT]]</f>
        <v>0</v>
      </c>
    </row>
    <row r="969" spans="2:16" x14ac:dyDescent="0.25">
      <c r="B969" s="6" t="str">
        <f>IF(ACOMPANHAMENTO_01[[#This Row],[MAT]]="","",COUNTA($C$8:C969))</f>
        <v/>
      </c>
      <c r="C969" s="3"/>
      <c r="D969" s="28" t="str">
        <f>IFERROR(VLOOKUP(ACOMPANHAMENTO_01[[#This Row],[MAT]],FUNCIONARIOS[],3,FALSE),"")</f>
        <v/>
      </c>
      <c r="E969" s="140" t="str">
        <f>IFERROR(VLOOKUP(ACOMPANHAMENTO_01[[#This Row],[MAT]],FUNCIONARIOS[],4,FALSE),"")</f>
        <v/>
      </c>
      <c r="F969" s="8"/>
      <c r="G969" s="7"/>
      <c r="H969" s="28" t="str">
        <f>IFERROR(VLOOKUP(ACOMPANHAMENTO_01[[#This Row],[COD.S]],TABELA_PRODUÇÃO[[COD]:[SERVIÇOS]],3,FALSE),"")</f>
        <v/>
      </c>
      <c r="I969" s="140" t="str">
        <f>IFERROR(VLOOKUP(ACOMPANHAMENTO_01[[#This Row],[COD.S]],TABELA_PRODUÇÃO[[COD]:[UND.]],4,FALSE),"")</f>
        <v/>
      </c>
      <c r="J969" s="150"/>
      <c r="K969" s="58"/>
      <c r="L969" s="9"/>
      <c r="M96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6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6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69" s="140">
        <f>ACOMPANHAMENTO_01[[#This Row],[QUANT]]</f>
        <v>0</v>
      </c>
    </row>
    <row r="970" spans="2:16" x14ac:dyDescent="0.25">
      <c r="B970" s="6" t="str">
        <f>IF(ACOMPANHAMENTO_01[[#This Row],[MAT]]="","",COUNTA($C$8:C970))</f>
        <v/>
      </c>
      <c r="C970" s="3"/>
      <c r="D970" s="28" t="str">
        <f>IFERROR(VLOOKUP(ACOMPANHAMENTO_01[[#This Row],[MAT]],FUNCIONARIOS[],3,FALSE),"")</f>
        <v/>
      </c>
      <c r="E970" s="140" t="str">
        <f>IFERROR(VLOOKUP(ACOMPANHAMENTO_01[[#This Row],[MAT]],FUNCIONARIOS[],4,FALSE),"")</f>
        <v/>
      </c>
      <c r="F970" s="8"/>
      <c r="G970" s="7"/>
      <c r="H970" s="28" t="str">
        <f>IFERROR(VLOOKUP(ACOMPANHAMENTO_01[[#This Row],[COD.S]],TABELA_PRODUÇÃO[[COD]:[SERVIÇOS]],3,FALSE),"")</f>
        <v/>
      </c>
      <c r="I970" s="140" t="str">
        <f>IFERROR(VLOOKUP(ACOMPANHAMENTO_01[[#This Row],[COD.S]],TABELA_PRODUÇÃO[[COD]:[UND.]],4,FALSE),"")</f>
        <v/>
      </c>
      <c r="J970" s="150"/>
      <c r="K970" s="58"/>
      <c r="L970" s="9"/>
      <c r="M97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7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7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70" s="140">
        <f>ACOMPANHAMENTO_01[[#This Row],[QUANT]]</f>
        <v>0</v>
      </c>
    </row>
    <row r="971" spans="2:16" x14ac:dyDescent="0.25">
      <c r="B971" s="6" t="str">
        <f>IF(ACOMPANHAMENTO_01[[#This Row],[MAT]]="","",COUNTA($C$8:C971))</f>
        <v/>
      </c>
      <c r="C971" s="3"/>
      <c r="D971" s="28" t="str">
        <f>IFERROR(VLOOKUP(ACOMPANHAMENTO_01[[#This Row],[MAT]],FUNCIONARIOS[],3,FALSE),"")</f>
        <v/>
      </c>
      <c r="E971" s="140" t="str">
        <f>IFERROR(VLOOKUP(ACOMPANHAMENTO_01[[#This Row],[MAT]],FUNCIONARIOS[],4,FALSE),"")</f>
        <v/>
      </c>
      <c r="F971" s="8"/>
      <c r="G971" s="7"/>
      <c r="H971" s="28" t="str">
        <f>IFERROR(VLOOKUP(ACOMPANHAMENTO_01[[#This Row],[COD.S]],TABELA_PRODUÇÃO[[COD]:[SERVIÇOS]],3,FALSE),"")</f>
        <v/>
      </c>
      <c r="I971" s="140" t="str">
        <f>IFERROR(VLOOKUP(ACOMPANHAMENTO_01[[#This Row],[COD.S]],TABELA_PRODUÇÃO[[COD]:[UND.]],4,FALSE),"")</f>
        <v/>
      </c>
      <c r="J971" s="150"/>
      <c r="K971" s="58"/>
      <c r="L971" s="9"/>
      <c r="M97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7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7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71" s="140">
        <f>ACOMPANHAMENTO_01[[#This Row],[QUANT]]</f>
        <v>0</v>
      </c>
    </row>
    <row r="972" spans="2:16" x14ac:dyDescent="0.25">
      <c r="B972" s="6" t="str">
        <f>IF(ACOMPANHAMENTO_01[[#This Row],[MAT]]="","",COUNTA($C$8:C972))</f>
        <v/>
      </c>
      <c r="C972" s="3"/>
      <c r="D972" s="28" t="str">
        <f>IFERROR(VLOOKUP(ACOMPANHAMENTO_01[[#This Row],[MAT]],FUNCIONARIOS[],3,FALSE),"")</f>
        <v/>
      </c>
      <c r="E972" s="140" t="str">
        <f>IFERROR(VLOOKUP(ACOMPANHAMENTO_01[[#This Row],[MAT]],FUNCIONARIOS[],4,FALSE),"")</f>
        <v/>
      </c>
      <c r="F972" s="8"/>
      <c r="G972" s="7"/>
      <c r="H972" s="28" t="str">
        <f>IFERROR(VLOOKUP(ACOMPANHAMENTO_01[[#This Row],[COD.S]],TABELA_PRODUÇÃO[[COD]:[SERVIÇOS]],3,FALSE),"")</f>
        <v/>
      </c>
      <c r="I972" s="140" t="str">
        <f>IFERROR(VLOOKUP(ACOMPANHAMENTO_01[[#This Row],[COD.S]],TABELA_PRODUÇÃO[[COD]:[UND.]],4,FALSE),"")</f>
        <v/>
      </c>
      <c r="J972" s="150"/>
      <c r="K972" s="58"/>
      <c r="L972" s="9"/>
      <c r="M97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7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7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72" s="140">
        <f>ACOMPANHAMENTO_01[[#This Row],[QUANT]]</f>
        <v>0</v>
      </c>
    </row>
    <row r="973" spans="2:16" x14ac:dyDescent="0.25">
      <c r="B973" s="6" t="str">
        <f>IF(ACOMPANHAMENTO_01[[#This Row],[MAT]]="","",COUNTA($C$8:C973))</f>
        <v/>
      </c>
      <c r="C973" s="3"/>
      <c r="D973" s="28" t="str">
        <f>IFERROR(VLOOKUP(ACOMPANHAMENTO_01[[#This Row],[MAT]],FUNCIONARIOS[],3,FALSE),"")</f>
        <v/>
      </c>
      <c r="E973" s="140" t="str">
        <f>IFERROR(VLOOKUP(ACOMPANHAMENTO_01[[#This Row],[MAT]],FUNCIONARIOS[],4,FALSE),"")</f>
        <v/>
      </c>
      <c r="F973" s="8"/>
      <c r="G973" s="7"/>
      <c r="H973" s="28" t="str">
        <f>IFERROR(VLOOKUP(ACOMPANHAMENTO_01[[#This Row],[COD.S]],TABELA_PRODUÇÃO[[COD]:[SERVIÇOS]],3,FALSE),"")</f>
        <v/>
      </c>
      <c r="I973" s="140" t="str">
        <f>IFERROR(VLOOKUP(ACOMPANHAMENTO_01[[#This Row],[COD.S]],TABELA_PRODUÇÃO[[COD]:[UND.]],4,FALSE),"")</f>
        <v/>
      </c>
      <c r="J973" s="150"/>
      <c r="K973" s="58"/>
      <c r="L973" s="9"/>
      <c r="M97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7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7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73" s="140">
        <f>ACOMPANHAMENTO_01[[#This Row],[QUANT]]</f>
        <v>0</v>
      </c>
    </row>
    <row r="974" spans="2:16" x14ac:dyDescent="0.25">
      <c r="B974" s="6" t="str">
        <f>IF(ACOMPANHAMENTO_01[[#This Row],[MAT]]="","",COUNTA($C$8:C974))</f>
        <v/>
      </c>
      <c r="C974" s="3"/>
      <c r="D974" s="28" t="str">
        <f>IFERROR(VLOOKUP(ACOMPANHAMENTO_01[[#This Row],[MAT]],FUNCIONARIOS[],3,FALSE),"")</f>
        <v/>
      </c>
      <c r="E974" s="140" t="str">
        <f>IFERROR(VLOOKUP(ACOMPANHAMENTO_01[[#This Row],[MAT]],FUNCIONARIOS[],4,FALSE),"")</f>
        <v/>
      </c>
      <c r="F974" s="8"/>
      <c r="G974" s="7"/>
      <c r="H974" s="28" t="str">
        <f>IFERROR(VLOOKUP(ACOMPANHAMENTO_01[[#This Row],[COD.S]],TABELA_PRODUÇÃO[[COD]:[SERVIÇOS]],3,FALSE),"")</f>
        <v/>
      </c>
      <c r="I974" s="140" t="str">
        <f>IFERROR(VLOOKUP(ACOMPANHAMENTO_01[[#This Row],[COD.S]],TABELA_PRODUÇÃO[[COD]:[UND.]],4,FALSE),"")</f>
        <v/>
      </c>
      <c r="J974" s="150"/>
      <c r="K974" s="58"/>
      <c r="L974" s="9"/>
      <c r="M97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7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7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74" s="140">
        <f>ACOMPANHAMENTO_01[[#This Row],[QUANT]]</f>
        <v>0</v>
      </c>
    </row>
    <row r="975" spans="2:16" x14ac:dyDescent="0.25">
      <c r="B975" s="6" t="str">
        <f>IF(ACOMPANHAMENTO_01[[#This Row],[MAT]]="","",COUNTA($C$8:C975))</f>
        <v/>
      </c>
      <c r="C975" s="3"/>
      <c r="D975" s="28" t="str">
        <f>IFERROR(VLOOKUP(ACOMPANHAMENTO_01[[#This Row],[MAT]],FUNCIONARIOS[],3,FALSE),"")</f>
        <v/>
      </c>
      <c r="E975" s="140" t="str">
        <f>IFERROR(VLOOKUP(ACOMPANHAMENTO_01[[#This Row],[MAT]],FUNCIONARIOS[],4,FALSE),"")</f>
        <v/>
      </c>
      <c r="F975" s="8"/>
      <c r="G975" s="7"/>
      <c r="H975" s="28" t="str">
        <f>IFERROR(VLOOKUP(ACOMPANHAMENTO_01[[#This Row],[COD.S]],TABELA_PRODUÇÃO[[COD]:[SERVIÇOS]],3,FALSE),"")</f>
        <v/>
      </c>
      <c r="I975" s="140" t="str">
        <f>IFERROR(VLOOKUP(ACOMPANHAMENTO_01[[#This Row],[COD.S]],TABELA_PRODUÇÃO[[COD]:[UND.]],4,FALSE),"")</f>
        <v/>
      </c>
      <c r="J975" s="150"/>
      <c r="K975" s="58"/>
      <c r="L975" s="9"/>
      <c r="M97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7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7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75" s="140">
        <f>ACOMPANHAMENTO_01[[#This Row],[QUANT]]</f>
        <v>0</v>
      </c>
    </row>
    <row r="976" spans="2:16" x14ac:dyDescent="0.25">
      <c r="B976" s="6" t="str">
        <f>IF(ACOMPANHAMENTO_01[[#This Row],[MAT]]="","",COUNTA($C$8:C976))</f>
        <v/>
      </c>
      <c r="C976" s="3"/>
      <c r="D976" s="28" t="str">
        <f>IFERROR(VLOOKUP(ACOMPANHAMENTO_01[[#This Row],[MAT]],FUNCIONARIOS[],3,FALSE),"")</f>
        <v/>
      </c>
      <c r="E976" s="140" t="str">
        <f>IFERROR(VLOOKUP(ACOMPANHAMENTO_01[[#This Row],[MAT]],FUNCIONARIOS[],4,FALSE),"")</f>
        <v/>
      </c>
      <c r="F976" s="8"/>
      <c r="G976" s="7"/>
      <c r="H976" s="28" t="str">
        <f>IFERROR(VLOOKUP(ACOMPANHAMENTO_01[[#This Row],[COD.S]],TABELA_PRODUÇÃO[[COD]:[SERVIÇOS]],3,FALSE),"")</f>
        <v/>
      </c>
      <c r="I976" s="140" t="str">
        <f>IFERROR(VLOOKUP(ACOMPANHAMENTO_01[[#This Row],[COD.S]],TABELA_PRODUÇÃO[[COD]:[UND.]],4,FALSE),"")</f>
        <v/>
      </c>
      <c r="J976" s="150"/>
      <c r="K976" s="58"/>
      <c r="L976" s="9"/>
      <c r="M97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7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7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76" s="140">
        <f>ACOMPANHAMENTO_01[[#This Row],[QUANT]]</f>
        <v>0</v>
      </c>
    </row>
    <row r="977" spans="2:16" x14ac:dyDescent="0.25">
      <c r="B977" s="6" t="str">
        <f>IF(ACOMPANHAMENTO_01[[#This Row],[MAT]]="","",COUNTA($C$8:C977))</f>
        <v/>
      </c>
      <c r="C977" s="3"/>
      <c r="D977" s="28" t="str">
        <f>IFERROR(VLOOKUP(ACOMPANHAMENTO_01[[#This Row],[MAT]],FUNCIONARIOS[],3,FALSE),"")</f>
        <v/>
      </c>
      <c r="E977" s="140" t="str">
        <f>IFERROR(VLOOKUP(ACOMPANHAMENTO_01[[#This Row],[MAT]],FUNCIONARIOS[],4,FALSE),"")</f>
        <v/>
      </c>
      <c r="F977" s="8"/>
      <c r="G977" s="7"/>
      <c r="H977" s="28" t="str">
        <f>IFERROR(VLOOKUP(ACOMPANHAMENTO_01[[#This Row],[COD.S]],TABELA_PRODUÇÃO[[COD]:[SERVIÇOS]],3,FALSE),"")</f>
        <v/>
      </c>
      <c r="I977" s="140" t="str">
        <f>IFERROR(VLOOKUP(ACOMPANHAMENTO_01[[#This Row],[COD.S]],TABELA_PRODUÇÃO[[COD]:[UND.]],4,FALSE),"")</f>
        <v/>
      </c>
      <c r="J977" s="150"/>
      <c r="K977" s="58"/>
      <c r="L977" s="9"/>
      <c r="M97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7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7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77" s="140">
        <f>ACOMPANHAMENTO_01[[#This Row],[QUANT]]</f>
        <v>0</v>
      </c>
    </row>
    <row r="978" spans="2:16" x14ac:dyDescent="0.25">
      <c r="B978" s="6" t="str">
        <f>IF(ACOMPANHAMENTO_01[[#This Row],[MAT]]="","",COUNTA($C$8:C978))</f>
        <v/>
      </c>
      <c r="C978" s="3"/>
      <c r="D978" s="28" t="str">
        <f>IFERROR(VLOOKUP(ACOMPANHAMENTO_01[[#This Row],[MAT]],FUNCIONARIOS[],3,FALSE),"")</f>
        <v/>
      </c>
      <c r="E978" s="140" t="str">
        <f>IFERROR(VLOOKUP(ACOMPANHAMENTO_01[[#This Row],[MAT]],FUNCIONARIOS[],4,FALSE),"")</f>
        <v/>
      </c>
      <c r="F978" s="8"/>
      <c r="G978" s="7"/>
      <c r="H978" s="28" t="str">
        <f>IFERROR(VLOOKUP(ACOMPANHAMENTO_01[[#This Row],[COD.S]],TABELA_PRODUÇÃO[[COD]:[SERVIÇOS]],3,FALSE),"")</f>
        <v/>
      </c>
      <c r="I978" s="140" t="str">
        <f>IFERROR(VLOOKUP(ACOMPANHAMENTO_01[[#This Row],[COD.S]],TABELA_PRODUÇÃO[[COD]:[UND.]],4,FALSE),"")</f>
        <v/>
      </c>
      <c r="J978" s="150"/>
      <c r="K978" s="58"/>
      <c r="L978" s="9"/>
      <c r="M97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7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7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78" s="140">
        <f>ACOMPANHAMENTO_01[[#This Row],[QUANT]]</f>
        <v>0</v>
      </c>
    </row>
    <row r="979" spans="2:16" x14ac:dyDescent="0.25">
      <c r="B979" s="6" t="str">
        <f>IF(ACOMPANHAMENTO_01[[#This Row],[MAT]]="","",COUNTA($C$8:C979))</f>
        <v/>
      </c>
      <c r="C979" s="3"/>
      <c r="D979" s="28" t="str">
        <f>IFERROR(VLOOKUP(ACOMPANHAMENTO_01[[#This Row],[MAT]],FUNCIONARIOS[],3,FALSE),"")</f>
        <v/>
      </c>
      <c r="E979" s="140" t="str">
        <f>IFERROR(VLOOKUP(ACOMPANHAMENTO_01[[#This Row],[MAT]],FUNCIONARIOS[],4,FALSE),"")</f>
        <v/>
      </c>
      <c r="F979" s="8"/>
      <c r="G979" s="7"/>
      <c r="H979" s="28" t="str">
        <f>IFERROR(VLOOKUP(ACOMPANHAMENTO_01[[#This Row],[COD.S]],TABELA_PRODUÇÃO[[COD]:[SERVIÇOS]],3,FALSE),"")</f>
        <v/>
      </c>
      <c r="I979" s="140" t="str">
        <f>IFERROR(VLOOKUP(ACOMPANHAMENTO_01[[#This Row],[COD.S]],TABELA_PRODUÇÃO[[COD]:[UND.]],4,FALSE),"")</f>
        <v/>
      </c>
      <c r="J979" s="150"/>
      <c r="K979" s="58"/>
      <c r="L979" s="9"/>
      <c r="M97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7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7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79" s="140">
        <f>ACOMPANHAMENTO_01[[#This Row],[QUANT]]</f>
        <v>0</v>
      </c>
    </row>
    <row r="980" spans="2:16" x14ac:dyDescent="0.25">
      <c r="B980" s="6" t="str">
        <f>IF(ACOMPANHAMENTO_01[[#This Row],[MAT]]="","",COUNTA($C$8:C980))</f>
        <v/>
      </c>
      <c r="C980" s="3"/>
      <c r="D980" s="28" t="str">
        <f>IFERROR(VLOOKUP(ACOMPANHAMENTO_01[[#This Row],[MAT]],FUNCIONARIOS[],3,FALSE),"")</f>
        <v/>
      </c>
      <c r="E980" s="140" t="str">
        <f>IFERROR(VLOOKUP(ACOMPANHAMENTO_01[[#This Row],[MAT]],FUNCIONARIOS[],4,FALSE),"")</f>
        <v/>
      </c>
      <c r="F980" s="8"/>
      <c r="G980" s="7"/>
      <c r="H980" s="28" t="str">
        <f>IFERROR(VLOOKUP(ACOMPANHAMENTO_01[[#This Row],[COD.S]],TABELA_PRODUÇÃO[[COD]:[SERVIÇOS]],3,FALSE),"")</f>
        <v/>
      </c>
      <c r="I980" s="140" t="str">
        <f>IFERROR(VLOOKUP(ACOMPANHAMENTO_01[[#This Row],[COD.S]],TABELA_PRODUÇÃO[[COD]:[UND.]],4,FALSE),"")</f>
        <v/>
      </c>
      <c r="J980" s="150"/>
      <c r="K980" s="58"/>
      <c r="L980" s="9"/>
      <c r="M98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8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8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80" s="140">
        <f>ACOMPANHAMENTO_01[[#This Row],[QUANT]]</f>
        <v>0</v>
      </c>
    </row>
    <row r="981" spans="2:16" x14ac:dyDescent="0.25">
      <c r="B981" s="6" t="str">
        <f>IF(ACOMPANHAMENTO_01[[#This Row],[MAT]]="","",COUNTA($C$8:C981))</f>
        <v/>
      </c>
      <c r="C981" s="3"/>
      <c r="D981" s="28" t="str">
        <f>IFERROR(VLOOKUP(ACOMPANHAMENTO_01[[#This Row],[MAT]],FUNCIONARIOS[],3,FALSE),"")</f>
        <v/>
      </c>
      <c r="E981" s="140" t="str">
        <f>IFERROR(VLOOKUP(ACOMPANHAMENTO_01[[#This Row],[MAT]],FUNCIONARIOS[],4,FALSE),"")</f>
        <v/>
      </c>
      <c r="F981" s="8"/>
      <c r="G981" s="7"/>
      <c r="H981" s="28" t="str">
        <f>IFERROR(VLOOKUP(ACOMPANHAMENTO_01[[#This Row],[COD.S]],TABELA_PRODUÇÃO[[COD]:[SERVIÇOS]],3,FALSE),"")</f>
        <v/>
      </c>
      <c r="I981" s="140" t="str">
        <f>IFERROR(VLOOKUP(ACOMPANHAMENTO_01[[#This Row],[COD.S]],TABELA_PRODUÇÃO[[COD]:[UND.]],4,FALSE),"")</f>
        <v/>
      </c>
      <c r="J981" s="150"/>
      <c r="K981" s="58"/>
      <c r="L981" s="9"/>
      <c r="M98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8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8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81" s="140">
        <f>ACOMPANHAMENTO_01[[#This Row],[QUANT]]</f>
        <v>0</v>
      </c>
    </row>
    <row r="982" spans="2:16" x14ac:dyDescent="0.25">
      <c r="B982" s="6" t="str">
        <f>IF(ACOMPANHAMENTO_01[[#This Row],[MAT]]="","",COUNTA($C$8:C982))</f>
        <v/>
      </c>
      <c r="C982" s="3"/>
      <c r="D982" s="28" t="str">
        <f>IFERROR(VLOOKUP(ACOMPANHAMENTO_01[[#This Row],[MAT]],FUNCIONARIOS[],3,FALSE),"")</f>
        <v/>
      </c>
      <c r="E982" s="140" t="str">
        <f>IFERROR(VLOOKUP(ACOMPANHAMENTO_01[[#This Row],[MAT]],FUNCIONARIOS[],4,FALSE),"")</f>
        <v/>
      </c>
      <c r="F982" s="8"/>
      <c r="G982" s="7"/>
      <c r="H982" s="28" t="str">
        <f>IFERROR(VLOOKUP(ACOMPANHAMENTO_01[[#This Row],[COD.S]],TABELA_PRODUÇÃO[[COD]:[SERVIÇOS]],3,FALSE),"")</f>
        <v/>
      </c>
      <c r="I982" s="140" t="str">
        <f>IFERROR(VLOOKUP(ACOMPANHAMENTO_01[[#This Row],[COD.S]],TABELA_PRODUÇÃO[[COD]:[UND.]],4,FALSE),"")</f>
        <v/>
      </c>
      <c r="J982" s="150"/>
      <c r="K982" s="58"/>
      <c r="L982" s="9"/>
      <c r="M98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8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8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82" s="140">
        <f>ACOMPANHAMENTO_01[[#This Row],[QUANT]]</f>
        <v>0</v>
      </c>
    </row>
    <row r="983" spans="2:16" x14ac:dyDescent="0.25">
      <c r="B983" s="6" t="str">
        <f>IF(ACOMPANHAMENTO_01[[#This Row],[MAT]]="","",COUNTA($C$8:C983))</f>
        <v/>
      </c>
      <c r="C983" s="3"/>
      <c r="D983" s="28" t="str">
        <f>IFERROR(VLOOKUP(ACOMPANHAMENTO_01[[#This Row],[MAT]],FUNCIONARIOS[],3,FALSE),"")</f>
        <v/>
      </c>
      <c r="E983" s="140" t="str">
        <f>IFERROR(VLOOKUP(ACOMPANHAMENTO_01[[#This Row],[MAT]],FUNCIONARIOS[],4,FALSE),"")</f>
        <v/>
      </c>
      <c r="F983" s="8"/>
      <c r="G983" s="7"/>
      <c r="H983" s="28" t="str">
        <f>IFERROR(VLOOKUP(ACOMPANHAMENTO_01[[#This Row],[COD.S]],TABELA_PRODUÇÃO[[COD]:[SERVIÇOS]],3,FALSE),"")</f>
        <v/>
      </c>
      <c r="I983" s="140" t="str">
        <f>IFERROR(VLOOKUP(ACOMPANHAMENTO_01[[#This Row],[COD.S]],TABELA_PRODUÇÃO[[COD]:[UND.]],4,FALSE),"")</f>
        <v/>
      </c>
      <c r="J983" s="150"/>
      <c r="K983" s="58"/>
      <c r="L983" s="9"/>
      <c r="M98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8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8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83" s="140">
        <f>ACOMPANHAMENTO_01[[#This Row],[QUANT]]</f>
        <v>0</v>
      </c>
    </row>
    <row r="984" spans="2:16" x14ac:dyDescent="0.25">
      <c r="B984" s="6" t="str">
        <f>IF(ACOMPANHAMENTO_01[[#This Row],[MAT]]="","",COUNTA($C$8:C984))</f>
        <v/>
      </c>
      <c r="C984" s="3"/>
      <c r="D984" s="28" t="str">
        <f>IFERROR(VLOOKUP(ACOMPANHAMENTO_01[[#This Row],[MAT]],FUNCIONARIOS[],3,FALSE),"")</f>
        <v/>
      </c>
      <c r="E984" s="140" t="str">
        <f>IFERROR(VLOOKUP(ACOMPANHAMENTO_01[[#This Row],[MAT]],FUNCIONARIOS[],4,FALSE),"")</f>
        <v/>
      </c>
      <c r="F984" s="8"/>
      <c r="G984" s="7"/>
      <c r="H984" s="28" t="str">
        <f>IFERROR(VLOOKUP(ACOMPANHAMENTO_01[[#This Row],[COD.S]],TABELA_PRODUÇÃO[[COD]:[SERVIÇOS]],3,FALSE),"")</f>
        <v/>
      </c>
      <c r="I984" s="140" t="str">
        <f>IFERROR(VLOOKUP(ACOMPANHAMENTO_01[[#This Row],[COD.S]],TABELA_PRODUÇÃO[[COD]:[UND.]],4,FALSE),"")</f>
        <v/>
      </c>
      <c r="J984" s="150"/>
      <c r="K984" s="58"/>
      <c r="L984" s="9"/>
      <c r="M98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8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8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84" s="140">
        <f>ACOMPANHAMENTO_01[[#This Row],[QUANT]]</f>
        <v>0</v>
      </c>
    </row>
    <row r="985" spans="2:16" x14ac:dyDescent="0.25">
      <c r="B985" s="6" t="str">
        <f>IF(ACOMPANHAMENTO_01[[#This Row],[MAT]]="","",COUNTA($C$8:C985))</f>
        <v/>
      </c>
      <c r="C985" s="3"/>
      <c r="D985" s="28" t="str">
        <f>IFERROR(VLOOKUP(ACOMPANHAMENTO_01[[#This Row],[MAT]],FUNCIONARIOS[],3,FALSE),"")</f>
        <v/>
      </c>
      <c r="E985" s="140" t="str">
        <f>IFERROR(VLOOKUP(ACOMPANHAMENTO_01[[#This Row],[MAT]],FUNCIONARIOS[],4,FALSE),"")</f>
        <v/>
      </c>
      <c r="F985" s="8"/>
      <c r="G985" s="7"/>
      <c r="H985" s="28" t="str">
        <f>IFERROR(VLOOKUP(ACOMPANHAMENTO_01[[#This Row],[COD.S]],TABELA_PRODUÇÃO[[COD]:[SERVIÇOS]],3,FALSE),"")</f>
        <v/>
      </c>
      <c r="I985" s="140" t="str">
        <f>IFERROR(VLOOKUP(ACOMPANHAMENTO_01[[#This Row],[COD.S]],TABELA_PRODUÇÃO[[COD]:[UND.]],4,FALSE),"")</f>
        <v/>
      </c>
      <c r="J985" s="150"/>
      <c r="K985" s="58"/>
      <c r="L985" s="9"/>
      <c r="M98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8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8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85" s="140">
        <f>ACOMPANHAMENTO_01[[#This Row],[QUANT]]</f>
        <v>0</v>
      </c>
    </row>
    <row r="986" spans="2:16" x14ac:dyDescent="0.25">
      <c r="B986" s="6" t="str">
        <f>IF(ACOMPANHAMENTO_01[[#This Row],[MAT]]="","",COUNTA($C$8:C986))</f>
        <v/>
      </c>
      <c r="C986" s="3"/>
      <c r="D986" s="28" t="str">
        <f>IFERROR(VLOOKUP(ACOMPANHAMENTO_01[[#This Row],[MAT]],FUNCIONARIOS[],3,FALSE),"")</f>
        <v/>
      </c>
      <c r="E986" s="140" t="str">
        <f>IFERROR(VLOOKUP(ACOMPANHAMENTO_01[[#This Row],[MAT]],FUNCIONARIOS[],4,FALSE),"")</f>
        <v/>
      </c>
      <c r="F986" s="8"/>
      <c r="G986" s="7"/>
      <c r="H986" s="28" t="str">
        <f>IFERROR(VLOOKUP(ACOMPANHAMENTO_01[[#This Row],[COD.S]],TABELA_PRODUÇÃO[[COD]:[SERVIÇOS]],3,FALSE),"")</f>
        <v/>
      </c>
      <c r="I986" s="140" t="str">
        <f>IFERROR(VLOOKUP(ACOMPANHAMENTO_01[[#This Row],[COD.S]],TABELA_PRODUÇÃO[[COD]:[UND.]],4,FALSE),"")</f>
        <v/>
      </c>
      <c r="J986" s="150"/>
      <c r="K986" s="58"/>
      <c r="L986" s="9"/>
      <c r="M98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8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8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86" s="140">
        <f>ACOMPANHAMENTO_01[[#This Row],[QUANT]]</f>
        <v>0</v>
      </c>
    </row>
    <row r="987" spans="2:16" x14ac:dyDescent="0.25">
      <c r="B987" s="6" t="str">
        <f>IF(ACOMPANHAMENTO_01[[#This Row],[MAT]]="","",COUNTA($C$8:C987))</f>
        <v/>
      </c>
      <c r="C987" s="3"/>
      <c r="D987" s="28" t="str">
        <f>IFERROR(VLOOKUP(ACOMPANHAMENTO_01[[#This Row],[MAT]],FUNCIONARIOS[],3,FALSE),"")</f>
        <v/>
      </c>
      <c r="E987" s="140" t="str">
        <f>IFERROR(VLOOKUP(ACOMPANHAMENTO_01[[#This Row],[MAT]],FUNCIONARIOS[],4,FALSE),"")</f>
        <v/>
      </c>
      <c r="F987" s="8"/>
      <c r="G987" s="7"/>
      <c r="H987" s="28" t="str">
        <f>IFERROR(VLOOKUP(ACOMPANHAMENTO_01[[#This Row],[COD.S]],TABELA_PRODUÇÃO[[COD]:[SERVIÇOS]],3,FALSE),"")</f>
        <v/>
      </c>
      <c r="I987" s="140" t="str">
        <f>IFERROR(VLOOKUP(ACOMPANHAMENTO_01[[#This Row],[COD.S]],TABELA_PRODUÇÃO[[COD]:[UND.]],4,FALSE),"")</f>
        <v/>
      </c>
      <c r="J987" s="150"/>
      <c r="K987" s="58"/>
      <c r="L987" s="9"/>
      <c r="M98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8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8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87" s="140">
        <f>ACOMPANHAMENTO_01[[#This Row],[QUANT]]</f>
        <v>0</v>
      </c>
    </row>
    <row r="988" spans="2:16" x14ac:dyDescent="0.25">
      <c r="B988" s="6" t="str">
        <f>IF(ACOMPANHAMENTO_01[[#This Row],[MAT]]="","",COUNTA($C$8:C988))</f>
        <v/>
      </c>
      <c r="C988" s="3"/>
      <c r="D988" s="28" t="str">
        <f>IFERROR(VLOOKUP(ACOMPANHAMENTO_01[[#This Row],[MAT]],FUNCIONARIOS[],3,FALSE),"")</f>
        <v/>
      </c>
      <c r="E988" s="140" t="str">
        <f>IFERROR(VLOOKUP(ACOMPANHAMENTO_01[[#This Row],[MAT]],FUNCIONARIOS[],4,FALSE),"")</f>
        <v/>
      </c>
      <c r="F988" s="8"/>
      <c r="G988" s="7"/>
      <c r="H988" s="28" t="str">
        <f>IFERROR(VLOOKUP(ACOMPANHAMENTO_01[[#This Row],[COD.S]],TABELA_PRODUÇÃO[[COD]:[SERVIÇOS]],3,FALSE),"")</f>
        <v/>
      </c>
      <c r="I988" s="140" t="str">
        <f>IFERROR(VLOOKUP(ACOMPANHAMENTO_01[[#This Row],[COD.S]],TABELA_PRODUÇÃO[[COD]:[UND.]],4,FALSE),"")</f>
        <v/>
      </c>
      <c r="J988" s="150"/>
      <c r="K988" s="58"/>
      <c r="L988" s="9"/>
      <c r="M98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8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8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88" s="140">
        <f>ACOMPANHAMENTO_01[[#This Row],[QUANT]]</f>
        <v>0</v>
      </c>
    </row>
    <row r="989" spans="2:16" x14ac:dyDescent="0.25">
      <c r="B989" s="6" t="str">
        <f>IF(ACOMPANHAMENTO_01[[#This Row],[MAT]]="","",COUNTA($C$8:C989))</f>
        <v/>
      </c>
      <c r="C989" s="3"/>
      <c r="D989" s="28" t="str">
        <f>IFERROR(VLOOKUP(ACOMPANHAMENTO_01[[#This Row],[MAT]],FUNCIONARIOS[],3,FALSE),"")</f>
        <v/>
      </c>
      <c r="E989" s="140" t="str">
        <f>IFERROR(VLOOKUP(ACOMPANHAMENTO_01[[#This Row],[MAT]],FUNCIONARIOS[],4,FALSE),"")</f>
        <v/>
      </c>
      <c r="F989" s="8"/>
      <c r="G989" s="7"/>
      <c r="H989" s="28" t="str">
        <f>IFERROR(VLOOKUP(ACOMPANHAMENTO_01[[#This Row],[COD.S]],TABELA_PRODUÇÃO[[COD]:[SERVIÇOS]],3,FALSE),"")</f>
        <v/>
      </c>
      <c r="I989" s="140" t="str">
        <f>IFERROR(VLOOKUP(ACOMPANHAMENTO_01[[#This Row],[COD.S]],TABELA_PRODUÇÃO[[COD]:[UND.]],4,FALSE),"")</f>
        <v/>
      </c>
      <c r="J989" s="150"/>
      <c r="K989" s="58"/>
      <c r="L989" s="9"/>
      <c r="M98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8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8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89" s="140">
        <f>ACOMPANHAMENTO_01[[#This Row],[QUANT]]</f>
        <v>0</v>
      </c>
    </row>
    <row r="990" spans="2:16" x14ac:dyDescent="0.25">
      <c r="B990" s="6" t="str">
        <f>IF(ACOMPANHAMENTO_01[[#This Row],[MAT]]="","",COUNTA($C$8:C990))</f>
        <v/>
      </c>
      <c r="C990" s="3"/>
      <c r="D990" s="28" t="str">
        <f>IFERROR(VLOOKUP(ACOMPANHAMENTO_01[[#This Row],[MAT]],FUNCIONARIOS[],3,FALSE),"")</f>
        <v/>
      </c>
      <c r="E990" s="140" t="str">
        <f>IFERROR(VLOOKUP(ACOMPANHAMENTO_01[[#This Row],[MAT]],FUNCIONARIOS[],4,FALSE),"")</f>
        <v/>
      </c>
      <c r="F990" s="8"/>
      <c r="G990" s="7"/>
      <c r="H990" s="28" t="str">
        <f>IFERROR(VLOOKUP(ACOMPANHAMENTO_01[[#This Row],[COD.S]],TABELA_PRODUÇÃO[[COD]:[SERVIÇOS]],3,FALSE),"")</f>
        <v/>
      </c>
      <c r="I990" s="140" t="str">
        <f>IFERROR(VLOOKUP(ACOMPANHAMENTO_01[[#This Row],[COD.S]],TABELA_PRODUÇÃO[[COD]:[UND.]],4,FALSE),"")</f>
        <v/>
      </c>
      <c r="J990" s="150"/>
      <c r="K990" s="58"/>
      <c r="L990" s="9"/>
      <c r="M990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90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90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90" s="140">
        <f>ACOMPANHAMENTO_01[[#This Row],[QUANT]]</f>
        <v>0</v>
      </c>
    </row>
    <row r="991" spans="2:16" x14ac:dyDescent="0.25">
      <c r="B991" s="6" t="str">
        <f>IF(ACOMPANHAMENTO_01[[#This Row],[MAT]]="","",COUNTA($C$8:C991))</f>
        <v/>
      </c>
      <c r="C991" s="3"/>
      <c r="D991" s="28" t="str">
        <f>IFERROR(VLOOKUP(ACOMPANHAMENTO_01[[#This Row],[MAT]],FUNCIONARIOS[],3,FALSE),"")</f>
        <v/>
      </c>
      <c r="E991" s="140" t="str">
        <f>IFERROR(VLOOKUP(ACOMPANHAMENTO_01[[#This Row],[MAT]],FUNCIONARIOS[],4,FALSE),"")</f>
        <v/>
      </c>
      <c r="F991" s="8"/>
      <c r="G991" s="7"/>
      <c r="H991" s="28" t="str">
        <f>IFERROR(VLOOKUP(ACOMPANHAMENTO_01[[#This Row],[COD.S]],TABELA_PRODUÇÃO[[COD]:[SERVIÇOS]],3,FALSE),"")</f>
        <v/>
      </c>
      <c r="I991" s="140" t="str">
        <f>IFERROR(VLOOKUP(ACOMPANHAMENTO_01[[#This Row],[COD.S]],TABELA_PRODUÇÃO[[COD]:[UND.]],4,FALSE),"")</f>
        <v/>
      </c>
      <c r="J991" s="150"/>
      <c r="K991" s="58"/>
      <c r="L991" s="9"/>
      <c r="M991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91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91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91" s="140">
        <f>ACOMPANHAMENTO_01[[#This Row],[QUANT]]</f>
        <v>0</v>
      </c>
    </row>
    <row r="992" spans="2:16" x14ac:dyDescent="0.25">
      <c r="B992" s="6" t="str">
        <f>IF(ACOMPANHAMENTO_01[[#This Row],[MAT]]="","",COUNTA($C$8:C992))</f>
        <v/>
      </c>
      <c r="C992" s="3"/>
      <c r="D992" s="28" t="str">
        <f>IFERROR(VLOOKUP(ACOMPANHAMENTO_01[[#This Row],[MAT]],FUNCIONARIOS[],3,FALSE),"")</f>
        <v/>
      </c>
      <c r="E992" s="140" t="str">
        <f>IFERROR(VLOOKUP(ACOMPANHAMENTO_01[[#This Row],[MAT]],FUNCIONARIOS[],4,FALSE),"")</f>
        <v/>
      </c>
      <c r="F992" s="8"/>
      <c r="G992" s="7"/>
      <c r="H992" s="28" t="str">
        <f>IFERROR(VLOOKUP(ACOMPANHAMENTO_01[[#This Row],[COD.S]],TABELA_PRODUÇÃO[[COD]:[SERVIÇOS]],3,FALSE),"")</f>
        <v/>
      </c>
      <c r="I992" s="140" t="str">
        <f>IFERROR(VLOOKUP(ACOMPANHAMENTO_01[[#This Row],[COD.S]],TABELA_PRODUÇÃO[[COD]:[UND.]],4,FALSE),"")</f>
        <v/>
      </c>
      <c r="J992" s="150"/>
      <c r="K992" s="58"/>
      <c r="L992" s="9"/>
      <c r="M992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92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92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92" s="140">
        <f>ACOMPANHAMENTO_01[[#This Row],[QUANT]]</f>
        <v>0</v>
      </c>
    </row>
    <row r="993" spans="2:16" x14ac:dyDescent="0.25">
      <c r="B993" s="6" t="str">
        <f>IF(ACOMPANHAMENTO_01[[#This Row],[MAT]]="","",COUNTA($C$8:C993))</f>
        <v/>
      </c>
      <c r="C993" s="3"/>
      <c r="D993" s="28" t="str">
        <f>IFERROR(VLOOKUP(ACOMPANHAMENTO_01[[#This Row],[MAT]],FUNCIONARIOS[],3,FALSE),"")</f>
        <v/>
      </c>
      <c r="E993" s="140" t="str">
        <f>IFERROR(VLOOKUP(ACOMPANHAMENTO_01[[#This Row],[MAT]],FUNCIONARIOS[],4,FALSE),"")</f>
        <v/>
      </c>
      <c r="F993" s="8"/>
      <c r="G993" s="7"/>
      <c r="H993" s="28" t="str">
        <f>IFERROR(VLOOKUP(ACOMPANHAMENTO_01[[#This Row],[COD.S]],TABELA_PRODUÇÃO[[COD]:[SERVIÇOS]],3,FALSE),"")</f>
        <v/>
      </c>
      <c r="I993" s="140" t="str">
        <f>IFERROR(VLOOKUP(ACOMPANHAMENTO_01[[#This Row],[COD.S]],TABELA_PRODUÇÃO[[COD]:[UND.]],4,FALSE),"")</f>
        <v/>
      </c>
      <c r="J993" s="150"/>
      <c r="K993" s="58"/>
      <c r="L993" s="9"/>
      <c r="M993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93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93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93" s="140">
        <f>ACOMPANHAMENTO_01[[#This Row],[QUANT]]</f>
        <v>0</v>
      </c>
    </row>
    <row r="994" spans="2:16" x14ac:dyDescent="0.25">
      <c r="B994" s="6" t="str">
        <f>IF(ACOMPANHAMENTO_01[[#This Row],[MAT]]="","",COUNTA($C$8:C994))</f>
        <v/>
      </c>
      <c r="C994" s="3"/>
      <c r="D994" s="28" t="str">
        <f>IFERROR(VLOOKUP(ACOMPANHAMENTO_01[[#This Row],[MAT]],FUNCIONARIOS[],3,FALSE),"")</f>
        <v/>
      </c>
      <c r="E994" s="140" t="str">
        <f>IFERROR(VLOOKUP(ACOMPANHAMENTO_01[[#This Row],[MAT]],FUNCIONARIOS[],4,FALSE),"")</f>
        <v/>
      </c>
      <c r="F994" s="8"/>
      <c r="G994" s="7"/>
      <c r="H994" s="28" t="str">
        <f>IFERROR(VLOOKUP(ACOMPANHAMENTO_01[[#This Row],[COD.S]],TABELA_PRODUÇÃO[[COD]:[SERVIÇOS]],3,FALSE),"")</f>
        <v/>
      </c>
      <c r="I994" s="140" t="str">
        <f>IFERROR(VLOOKUP(ACOMPANHAMENTO_01[[#This Row],[COD.S]],TABELA_PRODUÇÃO[[COD]:[UND.]],4,FALSE),"")</f>
        <v/>
      </c>
      <c r="J994" s="150"/>
      <c r="K994" s="58"/>
      <c r="L994" s="9"/>
      <c r="M994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94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94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94" s="140">
        <f>ACOMPANHAMENTO_01[[#This Row],[QUANT]]</f>
        <v>0</v>
      </c>
    </row>
    <row r="995" spans="2:16" x14ac:dyDescent="0.25">
      <c r="B995" s="6" t="str">
        <f>IF(ACOMPANHAMENTO_01[[#This Row],[MAT]]="","",COUNTA($C$8:C995))</f>
        <v/>
      </c>
      <c r="C995" s="3"/>
      <c r="D995" s="28" t="str">
        <f>IFERROR(VLOOKUP(ACOMPANHAMENTO_01[[#This Row],[MAT]],FUNCIONARIOS[],3,FALSE),"")</f>
        <v/>
      </c>
      <c r="E995" s="140" t="str">
        <f>IFERROR(VLOOKUP(ACOMPANHAMENTO_01[[#This Row],[MAT]],FUNCIONARIOS[],4,FALSE),"")</f>
        <v/>
      </c>
      <c r="F995" s="8"/>
      <c r="G995" s="7"/>
      <c r="H995" s="28" t="str">
        <f>IFERROR(VLOOKUP(ACOMPANHAMENTO_01[[#This Row],[COD.S]],TABELA_PRODUÇÃO[[COD]:[SERVIÇOS]],3,FALSE),"")</f>
        <v/>
      </c>
      <c r="I995" s="140" t="str">
        <f>IFERROR(VLOOKUP(ACOMPANHAMENTO_01[[#This Row],[COD.S]],TABELA_PRODUÇÃO[[COD]:[UND.]],4,FALSE),"")</f>
        <v/>
      </c>
      <c r="J995" s="150"/>
      <c r="K995" s="58"/>
      <c r="L995" s="9"/>
      <c r="M995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95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95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95" s="140">
        <f>ACOMPANHAMENTO_01[[#This Row],[QUANT]]</f>
        <v>0</v>
      </c>
    </row>
    <row r="996" spans="2:16" x14ac:dyDescent="0.25">
      <c r="B996" s="6" t="str">
        <f>IF(ACOMPANHAMENTO_01[[#This Row],[MAT]]="","",COUNTA($C$8:C996))</f>
        <v/>
      </c>
      <c r="C996" s="3"/>
      <c r="D996" s="28" t="str">
        <f>IFERROR(VLOOKUP(ACOMPANHAMENTO_01[[#This Row],[MAT]],FUNCIONARIOS[],3,FALSE),"")</f>
        <v/>
      </c>
      <c r="E996" s="140" t="str">
        <f>IFERROR(VLOOKUP(ACOMPANHAMENTO_01[[#This Row],[MAT]],FUNCIONARIOS[],4,FALSE),"")</f>
        <v/>
      </c>
      <c r="F996" s="8"/>
      <c r="G996" s="7"/>
      <c r="H996" s="28" t="str">
        <f>IFERROR(VLOOKUP(ACOMPANHAMENTO_01[[#This Row],[COD.S]],TABELA_PRODUÇÃO[[COD]:[SERVIÇOS]],3,FALSE),"")</f>
        <v/>
      </c>
      <c r="I996" s="140" t="str">
        <f>IFERROR(VLOOKUP(ACOMPANHAMENTO_01[[#This Row],[COD.S]],TABELA_PRODUÇÃO[[COD]:[UND.]],4,FALSE),"")</f>
        <v/>
      </c>
      <c r="J996" s="150"/>
      <c r="K996" s="58"/>
      <c r="L996" s="9"/>
      <c r="M996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96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96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96" s="140">
        <f>ACOMPANHAMENTO_01[[#This Row],[QUANT]]</f>
        <v>0</v>
      </c>
    </row>
    <row r="997" spans="2:16" x14ac:dyDescent="0.25">
      <c r="B997" s="6" t="str">
        <f>IF(ACOMPANHAMENTO_01[[#This Row],[MAT]]="","",COUNTA($C$8:C997))</f>
        <v/>
      </c>
      <c r="C997" s="3"/>
      <c r="D997" s="28" t="str">
        <f>IFERROR(VLOOKUP(ACOMPANHAMENTO_01[[#This Row],[MAT]],FUNCIONARIOS[],3,FALSE),"")</f>
        <v/>
      </c>
      <c r="E997" s="140" t="str">
        <f>IFERROR(VLOOKUP(ACOMPANHAMENTO_01[[#This Row],[MAT]],FUNCIONARIOS[],4,FALSE),"")</f>
        <v/>
      </c>
      <c r="F997" s="8"/>
      <c r="G997" s="7"/>
      <c r="H997" s="28" t="str">
        <f>IFERROR(VLOOKUP(ACOMPANHAMENTO_01[[#This Row],[COD.S]],TABELA_PRODUÇÃO[[COD]:[SERVIÇOS]],3,FALSE),"")</f>
        <v/>
      </c>
      <c r="I997" s="140" t="str">
        <f>IFERROR(VLOOKUP(ACOMPANHAMENTO_01[[#This Row],[COD.S]],TABELA_PRODUÇÃO[[COD]:[UND.]],4,FALSE),"")</f>
        <v/>
      </c>
      <c r="J997" s="150"/>
      <c r="K997" s="58"/>
      <c r="L997" s="9"/>
      <c r="M997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97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97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97" s="140">
        <f>ACOMPANHAMENTO_01[[#This Row],[QUANT]]</f>
        <v>0</v>
      </c>
    </row>
    <row r="998" spans="2:16" x14ac:dyDescent="0.25">
      <c r="B998" s="6" t="str">
        <f>IF(ACOMPANHAMENTO_01[[#This Row],[MAT]]="","",COUNTA($C$8:C998))</f>
        <v/>
      </c>
      <c r="C998" s="3"/>
      <c r="D998" s="28" t="str">
        <f>IFERROR(VLOOKUP(ACOMPANHAMENTO_01[[#This Row],[MAT]],FUNCIONARIOS[],3,FALSE),"")</f>
        <v/>
      </c>
      <c r="E998" s="140" t="str">
        <f>IFERROR(VLOOKUP(ACOMPANHAMENTO_01[[#This Row],[MAT]],FUNCIONARIOS[],4,FALSE),"")</f>
        <v/>
      </c>
      <c r="F998" s="8"/>
      <c r="G998" s="7"/>
      <c r="H998" s="28" t="str">
        <f>IFERROR(VLOOKUP(ACOMPANHAMENTO_01[[#This Row],[COD.S]],TABELA_PRODUÇÃO[[COD]:[SERVIÇOS]],3,FALSE),"")</f>
        <v/>
      </c>
      <c r="I998" s="140" t="str">
        <f>IFERROR(VLOOKUP(ACOMPANHAMENTO_01[[#This Row],[COD.S]],TABELA_PRODUÇÃO[[COD]:[UND.]],4,FALSE),"")</f>
        <v/>
      </c>
      <c r="J998" s="150"/>
      <c r="K998" s="58"/>
      <c r="L998" s="9"/>
      <c r="M998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98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98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98" s="140">
        <f>ACOMPANHAMENTO_01[[#This Row],[QUANT]]</f>
        <v>0</v>
      </c>
    </row>
    <row r="999" spans="2:16" x14ac:dyDescent="0.25">
      <c r="B999" s="6" t="str">
        <f>IF(ACOMPANHAMENTO_01[[#This Row],[MAT]]="","",COUNTA($C$8:C999))</f>
        <v/>
      </c>
      <c r="C999" s="3"/>
      <c r="D999" s="28" t="str">
        <f>IFERROR(VLOOKUP(ACOMPANHAMENTO_01[[#This Row],[MAT]],FUNCIONARIOS[],3,FALSE),"")</f>
        <v/>
      </c>
      <c r="E999" s="140" t="str">
        <f>IFERROR(VLOOKUP(ACOMPANHAMENTO_01[[#This Row],[MAT]],FUNCIONARIOS[],4,FALSE),"")</f>
        <v/>
      </c>
      <c r="F999" s="8"/>
      <c r="G999" s="7"/>
      <c r="H999" s="28" t="str">
        <f>IFERROR(VLOOKUP(ACOMPANHAMENTO_01[[#This Row],[COD.S]],TABELA_PRODUÇÃO[[COD]:[SERVIÇOS]],3,FALSE),"")</f>
        <v/>
      </c>
      <c r="I999" s="140" t="str">
        <f>IFERROR(VLOOKUP(ACOMPANHAMENTO_01[[#This Row],[COD.S]],TABELA_PRODUÇÃO[[COD]:[UND.]],4,FALSE),"")</f>
        <v/>
      </c>
      <c r="J999" s="150"/>
      <c r="K999" s="58"/>
      <c r="L999" s="9"/>
      <c r="M999" s="41" t="str">
        <f>IFERROR(IF(VLOOKUP(ACOMPANHAMENTO_01[[#This Row],[MAT]],FUNCIONARIOS[],8,FALSE)="profissional",ACOMPANHAMENTO_01[[#This Row],[FATOR]]*ACOMPANHAMENTO_01[[#This Row],[QUANT]]*VLOOKUP(ACOMPANHAMENTO_01[[#This Row],[COD.S]],TABELA_PRODUÇÃO[[COD]:[TOTAL]],5,FALSE),IF(VLOOKUP(ACOMPANHAMENTO_01[[#This Row],[MAT]],FUNCIONARIOS[],8,FALSE)="MEIO PROF",ACOMPANHAMENTO_01[[#This Row],[FATOR]]*ACOMPANHAMENTO_01[[#This Row],[QUANT]]*VLOOKUP(ACOMPANHAMENTO_01[[#This Row],[COD.S]],TABELA_PRODUÇÃO[[COD]:[TOTAL]],6,FALSE),)),"")</f>
        <v/>
      </c>
      <c r="N999" s="41" t="str">
        <f>IFERROR(IF(IF(VLOOKUP(ACOMPANHAMENTO_01[[#This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Row],[DIAS]],))&lt;0,"",IF(VLOOKUP(ACOMPANHAMENTO_01[[#This Row],[MAT]],FUNCIONARIOS[],8,FALSE)="profissional",ACOMPANHAMENTO_01[[#This Row],[FATOR]]*ACOMPANHAMENTO_01[[#This Row],[QUANT]]*VLOOKUP(ACOMPANHAMENTO_01[[#This Row],[COD.S]],TABELA_PRODUÇÃO[[COD]:[TOTAL]],5,FALSE)-VLOOKUP(ACOMPANHAMENTO_01[[#This Row],[MAT]],FUNCIONARIOS[],7,FALSE)/30*ACOMPANHAMENTO_01[[#This Row],[DIAS]],IF(VLOOKUP(ACOMPANHAMENTO_01[[#This Row],[MAT]],FUNCIONARIOS[],8,FALSE)="MEIO PROF",ACOMPANHAMENTO_01[[#This Row],[FATOR]]*ACOMPANHAMENTO_01[[#This Row],[QUANT]]*VLOOKUP(ACOMPANHAMENTO_01[[#This Row],[COD.S]],TABELA_PRODUÇÃO[[COD]:[TOTAL]],6,FALSE)-VLOOKUP(ACOMPANHAMENTO_01[[#This Row],[MAT]],FUNCIONARIOS[],7,FALSE)/30*ACOMPANHAMENTO_01[[#This Row],[DIAS]],))),"")</f>
        <v/>
      </c>
      <c r="O999" s="6" t="str">
        <f>IFERROR(IF(VLOOKUP(ACOMPANHAMENTO_01[[#This Row],[COD.S]],TABELA_RESUMO_PRODUÇÕES[[COD]:[Q. REST]],7,FALSE)&gt;1,VLOOKUP(ACOMPANHAMENTO_01[[#This Row],[COD.S]],TABELA_RESUMO_PRODUÇÕES[[COD]:[Q. REST]],7,FALSE),VLOOKUP(ACOMPANHAMENTO_01[[#This Row],[COD.S]],TABELA_RESUMO_PRODUÇÕES[[COD]:[Q. REST]],7,FALSE)+1),"0")</f>
        <v>0</v>
      </c>
      <c r="P999" s="140">
        <f>ACOMPANHAMENTO_01[[#This Row],[QUANT]]</f>
        <v>0</v>
      </c>
    </row>
    <row r="1000" spans="2:16" x14ac:dyDescent="0.25">
      <c r="B1000" s="6" t="s">
        <v>115</v>
      </c>
      <c r="C1000" s="7"/>
      <c r="D1000" s="165"/>
      <c r="E1000" s="26"/>
      <c r="F1000" s="155"/>
      <c r="G1000" s="7"/>
      <c r="H1000" s="26"/>
      <c r="I1000" s="165"/>
      <c r="J1000" s="156">
        <f>ACOMPANHAMENTO_01[[#Totals],[VALOR]]/K1000</f>
        <v>128.66666666666666</v>
      </c>
      <c r="K1000" s="157">
        <f>SUBTOTAL(109,ACOMPANHAMENTO_01[DIAS])</f>
        <v>1</v>
      </c>
      <c r="L1000" s="8"/>
      <c r="M1000" s="163">
        <f>SUBTOTAL(109,ACOMPANHAMENTO_01[VALOR  M.O])</f>
        <v>162</v>
      </c>
      <c r="N1000" s="158">
        <f>SUBTOTAL(109,ACOMPANHAMENTO_01[VALOR])</f>
        <v>128.66666666666666</v>
      </c>
      <c r="O1000" s="6"/>
      <c r="P1000" s="6">
        <f>SUBTOTAL(109,ACOMPANHAMENTO_01[QUANT2])</f>
        <v>25</v>
      </c>
    </row>
  </sheetData>
  <sheetProtection sort="0" autoFilter="0"/>
  <mergeCells count="3">
    <mergeCell ref="B2:N5"/>
    <mergeCell ref="C6:E6"/>
    <mergeCell ref="G6:L6"/>
  </mergeCells>
  <dataValidations count="3">
    <dataValidation type="decimal" operator="lessThan" allowBlank="1" showInputMessage="1" showErrorMessage="1" errorTitle="Erro! Impossivel incluir" error="Verifique a quantidade do orçamento._x000a__x000a_" sqref="J8:J999">
      <formula1>O8+P8</formula1>
    </dataValidation>
    <dataValidation type="decimal" operator="lessThanOrEqual" allowBlank="1" showInputMessage="1" showErrorMessage="1" errorTitle="Erro ao incluir" error="Você so pode digitar valores iguais ou inferiores a 1_x000a_" sqref="L8:L999">
      <formula1>1</formula1>
    </dataValidation>
    <dataValidation operator="lessThanOrEqual" allowBlank="1" showInputMessage="1" showErrorMessage="1" errorTitle="Erro ao incluir" error="Você so pode digitar valores iguais ou inferiores a 1_x000a_" sqref="M8:M999"/>
  </dataValidations>
  <pageMargins left="0.51181102362204722" right="0.51181102362204722" top="0.78740157480314965" bottom="0.78740157480314965" header="0.31496062992125984" footer="0.31496062992125984"/>
  <pageSetup paperSize="9" scale="45" orientation="portrait" r:id="rId1"/>
  <rowBreaks count="1" manualBreakCount="1">
    <brk id="127" min="1" max="13" man="1"/>
  </rowBreaks>
  <colBreaks count="1" manualBreakCount="1">
    <brk id="16" max="1048575" man="1"/>
  </colBreaks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'Tabela de Produção'!$L$4:$L$14</xm:f>
          </x14:formula1>
          <xm:sqref>F8:F999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6"/>
  <dimension ref="B1:R1000"/>
  <sheetViews>
    <sheetView showGridLines="0" view="pageBreakPreview" zoomScaleSheetLayoutView="100" workbookViewId="0">
      <pane ySplit="7" topLeftCell="A8" activePane="bottomLeft" state="frozen"/>
      <selection pane="bottomLeft" activeCell="D13" sqref="D13"/>
    </sheetView>
  </sheetViews>
  <sheetFormatPr defaultRowHeight="15.75" x14ac:dyDescent="0.25"/>
  <cols>
    <col min="1" max="1" width="0.625" style="1" customWidth="1"/>
    <col min="2" max="2" width="5.125" style="1" customWidth="1"/>
    <col min="3" max="3" width="6.125" style="1" customWidth="1"/>
    <col min="4" max="4" width="25.125" style="27" customWidth="1"/>
    <col min="5" max="5" width="15.625" style="27" customWidth="1"/>
    <col min="6" max="6" width="12.625" style="27" customWidth="1"/>
    <col min="7" max="7" width="7.625" style="5" customWidth="1"/>
    <col min="8" max="8" width="40.625" style="27" customWidth="1"/>
    <col min="9" max="9" width="3.625" style="5" customWidth="1"/>
    <col min="10" max="11" width="7.875" style="1" customWidth="1"/>
    <col min="12" max="12" width="4.125" style="1" customWidth="1"/>
    <col min="13" max="13" width="12.875" style="42" customWidth="1"/>
    <col min="14" max="14" width="12.875" style="1" customWidth="1"/>
    <col min="15" max="15" width="9" style="1" hidden="1" customWidth="1"/>
    <col min="16" max="16" width="11.625" style="1" hidden="1" customWidth="1"/>
    <col min="17" max="17" width="16.125" style="1" customWidth="1"/>
    <col min="18" max="16384" width="9" style="1"/>
  </cols>
  <sheetData>
    <row r="1" spans="2:18" ht="16.5" customHeight="1" thickBot="1" x14ac:dyDescent="0.3">
      <c r="Q1" s="118" t="s">
        <v>193</v>
      </c>
      <c r="R1" s="30"/>
    </row>
    <row r="2" spans="2:18" x14ac:dyDescent="0.25">
      <c r="B2" s="179" t="str">
        <f>CONCATENATE("PRODUÇÃO OPERÁRIOS DO PERÍODO        -      ",Q1,)</f>
        <v>PRODUÇÃO OPERÁRIOS DO PERÍODO        -      TESTE 2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1"/>
      <c r="O2" s="11"/>
    </row>
    <row r="3" spans="2:18" x14ac:dyDescent="0.25"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4"/>
      <c r="O3" s="11"/>
    </row>
    <row r="4" spans="2:18" x14ac:dyDescent="0.25">
      <c r="B4" s="182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4"/>
      <c r="O4" s="11"/>
    </row>
    <row r="5" spans="2:18" ht="16.5" thickBot="1" x14ac:dyDescent="0.3">
      <c r="B5" s="185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7"/>
      <c r="O5" s="11"/>
    </row>
    <row r="6" spans="2:18" ht="32.25" thickBot="1" x14ac:dyDescent="0.3">
      <c r="B6" s="43"/>
      <c r="C6" s="188" t="s">
        <v>141</v>
      </c>
      <c r="D6" s="188"/>
      <c r="E6" s="189"/>
      <c r="F6" s="60"/>
      <c r="G6" s="190" t="s">
        <v>140</v>
      </c>
      <c r="H6" s="188"/>
      <c r="I6" s="188"/>
      <c r="J6" s="188"/>
      <c r="K6" s="188"/>
      <c r="L6" s="189"/>
      <c r="M6" s="44" t="s">
        <v>138</v>
      </c>
      <c r="N6" s="44" t="s">
        <v>139</v>
      </c>
      <c r="O6" s="11"/>
    </row>
    <row r="7" spans="2:18" s="5" customFormat="1" x14ac:dyDescent="0.25">
      <c r="B7" s="27" t="s">
        <v>103</v>
      </c>
      <c r="C7" s="27" t="s">
        <v>7</v>
      </c>
      <c r="D7" s="5" t="s">
        <v>8</v>
      </c>
      <c r="E7" s="5" t="s">
        <v>9</v>
      </c>
      <c r="F7" s="5" t="s">
        <v>150</v>
      </c>
      <c r="G7" s="27" t="s">
        <v>142</v>
      </c>
      <c r="H7" s="5" t="s">
        <v>140</v>
      </c>
      <c r="I7" s="5" t="s">
        <v>30</v>
      </c>
      <c r="J7" s="27" t="s">
        <v>100</v>
      </c>
      <c r="K7" s="27" t="s">
        <v>111</v>
      </c>
      <c r="L7" s="27" t="s">
        <v>104</v>
      </c>
      <c r="M7" s="27" t="s">
        <v>138</v>
      </c>
      <c r="N7" s="27" t="s">
        <v>105</v>
      </c>
      <c r="O7" s="5" t="s">
        <v>113</v>
      </c>
      <c r="P7" s="5" t="s">
        <v>117</v>
      </c>
    </row>
    <row r="8" spans="2:18" s="6" customFormat="1" ht="12.75" x14ac:dyDescent="0.2">
      <c r="B8" s="6" t="str">
        <f>IF(ACOMPANHAMENTO_02[[#This Row],[MAT]]="","",COUNTA($C$8:C8))</f>
        <v/>
      </c>
      <c r="C8" s="3"/>
      <c r="D8" s="26" t="str">
        <f>IFERROR(VLOOKUP(ACOMPANHAMENTO_02[[#This Row],[MAT]],FUNCIONARIOS[],3,FALSE),"")</f>
        <v/>
      </c>
      <c r="E8" s="26" t="str">
        <f>IFERROR(VLOOKUP(ACOMPANHAMENTO_02[[#This Row],[MAT]],FUNCIONARIOS[],4,FALSE),"")</f>
        <v/>
      </c>
      <c r="F8" s="8"/>
      <c r="G8" s="7">
        <v>103</v>
      </c>
      <c r="H8" s="28" t="str">
        <f>IFERROR(VLOOKUP(ACOMPANHAMENTO_02[[#This Row],[COD.S]],TABELA_PRODUÇÃO[[COD]:[SERVIÇOS]],3,FALSE),"")</f>
        <v>Acabamento em granito</v>
      </c>
      <c r="I8" s="140" t="str">
        <f>IFERROR(VLOOKUP(ACOMPANHAMENTO_02[[#This Row],[COD.S]],TABELA_PRODUÇÃO[[COD]:[UND.]],4,FALSE),"")</f>
        <v>m</v>
      </c>
      <c r="J8" s="8"/>
      <c r="K8" s="58"/>
      <c r="L8" s="9"/>
      <c r="M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" s="6">
        <f ca="1"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25</v>
      </c>
      <c r="P8" s="6">
        <f>ACOMPANHAMENTO_02[[#This Row],[QUANT]]</f>
        <v>0</v>
      </c>
    </row>
    <row r="9" spans="2:18" s="6" customFormat="1" ht="12.75" x14ac:dyDescent="0.2">
      <c r="B9" s="6" t="str">
        <f>IF(ACOMPANHAMENTO_02[[#This Row],[MAT]]="","",COUNTA($C$8:C9))</f>
        <v/>
      </c>
      <c r="C9" s="3"/>
      <c r="D9" s="26" t="str">
        <f>IFERROR(VLOOKUP(ACOMPANHAMENTO_02[[#This Row],[MAT]],FUNCIONARIOS[],3,FALSE),"")</f>
        <v/>
      </c>
      <c r="E9" s="26" t="str">
        <f>IFERROR(VLOOKUP(ACOMPANHAMENTO_02[[#This Row],[MAT]],FUNCIONARIOS[],4,FALSE),"")</f>
        <v/>
      </c>
      <c r="F9" s="8"/>
      <c r="G9" s="7"/>
      <c r="H9" s="28" t="str">
        <f>IFERROR(VLOOKUP(ACOMPANHAMENTO_02[[#This Row],[COD.S]],TABELA_PRODUÇÃO[[COD]:[SERVIÇOS]],3,FALSE),"")</f>
        <v/>
      </c>
      <c r="I9" s="140" t="str">
        <f>IFERROR(VLOOKUP(ACOMPANHAMENTO_02[[#This Row],[COD.S]],TABELA_PRODUÇÃO[[COD]:[UND.]],4,FALSE),"")</f>
        <v/>
      </c>
      <c r="J9" s="8"/>
      <c r="K9" s="58"/>
      <c r="L9" s="9"/>
      <c r="M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" s="6">
        <f>ACOMPANHAMENTO_02[[#This Row],[QUANT]]</f>
        <v>0</v>
      </c>
    </row>
    <row r="10" spans="2:18" s="6" customFormat="1" ht="12.75" x14ac:dyDescent="0.2">
      <c r="B10" s="6" t="str">
        <f>IF(ACOMPANHAMENTO_02[[#This Row],[MAT]]="","",COUNTA($C$8:C10))</f>
        <v/>
      </c>
      <c r="C10" s="3"/>
      <c r="D10" s="26" t="str">
        <f>IFERROR(VLOOKUP(ACOMPANHAMENTO_02[[#This Row],[MAT]],FUNCIONARIOS[],3,FALSE),"")</f>
        <v/>
      </c>
      <c r="E10" s="26" t="str">
        <f>IFERROR(VLOOKUP(ACOMPANHAMENTO_02[[#This Row],[MAT]],FUNCIONARIOS[],4,FALSE),"")</f>
        <v/>
      </c>
      <c r="F10" s="8"/>
      <c r="G10" s="7"/>
      <c r="H10" s="28" t="str">
        <f>IFERROR(VLOOKUP(ACOMPANHAMENTO_02[[#This Row],[COD.S]],TABELA_PRODUÇÃO[[COD]:[SERVIÇOS]],3,FALSE),"")</f>
        <v/>
      </c>
      <c r="I10" s="140" t="str">
        <f>IFERROR(VLOOKUP(ACOMPANHAMENTO_02[[#This Row],[COD.S]],TABELA_PRODUÇÃO[[COD]:[UND.]],4,FALSE),"")</f>
        <v/>
      </c>
      <c r="J10" s="8"/>
      <c r="K10" s="58"/>
      <c r="L10" s="9"/>
      <c r="M1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0" s="6">
        <f>ACOMPANHAMENTO_02[[#This Row],[QUANT]]</f>
        <v>0</v>
      </c>
    </row>
    <row r="11" spans="2:18" s="6" customFormat="1" ht="12.75" x14ac:dyDescent="0.2">
      <c r="B11" s="6" t="str">
        <f>IF(ACOMPANHAMENTO_02[[#This Row],[MAT]]="","",COUNTA($C$8:C11))</f>
        <v/>
      </c>
      <c r="C11" s="3"/>
      <c r="D11" s="26" t="str">
        <f>IFERROR(VLOOKUP(ACOMPANHAMENTO_02[[#This Row],[MAT]],FUNCIONARIOS[],3,FALSE),"")</f>
        <v/>
      </c>
      <c r="E11" s="26" t="str">
        <f>IFERROR(VLOOKUP(ACOMPANHAMENTO_02[[#This Row],[MAT]],FUNCIONARIOS[],4,FALSE),"")</f>
        <v/>
      </c>
      <c r="F11" s="8"/>
      <c r="G11" s="7"/>
      <c r="H11" s="28" t="str">
        <f>IFERROR(VLOOKUP(ACOMPANHAMENTO_02[[#This Row],[COD.S]],TABELA_PRODUÇÃO[[COD]:[SERVIÇOS]],3,FALSE),"")</f>
        <v/>
      </c>
      <c r="I11" s="140" t="str">
        <f>IFERROR(VLOOKUP(ACOMPANHAMENTO_02[[#This Row],[COD.S]],TABELA_PRODUÇÃO[[COD]:[UND.]],4,FALSE),"")</f>
        <v/>
      </c>
      <c r="J11" s="8"/>
      <c r="K11" s="58"/>
      <c r="L11" s="9"/>
      <c r="M1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1" s="6">
        <f>ACOMPANHAMENTO_02[[#This Row],[QUANT]]</f>
        <v>0</v>
      </c>
    </row>
    <row r="12" spans="2:18" s="6" customFormat="1" ht="12.75" x14ac:dyDescent="0.2">
      <c r="B12" s="6" t="str">
        <f>IF(ACOMPANHAMENTO_02[[#This Row],[MAT]]="","",COUNTA($C$8:C12))</f>
        <v/>
      </c>
      <c r="C12" s="3"/>
      <c r="D12" s="26" t="str">
        <f>IFERROR(VLOOKUP(ACOMPANHAMENTO_02[[#This Row],[MAT]],FUNCIONARIOS[],3,FALSE),"")</f>
        <v/>
      </c>
      <c r="E12" s="26" t="str">
        <f>IFERROR(VLOOKUP(ACOMPANHAMENTO_02[[#This Row],[MAT]],FUNCIONARIOS[],4,FALSE),"")</f>
        <v/>
      </c>
      <c r="F12" s="8"/>
      <c r="G12" s="7"/>
      <c r="H12" s="28" t="str">
        <f>IFERROR(VLOOKUP(ACOMPANHAMENTO_02[[#This Row],[COD.S]],TABELA_PRODUÇÃO[[COD]:[SERVIÇOS]],3,FALSE),"")</f>
        <v/>
      </c>
      <c r="I12" s="140" t="str">
        <f>IFERROR(VLOOKUP(ACOMPANHAMENTO_02[[#This Row],[COD.S]],TABELA_PRODUÇÃO[[COD]:[UND.]],4,FALSE),"")</f>
        <v/>
      </c>
      <c r="J12" s="8"/>
      <c r="K12" s="58"/>
      <c r="L12" s="9"/>
      <c r="M1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2" s="6">
        <f>ACOMPANHAMENTO_02[[#This Row],[QUANT]]</f>
        <v>0</v>
      </c>
    </row>
    <row r="13" spans="2:18" s="6" customFormat="1" ht="12.75" x14ac:dyDescent="0.2">
      <c r="B13" s="6" t="str">
        <f>IF(ACOMPANHAMENTO_02[[#This Row],[MAT]]="","",COUNTA($C$8:C13))</f>
        <v/>
      </c>
      <c r="C13" s="3"/>
      <c r="D13" s="26" t="str">
        <f>IFERROR(VLOOKUP(ACOMPANHAMENTO_02[[#This Row],[MAT]],FUNCIONARIOS[],3,FALSE),"")</f>
        <v/>
      </c>
      <c r="E13" s="26" t="str">
        <f>IFERROR(VLOOKUP(ACOMPANHAMENTO_02[[#This Row],[MAT]],FUNCIONARIOS[],4,FALSE),"")</f>
        <v/>
      </c>
      <c r="F13" s="8"/>
      <c r="G13" s="7"/>
      <c r="H13" s="28" t="str">
        <f>IFERROR(VLOOKUP(ACOMPANHAMENTO_02[[#This Row],[COD.S]],TABELA_PRODUÇÃO[[COD]:[SERVIÇOS]],3,FALSE),"")</f>
        <v/>
      </c>
      <c r="I13" s="140" t="str">
        <f>IFERROR(VLOOKUP(ACOMPANHAMENTO_02[[#This Row],[COD.S]],TABELA_PRODUÇÃO[[COD]:[UND.]],4,FALSE),"")</f>
        <v/>
      </c>
      <c r="J13" s="8"/>
      <c r="K13" s="58"/>
      <c r="L13" s="9"/>
      <c r="M1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3" s="6">
        <f>ACOMPANHAMENTO_02[[#This Row],[QUANT]]</f>
        <v>0</v>
      </c>
    </row>
    <row r="14" spans="2:18" s="6" customFormat="1" ht="12.75" x14ac:dyDescent="0.2">
      <c r="B14" s="6" t="str">
        <f>IF(ACOMPANHAMENTO_02[[#This Row],[MAT]]="","",COUNTA($C$8:C14))</f>
        <v/>
      </c>
      <c r="C14" s="3"/>
      <c r="D14" s="26" t="str">
        <f>IFERROR(VLOOKUP(ACOMPANHAMENTO_02[[#This Row],[MAT]],FUNCIONARIOS[],3,FALSE),"")</f>
        <v/>
      </c>
      <c r="E14" s="26" t="str">
        <f>IFERROR(VLOOKUP(ACOMPANHAMENTO_02[[#This Row],[MAT]],FUNCIONARIOS[],4,FALSE),"")</f>
        <v/>
      </c>
      <c r="F14" s="8"/>
      <c r="G14" s="7"/>
      <c r="H14" s="28" t="str">
        <f>IFERROR(VLOOKUP(ACOMPANHAMENTO_02[[#This Row],[COD.S]],TABELA_PRODUÇÃO[[COD]:[SERVIÇOS]],3,FALSE),"")</f>
        <v/>
      </c>
      <c r="I14" s="140" t="str">
        <f>IFERROR(VLOOKUP(ACOMPANHAMENTO_02[[#This Row],[COD.S]],TABELA_PRODUÇÃO[[COD]:[UND.]],4,FALSE),"")</f>
        <v/>
      </c>
      <c r="J14" s="8"/>
      <c r="K14" s="58"/>
      <c r="L14" s="9"/>
      <c r="M1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4" s="6">
        <f>ACOMPANHAMENTO_02[[#This Row],[QUANT]]</f>
        <v>0</v>
      </c>
    </row>
    <row r="15" spans="2:18" s="6" customFormat="1" ht="12.75" x14ac:dyDescent="0.2">
      <c r="B15" s="6" t="str">
        <f>IF(ACOMPANHAMENTO_02[[#This Row],[MAT]]="","",COUNTA($C$8:C15))</f>
        <v/>
      </c>
      <c r="C15" s="3"/>
      <c r="D15" s="26" t="str">
        <f>IFERROR(VLOOKUP(ACOMPANHAMENTO_02[[#This Row],[MAT]],FUNCIONARIOS[],3,FALSE),"")</f>
        <v/>
      </c>
      <c r="E15" s="26" t="str">
        <f>IFERROR(VLOOKUP(ACOMPANHAMENTO_02[[#This Row],[MAT]],FUNCIONARIOS[],4,FALSE),"")</f>
        <v/>
      </c>
      <c r="F15" s="8"/>
      <c r="G15" s="7"/>
      <c r="H15" s="28" t="str">
        <f>IFERROR(VLOOKUP(ACOMPANHAMENTO_02[[#This Row],[COD.S]],TABELA_PRODUÇÃO[[COD]:[SERVIÇOS]],3,FALSE),"")</f>
        <v/>
      </c>
      <c r="I15" s="140" t="str">
        <f>IFERROR(VLOOKUP(ACOMPANHAMENTO_02[[#This Row],[COD.S]],TABELA_PRODUÇÃO[[COD]:[UND.]],4,FALSE),"")</f>
        <v/>
      </c>
      <c r="J15" s="8"/>
      <c r="K15" s="58"/>
      <c r="L15" s="9"/>
      <c r="M1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5" s="6">
        <f>ACOMPANHAMENTO_02[[#This Row],[QUANT]]</f>
        <v>0</v>
      </c>
    </row>
    <row r="16" spans="2:18" s="6" customFormat="1" ht="12.75" x14ac:dyDescent="0.2">
      <c r="B16" s="6" t="str">
        <f>IF(ACOMPANHAMENTO_02[[#This Row],[MAT]]="","",COUNTA($C$8:C16))</f>
        <v/>
      </c>
      <c r="C16" s="3"/>
      <c r="D16" s="26" t="str">
        <f>IFERROR(VLOOKUP(ACOMPANHAMENTO_02[[#This Row],[MAT]],FUNCIONARIOS[],3,FALSE),"")</f>
        <v/>
      </c>
      <c r="E16" s="26" t="str">
        <f>IFERROR(VLOOKUP(ACOMPANHAMENTO_02[[#This Row],[MAT]],FUNCIONARIOS[],4,FALSE),"")</f>
        <v/>
      </c>
      <c r="F16" s="8"/>
      <c r="G16" s="7"/>
      <c r="H16" s="28" t="str">
        <f>IFERROR(VLOOKUP(ACOMPANHAMENTO_02[[#This Row],[COD.S]],TABELA_PRODUÇÃO[[COD]:[SERVIÇOS]],3,FALSE),"")</f>
        <v/>
      </c>
      <c r="I16" s="140" t="str">
        <f>IFERROR(VLOOKUP(ACOMPANHAMENTO_02[[#This Row],[COD.S]],TABELA_PRODUÇÃO[[COD]:[UND.]],4,FALSE),"")</f>
        <v/>
      </c>
      <c r="J16" s="8"/>
      <c r="K16" s="58"/>
      <c r="L16" s="9"/>
      <c r="M1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6" s="6">
        <f>ACOMPANHAMENTO_02[[#This Row],[QUANT]]</f>
        <v>0</v>
      </c>
    </row>
    <row r="17" spans="2:16" s="6" customFormat="1" ht="12.75" x14ac:dyDescent="0.2">
      <c r="B17" s="6" t="str">
        <f>IF(ACOMPANHAMENTO_02[[#This Row],[MAT]]="","",COUNTA($C$8:C17))</f>
        <v/>
      </c>
      <c r="C17" s="3"/>
      <c r="D17" s="26" t="str">
        <f>IFERROR(VLOOKUP(ACOMPANHAMENTO_02[[#This Row],[MAT]],FUNCIONARIOS[],3,FALSE),"")</f>
        <v/>
      </c>
      <c r="E17" s="26" t="str">
        <f>IFERROR(VLOOKUP(ACOMPANHAMENTO_02[[#This Row],[MAT]],FUNCIONARIOS[],4,FALSE),"")</f>
        <v/>
      </c>
      <c r="F17" s="8"/>
      <c r="G17" s="7"/>
      <c r="H17" s="28" t="str">
        <f>IFERROR(VLOOKUP(ACOMPANHAMENTO_02[[#This Row],[COD.S]],TABELA_PRODUÇÃO[[COD]:[SERVIÇOS]],3,FALSE),"")</f>
        <v/>
      </c>
      <c r="I17" s="140" t="str">
        <f>IFERROR(VLOOKUP(ACOMPANHAMENTO_02[[#This Row],[COD.S]],TABELA_PRODUÇÃO[[COD]:[UND.]],4,FALSE),"")</f>
        <v/>
      </c>
      <c r="J17" s="8"/>
      <c r="K17" s="58"/>
      <c r="L17" s="9"/>
      <c r="M1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7" s="6">
        <f>ACOMPANHAMENTO_02[[#This Row],[QUANT]]</f>
        <v>0</v>
      </c>
    </row>
    <row r="18" spans="2:16" s="6" customFormat="1" ht="12.75" x14ac:dyDescent="0.2">
      <c r="B18" s="6" t="str">
        <f>IF(ACOMPANHAMENTO_02[[#This Row],[MAT]]="","",COUNTA($C$8:C18))</f>
        <v/>
      </c>
      <c r="C18" s="3"/>
      <c r="D18" s="26" t="str">
        <f>IFERROR(VLOOKUP(ACOMPANHAMENTO_02[[#This Row],[MAT]],FUNCIONARIOS[],3,FALSE),"")</f>
        <v/>
      </c>
      <c r="E18" s="26" t="str">
        <f>IFERROR(VLOOKUP(ACOMPANHAMENTO_02[[#This Row],[MAT]],FUNCIONARIOS[],4,FALSE),"")</f>
        <v/>
      </c>
      <c r="F18" s="8"/>
      <c r="G18" s="7"/>
      <c r="H18" s="28" t="str">
        <f>IFERROR(VLOOKUP(ACOMPANHAMENTO_02[[#This Row],[COD.S]],TABELA_PRODUÇÃO[[COD]:[SERVIÇOS]],3,FALSE),"")</f>
        <v/>
      </c>
      <c r="I18" s="140" t="str">
        <f>IFERROR(VLOOKUP(ACOMPANHAMENTO_02[[#This Row],[COD.S]],TABELA_PRODUÇÃO[[COD]:[UND.]],4,FALSE),"")</f>
        <v/>
      </c>
      <c r="J18" s="8"/>
      <c r="K18" s="58"/>
      <c r="L18" s="9"/>
      <c r="M1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8" s="6">
        <f>ACOMPANHAMENTO_02[[#This Row],[QUANT]]</f>
        <v>0</v>
      </c>
    </row>
    <row r="19" spans="2:16" s="6" customFormat="1" ht="12.75" x14ac:dyDescent="0.2">
      <c r="B19" s="6" t="str">
        <f>IF(ACOMPANHAMENTO_02[[#This Row],[MAT]]="","",COUNTA($C$8:C19))</f>
        <v/>
      </c>
      <c r="C19" s="3"/>
      <c r="D19" s="26" t="str">
        <f>IFERROR(VLOOKUP(ACOMPANHAMENTO_02[[#This Row],[MAT]],FUNCIONARIOS[],3,FALSE),"")</f>
        <v/>
      </c>
      <c r="E19" s="26" t="str">
        <f>IFERROR(VLOOKUP(ACOMPANHAMENTO_02[[#This Row],[MAT]],FUNCIONARIOS[],4,FALSE),"")</f>
        <v/>
      </c>
      <c r="F19" s="8"/>
      <c r="G19" s="7"/>
      <c r="H19" s="28" t="str">
        <f>IFERROR(VLOOKUP(ACOMPANHAMENTO_02[[#This Row],[COD.S]],TABELA_PRODUÇÃO[[COD]:[SERVIÇOS]],3,FALSE),"")</f>
        <v/>
      </c>
      <c r="I19" s="140" t="str">
        <f>IFERROR(VLOOKUP(ACOMPANHAMENTO_02[[#This Row],[COD.S]],TABELA_PRODUÇÃO[[COD]:[UND.]],4,FALSE),"")</f>
        <v/>
      </c>
      <c r="J19" s="8"/>
      <c r="K19" s="58"/>
      <c r="L19" s="9"/>
      <c r="M1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9" s="6">
        <f>ACOMPANHAMENTO_02[[#This Row],[QUANT]]</f>
        <v>0</v>
      </c>
    </row>
    <row r="20" spans="2:16" s="6" customFormat="1" ht="12.75" x14ac:dyDescent="0.2">
      <c r="B20" s="6" t="str">
        <f>IF(ACOMPANHAMENTO_02[[#This Row],[MAT]]="","",COUNTA($C$8:C20))</f>
        <v/>
      </c>
      <c r="C20" s="3"/>
      <c r="D20" s="26" t="str">
        <f>IFERROR(VLOOKUP(ACOMPANHAMENTO_02[[#This Row],[MAT]],FUNCIONARIOS[],3,FALSE),"")</f>
        <v/>
      </c>
      <c r="E20" s="26" t="str">
        <f>IFERROR(VLOOKUP(ACOMPANHAMENTO_02[[#This Row],[MAT]],FUNCIONARIOS[],4,FALSE),"")</f>
        <v/>
      </c>
      <c r="F20" s="8"/>
      <c r="G20" s="7"/>
      <c r="H20" s="28" t="str">
        <f>IFERROR(VLOOKUP(ACOMPANHAMENTO_02[[#This Row],[COD.S]],TABELA_PRODUÇÃO[[COD]:[SERVIÇOS]],3,FALSE),"")</f>
        <v/>
      </c>
      <c r="I20" s="140" t="str">
        <f>IFERROR(VLOOKUP(ACOMPANHAMENTO_02[[#This Row],[COD.S]],TABELA_PRODUÇÃO[[COD]:[UND.]],4,FALSE),"")</f>
        <v/>
      </c>
      <c r="J20" s="8"/>
      <c r="K20" s="58"/>
      <c r="L20" s="9"/>
      <c r="M2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0" s="6">
        <f>ACOMPANHAMENTO_02[[#This Row],[QUANT]]</f>
        <v>0</v>
      </c>
    </row>
    <row r="21" spans="2:16" s="6" customFormat="1" ht="12.75" x14ac:dyDescent="0.2">
      <c r="B21" s="6" t="str">
        <f>IF(ACOMPANHAMENTO_02[[#This Row],[MAT]]="","",COUNTA($C$8:C21))</f>
        <v/>
      </c>
      <c r="C21" s="3"/>
      <c r="D21" s="26" t="str">
        <f>IFERROR(VLOOKUP(ACOMPANHAMENTO_02[[#This Row],[MAT]],FUNCIONARIOS[],3,FALSE),"")</f>
        <v/>
      </c>
      <c r="E21" s="26" t="str">
        <f>IFERROR(VLOOKUP(ACOMPANHAMENTO_02[[#This Row],[MAT]],FUNCIONARIOS[],4,FALSE),"")</f>
        <v/>
      </c>
      <c r="F21" s="8"/>
      <c r="G21" s="7"/>
      <c r="H21" s="28" t="str">
        <f>IFERROR(VLOOKUP(ACOMPANHAMENTO_02[[#This Row],[COD.S]],TABELA_PRODUÇÃO[[COD]:[SERVIÇOS]],3,FALSE),"")</f>
        <v/>
      </c>
      <c r="I21" s="140" t="str">
        <f>IFERROR(VLOOKUP(ACOMPANHAMENTO_02[[#This Row],[COD.S]],TABELA_PRODUÇÃO[[COD]:[UND.]],4,FALSE),"")</f>
        <v/>
      </c>
      <c r="J21" s="8"/>
      <c r="K21" s="58"/>
      <c r="L21" s="9"/>
      <c r="M2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1" s="6">
        <f>ACOMPANHAMENTO_02[[#This Row],[QUANT]]</f>
        <v>0</v>
      </c>
    </row>
    <row r="22" spans="2:16" s="6" customFormat="1" ht="12.75" x14ac:dyDescent="0.2">
      <c r="B22" s="6" t="str">
        <f>IF(ACOMPANHAMENTO_02[[#This Row],[MAT]]="","",COUNTA($C$8:C22))</f>
        <v/>
      </c>
      <c r="C22" s="3"/>
      <c r="D22" s="26" t="str">
        <f>IFERROR(VLOOKUP(ACOMPANHAMENTO_02[[#This Row],[MAT]],FUNCIONARIOS[],3,FALSE),"")</f>
        <v/>
      </c>
      <c r="E22" s="26" t="str">
        <f>IFERROR(VLOOKUP(ACOMPANHAMENTO_02[[#This Row],[MAT]],FUNCIONARIOS[],4,FALSE),"")</f>
        <v/>
      </c>
      <c r="F22" s="8"/>
      <c r="G22" s="7"/>
      <c r="H22" s="28" t="str">
        <f>IFERROR(VLOOKUP(ACOMPANHAMENTO_02[[#This Row],[COD.S]],TABELA_PRODUÇÃO[[COD]:[SERVIÇOS]],3,FALSE),"")</f>
        <v/>
      </c>
      <c r="I22" s="140" t="str">
        <f>IFERROR(VLOOKUP(ACOMPANHAMENTO_02[[#This Row],[COD.S]],TABELA_PRODUÇÃO[[COD]:[UND.]],4,FALSE),"")</f>
        <v/>
      </c>
      <c r="J22" s="8"/>
      <c r="K22" s="58"/>
      <c r="L22" s="9"/>
      <c r="M2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2" s="6">
        <f>ACOMPANHAMENTO_02[[#This Row],[QUANT]]</f>
        <v>0</v>
      </c>
    </row>
    <row r="23" spans="2:16" s="6" customFormat="1" ht="12.75" x14ac:dyDescent="0.2">
      <c r="B23" s="6" t="str">
        <f>IF(ACOMPANHAMENTO_02[[#This Row],[MAT]]="","",COUNTA($C$8:C23))</f>
        <v/>
      </c>
      <c r="C23" s="3"/>
      <c r="D23" s="26" t="str">
        <f>IFERROR(VLOOKUP(ACOMPANHAMENTO_02[[#This Row],[MAT]],FUNCIONARIOS[],3,FALSE),"")</f>
        <v/>
      </c>
      <c r="E23" s="26" t="str">
        <f>IFERROR(VLOOKUP(ACOMPANHAMENTO_02[[#This Row],[MAT]],FUNCIONARIOS[],4,FALSE),"")</f>
        <v/>
      </c>
      <c r="F23" s="8"/>
      <c r="G23" s="7"/>
      <c r="H23" s="28" t="str">
        <f>IFERROR(VLOOKUP(ACOMPANHAMENTO_02[[#This Row],[COD.S]],TABELA_PRODUÇÃO[[COD]:[SERVIÇOS]],3,FALSE),"")</f>
        <v/>
      </c>
      <c r="I23" s="140" t="str">
        <f>IFERROR(VLOOKUP(ACOMPANHAMENTO_02[[#This Row],[COD.S]],TABELA_PRODUÇÃO[[COD]:[UND.]],4,FALSE),"")</f>
        <v/>
      </c>
      <c r="J23" s="8"/>
      <c r="K23" s="58"/>
      <c r="L23" s="9"/>
      <c r="M2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3" s="6">
        <f>ACOMPANHAMENTO_02[[#This Row],[QUANT]]</f>
        <v>0</v>
      </c>
    </row>
    <row r="24" spans="2:16" s="6" customFormat="1" ht="12.75" x14ac:dyDescent="0.2">
      <c r="B24" s="6" t="str">
        <f>IF(ACOMPANHAMENTO_02[[#This Row],[MAT]]="","",COUNTA($C$8:C24))</f>
        <v/>
      </c>
      <c r="C24" s="3"/>
      <c r="D24" s="26" t="str">
        <f>IFERROR(VLOOKUP(ACOMPANHAMENTO_02[[#This Row],[MAT]],FUNCIONARIOS[],3,FALSE),"")</f>
        <v/>
      </c>
      <c r="E24" s="26" t="str">
        <f>IFERROR(VLOOKUP(ACOMPANHAMENTO_02[[#This Row],[MAT]],FUNCIONARIOS[],4,FALSE),"")</f>
        <v/>
      </c>
      <c r="F24" s="8"/>
      <c r="G24" s="7"/>
      <c r="H24" s="28" t="str">
        <f>IFERROR(VLOOKUP(ACOMPANHAMENTO_02[[#This Row],[COD.S]],TABELA_PRODUÇÃO[[COD]:[SERVIÇOS]],3,FALSE),"")</f>
        <v/>
      </c>
      <c r="I24" s="140" t="str">
        <f>IFERROR(VLOOKUP(ACOMPANHAMENTO_02[[#This Row],[COD.S]],TABELA_PRODUÇÃO[[COD]:[UND.]],4,FALSE),"")</f>
        <v/>
      </c>
      <c r="J24" s="8"/>
      <c r="K24" s="58"/>
      <c r="L24" s="9"/>
      <c r="M2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4" s="6">
        <f>ACOMPANHAMENTO_02[[#This Row],[QUANT]]</f>
        <v>0</v>
      </c>
    </row>
    <row r="25" spans="2:16" s="6" customFormat="1" ht="12.75" x14ac:dyDescent="0.2">
      <c r="B25" s="6" t="str">
        <f>IF(ACOMPANHAMENTO_02[[#This Row],[MAT]]="","",COUNTA($C$8:C25))</f>
        <v/>
      </c>
      <c r="C25" s="3"/>
      <c r="D25" s="26" t="str">
        <f>IFERROR(VLOOKUP(ACOMPANHAMENTO_02[[#This Row],[MAT]],FUNCIONARIOS[],3,FALSE),"")</f>
        <v/>
      </c>
      <c r="E25" s="26" t="str">
        <f>IFERROR(VLOOKUP(ACOMPANHAMENTO_02[[#This Row],[MAT]],FUNCIONARIOS[],4,FALSE),"")</f>
        <v/>
      </c>
      <c r="F25" s="8"/>
      <c r="G25" s="7"/>
      <c r="H25" s="28" t="str">
        <f>IFERROR(VLOOKUP(ACOMPANHAMENTO_02[[#This Row],[COD.S]],TABELA_PRODUÇÃO[[COD]:[SERVIÇOS]],3,FALSE),"")</f>
        <v/>
      </c>
      <c r="I25" s="140" t="str">
        <f>IFERROR(VLOOKUP(ACOMPANHAMENTO_02[[#This Row],[COD.S]],TABELA_PRODUÇÃO[[COD]:[UND.]],4,FALSE),"")</f>
        <v/>
      </c>
      <c r="J25" s="8"/>
      <c r="K25" s="58"/>
      <c r="L25" s="9"/>
      <c r="M2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5" s="6">
        <f>ACOMPANHAMENTO_02[[#This Row],[QUANT]]</f>
        <v>0</v>
      </c>
    </row>
    <row r="26" spans="2:16" s="6" customFormat="1" ht="12.75" x14ac:dyDescent="0.2">
      <c r="B26" s="6" t="str">
        <f>IF(ACOMPANHAMENTO_02[[#This Row],[MAT]]="","",COUNTA($C$8:C26))</f>
        <v/>
      </c>
      <c r="C26" s="3"/>
      <c r="D26" s="26" t="str">
        <f>IFERROR(VLOOKUP(ACOMPANHAMENTO_02[[#This Row],[MAT]],FUNCIONARIOS[],3,FALSE),"")</f>
        <v/>
      </c>
      <c r="E26" s="26" t="str">
        <f>IFERROR(VLOOKUP(ACOMPANHAMENTO_02[[#This Row],[MAT]],FUNCIONARIOS[],4,FALSE),"")</f>
        <v/>
      </c>
      <c r="F26" s="8"/>
      <c r="G26" s="7"/>
      <c r="H26" s="28" t="str">
        <f>IFERROR(VLOOKUP(ACOMPANHAMENTO_02[[#This Row],[COD.S]],TABELA_PRODUÇÃO[[COD]:[SERVIÇOS]],3,FALSE),"")</f>
        <v/>
      </c>
      <c r="I26" s="140" t="str">
        <f>IFERROR(VLOOKUP(ACOMPANHAMENTO_02[[#This Row],[COD.S]],TABELA_PRODUÇÃO[[COD]:[UND.]],4,FALSE),"")</f>
        <v/>
      </c>
      <c r="J26" s="8"/>
      <c r="K26" s="58"/>
      <c r="L26" s="9"/>
      <c r="M2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6" s="6">
        <f>ACOMPANHAMENTO_02[[#This Row],[QUANT]]</f>
        <v>0</v>
      </c>
    </row>
    <row r="27" spans="2:16" s="6" customFormat="1" ht="12.75" x14ac:dyDescent="0.2">
      <c r="B27" s="6" t="str">
        <f>IF(ACOMPANHAMENTO_02[[#This Row],[MAT]]="","",COUNTA($C$8:C27))</f>
        <v/>
      </c>
      <c r="C27" s="3"/>
      <c r="D27" s="26" t="str">
        <f>IFERROR(VLOOKUP(ACOMPANHAMENTO_02[[#This Row],[MAT]],FUNCIONARIOS[],3,FALSE),"")</f>
        <v/>
      </c>
      <c r="E27" s="26" t="str">
        <f>IFERROR(VLOOKUP(ACOMPANHAMENTO_02[[#This Row],[MAT]],FUNCIONARIOS[],4,FALSE),"")</f>
        <v/>
      </c>
      <c r="F27" s="8"/>
      <c r="G27" s="7"/>
      <c r="H27" s="28" t="str">
        <f>IFERROR(VLOOKUP(ACOMPANHAMENTO_02[[#This Row],[COD.S]],TABELA_PRODUÇÃO[[COD]:[SERVIÇOS]],3,FALSE),"")</f>
        <v/>
      </c>
      <c r="I27" s="140" t="str">
        <f>IFERROR(VLOOKUP(ACOMPANHAMENTO_02[[#This Row],[COD.S]],TABELA_PRODUÇÃO[[COD]:[UND.]],4,FALSE),"")</f>
        <v/>
      </c>
      <c r="J27" s="8"/>
      <c r="K27" s="58"/>
      <c r="L27" s="9"/>
      <c r="M2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7" s="6">
        <f>ACOMPANHAMENTO_02[[#This Row],[QUANT]]</f>
        <v>0</v>
      </c>
    </row>
    <row r="28" spans="2:16" s="6" customFormat="1" ht="12.75" x14ac:dyDescent="0.2">
      <c r="B28" s="6" t="str">
        <f>IF(ACOMPANHAMENTO_02[[#This Row],[MAT]]="","",COUNTA($C$8:C28))</f>
        <v/>
      </c>
      <c r="C28" s="3"/>
      <c r="D28" s="26" t="str">
        <f>IFERROR(VLOOKUP(ACOMPANHAMENTO_02[[#This Row],[MAT]],FUNCIONARIOS[],3,FALSE),"")</f>
        <v/>
      </c>
      <c r="E28" s="26" t="str">
        <f>IFERROR(VLOOKUP(ACOMPANHAMENTO_02[[#This Row],[MAT]],FUNCIONARIOS[],4,FALSE),"")</f>
        <v/>
      </c>
      <c r="F28" s="8"/>
      <c r="G28" s="7"/>
      <c r="H28" s="28" t="str">
        <f>IFERROR(VLOOKUP(ACOMPANHAMENTO_02[[#This Row],[COD.S]],TABELA_PRODUÇÃO[[COD]:[SERVIÇOS]],3,FALSE),"")</f>
        <v/>
      </c>
      <c r="I28" s="140" t="str">
        <f>IFERROR(VLOOKUP(ACOMPANHAMENTO_02[[#This Row],[COD.S]],TABELA_PRODUÇÃO[[COD]:[UND.]],4,FALSE),"")</f>
        <v/>
      </c>
      <c r="J28" s="8"/>
      <c r="K28" s="58"/>
      <c r="L28" s="9"/>
      <c r="M2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8" s="6">
        <f>ACOMPANHAMENTO_02[[#This Row],[QUANT]]</f>
        <v>0</v>
      </c>
    </row>
    <row r="29" spans="2:16" s="6" customFormat="1" ht="12.75" x14ac:dyDescent="0.2">
      <c r="B29" s="6" t="str">
        <f>IF(ACOMPANHAMENTO_02[[#This Row],[MAT]]="","",COUNTA($C$8:C29))</f>
        <v/>
      </c>
      <c r="C29" s="3"/>
      <c r="D29" s="26" t="str">
        <f>IFERROR(VLOOKUP(ACOMPANHAMENTO_02[[#This Row],[MAT]],FUNCIONARIOS[],3,FALSE),"")</f>
        <v/>
      </c>
      <c r="E29" s="26" t="str">
        <f>IFERROR(VLOOKUP(ACOMPANHAMENTO_02[[#This Row],[MAT]],FUNCIONARIOS[],4,FALSE),"")</f>
        <v/>
      </c>
      <c r="F29" s="8"/>
      <c r="G29" s="7"/>
      <c r="H29" s="28" t="str">
        <f>IFERROR(VLOOKUP(ACOMPANHAMENTO_02[[#This Row],[COD.S]],TABELA_PRODUÇÃO[[COD]:[SERVIÇOS]],3,FALSE),"")</f>
        <v/>
      </c>
      <c r="I29" s="140" t="str">
        <f>IFERROR(VLOOKUP(ACOMPANHAMENTO_02[[#This Row],[COD.S]],TABELA_PRODUÇÃO[[COD]:[UND.]],4,FALSE),"")</f>
        <v/>
      </c>
      <c r="J29" s="8"/>
      <c r="K29" s="58"/>
      <c r="L29" s="9"/>
      <c r="M2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9" s="6">
        <f>ACOMPANHAMENTO_02[[#This Row],[QUANT]]</f>
        <v>0</v>
      </c>
    </row>
    <row r="30" spans="2:16" s="6" customFormat="1" ht="12.75" x14ac:dyDescent="0.2">
      <c r="B30" s="6" t="str">
        <f>IF(ACOMPANHAMENTO_02[[#This Row],[MAT]]="","",COUNTA($C$8:C30))</f>
        <v/>
      </c>
      <c r="C30" s="3"/>
      <c r="D30" s="26" t="str">
        <f>IFERROR(VLOOKUP(ACOMPANHAMENTO_02[[#This Row],[MAT]],FUNCIONARIOS[],3,FALSE),"")</f>
        <v/>
      </c>
      <c r="E30" s="26" t="str">
        <f>IFERROR(VLOOKUP(ACOMPANHAMENTO_02[[#This Row],[MAT]],FUNCIONARIOS[],4,FALSE),"")</f>
        <v/>
      </c>
      <c r="F30" s="8"/>
      <c r="G30" s="7"/>
      <c r="H30" s="28" t="str">
        <f>IFERROR(VLOOKUP(ACOMPANHAMENTO_02[[#This Row],[COD.S]],TABELA_PRODUÇÃO[[COD]:[SERVIÇOS]],3,FALSE),"")</f>
        <v/>
      </c>
      <c r="I30" s="140" t="str">
        <f>IFERROR(VLOOKUP(ACOMPANHAMENTO_02[[#This Row],[COD.S]],TABELA_PRODUÇÃO[[COD]:[UND.]],4,FALSE),"")</f>
        <v/>
      </c>
      <c r="J30" s="8"/>
      <c r="K30" s="58"/>
      <c r="L30" s="9"/>
      <c r="M3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0" s="6">
        <f>ACOMPANHAMENTO_02[[#This Row],[QUANT]]</f>
        <v>0</v>
      </c>
    </row>
    <row r="31" spans="2:16" s="6" customFormat="1" ht="12.75" x14ac:dyDescent="0.2">
      <c r="B31" s="6" t="str">
        <f>IF(ACOMPANHAMENTO_02[[#This Row],[MAT]]="","",COUNTA($C$8:C31))</f>
        <v/>
      </c>
      <c r="C31" s="3"/>
      <c r="D31" s="26" t="str">
        <f>IFERROR(VLOOKUP(ACOMPANHAMENTO_02[[#This Row],[MAT]],FUNCIONARIOS[],3,FALSE),"")</f>
        <v/>
      </c>
      <c r="E31" s="26" t="str">
        <f>IFERROR(VLOOKUP(ACOMPANHAMENTO_02[[#This Row],[MAT]],FUNCIONARIOS[],4,FALSE),"")</f>
        <v/>
      </c>
      <c r="F31" s="8"/>
      <c r="G31" s="7"/>
      <c r="H31" s="28" t="str">
        <f>IFERROR(VLOOKUP(ACOMPANHAMENTO_02[[#This Row],[COD.S]],TABELA_PRODUÇÃO[[COD]:[SERVIÇOS]],3,FALSE),"")</f>
        <v/>
      </c>
      <c r="I31" s="140" t="str">
        <f>IFERROR(VLOOKUP(ACOMPANHAMENTO_02[[#This Row],[COD.S]],TABELA_PRODUÇÃO[[COD]:[UND.]],4,FALSE),"")</f>
        <v/>
      </c>
      <c r="J31" s="8"/>
      <c r="K31" s="58"/>
      <c r="L31" s="9"/>
      <c r="M3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1" s="6">
        <f>ACOMPANHAMENTO_02[[#This Row],[QUANT]]</f>
        <v>0</v>
      </c>
    </row>
    <row r="32" spans="2:16" s="6" customFormat="1" ht="12.75" x14ac:dyDescent="0.2">
      <c r="B32" s="6" t="str">
        <f>IF(ACOMPANHAMENTO_02[[#This Row],[MAT]]="","",COUNTA($C$8:C32))</f>
        <v/>
      </c>
      <c r="C32" s="3"/>
      <c r="D32" s="26" t="str">
        <f>IFERROR(VLOOKUP(ACOMPANHAMENTO_02[[#This Row],[MAT]],FUNCIONARIOS[],3,FALSE),"")</f>
        <v/>
      </c>
      <c r="E32" s="26" t="str">
        <f>IFERROR(VLOOKUP(ACOMPANHAMENTO_02[[#This Row],[MAT]],FUNCIONARIOS[],4,FALSE),"")</f>
        <v/>
      </c>
      <c r="F32" s="8"/>
      <c r="G32" s="7"/>
      <c r="H32" s="28" t="str">
        <f>IFERROR(VLOOKUP(ACOMPANHAMENTO_02[[#This Row],[COD.S]],TABELA_PRODUÇÃO[[COD]:[SERVIÇOS]],3,FALSE),"")</f>
        <v/>
      </c>
      <c r="I32" s="140" t="str">
        <f>IFERROR(VLOOKUP(ACOMPANHAMENTO_02[[#This Row],[COD.S]],TABELA_PRODUÇÃO[[COD]:[UND.]],4,FALSE),"")</f>
        <v/>
      </c>
      <c r="J32" s="8"/>
      <c r="K32" s="58"/>
      <c r="L32" s="9"/>
      <c r="M3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2" s="6">
        <f>ACOMPANHAMENTO_02[[#This Row],[QUANT]]</f>
        <v>0</v>
      </c>
    </row>
    <row r="33" spans="2:16" s="6" customFormat="1" ht="12.75" x14ac:dyDescent="0.2">
      <c r="B33" s="6" t="str">
        <f>IF(ACOMPANHAMENTO_02[[#This Row],[MAT]]="","",COUNTA($C$8:C33))</f>
        <v/>
      </c>
      <c r="C33" s="3"/>
      <c r="D33" s="26" t="str">
        <f>IFERROR(VLOOKUP(ACOMPANHAMENTO_02[[#This Row],[MAT]],FUNCIONARIOS[],3,FALSE),"")</f>
        <v/>
      </c>
      <c r="E33" s="26" t="str">
        <f>IFERROR(VLOOKUP(ACOMPANHAMENTO_02[[#This Row],[MAT]],FUNCIONARIOS[],4,FALSE),"")</f>
        <v/>
      </c>
      <c r="F33" s="8"/>
      <c r="G33" s="7"/>
      <c r="H33" s="28" t="str">
        <f>IFERROR(VLOOKUP(ACOMPANHAMENTO_02[[#This Row],[COD.S]],TABELA_PRODUÇÃO[[COD]:[SERVIÇOS]],3,FALSE),"")</f>
        <v/>
      </c>
      <c r="I33" s="140" t="str">
        <f>IFERROR(VLOOKUP(ACOMPANHAMENTO_02[[#This Row],[COD.S]],TABELA_PRODUÇÃO[[COD]:[UND.]],4,FALSE),"")</f>
        <v/>
      </c>
      <c r="J33" s="8"/>
      <c r="K33" s="58"/>
      <c r="L33" s="9"/>
      <c r="M3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3" s="6">
        <f>ACOMPANHAMENTO_02[[#This Row],[QUANT]]</f>
        <v>0</v>
      </c>
    </row>
    <row r="34" spans="2:16" s="6" customFormat="1" ht="12.75" x14ac:dyDescent="0.2">
      <c r="B34" s="6" t="str">
        <f>IF(ACOMPANHAMENTO_02[[#This Row],[MAT]]="","",COUNTA($C$8:C34))</f>
        <v/>
      </c>
      <c r="C34" s="3"/>
      <c r="D34" s="26" t="str">
        <f>IFERROR(VLOOKUP(ACOMPANHAMENTO_02[[#This Row],[MAT]],FUNCIONARIOS[],3,FALSE),"")</f>
        <v/>
      </c>
      <c r="E34" s="26" t="str">
        <f>IFERROR(VLOOKUP(ACOMPANHAMENTO_02[[#This Row],[MAT]],FUNCIONARIOS[],4,FALSE),"")</f>
        <v/>
      </c>
      <c r="F34" s="8"/>
      <c r="G34" s="7"/>
      <c r="H34" s="28" t="str">
        <f>IFERROR(VLOOKUP(ACOMPANHAMENTO_02[[#This Row],[COD.S]],TABELA_PRODUÇÃO[[COD]:[SERVIÇOS]],3,FALSE),"")</f>
        <v/>
      </c>
      <c r="I34" s="140" t="str">
        <f>IFERROR(VLOOKUP(ACOMPANHAMENTO_02[[#This Row],[COD.S]],TABELA_PRODUÇÃO[[COD]:[UND.]],4,FALSE),"")</f>
        <v/>
      </c>
      <c r="J34" s="8"/>
      <c r="K34" s="58"/>
      <c r="L34" s="9"/>
      <c r="M3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4" s="6">
        <f>ACOMPANHAMENTO_02[[#This Row],[QUANT]]</f>
        <v>0</v>
      </c>
    </row>
    <row r="35" spans="2:16" s="6" customFormat="1" ht="12.75" x14ac:dyDescent="0.2">
      <c r="B35" s="6" t="str">
        <f>IF(ACOMPANHAMENTO_02[[#This Row],[MAT]]="","",COUNTA($C$8:C35))</f>
        <v/>
      </c>
      <c r="C35" s="3"/>
      <c r="D35" s="26" t="str">
        <f>IFERROR(VLOOKUP(ACOMPANHAMENTO_02[[#This Row],[MAT]],FUNCIONARIOS[],3,FALSE),"")</f>
        <v/>
      </c>
      <c r="E35" s="26" t="str">
        <f>IFERROR(VLOOKUP(ACOMPANHAMENTO_02[[#This Row],[MAT]],FUNCIONARIOS[],4,FALSE),"")</f>
        <v/>
      </c>
      <c r="F35" s="8"/>
      <c r="G35" s="7"/>
      <c r="H35" s="28" t="str">
        <f>IFERROR(VLOOKUP(ACOMPANHAMENTO_02[[#This Row],[COD.S]],TABELA_PRODUÇÃO[[COD]:[SERVIÇOS]],3,FALSE),"")</f>
        <v/>
      </c>
      <c r="I35" s="140" t="str">
        <f>IFERROR(VLOOKUP(ACOMPANHAMENTO_02[[#This Row],[COD.S]],TABELA_PRODUÇÃO[[COD]:[UND.]],4,FALSE),"")</f>
        <v/>
      </c>
      <c r="J35" s="8"/>
      <c r="K35" s="58"/>
      <c r="L35" s="9"/>
      <c r="M3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5" s="6">
        <f>ACOMPANHAMENTO_02[[#This Row],[QUANT]]</f>
        <v>0</v>
      </c>
    </row>
    <row r="36" spans="2:16" s="6" customFormat="1" ht="12.75" x14ac:dyDescent="0.2">
      <c r="B36" s="6" t="str">
        <f>IF(ACOMPANHAMENTO_02[[#This Row],[MAT]]="","",COUNTA($C$8:C36))</f>
        <v/>
      </c>
      <c r="C36" s="3"/>
      <c r="D36" s="26" t="str">
        <f>IFERROR(VLOOKUP(ACOMPANHAMENTO_02[[#This Row],[MAT]],FUNCIONARIOS[],3,FALSE),"")</f>
        <v/>
      </c>
      <c r="E36" s="26" t="str">
        <f>IFERROR(VLOOKUP(ACOMPANHAMENTO_02[[#This Row],[MAT]],FUNCIONARIOS[],4,FALSE),"")</f>
        <v/>
      </c>
      <c r="F36" s="8"/>
      <c r="G36" s="7"/>
      <c r="H36" s="28" t="str">
        <f>IFERROR(VLOOKUP(ACOMPANHAMENTO_02[[#This Row],[COD.S]],TABELA_PRODUÇÃO[[COD]:[SERVIÇOS]],3,FALSE),"")</f>
        <v/>
      </c>
      <c r="I36" s="140" t="str">
        <f>IFERROR(VLOOKUP(ACOMPANHAMENTO_02[[#This Row],[COD.S]],TABELA_PRODUÇÃO[[COD]:[UND.]],4,FALSE),"")</f>
        <v/>
      </c>
      <c r="J36" s="8"/>
      <c r="K36" s="58"/>
      <c r="L36" s="9"/>
      <c r="M3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6" s="6">
        <f>ACOMPANHAMENTO_02[[#This Row],[QUANT]]</f>
        <v>0</v>
      </c>
    </row>
    <row r="37" spans="2:16" s="6" customFormat="1" ht="12.75" x14ac:dyDescent="0.2">
      <c r="B37" s="6" t="str">
        <f>IF(ACOMPANHAMENTO_02[[#This Row],[MAT]]="","",COUNTA($C$8:C37))</f>
        <v/>
      </c>
      <c r="C37" s="3"/>
      <c r="D37" s="26" t="str">
        <f>IFERROR(VLOOKUP(ACOMPANHAMENTO_02[[#This Row],[MAT]],FUNCIONARIOS[],3,FALSE),"")</f>
        <v/>
      </c>
      <c r="E37" s="26" t="str">
        <f>IFERROR(VLOOKUP(ACOMPANHAMENTO_02[[#This Row],[MAT]],FUNCIONARIOS[],4,FALSE),"")</f>
        <v/>
      </c>
      <c r="F37" s="8"/>
      <c r="G37" s="7"/>
      <c r="H37" s="28" t="str">
        <f>IFERROR(VLOOKUP(ACOMPANHAMENTO_02[[#This Row],[COD.S]],TABELA_PRODUÇÃO[[COD]:[SERVIÇOS]],3,FALSE),"")</f>
        <v/>
      </c>
      <c r="I37" s="140" t="str">
        <f>IFERROR(VLOOKUP(ACOMPANHAMENTO_02[[#This Row],[COD.S]],TABELA_PRODUÇÃO[[COD]:[UND.]],4,FALSE),"")</f>
        <v/>
      </c>
      <c r="J37" s="8"/>
      <c r="K37" s="58"/>
      <c r="L37" s="9"/>
      <c r="M3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7" s="6">
        <f>ACOMPANHAMENTO_02[[#This Row],[QUANT]]</f>
        <v>0</v>
      </c>
    </row>
    <row r="38" spans="2:16" s="6" customFormat="1" ht="12.75" x14ac:dyDescent="0.2">
      <c r="B38" s="6" t="str">
        <f>IF(ACOMPANHAMENTO_02[[#This Row],[MAT]]="","",COUNTA($C$8:C38))</f>
        <v/>
      </c>
      <c r="C38" s="3"/>
      <c r="D38" s="26" t="str">
        <f>IFERROR(VLOOKUP(ACOMPANHAMENTO_02[[#This Row],[MAT]],FUNCIONARIOS[],3,FALSE),"")</f>
        <v/>
      </c>
      <c r="E38" s="26" t="str">
        <f>IFERROR(VLOOKUP(ACOMPANHAMENTO_02[[#This Row],[MAT]],FUNCIONARIOS[],4,FALSE),"")</f>
        <v/>
      </c>
      <c r="F38" s="8"/>
      <c r="G38" s="7"/>
      <c r="H38" s="28" t="str">
        <f>IFERROR(VLOOKUP(ACOMPANHAMENTO_02[[#This Row],[COD.S]],TABELA_PRODUÇÃO[[COD]:[SERVIÇOS]],3,FALSE),"")</f>
        <v/>
      </c>
      <c r="I38" s="140" t="str">
        <f>IFERROR(VLOOKUP(ACOMPANHAMENTO_02[[#This Row],[COD.S]],TABELA_PRODUÇÃO[[COD]:[UND.]],4,FALSE),"")</f>
        <v/>
      </c>
      <c r="J38" s="8"/>
      <c r="K38" s="58"/>
      <c r="L38" s="9"/>
      <c r="M3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8" s="6">
        <f>ACOMPANHAMENTO_02[[#This Row],[QUANT]]</f>
        <v>0</v>
      </c>
    </row>
    <row r="39" spans="2:16" s="6" customFormat="1" ht="12.75" x14ac:dyDescent="0.2">
      <c r="B39" s="6" t="str">
        <f>IF(ACOMPANHAMENTO_02[[#This Row],[MAT]]="","",COUNTA($C$8:C39))</f>
        <v/>
      </c>
      <c r="C39" s="3"/>
      <c r="D39" s="26" t="str">
        <f>IFERROR(VLOOKUP(ACOMPANHAMENTO_02[[#This Row],[MAT]],FUNCIONARIOS[],3,FALSE),"")</f>
        <v/>
      </c>
      <c r="E39" s="26" t="str">
        <f>IFERROR(VLOOKUP(ACOMPANHAMENTO_02[[#This Row],[MAT]],FUNCIONARIOS[],4,FALSE),"")</f>
        <v/>
      </c>
      <c r="F39" s="8"/>
      <c r="G39" s="7"/>
      <c r="H39" s="28" t="str">
        <f>IFERROR(VLOOKUP(ACOMPANHAMENTO_02[[#This Row],[COD.S]],TABELA_PRODUÇÃO[[COD]:[SERVIÇOS]],3,FALSE),"")</f>
        <v/>
      </c>
      <c r="I39" s="140" t="str">
        <f>IFERROR(VLOOKUP(ACOMPANHAMENTO_02[[#This Row],[COD.S]],TABELA_PRODUÇÃO[[COD]:[UND.]],4,FALSE),"")</f>
        <v/>
      </c>
      <c r="J39" s="8"/>
      <c r="K39" s="58"/>
      <c r="L39" s="9"/>
      <c r="M3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9" s="6">
        <f>ACOMPANHAMENTO_02[[#This Row],[QUANT]]</f>
        <v>0</v>
      </c>
    </row>
    <row r="40" spans="2:16" s="6" customFormat="1" ht="12.75" x14ac:dyDescent="0.2">
      <c r="B40" s="6" t="str">
        <f>IF(ACOMPANHAMENTO_02[[#This Row],[MAT]]="","",COUNTA($C$8:C40))</f>
        <v/>
      </c>
      <c r="C40" s="3"/>
      <c r="D40" s="26" t="str">
        <f>IFERROR(VLOOKUP(ACOMPANHAMENTO_02[[#This Row],[MAT]],FUNCIONARIOS[],3,FALSE),"")</f>
        <v/>
      </c>
      <c r="E40" s="26" t="str">
        <f>IFERROR(VLOOKUP(ACOMPANHAMENTO_02[[#This Row],[MAT]],FUNCIONARIOS[],4,FALSE),"")</f>
        <v/>
      </c>
      <c r="F40" s="8"/>
      <c r="G40" s="7"/>
      <c r="H40" s="28" t="str">
        <f>IFERROR(VLOOKUP(ACOMPANHAMENTO_02[[#This Row],[COD.S]],TABELA_PRODUÇÃO[[COD]:[SERVIÇOS]],3,FALSE),"")</f>
        <v/>
      </c>
      <c r="I40" s="140" t="str">
        <f>IFERROR(VLOOKUP(ACOMPANHAMENTO_02[[#This Row],[COD.S]],TABELA_PRODUÇÃO[[COD]:[UND.]],4,FALSE),"")</f>
        <v/>
      </c>
      <c r="J40" s="8"/>
      <c r="K40" s="58"/>
      <c r="L40" s="9"/>
      <c r="M4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0" s="6">
        <f>ACOMPANHAMENTO_02[[#This Row],[QUANT]]</f>
        <v>0</v>
      </c>
    </row>
    <row r="41" spans="2:16" s="6" customFormat="1" ht="12.75" x14ac:dyDescent="0.2">
      <c r="B41" s="6" t="str">
        <f>IF(ACOMPANHAMENTO_02[[#This Row],[MAT]]="","",COUNTA($C$8:C41))</f>
        <v/>
      </c>
      <c r="C41" s="3"/>
      <c r="D41" s="26" t="str">
        <f>IFERROR(VLOOKUP(ACOMPANHAMENTO_02[[#This Row],[MAT]],FUNCIONARIOS[],3,FALSE),"")</f>
        <v/>
      </c>
      <c r="E41" s="26" t="str">
        <f>IFERROR(VLOOKUP(ACOMPANHAMENTO_02[[#This Row],[MAT]],FUNCIONARIOS[],4,FALSE),"")</f>
        <v/>
      </c>
      <c r="F41" s="8"/>
      <c r="G41" s="7"/>
      <c r="H41" s="28" t="str">
        <f>IFERROR(VLOOKUP(ACOMPANHAMENTO_02[[#This Row],[COD.S]],TABELA_PRODUÇÃO[[COD]:[SERVIÇOS]],3,FALSE),"")</f>
        <v/>
      </c>
      <c r="I41" s="140" t="str">
        <f>IFERROR(VLOOKUP(ACOMPANHAMENTO_02[[#This Row],[COD.S]],TABELA_PRODUÇÃO[[COD]:[UND.]],4,FALSE),"")</f>
        <v/>
      </c>
      <c r="J41" s="8"/>
      <c r="K41" s="58"/>
      <c r="L41" s="9"/>
      <c r="M4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1" s="6">
        <f>ACOMPANHAMENTO_02[[#This Row],[QUANT]]</f>
        <v>0</v>
      </c>
    </row>
    <row r="42" spans="2:16" s="6" customFormat="1" ht="12.75" x14ac:dyDescent="0.2">
      <c r="B42" s="6" t="str">
        <f>IF(ACOMPANHAMENTO_02[[#This Row],[MAT]]="","",COUNTA($C$8:C42))</f>
        <v/>
      </c>
      <c r="C42" s="3"/>
      <c r="D42" s="26" t="str">
        <f>IFERROR(VLOOKUP(ACOMPANHAMENTO_02[[#This Row],[MAT]],FUNCIONARIOS[],3,FALSE),"")</f>
        <v/>
      </c>
      <c r="E42" s="26" t="str">
        <f>IFERROR(VLOOKUP(ACOMPANHAMENTO_02[[#This Row],[MAT]],FUNCIONARIOS[],4,FALSE),"")</f>
        <v/>
      </c>
      <c r="F42" s="8"/>
      <c r="G42" s="7"/>
      <c r="H42" s="28" t="str">
        <f>IFERROR(VLOOKUP(ACOMPANHAMENTO_02[[#This Row],[COD.S]],TABELA_PRODUÇÃO[[COD]:[SERVIÇOS]],3,FALSE),"")</f>
        <v/>
      </c>
      <c r="I42" s="140" t="str">
        <f>IFERROR(VLOOKUP(ACOMPANHAMENTO_02[[#This Row],[COD.S]],TABELA_PRODUÇÃO[[COD]:[UND.]],4,FALSE),"")</f>
        <v/>
      </c>
      <c r="J42" s="8"/>
      <c r="K42" s="58"/>
      <c r="L42" s="9"/>
      <c r="M4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2" s="6">
        <f>ACOMPANHAMENTO_02[[#This Row],[QUANT]]</f>
        <v>0</v>
      </c>
    </row>
    <row r="43" spans="2:16" s="6" customFormat="1" ht="12.75" x14ac:dyDescent="0.2">
      <c r="B43" s="6" t="str">
        <f>IF(ACOMPANHAMENTO_02[[#This Row],[MAT]]="","",COUNTA($C$8:C43))</f>
        <v/>
      </c>
      <c r="C43" s="3"/>
      <c r="D43" s="26" t="str">
        <f>IFERROR(VLOOKUP(ACOMPANHAMENTO_02[[#This Row],[MAT]],FUNCIONARIOS[],3,FALSE),"")</f>
        <v/>
      </c>
      <c r="E43" s="26" t="str">
        <f>IFERROR(VLOOKUP(ACOMPANHAMENTO_02[[#This Row],[MAT]],FUNCIONARIOS[],4,FALSE),"")</f>
        <v/>
      </c>
      <c r="F43" s="8"/>
      <c r="G43" s="7"/>
      <c r="H43" s="28" t="str">
        <f>IFERROR(VLOOKUP(ACOMPANHAMENTO_02[[#This Row],[COD.S]],TABELA_PRODUÇÃO[[COD]:[SERVIÇOS]],3,FALSE),"")</f>
        <v/>
      </c>
      <c r="I43" s="140" t="str">
        <f>IFERROR(VLOOKUP(ACOMPANHAMENTO_02[[#This Row],[COD.S]],TABELA_PRODUÇÃO[[COD]:[UND.]],4,FALSE),"")</f>
        <v/>
      </c>
      <c r="J43" s="8"/>
      <c r="K43" s="58"/>
      <c r="L43" s="9"/>
      <c r="M4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3" s="6">
        <f>ACOMPANHAMENTO_02[[#This Row],[QUANT]]</f>
        <v>0</v>
      </c>
    </row>
    <row r="44" spans="2:16" s="6" customFormat="1" ht="12.75" x14ac:dyDescent="0.2">
      <c r="B44" s="6" t="str">
        <f>IF(ACOMPANHAMENTO_02[[#This Row],[MAT]]="","",COUNTA($C$8:C44))</f>
        <v/>
      </c>
      <c r="C44" s="3"/>
      <c r="D44" s="26" t="str">
        <f>IFERROR(VLOOKUP(ACOMPANHAMENTO_02[[#This Row],[MAT]],FUNCIONARIOS[],3,FALSE),"")</f>
        <v/>
      </c>
      <c r="E44" s="26" t="str">
        <f>IFERROR(VLOOKUP(ACOMPANHAMENTO_02[[#This Row],[MAT]],FUNCIONARIOS[],4,FALSE),"")</f>
        <v/>
      </c>
      <c r="F44" s="8"/>
      <c r="G44" s="7"/>
      <c r="H44" s="28" t="str">
        <f>IFERROR(VLOOKUP(ACOMPANHAMENTO_02[[#This Row],[COD.S]],TABELA_PRODUÇÃO[[COD]:[SERVIÇOS]],3,FALSE),"")</f>
        <v/>
      </c>
      <c r="I44" s="140" t="str">
        <f>IFERROR(VLOOKUP(ACOMPANHAMENTO_02[[#This Row],[COD.S]],TABELA_PRODUÇÃO[[COD]:[UND.]],4,FALSE),"")</f>
        <v/>
      </c>
      <c r="J44" s="8"/>
      <c r="K44" s="58"/>
      <c r="L44" s="9"/>
      <c r="M4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4" s="6">
        <f>ACOMPANHAMENTO_02[[#This Row],[QUANT]]</f>
        <v>0</v>
      </c>
    </row>
    <row r="45" spans="2:16" s="6" customFormat="1" ht="12.75" x14ac:dyDescent="0.2">
      <c r="B45" s="6" t="str">
        <f>IF(ACOMPANHAMENTO_02[[#This Row],[MAT]]="","",COUNTA($C$8:C45))</f>
        <v/>
      </c>
      <c r="C45" s="3"/>
      <c r="D45" s="26" t="str">
        <f>IFERROR(VLOOKUP(ACOMPANHAMENTO_02[[#This Row],[MAT]],FUNCIONARIOS[],3,FALSE),"")</f>
        <v/>
      </c>
      <c r="E45" s="26" t="str">
        <f>IFERROR(VLOOKUP(ACOMPANHAMENTO_02[[#This Row],[MAT]],FUNCIONARIOS[],4,FALSE),"")</f>
        <v/>
      </c>
      <c r="F45" s="8"/>
      <c r="G45" s="7"/>
      <c r="H45" s="28" t="str">
        <f>IFERROR(VLOOKUP(ACOMPANHAMENTO_02[[#This Row],[COD.S]],TABELA_PRODUÇÃO[[COD]:[SERVIÇOS]],3,FALSE),"")</f>
        <v/>
      </c>
      <c r="I45" s="140" t="str">
        <f>IFERROR(VLOOKUP(ACOMPANHAMENTO_02[[#This Row],[COD.S]],TABELA_PRODUÇÃO[[COD]:[UND.]],4,FALSE),"")</f>
        <v/>
      </c>
      <c r="J45" s="8"/>
      <c r="K45" s="58"/>
      <c r="L45" s="9"/>
      <c r="M4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5" s="6">
        <f>ACOMPANHAMENTO_02[[#This Row],[QUANT]]</f>
        <v>0</v>
      </c>
    </row>
    <row r="46" spans="2:16" s="6" customFormat="1" ht="12.75" x14ac:dyDescent="0.2">
      <c r="B46" s="6" t="str">
        <f>IF(ACOMPANHAMENTO_02[[#This Row],[MAT]]="","",COUNTA($C$8:C46))</f>
        <v/>
      </c>
      <c r="C46" s="3"/>
      <c r="D46" s="26" t="str">
        <f>IFERROR(VLOOKUP(ACOMPANHAMENTO_02[[#This Row],[MAT]],FUNCIONARIOS[],3,FALSE),"")</f>
        <v/>
      </c>
      <c r="E46" s="26" t="str">
        <f>IFERROR(VLOOKUP(ACOMPANHAMENTO_02[[#This Row],[MAT]],FUNCIONARIOS[],4,FALSE),"")</f>
        <v/>
      </c>
      <c r="F46" s="8"/>
      <c r="G46" s="7"/>
      <c r="H46" s="28" t="str">
        <f>IFERROR(VLOOKUP(ACOMPANHAMENTO_02[[#This Row],[COD.S]],TABELA_PRODUÇÃO[[COD]:[SERVIÇOS]],3,FALSE),"")</f>
        <v/>
      </c>
      <c r="I46" s="140" t="str">
        <f>IFERROR(VLOOKUP(ACOMPANHAMENTO_02[[#This Row],[COD.S]],TABELA_PRODUÇÃO[[COD]:[UND.]],4,FALSE),"")</f>
        <v/>
      </c>
      <c r="J46" s="8"/>
      <c r="K46" s="58"/>
      <c r="L46" s="9"/>
      <c r="M4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6" s="6">
        <f>ACOMPANHAMENTO_02[[#This Row],[QUANT]]</f>
        <v>0</v>
      </c>
    </row>
    <row r="47" spans="2:16" s="6" customFormat="1" ht="12.75" x14ac:dyDescent="0.2">
      <c r="B47" s="6" t="str">
        <f>IF(ACOMPANHAMENTO_02[[#This Row],[MAT]]="","",COUNTA($C$8:C47))</f>
        <v/>
      </c>
      <c r="C47" s="3"/>
      <c r="D47" s="26" t="str">
        <f>IFERROR(VLOOKUP(ACOMPANHAMENTO_02[[#This Row],[MAT]],FUNCIONARIOS[],3,FALSE),"")</f>
        <v/>
      </c>
      <c r="E47" s="26" t="str">
        <f>IFERROR(VLOOKUP(ACOMPANHAMENTO_02[[#This Row],[MAT]],FUNCIONARIOS[],4,FALSE),"")</f>
        <v/>
      </c>
      <c r="F47" s="8"/>
      <c r="G47" s="7"/>
      <c r="H47" s="28" t="str">
        <f>IFERROR(VLOOKUP(ACOMPANHAMENTO_02[[#This Row],[COD.S]],TABELA_PRODUÇÃO[[COD]:[SERVIÇOS]],3,FALSE),"")</f>
        <v/>
      </c>
      <c r="I47" s="140" t="str">
        <f>IFERROR(VLOOKUP(ACOMPANHAMENTO_02[[#This Row],[COD.S]],TABELA_PRODUÇÃO[[COD]:[UND.]],4,FALSE),"")</f>
        <v/>
      </c>
      <c r="J47" s="8"/>
      <c r="K47" s="58"/>
      <c r="L47" s="9"/>
      <c r="M4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7" s="6">
        <f>ACOMPANHAMENTO_02[[#This Row],[QUANT]]</f>
        <v>0</v>
      </c>
    </row>
    <row r="48" spans="2:16" s="6" customFormat="1" ht="12.75" x14ac:dyDescent="0.2">
      <c r="B48" s="6" t="str">
        <f>IF(ACOMPANHAMENTO_02[[#This Row],[MAT]]="","",COUNTA($C$8:C48))</f>
        <v/>
      </c>
      <c r="C48" s="3"/>
      <c r="D48" s="26" t="str">
        <f>IFERROR(VLOOKUP(ACOMPANHAMENTO_02[[#This Row],[MAT]],FUNCIONARIOS[],3,FALSE),"")</f>
        <v/>
      </c>
      <c r="E48" s="26" t="str">
        <f>IFERROR(VLOOKUP(ACOMPANHAMENTO_02[[#This Row],[MAT]],FUNCIONARIOS[],4,FALSE),"")</f>
        <v/>
      </c>
      <c r="F48" s="8"/>
      <c r="G48" s="7"/>
      <c r="H48" s="28" t="str">
        <f>IFERROR(VLOOKUP(ACOMPANHAMENTO_02[[#This Row],[COD.S]],TABELA_PRODUÇÃO[[COD]:[SERVIÇOS]],3,FALSE),"")</f>
        <v/>
      </c>
      <c r="I48" s="140" t="str">
        <f>IFERROR(VLOOKUP(ACOMPANHAMENTO_02[[#This Row],[COD.S]],TABELA_PRODUÇÃO[[COD]:[UND.]],4,FALSE),"")</f>
        <v/>
      </c>
      <c r="J48" s="8"/>
      <c r="K48" s="58"/>
      <c r="L48" s="9"/>
      <c r="M4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8" s="6">
        <f>ACOMPANHAMENTO_02[[#This Row],[QUANT]]</f>
        <v>0</v>
      </c>
    </row>
    <row r="49" spans="2:16" s="6" customFormat="1" ht="12.75" x14ac:dyDescent="0.2">
      <c r="B49" s="6" t="str">
        <f>IF(ACOMPANHAMENTO_02[[#This Row],[MAT]]="","",COUNTA($C$8:C49))</f>
        <v/>
      </c>
      <c r="C49" s="3"/>
      <c r="D49" s="26" t="str">
        <f>IFERROR(VLOOKUP(ACOMPANHAMENTO_02[[#This Row],[MAT]],FUNCIONARIOS[],3,FALSE),"")</f>
        <v/>
      </c>
      <c r="E49" s="26" t="str">
        <f>IFERROR(VLOOKUP(ACOMPANHAMENTO_02[[#This Row],[MAT]],FUNCIONARIOS[],4,FALSE),"")</f>
        <v/>
      </c>
      <c r="F49" s="8"/>
      <c r="G49" s="7"/>
      <c r="H49" s="28" t="str">
        <f>IFERROR(VLOOKUP(ACOMPANHAMENTO_02[[#This Row],[COD.S]],TABELA_PRODUÇÃO[[COD]:[SERVIÇOS]],3,FALSE),"")</f>
        <v/>
      </c>
      <c r="I49" s="140" t="str">
        <f>IFERROR(VLOOKUP(ACOMPANHAMENTO_02[[#This Row],[COD.S]],TABELA_PRODUÇÃO[[COD]:[UND.]],4,FALSE),"")</f>
        <v/>
      </c>
      <c r="J49" s="8"/>
      <c r="K49" s="58"/>
      <c r="L49" s="9"/>
      <c r="M4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9" s="6">
        <f>ACOMPANHAMENTO_02[[#This Row],[QUANT]]</f>
        <v>0</v>
      </c>
    </row>
    <row r="50" spans="2:16" s="6" customFormat="1" ht="12.75" x14ac:dyDescent="0.2">
      <c r="B50" s="6" t="str">
        <f>IF(ACOMPANHAMENTO_02[[#This Row],[MAT]]="","",COUNTA($C$8:C50))</f>
        <v/>
      </c>
      <c r="C50" s="3"/>
      <c r="D50" s="26" t="str">
        <f>IFERROR(VLOOKUP(ACOMPANHAMENTO_02[[#This Row],[MAT]],FUNCIONARIOS[],3,FALSE),"")</f>
        <v/>
      </c>
      <c r="E50" s="26" t="str">
        <f>IFERROR(VLOOKUP(ACOMPANHAMENTO_02[[#This Row],[MAT]],FUNCIONARIOS[],4,FALSE),"")</f>
        <v/>
      </c>
      <c r="F50" s="8"/>
      <c r="G50" s="7"/>
      <c r="H50" s="28" t="str">
        <f>IFERROR(VLOOKUP(ACOMPANHAMENTO_02[[#This Row],[COD.S]],TABELA_PRODUÇÃO[[COD]:[SERVIÇOS]],3,FALSE),"")</f>
        <v/>
      </c>
      <c r="I50" s="140" t="str">
        <f>IFERROR(VLOOKUP(ACOMPANHAMENTO_02[[#This Row],[COD.S]],TABELA_PRODUÇÃO[[COD]:[UND.]],4,FALSE),"")</f>
        <v/>
      </c>
      <c r="J50" s="8"/>
      <c r="K50" s="58"/>
      <c r="L50" s="9"/>
      <c r="M5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0" s="6">
        <f>ACOMPANHAMENTO_02[[#This Row],[QUANT]]</f>
        <v>0</v>
      </c>
    </row>
    <row r="51" spans="2:16" s="6" customFormat="1" ht="12.75" x14ac:dyDescent="0.2">
      <c r="B51" s="6" t="str">
        <f>IF(ACOMPANHAMENTO_02[[#This Row],[MAT]]="","",COUNTA($C$8:C51))</f>
        <v/>
      </c>
      <c r="C51" s="3"/>
      <c r="D51" s="26" t="str">
        <f>IFERROR(VLOOKUP(ACOMPANHAMENTO_02[[#This Row],[MAT]],FUNCIONARIOS[],3,FALSE),"")</f>
        <v/>
      </c>
      <c r="E51" s="26" t="str">
        <f>IFERROR(VLOOKUP(ACOMPANHAMENTO_02[[#This Row],[MAT]],FUNCIONARIOS[],4,FALSE),"")</f>
        <v/>
      </c>
      <c r="F51" s="8"/>
      <c r="G51" s="7"/>
      <c r="H51" s="28" t="str">
        <f>IFERROR(VLOOKUP(ACOMPANHAMENTO_02[[#This Row],[COD.S]],TABELA_PRODUÇÃO[[COD]:[SERVIÇOS]],3,FALSE),"")</f>
        <v/>
      </c>
      <c r="I51" s="140" t="str">
        <f>IFERROR(VLOOKUP(ACOMPANHAMENTO_02[[#This Row],[COD.S]],TABELA_PRODUÇÃO[[COD]:[UND.]],4,FALSE),"")</f>
        <v/>
      </c>
      <c r="J51" s="8"/>
      <c r="K51" s="58"/>
      <c r="L51" s="9"/>
      <c r="M5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1" s="6">
        <f>ACOMPANHAMENTO_02[[#This Row],[QUANT]]</f>
        <v>0</v>
      </c>
    </row>
    <row r="52" spans="2:16" s="6" customFormat="1" ht="12.75" x14ac:dyDescent="0.2">
      <c r="B52" s="6" t="str">
        <f>IF(ACOMPANHAMENTO_02[[#This Row],[MAT]]="","",COUNTA($C$8:C52))</f>
        <v/>
      </c>
      <c r="C52" s="3"/>
      <c r="D52" s="26" t="str">
        <f>IFERROR(VLOOKUP(ACOMPANHAMENTO_02[[#This Row],[MAT]],FUNCIONARIOS[],3,FALSE),"")</f>
        <v/>
      </c>
      <c r="E52" s="26" t="str">
        <f>IFERROR(VLOOKUP(ACOMPANHAMENTO_02[[#This Row],[MAT]],FUNCIONARIOS[],4,FALSE),"")</f>
        <v/>
      </c>
      <c r="F52" s="8"/>
      <c r="G52" s="7"/>
      <c r="H52" s="28" t="str">
        <f>IFERROR(VLOOKUP(ACOMPANHAMENTO_02[[#This Row],[COD.S]],TABELA_PRODUÇÃO[[COD]:[SERVIÇOS]],3,FALSE),"")</f>
        <v/>
      </c>
      <c r="I52" s="140" t="str">
        <f>IFERROR(VLOOKUP(ACOMPANHAMENTO_02[[#This Row],[COD.S]],TABELA_PRODUÇÃO[[COD]:[UND.]],4,FALSE),"")</f>
        <v/>
      </c>
      <c r="J52" s="8"/>
      <c r="K52" s="58"/>
      <c r="L52" s="9"/>
      <c r="M5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2" s="6">
        <f>ACOMPANHAMENTO_02[[#This Row],[QUANT]]</f>
        <v>0</v>
      </c>
    </row>
    <row r="53" spans="2:16" s="6" customFormat="1" ht="12.75" x14ac:dyDescent="0.2">
      <c r="B53" s="6" t="str">
        <f>IF(ACOMPANHAMENTO_02[[#This Row],[MAT]]="","",COUNTA($C$8:C53))</f>
        <v/>
      </c>
      <c r="C53" s="3"/>
      <c r="D53" s="26" t="str">
        <f>IFERROR(VLOOKUP(ACOMPANHAMENTO_02[[#This Row],[MAT]],FUNCIONARIOS[],3,FALSE),"")</f>
        <v/>
      </c>
      <c r="E53" s="26" t="str">
        <f>IFERROR(VLOOKUP(ACOMPANHAMENTO_02[[#This Row],[MAT]],FUNCIONARIOS[],4,FALSE),"")</f>
        <v/>
      </c>
      <c r="F53" s="8"/>
      <c r="G53" s="7"/>
      <c r="H53" s="28" t="str">
        <f>IFERROR(VLOOKUP(ACOMPANHAMENTO_02[[#This Row],[COD.S]],TABELA_PRODUÇÃO[[COD]:[SERVIÇOS]],3,FALSE),"")</f>
        <v/>
      </c>
      <c r="I53" s="140" t="str">
        <f>IFERROR(VLOOKUP(ACOMPANHAMENTO_02[[#This Row],[COD.S]],TABELA_PRODUÇÃO[[COD]:[UND.]],4,FALSE),"")</f>
        <v/>
      </c>
      <c r="J53" s="8"/>
      <c r="K53" s="58"/>
      <c r="L53" s="9"/>
      <c r="M5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3" s="6">
        <f>ACOMPANHAMENTO_02[[#This Row],[QUANT]]</f>
        <v>0</v>
      </c>
    </row>
    <row r="54" spans="2:16" s="6" customFormat="1" ht="12.75" x14ac:dyDescent="0.2">
      <c r="B54" s="6" t="str">
        <f>IF(ACOMPANHAMENTO_02[[#This Row],[MAT]]="","",COUNTA($C$8:C54))</f>
        <v/>
      </c>
      <c r="C54" s="3"/>
      <c r="D54" s="26" t="str">
        <f>IFERROR(VLOOKUP(ACOMPANHAMENTO_02[[#This Row],[MAT]],FUNCIONARIOS[],3,FALSE),"")</f>
        <v/>
      </c>
      <c r="E54" s="26" t="str">
        <f>IFERROR(VLOOKUP(ACOMPANHAMENTO_02[[#This Row],[MAT]],FUNCIONARIOS[],4,FALSE),"")</f>
        <v/>
      </c>
      <c r="F54" s="8"/>
      <c r="G54" s="7"/>
      <c r="H54" s="28" t="str">
        <f>IFERROR(VLOOKUP(ACOMPANHAMENTO_02[[#This Row],[COD.S]],TABELA_PRODUÇÃO[[COD]:[SERVIÇOS]],3,FALSE),"")</f>
        <v/>
      </c>
      <c r="I54" s="140" t="str">
        <f>IFERROR(VLOOKUP(ACOMPANHAMENTO_02[[#This Row],[COD.S]],TABELA_PRODUÇÃO[[COD]:[UND.]],4,FALSE),"")</f>
        <v/>
      </c>
      <c r="J54" s="8"/>
      <c r="K54" s="58"/>
      <c r="L54" s="9"/>
      <c r="M5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4" s="6">
        <f>ACOMPANHAMENTO_02[[#This Row],[QUANT]]</f>
        <v>0</v>
      </c>
    </row>
    <row r="55" spans="2:16" s="6" customFormat="1" ht="12.75" x14ac:dyDescent="0.2">
      <c r="B55" s="6" t="str">
        <f>IF(ACOMPANHAMENTO_02[[#This Row],[MAT]]="","",COUNTA($C$8:C55))</f>
        <v/>
      </c>
      <c r="C55" s="3"/>
      <c r="D55" s="26" t="str">
        <f>IFERROR(VLOOKUP(ACOMPANHAMENTO_02[[#This Row],[MAT]],FUNCIONARIOS[],3,FALSE),"")</f>
        <v/>
      </c>
      <c r="E55" s="26" t="str">
        <f>IFERROR(VLOOKUP(ACOMPANHAMENTO_02[[#This Row],[MAT]],FUNCIONARIOS[],4,FALSE),"")</f>
        <v/>
      </c>
      <c r="F55" s="8"/>
      <c r="G55" s="7"/>
      <c r="H55" s="28" t="str">
        <f>IFERROR(VLOOKUP(ACOMPANHAMENTO_02[[#This Row],[COD.S]],TABELA_PRODUÇÃO[[COD]:[SERVIÇOS]],3,FALSE),"")</f>
        <v/>
      </c>
      <c r="I55" s="140" t="str">
        <f>IFERROR(VLOOKUP(ACOMPANHAMENTO_02[[#This Row],[COD.S]],TABELA_PRODUÇÃO[[COD]:[UND.]],4,FALSE),"")</f>
        <v/>
      </c>
      <c r="J55" s="8"/>
      <c r="K55" s="58"/>
      <c r="L55" s="9"/>
      <c r="M5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5" s="6">
        <f>ACOMPANHAMENTO_02[[#This Row],[QUANT]]</f>
        <v>0</v>
      </c>
    </row>
    <row r="56" spans="2:16" s="6" customFormat="1" ht="12.75" x14ac:dyDescent="0.2">
      <c r="B56" s="6" t="str">
        <f>IF(ACOMPANHAMENTO_02[[#This Row],[MAT]]="","",COUNTA($C$8:C56))</f>
        <v/>
      </c>
      <c r="C56" s="3"/>
      <c r="D56" s="26" t="str">
        <f>IFERROR(VLOOKUP(ACOMPANHAMENTO_02[[#This Row],[MAT]],FUNCIONARIOS[],3,FALSE),"")</f>
        <v/>
      </c>
      <c r="E56" s="26" t="str">
        <f>IFERROR(VLOOKUP(ACOMPANHAMENTO_02[[#This Row],[MAT]],FUNCIONARIOS[],4,FALSE),"")</f>
        <v/>
      </c>
      <c r="F56" s="8"/>
      <c r="G56" s="7"/>
      <c r="H56" s="28" t="str">
        <f>IFERROR(VLOOKUP(ACOMPANHAMENTO_02[[#This Row],[COD.S]],TABELA_PRODUÇÃO[[COD]:[SERVIÇOS]],3,FALSE),"")</f>
        <v/>
      </c>
      <c r="I56" s="140" t="str">
        <f>IFERROR(VLOOKUP(ACOMPANHAMENTO_02[[#This Row],[COD.S]],TABELA_PRODUÇÃO[[COD]:[UND.]],4,FALSE),"")</f>
        <v/>
      </c>
      <c r="J56" s="8"/>
      <c r="K56" s="58"/>
      <c r="L56" s="9"/>
      <c r="M5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6" s="6">
        <f>ACOMPANHAMENTO_02[[#This Row],[QUANT]]</f>
        <v>0</v>
      </c>
    </row>
    <row r="57" spans="2:16" s="6" customFormat="1" ht="12.75" x14ac:dyDescent="0.2">
      <c r="B57" s="6" t="str">
        <f>IF(ACOMPANHAMENTO_02[[#This Row],[MAT]]="","",COUNTA($C$8:C57))</f>
        <v/>
      </c>
      <c r="C57" s="3"/>
      <c r="D57" s="26" t="str">
        <f>IFERROR(VLOOKUP(ACOMPANHAMENTO_02[[#This Row],[MAT]],FUNCIONARIOS[],3,FALSE),"")</f>
        <v/>
      </c>
      <c r="E57" s="26" t="str">
        <f>IFERROR(VLOOKUP(ACOMPANHAMENTO_02[[#This Row],[MAT]],FUNCIONARIOS[],4,FALSE),"")</f>
        <v/>
      </c>
      <c r="F57" s="8"/>
      <c r="G57" s="7"/>
      <c r="H57" s="28" t="str">
        <f>IFERROR(VLOOKUP(ACOMPANHAMENTO_02[[#This Row],[COD.S]],TABELA_PRODUÇÃO[[COD]:[SERVIÇOS]],3,FALSE),"")</f>
        <v/>
      </c>
      <c r="I57" s="140" t="str">
        <f>IFERROR(VLOOKUP(ACOMPANHAMENTO_02[[#This Row],[COD.S]],TABELA_PRODUÇÃO[[COD]:[UND.]],4,FALSE),"")</f>
        <v/>
      </c>
      <c r="J57" s="8"/>
      <c r="K57" s="58"/>
      <c r="L57" s="9"/>
      <c r="M5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7" s="6">
        <f>ACOMPANHAMENTO_02[[#This Row],[QUANT]]</f>
        <v>0</v>
      </c>
    </row>
    <row r="58" spans="2:16" s="6" customFormat="1" ht="12.75" x14ac:dyDescent="0.2">
      <c r="B58" s="6" t="str">
        <f>IF(ACOMPANHAMENTO_02[[#This Row],[MAT]]="","",COUNTA($C$8:C58))</f>
        <v/>
      </c>
      <c r="C58" s="3"/>
      <c r="D58" s="26" t="str">
        <f>IFERROR(VLOOKUP(ACOMPANHAMENTO_02[[#This Row],[MAT]],FUNCIONARIOS[],3,FALSE),"")</f>
        <v/>
      </c>
      <c r="E58" s="26" t="str">
        <f>IFERROR(VLOOKUP(ACOMPANHAMENTO_02[[#This Row],[MAT]],FUNCIONARIOS[],4,FALSE),"")</f>
        <v/>
      </c>
      <c r="F58" s="8"/>
      <c r="G58" s="7"/>
      <c r="H58" s="28" t="str">
        <f>IFERROR(VLOOKUP(ACOMPANHAMENTO_02[[#This Row],[COD.S]],TABELA_PRODUÇÃO[[COD]:[SERVIÇOS]],3,FALSE),"")</f>
        <v/>
      </c>
      <c r="I58" s="140" t="str">
        <f>IFERROR(VLOOKUP(ACOMPANHAMENTO_02[[#This Row],[COD.S]],TABELA_PRODUÇÃO[[COD]:[UND.]],4,FALSE),"")</f>
        <v/>
      </c>
      <c r="J58" s="8"/>
      <c r="K58" s="58"/>
      <c r="L58" s="9"/>
      <c r="M5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8" s="6">
        <f>ACOMPANHAMENTO_02[[#This Row],[QUANT]]</f>
        <v>0</v>
      </c>
    </row>
    <row r="59" spans="2:16" s="6" customFormat="1" ht="12.75" x14ac:dyDescent="0.2">
      <c r="B59" s="6" t="str">
        <f>IF(ACOMPANHAMENTO_02[[#This Row],[MAT]]="","",COUNTA($C$8:C59))</f>
        <v/>
      </c>
      <c r="C59" s="3"/>
      <c r="D59" s="26" t="str">
        <f>IFERROR(VLOOKUP(ACOMPANHAMENTO_02[[#This Row],[MAT]],FUNCIONARIOS[],3,FALSE),"")</f>
        <v/>
      </c>
      <c r="E59" s="26" t="str">
        <f>IFERROR(VLOOKUP(ACOMPANHAMENTO_02[[#This Row],[MAT]],FUNCIONARIOS[],4,FALSE),"")</f>
        <v/>
      </c>
      <c r="F59" s="8"/>
      <c r="G59" s="7"/>
      <c r="H59" s="28" t="str">
        <f>IFERROR(VLOOKUP(ACOMPANHAMENTO_02[[#This Row],[COD.S]],TABELA_PRODUÇÃO[[COD]:[SERVIÇOS]],3,FALSE),"")</f>
        <v/>
      </c>
      <c r="I59" s="140" t="str">
        <f>IFERROR(VLOOKUP(ACOMPANHAMENTO_02[[#This Row],[COD.S]],TABELA_PRODUÇÃO[[COD]:[UND.]],4,FALSE),"")</f>
        <v/>
      </c>
      <c r="J59" s="8"/>
      <c r="K59" s="58"/>
      <c r="L59" s="9"/>
      <c r="M5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9" s="6">
        <f>ACOMPANHAMENTO_02[[#This Row],[QUANT]]</f>
        <v>0</v>
      </c>
    </row>
    <row r="60" spans="2:16" s="6" customFormat="1" ht="12.75" x14ac:dyDescent="0.2">
      <c r="B60" s="6" t="str">
        <f>IF(ACOMPANHAMENTO_02[[#This Row],[MAT]]="","",COUNTA($C$8:C60))</f>
        <v/>
      </c>
      <c r="C60" s="3"/>
      <c r="D60" s="26" t="str">
        <f>IFERROR(VLOOKUP(ACOMPANHAMENTO_02[[#This Row],[MAT]],FUNCIONARIOS[],3,FALSE),"")</f>
        <v/>
      </c>
      <c r="E60" s="26" t="str">
        <f>IFERROR(VLOOKUP(ACOMPANHAMENTO_02[[#This Row],[MAT]],FUNCIONARIOS[],4,FALSE),"")</f>
        <v/>
      </c>
      <c r="F60" s="8"/>
      <c r="G60" s="7"/>
      <c r="H60" s="28" t="str">
        <f>IFERROR(VLOOKUP(ACOMPANHAMENTO_02[[#This Row],[COD.S]],TABELA_PRODUÇÃO[[COD]:[SERVIÇOS]],3,FALSE),"")</f>
        <v/>
      </c>
      <c r="I60" s="140" t="str">
        <f>IFERROR(VLOOKUP(ACOMPANHAMENTO_02[[#This Row],[COD.S]],TABELA_PRODUÇÃO[[COD]:[UND.]],4,FALSE),"")</f>
        <v/>
      </c>
      <c r="J60" s="8"/>
      <c r="K60" s="58"/>
      <c r="L60" s="9"/>
      <c r="M6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0" s="6">
        <f>ACOMPANHAMENTO_02[[#This Row],[QUANT]]</f>
        <v>0</v>
      </c>
    </row>
    <row r="61" spans="2:16" s="6" customFormat="1" ht="12.75" x14ac:dyDescent="0.2">
      <c r="B61" s="6" t="str">
        <f>IF(ACOMPANHAMENTO_02[[#This Row],[MAT]]="","",COUNTA($C$8:C61))</f>
        <v/>
      </c>
      <c r="C61" s="3"/>
      <c r="D61" s="26" t="str">
        <f>IFERROR(VLOOKUP(ACOMPANHAMENTO_02[[#This Row],[MAT]],FUNCIONARIOS[],3,FALSE),"")</f>
        <v/>
      </c>
      <c r="E61" s="26" t="str">
        <f>IFERROR(VLOOKUP(ACOMPANHAMENTO_02[[#This Row],[MAT]],FUNCIONARIOS[],4,FALSE),"")</f>
        <v/>
      </c>
      <c r="F61" s="8"/>
      <c r="G61" s="7"/>
      <c r="H61" s="28" t="str">
        <f>IFERROR(VLOOKUP(ACOMPANHAMENTO_02[[#This Row],[COD.S]],TABELA_PRODUÇÃO[[COD]:[SERVIÇOS]],3,FALSE),"")</f>
        <v/>
      </c>
      <c r="I61" s="140" t="str">
        <f>IFERROR(VLOOKUP(ACOMPANHAMENTO_02[[#This Row],[COD.S]],TABELA_PRODUÇÃO[[COD]:[UND.]],4,FALSE),"")</f>
        <v/>
      </c>
      <c r="J61" s="8"/>
      <c r="K61" s="58"/>
      <c r="L61" s="9"/>
      <c r="M6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1" s="6">
        <f>ACOMPANHAMENTO_02[[#This Row],[QUANT]]</f>
        <v>0</v>
      </c>
    </row>
    <row r="62" spans="2:16" s="6" customFormat="1" ht="12.75" x14ac:dyDescent="0.2">
      <c r="B62" s="6" t="str">
        <f>IF(ACOMPANHAMENTO_02[[#This Row],[MAT]]="","",COUNTA($C$8:C62))</f>
        <v/>
      </c>
      <c r="C62" s="3"/>
      <c r="D62" s="26" t="str">
        <f>IFERROR(VLOOKUP(ACOMPANHAMENTO_02[[#This Row],[MAT]],FUNCIONARIOS[],3,FALSE),"")</f>
        <v/>
      </c>
      <c r="E62" s="26" t="str">
        <f>IFERROR(VLOOKUP(ACOMPANHAMENTO_02[[#This Row],[MAT]],FUNCIONARIOS[],4,FALSE),"")</f>
        <v/>
      </c>
      <c r="F62" s="8"/>
      <c r="G62" s="7"/>
      <c r="H62" s="28" t="str">
        <f>IFERROR(VLOOKUP(ACOMPANHAMENTO_02[[#This Row],[COD.S]],TABELA_PRODUÇÃO[[COD]:[SERVIÇOS]],3,FALSE),"")</f>
        <v/>
      </c>
      <c r="I62" s="140" t="str">
        <f>IFERROR(VLOOKUP(ACOMPANHAMENTO_02[[#This Row],[COD.S]],TABELA_PRODUÇÃO[[COD]:[UND.]],4,FALSE),"")</f>
        <v/>
      </c>
      <c r="J62" s="8"/>
      <c r="K62" s="58"/>
      <c r="L62" s="9"/>
      <c r="M6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2" s="6">
        <f>ACOMPANHAMENTO_02[[#This Row],[QUANT]]</f>
        <v>0</v>
      </c>
    </row>
    <row r="63" spans="2:16" s="6" customFormat="1" ht="12.75" x14ac:dyDescent="0.2">
      <c r="B63" s="6" t="str">
        <f>IF(ACOMPANHAMENTO_02[[#This Row],[MAT]]="","",COUNTA($C$8:C63))</f>
        <v/>
      </c>
      <c r="C63" s="3"/>
      <c r="D63" s="26" t="str">
        <f>IFERROR(VLOOKUP(ACOMPANHAMENTO_02[[#This Row],[MAT]],FUNCIONARIOS[],3,FALSE),"")</f>
        <v/>
      </c>
      <c r="E63" s="26" t="str">
        <f>IFERROR(VLOOKUP(ACOMPANHAMENTO_02[[#This Row],[MAT]],FUNCIONARIOS[],4,FALSE),"")</f>
        <v/>
      </c>
      <c r="F63" s="8"/>
      <c r="G63" s="7"/>
      <c r="H63" s="28" t="str">
        <f>IFERROR(VLOOKUP(ACOMPANHAMENTO_02[[#This Row],[COD.S]],TABELA_PRODUÇÃO[[COD]:[SERVIÇOS]],3,FALSE),"")</f>
        <v/>
      </c>
      <c r="I63" s="140" t="str">
        <f>IFERROR(VLOOKUP(ACOMPANHAMENTO_02[[#This Row],[COD.S]],TABELA_PRODUÇÃO[[COD]:[UND.]],4,FALSE),"")</f>
        <v/>
      </c>
      <c r="J63" s="8"/>
      <c r="K63" s="58"/>
      <c r="L63" s="9"/>
      <c r="M6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3" s="6">
        <f>ACOMPANHAMENTO_02[[#This Row],[QUANT]]</f>
        <v>0</v>
      </c>
    </row>
    <row r="64" spans="2:16" s="6" customFormat="1" ht="12.75" x14ac:dyDescent="0.2">
      <c r="B64" s="6" t="str">
        <f>IF(ACOMPANHAMENTO_02[[#This Row],[MAT]]="","",COUNTA($C$8:C64))</f>
        <v/>
      </c>
      <c r="C64" s="3"/>
      <c r="D64" s="26" t="str">
        <f>IFERROR(VLOOKUP(ACOMPANHAMENTO_02[[#This Row],[MAT]],FUNCIONARIOS[],3,FALSE),"")</f>
        <v/>
      </c>
      <c r="E64" s="26" t="str">
        <f>IFERROR(VLOOKUP(ACOMPANHAMENTO_02[[#This Row],[MAT]],FUNCIONARIOS[],4,FALSE),"")</f>
        <v/>
      </c>
      <c r="F64" s="8"/>
      <c r="G64" s="7"/>
      <c r="H64" s="28" t="str">
        <f>IFERROR(VLOOKUP(ACOMPANHAMENTO_02[[#This Row],[COD.S]],TABELA_PRODUÇÃO[[COD]:[SERVIÇOS]],3,FALSE),"")</f>
        <v/>
      </c>
      <c r="I64" s="140" t="str">
        <f>IFERROR(VLOOKUP(ACOMPANHAMENTO_02[[#This Row],[COD.S]],TABELA_PRODUÇÃO[[COD]:[UND.]],4,FALSE),"")</f>
        <v/>
      </c>
      <c r="J64" s="8"/>
      <c r="K64" s="58"/>
      <c r="L64" s="9"/>
      <c r="M6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4" s="6">
        <f>ACOMPANHAMENTO_02[[#This Row],[QUANT]]</f>
        <v>0</v>
      </c>
    </row>
    <row r="65" spans="2:16" s="6" customFormat="1" ht="12.75" x14ac:dyDescent="0.2">
      <c r="B65" s="6" t="str">
        <f>IF(ACOMPANHAMENTO_02[[#This Row],[MAT]]="","",COUNTA($C$8:C65))</f>
        <v/>
      </c>
      <c r="C65" s="3"/>
      <c r="D65" s="26" t="str">
        <f>IFERROR(VLOOKUP(ACOMPANHAMENTO_02[[#This Row],[MAT]],FUNCIONARIOS[],3,FALSE),"")</f>
        <v/>
      </c>
      <c r="E65" s="26" t="str">
        <f>IFERROR(VLOOKUP(ACOMPANHAMENTO_02[[#This Row],[MAT]],FUNCIONARIOS[],4,FALSE),"")</f>
        <v/>
      </c>
      <c r="F65" s="8"/>
      <c r="G65" s="7"/>
      <c r="H65" s="28" t="str">
        <f>IFERROR(VLOOKUP(ACOMPANHAMENTO_02[[#This Row],[COD.S]],TABELA_PRODUÇÃO[[COD]:[SERVIÇOS]],3,FALSE),"")</f>
        <v/>
      </c>
      <c r="I65" s="140" t="str">
        <f>IFERROR(VLOOKUP(ACOMPANHAMENTO_02[[#This Row],[COD.S]],TABELA_PRODUÇÃO[[COD]:[UND.]],4,FALSE),"")</f>
        <v/>
      </c>
      <c r="J65" s="8"/>
      <c r="K65" s="58"/>
      <c r="L65" s="9"/>
      <c r="M6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5" s="6">
        <f>ACOMPANHAMENTO_02[[#This Row],[QUANT]]</f>
        <v>0</v>
      </c>
    </row>
    <row r="66" spans="2:16" s="6" customFormat="1" ht="12.75" x14ac:dyDescent="0.2">
      <c r="B66" s="6" t="str">
        <f>IF(ACOMPANHAMENTO_02[[#This Row],[MAT]]="","",COUNTA($C$8:C66))</f>
        <v/>
      </c>
      <c r="C66" s="3"/>
      <c r="D66" s="26" t="str">
        <f>IFERROR(VLOOKUP(ACOMPANHAMENTO_02[[#This Row],[MAT]],FUNCIONARIOS[],3,FALSE),"")</f>
        <v/>
      </c>
      <c r="E66" s="26" t="str">
        <f>IFERROR(VLOOKUP(ACOMPANHAMENTO_02[[#This Row],[MAT]],FUNCIONARIOS[],4,FALSE),"")</f>
        <v/>
      </c>
      <c r="F66" s="8"/>
      <c r="G66" s="7"/>
      <c r="H66" s="28" t="str">
        <f>IFERROR(VLOOKUP(ACOMPANHAMENTO_02[[#This Row],[COD.S]],TABELA_PRODUÇÃO[[COD]:[SERVIÇOS]],3,FALSE),"")</f>
        <v/>
      </c>
      <c r="I66" s="140" t="str">
        <f>IFERROR(VLOOKUP(ACOMPANHAMENTO_02[[#This Row],[COD.S]],TABELA_PRODUÇÃO[[COD]:[UND.]],4,FALSE),"")</f>
        <v/>
      </c>
      <c r="J66" s="8"/>
      <c r="K66" s="58"/>
      <c r="L66" s="9"/>
      <c r="M6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6" s="6">
        <f>ACOMPANHAMENTO_02[[#This Row],[QUANT]]</f>
        <v>0</v>
      </c>
    </row>
    <row r="67" spans="2:16" s="6" customFormat="1" ht="12.75" x14ac:dyDescent="0.2">
      <c r="B67" s="6" t="str">
        <f>IF(ACOMPANHAMENTO_02[[#This Row],[MAT]]="","",COUNTA($C$8:C67))</f>
        <v/>
      </c>
      <c r="C67" s="3"/>
      <c r="D67" s="26" t="str">
        <f>IFERROR(VLOOKUP(ACOMPANHAMENTO_02[[#This Row],[MAT]],FUNCIONARIOS[],3,FALSE),"")</f>
        <v/>
      </c>
      <c r="E67" s="26" t="str">
        <f>IFERROR(VLOOKUP(ACOMPANHAMENTO_02[[#This Row],[MAT]],FUNCIONARIOS[],4,FALSE),"")</f>
        <v/>
      </c>
      <c r="F67" s="8"/>
      <c r="G67" s="7"/>
      <c r="H67" s="28" t="str">
        <f>IFERROR(VLOOKUP(ACOMPANHAMENTO_02[[#This Row],[COD.S]],TABELA_PRODUÇÃO[[COD]:[SERVIÇOS]],3,FALSE),"")</f>
        <v/>
      </c>
      <c r="I67" s="140" t="str">
        <f>IFERROR(VLOOKUP(ACOMPANHAMENTO_02[[#This Row],[COD.S]],TABELA_PRODUÇÃO[[COD]:[UND.]],4,FALSE),"")</f>
        <v/>
      </c>
      <c r="J67" s="8"/>
      <c r="K67" s="58"/>
      <c r="L67" s="9"/>
      <c r="M6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7" s="6">
        <f>ACOMPANHAMENTO_02[[#This Row],[QUANT]]</f>
        <v>0</v>
      </c>
    </row>
    <row r="68" spans="2:16" s="6" customFormat="1" ht="12.75" x14ac:dyDescent="0.2">
      <c r="B68" s="6" t="str">
        <f>IF(ACOMPANHAMENTO_02[[#This Row],[MAT]]="","",COUNTA($C$8:C68))</f>
        <v/>
      </c>
      <c r="C68" s="3"/>
      <c r="D68" s="26" t="str">
        <f>IFERROR(VLOOKUP(ACOMPANHAMENTO_02[[#This Row],[MAT]],FUNCIONARIOS[],3,FALSE),"")</f>
        <v/>
      </c>
      <c r="E68" s="26" t="str">
        <f>IFERROR(VLOOKUP(ACOMPANHAMENTO_02[[#This Row],[MAT]],FUNCIONARIOS[],4,FALSE),"")</f>
        <v/>
      </c>
      <c r="F68" s="8"/>
      <c r="G68" s="7"/>
      <c r="H68" s="28" t="str">
        <f>IFERROR(VLOOKUP(ACOMPANHAMENTO_02[[#This Row],[COD.S]],TABELA_PRODUÇÃO[[COD]:[SERVIÇOS]],3,FALSE),"")</f>
        <v/>
      </c>
      <c r="I68" s="140" t="str">
        <f>IFERROR(VLOOKUP(ACOMPANHAMENTO_02[[#This Row],[COD.S]],TABELA_PRODUÇÃO[[COD]:[UND.]],4,FALSE),"")</f>
        <v/>
      </c>
      <c r="J68" s="8"/>
      <c r="K68" s="58"/>
      <c r="L68" s="9"/>
      <c r="M6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8" s="6">
        <f>ACOMPANHAMENTO_02[[#This Row],[QUANT]]</f>
        <v>0</v>
      </c>
    </row>
    <row r="69" spans="2:16" s="6" customFormat="1" ht="12.75" x14ac:dyDescent="0.2">
      <c r="B69" s="6" t="str">
        <f>IF(ACOMPANHAMENTO_02[[#This Row],[MAT]]="","",COUNTA($C$8:C69))</f>
        <v/>
      </c>
      <c r="C69" s="3"/>
      <c r="D69" s="26" t="str">
        <f>IFERROR(VLOOKUP(ACOMPANHAMENTO_02[[#This Row],[MAT]],FUNCIONARIOS[],3,FALSE),"")</f>
        <v/>
      </c>
      <c r="E69" s="26" t="str">
        <f>IFERROR(VLOOKUP(ACOMPANHAMENTO_02[[#This Row],[MAT]],FUNCIONARIOS[],4,FALSE),"")</f>
        <v/>
      </c>
      <c r="F69" s="8"/>
      <c r="G69" s="7"/>
      <c r="H69" s="28" t="str">
        <f>IFERROR(VLOOKUP(ACOMPANHAMENTO_02[[#This Row],[COD.S]],TABELA_PRODUÇÃO[[COD]:[SERVIÇOS]],3,FALSE),"")</f>
        <v/>
      </c>
      <c r="I69" s="140" t="str">
        <f>IFERROR(VLOOKUP(ACOMPANHAMENTO_02[[#This Row],[COD.S]],TABELA_PRODUÇÃO[[COD]:[UND.]],4,FALSE),"")</f>
        <v/>
      </c>
      <c r="J69" s="8"/>
      <c r="K69" s="58"/>
      <c r="L69" s="9"/>
      <c r="M6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9" s="6">
        <f>ACOMPANHAMENTO_02[[#This Row],[QUANT]]</f>
        <v>0</v>
      </c>
    </row>
    <row r="70" spans="2:16" s="6" customFormat="1" ht="12.75" x14ac:dyDescent="0.2">
      <c r="B70" s="6" t="str">
        <f>IF(ACOMPANHAMENTO_02[[#This Row],[MAT]]="","",COUNTA($C$8:C70))</f>
        <v/>
      </c>
      <c r="C70" s="3"/>
      <c r="D70" s="26" t="str">
        <f>IFERROR(VLOOKUP(ACOMPANHAMENTO_02[[#This Row],[MAT]],FUNCIONARIOS[],3,FALSE),"")</f>
        <v/>
      </c>
      <c r="E70" s="26" t="str">
        <f>IFERROR(VLOOKUP(ACOMPANHAMENTO_02[[#This Row],[MAT]],FUNCIONARIOS[],4,FALSE),"")</f>
        <v/>
      </c>
      <c r="F70" s="8"/>
      <c r="G70" s="7"/>
      <c r="H70" s="28" t="str">
        <f>IFERROR(VLOOKUP(ACOMPANHAMENTO_02[[#This Row],[COD.S]],TABELA_PRODUÇÃO[[COD]:[SERVIÇOS]],3,FALSE),"")</f>
        <v/>
      </c>
      <c r="I70" s="140" t="str">
        <f>IFERROR(VLOOKUP(ACOMPANHAMENTO_02[[#This Row],[COD.S]],TABELA_PRODUÇÃO[[COD]:[UND.]],4,FALSE),"")</f>
        <v/>
      </c>
      <c r="J70" s="8"/>
      <c r="K70" s="58"/>
      <c r="L70" s="9"/>
      <c r="M7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0" s="6">
        <f>ACOMPANHAMENTO_02[[#This Row],[QUANT]]</f>
        <v>0</v>
      </c>
    </row>
    <row r="71" spans="2:16" s="6" customFormat="1" ht="12.75" x14ac:dyDescent="0.2">
      <c r="B71" s="6" t="str">
        <f>IF(ACOMPANHAMENTO_02[[#This Row],[MAT]]="","",COUNTA($C$8:C71))</f>
        <v/>
      </c>
      <c r="C71" s="3"/>
      <c r="D71" s="26" t="str">
        <f>IFERROR(VLOOKUP(ACOMPANHAMENTO_02[[#This Row],[MAT]],FUNCIONARIOS[],3,FALSE),"")</f>
        <v/>
      </c>
      <c r="E71" s="26" t="str">
        <f>IFERROR(VLOOKUP(ACOMPANHAMENTO_02[[#This Row],[MAT]],FUNCIONARIOS[],4,FALSE),"")</f>
        <v/>
      </c>
      <c r="F71" s="8"/>
      <c r="G71" s="7"/>
      <c r="H71" s="28" t="str">
        <f>IFERROR(VLOOKUP(ACOMPANHAMENTO_02[[#This Row],[COD.S]],TABELA_PRODUÇÃO[[COD]:[SERVIÇOS]],3,FALSE),"")</f>
        <v/>
      </c>
      <c r="I71" s="140" t="str">
        <f>IFERROR(VLOOKUP(ACOMPANHAMENTO_02[[#This Row],[COD.S]],TABELA_PRODUÇÃO[[COD]:[UND.]],4,FALSE),"")</f>
        <v/>
      </c>
      <c r="J71" s="8"/>
      <c r="K71" s="58"/>
      <c r="L71" s="9"/>
      <c r="M7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1" s="6">
        <f>ACOMPANHAMENTO_02[[#This Row],[QUANT]]</f>
        <v>0</v>
      </c>
    </row>
    <row r="72" spans="2:16" s="6" customFormat="1" ht="12.75" x14ac:dyDescent="0.2">
      <c r="B72" s="6" t="str">
        <f>IF(ACOMPANHAMENTO_02[[#This Row],[MAT]]="","",COUNTA($C$8:C72))</f>
        <v/>
      </c>
      <c r="C72" s="3"/>
      <c r="D72" s="26" t="str">
        <f>IFERROR(VLOOKUP(ACOMPANHAMENTO_02[[#This Row],[MAT]],FUNCIONARIOS[],3,FALSE),"")</f>
        <v/>
      </c>
      <c r="E72" s="26" t="str">
        <f>IFERROR(VLOOKUP(ACOMPANHAMENTO_02[[#This Row],[MAT]],FUNCIONARIOS[],4,FALSE),"")</f>
        <v/>
      </c>
      <c r="F72" s="8"/>
      <c r="G72" s="7"/>
      <c r="H72" s="28" t="str">
        <f>IFERROR(VLOOKUP(ACOMPANHAMENTO_02[[#This Row],[COD.S]],TABELA_PRODUÇÃO[[COD]:[SERVIÇOS]],3,FALSE),"")</f>
        <v/>
      </c>
      <c r="I72" s="140" t="str">
        <f>IFERROR(VLOOKUP(ACOMPANHAMENTO_02[[#This Row],[COD.S]],TABELA_PRODUÇÃO[[COD]:[UND.]],4,FALSE),"")</f>
        <v/>
      </c>
      <c r="J72" s="8"/>
      <c r="K72" s="58"/>
      <c r="L72" s="9"/>
      <c r="M7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2" s="6">
        <f>ACOMPANHAMENTO_02[[#This Row],[QUANT]]</f>
        <v>0</v>
      </c>
    </row>
    <row r="73" spans="2:16" s="6" customFormat="1" ht="12.75" x14ac:dyDescent="0.2">
      <c r="B73" s="6" t="str">
        <f>IF(ACOMPANHAMENTO_02[[#This Row],[MAT]]="","",COUNTA($C$8:C73))</f>
        <v/>
      </c>
      <c r="C73" s="3"/>
      <c r="D73" s="26" t="str">
        <f>IFERROR(VLOOKUP(ACOMPANHAMENTO_02[[#This Row],[MAT]],FUNCIONARIOS[],3,FALSE),"")</f>
        <v/>
      </c>
      <c r="E73" s="26" t="str">
        <f>IFERROR(VLOOKUP(ACOMPANHAMENTO_02[[#This Row],[MAT]],FUNCIONARIOS[],4,FALSE),"")</f>
        <v/>
      </c>
      <c r="F73" s="8"/>
      <c r="G73" s="7"/>
      <c r="H73" s="28" t="str">
        <f>IFERROR(VLOOKUP(ACOMPANHAMENTO_02[[#This Row],[COD.S]],TABELA_PRODUÇÃO[[COD]:[SERVIÇOS]],3,FALSE),"")</f>
        <v/>
      </c>
      <c r="I73" s="140" t="str">
        <f>IFERROR(VLOOKUP(ACOMPANHAMENTO_02[[#This Row],[COD.S]],TABELA_PRODUÇÃO[[COD]:[UND.]],4,FALSE),"")</f>
        <v/>
      </c>
      <c r="J73" s="8"/>
      <c r="K73" s="58"/>
      <c r="L73" s="9"/>
      <c r="M7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3" s="6">
        <f>ACOMPANHAMENTO_02[[#This Row],[QUANT]]</f>
        <v>0</v>
      </c>
    </row>
    <row r="74" spans="2:16" s="6" customFormat="1" ht="12.75" x14ac:dyDescent="0.2">
      <c r="B74" s="6" t="str">
        <f>IF(ACOMPANHAMENTO_02[[#This Row],[MAT]]="","",COUNTA($C$8:C74))</f>
        <v/>
      </c>
      <c r="C74" s="3"/>
      <c r="D74" s="26" t="str">
        <f>IFERROR(VLOOKUP(ACOMPANHAMENTO_02[[#This Row],[MAT]],FUNCIONARIOS[],3,FALSE),"")</f>
        <v/>
      </c>
      <c r="E74" s="26" t="str">
        <f>IFERROR(VLOOKUP(ACOMPANHAMENTO_02[[#This Row],[MAT]],FUNCIONARIOS[],4,FALSE),"")</f>
        <v/>
      </c>
      <c r="F74" s="8"/>
      <c r="G74" s="7"/>
      <c r="H74" s="28" t="str">
        <f>IFERROR(VLOOKUP(ACOMPANHAMENTO_02[[#This Row],[COD.S]],TABELA_PRODUÇÃO[[COD]:[SERVIÇOS]],3,FALSE),"")</f>
        <v/>
      </c>
      <c r="I74" s="140" t="str">
        <f>IFERROR(VLOOKUP(ACOMPANHAMENTO_02[[#This Row],[COD.S]],TABELA_PRODUÇÃO[[COD]:[UND.]],4,FALSE),"")</f>
        <v/>
      </c>
      <c r="J74" s="8"/>
      <c r="K74" s="58"/>
      <c r="L74" s="9"/>
      <c r="M7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4" s="6">
        <f>ACOMPANHAMENTO_02[[#This Row],[QUANT]]</f>
        <v>0</v>
      </c>
    </row>
    <row r="75" spans="2:16" s="6" customFormat="1" ht="12.75" x14ac:dyDescent="0.2">
      <c r="B75" s="6" t="str">
        <f>IF(ACOMPANHAMENTO_02[[#This Row],[MAT]]="","",COUNTA($C$8:C75))</f>
        <v/>
      </c>
      <c r="C75" s="3"/>
      <c r="D75" s="26" t="str">
        <f>IFERROR(VLOOKUP(ACOMPANHAMENTO_02[[#This Row],[MAT]],FUNCIONARIOS[],3,FALSE),"")</f>
        <v/>
      </c>
      <c r="E75" s="26" t="str">
        <f>IFERROR(VLOOKUP(ACOMPANHAMENTO_02[[#This Row],[MAT]],FUNCIONARIOS[],4,FALSE),"")</f>
        <v/>
      </c>
      <c r="F75" s="8"/>
      <c r="G75" s="7"/>
      <c r="H75" s="28" t="str">
        <f>IFERROR(VLOOKUP(ACOMPANHAMENTO_02[[#This Row],[COD.S]],TABELA_PRODUÇÃO[[COD]:[SERVIÇOS]],3,FALSE),"")</f>
        <v/>
      </c>
      <c r="I75" s="140" t="str">
        <f>IFERROR(VLOOKUP(ACOMPANHAMENTO_02[[#This Row],[COD.S]],TABELA_PRODUÇÃO[[COD]:[UND.]],4,FALSE),"")</f>
        <v/>
      </c>
      <c r="J75" s="8"/>
      <c r="K75" s="58"/>
      <c r="L75" s="9"/>
      <c r="M7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5" s="6">
        <f>ACOMPANHAMENTO_02[[#This Row],[QUANT]]</f>
        <v>0</v>
      </c>
    </row>
    <row r="76" spans="2:16" s="6" customFormat="1" ht="12.75" x14ac:dyDescent="0.2">
      <c r="B76" s="6" t="str">
        <f>IF(ACOMPANHAMENTO_02[[#This Row],[MAT]]="","",COUNTA($C$8:C76))</f>
        <v/>
      </c>
      <c r="C76" s="3"/>
      <c r="D76" s="26" t="str">
        <f>IFERROR(VLOOKUP(ACOMPANHAMENTO_02[[#This Row],[MAT]],FUNCIONARIOS[],3,FALSE),"")</f>
        <v/>
      </c>
      <c r="E76" s="26" t="str">
        <f>IFERROR(VLOOKUP(ACOMPANHAMENTO_02[[#This Row],[MAT]],FUNCIONARIOS[],4,FALSE),"")</f>
        <v/>
      </c>
      <c r="F76" s="8"/>
      <c r="G76" s="7"/>
      <c r="H76" s="28" t="str">
        <f>IFERROR(VLOOKUP(ACOMPANHAMENTO_02[[#This Row],[COD.S]],TABELA_PRODUÇÃO[[COD]:[SERVIÇOS]],3,FALSE),"")</f>
        <v/>
      </c>
      <c r="I76" s="140" t="str">
        <f>IFERROR(VLOOKUP(ACOMPANHAMENTO_02[[#This Row],[COD.S]],TABELA_PRODUÇÃO[[COD]:[UND.]],4,FALSE),"")</f>
        <v/>
      </c>
      <c r="J76" s="8"/>
      <c r="K76" s="58"/>
      <c r="L76" s="9"/>
      <c r="M7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6" s="6">
        <f>ACOMPANHAMENTO_02[[#This Row],[QUANT]]</f>
        <v>0</v>
      </c>
    </row>
    <row r="77" spans="2:16" s="6" customFormat="1" ht="12.75" x14ac:dyDescent="0.2">
      <c r="B77" s="6" t="str">
        <f>IF(ACOMPANHAMENTO_02[[#This Row],[MAT]]="","",COUNTA($C$8:C77))</f>
        <v/>
      </c>
      <c r="C77" s="3"/>
      <c r="D77" s="26" t="str">
        <f>IFERROR(VLOOKUP(ACOMPANHAMENTO_02[[#This Row],[MAT]],FUNCIONARIOS[],3,FALSE),"")</f>
        <v/>
      </c>
      <c r="E77" s="26" t="str">
        <f>IFERROR(VLOOKUP(ACOMPANHAMENTO_02[[#This Row],[MAT]],FUNCIONARIOS[],4,FALSE),"")</f>
        <v/>
      </c>
      <c r="F77" s="8"/>
      <c r="G77" s="7"/>
      <c r="H77" s="28" t="str">
        <f>IFERROR(VLOOKUP(ACOMPANHAMENTO_02[[#This Row],[COD.S]],TABELA_PRODUÇÃO[[COD]:[SERVIÇOS]],3,FALSE),"")</f>
        <v/>
      </c>
      <c r="I77" s="140" t="str">
        <f>IFERROR(VLOOKUP(ACOMPANHAMENTO_02[[#This Row],[COD.S]],TABELA_PRODUÇÃO[[COD]:[UND.]],4,FALSE),"")</f>
        <v/>
      </c>
      <c r="J77" s="8"/>
      <c r="K77" s="58"/>
      <c r="L77" s="9"/>
      <c r="M7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7" s="6">
        <f>ACOMPANHAMENTO_02[[#This Row],[QUANT]]</f>
        <v>0</v>
      </c>
    </row>
    <row r="78" spans="2:16" s="6" customFormat="1" ht="12.75" x14ac:dyDescent="0.2">
      <c r="B78" s="6" t="str">
        <f>IF(ACOMPANHAMENTO_02[[#This Row],[MAT]]="","",COUNTA($C$8:C78))</f>
        <v/>
      </c>
      <c r="C78" s="3"/>
      <c r="D78" s="26" t="str">
        <f>IFERROR(VLOOKUP(ACOMPANHAMENTO_02[[#This Row],[MAT]],FUNCIONARIOS[],3,FALSE),"")</f>
        <v/>
      </c>
      <c r="E78" s="26" t="str">
        <f>IFERROR(VLOOKUP(ACOMPANHAMENTO_02[[#This Row],[MAT]],FUNCIONARIOS[],4,FALSE),"")</f>
        <v/>
      </c>
      <c r="F78" s="8"/>
      <c r="G78" s="7"/>
      <c r="H78" s="28" t="str">
        <f>IFERROR(VLOOKUP(ACOMPANHAMENTO_02[[#This Row],[COD.S]],TABELA_PRODUÇÃO[[COD]:[SERVIÇOS]],3,FALSE),"")</f>
        <v/>
      </c>
      <c r="I78" s="140" t="str">
        <f>IFERROR(VLOOKUP(ACOMPANHAMENTO_02[[#This Row],[COD.S]],TABELA_PRODUÇÃO[[COD]:[UND.]],4,FALSE),"")</f>
        <v/>
      </c>
      <c r="J78" s="8"/>
      <c r="K78" s="58"/>
      <c r="L78" s="9"/>
      <c r="M7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8" s="6">
        <f>ACOMPANHAMENTO_02[[#This Row],[QUANT]]</f>
        <v>0</v>
      </c>
    </row>
    <row r="79" spans="2:16" s="6" customFormat="1" ht="12.75" x14ac:dyDescent="0.2">
      <c r="B79" s="6" t="str">
        <f>IF(ACOMPANHAMENTO_02[[#This Row],[MAT]]="","",COUNTA($C$8:C79))</f>
        <v/>
      </c>
      <c r="C79" s="3"/>
      <c r="D79" s="26" t="str">
        <f>IFERROR(VLOOKUP(ACOMPANHAMENTO_02[[#This Row],[MAT]],FUNCIONARIOS[],3,FALSE),"")</f>
        <v/>
      </c>
      <c r="E79" s="26" t="str">
        <f>IFERROR(VLOOKUP(ACOMPANHAMENTO_02[[#This Row],[MAT]],FUNCIONARIOS[],4,FALSE),"")</f>
        <v/>
      </c>
      <c r="F79" s="8"/>
      <c r="G79" s="7"/>
      <c r="H79" s="28" t="str">
        <f>IFERROR(VLOOKUP(ACOMPANHAMENTO_02[[#This Row],[COD.S]],TABELA_PRODUÇÃO[[COD]:[SERVIÇOS]],3,FALSE),"")</f>
        <v/>
      </c>
      <c r="I79" s="140" t="str">
        <f>IFERROR(VLOOKUP(ACOMPANHAMENTO_02[[#This Row],[COD.S]],TABELA_PRODUÇÃO[[COD]:[UND.]],4,FALSE),"")</f>
        <v/>
      </c>
      <c r="J79" s="8"/>
      <c r="K79" s="58"/>
      <c r="L79" s="9"/>
      <c r="M7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9" s="6">
        <f>ACOMPANHAMENTO_02[[#This Row],[QUANT]]</f>
        <v>0</v>
      </c>
    </row>
    <row r="80" spans="2:16" s="6" customFormat="1" ht="12.75" x14ac:dyDescent="0.2">
      <c r="B80" s="6" t="str">
        <f>IF(ACOMPANHAMENTO_02[[#This Row],[MAT]]="","",COUNTA($C$8:C80))</f>
        <v/>
      </c>
      <c r="C80" s="3"/>
      <c r="D80" s="26" t="str">
        <f>IFERROR(VLOOKUP(ACOMPANHAMENTO_02[[#This Row],[MAT]],FUNCIONARIOS[],3,FALSE),"")</f>
        <v/>
      </c>
      <c r="E80" s="26" t="str">
        <f>IFERROR(VLOOKUP(ACOMPANHAMENTO_02[[#This Row],[MAT]],FUNCIONARIOS[],4,FALSE),"")</f>
        <v/>
      </c>
      <c r="F80" s="8"/>
      <c r="G80" s="7"/>
      <c r="H80" s="28" t="str">
        <f>IFERROR(VLOOKUP(ACOMPANHAMENTO_02[[#This Row],[COD.S]],TABELA_PRODUÇÃO[[COD]:[SERVIÇOS]],3,FALSE),"")</f>
        <v/>
      </c>
      <c r="I80" s="140" t="str">
        <f>IFERROR(VLOOKUP(ACOMPANHAMENTO_02[[#This Row],[COD.S]],TABELA_PRODUÇÃO[[COD]:[UND.]],4,FALSE),"")</f>
        <v/>
      </c>
      <c r="J80" s="8"/>
      <c r="K80" s="58"/>
      <c r="L80" s="9"/>
      <c r="M8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0" s="6">
        <f>ACOMPANHAMENTO_02[[#This Row],[QUANT]]</f>
        <v>0</v>
      </c>
    </row>
    <row r="81" spans="2:16" s="6" customFormat="1" ht="12.75" x14ac:dyDescent="0.2">
      <c r="B81" s="6" t="str">
        <f>IF(ACOMPANHAMENTO_02[[#This Row],[MAT]]="","",COUNTA($C$8:C81))</f>
        <v/>
      </c>
      <c r="C81" s="3"/>
      <c r="D81" s="26" t="str">
        <f>IFERROR(VLOOKUP(ACOMPANHAMENTO_02[[#This Row],[MAT]],FUNCIONARIOS[],3,FALSE),"")</f>
        <v/>
      </c>
      <c r="E81" s="26" t="str">
        <f>IFERROR(VLOOKUP(ACOMPANHAMENTO_02[[#This Row],[MAT]],FUNCIONARIOS[],4,FALSE),"")</f>
        <v/>
      </c>
      <c r="F81" s="8"/>
      <c r="G81" s="7"/>
      <c r="H81" s="28" t="str">
        <f>IFERROR(VLOOKUP(ACOMPANHAMENTO_02[[#This Row],[COD.S]],TABELA_PRODUÇÃO[[COD]:[SERVIÇOS]],3,FALSE),"")</f>
        <v/>
      </c>
      <c r="I81" s="140" t="str">
        <f>IFERROR(VLOOKUP(ACOMPANHAMENTO_02[[#This Row],[COD.S]],TABELA_PRODUÇÃO[[COD]:[UND.]],4,FALSE),"")</f>
        <v/>
      </c>
      <c r="J81" s="8"/>
      <c r="K81" s="58"/>
      <c r="L81" s="9"/>
      <c r="M8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1" s="6">
        <f>ACOMPANHAMENTO_02[[#This Row],[QUANT]]</f>
        <v>0</v>
      </c>
    </row>
    <row r="82" spans="2:16" s="6" customFormat="1" ht="12.75" x14ac:dyDescent="0.2">
      <c r="B82" s="6" t="str">
        <f>IF(ACOMPANHAMENTO_02[[#This Row],[MAT]]="","",COUNTA($C$8:C82))</f>
        <v/>
      </c>
      <c r="C82" s="3"/>
      <c r="D82" s="26" t="str">
        <f>IFERROR(VLOOKUP(ACOMPANHAMENTO_02[[#This Row],[MAT]],FUNCIONARIOS[],3,FALSE),"")</f>
        <v/>
      </c>
      <c r="E82" s="26" t="str">
        <f>IFERROR(VLOOKUP(ACOMPANHAMENTO_02[[#This Row],[MAT]],FUNCIONARIOS[],4,FALSE),"")</f>
        <v/>
      </c>
      <c r="F82" s="8"/>
      <c r="G82" s="7"/>
      <c r="H82" s="28" t="str">
        <f>IFERROR(VLOOKUP(ACOMPANHAMENTO_02[[#This Row],[COD.S]],TABELA_PRODUÇÃO[[COD]:[SERVIÇOS]],3,FALSE),"")</f>
        <v/>
      </c>
      <c r="I82" s="140" t="str">
        <f>IFERROR(VLOOKUP(ACOMPANHAMENTO_02[[#This Row],[COD.S]],TABELA_PRODUÇÃO[[COD]:[UND.]],4,FALSE),"")</f>
        <v/>
      </c>
      <c r="J82" s="8"/>
      <c r="K82" s="58"/>
      <c r="L82" s="9"/>
      <c r="M8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2" s="6">
        <f>ACOMPANHAMENTO_02[[#This Row],[QUANT]]</f>
        <v>0</v>
      </c>
    </row>
    <row r="83" spans="2:16" s="6" customFormat="1" ht="12.75" x14ac:dyDescent="0.2">
      <c r="B83" s="6" t="str">
        <f>IF(ACOMPANHAMENTO_02[[#This Row],[MAT]]="","",COUNTA($C$8:C83))</f>
        <v/>
      </c>
      <c r="C83" s="3"/>
      <c r="D83" s="26" t="str">
        <f>IFERROR(VLOOKUP(ACOMPANHAMENTO_02[[#This Row],[MAT]],FUNCIONARIOS[],3,FALSE),"")</f>
        <v/>
      </c>
      <c r="E83" s="26" t="str">
        <f>IFERROR(VLOOKUP(ACOMPANHAMENTO_02[[#This Row],[MAT]],FUNCIONARIOS[],4,FALSE),"")</f>
        <v/>
      </c>
      <c r="F83" s="8"/>
      <c r="G83" s="7"/>
      <c r="H83" s="28" t="str">
        <f>IFERROR(VLOOKUP(ACOMPANHAMENTO_02[[#This Row],[COD.S]],TABELA_PRODUÇÃO[[COD]:[SERVIÇOS]],3,FALSE),"")</f>
        <v/>
      </c>
      <c r="I83" s="140" t="str">
        <f>IFERROR(VLOOKUP(ACOMPANHAMENTO_02[[#This Row],[COD.S]],TABELA_PRODUÇÃO[[COD]:[UND.]],4,FALSE),"")</f>
        <v/>
      </c>
      <c r="J83" s="8"/>
      <c r="K83" s="58"/>
      <c r="L83" s="9"/>
      <c r="M8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3" s="6">
        <f>ACOMPANHAMENTO_02[[#This Row],[QUANT]]</f>
        <v>0</v>
      </c>
    </row>
    <row r="84" spans="2:16" s="6" customFormat="1" ht="12.75" x14ac:dyDescent="0.2">
      <c r="B84" s="6" t="str">
        <f>IF(ACOMPANHAMENTO_02[[#This Row],[MAT]]="","",COUNTA($C$8:C84))</f>
        <v/>
      </c>
      <c r="C84" s="3"/>
      <c r="D84" s="26" t="str">
        <f>IFERROR(VLOOKUP(ACOMPANHAMENTO_02[[#This Row],[MAT]],FUNCIONARIOS[],3,FALSE),"")</f>
        <v/>
      </c>
      <c r="E84" s="26" t="str">
        <f>IFERROR(VLOOKUP(ACOMPANHAMENTO_02[[#This Row],[MAT]],FUNCIONARIOS[],4,FALSE),"")</f>
        <v/>
      </c>
      <c r="F84" s="8"/>
      <c r="G84" s="7"/>
      <c r="H84" s="28" t="str">
        <f>IFERROR(VLOOKUP(ACOMPANHAMENTO_02[[#This Row],[COD.S]],TABELA_PRODUÇÃO[[COD]:[SERVIÇOS]],3,FALSE),"")</f>
        <v/>
      </c>
      <c r="I84" s="140" t="str">
        <f>IFERROR(VLOOKUP(ACOMPANHAMENTO_02[[#This Row],[COD.S]],TABELA_PRODUÇÃO[[COD]:[UND.]],4,FALSE),"")</f>
        <v/>
      </c>
      <c r="J84" s="8"/>
      <c r="K84" s="58"/>
      <c r="L84" s="9"/>
      <c r="M8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4" s="6">
        <f>ACOMPANHAMENTO_02[[#This Row],[QUANT]]</f>
        <v>0</v>
      </c>
    </row>
    <row r="85" spans="2:16" s="6" customFormat="1" ht="12.75" x14ac:dyDescent="0.2">
      <c r="B85" s="6" t="str">
        <f>IF(ACOMPANHAMENTO_02[[#This Row],[MAT]]="","",COUNTA($C$8:C85))</f>
        <v/>
      </c>
      <c r="C85" s="3"/>
      <c r="D85" s="26" t="str">
        <f>IFERROR(VLOOKUP(ACOMPANHAMENTO_02[[#This Row],[MAT]],FUNCIONARIOS[],3,FALSE),"")</f>
        <v/>
      </c>
      <c r="E85" s="26" t="str">
        <f>IFERROR(VLOOKUP(ACOMPANHAMENTO_02[[#This Row],[MAT]],FUNCIONARIOS[],4,FALSE),"")</f>
        <v/>
      </c>
      <c r="F85" s="8"/>
      <c r="G85" s="7"/>
      <c r="H85" s="28" t="str">
        <f>IFERROR(VLOOKUP(ACOMPANHAMENTO_02[[#This Row],[COD.S]],TABELA_PRODUÇÃO[[COD]:[SERVIÇOS]],3,FALSE),"")</f>
        <v/>
      </c>
      <c r="I85" s="140" t="str">
        <f>IFERROR(VLOOKUP(ACOMPANHAMENTO_02[[#This Row],[COD.S]],TABELA_PRODUÇÃO[[COD]:[UND.]],4,FALSE),"")</f>
        <v/>
      </c>
      <c r="J85" s="8"/>
      <c r="K85" s="58"/>
      <c r="L85" s="9"/>
      <c r="M8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5" s="6">
        <f>ACOMPANHAMENTO_02[[#This Row],[QUANT]]</f>
        <v>0</v>
      </c>
    </row>
    <row r="86" spans="2:16" s="6" customFormat="1" ht="12.75" x14ac:dyDescent="0.2">
      <c r="B86" s="6" t="str">
        <f>IF(ACOMPANHAMENTO_02[[#This Row],[MAT]]="","",COUNTA($C$8:C86))</f>
        <v/>
      </c>
      <c r="C86" s="3"/>
      <c r="D86" s="26" t="str">
        <f>IFERROR(VLOOKUP(ACOMPANHAMENTO_02[[#This Row],[MAT]],FUNCIONARIOS[],3,FALSE),"")</f>
        <v/>
      </c>
      <c r="E86" s="26" t="str">
        <f>IFERROR(VLOOKUP(ACOMPANHAMENTO_02[[#This Row],[MAT]],FUNCIONARIOS[],4,FALSE),"")</f>
        <v/>
      </c>
      <c r="F86" s="8"/>
      <c r="G86" s="7"/>
      <c r="H86" s="28" t="str">
        <f>IFERROR(VLOOKUP(ACOMPANHAMENTO_02[[#This Row],[COD.S]],TABELA_PRODUÇÃO[[COD]:[SERVIÇOS]],3,FALSE),"")</f>
        <v/>
      </c>
      <c r="I86" s="140" t="str">
        <f>IFERROR(VLOOKUP(ACOMPANHAMENTO_02[[#This Row],[COD.S]],TABELA_PRODUÇÃO[[COD]:[UND.]],4,FALSE),"")</f>
        <v/>
      </c>
      <c r="J86" s="8"/>
      <c r="K86" s="58"/>
      <c r="L86" s="9"/>
      <c r="M8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6" s="6">
        <f>ACOMPANHAMENTO_02[[#This Row],[QUANT]]</f>
        <v>0</v>
      </c>
    </row>
    <row r="87" spans="2:16" s="6" customFormat="1" ht="12.75" x14ac:dyDescent="0.2">
      <c r="B87" s="6" t="str">
        <f>IF(ACOMPANHAMENTO_02[[#This Row],[MAT]]="","",COUNTA($C$8:C87))</f>
        <v/>
      </c>
      <c r="C87" s="3"/>
      <c r="D87" s="26" t="str">
        <f>IFERROR(VLOOKUP(ACOMPANHAMENTO_02[[#This Row],[MAT]],FUNCIONARIOS[],3,FALSE),"")</f>
        <v/>
      </c>
      <c r="E87" s="26" t="str">
        <f>IFERROR(VLOOKUP(ACOMPANHAMENTO_02[[#This Row],[MAT]],FUNCIONARIOS[],4,FALSE),"")</f>
        <v/>
      </c>
      <c r="F87" s="8"/>
      <c r="G87" s="7"/>
      <c r="H87" s="28" t="str">
        <f>IFERROR(VLOOKUP(ACOMPANHAMENTO_02[[#This Row],[COD.S]],TABELA_PRODUÇÃO[[COD]:[SERVIÇOS]],3,FALSE),"")</f>
        <v/>
      </c>
      <c r="I87" s="140" t="str">
        <f>IFERROR(VLOOKUP(ACOMPANHAMENTO_02[[#This Row],[COD.S]],TABELA_PRODUÇÃO[[COD]:[UND.]],4,FALSE),"")</f>
        <v/>
      </c>
      <c r="J87" s="8"/>
      <c r="K87" s="58"/>
      <c r="L87" s="9"/>
      <c r="M8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7" s="6">
        <f>ACOMPANHAMENTO_02[[#This Row],[QUANT]]</f>
        <v>0</v>
      </c>
    </row>
    <row r="88" spans="2:16" s="6" customFormat="1" ht="12.75" x14ac:dyDescent="0.2">
      <c r="B88" s="6" t="str">
        <f>IF(ACOMPANHAMENTO_02[[#This Row],[MAT]]="","",COUNTA($C$8:C88))</f>
        <v/>
      </c>
      <c r="C88" s="3"/>
      <c r="D88" s="26" t="str">
        <f>IFERROR(VLOOKUP(ACOMPANHAMENTO_02[[#This Row],[MAT]],FUNCIONARIOS[],3,FALSE),"")</f>
        <v/>
      </c>
      <c r="E88" s="26" t="str">
        <f>IFERROR(VLOOKUP(ACOMPANHAMENTO_02[[#This Row],[MAT]],FUNCIONARIOS[],4,FALSE),"")</f>
        <v/>
      </c>
      <c r="F88" s="8"/>
      <c r="G88" s="7"/>
      <c r="H88" s="28" t="str">
        <f>IFERROR(VLOOKUP(ACOMPANHAMENTO_02[[#This Row],[COD.S]],TABELA_PRODUÇÃO[[COD]:[SERVIÇOS]],3,FALSE),"")</f>
        <v/>
      </c>
      <c r="I88" s="140" t="str">
        <f>IFERROR(VLOOKUP(ACOMPANHAMENTO_02[[#This Row],[COD.S]],TABELA_PRODUÇÃO[[COD]:[UND.]],4,FALSE),"")</f>
        <v/>
      </c>
      <c r="J88" s="8"/>
      <c r="K88" s="58"/>
      <c r="L88" s="9"/>
      <c r="M8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8" s="6">
        <f>ACOMPANHAMENTO_02[[#This Row],[QUANT]]</f>
        <v>0</v>
      </c>
    </row>
    <row r="89" spans="2:16" s="6" customFormat="1" ht="12.75" x14ac:dyDescent="0.2">
      <c r="B89" s="6" t="str">
        <f>IF(ACOMPANHAMENTO_02[[#This Row],[MAT]]="","",COUNTA($C$8:C89))</f>
        <v/>
      </c>
      <c r="C89" s="3"/>
      <c r="D89" s="26" t="str">
        <f>IFERROR(VLOOKUP(ACOMPANHAMENTO_02[[#This Row],[MAT]],FUNCIONARIOS[],3,FALSE),"")</f>
        <v/>
      </c>
      <c r="E89" s="26" t="str">
        <f>IFERROR(VLOOKUP(ACOMPANHAMENTO_02[[#This Row],[MAT]],FUNCIONARIOS[],4,FALSE),"")</f>
        <v/>
      </c>
      <c r="F89" s="8"/>
      <c r="G89" s="7"/>
      <c r="H89" s="28" t="str">
        <f>IFERROR(VLOOKUP(ACOMPANHAMENTO_02[[#This Row],[COD.S]],TABELA_PRODUÇÃO[[COD]:[SERVIÇOS]],3,FALSE),"")</f>
        <v/>
      </c>
      <c r="I89" s="140" t="str">
        <f>IFERROR(VLOOKUP(ACOMPANHAMENTO_02[[#This Row],[COD.S]],TABELA_PRODUÇÃO[[COD]:[UND.]],4,FALSE),"")</f>
        <v/>
      </c>
      <c r="J89" s="8"/>
      <c r="K89" s="58"/>
      <c r="L89" s="9"/>
      <c r="M8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9" s="6">
        <f>ACOMPANHAMENTO_02[[#This Row],[QUANT]]</f>
        <v>0</v>
      </c>
    </row>
    <row r="90" spans="2:16" s="6" customFormat="1" ht="12.75" x14ac:dyDescent="0.2">
      <c r="B90" s="6" t="str">
        <f>IF(ACOMPANHAMENTO_02[[#This Row],[MAT]]="","",COUNTA($C$8:C90))</f>
        <v/>
      </c>
      <c r="C90" s="3"/>
      <c r="D90" s="26" t="str">
        <f>IFERROR(VLOOKUP(ACOMPANHAMENTO_02[[#This Row],[MAT]],FUNCIONARIOS[],3,FALSE),"")</f>
        <v/>
      </c>
      <c r="E90" s="26" t="str">
        <f>IFERROR(VLOOKUP(ACOMPANHAMENTO_02[[#This Row],[MAT]],FUNCIONARIOS[],4,FALSE),"")</f>
        <v/>
      </c>
      <c r="F90" s="8"/>
      <c r="G90" s="7"/>
      <c r="H90" s="28" t="str">
        <f>IFERROR(VLOOKUP(ACOMPANHAMENTO_02[[#This Row],[COD.S]],TABELA_PRODUÇÃO[[COD]:[SERVIÇOS]],3,FALSE),"")</f>
        <v/>
      </c>
      <c r="I90" s="140" t="str">
        <f>IFERROR(VLOOKUP(ACOMPANHAMENTO_02[[#This Row],[COD.S]],TABELA_PRODUÇÃO[[COD]:[UND.]],4,FALSE),"")</f>
        <v/>
      </c>
      <c r="J90" s="8"/>
      <c r="K90" s="58"/>
      <c r="L90" s="9"/>
      <c r="M9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0" s="6">
        <f>ACOMPANHAMENTO_02[[#This Row],[QUANT]]</f>
        <v>0</v>
      </c>
    </row>
    <row r="91" spans="2:16" s="6" customFormat="1" ht="12.75" x14ac:dyDescent="0.2">
      <c r="B91" s="6" t="str">
        <f>IF(ACOMPANHAMENTO_02[[#This Row],[MAT]]="","",COUNTA($C$8:C91))</f>
        <v/>
      </c>
      <c r="C91" s="3"/>
      <c r="D91" s="26" t="str">
        <f>IFERROR(VLOOKUP(ACOMPANHAMENTO_02[[#This Row],[MAT]],FUNCIONARIOS[],3,FALSE),"")</f>
        <v/>
      </c>
      <c r="E91" s="26" t="str">
        <f>IFERROR(VLOOKUP(ACOMPANHAMENTO_02[[#This Row],[MAT]],FUNCIONARIOS[],4,FALSE),"")</f>
        <v/>
      </c>
      <c r="F91" s="8"/>
      <c r="G91" s="7"/>
      <c r="H91" s="28" t="str">
        <f>IFERROR(VLOOKUP(ACOMPANHAMENTO_02[[#This Row],[COD.S]],TABELA_PRODUÇÃO[[COD]:[SERVIÇOS]],3,FALSE),"")</f>
        <v/>
      </c>
      <c r="I91" s="140" t="str">
        <f>IFERROR(VLOOKUP(ACOMPANHAMENTO_02[[#This Row],[COD.S]],TABELA_PRODUÇÃO[[COD]:[UND.]],4,FALSE),"")</f>
        <v/>
      </c>
      <c r="J91" s="8"/>
      <c r="K91" s="58"/>
      <c r="L91" s="9"/>
      <c r="M9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1" s="6">
        <f>ACOMPANHAMENTO_02[[#This Row],[QUANT]]</f>
        <v>0</v>
      </c>
    </row>
    <row r="92" spans="2:16" s="6" customFormat="1" ht="12.75" x14ac:dyDescent="0.2">
      <c r="B92" s="6" t="str">
        <f>IF(ACOMPANHAMENTO_02[[#This Row],[MAT]]="","",COUNTA($C$8:C92))</f>
        <v/>
      </c>
      <c r="C92" s="3"/>
      <c r="D92" s="26" t="str">
        <f>IFERROR(VLOOKUP(ACOMPANHAMENTO_02[[#This Row],[MAT]],FUNCIONARIOS[],3,FALSE),"")</f>
        <v/>
      </c>
      <c r="E92" s="26" t="str">
        <f>IFERROR(VLOOKUP(ACOMPANHAMENTO_02[[#This Row],[MAT]],FUNCIONARIOS[],4,FALSE),"")</f>
        <v/>
      </c>
      <c r="F92" s="8"/>
      <c r="G92" s="7"/>
      <c r="H92" s="28" t="str">
        <f>IFERROR(VLOOKUP(ACOMPANHAMENTO_02[[#This Row],[COD.S]],TABELA_PRODUÇÃO[[COD]:[SERVIÇOS]],3,FALSE),"")</f>
        <v/>
      </c>
      <c r="I92" s="140" t="str">
        <f>IFERROR(VLOOKUP(ACOMPANHAMENTO_02[[#This Row],[COD.S]],TABELA_PRODUÇÃO[[COD]:[UND.]],4,FALSE),"")</f>
        <v/>
      </c>
      <c r="J92" s="8"/>
      <c r="K92" s="58"/>
      <c r="L92" s="9"/>
      <c r="M9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2" s="6">
        <f>ACOMPANHAMENTO_02[[#This Row],[QUANT]]</f>
        <v>0</v>
      </c>
    </row>
    <row r="93" spans="2:16" s="6" customFormat="1" ht="12.75" x14ac:dyDescent="0.2">
      <c r="B93" s="6" t="str">
        <f>IF(ACOMPANHAMENTO_02[[#This Row],[MAT]]="","",COUNTA($C$8:C93))</f>
        <v/>
      </c>
      <c r="C93" s="3"/>
      <c r="D93" s="26" t="str">
        <f>IFERROR(VLOOKUP(ACOMPANHAMENTO_02[[#This Row],[MAT]],FUNCIONARIOS[],3,FALSE),"")</f>
        <v/>
      </c>
      <c r="E93" s="26" t="str">
        <f>IFERROR(VLOOKUP(ACOMPANHAMENTO_02[[#This Row],[MAT]],FUNCIONARIOS[],4,FALSE),"")</f>
        <v/>
      </c>
      <c r="F93" s="8"/>
      <c r="G93" s="7"/>
      <c r="H93" s="28" t="str">
        <f>IFERROR(VLOOKUP(ACOMPANHAMENTO_02[[#This Row],[COD.S]],TABELA_PRODUÇÃO[[COD]:[SERVIÇOS]],3,FALSE),"")</f>
        <v/>
      </c>
      <c r="I93" s="140" t="str">
        <f>IFERROR(VLOOKUP(ACOMPANHAMENTO_02[[#This Row],[COD.S]],TABELA_PRODUÇÃO[[COD]:[UND.]],4,FALSE),"")</f>
        <v/>
      </c>
      <c r="J93" s="8"/>
      <c r="K93" s="58"/>
      <c r="L93" s="9"/>
      <c r="M9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3" s="6">
        <f>ACOMPANHAMENTO_02[[#This Row],[QUANT]]</f>
        <v>0</v>
      </c>
    </row>
    <row r="94" spans="2:16" s="6" customFormat="1" ht="12.75" x14ac:dyDescent="0.2">
      <c r="B94" s="6" t="str">
        <f>IF(ACOMPANHAMENTO_02[[#This Row],[MAT]]="","",COUNTA($C$8:C94))</f>
        <v/>
      </c>
      <c r="C94" s="3"/>
      <c r="D94" s="26" t="str">
        <f>IFERROR(VLOOKUP(ACOMPANHAMENTO_02[[#This Row],[MAT]],FUNCIONARIOS[],3,FALSE),"")</f>
        <v/>
      </c>
      <c r="E94" s="26" t="str">
        <f>IFERROR(VLOOKUP(ACOMPANHAMENTO_02[[#This Row],[MAT]],FUNCIONARIOS[],4,FALSE),"")</f>
        <v/>
      </c>
      <c r="F94" s="8"/>
      <c r="G94" s="7"/>
      <c r="H94" s="28" t="str">
        <f>IFERROR(VLOOKUP(ACOMPANHAMENTO_02[[#This Row],[COD.S]],TABELA_PRODUÇÃO[[COD]:[SERVIÇOS]],3,FALSE),"")</f>
        <v/>
      </c>
      <c r="I94" s="140" t="str">
        <f>IFERROR(VLOOKUP(ACOMPANHAMENTO_02[[#This Row],[COD.S]],TABELA_PRODUÇÃO[[COD]:[UND.]],4,FALSE),"")</f>
        <v/>
      </c>
      <c r="J94" s="8"/>
      <c r="K94" s="58"/>
      <c r="L94" s="9"/>
      <c r="M9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4" s="6">
        <f>ACOMPANHAMENTO_02[[#This Row],[QUANT]]</f>
        <v>0</v>
      </c>
    </row>
    <row r="95" spans="2:16" s="6" customFormat="1" ht="12.75" x14ac:dyDescent="0.2">
      <c r="B95" s="6" t="str">
        <f>IF(ACOMPANHAMENTO_02[[#This Row],[MAT]]="","",COUNTA($C$8:C95))</f>
        <v/>
      </c>
      <c r="C95" s="3"/>
      <c r="D95" s="26" t="str">
        <f>IFERROR(VLOOKUP(ACOMPANHAMENTO_02[[#This Row],[MAT]],FUNCIONARIOS[],3,FALSE),"")</f>
        <v/>
      </c>
      <c r="E95" s="26" t="str">
        <f>IFERROR(VLOOKUP(ACOMPANHAMENTO_02[[#This Row],[MAT]],FUNCIONARIOS[],4,FALSE),"")</f>
        <v/>
      </c>
      <c r="F95" s="8"/>
      <c r="G95" s="7"/>
      <c r="H95" s="28" t="str">
        <f>IFERROR(VLOOKUP(ACOMPANHAMENTO_02[[#This Row],[COD.S]],TABELA_PRODUÇÃO[[COD]:[SERVIÇOS]],3,FALSE),"")</f>
        <v/>
      </c>
      <c r="I95" s="140" t="str">
        <f>IFERROR(VLOOKUP(ACOMPANHAMENTO_02[[#This Row],[COD.S]],TABELA_PRODUÇÃO[[COD]:[UND.]],4,FALSE),"")</f>
        <v/>
      </c>
      <c r="J95" s="8"/>
      <c r="K95" s="58"/>
      <c r="L95" s="9"/>
      <c r="M9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5" s="6">
        <f>ACOMPANHAMENTO_02[[#This Row],[QUANT]]</f>
        <v>0</v>
      </c>
    </row>
    <row r="96" spans="2:16" s="6" customFormat="1" ht="12.75" x14ac:dyDescent="0.2">
      <c r="B96" s="6" t="str">
        <f>IF(ACOMPANHAMENTO_02[[#This Row],[MAT]]="","",COUNTA($C$8:C96))</f>
        <v/>
      </c>
      <c r="C96" s="3"/>
      <c r="D96" s="26" t="str">
        <f>IFERROR(VLOOKUP(ACOMPANHAMENTO_02[[#This Row],[MAT]],FUNCIONARIOS[],3,FALSE),"")</f>
        <v/>
      </c>
      <c r="E96" s="26" t="str">
        <f>IFERROR(VLOOKUP(ACOMPANHAMENTO_02[[#This Row],[MAT]],FUNCIONARIOS[],4,FALSE),"")</f>
        <v/>
      </c>
      <c r="F96" s="8"/>
      <c r="G96" s="7"/>
      <c r="H96" s="28" t="str">
        <f>IFERROR(VLOOKUP(ACOMPANHAMENTO_02[[#This Row],[COD.S]],TABELA_PRODUÇÃO[[COD]:[SERVIÇOS]],3,FALSE),"")</f>
        <v/>
      </c>
      <c r="I96" s="140" t="str">
        <f>IFERROR(VLOOKUP(ACOMPANHAMENTO_02[[#This Row],[COD.S]],TABELA_PRODUÇÃO[[COD]:[UND.]],4,FALSE),"")</f>
        <v/>
      </c>
      <c r="J96" s="8"/>
      <c r="K96" s="58"/>
      <c r="L96" s="9"/>
      <c r="M9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6" s="6">
        <f>ACOMPANHAMENTO_02[[#This Row],[QUANT]]</f>
        <v>0</v>
      </c>
    </row>
    <row r="97" spans="2:16" s="6" customFormat="1" ht="12.75" x14ac:dyDescent="0.2">
      <c r="B97" s="6" t="str">
        <f>IF(ACOMPANHAMENTO_02[[#This Row],[MAT]]="","",COUNTA($C$8:C97))</f>
        <v/>
      </c>
      <c r="C97" s="3"/>
      <c r="D97" s="26" t="str">
        <f>IFERROR(VLOOKUP(ACOMPANHAMENTO_02[[#This Row],[MAT]],FUNCIONARIOS[],3,FALSE),"")</f>
        <v/>
      </c>
      <c r="E97" s="26" t="str">
        <f>IFERROR(VLOOKUP(ACOMPANHAMENTO_02[[#This Row],[MAT]],FUNCIONARIOS[],4,FALSE),"")</f>
        <v/>
      </c>
      <c r="F97" s="8"/>
      <c r="G97" s="7"/>
      <c r="H97" s="28" t="str">
        <f>IFERROR(VLOOKUP(ACOMPANHAMENTO_02[[#This Row],[COD.S]],TABELA_PRODUÇÃO[[COD]:[SERVIÇOS]],3,FALSE),"")</f>
        <v/>
      </c>
      <c r="I97" s="140" t="str">
        <f>IFERROR(VLOOKUP(ACOMPANHAMENTO_02[[#This Row],[COD.S]],TABELA_PRODUÇÃO[[COD]:[UND.]],4,FALSE),"")</f>
        <v/>
      </c>
      <c r="J97" s="8"/>
      <c r="K97" s="58"/>
      <c r="L97" s="9"/>
      <c r="M9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7" s="6">
        <f>ACOMPANHAMENTO_02[[#This Row],[QUANT]]</f>
        <v>0</v>
      </c>
    </row>
    <row r="98" spans="2:16" s="6" customFormat="1" ht="12.75" x14ac:dyDescent="0.2">
      <c r="B98" s="6" t="str">
        <f>IF(ACOMPANHAMENTO_02[[#This Row],[MAT]]="","",COUNTA($C$8:C98))</f>
        <v/>
      </c>
      <c r="C98" s="3"/>
      <c r="D98" s="26" t="str">
        <f>IFERROR(VLOOKUP(ACOMPANHAMENTO_02[[#This Row],[MAT]],FUNCIONARIOS[],3,FALSE),"")</f>
        <v/>
      </c>
      <c r="E98" s="26" t="str">
        <f>IFERROR(VLOOKUP(ACOMPANHAMENTO_02[[#This Row],[MAT]],FUNCIONARIOS[],4,FALSE),"")</f>
        <v/>
      </c>
      <c r="F98" s="8"/>
      <c r="G98" s="7"/>
      <c r="H98" s="28" t="str">
        <f>IFERROR(VLOOKUP(ACOMPANHAMENTO_02[[#This Row],[COD.S]],TABELA_PRODUÇÃO[[COD]:[SERVIÇOS]],3,FALSE),"")</f>
        <v/>
      </c>
      <c r="I98" s="140" t="str">
        <f>IFERROR(VLOOKUP(ACOMPANHAMENTO_02[[#This Row],[COD.S]],TABELA_PRODUÇÃO[[COD]:[UND.]],4,FALSE),"")</f>
        <v/>
      </c>
      <c r="J98" s="8"/>
      <c r="K98" s="58"/>
      <c r="L98" s="9"/>
      <c r="M9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8" s="6">
        <f>ACOMPANHAMENTO_02[[#This Row],[QUANT]]</f>
        <v>0</v>
      </c>
    </row>
    <row r="99" spans="2:16" s="6" customFormat="1" ht="12.75" x14ac:dyDescent="0.2">
      <c r="B99" s="6" t="str">
        <f>IF(ACOMPANHAMENTO_02[[#This Row],[MAT]]="","",COUNTA($C$8:C99))</f>
        <v/>
      </c>
      <c r="C99" s="3"/>
      <c r="D99" s="26" t="str">
        <f>IFERROR(VLOOKUP(ACOMPANHAMENTO_02[[#This Row],[MAT]],FUNCIONARIOS[],3,FALSE),"")</f>
        <v/>
      </c>
      <c r="E99" s="26" t="str">
        <f>IFERROR(VLOOKUP(ACOMPANHAMENTO_02[[#This Row],[MAT]],FUNCIONARIOS[],4,FALSE),"")</f>
        <v/>
      </c>
      <c r="F99" s="8"/>
      <c r="G99" s="7"/>
      <c r="H99" s="28" t="str">
        <f>IFERROR(VLOOKUP(ACOMPANHAMENTO_02[[#This Row],[COD.S]],TABELA_PRODUÇÃO[[COD]:[SERVIÇOS]],3,FALSE),"")</f>
        <v/>
      </c>
      <c r="I99" s="140" t="str">
        <f>IFERROR(VLOOKUP(ACOMPANHAMENTO_02[[#This Row],[COD.S]],TABELA_PRODUÇÃO[[COD]:[UND.]],4,FALSE),"")</f>
        <v/>
      </c>
      <c r="J99" s="8"/>
      <c r="K99" s="58"/>
      <c r="L99" s="9"/>
      <c r="M9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9" s="6">
        <f>ACOMPANHAMENTO_02[[#This Row],[QUANT]]</f>
        <v>0</v>
      </c>
    </row>
    <row r="100" spans="2:16" s="6" customFormat="1" ht="12.75" x14ac:dyDescent="0.2">
      <c r="B100" s="6" t="str">
        <f>IF(ACOMPANHAMENTO_02[[#This Row],[MAT]]="","",COUNTA($C$8:C100))</f>
        <v/>
      </c>
      <c r="C100" s="3"/>
      <c r="D100" s="26" t="str">
        <f>IFERROR(VLOOKUP(ACOMPANHAMENTO_02[[#This Row],[MAT]],FUNCIONARIOS[],3,FALSE),"")</f>
        <v/>
      </c>
      <c r="E100" s="26" t="str">
        <f>IFERROR(VLOOKUP(ACOMPANHAMENTO_02[[#This Row],[MAT]],FUNCIONARIOS[],4,FALSE),"")</f>
        <v/>
      </c>
      <c r="F100" s="8"/>
      <c r="G100" s="7"/>
      <c r="H100" s="28" t="str">
        <f>IFERROR(VLOOKUP(ACOMPANHAMENTO_02[[#This Row],[COD.S]],TABELA_PRODUÇÃO[[COD]:[SERVIÇOS]],3,FALSE),"")</f>
        <v/>
      </c>
      <c r="I100" s="140" t="str">
        <f>IFERROR(VLOOKUP(ACOMPANHAMENTO_02[[#This Row],[COD.S]],TABELA_PRODUÇÃO[[COD]:[UND.]],4,FALSE),"")</f>
        <v/>
      </c>
      <c r="J100" s="8"/>
      <c r="K100" s="58"/>
      <c r="L100" s="9"/>
      <c r="M10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0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0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00" s="6">
        <f>ACOMPANHAMENTO_02[[#This Row],[QUANT]]</f>
        <v>0</v>
      </c>
    </row>
    <row r="101" spans="2:16" s="6" customFormat="1" ht="12.75" x14ac:dyDescent="0.2">
      <c r="B101" s="6" t="str">
        <f>IF(ACOMPANHAMENTO_02[[#This Row],[MAT]]="","",COUNTA($C$8:C101))</f>
        <v/>
      </c>
      <c r="C101" s="3"/>
      <c r="D101" s="26" t="str">
        <f>IFERROR(VLOOKUP(ACOMPANHAMENTO_02[[#This Row],[MAT]],FUNCIONARIOS[],3,FALSE),"")</f>
        <v/>
      </c>
      <c r="E101" s="26" t="str">
        <f>IFERROR(VLOOKUP(ACOMPANHAMENTO_02[[#This Row],[MAT]],FUNCIONARIOS[],4,FALSE),"")</f>
        <v/>
      </c>
      <c r="F101" s="8"/>
      <c r="G101" s="7"/>
      <c r="H101" s="28" t="str">
        <f>IFERROR(VLOOKUP(ACOMPANHAMENTO_02[[#This Row],[COD.S]],TABELA_PRODUÇÃO[[COD]:[SERVIÇOS]],3,FALSE),"")</f>
        <v/>
      </c>
      <c r="I101" s="140" t="str">
        <f>IFERROR(VLOOKUP(ACOMPANHAMENTO_02[[#This Row],[COD.S]],TABELA_PRODUÇÃO[[COD]:[UND.]],4,FALSE),"")</f>
        <v/>
      </c>
      <c r="J101" s="8"/>
      <c r="K101" s="58"/>
      <c r="L101" s="9"/>
      <c r="M10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0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0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01" s="6">
        <f>ACOMPANHAMENTO_02[[#This Row],[QUANT]]</f>
        <v>0</v>
      </c>
    </row>
    <row r="102" spans="2:16" s="6" customFormat="1" ht="12.75" x14ac:dyDescent="0.2">
      <c r="B102" s="6" t="str">
        <f>IF(ACOMPANHAMENTO_02[[#This Row],[MAT]]="","",COUNTA($C$8:C102))</f>
        <v/>
      </c>
      <c r="C102" s="3"/>
      <c r="D102" s="26" t="str">
        <f>IFERROR(VLOOKUP(ACOMPANHAMENTO_02[[#This Row],[MAT]],FUNCIONARIOS[],3,FALSE),"")</f>
        <v/>
      </c>
      <c r="E102" s="26" t="str">
        <f>IFERROR(VLOOKUP(ACOMPANHAMENTO_02[[#This Row],[MAT]],FUNCIONARIOS[],4,FALSE),"")</f>
        <v/>
      </c>
      <c r="F102" s="8"/>
      <c r="G102" s="7"/>
      <c r="H102" s="28" t="str">
        <f>IFERROR(VLOOKUP(ACOMPANHAMENTO_02[[#This Row],[COD.S]],TABELA_PRODUÇÃO[[COD]:[SERVIÇOS]],3,FALSE),"")</f>
        <v/>
      </c>
      <c r="I102" s="140" t="str">
        <f>IFERROR(VLOOKUP(ACOMPANHAMENTO_02[[#This Row],[COD.S]],TABELA_PRODUÇÃO[[COD]:[UND.]],4,FALSE),"")</f>
        <v/>
      </c>
      <c r="J102" s="8"/>
      <c r="K102" s="58"/>
      <c r="L102" s="9"/>
      <c r="M10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0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0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02" s="6">
        <f>ACOMPANHAMENTO_02[[#This Row],[QUANT]]</f>
        <v>0</v>
      </c>
    </row>
    <row r="103" spans="2:16" s="6" customFormat="1" ht="12.75" x14ac:dyDescent="0.2">
      <c r="B103" s="6" t="str">
        <f>IF(ACOMPANHAMENTO_02[[#This Row],[MAT]]="","",COUNTA($C$8:C103))</f>
        <v/>
      </c>
      <c r="C103" s="3"/>
      <c r="D103" s="26" t="str">
        <f>IFERROR(VLOOKUP(ACOMPANHAMENTO_02[[#This Row],[MAT]],FUNCIONARIOS[],3,FALSE),"")</f>
        <v/>
      </c>
      <c r="E103" s="26" t="str">
        <f>IFERROR(VLOOKUP(ACOMPANHAMENTO_02[[#This Row],[MAT]],FUNCIONARIOS[],4,FALSE),"")</f>
        <v/>
      </c>
      <c r="F103" s="8"/>
      <c r="G103" s="7"/>
      <c r="H103" s="28" t="str">
        <f>IFERROR(VLOOKUP(ACOMPANHAMENTO_02[[#This Row],[COD.S]],TABELA_PRODUÇÃO[[COD]:[SERVIÇOS]],3,FALSE),"")</f>
        <v/>
      </c>
      <c r="I103" s="140" t="str">
        <f>IFERROR(VLOOKUP(ACOMPANHAMENTO_02[[#This Row],[COD.S]],TABELA_PRODUÇÃO[[COD]:[UND.]],4,FALSE),"")</f>
        <v/>
      </c>
      <c r="J103" s="8"/>
      <c r="K103" s="58"/>
      <c r="L103" s="9"/>
      <c r="M10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0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0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03" s="6">
        <f>ACOMPANHAMENTO_02[[#This Row],[QUANT]]</f>
        <v>0</v>
      </c>
    </row>
    <row r="104" spans="2:16" s="6" customFormat="1" ht="12.75" x14ac:dyDescent="0.2">
      <c r="B104" s="6" t="str">
        <f>IF(ACOMPANHAMENTO_02[[#This Row],[MAT]]="","",COUNTA($C$8:C104))</f>
        <v/>
      </c>
      <c r="C104" s="3"/>
      <c r="D104" s="26" t="str">
        <f>IFERROR(VLOOKUP(ACOMPANHAMENTO_02[[#This Row],[MAT]],FUNCIONARIOS[],3,FALSE),"")</f>
        <v/>
      </c>
      <c r="E104" s="26" t="str">
        <f>IFERROR(VLOOKUP(ACOMPANHAMENTO_02[[#This Row],[MAT]],FUNCIONARIOS[],4,FALSE),"")</f>
        <v/>
      </c>
      <c r="F104" s="8"/>
      <c r="G104" s="7"/>
      <c r="H104" s="28" t="str">
        <f>IFERROR(VLOOKUP(ACOMPANHAMENTO_02[[#This Row],[COD.S]],TABELA_PRODUÇÃO[[COD]:[SERVIÇOS]],3,FALSE),"")</f>
        <v/>
      </c>
      <c r="I104" s="140" t="str">
        <f>IFERROR(VLOOKUP(ACOMPANHAMENTO_02[[#This Row],[COD.S]],TABELA_PRODUÇÃO[[COD]:[UND.]],4,FALSE),"")</f>
        <v/>
      </c>
      <c r="J104" s="8"/>
      <c r="K104" s="58"/>
      <c r="L104" s="9"/>
      <c r="M10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0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0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04" s="6">
        <f>ACOMPANHAMENTO_02[[#This Row],[QUANT]]</f>
        <v>0</v>
      </c>
    </row>
    <row r="105" spans="2:16" s="6" customFormat="1" ht="12.75" x14ac:dyDescent="0.2">
      <c r="B105" s="6" t="str">
        <f>IF(ACOMPANHAMENTO_02[[#This Row],[MAT]]="","",COUNTA($C$8:C105))</f>
        <v/>
      </c>
      <c r="C105" s="3"/>
      <c r="D105" s="26" t="str">
        <f>IFERROR(VLOOKUP(ACOMPANHAMENTO_02[[#This Row],[MAT]],FUNCIONARIOS[],3,FALSE),"")</f>
        <v/>
      </c>
      <c r="E105" s="26" t="str">
        <f>IFERROR(VLOOKUP(ACOMPANHAMENTO_02[[#This Row],[MAT]],FUNCIONARIOS[],4,FALSE),"")</f>
        <v/>
      </c>
      <c r="F105" s="8"/>
      <c r="G105" s="7"/>
      <c r="H105" s="28" t="str">
        <f>IFERROR(VLOOKUP(ACOMPANHAMENTO_02[[#This Row],[COD.S]],TABELA_PRODUÇÃO[[COD]:[SERVIÇOS]],3,FALSE),"")</f>
        <v/>
      </c>
      <c r="I105" s="140" t="str">
        <f>IFERROR(VLOOKUP(ACOMPANHAMENTO_02[[#This Row],[COD.S]],TABELA_PRODUÇÃO[[COD]:[UND.]],4,FALSE),"")</f>
        <v/>
      </c>
      <c r="J105" s="8"/>
      <c r="K105" s="58"/>
      <c r="L105" s="9"/>
      <c r="M10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0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0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05" s="6">
        <f>ACOMPANHAMENTO_02[[#This Row],[QUANT]]</f>
        <v>0</v>
      </c>
    </row>
    <row r="106" spans="2:16" s="6" customFormat="1" ht="12.75" x14ac:dyDescent="0.2">
      <c r="B106" s="6" t="str">
        <f>IF(ACOMPANHAMENTO_02[[#This Row],[MAT]]="","",COUNTA($C$8:C106))</f>
        <v/>
      </c>
      <c r="C106" s="3"/>
      <c r="D106" s="26" t="str">
        <f>IFERROR(VLOOKUP(ACOMPANHAMENTO_02[[#This Row],[MAT]],FUNCIONARIOS[],3,FALSE),"")</f>
        <v/>
      </c>
      <c r="E106" s="26" t="str">
        <f>IFERROR(VLOOKUP(ACOMPANHAMENTO_02[[#This Row],[MAT]],FUNCIONARIOS[],4,FALSE),"")</f>
        <v/>
      </c>
      <c r="F106" s="8"/>
      <c r="G106" s="7"/>
      <c r="H106" s="28" t="str">
        <f>IFERROR(VLOOKUP(ACOMPANHAMENTO_02[[#This Row],[COD.S]],TABELA_PRODUÇÃO[[COD]:[SERVIÇOS]],3,FALSE),"")</f>
        <v/>
      </c>
      <c r="I106" s="140" t="str">
        <f>IFERROR(VLOOKUP(ACOMPANHAMENTO_02[[#This Row],[COD.S]],TABELA_PRODUÇÃO[[COD]:[UND.]],4,FALSE),"")</f>
        <v/>
      </c>
      <c r="J106" s="8"/>
      <c r="K106" s="58"/>
      <c r="L106" s="9"/>
      <c r="M10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0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0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06" s="6">
        <f>ACOMPANHAMENTO_02[[#This Row],[QUANT]]</f>
        <v>0</v>
      </c>
    </row>
    <row r="107" spans="2:16" s="6" customFormat="1" ht="12.75" x14ac:dyDescent="0.2">
      <c r="B107" s="6" t="str">
        <f>IF(ACOMPANHAMENTO_02[[#This Row],[MAT]]="","",COUNTA($C$8:C107))</f>
        <v/>
      </c>
      <c r="C107" s="3"/>
      <c r="D107" s="26" t="str">
        <f>IFERROR(VLOOKUP(ACOMPANHAMENTO_02[[#This Row],[MAT]],FUNCIONARIOS[],3,FALSE),"")</f>
        <v/>
      </c>
      <c r="E107" s="26" t="str">
        <f>IFERROR(VLOOKUP(ACOMPANHAMENTO_02[[#This Row],[MAT]],FUNCIONARIOS[],4,FALSE),"")</f>
        <v/>
      </c>
      <c r="F107" s="8"/>
      <c r="G107" s="7"/>
      <c r="H107" s="28" t="str">
        <f>IFERROR(VLOOKUP(ACOMPANHAMENTO_02[[#This Row],[COD.S]],TABELA_PRODUÇÃO[[COD]:[SERVIÇOS]],3,FALSE),"")</f>
        <v/>
      </c>
      <c r="I107" s="140" t="str">
        <f>IFERROR(VLOOKUP(ACOMPANHAMENTO_02[[#This Row],[COD.S]],TABELA_PRODUÇÃO[[COD]:[UND.]],4,FALSE),"")</f>
        <v/>
      </c>
      <c r="J107" s="8"/>
      <c r="K107" s="58"/>
      <c r="L107" s="9"/>
      <c r="M10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0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0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07" s="6">
        <f>ACOMPANHAMENTO_02[[#This Row],[QUANT]]</f>
        <v>0</v>
      </c>
    </row>
    <row r="108" spans="2:16" s="6" customFormat="1" ht="12.75" x14ac:dyDescent="0.2">
      <c r="B108" s="6" t="str">
        <f>IF(ACOMPANHAMENTO_02[[#This Row],[MAT]]="","",COUNTA($C$8:C108))</f>
        <v/>
      </c>
      <c r="C108" s="3"/>
      <c r="D108" s="26" t="str">
        <f>IFERROR(VLOOKUP(ACOMPANHAMENTO_02[[#This Row],[MAT]],FUNCIONARIOS[],3,FALSE),"")</f>
        <v/>
      </c>
      <c r="E108" s="26" t="str">
        <f>IFERROR(VLOOKUP(ACOMPANHAMENTO_02[[#This Row],[MAT]],FUNCIONARIOS[],4,FALSE),"")</f>
        <v/>
      </c>
      <c r="F108" s="8"/>
      <c r="G108" s="7"/>
      <c r="H108" s="28" t="str">
        <f>IFERROR(VLOOKUP(ACOMPANHAMENTO_02[[#This Row],[COD.S]],TABELA_PRODUÇÃO[[COD]:[SERVIÇOS]],3,FALSE),"")</f>
        <v/>
      </c>
      <c r="I108" s="140" t="str">
        <f>IFERROR(VLOOKUP(ACOMPANHAMENTO_02[[#This Row],[COD.S]],TABELA_PRODUÇÃO[[COD]:[UND.]],4,FALSE),"")</f>
        <v/>
      </c>
      <c r="J108" s="8"/>
      <c r="K108" s="58"/>
      <c r="L108" s="9"/>
      <c r="M10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0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0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08" s="6">
        <f>ACOMPANHAMENTO_02[[#This Row],[QUANT]]</f>
        <v>0</v>
      </c>
    </row>
    <row r="109" spans="2:16" s="6" customFormat="1" ht="12.75" x14ac:dyDescent="0.2">
      <c r="B109" s="6" t="str">
        <f>IF(ACOMPANHAMENTO_02[[#This Row],[MAT]]="","",COUNTA($C$8:C109))</f>
        <v/>
      </c>
      <c r="C109" s="3"/>
      <c r="D109" s="26" t="str">
        <f>IFERROR(VLOOKUP(ACOMPANHAMENTO_02[[#This Row],[MAT]],FUNCIONARIOS[],3,FALSE),"")</f>
        <v/>
      </c>
      <c r="E109" s="26" t="str">
        <f>IFERROR(VLOOKUP(ACOMPANHAMENTO_02[[#This Row],[MAT]],FUNCIONARIOS[],4,FALSE),"")</f>
        <v/>
      </c>
      <c r="F109" s="8"/>
      <c r="G109" s="7"/>
      <c r="H109" s="28" t="str">
        <f>IFERROR(VLOOKUP(ACOMPANHAMENTO_02[[#This Row],[COD.S]],TABELA_PRODUÇÃO[[COD]:[SERVIÇOS]],3,FALSE),"")</f>
        <v/>
      </c>
      <c r="I109" s="140" t="str">
        <f>IFERROR(VLOOKUP(ACOMPANHAMENTO_02[[#This Row],[COD.S]],TABELA_PRODUÇÃO[[COD]:[UND.]],4,FALSE),"")</f>
        <v/>
      </c>
      <c r="J109" s="8"/>
      <c r="K109" s="58"/>
      <c r="L109" s="9"/>
      <c r="M10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0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0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09" s="6">
        <f>ACOMPANHAMENTO_02[[#This Row],[QUANT]]</f>
        <v>0</v>
      </c>
    </row>
    <row r="110" spans="2:16" s="6" customFormat="1" ht="12.75" x14ac:dyDescent="0.2">
      <c r="B110" s="6" t="str">
        <f>IF(ACOMPANHAMENTO_02[[#This Row],[MAT]]="","",COUNTA($C$8:C110))</f>
        <v/>
      </c>
      <c r="C110" s="3"/>
      <c r="D110" s="26" t="str">
        <f>IFERROR(VLOOKUP(ACOMPANHAMENTO_02[[#This Row],[MAT]],FUNCIONARIOS[],3,FALSE),"")</f>
        <v/>
      </c>
      <c r="E110" s="26" t="str">
        <f>IFERROR(VLOOKUP(ACOMPANHAMENTO_02[[#This Row],[MAT]],FUNCIONARIOS[],4,FALSE),"")</f>
        <v/>
      </c>
      <c r="F110" s="8"/>
      <c r="G110" s="7"/>
      <c r="H110" s="28" t="str">
        <f>IFERROR(VLOOKUP(ACOMPANHAMENTO_02[[#This Row],[COD.S]],TABELA_PRODUÇÃO[[COD]:[SERVIÇOS]],3,FALSE),"")</f>
        <v/>
      </c>
      <c r="I110" s="140" t="str">
        <f>IFERROR(VLOOKUP(ACOMPANHAMENTO_02[[#This Row],[COD.S]],TABELA_PRODUÇÃO[[COD]:[UND.]],4,FALSE),"")</f>
        <v/>
      </c>
      <c r="J110" s="8"/>
      <c r="K110" s="58"/>
      <c r="L110" s="9"/>
      <c r="M11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1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1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10" s="6">
        <f>ACOMPANHAMENTO_02[[#This Row],[QUANT]]</f>
        <v>0</v>
      </c>
    </row>
    <row r="111" spans="2:16" s="6" customFormat="1" ht="12.75" x14ac:dyDescent="0.2">
      <c r="B111" s="6" t="str">
        <f>IF(ACOMPANHAMENTO_02[[#This Row],[MAT]]="","",COUNTA($C$8:C111))</f>
        <v/>
      </c>
      <c r="C111" s="3"/>
      <c r="D111" s="26" t="str">
        <f>IFERROR(VLOOKUP(ACOMPANHAMENTO_02[[#This Row],[MAT]],FUNCIONARIOS[],3,FALSE),"")</f>
        <v/>
      </c>
      <c r="E111" s="26" t="str">
        <f>IFERROR(VLOOKUP(ACOMPANHAMENTO_02[[#This Row],[MAT]],FUNCIONARIOS[],4,FALSE),"")</f>
        <v/>
      </c>
      <c r="F111" s="8"/>
      <c r="G111" s="7"/>
      <c r="H111" s="28" t="str">
        <f>IFERROR(VLOOKUP(ACOMPANHAMENTO_02[[#This Row],[COD.S]],TABELA_PRODUÇÃO[[COD]:[SERVIÇOS]],3,FALSE),"")</f>
        <v/>
      </c>
      <c r="I111" s="140" t="str">
        <f>IFERROR(VLOOKUP(ACOMPANHAMENTO_02[[#This Row],[COD.S]],TABELA_PRODUÇÃO[[COD]:[UND.]],4,FALSE),"")</f>
        <v/>
      </c>
      <c r="J111" s="8"/>
      <c r="K111" s="58"/>
      <c r="L111" s="9"/>
      <c r="M11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1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1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11" s="6">
        <f>ACOMPANHAMENTO_02[[#This Row],[QUANT]]</f>
        <v>0</v>
      </c>
    </row>
    <row r="112" spans="2:16" s="6" customFormat="1" ht="12.75" x14ac:dyDescent="0.2">
      <c r="B112" s="6" t="str">
        <f>IF(ACOMPANHAMENTO_02[[#This Row],[MAT]]="","",COUNTA($C$8:C112))</f>
        <v/>
      </c>
      <c r="C112" s="3"/>
      <c r="D112" s="26" t="str">
        <f>IFERROR(VLOOKUP(ACOMPANHAMENTO_02[[#This Row],[MAT]],FUNCIONARIOS[],3,FALSE),"")</f>
        <v/>
      </c>
      <c r="E112" s="26" t="str">
        <f>IFERROR(VLOOKUP(ACOMPANHAMENTO_02[[#This Row],[MAT]],FUNCIONARIOS[],4,FALSE),"")</f>
        <v/>
      </c>
      <c r="F112" s="8"/>
      <c r="G112" s="7"/>
      <c r="H112" s="28" t="str">
        <f>IFERROR(VLOOKUP(ACOMPANHAMENTO_02[[#This Row],[COD.S]],TABELA_PRODUÇÃO[[COD]:[SERVIÇOS]],3,FALSE),"")</f>
        <v/>
      </c>
      <c r="I112" s="140" t="str">
        <f>IFERROR(VLOOKUP(ACOMPANHAMENTO_02[[#This Row],[COD.S]],TABELA_PRODUÇÃO[[COD]:[UND.]],4,FALSE),"")</f>
        <v/>
      </c>
      <c r="J112" s="8"/>
      <c r="K112" s="58"/>
      <c r="L112" s="9"/>
      <c r="M11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1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1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12" s="6">
        <f>ACOMPANHAMENTO_02[[#This Row],[QUANT]]</f>
        <v>0</v>
      </c>
    </row>
    <row r="113" spans="2:16" s="6" customFormat="1" ht="12.75" x14ac:dyDescent="0.2">
      <c r="B113" s="6" t="str">
        <f>IF(ACOMPANHAMENTO_02[[#This Row],[MAT]]="","",COUNTA($C$8:C113))</f>
        <v/>
      </c>
      <c r="C113" s="3"/>
      <c r="D113" s="26" t="str">
        <f>IFERROR(VLOOKUP(ACOMPANHAMENTO_02[[#This Row],[MAT]],FUNCIONARIOS[],3,FALSE),"")</f>
        <v/>
      </c>
      <c r="E113" s="26" t="str">
        <f>IFERROR(VLOOKUP(ACOMPANHAMENTO_02[[#This Row],[MAT]],FUNCIONARIOS[],4,FALSE),"")</f>
        <v/>
      </c>
      <c r="F113" s="8"/>
      <c r="G113" s="7"/>
      <c r="H113" s="28" t="str">
        <f>IFERROR(VLOOKUP(ACOMPANHAMENTO_02[[#This Row],[COD.S]],TABELA_PRODUÇÃO[[COD]:[SERVIÇOS]],3,FALSE),"")</f>
        <v/>
      </c>
      <c r="I113" s="140" t="str">
        <f>IFERROR(VLOOKUP(ACOMPANHAMENTO_02[[#This Row],[COD.S]],TABELA_PRODUÇÃO[[COD]:[UND.]],4,FALSE),"")</f>
        <v/>
      </c>
      <c r="J113" s="8"/>
      <c r="K113" s="58"/>
      <c r="L113" s="9"/>
      <c r="M11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1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1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13" s="6">
        <f>ACOMPANHAMENTO_02[[#This Row],[QUANT]]</f>
        <v>0</v>
      </c>
    </row>
    <row r="114" spans="2:16" s="6" customFormat="1" ht="12.75" x14ac:dyDescent="0.2">
      <c r="B114" s="6" t="str">
        <f>IF(ACOMPANHAMENTO_02[[#This Row],[MAT]]="","",COUNTA($C$8:C114))</f>
        <v/>
      </c>
      <c r="C114" s="3"/>
      <c r="D114" s="26" t="str">
        <f>IFERROR(VLOOKUP(ACOMPANHAMENTO_02[[#This Row],[MAT]],FUNCIONARIOS[],3,FALSE),"")</f>
        <v/>
      </c>
      <c r="E114" s="26" t="str">
        <f>IFERROR(VLOOKUP(ACOMPANHAMENTO_02[[#This Row],[MAT]],FUNCIONARIOS[],4,FALSE),"")</f>
        <v/>
      </c>
      <c r="F114" s="8"/>
      <c r="G114" s="7"/>
      <c r="H114" s="28" t="str">
        <f>IFERROR(VLOOKUP(ACOMPANHAMENTO_02[[#This Row],[COD.S]],TABELA_PRODUÇÃO[[COD]:[SERVIÇOS]],3,FALSE),"")</f>
        <v/>
      </c>
      <c r="I114" s="140" t="str">
        <f>IFERROR(VLOOKUP(ACOMPANHAMENTO_02[[#This Row],[COD.S]],TABELA_PRODUÇÃO[[COD]:[UND.]],4,FALSE),"")</f>
        <v/>
      </c>
      <c r="J114" s="8"/>
      <c r="K114" s="58"/>
      <c r="L114" s="9"/>
      <c r="M11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1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1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14" s="6">
        <f>ACOMPANHAMENTO_02[[#This Row],[QUANT]]</f>
        <v>0</v>
      </c>
    </row>
    <row r="115" spans="2:16" s="6" customFormat="1" ht="12.75" x14ac:dyDescent="0.2">
      <c r="B115" s="6" t="str">
        <f>IF(ACOMPANHAMENTO_02[[#This Row],[MAT]]="","",COUNTA($C$8:C115))</f>
        <v/>
      </c>
      <c r="C115" s="3"/>
      <c r="D115" s="26" t="str">
        <f>IFERROR(VLOOKUP(ACOMPANHAMENTO_02[[#This Row],[MAT]],FUNCIONARIOS[],3,FALSE),"")</f>
        <v/>
      </c>
      <c r="E115" s="26" t="str">
        <f>IFERROR(VLOOKUP(ACOMPANHAMENTO_02[[#This Row],[MAT]],FUNCIONARIOS[],4,FALSE),"")</f>
        <v/>
      </c>
      <c r="F115" s="8"/>
      <c r="G115" s="7"/>
      <c r="H115" s="28" t="str">
        <f>IFERROR(VLOOKUP(ACOMPANHAMENTO_02[[#This Row],[COD.S]],TABELA_PRODUÇÃO[[COD]:[SERVIÇOS]],3,FALSE),"")</f>
        <v/>
      </c>
      <c r="I115" s="140" t="str">
        <f>IFERROR(VLOOKUP(ACOMPANHAMENTO_02[[#This Row],[COD.S]],TABELA_PRODUÇÃO[[COD]:[UND.]],4,FALSE),"")</f>
        <v/>
      </c>
      <c r="J115" s="8"/>
      <c r="K115" s="58"/>
      <c r="L115" s="9"/>
      <c r="M11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1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1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15" s="6">
        <f>ACOMPANHAMENTO_02[[#This Row],[QUANT]]</f>
        <v>0</v>
      </c>
    </row>
    <row r="116" spans="2:16" s="6" customFormat="1" ht="12.75" x14ac:dyDescent="0.2">
      <c r="B116" s="6" t="str">
        <f>IF(ACOMPANHAMENTO_02[[#This Row],[MAT]]="","",COUNTA($C$8:C116))</f>
        <v/>
      </c>
      <c r="C116" s="3"/>
      <c r="D116" s="26" t="str">
        <f>IFERROR(VLOOKUP(ACOMPANHAMENTO_02[[#This Row],[MAT]],FUNCIONARIOS[],3,FALSE),"")</f>
        <v/>
      </c>
      <c r="E116" s="26" t="str">
        <f>IFERROR(VLOOKUP(ACOMPANHAMENTO_02[[#This Row],[MAT]],FUNCIONARIOS[],4,FALSE),"")</f>
        <v/>
      </c>
      <c r="F116" s="8"/>
      <c r="G116" s="7"/>
      <c r="H116" s="28" t="str">
        <f>IFERROR(VLOOKUP(ACOMPANHAMENTO_02[[#This Row],[COD.S]],TABELA_PRODUÇÃO[[COD]:[SERVIÇOS]],3,FALSE),"")</f>
        <v/>
      </c>
      <c r="I116" s="140" t="str">
        <f>IFERROR(VLOOKUP(ACOMPANHAMENTO_02[[#This Row],[COD.S]],TABELA_PRODUÇÃO[[COD]:[UND.]],4,FALSE),"")</f>
        <v/>
      </c>
      <c r="J116" s="8"/>
      <c r="K116" s="58"/>
      <c r="L116" s="9"/>
      <c r="M11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1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1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16" s="6">
        <f>ACOMPANHAMENTO_02[[#This Row],[QUANT]]</f>
        <v>0</v>
      </c>
    </row>
    <row r="117" spans="2:16" s="6" customFormat="1" ht="12.75" x14ac:dyDescent="0.2">
      <c r="B117" s="6" t="str">
        <f>IF(ACOMPANHAMENTO_02[[#This Row],[MAT]]="","",COUNTA($C$8:C117))</f>
        <v/>
      </c>
      <c r="C117" s="3"/>
      <c r="D117" s="26" t="str">
        <f>IFERROR(VLOOKUP(ACOMPANHAMENTO_02[[#This Row],[MAT]],FUNCIONARIOS[],3,FALSE),"")</f>
        <v/>
      </c>
      <c r="E117" s="26" t="str">
        <f>IFERROR(VLOOKUP(ACOMPANHAMENTO_02[[#This Row],[MAT]],FUNCIONARIOS[],4,FALSE),"")</f>
        <v/>
      </c>
      <c r="F117" s="8"/>
      <c r="G117" s="7"/>
      <c r="H117" s="28" t="str">
        <f>IFERROR(VLOOKUP(ACOMPANHAMENTO_02[[#This Row],[COD.S]],TABELA_PRODUÇÃO[[COD]:[SERVIÇOS]],3,FALSE),"")</f>
        <v/>
      </c>
      <c r="I117" s="140" t="str">
        <f>IFERROR(VLOOKUP(ACOMPANHAMENTO_02[[#This Row],[COD.S]],TABELA_PRODUÇÃO[[COD]:[UND.]],4,FALSE),"")</f>
        <v/>
      </c>
      <c r="J117" s="8"/>
      <c r="K117" s="58"/>
      <c r="L117" s="9"/>
      <c r="M11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1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1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17" s="6">
        <f>ACOMPANHAMENTO_02[[#This Row],[QUANT]]</f>
        <v>0</v>
      </c>
    </row>
    <row r="118" spans="2:16" s="6" customFormat="1" ht="12.75" x14ac:dyDescent="0.2">
      <c r="B118" s="6" t="str">
        <f>IF(ACOMPANHAMENTO_02[[#This Row],[MAT]]="","",COUNTA($C$8:C118))</f>
        <v/>
      </c>
      <c r="C118" s="3"/>
      <c r="D118" s="26" t="str">
        <f>IFERROR(VLOOKUP(ACOMPANHAMENTO_02[[#This Row],[MAT]],FUNCIONARIOS[],3,FALSE),"")</f>
        <v/>
      </c>
      <c r="E118" s="26" t="str">
        <f>IFERROR(VLOOKUP(ACOMPANHAMENTO_02[[#This Row],[MAT]],FUNCIONARIOS[],4,FALSE),"")</f>
        <v/>
      </c>
      <c r="F118" s="8"/>
      <c r="G118" s="7"/>
      <c r="H118" s="28" t="str">
        <f>IFERROR(VLOOKUP(ACOMPANHAMENTO_02[[#This Row],[COD.S]],TABELA_PRODUÇÃO[[COD]:[SERVIÇOS]],3,FALSE),"")</f>
        <v/>
      </c>
      <c r="I118" s="140" t="str">
        <f>IFERROR(VLOOKUP(ACOMPANHAMENTO_02[[#This Row],[COD.S]],TABELA_PRODUÇÃO[[COD]:[UND.]],4,FALSE),"")</f>
        <v/>
      </c>
      <c r="J118" s="8"/>
      <c r="K118" s="58"/>
      <c r="L118" s="9"/>
      <c r="M11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1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1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18" s="6">
        <f>ACOMPANHAMENTO_02[[#This Row],[QUANT]]</f>
        <v>0</v>
      </c>
    </row>
    <row r="119" spans="2:16" s="6" customFormat="1" ht="12.75" x14ac:dyDescent="0.2">
      <c r="B119" s="6" t="str">
        <f>IF(ACOMPANHAMENTO_02[[#This Row],[MAT]]="","",COUNTA($C$8:C119))</f>
        <v/>
      </c>
      <c r="C119" s="3"/>
      <c r="D119" s="26" t="str">
        <f>IFERROR(VLOOKUP(ACOMPANHAMENTO_02[[#This Row],[MAT]],FUNCIONARIOS[],3,FALSE),"")</f>
        <v/>
      </c>
      <c r="E119" s="26" t="str">
        <f>IFERROR(VLOOKUP(ACOMPANHAMENTO_02[[#This Row],[MAT]],FUNCIONARIOS[],4,FALSE),"")</f>
        <v/>
      </c>
      <c r="F119" s="8"/>
      <c r="G119" s="7"/>
      <c r="H119" s="28" t="str">
        <f>IFERROR(VLOOKUP(ACOMPANHAMENTO_02[[#This Row],[COD.S]],TABELA_PRODUÇÃO[[COD]:[SERVIÇOS]],3,FALSE),"")</f>
        <v/>
      </c>
      <c r="I119" s="140" t="str">
        <f>IFERROR(VLOOKUP(ACOMPANHAMENTO_02[[#This Row],[COD.S]],TABELA_PRODUÇÃO[[COD]:[UND.]],4,FALSE),"")</f>
        <v/>
      </c>
      <c r="J119" s="8"/>
      <c r="K119" s="58"/>
      <c r="L119" s="9"/>
      <c r="M11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1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1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19" s="6">
        <f>ACOMPANHAMENTO_02[[#This Row],[QUANT]]</f>
        <v>0</v>
      </c>
    </row>
    <row r="120" spans="2:16" s="6" customFormat="1" ht="12.75" x14ac:dyDescent="0.2">
      <c r="B120" s="6" t="str">
        <f>IF(ACOMPANHAMENTO_02[[#This Row],[MAT]]="","",COUNTA($C$8:C120))</f>
        <v/>
      </c>
      <c r="C120" s="3"/>
      <c r="D120" s="26" t="str">
        <f>IFERROR(VLOOKUP(ACOMPANHAMENTO_02[[#This Row],[MAT]],FUNCIONARIOS[],3,FALSE),"")</f>
        <v/>
      </c>
      <c r="E120" s="26" t="str">
        <f>IFERROR(VLOOKUP(ACOMPANHAMENTO_02[[#This Row],[MAT]],FUNCIONARIOS[],4,FALSE),"")</f>
        <v/>
      </c>
      <c r="F120" s="8"/>
      <c r="G120" s="7"/>
      <c r="H120" s="28" t="str">
        <f>IFERROR(VLOOKUP(ACOMPANHAMENTO_02[[#This Row],[COD.S]],TABELA_PRODUÇÃO[[COD]:[SERVIÇOS]],3,FALSE),"")</f>
        <v/>
      </c>
      <c r="I120" s="140" t="str">
        <f>IFERROR(VLOOKUP(ACOMPANHAMENTO_02[[#This Row],[COD.S]],TABELA_PRODUÇÃO[[COD]:[UND.]],4,FALSE),"")</f>
        <v/>
      </c>
      <c r="J120" s="8"/>
      <c r="K120" s="58"/>
      <c r="L120" s="9"/>
      <c r="M12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2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2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20" s="6">
        <f>ACOMPANHAMENTO_02[[#This Row],[QUANT]]</f>
        <v>0</v>
      </c>
    </row>
    <row r="121" spans="2:16" s="6" customFormat="1" ht="12.75" x14ac:dyDescent="0.2">
      <c r="B121" s="6" t="str">
        <f>IF(ACOMPANHAMENTO_02[[#This Row],[MAT]]="","",COUNTA($C$8:C121))</f>
        <v/>
      </c>
      <c r="C121" s="3"/>
      <c r="D121" s="26" t="str">
        <f>IFERROR(VLOOKUP(ACOMPANHAMENTO_02[[#This Row],[MAT]],FUNCIONARIOS[],3,FALSE),"")</f>
        <v/>
      </c>
      <c r="E121" s="26" t="str">
        <f>IFERROR(VLOOKUP(ACOMPANHAMENTO_02[[#This Row],[MAT]],FUNCIONARIOS[],4,FALSE),"")</f>
        <v/>
      </c>
      <c r="F121" s="8"/>
      <c r="G121" s="7"/>
      <c r="H121" s="28" t="str">
        <f>IFERROR(VLOOKUP(ACOMPANHAMENTO_02[[#This Row],[COD.S]],TABELA_PRODUÇÃO[[COD]:[SERVIÇOS]],3,FALSE),"")</f>
        <v/>
      </c>
      <c r="I121" s="140" t="str">
        <f>IFERROR(VLOOKUP(ACOMPANHAMENTO_02[[#This Row],[COD.S]],TABELA_PRODUÇÃO[[COD]:[UND.]],4,FALSE),"")</f>
        <v/>
      </c>
      <c r="J121" s="8"/>
      <c r="K121" s="58"/>
      <c r="L121" s="9"/>
      <c r="M12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2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2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21" s="6">
        <f>ACOMPANHAMENTO_02[[#This Row],[QUANT]]</f>
        <v>0</v>
      </c>
    </row>
    <row r="122" spans="2:16" s="6" customFormat="1" ht="12.75" x14ac:dyDescent="0.2">
      <c r="B122" s="6" t="str">
        <f>IF(ACOMPANHAMENTO_02[[#This Row],[MAT]]="","",COUNTA($C$8:C122))</f>
        <v/>
      </c>
      <c r="C122" s="3"/>
      <c r="D122" s="26" t="str">
        <f>IFERROR(VLOOKUP(ACOMPANHAMENTO_02[[#This Row],[MAT]],FUNCIONARIOS[],3,FALSE),"")</f>
        <v/>
      </c>
      <c r="E122" s="26" t="str">
        <f>IFERROR(VLOOKUP(ACOMPANHAMENTO_02[[#This Row],[MAT]],FUNCIONARIOS[],4,FALSE),"")</f>
        <v/>
      </c>
      <c r="F122" s="8"/>
      <c r="G122" s="7"/>
      <c r="H122" s="28" t="str">
        <f>IFERROR(VLOOKUP(ACOMPANHAMENTO_02[[#This Row],[COD.S]],TABELA_PRODUÇÃO[[COD]:[SERVIÇOS]],3,FALSE),"")</f>
        <v/>
      </c>
      <c r="I122" s="140" t="str">
        <f>IFERROR(VLOOKUP(ACOMPANHAMENTO_02[[#This Row],[COD.S]],TABELA_PRODUÇÃO[[COD]:[UND.]],4,FALSE),"")</f>
        <v/>
      </c>
      <c r="J122" s="8"/>
      <c r="K122" s="58"/>
      <c r="L122" s="9"/>
      <c r="M12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2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2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22" s="6">
        <f>ACOMPANHAMENTO_02[[#This Row],[QUANT]]</f>
        <v>0</v>
      </c>
    </row>
    <row r="123" spans="2:16" s="6" customFormat="1" ht="12.75" x14ac:dyDescent="0.2">
      <c r="B123" s="6" t="str">
        <f>IF(ACOMPANHAMENTO_02[[#This Row],[MAT]]="","",COUNTA($C$8:C123))</f>
        <v/>
      </c>
      <c r="C123" s="3"/>
      <c r="D123" s="26" t="str">
        <f>IFERROR(VLOOKUP(ACOMPANHAMENTO_02[[#This Row],[MAT]],FUNCIONARIOS[],3,FALSE),"")</f>
        <v/>
      </c>
      <c r="E123" s="26" t="str">
        <f>IFERROR(VLOOKUP(ACOMPANHAMENTO_02[[#This Row],[MAT]],FUNCIONARIOS[],4,FALSE),"")</f>
        <v/>
      </c>
      <c r="F123" s="8"/>
      <c r="G123" s="7"/>
      <c r="H123" s="28" t="str">
        <f>IFERROR(VLOOKUP(ACOMPANHAMENTO_02[[#This Row],[COD.S]],TABELA_PRODUÇÃO[[COD]:[SERVIÇOS]],3,FALSE),"")</f>
        <v/>
      </c>
      <c r="I123" s="140" t="str">
        <f>IFERROR(VLOOKUP(ACOMPANHAMENTO_02[[#This Row],[COD.S]],TABELA_PRODUÇÃO[[COD]:[UND.]],4,FALSE),"")</f>
        <v/>
      </c>
      <c r="J123" s="8"/>
      <c r="K123" s="58"/>
      <c r="L123" s="9"/>
      <c r="M12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2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2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23" s="6">
        <f>ACOMPANHAMENTO_02[[#This Row],[QUANT]]</f>
        <v>0</v>
      </c>
    </row>
    <row r="124" spans="2:16" s="6" customFormat="1" ht="12.75" x14ac:dyDescent="0.2">
      <c r="B124" s="6" t="str">
        <f>IF(ACOMPANHAMENTO_02[[#This Row],[MAT]]="","",COUNTA($C$8:C124))</f>
        <v/>
      </c>
      <c r="C124" s="3"/>
      <c r="D124" s="26" t="str">
        <f>IFERROR(VLOOKUP(ACOMPANHAMENTO_02[[#This Row],[MAT]],FUNCIONARIOS[],3,FALSE),"")</f>
        <v/>
      </c>
      <c r="E124" s="26" t="str">
        <f>IFERROR(VLOOKUP(ACOMPANHAMENTO_02[[#This Row],[MAT]],FUNCIONARIOS[],4,FALSE),"")</f>
        <v/>
      </c>
      <c r="F124" s="8"/>
      <c r="G124" s="7"/>
      <c r="H124" s="28" t="str">
        <f>IFERROR(VLOOKUP(ACOMPANHAMENTO_02[[#This Row],[COD.S]],TABELA_PRODUÇÃO[[COD]:[SERVIÇOS]],3,FALSE),"")</f>
        <v/>
      </c>
      <c r="I124" s="140" t="str">
        <f>IFERROR(VLOOKUP(ACOMPANHAMENTO_02[[#This Row],[COD.S]],TABELA_PRODUÇÃO[[COD]:[UND.]],4,FALSE),"")</f>
        <v/>
      </c>
      <c r="J124" s="8"/>
      <c r="K124" s="58"/>
      <c r="L124" s="9"/>
      <c r="M12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2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2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24" s="6">
        <f>ACOMPANHAMENTO_02[[#This Row],[QUANT]]</f>
        <v>0</v>
      </c>
    </row>
    <row r="125" spans="2:16" s="6" customFormat="1" ht="12.75" x14ac:dyDescent="0.2">
      <c r="B125" s="6" t="str">
        <f>IF(ACOMPANHAMENTO_02[[#This Row],[MAT]]="","",COUNTA($C$8:C125))</f>
        <v/>
      </c>
      <c r="C125" s="3"/>
      <c r="D125" s="26" t="str">
        <f>IFERROR(VLOOKUP(ACOMPANHAMENTO_02[[#This Row],[MAT]],FUNCIONARIOS[],3,FALSE),"")</f>
        <v/>
      </c>
      <c r="E125" s="26" t="str">
        <f>IFERROR(VLOOKUP(ACOMPANHAMENTO_02[[#This Row],[MAT]],FUNCIONARIOS[],4,FALSE),"")</f>
        <v/>
      </c>
      <c r="F125" s="8"/>
      <c r="G125" s="7"/>
      <c r="H125" s="28" t="str">
        <f>IFERROR(VLOOKUP(ACOMPANHAMENTO_02[[#This Row],[COD.S]],TABELA_PRODUÇÃO[[COD]:[SERVIÇOS]],3,FALSE),"")</f>
        <v/>
      </c>
      <c r="I125" s="140" t="str">
        <f>IFERROR(VLOOKUP(ACOMPANHAMENTO_02[[#This Row],[COD.S]],TABELA_PRODUÇÃO[[COD]:[UND.]],4,FALSE),"")</f>
        <v/>
      </c>
      <c r="J125" s="8"/>
      <c r="K125" s="58"/>
      <c r="L125" s="9"/>
      <c r="M12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2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2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25" s="6">
        <f>ACOMPANHAMENTO_02[[#This Row],[QUANT]]</f>
        <v>0</v>
      </c>
    </row>
    <row r="126" spans="2:16" s="6" customFormat="1" ht="12.75" x14ac:dyDescent="0.2">
      <c r="B126" s="6" t="str">
        <f>IF(ACOMPANHAMENTO_02[[#This Row],[MAT]]="","",COUNTA($C$8:C126))</f>
        <v/>
      </c>
      <c r="C126" s="3"/>
      <c r="D126" s="26" t="str">
        <f>IFERROR(VLOOKUP(ACOMPANHAMENTO_02[[#This Row],[MAT]],FUNCIONARIOS[],3,FALSE),"")</f>
        <v/>
      </c>
      <c r="E126" s="26" t="str">
        <f>IFERROR(VLOOKUP(ACOMPANHAMENTO_02[[#This Row],[MAT]],FUNCIONARIOS[],4,FALSE),"")</f>
        <v/>
      </c>
      <c r="F126" s="8"/>
      <c r="G126" s="7"/>
      <c r="H126" s="28" t="str">
        <f>IFERROR(VLOOKUP(ACOMPANHAMENTO_02[[#This Row],[COD.S]],TABELA_PRODUÇÃO[[COD]:[SERVIÇOS]],3,FALSE),"")</f>
        <v/>
      </c>
      <c r="I126" s="140" t="str">
        <f>IFERROR(VLOOKUP(ACOMPANHAMENTO_02[[#This Row],[COD.S]],TABELA_PRODUÇÃO[[COD]:[UND.]],4,FALSE),"")</f>
        <v/>
      </c>
      <c r="J126" s="8"/>
      <c r="K126" s="58"/>
      <c r="L126" s="9"/>
      <c r="M12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2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2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26" s="6">
        <f>ACOMPANHAMENTO_02[[#This Row],[QUANT]]</f>
        <v>0</v>
      </c>
    </row>
    <row r="127" spans="2:16" s="6" customFormat="1" ht="12.75" x14ac:dyDescent="0.2">
      <c r="B127" s="6" t="str">
        <f>IF(ACOMPANHAMENTO_02[[#This Row],[MAT]]="","",COUNTA($C$8:C127))</f>
        <v/>
      </c>
      <c r="C127" s="3"/>
      <c r="D127" s="26" t="str">
        <f>IFERROR(VLOOKUP(ACOMPANHAMENTO_02[[#This Row],[MAT]],FUNCIONARIOS[],3,FALSE),"")</f>
        <v/>
      </c>
      <c r="E127" s="26" t="str">
        <f>IFERROR(VLOOKUP(ACOMPANHAMENTO_02[[#This Row],[MAT]],FUNCIONARIOS[],4,FALSE),"")</f>
        <v/>
      </c>
      <c r="F127" s="8"/>
      <c r="G127" s="7"/>
      <c r="H127" s="28" t="str">
        <f>IFERROR(VLOOKUP(ACOMPANHAMENTO_02[[#This Row],[COD.S]],TABELA_PRODUÇÃO[[COD]:[SERVIÇOS]],3,FALSE),"")</f>
        <v/>
      </c>
      <c r="I127" s="140" t="str">
        <f>IFERROR(VLOOKUP(ACOMPANHAMENTO_02[[#This Row],[COD.S]],TABELA_PRODUÇÃO[[COD]:[UND.]],4,FALSE),"")</f>
        <v/>
      </c>
      <c r="J127" s="8"/>
      <c r="K127" s="58"/>
      <c r="L127" s="9"/>
      <c r="M12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2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2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27" s="6">
        <f>ACOMPANHAMENTO_02[[#This Row],[QUANT]]</f>
        <v>0</v>
      </c>
    </row>
    <row r="128" spans="2:16" s="6" customFormat="1" ht="12.75" x14ac:dyDescent="0.2">
      <c r="B128" s="6" t="str">
        <f>IF(ACOMPANHAMENTO_02[[#This Row],[MAT]]="","",COUNTA($C$8:C128))</f>
        <v/>
      </c>
      <c r="C128" s="3"/>
      <c r="D128" s="26" t="str">
        <f>IFERROR(VLOOKUP(ACOMPANHAMENTO_02[[#This Row],[MAT]],FUNCIONARIOS[],3,FALSE),"")</f>
        <v/>
      </c>
      <c r="E128" s="26" t="str">
        <f>IFERROR(VLOOKUP(ACOMPANHAMENTO_02[[#This Row],[MAT]],FUNCIONARIOS[],4,FALSE),"")</f>
        <v/>
      </c>
      <c r="F128" s="8"/>
      <c r="G128" s="7"/>
      <c r="H128" s="28" t="str">
        <f>IFERROR(VLOOKUP(ACOMPANHAMENTO_02[[#This Row],[COD.S]],TABELA_PRODUÇÃO[[COD]:[SERVIÇOS]],3,FALSE),"")</f>
        <v/>
      </c>
      <c r="I128" s="140" t="str">
        <f>IFERROR(VLOOKUP(ACOMPANHAMENTO_02[[#This Row],[COD.S]],TABELA_PRODUÇÃO[[COD]:[UND.]],4,FALSE),"")</f>
        <v/>
      </c>
      <c r="J128" s="8"/>
      <c r="K128" s="58"/>
      <c r="L128" s="9"/>
      <c r="M12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2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2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28" s="6">
        <f>ACOMPANHAMENTO_02[[#This Row],[QUANT]]</f>
        <v>0</v>
      </c>
    </row>
    <row r="129" spans="2:16" s="6" customFormat="1" ht="12.75" x14ac:dyDescent="0.2">
      <c r="B129" s="6" t="str">
        <f>IF(ACOMPANHAMENTO_02[[#This Row],[MAT]]="","",COUNTA($C$8:C129))</f>
        <v/>
      </c>
      <c r="C129" s="3"/>
      <c r="D129" s="26" t="str">
        <f>IFERROR(VLOOKUP(ACOMPANHAMENTO_02[[#This Row],[MAT]],FUNCIONARIOS[],3,FALSE),"")</f>
        <v/>
      </c>
      <c r="E129" s="26" t="str">
        <f>IFERROR(VLOOKUP(ACOMPANHAMENTO_02[[#This Row],[MAT]],FUNCIONARIOS[],4,FALSE),"")</f>
        <v/>
      </c>
      <c r="F129" s="8"/>
      <c r="G129" s="7"/>
      <c r="H129" s="28" t="str">
        <f>IFERROR(VLOOKUP(ACOMPANHAMENTO_02[[#This Row],[COD.S]],TABELA_PRODUÇÃO[[COD]:[SERVIÇOS]],3,FALSE),"")</f>
        <v/>
      </c>
      <c r="I129" s="140" t="str">
        <f>IFERROR(VLOOKUP(ACOMPANHAMENTO_02[[#This Row],[COD.S]],TABELA_PRODUÇÃO[[COD]:[UND.]],4,FALSE),"")</f>
        <v/>
      </c>
      <c r="J129" s="8"/>
      <c r="K129" s="58"/>
      <c r="L129" s="9"/>
      <c r="M12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2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2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29" s="6">
        <f>ACOMPANHAMENTO_02[[#This Row],[QUANT]]</f>
        <v>0</v>
      </c>
    </row>
    <row r="130" spans="2:16" s="6" customFormat="1" ht="12.75" x14ac:dyDescent="0.2">
      <c r="B130" s="6" t="str">
        <f>IF(ACOMPANHAMENTO_02[[#This Row],[MAT]]="","",COUNTA($C$8:C130))</f>
        <v/>
      </c>
      <c r="C130" s="3"/>
      <c r="D130" s="26" t="str">
        <f>IFERROR(VLOOKUP(ACOMPANHAMENTO_02[[#This Row],[MAT]],FUNCIONARIOS[],3,FALSE),"")</f>
        <v/>
      </c>
      <c r="E130" s="26" t="str">
        <f>IFERROR(VLOOKUP(ACOMPANHAMENTO_02[[#This Row],[MAT]],FUNCIONARIOS[],4,FALSE),"")</f>
        <v/>
      </c>
      <c r="F130" s="8"/>
      <c r="G130" s="7"/>
      <c r="H130" s="28" t="str">
        <f>IFERROR(VLOOKUP(ACOMPANHAMENTO_02[[#This Row],[COD.S]],TABELA_PRODUÇÃO[[COD]:[SERVIÇOS]],3,FALSE),"")</f>
        <v/>
      </c>
      <c r="I130" s="140" t="str">
        <f>IFERROR(VLOOKUP(ACOMPANHAMENTO_02[[#This Row],[COD.S]],TABELA_PRODUÇÃO[[COD]:[UND.]],4,FALSE),"")</f>
        <v/>
      </c>
      <c r="J130" s="8"/>
      <c r="K130" s="58"/>
      <c r="L130" s="9"/>
      <c r="M13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3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3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30" s="6">
        <f>ACOMPANHAMENTO_02[[#This Row],[QUANT]]</f>
        <v>0</v>
      </c>
    </row>
    <row r="131" spans="2:16" s="6" customFormat="1" ht="12.75" x14ac:dyDescent="0.2">
      <c r="B131" s="6" t="str">
        <f>IF(ACOMPANHAMENTO_02[[#This Row],[MAT]]="","",COUNTA($C$8:C131))</f>
        <v/>
      </c>
      <c r="C131" s="3"/>
      <c r="D131" s="26" t="str">
        <f>IFERROR(VLOOKUP(ACOMPANHAMENTO_02[[#This Row],[MAT]],FUNCIONARIOS[],3,FALSE),"")</f>
        <v/>
      </c>
      <c r="E131" s="26" t="str">
        <f>IFERROR(VLOOKUP(ACOMPANHAMENTO_02[[#This Row],[MAT]],FUNCIONARIOS[],4,FALSE),"")</f>
        <v/>
      </c>
      <c r="F131" s="8"/>
      <c r="G131" s="7"/>
      <c r="H131" s="28" t="str">
        <f>IFERROR(VLOOKUP(ACOMPANHAMENTO_02[[#This Row],[COD.S]],TABELA_PRODUÇÃO[[COD]:[SERVIÇOS]],3,FALSE),"")</f>
        <v/>
      </c>
      <c r="I131" s="140" t="str">
        <f>IFERROR(VLOOKUP(ACOMPANHAMENTO_02[[#This Row],[COD.S]],TABELA_PRODUÇÃO[[COD]:[UND.]],4,FALSE),"")</f>
        <v/>
      </c>
      <c r="J131" s="8"/>
      <c r="K131" s="58"/>
      <c r="L131" s="9"/>
      <c r="M13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3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3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31" s="6">
        <f>ACOMPANHAMENTO_02[[#This Row],[QUANT]]</f>
        <v>0</v>
      </c>
    </row>
    <row r="132" spans="2:16" s="6" customFormat="1" ht="12.75" x14ac:dyDescent="0.2">
      <c r="B132" s="6" t="str">
        <f>IF(ACOMPANHAMENTO_02[[#This Row],[MAT]]="","",COUNTA($C$8:C132))</f>
        <v/>
      </c>
      <c r="C132" s="3"/>
      <c r="D132" s="26" t="str">
        <f>IFERROR(VLOOKUP(ACOMPANHAMENTO_02[[#This Row],[MAT]],FUNCIONARIOS[],3,FALSE),"")</f>
        <v/>
      </c>
      <c r="E132" s="26" t="str">
        <f>IFERROR(VLOOKUP(ACOMPANHAMENTO_02[[#This Row],[MAT]],FUNCIONARIOS[],4,FALSE),"")</f>
        <v/>
      </c>
      <c r="F132" s="8"/>
      <c r="G132" s="7"/>
      <c r="H132" s="28" t="str">
        <f>IFERROR(VLOOKUP(ACOMPANHAMENTO_02[[#This Row],[COD.S]],TABELA_PRODUÇÃO[[COD]:[SERVIÇOS]],3,FALSE),"")</f>
        <v/>
      </c>
      <c r="I132" s="140" t="str">
        <f>IFERROR(VLOOKUP(ACOMPANHAMENTO_02[[#This Row],[COD.S]],TABELA_PRODUÇÃO[[COD]:[UND.]],4,FALSE),"")</f>
        <v/>
      </c>
      <c r="J132" s="8"/>
      <c r="K132" s="58"/>
      <c r="L132" s="9"/>
      <c r="M13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3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3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32" s="6">
        <f>ACOMPANHAMENTO_02[[#This Row],[QUANT]]</f>
        <v>0</v>
      </c>
    </row>
    <row r="133" spans="2:16" s="6" customFormat="1" ht="12.75" x14ac:dyDescent="0.2">
      <c r="B133" s="6" t="str">
        <f>IF(ACOMPANHAMENTO_02[[#This Row],[MAT]]="","",COUNTA($C$8:C133))</f>
        <v/>
      </c>
      <c r="C133" s="3"/>
      <c r="D133" s="26" t="str">
        <f>IFERROR(VLOOKUP(ACOMPANHAMENTO_02[[#This Row],[MAT]],FUNCIONARIOS[],3,FALSE),"")</f>
        <v/>
      </c>
      <c r="E133" s="26" t="str">
        <f>IFERROR(VLOOKUP(ACOMPANHAMENTO_02[[#This Row],[MAT]],FUNCIONARIOS[],4,FALSE),"")</f>
        <v/>
      </c>
      <c r="F133" s="8"/>
      <c r="G133" s="7"/>
      <c r="H133" s="28" t="str">
        <f>IFERROR(VLOOKUP(ACOMPANHAMENTO_02[[#This Row],[COD.S]],TABELA_PRODUÇÃO[[COD]:[SERVIÇOS]],3,FALSE),"")</f>
        <v/>
      </c>
      <c r="I133" s="140" t="str">
        <f>IFERROR(VLOOKUP(ACOMPANHAMENTO_02[[#This Row],[COD.S]],TABELA_PRODUÇÃO[[COD]:[UND.]],4,FALSE),"")</f>
        <v/>
      </c>
      <c r="J133" s="8"/>
      <c r="K133" s="58"/>
      <c r="L133" s="9"/>
      <c r="M13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3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3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33" s="6">
        <f>ACOMPANHAMENTO_02[[#This Row],[QUANT]]</f>
        <v>0</v>
      </c>
    </row>
    <row r="134" spans="2:16" s="6" customFormat="1" ht="12.75" x14ac:dyDescent="0.2">
      <c r="B134" s="6" t="str">
        <f>IF(ACOMPANHAMENTO_02[[#This Row],[MAT]]="","",COUNTA($C$8:C134))</f>
        <v/>
      </c>
      <c r="C134" s="3"/>
      <c r="D134" s="26" t="str">
        <f>IFERROR(VLOOKUP(ACOMPANHAMENTO_02[[#This Row],[MAT]],FUNCIONARIOS[],3,FALSE),"")</f>
        <v/>
      </c>
      <c r="E134" s="26" t="str">
        <f>IFERROR(VLOOKUP(ACOMPANHAMENTO_02[[#This Row],[MAT]],FUNCIONARIOS[],4,FALSE),"")</f>
        <v/>
      </c>
      <c r="F134" s="8"/>
      <c r="G134" s="7"/>
      <c r="H134" s="28" t="str">
        <f>IFERROR(VLOOKUP(ACOMPANHAMENTO_02[[#This Row],[COD.S]],TABELA_PRODUÇÃO[[COD]:[SERVIÇOS]],3,FALSE),"")</f>
        <v/>
      </c>
      <c r="I134" s="140" t="str">
        <f>IFERROR(VLOOKUP(ACOMPANHAMENTO_02[[#This Row],[COD.S]],TABELA_PRODUÇÃO[[COD]:[UND.]],4,FALSE),"")</f>
        <v/>
      </c>
      <c r="J134" s="8"/>
      <c r="K134" s="58"/>
      <c r="L134" s="9"/>
      <c r="M13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3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3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34" s="6">
        <f>ACOMPANHAMENTO_02[[#This Row],[QUANT]]</f>
        <v>0</v>
      </c>
    </row>
    <row r="135" spans="2:16" s="6" customFormat="1" ht="12.75" x14ac:dyDescent="0.2">
      <c r="B135" s="6" t="str">
        <f>IF(ACOMPANHAMENTO_02[[#This Row],[MAT]]="","",COUNTA($C$8:C135))</f>
        <v/>
      </c>
      <c r="C135" s="3"/>
      <c r="D135" s="26" t="str">
        <f>IFERROR(VLOOKUP(ACOMPANHAMENTO_02[[#This Row],[MAT]],FUNCIONARIOS[],3,FALSE),"")</f>
        <v/>
      </c>
      <c r="E135" s="26" t="str">
        <f>IFERROR(VLOOKUP(ACOMPANHAMENTO_02[[#This Row],[MAT]],FUNCIONARIOS[],4,FALSE),"")</f>
        <v/>
      </c>
      <c r="F135" s="8"/>
      <c r="G135" s="7"/>
      <c r="H135" s="28" t="str">
        <f>IFERROR(VLOOKUP(ACOMPANHAMENTO_02[[#This Row],[COD.S]],TABELA_PRODUÇÃO[[COD]:[SERVIÇOS]],3,FALSE),"")</f>
        <v/>
      </c>
      <c r="I135" s="140" t="str">
        <f>IFERROR(VLOOKUP(ACOMPANHAMENTO_02[[#This Row],[COD.S]],TABELA_PRODUÇÃO[[COD]:[UND.]],4,FALSE),"")</f>
        <v/>
      </c>
      <c r="J135" s="8"/>
      <c r="K135" s="58"/>
      <c r="L135" s="9"/>
      <c r="M13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3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3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35" s="6">
        <f>ACOMPANHAMENTO_02[[#This Row],[QUANT]]</f>
        <v>0</v>
      </c>
    </row>
    <row r="136" spans="2:16" s="6" customFormat="1" ht="12.75" x14ac:dyDescent="0.2">
      <c r="B136" s="6" t="str">
        <f>IF(ACOMPANHAMENTO_02[[#This Row],[MAT]]="","",COUNTA($C$8:C136))</f>
        <v/>
      </c>
      <c r="C136" s="3"/>
      <c r="D136" s="26" t="str">
        <f>IFERROR(VLOOKUP(ACOMPANHAMENTO_02[[#This Row],[MAT]],FUNCIONARIOS[],3,FALSE),"")</f>
        <v/>
      </c>
      <c r="E136" s="26" t="str">
        <f>IFERROR(VLOOKUP(ACOMPANHAMENTO_02[[#This Row],[MAT]],FUNCIONARIOS[],4,FALSE),"")</f>
        <v/>
      </c>
      <c r="F136" s="8"/>
      <c r="G136" s="7"/>
      <c r="H136" s="28" t="str">
        <f>IFERROR(VLOOKUP(ACOMPANHAMENTO_02[[#This Row],[COD.S]],TABELA_PRODUÇÃO[[COD]:[SERVIÇOS]],3,FALSE),"")</f>
        <v/>
      </c>
      <c r="I136" s="140" t="str">
        <f>IFERROR(VLOOKUP(ACOMPANHAMENTO_02[[#This Row],[COD.S]],TABELA_PRODUÇÃO[[COD]:[UND.]],4,FALSE),"")</f>
        <v/>
      </c>
      <c r="J136" s="8"/>
      <c r="K136" s="58"/>
      <c r="L136" s="9"/>
      <c r="M13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3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3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36" s="6">
        <f>ACOMPANHAMENTO_02[[#This Row],[QUANT]]</f>
        <v>0</v>
      </c>
    </row>
    <row r="137" spans="2:16" s="6" customFormat="1" ht="12.75" x14ac:dyDescent="0.2">
      <c r="B137" s="6" t="str">
        <f>IF(ACOMPANHAMENTO_02[[#This Row],[MAT]]="","",COUNTA($C$8:C137))</f>
        <v/>
      </c>
      <c r="C137" s="3"/>
      <c r="D137" s="26" t="str">
        <f>IFERROR(VLOOKUP(ACOMPANHAMENTO_02[[#This Row],[MAT]],FUNCIONARIOS[],3,FALSE),"")</f>
        <v/>
      </c>
      <c r="E137" s="26" t="str">
        <f>IFERROR(VLOOKUP(ACOMPANHAMENTO_02[[#This Row],[MAT]],FUNCIONARIOS[],4,FALSE),"")</f>
        <v/>
      </c>
      <c r="F137" s="8"/>
      <c r="G137" s="7"/>
      <c r="H137" s="28" t="str">
        <f>IFERROR(VLOOKUP(ACOMPANHAMENTO_02[[#This Row],[COD.S]],TABELA_PRODUÇÃO[[COD]:[SERVIÇOS]],3,FALSE),"")</f>
        <v/>
      </c>
      <c r="I137" s="140" t="str">
        <f>IFERROR(VLOOKUP(ACOMPANHAMENTO_02[[#This Row],[COD.S]],TABELA_PRODUÇÃO[[COD]:[UND.]],4,FALSE),"")</f>
        <v/>
      </c>
      <c r="J137" s="8"/>
      <c r="K137" s="58"/>
      <c r="L137" s="9"/>
      <c r="M13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3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3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37" s="6">
        <f>ACOMPANHAMENTO_02[[#This Row],[QUANT]]</f>
        <v>0</v>
      </c>
    </row>
    <row r="138" spans="2:16" s="6" customFormat="1" ht="12.75" x14ac:dyDescent="0.2">
      <c r="B138" s="6" t="str">
        <f>IF(ACOMPANHAMENTO_02[[#This Row],[MAT]]="","",COUNTA($C$8:C138))</f>
        <v/>
      </c>
      <c r="C138" s="3"/>
      <c r="D138" s="26" t="str">
        <f>IFERROR(VLOOKUP(ACOMPANHAMENTO_02[[#This Row],[MAT]],FUNCIONARIOS[],3,FALSE),"")</f>
        <v/>
      </c>
      <c r="E138" s="26" t="str">
        <f>IFERROR(VLOOKUP(ACOMPANHAMENTO_02[[#This Row],[MAT]],FUNCIONARIOS[],4,FALSE),"")</f>
        <v/>
      </c>
      <c r="F138" s="8"/>
      <c r="G138" s="7"/>
      <c r="H138" s="28" t="str">
        <f>IFERROR(VLOOKUP(ACOMPANHAMENTO_02[[#This Row],[COD.S]],TABELA_PRODUÇÃO[[COD]:[SERVIÇOS]],3,FALSE),"")</f>
        <v/>
      </c>
      <c r="I138" s="140" t="str">
        <f>IFERROR(VLOOKUP(ACOMPANHAMENTO_02[[#This Row],[COD.S]],TABELA_PRODUÇÃO[[COD]:[UND.]],4,FALSE),"")</f>
        <v/>
      </c>
      <c r="J138" s="8"/>
      <c r="K138" s="58"/>
      <c r="L138" s="9"/>
      <c r="M13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3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3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38" s="6">
        <f>ACOMPANHAMENTO_02[[#This Row],[QUANT]]</f>
        <v>0</v>
      </c>
    </row>
    <row r="139" spans="2:16" s="6" customFormat="1" ht="12.75" x14ac:dyDescent="0.2">
      <c r="B139" s="6" t="str">
        <f>IF(ACOMPANHAMENTO_02[[#This Row],[MAT]]="","",COUNTA($C$8:C139))</f>
        <v/>
      </c>
      <c r="C139" s="3"/>
      <c r="D139" s="26" t="str">
        <f>IFERROR(VLOOKUP(ACOMPANHAMENTO_02[[#This Row],[MAT]],FUNCIONARIOS[],3,FALSE),"")</f>
        <v/>
      </c>
      <c r="E139" s="26" t="str">
        <f>IFERROR(VLOOKUP(ACOMPANHAMENTO_02[[#This Row],[MAT]],FUNCIONARIOS[],4,FALSE),"")</f>
        <v/>
      </c>
      <c r="F139" s="8"/>
      <c r="G139" s="7"/>
      <c r="H139" s="28" t="str">
        <f>IFERROR(VLOOKUP(ACOMPANHAMENTO_02[[#This Row],[COD.S]],TABELA_PRODUÇÃO[[COD]:[SERVIÇOS]],3,FALSE),"")</f>
        <v/>
      </c>
      <c r="I139" s="140" t="str">
        <f>IFERROR(VLOOKUP(ACOMPANHAMENTO_02[[#This Row],[COD.S]],TABELA_PRODUÇÃO[[COD]:[UND.]],4,FALSE),"")</f>
        <v/>
      </c>
      <c r="J139" s="8"/>
      <c r="K139" s="58"/>
      <c r="L139" s="9"/>
      <c r="M13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3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3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39" s="6">
        <f>ACOMPANHAMENTO_02[[#This Row],[QUANT]]</f>
        <v>0</v>
      </c>
    </row>
    <row r="140" spans="2:16" s="6" customFormat="1" ht="12.75" x14ac:dyDescent="0.2">
      <c r="B140" s="6" t="str">
        <f>IF(ACOMPANHAMENTO_02[[#This Row],[MAT]]="","",COUNTA($C$8:C140))</f>
        <v/>
      </c>
      <c r="C140" s="3"/>
      <c r="D140" s="26" t="str">
        <f>IFERROR(VLOOKUP(ACOMPANHAMENTO_02[[#This Row],[MAT]],FUNCIONARIOS[],3,FALSE),"")</f>
        <v/>
      </c>
      <c r="E140" s="26" t="str">
        <f>IFERROR(VLOOKUP(ACOMPANHAMENTO_02[[#This Row],[MAT]],FUNCIONARIOS[],4,FALSE),"")</f>
        <v/>
      </c>
      <c r="F140" s="8"/>
      <c r="G140" s="7"/>
      <c r="H140" s="28" t="str">
        <f>IFERROR(VLOOKUP(ACOMPANHAMENTO_02[[#This Row],[COD.S]],TABELA_PRODUÇÃO[[COD]:[SERVIÇOS]],3,FALSE),"")</f>
        <v/>
      </c>
      <c r="I140" s="140" t="str">
        <f>IFERROR(VLOOKUP(ACOMPANHAMENTO_02[[#This Row],[COD.S]],TABELA_PRODUÇÃO[[COD]:[UND.]],4,FALSE),"")</f>
        <v/>
      </c>
      <c r="J140" s="8"/>
      <c r="K140" s="58"/>
      <c r="L140" s="9"/>
      <c r="M14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4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4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40" s="6">
        <f>ACOMPANHAMENTO_02[[#This Row],[QUANT]]</f>
        <v>0</v>
      </c>
    </row>
    <row r="141" spans="2:16" s="6" customFormat="1" ht="12.75" x14ac:dyDescent="0.2">
      <c r="B141" s="6" t="str">
        <f>IF(ACOMPANHAMENTO_02[[#This Row],[MAT]]="","",COUNTA($C$8:C141))</f>
        <v/>
      </c>
      <c r="C141" s="3"/>
      <c r="D141" s="26" t="str">
        <f>IFERROR(VLOOKUP(ACOMPANHAMENTO_02[[#This Row],[MAT]],FUNCIONARIOS[],3,FALSE),"")</f>
        <v/>
      </c>
      <c r="E141" s="26" t="str">
        <f>IFERROR(VLOOKUP(ACOMPANHAMENTO_02[[#This Row],[MAT]],FUNCIONARIOS[],4,FALSE),"")</f>
        <v/>
      </c>
      <c r="F141" s="8"/>
      <c r="G141" s="7"/>
      <c r="H141" s="28" t="str">
        <f>IFERROR(VLOOKUP(ACOMPANHAMENTO_02[[#This Row],[COD.S]],TABELA_PRODUÇÃO[[COD]:[SERVIÇOS]],3,FALSE),"")</f>
        <v/>
      </c>
      <c r="I141" s="140" t="str">
        <f>IFERROR(VLOOKUP(ACOMPANHAMENTO_02[[#This Row],[COD.S]],TABELA_PRODUÇÃO[[COD]:[UND.]],4,FALSE),"")</f>
        <v/>
      </c>
      <c r="J141" s="8"/>
      <c r="K141" s="58"/>
      <c r="L141" s="9"/>
      <c r="M14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4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4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41" s="6">
        <f>ACOMPANHAMENTO_02[[#This Row],[QUANT]]</f>
        <v>0</v>
      </c>
    </row>
    <row r="142" spans="2:16" s="6" customFormat="1" ht="12.75" x14ac:dyDescent="0.2">
      <c r="B142" s="6" t="str">
        <f>IF(ACOMPANHAMENTO_02[[#This Row],[MAT]]="","",COUNTA($C$8:C142))</f>
        <v/>
      </c>
      <c r="C142" s="3"/>
      <c r="D142" s="26" t="str">
        <f>IFERROR(VLOOKUP(ACOMPANHAMENTO_02[[#This Row],[MAT]],FUNCIONARIOS[],3,FALSE),"")</f>
        <v/>
      </c>
      <c r="E142" s="26" t="str">
        <f>IFERROR(VLOOKUP(ACOMPANHAMENTO_02[[#This Row],[MAT]],FUNCIONARIOS[],4,FALSE),"")</f>
        <v/>
      </c>
      <c r="F142" s="8"/>
      <c r="G142" s="7"/>
      <c r="H142" s="28" t="str">
        <f>IFERROR(VLOOKUP(ACOMPANHAMENTO_02[[#This Row],[COD.S]],TABELA_PRODUÇÃO[[COD]:[SERVIÇOS]],3,FALSE),"")</f>
        <v/>
      </c>
      <c r="I142" s="140" t="str">
        <f>IFERROR(VLOOKUP(ACOMPANHAMENTO_02[[#This Row],[COD.S]],TABELA_PRODUÇÃO[[COD]:[UND.]],4,FALSE),"")</f>
        <v/>
      </c>
      <c r="J142" s="8"/>
      <c r="K142" s="58"/>
      <c r="L142" s="9"/>
      <c r="M14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4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4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42" s="6">
        <f>ACOMPANHAMENTO_02[[#This Row],[QUANT]]</f>
        <v>0</v>
      </c>
    </row>
    <row r="143" spans="2:16" s="6" customFormat="1" ht="12.75" x14ac:dyDescent="0.2">
      <c r="B143" s="6" t="str">
        <f>IF(ACOMPANHAMENTO_02[[#This Row],[MAT]]="","",COUNTA($C$8:C143))</f>
        <v/>
      </c>
      <c r="C143" s="3"/>
      <c r="D143" s="26" t="str">
        <f>IFERROR(VLOOKUP(ACOMPANHAMENTO_02[[#This Row],[MAT]],FUNCIONARIOS[],3,FALSE),"")</f>
        <v/>
      </c>
      <c r="E143" s="26" t="str">
        <f>IFERROR(VLOOKUP(ACOMPANHAMENTO_02[[#This Row],[MAT]],FUNCIONARIOS[],4,FALSE),"")</f>
        <v/>
      </c>
      <c r="F143" s="8"/>
      <c r="G143" s="7"/>
      <c r="H143" s="28" t="str">
        <f>IFERROR(VLOOKUP(ACOMPANHAMENTO_02[[#This Row],[COD.S]],TABELA_PRODUÇÃO[[COD]:[SERVIÇOS]],3,FALSE),"")</f>
        <v/>
      </c>
      <c r="I143" s="140" t="str">
        <f>IFERROR(VLOOKUP(ACOMPANHAMENTO_02[[#This Row],[COD.S]],TABELA_PRODUÇÃO[[COD]:[UND.]],4,FALSE),"")</f>
        <v/>
      </c>
      <c r="J143" s="8"/>
      <c r="K143" s="58"/>
      <c r="L143" s="9"/>
      <c r="M14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4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4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43" s="6">
        <f>ACOMPANHAMENTO_02[[#This Row],[QUANT]]</f>
        <v>0</v>
      </c>
    </row>
    <row r="144" spans="2:16" s="6" customFormat="1" ht="12.75" x14ac:dyDescent="0.2">
      <c r="B144" s="6" t="str">
        <f>IF(ACOMPANHAMENTO_02[[#This Row],[MAT]]="","",COUNTA($C$8:C144))</f>
        <v/>
      </c>
      <c r="C144" s="3"/>
      <c r="D144" s="26" t="str">
        <f>IFERROR(VLOOKUP(ACOMPANHAMENTO_02[[#This Row],[MAT]],FUNCIONARIOS[],3,FALSE),"")</f>
        <v/>
      </c>
      <c r="E144" s="26" t="str">
        <f>IFERROR(VLOOKUP(ACOMPANHAMENTO_02[[#This Row],[MAT]],FUNCIONARIOS[],4,FALSE),"")</f>
        <v/>
      </c>
      <c r="F144" s="8"/>
      <c r="G144" s="7"/>
      <c r="H144" s="28" t="str">
        <f>IFERROR(VLOOKUP(ACOMPANHAMENTO_02[[#This Row],[COD.S]],TABELA_PRODUÇÃO[[COD]:[SERVIÇOS]],3,FALSE),"")</f>
        <v/>
      </c>
      <c r="I144" s="140" t="str">
        <f>IFERROR(VLOOKUP(ACOMPANHAMENTO_02[[#This Row],[COD.S]],TABELA_PRODUÇÃO[[COD]:[UND.]],4,FALSE),"")</f>
        <v/>
      </c>
      <c r="J144" s="8"/>
      <c r="K144" s="58"/>
      <c r="L144" s="9"/>
      <c r="M14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4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4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44" s="6">
        <f>ACOMPANHAMENTO_02[[#This Row],[QUANT]]</f>
        <v>0</v>
      </c>
    </row>
    <row r="145" spans="2:16" s="6" customFormat="1" ht="12.75" x14ac:dyDescent="0.2">
      <c r="B145" s="6" t="str">
        <f>IF(ACOMPANHAMENTO_02[[#This Row],[MAT]]="","",COUNTA($C$8:C145))</f>
        <v/>
      </c>
      <c r="C145" s="3"/>
      <c r="D145" s="26" t="str">
        <f>IFERROR(VLOOKUP(ACOMPANHAMENTO_02[[#This Row],[MAT]],FUNCIONARIOS[],3,FALSE),"")</f>
        <v/>
      </c>
      <c r="E145" s="26" t="str">
        <f>IFERROR(VLOOKUP(ACOMPANHAMENTO_02[[#This Row],[MAT]],FUNCIONARIOS[],4,FALSE),"")</f>
        <v/>
      </c>
      <c r="F145" s="8"/>
      <c r="G145" s="7"/>
      <c r="H145" s="28" t="str">
        <f>IFERROR(VLOOKUP(ACOMPANHAMENTO_02[[#This Row],[COD.S]],TABELA_PRODUÇÃO[[COD]:[SERVIÇOS]],3,FALSE),"")</f>
        <v/>
      </c>
      <c r="I145" s="140" t="str">
        <f>IFERROR(VLOOKUP(ACOMPANHAMENTO_02[[#This Row],[COD.S]],TABELA_PRODUÇÃO[[COD]:[UND.]],4,FALSE),"")</f>
        <v/>
      </c>
      <c r="J145" s="8"/>
      <c r="K145" s="58"/>
      <c r="L145" s="9"/>
      <c r="M14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4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4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45" s="6">
        <f>ACOMPANHAMENTO_02[[#This Row],[QUANT]]</f>
        <v>0</v>
      </c>
    </row>
    <row r="146" spans="2:16" s="6" customFormat="1" ht="12.75" x14ac:dyDescent="0.2">
      <c r="B146" s="6" t="str">
        <f>IF(ACOMPANHAMENTO_02[[#This Row],[MAT]]="","",COUNTA($C$8:C146))</f>
        <v/>
      </c>
      <c r="C146" s="3"/>
      <c r="D146" s="26" t="str">
        <f>IFERROR(VLOOKUP(ACOMPANHAMENTO_02[[#This Row],[MAT]],FUNCIONARIOS[],3,FALSE),"")</f>
        <v/>
      </c>
      <c r="E146" s="26" t="str">
        <f>IFERROR(VLOOKUP(ACOMPANHAMENTO_02[[#This Row],[MAT]],FUNCIONARIOS[],4,FALSE),"")</f>
        <v/>
      </c>
      <c r="F146" s="8"/>
      <c r="G146" s="7"/>
      <c r="H146" s="28" t="str">
        <f>IFERROR(VLOOKUP(ACOMPANHAMENTO_02[[#This Row],[COD.S]],TABELA_PRODUÇÃO[[COD]:[SERVIÇOS]],3,FALSE),"")</f>
        <v/>
      </c>
      <c r="I146" s="140" t="str">
        <f>IFERROR(VLOOKUP(ACOMPANHAMENTO_02[[#This Row],[COD.S]],TABELA_PRODUÇÃO[[COD]:[UND.]],4,FALSE),"")</f>
        <v/>
      </c>
      <c r="J146" s="8"/>
      <c r="K146" s="58"/>
      <c r="L146" s="9"/>
      <c r="M14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4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4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46" s="6">
        <f>ACOMPANHAMENTO_02[[#This Row],[QUANT]]</f>
        <v>0</v>
      </c>
    </row>
    <row r="147" spans="2:16" s="6" customFormat="1" ht="12.75" x14ac:dyDescent="0.2">
      <c r="B147" s="6" t="str">
        <f>IF(ACOMPANHAMENTO_02[[#This Row],[MAT]]="","",COUNTA($C$8:C147))</f>
        <v/>
      </c>
      <c r="C147" s="3"/>
      <c r="D147" s="26" t="str">
        <f>IFERROR(VLOOKUP(ACOMPANHAMENTO_02[[#This Row],[MAT]],FUNCIONARIOS[],3,FALSE),"")</f>
        <v/>
      </c>
      <c r="E147" s="26" t="str">
        <f>IFERROR(VLOOKUP(ACOMPANHAMENTO_02[[#This Row],[MAT]],FUNCIONARIOS[],4,FALSE),"")</f>
        <v/>
      </c>
      <c r="F147" s="8"/>
      <c r="G147" s="7"/>
      <c r="H147" s="28" t="str">
        <f>IFERROR(VLOOKUP(ACOMPANHAMENTO_02[[#This Row],[COD.S]],TABELA_PRODUÇÃO[[COD]:[SERVIÇOS]],3,FALSE),"")</f>
        <v/>
      </c>
      <c r="I147" s="140" t="str">
        <f>IFERROR(VLOOKUP(ACOMPANHAMENTO_02[[#This Row],[COD.S]],TABELA_PRODUÇÃO[[COD]:[UND.]],4,FALSE),"")</f>
        <v/>
      </c>
      <c r="J147" s="8"/>
      <c r="K147" s="58"/>
      <c r="L147" s="9"/>
      <c r="M14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4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4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47" s="6">
        <f>ACOMPANHAMENTO_02[[#This Row],[QUANT]]</f>
        <v>0</v>
      </c>
    </row>
    <row r="148" spans="2:16" s="6" customFormat="1" ht="12.75" x14ac:dyDescent="0.2">
      <c r="B148" s="6" t="str">
        <f>IF(ACOMPANHAMENTO_02[[#This Row],[MAT]]="","",COUNTA($C$8:C148))</f>
        <v/>
      </c>
      <c r="C148" s="3"/>
      <c r="D148" s="26" t="str">
        <f>IFERROR(VLOOKUP(ACOMPANHAMENTO_02[[#This Row],[MAT]],FUNCIONARIOS[],3,FALSE),"")</f>
        <v/>
      </c>
      <c r="E148" s="26" t="str">
        <f>IFERROR(VLOOKUP(ACOMPANHAMENTO_02[[#This Row],[MAT]],FUNCIONARIOS[],4,FALSE),"")</f>
        <v/>
      </c>
      <c r="F148" s="8"/>
      <c r="G148" s="7"/>
      <c r="H148" s="28" t="str">
        <f>IFERROR(VLOOKUP(ACOMPANHAMENTO_02[[#This Row],[COD.S]],TABELA_PRODUÇÃO[[COD]:[SERVIÇOS]],3,FALSE),"")</f>
        <v/>
      </c>
      <c r="I148" s="140" t="str">
        <f>IFERROR(VLOOKUP(ACOMPANHAMENTO_02[[#This Row],[COD.S]],TABELA_PRODUÇÃO[[COD]:[UND.]],4,FALSE),"")</f>
        <v/>
      </c>
      <c r="J148" s="8"/>
      <c r="K148" s="58"/>
      <c r="L148" s="9"/>
      <c r="M14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4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4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48" s="6">
        <f>ACOMPANHAMENTO_02[[#This Row],[QUANT]]</f>
        <v>0</v>
      </c>
    </row>
    <row r="149" spans="2:16" s="6" customFormat="1" ht="12.75" x14ac:dyDescent="0.2">
      <c r="B149" s="6" t="str">
        <f>IF(ACOMPANHAMENTO_02[[#This Row],[MAT]]="","",COUNTA($C$8:C149))</f>
        <v/>
      </c>
      <c r="C149" s="3"/>
      <c r="D149" s="26" t="str">
        <f>IFERROR(VLOOKUP(ACOMPANHAMENTO_02[[#This Row],[MAT]],FUNCIONARIOS[],3,FALSE),"")</f>
        <v/>
      </c>
      <c r="E149" s="26" t="str">
        <f>IFERROR(VLOOKUP(ACOMPANHAMENTO_02[[#This Row],[MAT]],FUNCIONARIOS[],4,FALSE),"")</f>
        <v/>
      </c>
      <c r="F149" s="8"/>
      <c r="G149" s="7"/>
      <c r="H149" s="28" t="str">
        <f>IFERROR(VLOOKUP(ACOMPANHAMENTO_02[[#This Row],[COD.S]],TABELA_PRODUÇÃO[[COD]:[SERVIÇOS]],3,FALSE),"")</f>
        <v/>
      </c>
      <c r="I149" s="140" t="str">
        <f>IFERROR(VLOOKUP(ACOMPANHAMENTO_02[[#This Row],[COD.S]],TABELA_PRODUÇÃO[[COD]:[UND.]],4,FALSE),"")</f>
        <v/>
      </c>
      <c r="J149" s="8"/>
      <c r="K149" s="58"/>
      <c r="L149" s="9"/>
      <c r="M14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4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4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49" s="6">
        <f>ACOMPANHAMENTO_02[[#This Row],[QUANT]]</f>
        <v>0</v>
      </c>
    </row>
    <row r="150" spans="2:16" s="6" customFormat="1" ht="12.75" x14ac:dyDescent="0.2">
      <c r="B150" s="6" t="str">
        <f>IF(ACOMPANHAMENTO_02[[#This Row],[MAT]]="","",COUNTA($C$8:C150))</f>
        <v/>
      </c>
      <c r="C150" s="3"/>
      <c r="D150" s="26" t="str">
        <f>IFERROR(VLOOKUP(ACOMPANHAMENTO_02[[#This Row],[MAT]],FUNCIONARIOS[],3,FALSE),"")</f>
        <v/>
      </c>
      <c r="E150" s="26" t="str">
        <f>IFERROR(VLOOKUP(ACOMPANHAMENTO_02[[#This Row],[MAT]],FUNCIONARIOS[],4,FALSE),"")</f>
        <v/>
      </c>
      <c r="F150" s="8"/>
      <c r="G150" s="7"/>
      <c r="H150" s="28" t="str">
        <f>IFERROR(VLOOKUP(ACOMPANHAMENTO_02[[#This Row],[COD.S]],TABELA_PRODUÇÃO[[COD]:[SERVIÇOS]],3,FALSE),"")</f>
        <v/>
      </c>
      <c r="I150" s="140" t="str">
        <f>IFERROR(VLOOKUP(ACOMPANHAMENTO_02[[#This Row],[COD.S]],TABELA_PRODUÇÃO[[COD]:[UND.]],4,FALSE),"")</f>
        <v/>
      </c>
      <c r="J150" s="8"/>
      <c r="K150" s="58"/>
      <c r="L150" s="9"/>
      <c r="M15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5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5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50" s="6">
        <f>ACOMPANHAMENTO_02[[#This Row],[QUANT]]</f>
        <v>0</v>
      </c>
    </row>
    <row r="151" spans="2:16" s="6" customFormat="1" ht="12.75" x14ac:dyDescent="0.2">
      <c r="B151" s="6" t="str">
        <f>IF(ACOMPANHAMENTO_02[[#This Row],[MAT]]="","",COUNTA($C$8:C151))</f>
        <v/>
      </c>
      <c r="C151" s="3"/>
      <c r="D151" s="26" t="str">
        <f>IFERROR(VLOOKUP(ACOMPANHAMENTO_02[[#This Row],[MAT]],FUNCIONARIOS[],3,FALSE),"")</f>
        <v/>
      </c>
      <c r="E151" s="26" t="str">
        <f>IFERROR(VLOOKUP(ACOMPANHAMENTO_02[[#This Row],[MAT]],FUNCIONARIOS[],4,FALSE),"")</f>
        <v/>
      </c>
      <c r="F151" s="8"/>
      <c r="G151" s="7"/>
      <c r="H151" s="28" t="str">
        <f>IFERROR(VLOOKUP(ACOMPANHAMENTO_02[[#This Row],[COD.S]],TABELA_PRODUÇÃO[[COD]:[SERVIÇOS]],3,FALSE),"")</f>
        <v/>
      </c>
      <c r="I151" s="140" t="str">
        <f>IFERROR(VLOOKUP(ACOMPANHAMENTO_02[[#This Row],[COD.S]],TABELA_PRODUÇÃO[[COD]:[UND.]],4,FALSE),"")</f>
        <v/>
      </c>
      <c r="J151" s="8"/>
      <c r="K151" s="58"/>
      <c r="L151" s="9"/>
      <c r="M15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5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5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51" s="6">
        <f>ACOMPANHAMENTO_02[[#This Row],[QUANT]]</f>
        <v>0</v>
      </c>
    </row>
    <row r="152" spans="2:16" s="6" customFormat="1" ht="12.75" x14ac:dyDescent="0.2">
      <c r="B152" s="6" t="str">
        <f>IF(ACOMPANHAMENTO_02[[#This Row],[MAT]]="","",COUNTA($C$8:C152))</f>
        <v/>
      </c>
      <c r="C152" s="3"/>
      <c r="D152" s="26" t="str">
        <f>IFERROR(VLOOKUP(ACOMPANHAMENTO_02[[#This Row],[MAT]],FUNCIONARIOS[],3,FALSE),"")</f>
        <v/>
      </c>
      <c r="E152" s="26" t="str">
        <f>IFERROR(VLOOKUP(ACOMPANHAMENTO_02[[#This Row],[MAT]],FUNCIONARIOS[],4,FALSE),"")</f>
        <v/>
      </c>
      <c r="F152" s="8"/>
      <c r="G152" s="7"/>
      <c r="H152" s="28" t="str">
        <f>IFERROR(VLOOKUP(ACOMPANHAMENTO_02[[#This Row],[COD.S]],TABELA_PRODUÇÃO[[COD]:[SERVIÇOS]],3,FALSE),"")</f>
        <v/>
      </c>
      <c r="I152" s="140" t="str">
        <f>IFERROR(VLOOKUP(ACOMPANHAMENTO_02[[#This Row],[COD.S]],TABELA_PRODUÇÃO[[COD]:[UND.]],4,FALSE),"")</f>
        <v/>
      </c>
      <c r="J152" s="8"/>
      <c r="K152" s="58"/>
      <c r="L152" s="9"/>
      <c r="M15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5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5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52" s="6">
        <f>ACOMPANHAMENTO_02[[#This Row],[QUANT]]</f>
        <v>0</v>
      </c>
    </row>
    <row r="153" spans="2:16" s="6" customFormat="1" ht="12.75" x14ac:dyDescent="0.2">
      <c r="B153" s="6" t="str">
        <f>IF(ACOMPANHAMENTO_02[[#This Row],[MAT]]="","",COUNTA($C$8:C153))</f>
        <v/>
      </c>
      <c r="C153" s="3"/>
      <c r="D153" s="26" t="str">
        <f>IFERROR(VLOOKUP(ACOMPANHAMENTO_02[[#This Row],[MAT]],FUNCIONARIOS[],3,FALSE),"")</f>
        <v/>
      </c>
      <c r="E153" s="26" t="str">
        <f>IFERROR(VLOOKUP(ACOMPANHAMENTO_02[[#This Row],[MAT]],FUNCIONARIOS[],4,FALSE),"")</f>
        <v/>
      </c>
      <c r="F153" s="8"/>
      <c r="G153" s="7"/>
      <c r="H153" s="28" t="str">
        <f>IFERROR(VLOOKUP(ACOMPANHAMENTO_02[[#This Row],[COD.S]],TABELA_PRODUÇÃO[[COD]:[SERVIÇOS]],3,FALSE),"")</f>
        <v/>
      </c>
      <c r="I153" s="140" t="str">
        <f>IFERROR(VLOOKUP(ACOMPANHAMENTO_02[[#This Row],[COD.S]],TABELA_PRODUÇÃO[[COD]:[UND.]],4,FALSE),"")</f>
        <v/>
      </c>
      <c r="J153" s="8"/>
      <c r="K153" s="58"/>
      <c r="L153" s="9"/>
      <c r="M15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5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5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53" s="6">
        <f>ACOMPANHAMENTO_02[[#This Row],[QUANT]]</f>
        <v>0</v>
      </c>
    </row>
    <row r="154" spans="2:16" s="6" customFormat="1" ht="12.75" x14ac:dyDescent="0.2">
      <c r="B154" s="6" t="str">
        <f>IF(ACOMPANHAMENTO_02[[#This Row],[MAT]]="","",COUNTA($C$8:C154))</f>
        <v/>
      </c>
      <c r="C154" s="3"/>
      <c r="D154" s="26" t="str">
        <f>IFERROR(VLOOKUP(ACOMPANHAMENTO_02[[#This Row],[MAT]],FUNCIONARIOS[],3,FALSE),"")</f>
        <v/>
      </c>
      <c r="E154" s="26" t="str">
        <f>IFERROR(VLOOKUP(ACOMPANHAMENTO_02[[#This Row],[MAT]],FUNCIONARIOS[],4,FALSE),"")</f>
        <v/>
      </c>
      <c r="F154" s="8"/>
      <c r="G154" s="7"/>
      <c r="H154" s="28" t="str">
        <f>IFERROR(VLOOKUP(ACOMPANHAMENTO_02[[#This Row],[COD.S]],TABELA_PRODUÇÃO[[COD]:[SERVIÇOS]],3,FALSE),"")</f>
        <v/>
      </c>
      <c r="I154" s="140" t="str">
        <f>IFERROR(VLOOKUP(ACOMPANHAMENTO_02[[#This Row],[COD.S]],TABELA_PRODUÇÃO[[COD]:[UND.]],4,FALSE),"")</f>
        <v/>
      </c>
      <c r="J154" s="8"/>
      <c r="K154" s="58"/>
      <c r="L154" s="9"/>
      <c r="M15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5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5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54" s="6">
        <f>ACOMPANHAMENTO_02[[#This Row],[QUANT]]</f>
        <v>0</v>
      </c>
    </row>
    <row r="155" spans="2:16" s="6" customFormat="1" ht="12.75" x14ac:dyDescent="0.2">
      <c r="B155" s="6" t="str">
        <f>IF(ACOMPANHAMENTO_02[[#This Row],[MAT]]="","",COUNTA($C$8:C155))</f>
        <v/>
      </c>
      <c r="C155" s="3"/>
      <c r="D155" s="26" t="str">
        <f>IFERROR(VLOOKUP(ACOMPANHAMENTO_02[[#This Row],[MAT]],FUNCIONARIOS[],3,FALSE),"")</f>
        <v/>
      </c>
      <c r="E155" s="26" t="str">
        <f>IFERROR(VLOOKUP(ACOMPANHAMENTO_02[[#This Row],[MAT]],FUNCIONARIOS[],4,FALSE),"")</f>
        <v/>
      </c>
      <c r="F155" s="8"/>
      <c r="G155" s="7"/>
      <c r="H155" s="28" t="str">
        <f>IFERROR(VLOOKUP(ACOMPANHAMENTO_02[[#This Row],[COD.S]],TABELA_PRODUÇÃO[[COD]:[SERVIÇOS]],3,FALSE),"")</f>
        <v/>
      </c>
      <c r="I155" s="140" t="str">
        <f>IFERROR(VLOOKUP(ACOMPANHAMENTO_02[[#This Row],[COD.S]],TABELA_PRODUÇÃO[[COD]:[UND.]],4,FALSE),"")</f>
        <v/>
      </c>
      <c r="J155" s="8"/>
      <c r="K155" s="58"/>
      <c r="L155" s="9"/>
      <c r="M15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5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5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55" s="6">
        <f>ACOMPANHAMENTO_02[[#This Row],[QUANT]]</f>
        <v>0</v>
      </c>
    </row>
    <row r="156" spans="2:16" s="6" customFormat="1" ht="12.75" x14ac:dyDescent="0.2">
      <c r="B156" s="6" t="str">
        <f>IF(ACOMPANHAMENTO_02[[#This Row],[MAT]]="","",COUNTA($C$8:C156))</f>
        <v/>
      </c>
      <c r="C156" s="3"/>
      <c r="D156" s="26" t="str">
        <f>IFERROR(VLOOKUP(ACOMPANHAMENTO_02[[#This Row],[MAT]],FUNCIONARIOS[],3,FALSE),"")</f>
        <v/>
      </c>
      <c r="E156" s="26" t="str">
        <f>IFERROR(VLOOKUP(ACOMPANHAMENTO_02[[#This Row],[MAT]],FUNCIONARIOS[],4,FALSE),"")</f>
        <v/>
      </c>
      <c r="F156" s="8"/>
      <c r="G156" s="7"/>
      <c r="H156" s="28" t="str">
        <f>IFERROR(VLOOKUP(ACOMPANHAMENTO_02[[#This Row],[COD.S]],TABELA_PRODUÇÃO[[COD]:[SERVIÇOS]],3,FALSE),"")</f>
        <v/>
      </c>
      <c r="I156" s="140" t="str">
        <f>IFERROR(VLOOKUP(ACOMPANHAMENTO_02[[#This Row],[COD.S]],TABELA_PRODUÇÃO[[COD]:[UND.]],4,FALSE),"")</f>
        <v/>
      </c>
      <c r="J156" s="8"/>
      <c r="K156" s="58"/>
      <c r="L156" s="9"/>
      <c r="M15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5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5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56" s="6">
        <f>ACOMPANHAMENTO_02[[#This Row],[QUANT]]</f>
        <v>0</v>
      </c>
    </row>
    <row r="157" spans="2:16" s="6" customFormat="1" ht="12.75" x14ac:dyDescent="0.2">
      <c r="B157" s="6" t="str">
        <f>IF(ACOMPANHAMENTO_02[[#This Row],[MAT]]="","",COUNTA($C$8:C157))</f>
        <v/>
      </c>
      <c r="C157" s="3"/>
      <c r="D157" s="26" t="str">
        <f>IFERROR(VLOOKUP(ACOMPANHAMENTO_02[[#This Row],[MAT]],FUNCIONARIOS[],3,FALSE),"")</f>
        <v/>
      </c>
      <c r="E157" s="26" t="str">
        <f>IFERROR(VLOOKUP(ACOMPANHAMENTO_02[[#This Row],[MAT]],FUNCIONARIOS[],4,FALSE),"")</f>
        <v/>
      </c>
      <c r="F157" s="8"/>
      <c r="G157" s="7"/>
      <c r="H157" s="28" t="str">
        <f>IFERROR(VLOOKUP(ACOMPANHAMENTO_02[[#This Row],[COD.S]],TABELA_PRODUÇÃO[[COD]:[SERVIÇOS]],3,FALSE),"")</f>
        <v/>
      </c>
      <c r="I157" s="140" t="str">
        <f>IFERROR(VLOOKUP(ACOMPANHAMENTO_02[[#This Row],[COD.S]],TABELA_PRODUÇÃO[[COD]:[UND.]],4,FALSE),"")</f>
        <v/>
      </c>
      <c r="J157" s="8"/>
      <c r="K157" s="58"/>
      <c r="L157" s="9"/>
      <c r="M15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5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5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57" s="6">
        <f>ACOMPANHAMENTO_02[[#This Row],[QUANT]]</f>
        <v>0</v>
      </c>
    </row>
    <row r="158" spans="2:16" s="6" customFormat="1" ht="12.75" x14ac:dyDescent="0.2">
      <c r="B158" s="6" t="str">
        <f>IF(ACOMPANHAMENTO_02[[#This Row],[MAT]]="","",COUNTA($C$8:C158))</f>
        <v/>
      </c>
      <c r="C158" s="3"/>
      <c r="D158" s="26" t="str">
        <f>IFERROR(VLOOKUP(ACOMPANHAMENTO_02[[#This Row],[MAT]],FUNCIONARIOS[],3,FALSE),"")</f>
        <v/>
      </c>
      <c r="E158" s="26" t="str">
        <f>IFERROR(VLOOKUP(ACOMPANHAMENTO_02[[#This Row],[MAT]],FUNCIONARIOS[],4,FALSE),"")</f>
        <v/>
      </c>
      <c r="F158" s="8"/>
      <c r="G158" s="7"/>
      <c r="H158" s="28" t="str">
        <f>IFERROR(VLOOKUP(ACOMPANHAMENTO_02[[#This Row],[COD.S]],TABELA_PRODUÇÃO[[COD]:[SERVIÇOS]],3,FALSE),"")</f>
        <v/>
      </c>
      <c r="I158" s="140" t="str">
        <f>IFERROR(VLOOKUP(ACOMPANHAMENTO_02[[#This Row],[COD.S]],TABELA_PRODUÇÃO[[COD]:[UND.]],4,FALSE),"")</f>
        <v/>
      </c>
      <c r="J158" s="8"/>
      <c r="K158" s="58"/>
      <c r="L158" s="9"/>
      <c r="M15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5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5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58" s="6">
        <f>ACOMPANHAMENTO_02[[#This Row],[QUANT]]</f>
        <v>0</v>
      </c>
    </row>
    <row r="159" spans="2:16" s="6" customFormat="1" ht="12.75" x14ac:dyDescent="0.2">
      <c r="B159" s="6" t="str">
        <f>IF(ACOMPANHAMENTO_02[[#This Row],[MAT]]="","",COUNTA($C$8:C159))</f>
        <v/>
      </c>
      <c r="C159" s="3"/>
      <c r="D159" s="26" t="str">
        <f>IFERROR(VLOOKUP(ACOMPANHAMENTO_02[[#This Row],[MAT]],FUNCIONARIOS[],3,FALSE),"")</f>
        <v/>
      </c>
      <c r="E159" s="26" t="str">
        <f>IFERROR(VLOOKUP(ACOMPANHAMENTO_02[[#This Row],[MAT]],FUNCIONARIOS[],4,FALSE),"")</f>
        <v/>
      </c>
      <c r="F159" s="8"/>
      <c r="G159" s="7"/>
      <c r="H159" s="28" t="str">
        <f>IFERROR(VLOOKUP(ACOMPANHAMENTO_02[[#This Row],[COD.S]],TABELA_PRODUÇÃO[[COD]:[SERVIÇOS]],3,FALSE),"")</f>
        <v/>
      </c>
      <c r="I159" s="140" t="str">
        <f>IFERROR(VLOOKUP(ACOMPANHAMENTO_02[[#This Row],[COD.S]],TABELA_PRODUÇÃO[[COD]:[UND.]],4,FALSE),"")</f>
        <v/>
      </c>
      <c r="J159" s="8"/>
      <c r="K159" s="58"/>
      <c r="L159" s="9"/>
      <c r="M15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5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5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59" s="6">
        <f>ACOMPANHAMENTO_02[[#This Row],[QUANT]]</f>
        <v>0</v>
      </c>
    </row>
    <row r="160" spans="2:16" s="6" customFormat="1" ht="12.75" x14ac:dyDescent="0.2">
      <c r="B160" s="6" t="str">
        <f>IF(ACOMPANHAMENTO_02[[#This Row],[MAT]]="","",COUNTA($C$8:C160))</f>
        <v/>
      </c>
      <c r="C160" s="3"/>
      <c r="D160" s="26" t="str">
        <f>IFERROR(VLOOKUP(ACOMPANHAMENTO_02[[#This Row],[MAT]],FUNCIONARIOS[],3,FALSE),"")</f>
        <v/>
      </c>
      <c r="E160" s="26" t="str">
        <f>IFERROR(VLOOKUP(ACOMPANHAMENTO_02[[#This Row],[MAT]],FUNCIONARIOS[],4,FALSE),"")</f>
        <v/>
      </c>
      <c r="F160" s="8"/>
      <c r="G160" s="7"/>
      <c r="H160" s="28" t="str">
        <f>IFERROR(VLOOKUP(ACOMPANHAMENTO_02[[#This Row],[COD.S]],TABELA_PRODUÇÃO[[COD]:[SERVIÇOS]],3,FALSE),"")</f>
        <v/>
      </c>
      <c r="I160" s="140" t="str">
        <f>IFERROR(VLOOKUP(ACOMPANHAMENTO_02[[#This Row],[COD.S]],TABELA_PRODUÇÃO[[COD]:[UND.]],4,FALSE),"")</f>
        <v/>
      </c>
      <c r="J160" s="8"/>
      <c r="K160" s="58"/>
      <c r="L160" s="9"/>
      <c r="M16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6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6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60" s="6">
        <f>ACOMPANHAMENTO_02[[#This Row],[QUANT]]</f>
        <v>0</v>
      </c>
    </row>
    <row r="161" spans="2:16" s="6" customFormat="1" ht="12.75" x14ac:dyDescent="0.2">
      <c r="B161" s="6" t="str">
        <f>IF(ACOMPANHAMENTO_02[[#This Row],[MAT]]="","",COUNTA($C$8:C161))</f>
        <v/>
      </c>
      <c r="C161" s="3"/>
      <c r="D161" s="26" t="str">
        <f>IFERROR(VLOOKUP(ACOMPANHAMENTO_02[[#This Row],[MAT]],FUNCIONARIOS[],3,FALSE),"")</f>
        <v/>
      </c>
      <c r="E161" s="26" t="str">
        <f>IFERROR(VLOOKUP(ACOMPANHAMENTO_02[[#This Row],[MAT]],FUNCIONARIOS[],4,FALSE),"")</f>
        <v/>
      </c>
      <c r="F161" s="8"/>
      <c r="G161" s="7"/>
      <c r="H161" s="28" t="str">
        <f>IFERROR(VLOOKUP(ACOMPANHAMENTO_02[[#This Row],[COD.S]],TABELA_PRODUÇÃO[[COD]:[SERVIÇOS]],3,FALSE),"")</f>
        <v/>
      </c>
      <c r="I161" s="140" t="str">
        <f>IFERROR(VLOOKUP(ACOMPANHAMENTO_02[[#This Row],[COD.S]],TABELA_PRODUÇÃO[[COD]:[UND.]],4,FALSE),"")</f>
        <v/>
      </c>
      <c r="J161" s="8"/>
      <c r="K161" s="58"/>
      <c r="L161" s="9"/>
      <c r="M16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6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6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61" s="6">
        <f>ACOMPANHAMENTO_02[[#This Row],[QUANT]]</f>
        <v>0</v>
      </c>
    </row>
    <row r="162" spans="2:16" s="6" customFormat="1" ht="12.75" x14ac:dyDescent="0.2">
      <c r="B162" s="6" t="str">
        <f>IF(ACOMPANHAMENTO_02[[#This Row],[MAT]]="","",COUNTA($C$8:C162))</f>
        <v/>
      </c>
      <c r="C162" s="3"/>
      <c r="D162" s="26" t="str">
        <f>IFERROR(VLOOKUP(ACOMPANHAMENTO_02[[#This Row],[MAT]],FUNCIONARIOS[],3,FALSE),"")</f>
        <v/>
      </c>
      <c r="E162" s="26" t="str">
        <f>IFERROR(VLOOKUP(ACOMPANHAMENTO_02[[#This Row],[MAT]],FUNCIONARIOS[],4,FALSE),"")</f>
        <v/>
      </c>
      <c r="F162" s="8"/>
      <c r="G162" s="7"/>
      <c r="H162" s="28" t="str">
        <f>IFERROR(VLOOKUP(ACOMPANHAMENTO_02[[#This Row],[COD.S]],TABELA_PRODUÇÃO[[COD]:[SERVIÇOS]],3,FALSE),"")</f>
        <v/>
      </c>
      <c r="I162" s="140" t="str">
        <f>IFERROR(VLOOKUP(ACOMPANHAMENTO_02[[#This Row],[COD.S]],TABELA_PRODUÇÃO[[COD]:[UND.]],4,FALSE),"")</f>
        <v/>
      </c>
      <c r="J162" s="8"/>
      <c r="K162" s="58"/>
      <c r="L162" s="9"/>
      <c r="M16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6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6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62" s="6">
        <f>ACOMPANHAMENTO_02[[#This Row],[QUANT]]</f>
        <v>0</v>
      </c>
    </row>
    <row r="163" spans="2:16" s="6" customFormat="1" ht="12.75" x14ac:dyDescent="0.2">
      <c r="B163" s="6" t="str">
        <f>IF(ACOMPANHAMENTO_02[[#This Row],[MAT]]="","",COUNTA($C$8:C163))</f>
        <v/>
      </c>
      <c r="C163" s="3"/>
      <c r="D163" s="26" t="str">
        <f>IFERROR(VLOOKUP(ACOMPANHAMENTO_02[[#This Row],[MAT]],FUNCIONARIOS[],3,FALSE),"")</f>
        <v/>
      </c>
      <c r="E163" s="26" t="str">
        <f>IFERROR(VLOOKUP(ACOMPANHAMENTO_02[[#This Row],[MAT]],FUNCIONARIOS[],4,FALSE),"")</f>
        <v/>
      </c>
      <c r="F163" s="8"/>
      <c r="G163" s="7"/>
      <c r="H163" s="28" t="str">
        <f>IFERROR(VLOOKUP(ACOMPANHAMENTO_02[[#This Row],[COD.S]],TABELA_PRODUÇÃO[[COD]:[SERVIÇOS]],3,FALSE),"")</f>
        <v/>
      </c>
      <c r="I163" s="140" t="str">
        <f>IFERROR(VLOOKUP(ACOMPANHAMENTO_02[[#This Row],[COD.S]],TABELA_PRODUÇÃO[[COD]:[UND.]],4,FALSE),"")</f>
        <v/>
      </c>
      <c r="J163" s="8"/>
      <c r="K163" s="58"/>
      <c r="L163" s="9"/>
      <c r="M16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6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6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63" s="6">
        <f>ACOMPANHAMENTO_02[[#This Row],[QUANT]]</f>
        <v>0</v>
      </c>
    </row>
    <row r="164" spans="2:16" s="6" customFormat="1" ht="12.75" x14ac:dyDescent="0.2">
      <c r="B164" s="6" t="str">
        <f>IF(ACOMPANHAMENTO_02[[#This Row],[MAT]]="","",COUNTA($C$8:C164))</f>
        <v/>
      </c>
      <c r="C164" s="3"/>
      <c r="D164" s="26" t="str">
        <f>IFERROR(VLOOKUP(ACOMPANHAMENTO_02[[#This Row],[MAT]],FUNCIONARIOS[],3,FALSE),"")</f>
        <v/>
      </c>
      <c r="E164" s="26" t="str">
        <f>IFERROR(VLOOKUP(ACOMPANHAMENTO_02[[#This Row],[MAT]],FUNCIONARIOS[],4,FALSE),"")</f>
        <v/>
      </c>
      <c r="F164" s="8"/>
      <c r="G164" s="7"/>
      <c r="H164" s="28" t="str">
        <f>IFERROR(VLOOKUP(ACOMPANHAMENTO_02[[#This Row],[COD.S]],TABELA_PRODUÇÃO[[COD]:[SERVIÇOS]],3,FALSE),"")</f>
        <v/>
      </c>
      <c r="I164" s="140" t="str">
        <f>IFERROR(VLOOKUP(ACOMPANHAMENTO_02[[#This Row],[COD.S]],TABELA_PRODUÇÃO[[COD]:[UND.]],4,FALSE),"")</f>
        <v/>
      </c>
      <c r="J164" s="8"/>
      <c r="K164" s="58"/>
      <c r="L164" s="9"/>
      <c r="M16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6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6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64" s="6">
        <f>ACOMPANHAMENTO_02[[#This Row],[QUANT]]</f>
        <v>0</v>
      </c>
    </row>
    <row r="165" spans="2:16" s="6" customFormat="1" ht="12.75" x14ac:dyDescent="0.2">
      <c r="B165" s="6" t="str">
        <f>IF(ACOMPANHAMENTO_02[[#This Row],[MAT]]="","",COUNTA($C$8:C165))</f>
        <v/>
      </c>
      <c r="C165" s="3"/>
      <c r="D165" s="26" t="str">
        <f>IFERROR(VLOOKUP(ACOMPANHAMENTO_02[[#This Row],[MAT]],FUNCIONARIOS[],3,FALSE),"")</f>
        <v/>
      </c>
      <c r="E165" s="26" t="str">
        <f>IFERROR(VLOOKUP(ACOMPANHAMENTO_02[[#This Row],[MAT]],FUNCIONARIOS[],4,FALSE),"")</f>
        <v/>
      </c>
      <c r="F165" s="8"/>
      <c r="G165" s="7"/>
      <c r="H165" s="28" t="str">
        <f>IFERROR(VLOOKUP(ACOMPANHAMENTO_02[[#This Row],[COD.S]],TABELA_PRODUÇÃO[[COD]:[SERVIÇOS]],3,FALSE),"")</f>
        <v/>
      </c>
      <c r="I165" s="140" t="str">
        <f>IFERROR(VLOOKUP(ACOMPANHAMENTO_02[[#This Row],[COD.S]],TABELA_PRODUÇÃO[[COD]:[UND.]],4,FALSE),"")</f>
        <v/>
      </c>
      <c r="J165" s="8"/>
      <c r="K165" s="58"/>
      <c r="L165" s="9"/>
      <c r="M16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6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6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65" s="6">
        <f>ACOMPANHAMENTO_02[[#This Row],[QUANT]]</f>
        <v>0</v>
      </c>
    </row>
    <row r="166" spans="2:16" s="6" customFormat="1" ht="12.75" x14ac:dyDescent="0.2">
      <c r="B166" s="6" t="str">
        <f>IF(ACOMPANHAMENTO_02[[#This Row],[MAT]]="","",COUNTA($C$8:C166))</f>
        <v/>
      </c>
      <c r="C166" s="3"/>
      <c r="D166" s="26" t="str">
        <f>IFERROR(VLOOKUP(ACOMPANHAMENTO_02[[#This Row],[MAT]],FUNCIONARIOS[],3,FALSE),"")</f>
        <v/>
      </c>
      <c r="E166" s="26" t="str">
        <f>IFERROR(VLOOKUP(ACOMPANHAMENTO_02[[#This Row],[MAT]],FUNCIONARIOS[],4,FALSE),"")</f>
        <v/>
      </c>
      <c r="F166" s="8"/>
      <c r="G166" s="7"/>
      <c r="H166" s="28" t="str">
        <f>IFERROR(VLOOKUP(ACOMPANHAMENTO_02[[#This Row],[COD.S]],TABELA_PRODUÇÃO[[COD]:[SERVIÇOS]],3,FALSE),"")</f>
        <v/>
      </c>
      <c r="I166" s="140" t="str">
        <f>IFERROR(VLOOKUP(ACOMPANHAMENTO_02[[#This Row],[COD.S]],TABELA_PRODUÇÃO[[COD]:[UND.]],4,FALSE),"")</f>
        <v/>
      </c>
      <c r="J166" s="8"/>
      <c r="K166" s="58"/>
      <c r="L166" s="9"/>
      <c r="M16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6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6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66" s="6">
        <f>ACOMPANHAMENTO_02[[#This Row],[QUANT]]</f>
        <v>0</v>
      </c>
    </row>
    <row r="167" spans="2:16" s="6" customFormat="1" ht="12.75" x14ac:dyDescent="0.2">
      <c r="B167" s="6" t="str">
        <f>IF(ACOMPANHAMENTO_02[[#This Row],[MAT]]="","",COUNTA($C$8:C167))</f>
        <v/>
      </c>
      <c r="C167" s="3"/>
      <c r="D167" s="26" t="str">
        <f>IFERROR(VLOOKUP(ACOMPANHAMENTO_02[[#This Row],[MAT]],FUNCIONARIOS[],3,FALSE),"")</f>
        <v/>
      </c>
      <c r="E167" s="26" t="str">
        <f>IFERROR(VLOOKUP(ACOMPANHAMENTO_02[[#This Row],[MAT]],FUNCIONARIOS[],4,FALSE),"")</f>
        <v/>
      </c>
      <c r="F167" s="8"/>
      <c r="G167" s="7"/>
      <c r="H167" s="28" t="str">
        <f>IFERROR(VLOOKUP(ACOMPANHAMENTO_02[[#This Row],[COD.S]],TABELA_PRODUÇÃO[[COD]:[SERVIÇOS]],3,FALSE),"")</f>
        <v/>
      </c>
      <c r="I167" s="140" t="str">
        <f>IFERROR(VLOOKUP(ACOMPANHAMENTO_02[[#This Row],[COD.S]],TABELA_PRODUÇÃO[[COD]:[UND.]],4,FALSE),"")</f>
        <v/>
      </c>
      <c r="J167" s="8"/>
      <c r="K167" s="58"/>
      <c r="L167" s="9"/>
      <c r="M16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6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6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67" s="6">
        <f>ACOMPANHAMENTO_02[[#This Row],[QUANT]]</f>
        <v>0</v>
      </c>
    </row>
    <row r="168" spans="2:16" s="6" customFormat="1" ht="12.75" x14ac:dyDescent="0.2">
      <c r="B168" s="6" t="str">
        <f>IF(ACOMPANHAMENTO_02[[#This Row],[MAT]]="","",COUNTA($C$8:C168))</f>
        <v/>
      </c>
      <c r="C168" s="3"/>
      <c r="D168" s="26" t="str">
        <f>IFERROR(VLOOKUP(ACOMPANHAMENTO_02[[#This Row],[MAT]],FUNCIONARIOS[],3,FALSE),"")</f>
        <v/>
      </c>
      <c r="E168" s="26" t="str">
        <f>IFERROR(VLOOKUP(ACOMPANHAMENTO_02[[#This Row],[MAT]],FUNCIONARIOS[],4,FALSE),"")</f>
        <v/>
      </c>
      <c r="F168" s="8"/>
      <c r="G168" s="7"/>
      <c r="H168" s="28" t="str">
        <f>IFERROR(VLOOKUP(ACOMPANHAMENTO_02[[#This Row],[COD.S]],TABELA_PRODUÇÃO[[COD]:[SERVIÇOS]],3,FALSE),"")</f>
        <v/>
      </c>
      <c r="I168" s="140" t="str">
        <f>IFERROR(VLOOKUP(ACOMPANHAMENTO_02[[#This Row],[COD.S]],TABELA_PRODUÇÃO[[COD]:[UND.]],4,FALSE),"")</f>
        <v/>
      </c>
      <c r="J168" s="8"/>
      <c r="K168" s="58"/>
      <c r="L168" s="9"/>
      <c r="M16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6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6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68" s="6">
        <f>ACOMPANHAMENTO_02[[#This Row],[QUANT]]</f>
        <v>0</v>
      </c>
    </row>
    <row r="169" spans="2:16" s="6" customFormat="1" ht="12.75" x14ac:dyDescent="0.2">
      <c r="B169" s="6" t="str">
        <f>IF(ACOMPANHAMENTO_02[[#This Row],[MAT]]="","",COUNTA($C$8:C169))</f>
        <v/>
      </c>
      <c r="C169" s="3"/>
      <c r="D169" s="26" t="str">
        <f>IFERROR(VLOOKUP(ACOMPANHAMENTO_02[[#This Row],[MAT]],FUNCIONARIOS[],3,FALSE),"")</f>
        <v/>
      </c>
      <c r="E169" s="26" t="str">
        <f>IFERROR(VLOOKUP(ACOMPANHAMENTO_02[[#This Row],[MAT]],FUNCIONARIOS[],4,FALSE),"")</f>
        <v/>
      </c>
      <c r="F169" s="8"/>
      <c r="G169" s="7"/>
      <c r="H169" s="28" t="str">
        <f>IFERROR(VLOOKUP(ACOMPANHAMENTO_02[[#This Row],[COD.S]],TABELA_PRODUÇÃO[[COD]:[SERVIÇOS]],3,FALSE),"")</f>
        <v/>
      </c>
      <c r="I169" s="140" t="str">
        <f>IFERROR(VLOOKUP(ACOMPANHAMENTO_02[[#This Row],[COD.S]],TABELA_PRODUÇÃO[[COD]:[UND.]],4,FALSE),"")</f>
        <v/>
      </c>
      <c r="J169" s="8"/>
      <c r="K169" s="58"/>
      <c r="L169" s="9"/>
      <c r="M16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6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6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69" s="6">
        <f>ACOMPANHAMENTO_02[[#This Row],[QUANT]]</f>
        <v>0</v>
      </c>
    </row>
    <row r="170" spans="2:16" s="6" customFormat="1" ht="12.75" x14ac:dyDescent="0.2">
      <c r="B170" s="6" t="str">
        <f>IF(ACOMPANHAMENTO_02[[#This Row],[MAT]]="","",COUNTA($C$8:C170))</f>
        <v/>
      </c>
      <c r="C170" s="3"/>
      <c r="D170" s="26" t="str">
        <f>IFERROR(VLOOKUP(ACOMPANHAMENTO_02[[#This Row],[MAT]],FUNCIONARIOS[],3,FALSE),"")</f>
        <v/>
      </c>
      <c r="E170" s="26" t="str">
        <f>IFERROR(VLOOKUP(ACOMPANHAMENTO_02[[#This Row],[MAT]],FUNCIONARIOS[],4,FALSE),"")</f>
        <v/>
      </c>
      <c r="F170" s="8"/>
      <c r="G170" s="7"/>
      <c r="H170" s="28" t="str">
        <f>IFERROR(VLOOKUP(ACOMPANHAMENTO_02[[#This Row],[COD.S]],TABELA_PRODUÇÃO[[COD]:[SERVIÇOS]],3,FALSE),"")</f>
        <v/>
      </c>
      <c r="I170" s="140" t="str">
        <f>IFERROR(VLOOKUP(ACOMPANHAMENTO_02[[#This Row],[COD.S]],TABELA_PRODUÇÃO[[COD]:[UND.]],4,FALSE),"")</f>
        <v/>
      </c>
      <c r="J170" s="8"/>
      <c r="K170" s="58"/>
      <c r="L170" s="9"/>
      <c r="M17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7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7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70" s="6">
        <f>ACOMPANHAMENTO_02[[#This Row],[QUANT]]</f>
        <v>0</v>
      </c>
    </row>
    <row r="171" spans="2:16" s="6" customFormat="1" ht="12.75" x14ac:dyDescent="0.2">
      <c r="B171" s="6" t="str">
        <f>IF(ACOMPANHAMENTO_02[[#This Row],[MAT]]="","",COUNTA($C$8:C171))</f>
        <v/>
      </c>
      <c r="C171" s="3"/>
      <c r="D171" s="26" t="str">
        <f>IFERROR(VLOOKUP(ACOMPANHAMENTO_02[[#This Row],[MAT]],FUNCIONARIOS[],3,FALSE),"")</f>
        <v/>
      </c>
      <c r="E171" s="26" t="str">
        <f>IFERROR(VLOOKUP(ACOMPANHAMENTO_02[[#This Row],[MAT]],FUNCIONARIOS[],4,FALSE),"")</f>
        <v/>
      </c>
      <c r="F171" s="8"/>
      <c r="G171" s="7"/>
      <c r="H171" s="28" t="str">
        <f>IFERROR(VLOOKUP(ACOMPANHAMENTO_02[[#This Row],[COD.S]],TABELA_PRODUÇÃO[[COD]:[SERVIÇOS]],3,FALSE),"")</f>
        <v/>
      </c>
      <c r="I171" s="140" t="str">
        <f>IFERROR(VLOOKUP(ACOMPANHAMENTO_02[[#This Row],[COD.S]],TABELA_PRODUÇÃO[[COD]:[UND.]],4,FALSE),"")</f>
        <v/>
      </c>
      <c r="J171" s="8"/>
      <c r="K171" s="58"/>
      <c r="L171" s="9"/>
      <c r="M17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7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7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71" s="6">
        <f>ACOMPANHAMENTO_02[[#This Row],[QUANT]]</f>
        <v>0</v>
      </c>
    </row>
    <row r="172" spans="2:16" s="6" customFormat="1" ht="12.75" x14ac:dyDescent="0.2">
      <c r="B172" s="6" t="str">
        <f>IF(ACOMPANHAMENTO_02[[#This Row],[MAT]]="","",COUNTA($C$8:C172))</f>
        <v/>
      </c>
      <c r="C172" s="3"/>
      <c r="D172" s="26" t="str">
        <f>IFERROR(VLOOKUP(ACOMPANHAMENTO_02[[#This Row],[MAT]],FUNCIONARIOS[],3,FALSE),"")</f>
        <v/>
      </c>
      <c r="E172" s="26" t="str">
        <f>IFERROR(VLOOKUP(ACOMPANHAMENTO_02[[#This Row],[MAT]],FUNCIONARIOS[],4,FALSE),"")</f>
        <v/>
      </c>
      <c r="F172" s="8"/>
      <c r="G172" s="7"/>
      <c r="H172" s="28" t="str">
        <f>IFERROR(VLOOKUP(ACOMPANHAMENTO_02[[#This Row],[COD.S]],TABELA_PRODUÇÃO[[COD]:[SERVIÇOS]],3,FALSE),"")</f>
        <v/>
      </c>
      <c r="I172" s="140" t="str">
        <f>IFERROR(VLOOKUP(ACOMPANHAMENTO_02[[#This Row],[COD.S]],TABELA_PRODUÇÃO[[COD]:[UND.]],4,FALSE),"")</f>
        <v/>
      </c>
      <c r="J172" s="8"/>
      <c r="K172" s="58"/>
      <c r="L172" s="9"/>
      <c r="M17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7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7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72" s="6">
        <f>ACOMPANHAMENTO_02[[#This Row],[QUANT]]</f>
        <v>0</v>
      </c>
    </row>
    <row r="173" spans="2:16" s="6" customFormat="1" ht="12.75" x14ac:dyDescent="0.2">
      <c r="B173" s="6" t="str">
        <f>IF(ACOMPANHAMENTO_02[[#This Row],[MAT]]="","",COUNTA($C$8:C173))</f>
        <v/>
      </c>
      <c r="C173" s="3"/>
      <c r="D173" s="26" t="str">
        <f>IFERROR(VLOOKUP(ACOMPANHAMENTO_02[[#This Row],[MAT]],FUNCIONARIOS[],3,FALSE),"")</f>
        <v/>
      </c>
      <c r="E173" s="26" t="str">
        <f>IFERROR(VLOOKUP(ACOMPANHAMENTO_02[[#This Row],[MAT]],FUNCIONARIOS[],4,FALSE),"")</f>
        <v/>
      </c>
      <c r="F173" s="8"/>
      <c r="G173" s="7"/>
      <c r="H173" s="28" t="str">
        <f>IFERROR(VLOOKUP(ACOMPANHAMENTO_02[[#This Row],[COD.S]],TABELA_PRODUÇÃO[[COD]:[SERVIÇOS]],3,FALSE),"")</f>
        <v/>
      </c>
      <c r="I173" s="140" t="str">
        <f>IFERROR(VLOOKUP(ACOMPANHAMENTO_02[[#This Row],[COD.S]],TABELA_PRODUÇÃO[[COD]:[UND.]],4,FALSE),"")</f>
        <v/>
      </c>
      <c r="J173" s="8"/>
      <c r="K173" s="58"/>
      <c r="L173" s="9"/>
      <c r="M17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7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7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73" s="6">
        <f>ACOMPANHAMENTO_02[[#This Row],[QUANT]]</f>
        <v>0</v>
      </c>
    </row>
    <row r="174" spans="2:16" s="6" customFormat="1" ht="12.75" x14ac:dyDescent="0.2">
      <c r="B174" s="6" t="str">
        <f>IF(ACOMPANHAMENTO_02[[#This Row],[MAT]]="","",COUNTA($C$8:C174))</f>
        <v/>
      </c>
      <c r="C174" s="3"/>
      <c r="D174" s="26" t="str">
        <f>IFERROR(VLOOKUP(ACOMPANHAMENTO_02[[#This Row],[MAT]],FUNCIONARIOS[],3,FALSE),"")</f>
        <v/>
      </c>
      <c r="E174" s="26" t="str">
        <f>IFERROR(VLOOKUP(ACOMPANHAMENTO_02[[#This Row],[MAT]],FUNCIONARIOS[],4,FALSE),"")</f>
        <v/>
      </c>
      <c r="F174" s="8"/>
      <c r="G174" s="7"/>
      <c r="H174" s="28" t="str">
        <f>IFERROR(VLOOKUP(ACOMPANHAMENTO_02[[#This Row],[COD.S]],TABELA_PRODUÇÃO[[COD]:[SERVIÇOS]],3,FALSE),"")</f>
        <v/>
      </c>
      <c r="I174" s="140" t="str">
        <f>IFERROR(VLOOKUP(ACOMPANHAMENTO_02[[#This Row],[COD.S]],TABELA_PRODUÇÃO[[COD]:[UND.]],4,FALSE),"")</f>
        <v/>
      </c>
      <c r="J174" s="8"/>
      <c r="K174" s="58"/>
      <c r="L174" s="9"/>
      <c r="M17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7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7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74" s="6">
        <f>ACOMPANHAMENTO_02[[#This Row],[QUANT]]</f>
        <v>0</v>
      </c>
    </row>
    <row r="175" spans="2:16" s="6" customFormat="1" ht="12.75" x14ac:dyDescent="0.2">
      <c r="B175" s="6" t="str">
        <f>IF(ACOMPANHAMENTO_02[[#This Row],[MAT]]="","",COUNTA($C$8:C175))</f>
        <v/>
      </c>
      <c r="C175" s="3"/>
      <c r="D175" s="26" t="str">
        <f>IFERROR(VLOOKUP(ACOMPANHAMENTO_02[[#This Row],[MAT]],FUNCIONARIOS[],3,FALSE),"")</f>
        <v/>
      </c>
      <c r="E175" s="26" t="str">
        <f>IFERROR(VLOOKUP(ACOMPANHAMENTO_02[[#This Row],[MAT]],FUNCIONARIOS[],4,FALSE),"")</f>
        <v/>
      </c>
      <c r="F175" s="8"/>
      <c r="G175" s="7"/>
      <c r="H175" s="28" t="str">
        <f>IFERROR(VLOOKUP(ACOMPANHAMENTO_02[[#This Row],[COD.S]],TABELA_PRODUÇÃO[[COD]:[SERVIÇOS]],3,FALSE),"")</f>
        <v/>
      </c>
      <c r="I175" s="140" t="str">
        <f>IFERROR(VLOOKUP(ACOMPANHAMENTO_02[[#This Row],[COD.S]],TABELA_PRODUÇÃO[[COD]:[UND.]],4,FALSE),"")</f>
        <v/>
      </c>
      <c r="J175" s="8"/>
      <c r="K175" s="58"/>
      <c r="L175" s="9"/>
      <c r="M17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7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7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75" s="6">
        <f>ACOMPANHAMENTO_02[[#This Row],[QUANT]]</f>
        <v>0</v>
      </c>
    </row>
    <row r="176" spans="2:16" s="6" customFormat="1" ht="12.75" x14ac:dyDescent="0.2">
      <c r="B176" s="6" t="str">
        <f>IF(ACOMPANHAMENTO_02[[#This Row],[MAT]]="","",COUNTA($C$8:C176))</f>
        <v/>
      </c>
      <c r="C176" s="3"/>
      <c r="D176" s="26" t="str">
        <f>IFERROR(VLOOKUP(ACOMPANHAMENTO_02[[#This Row],[MAT]],FUNCIONARIOS[],3,FALSE),"")</f>
        <v/>
      </c>
      <c r="E176" s="26" t="str">
        <f>IFERROR(VLOOKUP(ACOMPANHAMENTO_02[[#This Row],[MAT]],FUNCIONARIOS[],4,FALSE),"")</f>
        <v/>
      </c>
      <c r="F176" s="8"/>
      <c r="G176" s="7"/>
      <c r="H176" s="28" t="str">
        <f>IFERROR(VLOOKUP(ACOMPANHAMENTO_02[[#This Row],[COD.S]],TABELA_PRODUÇÃO[[COD]:[SERVIÇOS]],3,FALSE),"")</f>
        <v/>
      </c>
      <c r="I176" s="140" t="str">
        <f>IFERROR(VLOOKUP(ACOMPANHAMENTO_02[[#This Row],[COD.S]],TABELA_PRODUÇÃO[[COD]:[UND.]],4,FALSE),"")</f>
        <v/>
      </c>
      <c r="J176" s="8"/>
      <c r="K176" s="58"/>
      <c r="L176" s="9"/>
      <c r="M17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7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7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76" s="6">
        <f>ACOMPANHAMENTO_02[[#This Row],[QUANT]]</f>
        <v>0</v>
      </c>
    </row>
    <row r="177" spans="2:16" s="6" customFormat="1" ht="12.75" x14ac:dyDescent="0.2">
      <c r="B177" s="6" t="str">
        <f>IF(ACOMPANHAMENTO_02[[#This Row],[MAT]]="","",COUNTA($C$8:C177))</f>
        <v/>
      </c>
      <c r="C177" s="3"/>
      <c r="D177" s="26" t="str">
        <f>IFERROR(VLOOKUP(ACOMPANHAMENTO_02[[#This Row],[MAT]],FUNCIONARIOS[],3,FALSE),"")</f>
        <v/>
      </c>
      <c r="E177" s="26" t="str">
        <f>IFERROR(VLOOKUP(ACOMPANHAMENTO_02[[#This Row],[MAT]],FUNCIONARIOS[],4,FALSE),"")</f>
        <v/>
      </c>
      <c r="F177" s="8"/>
      <c r="G177" s="7"/>
      <c r="H177" s="28" t="str">
        <f>IFERROR(VLOOKUP(ACOMPANHAMENTO_02[[#This Row],[COD.S]],TABELA_PRODUÇÃO[[COD]:[SERVIÇOS]],3,FALSE),"")</f>
        <v/>
      </c>
      <c r="I177" s="140" t="str">
        <f>IFERROR(VLOOKUP(ACOMPANHAMENTO_02[[#This Row],[COD.S]],TABELA_PRODUÇÃO[[COD]:[UND.]],4,FALSE),"")</f>
        <v/>
      </c>
      <c r="J177" s="8"/>
      <c r="K177" s="58"/>
      <c r="L177" s="9"/>
      <c r="M17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7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7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77" s="6">
        <f>ACOMPANHAMENTO_02[[#This Row],[QUANT]]</f>
        <v>0</v>
      </c>
    </row>
    <row r="178" spans="2:16" s="6" customFormat="1" ht="12.75" x14ac:dyDescent="0.2">
      <c r="B178" s="6" t="str">
        <f>IF(ACOMPANHAMENTO_02[[#This Row],[MAT]]="","",COUNTA($C$8:C178))</f>
        <v/>
      </c>
      <c r="C178" s="3"/>
      <c r="D178" s="26" t="str">
        <f>IFERROR(VLOOKUP(ACOMPANHAMENTO_02[[#This Row],[MAT]],FUNCIONARIOS[],3,FALSE),"")</f>
        <v/>
      </c>
      <c r="E178" s="26" t="str">
        <f>IFERROR(VLOOKUP(ACOMPANHAMENTO_02[[#This Row],[MAT]],FUNCIONARIOS[],4,FALSE),"")</f>
        <v/>
      </c>
      <c r="F178" s="8"/>
      <c r="G178" s="7"/>
      <c r="H178" s="28" t="str">
        <f>IFERROR(VLOOKUP(ACOMPANHAMENTO_02[[#This Row],[COD.S]],TABELA_PRODUÇÃO[[COD]:[SERVIÇOS]],3,FALSE),"")</f>
        <v/>
      </c>
      <c r="I178" s="140" t="str">
        <f>IFERROR(VLOOKUP(ACOMPANHAMENTO_02[[#This Row],[COD.S]],TABELA_PRODUÇÃO[[COD]:[UND.]],4,FALSE),"")</f>
        <v/>
      </c>
      <c r="J178" s="8"/>
      <c r="K178" s="58"/>
      <c r="L178" s="9"/>
      <c r="M17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7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7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78" s="6">
        <f>ACOMPANHAMENTO_02[[#This Row],[QUANT]]</f>
        <v>0</v>
      </c>
    </row>
    <row r="179" spans="2:16" s="6" customFormat="1" ht="12.75" x14ac:dyDescent="0.2">
      <c r="B179" s="6" t="str">
        <f>IF(ACOMPANHAMENTO_02[[#This Row],[MAT]]="","",COUNTA($C$8:C179))</f>
        <v/>
      </c>
      <c r="C179" s="3"/>
      <c r="D179" s="26" t="str">
        <f>IFERROR(VLOOKUP(ACOMPANHAMENTO_02[[#This Row],[MAT]],FUNCIONARIOS[],3,FALSE),"")</f>
        <v/>
      </c>
      <c r="E179" s="26" t="str">
        <f>IFERROR(VLOOKUP(ACOMPANHAMENTO_02[[#This Row],[MAT]],FUNCIONARIOS[],4,FALSE),"")</f>
        <v/>
      </c>
      <c r="F179" s="8"/>
      <c r="G179" s="7"/>
      <c r="H179" s="28" t="str">
        <f>IFERROR(VLOOKUP(ACOMPANHAMENTO_02[[#This Row],[COD.S]],TABELA_PRODUÇÃO[[COD]:[SERVIÇOS]],3,FALSE),"")</f>
        <v/>
      </c>
      <c r="I179" s="140" t="str">
        <f>IFERROR(VLOOKUP(ACOMPANHAMENTO_02[[#This Row],[COD.S]],TABELA_PRODUÇÃO[[COD]:[UND.]],4,FALSE),"")</f>
        <v/>
      </c>
      <c r="J179" s="8"/>
      <c r="K179" s="58"/>
      <c r="L179" s="9"/>
      <c r="M17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7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7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79" s="6">
        <f>ACOMPANHAMENTO_02[[#This Row],[QUANT]]</f>
        <v>0</v>
      </c>
    </row>
    <row r="180" spans="2:16" s="6" customFormat="1" ht="12.75" x14ac:dyDescent="0.2">
      <c r="B180" s="6" t="str">
        <f>IF(ACOMPANHAMENTO_02[[#This Row],[MAT]]="","",COUNTA($C$8:C180))</f>
        <v/>
      </c>
      <c r="C180" s="3"/>
      <c r="D180" s="26" t="str">
        <f>IFERROR(VLOOKUP(ACOMPANHAMENTO_02[[#This Row],[MAT]],FUNCIONARIOS[],3,FALSE),"")</f>
        <v/>
      </c>
      <c r="E180" s="26" t="str">
        <f>IFERROR(VLOOKUP(ACOMPANHAMENTO_02[[#This Row],[MAT]],FUNCIONARIOS[],4,FALSE),"")</f>
        <v/>
      </c>
      <c r="F180" s="8"/>
      <c r="G180" s="7"/>
      <c r="H180" s="28" t="str">
        <f>IFERROR(VLOOKUP(ACOMPANHAMENTO_02[[#This Row],[COD.S]],TABELA_PRODUÇÃO[[COD]:[SERVIÇOS]],3,FALSE),"")</f>
        <v/>
      </c>
      <c r="I180" s="140" t="str">
        <f>IFERROR(VLOOKUP(ACOMPANHAMENTO_02[[#This Row],[COD.S]],TABELA_PRODUÇÃO[[COD]:[UND.]],4,FALSE),"")</f>
        <v/>
      </c>
      <c r="J180" s="8"/>
      <c r="K180" s="58"/>
      <c r="L180" s="9"/>
      <c r="M18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8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8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80" s="6">
        <f>ACOMPANHAMENTO_02[[#This Row],[QUANT]]</f>
        <v>0</v>
      </c>
    </row>
    <row r="181" spans="2:16" s="6" customFormat="1" ht="12.75" x14ac:dyDescent="0.2">
      <c r="B181" s="6" t="str">
        <f>IF(ACOMPANHAMENTO_02[[#This Row],[MAT]]="","",COUNTA($C$8:C181))</f>
        <v/>
      </c>
      <c r="C181" s="3"/>
      <c r="D181" s="26" t="str">
        <f>IFERROR(VLOOKUP(ACOMPANHAMENTO_02[[#This Row],[MAT]],FUNCIONARIOS[],3,FALSE),"")</f>
        <v/>
      </c>
      <c r="E181" s="26" t="str">
        <f>IFERROR(VLOOKUP(ACOMPANHAMENTO_02[[#This Row],[MAT]],FUNCIONARIOS[],4,FALSE),"")</f>
        <v/>
      </c>
      <c r="F181" s="8"/>
      <c r="G181" s="7"/>
      <c r="H181" s="28" t="str">
        <f>IFERROR(VLOOKUP(ACOMPANHAMENTO_02[[#This Row],[COD.S]],TABELA_PRODUÇÃO[[COD]:[SERVIÇOS]],3,FALSE),"")</f>
        <v/>
      </c>
      <c r="I181" s="140" t="str">
        <f>IFERROR(VLOOKUP(ACOMPANHAMENTO_02[[#This Row],[COD.S]],TABELA_PRODUÇÃO[[COD]:[UND.]],4,FALSE),"")</f>
        <v/>
      </c>
      <c r="J181" s="8"/>
      <c r="K181" s="58"/>
      <c r="L181" s="9"/>
      <c r="M18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8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8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81" s="6">
        <f>ACOMPANHAMENTO_02[[#This Row],[QUANT]]</f>
        <v>0</v>
      </c>
    </row>
    <row r="182" spans="2:16" s="6" customFormat="1" ht="12.75" x14ac:dyDescent="0.2">
      <c r="B182" s="6" t="str">
        <f>IF(ACOMPANHAMENTO_02[[#This Row],[MAT]]="","",COUNTA($C$8:C182))</f>
        <v/>
      </c>
      <c r="C182" s="3"/>
      <c r="D182" s="26" t="str">
        <f>IFERROR(VLOOKUP(ACOMPANHAMENTO_02[[#This Row],[MAT]],FUNCIONARIOS[],3,FALSE),"")</f>
        <v/>
      </c>
      <c r="E182" s="26" t="str">
        <f>IFERROR(VLOOKUP(ACOMPANHAMENTO_02[[#This Row],[MAT]],FUNCIONARIOS[],4,FALSE),"")</f>
        <v/>
      </c>
      <c r="F182" s="8"/>
      <c r="G182" s="7"/>
      <c r="H182" s="28" t="str">
        <f>IFERROR(VLOOKUP(ACOMPANHAMENTO_02[[#This Row],[COD.S]],TABELA_PRODUÇÃO[[COD]:[SERVIÇOS]],3,FALSE),"")</f>
        <v/>
      </c>
      <c r="I182" s="140" t="str">
        <f>IFERROR(VLOOKUP(ACOMPANHAMENTO_02[[#This Row],[COD.S]],TABELA_PRODUÇÃO[[COD]:[UND.]],4,FALSE),"")</f>
        <v/>
      </c>
      <c r="J182" s="8"/>
      <c r="K182" s="58"/>
      <c r="L182" s="9"/>
      <c r="M18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8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8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82" s="6">
        <f>ACOMPANHAMENTO_02[[#This Row],[QUANT]]</f>
        <v>0</v>
      </c>
    </row>
    <row r="183" spans="2:16" s="6" customFormat="1" ht="12.75" x14ac:dyDescent="0.2">
      <c r="B183" s="6" t="str">
        <f>IF(ACOMPANHAMENTO_02[[#This Row],[MAT]]="","",COUNTA($C$8:C183))</f>
        <v/>
      </c>
      <c r="C183" s="3"/>
      <c r="D183" s="26" t="str">
        <f>IFERROR(VLOOKUP(ACOMPANHAMENTO_02[[#This Row],[MAT]],FUNCIONARIOS[],3,FALSE),"")</f>
        <v/>
      </c>
      <c r="E183" s="26" t="str">
        <f>IFERROR(VLOOKUP(ACOMPANHAMENTO_02[[#This Row],[MAT]],FUNCIONARIOS[],4,FALSE),"")</f>
        <v/>
      </c>
      <c r="F183" s="8"/>
      <c r="G183" s="7"/>
      <c r="H183" s="28" t="str">
        <f>IFERROR(VLOOKUP(ACOMPANHAMENTO_02[[#This Row],[COD.S]],TABELA_PRODUÇÃO[[COD]:[SERVIÇOS]],3,FALSE),"")</f>
        <v/>
      </c>
      <c r="I183" s="140" t="str">
        <f>IFERROR(VLOOKUP(ACOMPANHAMENTO_02[[#This Row],[COD.S]],TABELA_PRODUÇÃO[[COD]:[UND.]],4,FALSE),"")</f>
        <v/>
      </c>
      <c r="J183" s="8"/>
      <c r="K183" s="58"/>
      <c r="L183" s="9"/>
      <c r="M18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8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8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83" s="6">
        <f>ACOMPANHAMENTO_02[[#This Row],[QUANT]]</f>
        <v>0</v>
      </c>
    </row>
    <row r="184" spans="2:16" s="6" customFormat="1" ht="12.75" x14ac:dyDescent="0.2">
      <c r="B184" s="6" t="str">
        <f>IF(ACOMPANHAMENTO_02[[#This Row],[MAT]]="","",COUNTA($C$8:C184))</f>
        <v/>
      </c>
      <c r="C184" s="3"/>
      <c r="D184" s="26" t="str">
        <f>IFERROR(VLOOKUP(ACOMPANHAMENTO_02[[#This Row],[MAT]],FUNCIONARIOS[],3,FALSE),"")</f>
        <v/>
      </c>
      <c r="E184" s="26" t="str">
        <f>IFERROR(VLOOKUP(ACOMPANHAMENTO_02[[#This Row],[MAT]],FUNCIONARIOS[],4,FALSE),"")</f>
        <v/>
      </c>
      <c r="F184" s="8"/>
      <c r="G184" s="7"/>
      <c r="H184" s="28" t="str">
        <f>IFERROR(VLOOKUP(ACOMPANHAMENTO_02[[#This Row],[COD.S]],TABELA_PRODUÇÃO[[COD]:[SERVIÇOS]],3,FALSE),"")</f>
        <v/>
      </c>
      <c r="I184" s="140" t="str">
        <f>IFERROR(VLOOKUP(ACOMPANHAMENTO_02[[#This Row],[COD.S]],TABELA_PRODUÇÃO[[COD]:[UND.]],4,FALSE),"")</f>
        <v/>
      </c>
      <c r="J184" s="8"/>
      <c r="K184" s="58"/>
      <c r="L184" s="9"/>
      <c r="M18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8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8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84" s="6">
        <f>ACOMPANHAMENTO_02[[#This Row],[QUANT]]</f>
        <v>0</v>
      </c>
    </row>
    <row r="185" spans="2:16" s="6" customFormat="1" ht="12.75" x14ac:dyDescent="0.2">
      <c r="B185" s="6" t="str">
        <f>IF(ACOMPANHAMENTO_02[[#This Row],[MAT]]="","",COUNTA($C$8:C185))</f>
        <v/>
      </c>
      <c r="C185" s="3"/>
      <c r="D185" s="26" t="str">
        <f>IFERROR(VLOOKUP(ACOMPANHAMENTO_02[[#This Row],[MAT]],FUNCIONARIOS[],3,FALSE),"")</f>
        <v/>
      </c>
      <c r="E185" s="26" t="str">
        <f>IFERROR(VLOOKUP(ACOMPANHAMENTO_02[[#This Row],[MAT]],FUNCIONARIOS[],4,FALSE),"")</f>
        <v/>
      </c>
      <c r="F185" s="8"/>
      <c r="G185" s="7"/>
      <c r="H185" s="28" t="str">
        <f>IFERROR(VLOOKUP(ACOMPANHAMENTO_02[[#This Row],[COD.S]],TABELA_PRODUÇÃO[[COD]:[SERVIÇOS]],3,FALSE),"")</f>
        <v/>
      </c>
      <c r="I185" s="140" t="str">
        <f>IFERROR(VLOOKUP(ACOMPANHAMENTO_02[[#This Row],[COD.S]],TABELA_PRODUÇÃO[[COD]:[UND.]],4,FALSE),"")</f>
        <v/>
      </c>
      <c r="J185" s="8"/>
      <c r="K185" s="58"/>
      <c r="L185" s="9"/>
      <c r="M18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8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8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85" s="6">
        <f>ACOMPANHAMENTO_02[[#This Row],[QUANT]]</f>
        <v>0</v>
      </c>
    </row>
    <row r="186" spans="2:16" s="6" customFormat="1" ht="12.75" x14ac:dyDescent="0.2">
      <c r="B186" s="6" t="str">
        <f>IF(ACOMPANHAMENTO_02[[#This Row],[MAT]]="","",COUNTA($C$8:C186))</f>
        <v/>
      </c>
      <c r="C186" s="3"/>
      <c r="D186" s="26" t="str">
        <f>IFERROR(VLOOKUP(ACOMPANHAMENTO_02[[#This Row],[MAT]],FUNCIONARIOS[],3,FALSE),"")</f>
        <v/>
      </c>
      <c r="E186" s="26" t="str">
        <f>IFERROR(VLOOKUP(ACOMPANHAMENTO_02[[#This Row],[MAT]],FUNCIONARIOS[],4,FALSE),"")</f>
        <v/>
      </c>
      <c r="F186" s="8"/>
      <c r="G186" s="7"/>
      <c r="H186" s="28" t="str">
        <f>IFERROR(VLOOKUP(ACOMPANHAMENTO_02[[#This Row],[COD.S]],TABELA_PRODUÇÃO[[COD]:[SERVIÇOS]],3,FALSE),"")</f>
        <v/>
      </c>
      <c r="I186" s="140" t="str">
        <f>IFERROR(VLOOKUP(ACOMPANHAMENTO_02[[#This Row],[COD.S]],TABELA_PRODUÇÃO[[COD]:[UND.]],4,FALSE),"")</f>
        <v/>
      </c>
      <c r="J186" s="8"/>
      <c r="K186" s="58"/>
      <c r="L186" s="9"/>
      <c r="M18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8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8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86" s="6">
        <f>ACOMPANHAMENTO_02[[#This Row],[QUANT]]</f>
        <v>0</v>
      </c>
    </row>
    <row r="187" spans="2:16" s="6" customFormat="1" ht="12.75" x14ac:dyDescent="0.2">
      <c r="B187" s="6" t="str">
        <f>IF(ACOMPANHAMENTO_02[[#This Row],[MAT]]="","",COUNTA($C$8:C187))</f>
        <v/>
      </c>
      <c r="C187" s="3"/>
      <c r="D187" s="26" t="str">
        <f>IFERROR(VLOOKUP(ACOMPANHAMENTO_02[[#This Row],[MAT]],FUNCIONARIOS[],3,FALSE),"")</f>
        <v/>
      </c>
      <c r="E187" s="26" t="str">
        <f>IFERROR(VLOOKUP(ACOMPANHAMENTO_02[[#This Row],[MAT]],FUNCIONARIOS[],4,FALSE),"")</f>
        <v/>
      </c>
      <c r="F187" s="8"/>
      <c r="G187" s="7"/>
      <c r="H187" s="28" t="str">
        <f>IFERROR(VLOOKUP(ACOMPANHAMENTO_02[[#This Row],[COD.S]],TABELA_PRODUÇÃO[[COD]:[SERVIÇOS]],3,FALSE),"")</f>
        <v/>
      </c>
      <c r="I187" s="140" t="str">
        <f>IFERROR(VLOOKUP(ACOMPANHAMENTO_02[[#This Row],[COD.S]],TABELA_PRODUÇÃO[[COD]:[UND.]],4,FALSE),"")</f>
        <v/>
      </c>
      <c r="J187" s="8"/>
      <c r="K187" s="58"/>
      <c r="L187" s="9"/>
      <c r="M18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8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8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87" s="6">
        <f>ACOMPANHAMENTO_02[[#This Row],[QUANT]]</f>
        <v>0</v>
      </c>
    </row>
    <row r="188" spans="2:16" s="6" customFormat="1" ht="12.75" x14ac:dyDescent="0.2">
      <c r="B188" s="6" t="str">
        <f>IF(ACOMPANHAMENTO_02[[#This Row],[MAT]]="","",COUNTA($C$8:C188))</f>
        <v/>
      </c>
      <c r="C188" s="3"/>
      <c r="D188" s="26" t="str">
        <f>IFERROR(VLOOKUP(ACOMPANHAMENTO_02[[#This Row],[MAT]],FUNCIONARIOS[],3,FALSE),"")</f>
        <v/>
      </c>
      <c r="E188" s="26" t="str">
        <f>IFERROR(VLOOKUP(ACOMPANHAMENTO_02[[#This Row],[MAT]],FUNCIONARIOS[],4,FALSE),"")</f>
        <v/>
      </c>
      <c r="F188" s="8"/>
      <c r="G188" s="7"/>
      <c r="H188" s="28" t="str">
        <f>IFERROR(VLOOKUP(ACOMPANHAMENTO_02[[#This Row],[COD.S]],TABELA_PRODUÇÃO[[COD]:[SERVIÇOS]],3,FALSE),"")</f>
        <v/>
      </c>
      <c r="I188" s="140" t="str">
        <f>IFERROR(VLOOKUP(ACOMPANHAMENTO_02[[#This Row],[COD.S]],TABELA_PRODUÇÃO[[COD]:[UND.]],4,FALSE),"")</f>
        <v/>
      </c>
      <c r="J188" s="8"/>
      <c r="K188" s="58"/>
      <c r="L188" s="9"/>
      <c r="M18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8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8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88" s="6">
        <f>ACOMPANHAMENTO_02[[#This Row],[QUANT]]</f>
        <v>0</v>
      </c>
    </row>
    <row r="189" spans="2:16" s="6" customFormat="1" ht="12.75" x14ac:dyDescent="0.2">
      <c r="B189" s="6" t="str">
        <f>IF(ACOMPANHAMENTO_02[[#This Row],[MAT]]="","",COUNTA($C$8:C189))</f>
        <v/>
      </c>
      <c r="C189" s="3"/>
      <c r="D189" s="26" t="str">
        <f>IFERROR(VLOOKUP(ACOMPANHAMENTO_02[[#This Row],[MAT]],FUNCIONARIOS[],3,FALSE),"")</f>
        <v/>
      </c>
      <c r="E189" s="26" t="str">
        <f>IFERROR(VLOOKUP(ACOMPANHAMENTO_02[[#This Row],[MAT]],FUNCIONARIOS[],4,FALSE),"")</f>
        <v/>
      </c>
      <c r="F189" s="8"/>
      <c r="G189" s="7"/>
      <c r="H189" s="28" t="str">
        <f>IFERROR(VLOOKUP(ACOMPANHAMENTO_02[[#This Row],[COD.S]],TABELA_PRODUÇÃO[[COD]:[SERVIÇOS]],3,FALSE),"")</f>
        <v/>
      </c>
      <c r="I189" s="140" t="str">
        <f>IFERROR(VLOOKUP(ACOMPANHAMENTO_02[[#This Row],[COD.S]],TABELA_PRODUÇÃO[[COD]:[UND.]],4,FALSE),"")</f>
        <v/>
      </c>
      <c r="J189" s="8"/>
      <c r="K189" s="58"/>
      <c r="L189" s="9"/>
      <c r="M18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8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8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89" s="6">
        <f>ACOMPANHAMENTO_02[[#This Row],[QUANT]]</f>
        <v>0</v>
      </c>
    </row>
    <row r="190" spans="2:16" s="6" customFormat="1" ht="12.75" x14ac:dyDescent="0.2">
      <c r="B190" s="6" t="str">
        <f>IF(ACOMPANHAMENTO_02[[#This Row],[MAT]]="","",COUNTA($C$8:C190))</f>
        <v/>
      </c>
      <c r="C190" s="3"/>
      <c r="D190" s="26" t="str">
        <f>IFERROR(VLOOKUP(ACOMPANHAMENTO_02[[#This Row],[MAT]],FUNCIONARIOS[],3,FALSE),"")</f>
        <v/>
      </c>
      <c r="E190" s="26" t="str">
        <f>IFERROR(VLOOKUP(ACOMPANHAMENTO_02[[#This Row],[MAT]],FUNCIONARIOS[],4,FALSE),"")</f>
        <v/>
      </c>
      <c r="F190" s="8"/>
      <c r="G190" s="7"/>
      <c r="H190" s="28" t="str">
        <f>IFERROR(VLOOKUP(ACOMPANHAMENTO_02[[#This Row],[COD.S]],TABELA_PRODUÇÃO[[COD]:[SERVIÇOS]],3,FALSE),"")</f>
        <v/>
      </c>
      <c r="I190" s="140" t="str">
        <f>IFERROR(VLOOKUP(ACOMPANHAMENTO_02[[#This Row],[COD.S]],TABELA_PRODUÇÃO[[COD]:[UND.]],4,FALSE),"")</f>
        <v/>
      </c>
      <c r="J190" s="8"/>
      <c r="K190" s="58"/>
      <c r="L190" s="9"/>
      <c r="M19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9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9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90" s="6">
        <f>ACOMPANHAMENTO_02[[#This Row],[QUANT]]</f>
        <v>0</v>
      </c>
    </row>
    <row r="191" spans="2:16" s="6" customFormat="1" ht="12.75" x14ac:dyDescent="0.2">
      <c r="B191" s="6" t="str">
        <f>IF(ACOMPANHAMENTO_02[[#This Row],[MAT]]="","",COUNTA($C$8:C191))</f>
        <v/>
      </c>
      <c r="C191" s="3"/>
      <c r="D191" s="26" t="str">
        <f>IFERROR(VLOOKUP(ACOMPANHAMENTO_02[[#This Row],[MAT]],FUNCIONARIOS[],3,FALSE),"")</f>
        <v/>
      </c>
      <c r="E191" s="26" t="str">
        <f>IFERROR(VLOOKUP(ACOMPANHAMENTO_02[[#This Row],[MAT]],FUNCIONARIOS[],4,FALSE),"")</f>
        <v/>
      </c>
      <c r="F191" s="8"/>
      <c r="G191" s="7"/>
      <c r="H191" s="28" t="str">
        <f>IFERROR(VLOOKUP(ACOMPANHAMENTO_02[[#This Row],[COD.S]],TABELA_PRODUÇÃO[[COD]:[SERVIÇOS]],3,FALSE),"")</f>
        <v/>
      </c>
      <c r="I191" s="140" t="str">
        <f>IFERROR(VLOOKUP(ACOMPANHAMENTO_02[[#This Row],[COD.S]],TABELA_PRODUÇÃO[[COD]:[UND.]],4,FALSE),"")</f>
        <v/>
      </c>
      <c r="J191" s="8"/>
      <c r="K191" s="58"/>
      <c r="L191" s="9"/>
      <c r="M19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9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9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91" s="6">
        <f>ACOMPANHAMENTO_02[[#This Row],[QUANT]]</f>
        <v>0</v>
      </c>
    </row>
    <row r="192" spans="2:16" s="6" customFormat="1" ht="12.75" x14ac:dyDescent="0.2">
      <c r="B192" s="6" t="str">
        <f>IF(ACOMPANHAMENTO_02[[#This Row],[MAT]]="","",COUNTA($C$8:C192))</f>
        <v/>
      </c>
      <c r="C192" s="3"/>
      <c r="D192" s="26" t="str">
        <f>IFERROR(VLOOKUP(ACOMPANHAMENTO_02[[#This Row],[MAT]],FUNCIONARIOS[],3,FALSE),"")</f>
        <v/>
      </c>
      <c r="E192" s="26" t="str">
        <f>IFERROR(VLOOKUP(ACOMPANHAMENTO_02[[#This Row],[MAT]],FUNCIONARIOS[],4,FALSE),"")</f>
        <v/>
      </c>
      <c r="F192" s="8"/>
      <c r="G192" s="7"/>
      <c r="H192" s="28" t="str">
        <f>IFERROR(VLOOKUP(ACOMPANHAMENTO_02[[#This Row],[COD.S]],TABELA_PRODUÇÃO[[COD]:[SERVIÇOS]],3,FALSE),"")</f>
        <v/>
      </c>
      <c r="I192" s="140" t="str">
        <f>IFERROR(VLOOKUP(ACOMPANHAMENTO_02[[#This Row],[COD.S]],TABELA_PRODUÇÃO[[COD]:[UND.]],4,FALSE),"")</f>
        <v/>
      </c>
      <c r="J192" s="8"/>
      <c r="K192" s="58"/>
      <c r="L192" s="9"/>
      <c r="M19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9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9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92" s="6">
        <f>ACOMPANHAMENTO_02[[#This Row],[QUANT]]</f>
        <v>0</v>
      </c>
    </row>
    <row r="193" spans="2:16" s="6" customFormat="1" ht="12.75" x14ac:dyDescent="0.2">
      <c r="B193" s="6" t="str">
        <f>IF(ACOMPANHAMENTO_02[[#This Row],[MAT]]="","",COUNTA($C$8:C193))</f>
        <v/>
      </c>
      <c r="C193" s="3"/>
      <c r="D193" s="26" t="str">
        <f>IFERROR(VLOOKUP(ACOMPANHAMENTO_02[[#This Row],[MAT]],FUNCIONARIOS[],3,FALSE),"")</f>
        <v/>
      </c>
      <c r="E193" s="26" t="str">
        <f>IFERROR(VLOOKUP(ACOMPANHAMENTO_02[[#This Row],[MAT]],FUNCIONARIOS[],4,FALSE),"")</f>
        <v/>
      </c>
      <c r="F193" s="8"/>
      <c r="G193" s="7"/>
      <c r="H193" s="28" t="str">
        <f>IFERROR(VLOOKUP(ACOMPANHAMENTO_02[[#This Row],[COD.S]],TABELA_PRODUÇÃO[[COD]:[SERVIÇOS]],3,FALSE),"")</f>
        <v/>
      </c>
      <c r="I193" s="140" t="str">
        <f>IFERROR(VLOOKUP(ACOMPANHAMENTO_02[[#This Row],[COD.S]],TABELA_PRODUÇÃO[[COD]:[UND.]],4,FALSE),"")</f>
        <v/>
      </c>
      <c r="J193" s="8"/>
      <c r="K193" s="58"/>
      <c r="L193" s="9"/>
      <c r="M19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9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9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93" s="6">
        <f>ACOMPANHAMENTO_02[[#This Row],[QUANT]]</f>
        <v>0</v>
      </c>
    </row>
    <row r="194" spans="2:16" s="6" customFormat="1" ht="12.75" x14ac:dyDescent="0.2">
      <c r="B194" s="6" t="str">
        <f>IF(ACOMPANHAMENTO_02[[#This Row],[MAT]]="","",COUNTA($C$8:C194))</f>
        <v/>
      </c>
      <c r="C194" s="3"/>
      <c r="D194" s="26" t="str">
        <f>IFERROR(VLOOKUP(ACOMPANHAMENTO_02[[#This Row],[MAT]],FUNCIONARIOS[],3,FALSE),"")</f>
        <v/>
      </c>
      <c r="E194" s="26" t="str">
        <f>IFERROR(VLOOKUP(ACOMPANHAMENTO_02[[#This Row],[MAT]],FUNCIONARIOS[],4,FALSE),"")</f>
        <v/>
      </c>
      <c r="F194" s="8"/>
      <c r="G194" s="7"/>
      <c r="H194" s="28" t="str">
        <f>IFERROR(VLOOKUP(ACOMPANHAMENTO_02[[#This Row],[COD.S]],TABELA_PRODUÇÃO[[COD]:[SERVIÇOS]],3,FALSE),"")</f>
        <v/>
      </c>
      <c r="I194" s="140" t="str">
        <f>IFERROR(VLOOKUP(ACOMPANHAMENTO_02[[#This Row],[COD.S]],TABELA_PRODUÇÃO[[COD]:[UND.]],4,FALSE),"")</f>
        <v/>
      </c>
      <c r="J194" s="8"/>
      <c r="K194" s="58"/>
      <c r="L194" s="9"/>
      <c r="M19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9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9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94" s="6">
        <f>ACOMPANHAMENTO_02[[#This Row],[QUANT]]</f>
        <v>0</v>
      </c>
    </row>
    <row r="195" spans="2:16" s="6" customFormat="1" ht="12.75" x14ac:dyDescent="0.2">
      <c r="B195" s="6" t="str">
        <f>IF(ACOMPANHAMENTO_02[[#This Row],[MAT]]="","",COUNTA($C$8:C195))</f>
        <v/>
      </c>
      <c r="C195" s="3"/>
      <c r="D195" s="26" t="str">
        <f>IFERROR(VLOOKUP(ACOMPANHAMENTO_02[[#This Row],[MAT]],FUNCIONARIOS[],3,FALSE),"")</f>
        <v/>
      </c>
      <c r="E195" s="26" t="str">
        <f>IFERROR(VLOOKUP(ACOMPANHAMENTO_02[[#This Row],[MAT]],FUNCIONARIOS[],4,FALSE),"")</f>
        <v/>
      </c>
      <c r="F195" s="8"/>
      <c r="G195" s="7"/>
      <c r="H195" s="28" t="str">
        <f>IFERROR(VLOOKUP(ACOMPANHAMENTO_02[[#This Row],[COD.S]],TABELA_PRODUÇÃO[[COD]:[SERVIÇOS]],3,FALSE),"")</f>
        <v/>
      </c>
      <c r="I195" s="140" t="str">
        <f>IFERROR(VLOOKUP(ACOMPANHAMENTO_02[[#This Row],[COD.S]],TABELA_PRODUÇÃO[[COD]:[UND.]],4,FALSE),"")</f>
        <v/>
      </c>
      <c r="J195" s="8"/>
      <c r="K195" s="58"/>
      <c r="L195" s="9"/>
      <c r="M19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9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9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95" s="6">
        <f>ACOMPANHAMENTO_02[[#This Row],[QUANT]]</f>
        <v>0</v>
      </c>
    </row>
    <row r="196" spans="2:16" s="6" customFormat="1" ht="12.75" x14ac:dyDescent="0.2">
      <c r="B196" s="6" t="str">
        <f>IF(ACOMPANHAMENTO_02[[#This Row],[MAT]]="","",COUNTA($C$8:C196))</f>
        <v/>
      </c>
      <c r="C196" s="3"/>
      <c r="D196" s="26" t="str">
        <f>IFERROR(VLOOKUP(ACOMPANHAMENTO_02[[#This Row],[MAT]],FUNCIONARIOS[],3,FALSE),"")</f>
        <v/>
      </c>
      <c r="E196" s="26" t="str">
        <f>IFERROR(VLOOKUP(ACOMPANHAMENTO_02[[#This Row],[MAT]],FUNCIONARIOS[],4,FALSE),"")</f>
        <v/>
      </c>
      <c r="F196" s="8"/>
      <c r="G196" s="7"/>
      <c r="H196" s="28" t="str">
        <f>IFERROR(VLOOKUP(ACOMPANHAMENTO_02[[#This Row],[COD.S]],TABELA_PRODUÇÃO[[COD]:[SERVIÇOS]],3,FALSE),"")</f>
        <v/>
      </c>
      <c r="I196" s="140" t="str">
        <f>IFERROR(VLOOKUP(ACOMPANHAMENTO_02[[#This Row],[COD.S]],TABELA_PRODUÇÃO[[COD]:[UND.]],4,FALSE),"")</f>
        <v/>
      </c>
      <c r="J196" s="8"/>
      <c r="K196" s="58"/>
      <c r="L196" s="9"/>
      <c r="M19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9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9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96" s="6">
        <f>ACOMPANHAMENTO_02[[#This Row],[QUANT]]</f>
        <v>0</v>
      </c>
    </row>
    <row r="197" spans="2:16" s="6" customFormat="1" ht="12.75" x14ac:dyDescent="0.2">
      <c r="B197" s="6" t="str">
        <f>IF(ACOMPANHAMENTO_02[[#This Row],[MAT]]="","",COUNTA($C$8:C197))</f>
        <v/>
      </c>
      <c r="C197" s="3"/>
      <c r="D197" s="26" t="str">
        <f>IFERROR(VLOOKUP(ACOMPANHAMENTO_02[[#This Row],[MAT]],FUNCIONARIOS[],3,FALSE),"")</f>
        <v/>
      </c>
      <c r="E197" s="26" t="str">
        <f>IFERROR(VLOOKUP(ACOMPANHAMENTO_02[[#This Row],[MAT]],FUNCIONARIOS[],4,FALSE),"")</f>
        <v/>
      </c>
      <c r="F197" s="8"/>
      <c r="G197" s="7"/>
      <c r="H197" s="28" t="str">
        <f>IFERROR(VLOOKUP(ACOMPANHAMENTO_02[[#This Row],[COD.S]],TABELA_PRODUÇÃO[[COD]:[SERVIÇOS]],3,FALSE),"")</f>
        <v/>
      </c>
      <c r="I197" s="140" t="str">
        <f>IFERROR(VLOOKUP(ACOMPANHAMENTO_02[[#This Row],[COD.S]],TABELA_PRODUÇÃO[[COD]:[UND.]],4,FALSE),"")</f>
        <v/>
      </c>
      <c r="J197" s="8"/>
      <c r="K197" s="58"/>
      <c r="L197" s="9"/>
      <c r="M19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9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9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97" s="6">
        <f>ACOMPANHAMENTO_02[[#This Row],[QUANT]]</f>
        <v>0</v>
      </c>
    </row>
    <row r="198" spans="2:16" s="6" customFormat="1" ht="12.75" x14ac:dyDescent="0.2">
      <c r="B198" s="6" t="str">
        <f>IF(ACOMPANHAMENTO_02[[#This Row],[MAT]]="","",COUNTA($C$8:C198))</f>
        <v/>
      </c>
      <c r="C198" s="3"/>
      <c r="D198" s="26" t="str">
        <f>IFERROR(VLOOKUP(ACOMPANHAMENTO_02[[#This Row],[MAT]],FUNCIONARIOS[],3,FALSE),"")</f>
        <v/>
      </c>
      <c r="E198" s="26" t="str">
        <f>IFERROR(VLOOKUP(ACOMPANHAMENTO_02[[#This Row],[MAT]],FUNCIONARIOS[],4,FALSE),"")</f>
        <v/>
      </c>
      <c r="F198" s="8"/>
      <c r="G198" s="7"/>
      <c r="H198" s="28" t="str">
        <f>IFERROR(VLOOKUP(ACOMPANHAMENTO_02[[#This Row],[COD.S]],TABELA_PRODUÇÃO[[COD]:[SERVIÇOS]],3,FALSE),"")</f>
        <v/>
      </c>
      <c r="I198" s="140" t="str">
        <f>IFERROR(VLOOKUP(ACOMPANHAMENTO_02[[#This Row],[COD.S]],TABELA_PRODUÇÃO[[COD]:[UND.]],4,FALSE),"")</f>
        <v/>
      </c>
      <c r="J198" s="8"/>
      <c r="K198" s="58"/>
      <c r="L198" s="9"/>
      <c r="M19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9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9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98" s="6">
        <f>ACOMPANHAMENTO_02[[#This Row],[QUANT]]</f>
        <v>0</v>
      </c>
    </row>
    <row r="199" spans="2:16" s="6" customFormat="1" ht="12.75" x14ac:dyDescent="0.2">
      <c r="B199" s="6" t="str">
        <f>IF(ACOMPANHAMENTO_02[[#This Row],[MAT]]="","",COUNTA($C$8:C199))</f>
        <v/>
      </c>
      <c r="C199" s="3"/>
      <c r="D199" s="26" t="str">
        <f>IFERROR(VLOOKUP(ACOMPANHAMENTO_02[[#This Row],[MAT]],FUNCIONARIOS[],3,FALSE),"")</f>
        <v/>
      </c>
      <c r="E199" s="26" t="str">
        <f>IFERROR(VLOOKUP(ACOMPANHAMENTO_02[[#This Row],[MAT]],FUNCIONARIOS[],4,FALSE),"")</f>
        <v/>
      </c>
      <c r="F199" s="8"/>
      <c r="G199" s="7"/>
      <c r="H199" s="28" t="str">
        <f>IFERROR(VLOOKUP(ACOMPANHAMENTO_02[[#This Row],[COD.S]],TABELA_PRODUÇÃO[[COD]:[SERVIÇOS]],3,FALSE),"")</f>
        <v/>
      </c>
      <c r="I199" s="140" t="str">
        <f>IFERROR(VLOOKUP(ACOMPANHAMENTO_02[[#This Row],[COD.S]],TABELA_PRODUÇÃO[[COD]:[UND.]],4,FALSE),"")</f>
        <v/>
      </c>
      <c r="J199" s="8"/>
      <c r="K199" s="58"/>
      <c r="L199" s="9"/>
      <c r="M19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19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19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199" s="6">
        <f>ACOMPANHAMENTO_02[[#This Row],[QUANT]]</f>
        <v>0</v>
      </c>
    </row>
    <row r="200" spans="2:16" s="6" customFormat="1" ht="12.75" x14ac:dyDescent="0.2">
      <c r="B200" s="6" t="str">
        <f>IF(ACOMPANHAMENTO_02[[#This Row],[MAT]]="","",COUNTA($C$8:C200))</f>
        <v/>
      </c>
      <c r="C200" s="3"/>
      <c r="D200" s="26" t="str">
        <f>IFERROR(VLOOKUP(ACOMPANHAMENTO_02[[#This Row],[MAT]],FUNCIONARIOS[],3,FALSE),"")</f>
        <v/>
      </c>
      <c r="E200" s="26" t="str">
        <f>IFERROR(VLOOKUP(ACOMPANHAMENTO_02[[#This Row],[MAT]],FUNCIONARIOS[],4,FALSE),"")</f>
        <v/>
      </c>
      <c r="F200" s="8"/>
      <c r="G200" s="7"/>
      <c r="H200" s="28" t="str">
        <f>IFERROR(VLOOKUP(ACOMPANHAMENTO_02[[#This Row],[COD.S]],TABELA_PRODUÇÃO[[COD]:[SERVIÇOS]],3,FALSE),"")</f>
        <v/>
      </c>
      <c r="I200" s="140" t="str">
        <f>IFERROR(VLOOKUP(ACOMPANHAMENTO_02[[#This Row],[COD.S]],TABELA_PRODUÇÃO[[COD]:[UND.]],4,FALSE),"")</f>
        <v/>
      </c>
      <c r="J200" s="8"/>
      <c r="K200" s="58"/>
      <c r="L200" s="9"/>
      <c r="M20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0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0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00" s="6">
        <f>ACOMPANHAMENTO_02[[#This Row],[QUANT]]</f>
        <v>0</v>
      </c>
    </row>
    <row r="201" spans="2:16" s="6" customFormat="1" ht="12.75" x14ac:dyDescent="0.2">
      <c r="B201" s="6" t="str">
        <f>IF(ACOMPANHAMENTO_02[[#This Row],[MAT]]="","",COUNTA($C$8:C201))</f>
        <v/>
      </c>
      <c r="C201" s="3"/>
      <c r="D201" s="26" t="str">
        <f>IFERROR(VLOOKUP(ACOMPANHAMENTO_02[[#This Row],[MAT]],FUNCIONARIOS[],3,FALSE),"")</f>
        <v/>
      </c>
      <c r="E201" s="26" t="str">
        <f>IFERROR(VLOOKUP(ACOMPANHAMENTO_02[[#This Row],[MAT]],FUNCIONARIOS[],4,FALSE),"")</f>
        <v/>
      </c>
      <c r="F201" s="8"/>
      <c r="G201" s="7"/>
      <c r="H201" s="28" t="str">
        <f>IFERROR(VLOOKUP(ACOMPANHAMENTO_02[[#This Row],[COD.S]],TABELA_PRODUÇÃO[[COD]:[SERVIÇOS]],3,FALSE),"")</f>
        <v/>
      </c>
      <c r="I201" s="140" t="str">
        <f>IFERROR(VLOOKUP(ACOMPANHAMENTO_02[[#This Row],[COD.S]],TABELA_PRODUÇÃO[[COD]:[UND.]],4,FALSE),"")</f>
        <v/>
      </c>
      <c r="J201" s="8"/>
      <c r="K201" s="58"/>
      <c r="L201" s="9"/>
      <c r="M20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0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0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01" s="6">
        <f>ACOMPANHAMENTO_02[[#This Row],[QUANT]]</f>
        <v>0</v>
      </c>
    </row>
    <row r="202" spans="2:16" s="6" customFormat="1" ht="12.75" x14ac:dyDescent="0.2">
      <c r="B202" s="6" t="str">
        <f>IF(ACOMPANHAMENTO_02[[#This Row],[MAT]]="","",COUNTA($C$8:C202))</f>
        <v/>
      </c>
      <c r="C202" s="3"/>
      <c r="D202" s="26" t="str">
        <f>IFERROR(VLOOKUP(ACOMPANHAMENTO_02[[#This Row],[MAT]],FUNCIONARIOS[],3,FALSE),"")</f>
        <v/>
      </c>
      <c r="E202" s="26" t="str">
        <f>IFERROR(VLOOKUP(ACOMPANHAMENTO_02[[#This Row],[MAT]],FUNCIONARIOS[],4,FALSE),"")</f>
        <v/>
      </c>
      <c r="F202" s="8"/>
      <c r="G202" s="7"/>
      <c r="H202" s="28" t="str">
        <f>IFERROR(VLOOKUP(ACOMPANHAMENTO_02[[#This Row],[COD.S]],TABELA_PRODUÇÃO[[COD]:[SERVIÇOS]],3,FALSE),"")</f>
        <v/>
      </c>
      <c r="I202" s="140" t="str">
        <f>IFERROR(VLOOKUP(ACOMPANHAMENTO_02[[#This Row],[COD.S]],TABELA_PRODUÇÃO[[COD]:[UND.]],4,FALSE),"")</f>
        <v/>
      </c>
      <c r="J202" s="8"/>
      <c r="K202" s="58"/>
      <c r="L202" s="9"/>
      <c r="M20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0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0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02" s="6">
        <f>ACOMPANHAMENTO_02[[#This Row],[QUANT]]</f>
        <v>0</v>
      </c>
    </row>
    <row r="203" spans="2:16" s="6" customFormat="1" ht="12.75" x14ac:dyDescent="0.2">
      <c r="B203" s="6" t="str">
        <f>IF(ACOMPANHAMENTO_02[[#This Row],[MAT]]="","",COUNTA($C$8:C203))</f>
        <v/>
      </c>
      <c r="C203" s="3"/>
      <c r="D203" s="26" t="str">
        <f>IFERROR(VLOOKUP(ACOMPANHAMENTO_02[[#This Row],[MAT]],FUNCIONARIOS[],3,FALSE),"")</f>
        <v/>
      </c>
      <c r="E203" s="26" t="str">
        <f>IFERROR(VLOOKUP(ACOMPANHAMENTO_02[[#This Row],[MAT]],FUNCIONARIOS[],4,FALSE),"")</f>
        <v/>
      </c>
      <c r="F203" s="8"/>
      <c r="G203" s="7"/>
      <c r="H203" s="28" t="str">
        <f>IFERROR(VLOOKUP(ACOMPANHAMENTO_02[[#This Row],[COD.S]],TABELA_PRODUÇÃO[[COD]:[SERVIÇOS]],3,FALSE),"")</f>
        <v/>
      </c>
      <c r="I203" s="140" t="str">
        <f>IFERROR(VLOOKUP(ACOMPANHAMENTO_02[[#This Row],[COD.S]],TABELA_PRODUÇÃO[[COD]:[UND.]],4,FALSE),"")</f>
        <v/>
      </c>
      <c r="J203" s="8"/>
      <c r="K203" s="58"/>
      <c r="L203" s="9"/>
      <c r="M20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0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0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03" s="6">
        <f>ACOMPANHAMENTO_02[[#This Row],[QUANT]]</f>
        <v>0</v>
      </c>
    </row>
    <row r="204" spans="2:16" s="6" customFormat="1" ht="12.75" x14ac:dyDescent="0.2">
      <c r="B204" s="6" t="str">
        <f>IF(ACOMPANHAMENTO_02[[#This Row],[MAT]]="","",COUNTA($C$8:C204))</f>
        <v/>
      </c>
      <c r="C204" s="3"/>
      <c r="D204" s="26" t="str">
        <f>IFERROR(VLOOKUP(ACOMPANHAMENTO_02[[#This Row],[MAT]],FUNCIONARIOS[],3,FALSE),"")</f>
        <v/>
      </c>
      <c r="E204" s="26" t="str">
        <f>IFERROR(VLOOKUP(ACOMPANHAMENTO_02[[#This Row],[MAT]],FUNCIONARIOS[],4,FALSE),"")</f>
        <v/>
      </c>
      <c r="F204" s="8"/>
      <c r="G204" s="7"/>
      <c r="H204" s="28" t="str">
        <f>IFERROR(VLOOKUP(ACOMPANHAMENTO_02[[#This Row],[COD.S]],TABELA_PRODUÇÃO[[COD]:[SERVIÇOS]],3,FALSE),"")</f>
        <v/>
      </c>
      <c r="I204" s="140" t="str">
        <f>IFERROR(VLOOKUP(ACOMPANHAMENTO_02[[#This Row],[COD.S]],TABELA_PRODUÇÃO[[COD]:[UND.]],4,FALSE),"")</f>
        <v/>
      </c>
      <c r="J204" s="8"/>
      <c r="K204" s="58"/>
      <c r="L204" s="9"/>
      <c r="M20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0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0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04" s="6">
        <f>ACOMPANHAMENTO_02[[#This Row],[QUANT]]</f>
        <v>0</v>
      </c>
    </row>
    <row r="205" spans="2:16" s="6" customFormat="1" ht="12.75" x14ac:dyDescent="0.2">
      <c r="B205" s="6" t="str">
        <f>IF(ACOMPANHAMENTO_02[[#This Row],[MAT]]="","",COUNTA($C$8:C205))</f>
        <v/>
      </c>
      <c r="C205" s="3"/>
      <c r="D205" s="26" t="str">
        <f>IFERROR(VLOOKUP(ACOMPANHAMENTO_02[[#This Row],[MAT]],FUNCIONARIOS[],3,FALSE),"")</f>
        <v/>
      </c>
      <c r="E205" s="26" t="str">
        <f>IFERROR(VLOOKUP(ACOMPANHAMENTO_02[[#This Row],[MAT]],FUNCIONARIOS[],4,FALSE),"")</f>
        <v/>
      </c>
      <c r="F205" s="8"/>
      <c r="G205" s="7"/>
      <c r="H205" s="28" t="str">
        <f>IFERROR(VLOOKUP(ACOMPANHAMENTO_02[[#This Row],[COD.S]],TABELA_PRODUÇÃO[[COD]:[SERVIÇOS]],3,FALSE),"")</f>
        <v/>
      </c>
      <c r="I205" s="140" t="str">
        <f>IFERROR(VLOOKUP(ACOMPANHAMENTO_02[[#This Row],[COD.S]],TABELA_PRODUÇÃO[[COD]:[UND.]],4,FALSE),"")</f>
        <v/>
      </c>
      <c r="J205" s="8"/>
      <c r="K205" s="58"/>
      <c r="L205" s="9"/>
      <c r="M20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0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0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05" s="6">
        <f>ACOMPANHAMENTO_02[[#This Row],[QUANT]]</f>
        <v>0</v>
      </c>
    </row>
    <row r="206" spans="2:16" s="6" customFormat="1" ht="12.75" x14ac:dyDescent="0.2">
      <c r="B206" s="6" t="str">
        <f>IF(ACOMPANHAMENTO_02[[#This Row],[MAT]]="","",COUNTA($C$8:C206))</f>
        <v/>
      </c>
      <c r="C206" s="3"/>
      <c r="D206" s="26" t="str">
        <f>IFERROR(VLOOKUP(ACOMPANHAMENTO_02[[#This Row],[MAT]],FUNCIONARIOS[],3,FALSE),"")</f>
        <v/>
      </c>
      <c r="E206" s="26" t="str">
        <f>IFERROR(VLOOKUP(ACOMPANHAMENTO_02[[#This Row],[MAT]],FUNCIONARIOS[],4,FALSE),"")</f>
        <v/>
      </c>
      <c r="F206" s="8"/>
      <c r="G206" s="7"/>
      <c r="H206" s="28" t="str">
        <f>IFERROR(VLOOKUP(ACOMPANHAMENTO_02[[#This Row],[COD.S]],TABELA_PRODUÇÃO[[COD]:[SERVIÇOS]],3,FALSE),"")</f>
        <v/>
      </c>
      <c r="I206" s="140" t="str">
        <f>IFERROR(VLOOKUP(ACOMPANHAMENTO_02[[#This Row],[COD.S]],TABELA_PRODUÇÃO[[COD]:[UND.]],4,FALSE),"")</f>
        <v/>
      </c>
      <c r="J206" s="8"/>
      <c r="K206" s="58"/>
      <c r="L206" s="9"/>
      <c r="M20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0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0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06" s="6">
        <f>ACOMPANHAMENTO_02[[#This Row],[QUANT]]</f>
        <v>0</v>
      </c>
    </row>
    <row r="207" spans="2:16" s="6" customFormat="1" ht="12.75" x14ac:dyDescent="0.2">
      <c r="B207" s="6" t="str">
        <f>IF(ACOMPANHAMENTO_02[[#This Row],[MAT]]="","",COUNTA($C$8:C207))</f>
        <v/>
      </c>
      <c r="C207" s="3"/>
      <c r="D207" s="26" t="str">
        <f>IFERROR(VLOOKUP(ACOMPANHAMENTO_02[[#This Row],[MAT]],FUNCIONARIOS[],3,FALSE),"")</f>
        <v/>
      </c>
      <c r="E207" s="26" t="str">
        <f>IFERROR(VLOOKUP(ACOMPANHAMENTO_02[[#This Row],[MAT]],FUNCIONARIOS[],4,FALSE),"")</f>
        <v/>
      </c>
      <c r="F207" s="8"/>
      <c r="G207" s="7"/>
      <c r="H207" s="28" t="str">
        <f>IFERROR(VLOOKUP(ACOMPANHAMENTO_02[[#This Row],[COD.S]],TABELA_PRODUÇÃO[[COD]:[SERVIÇOS]],3,FALSE),"")</f>
        <v/>
      </c>
      <c r="I207" s="140" t="str">
        <f>IFERROR(VLOOKUP(ACOMPANHAMENTO_02[[#This Row],[COD.S]],TABELA_PRODUÇÃO[[COD]:[UND.]],4,FALSE),"")</f>
        <v/>
      </c>
      <c r="J207" s="8"/>
      <c r="K207" s="58"/>
      <c r="L207" s="9"/>
      <c r="M20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0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0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07" s="6">
        <f>ACOMPANHAMENTO_02[[#This Row],[QUANT]]</f>
        <v>0</v>
      </c>
    </row>
    <row r="208" spans="2:16" s="6" customFormat="1" ht="12.75" x14ac:dyDescent="0.2">
      <c r="B208" s="6" t="str">
        <f>IF(ACOMPANHAMENTO_02[[#This Row],[MAT]]="","",COUNTA($C$8:C208))</f>
        <v/>
      </c>
      <c r="C208" s="3"/>
      <c r="D208" s="26" t="str">
        <f>IFERROR(VLOOKUP(ACOMPANHAMENTO_02[[#This Row],[MAT]],FUNCIONARIOS[],3,FALSE),"")</f>
        <v/>
      </c>
      <c r="E208" s="26" t="str">
        <f>IFERROR(VLOOKUP(ACOMPANHAMENTO_02[[#This Row],[MAT]],FUNCIONARIOS[],4,FALSE),"")</f>
        <v/>
      </c>
      <c r="F208" s="8"/>
      <c r="G208" s="7"/>
      <c r="H208" s="28" t="str">
        <f>IFERROR(VLOOKUP(ACOMPANHAMENTO_02[[#This Row],[COD.S]],TABELA_PRODUÇÃO[[COD]:[SERVIÇOS]],3,FALSE),"")</f>
        <v/>
      </c>
      <c r="I208" s="140" t="str">
        <f>IFERROR(VLOOKUP(ACOMPANHAMENTO_02[[#This Row],[COD.S]],TABELA_PRODUÇÃO[[COD]:[UND.]],4,FALSE),"")</f>
        <v/>
      </c>
      <c r="J208" s="8"/>
      <c r="K208" s="58"/>
      <c r="L208" s="9"/>
      <c r="M20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0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0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08" s="6">
        <f>ACOMPANHAMENTO_02[[#This Row],[QUANT]]</f>
        <v>0</v>
      </c>
    </row>
    <row r="209" spans="2:16" s="6" customFormat="1" ht="12.75" x14ac:dyDescent="0.2">
      <c r="B209" s="6" t="str">
        <f>IF(ACOMPANHAMENTO_02[[#This Row],[MAT]]="","",COUNTA($C$8:C209))</f>
        <v/>
      </c>
      <c r="C209" s="3"/>
      <c r="D209" s="26" t="str">
        <f>IFERROR(VLOOKUP(ACOMPANHAMENTO_02[[#This Row],[MAT]],FUNCIONARIOS[],3,FALSE),"")</f>
        <v/>
      </c>
      <c r="E209" s="26" t="str">
        <f>IFERROR(VLOOKUP(ACOMPANHAMENTO_02[[#This Row],[MAT]],FUNCIONARIOS[],4,FALSE),"")</f>
        <v/>
      </c>
      <c r="F209" s="8"/>
      <c r="G209" s="7"/>
      <c r="H209" s="28" t="str">
        <f>IFERROR(VLOOKUP(ACOMPANHAMENTO_02[[#This Row],[COD.S]],TABELA_PRODUÇÃO[[COD]:[SERVIÇOS]],3,FALSE),"")</f>
        <v/>
      </c>
      <c r="I209" s="140" t="str">
        <f>IFERROR(VLOOKUP(ACOMPANHAMENTO_02[[#This Row],[COD.S]],TABELA_PRODUÇÃO[[COD]:[UND.]],4,FALSE),"")</f>
        <v/>
      </c>
      <c r="J209" s="8"/>
      <c r="K209" s="58"/>
      <c r="L209" s="9"/>
      <c r="M20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0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0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09" s="6">
        <f>ACOMPANHAMENTO_02[[#This Row],[QUANT]]</f>
        <v>0</v>
      </c>
    </row>
    <row r="210" spans="2:16" s="6" customFormat="1" ht="12.75" x14ac:dyDescent="0.2">
      <c r="B210" s="6" t="str">
        <f>IF(ACOMPANHAMENTO_02[[#This Row],[MAT]]="","",COUNTA($C$8:C210))</f>
        <v/>
      </c>
      <c r="C210" s="3"/>
      <c r="D210" s="26" t="str">
        <f>IFERROR(VLOOKUP(ACOMPANHAMENTO_02[[#This Row],[MAT]],FUNCIONARIOS[],3,FALSE),"")</f>
        <v/>
      </c>
      <c r="E210" s="26" t="str">
        <f>IFERROR(VLOOKUP(ACOMPANHAMENTO_02[[#This Row],[MAT]],FUNCIONARIOS[],4,FALSE),"")</f>
        <v/>
      </c>
      <c r="F210" s="8"/>
      <c r="G210" s="7"/>
      <c r="H210" s="28" t="str">
        <f>IFERROR(VLOOKUP(ACOMPANHAMENTO_02[[#This Row],[COD.S]],TABELA_PRODUÇÃO[[COD]:[SERVIÇOS]],3,FALSE),"")</f>
        <v/>
      </c>
      <c r="I210" s="140" t="str">
        <f>IFERROR(VLOOKUP(ACOMPANHAMENTO_02[[#This Row],[COD.S]],TABELA_PRODUÇÃO[[COD]:[UND.]],4,FALSE),"")</f>
        <v/>
      </c>
      <c r="J210" s="8"/>
      <c r="K210" s="58"/>
      <c r="L210" s="9"/>
      <c r="M21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1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1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10" s="6">
        <f>ACOMPANHAMENTO_02[[#This Row],[QUANT]]</f>
        <v>0</v>
      </c>
    </row>
    <row r="211" spans="2:16" s="6" customFormat="1" ht="12.75" x14ac:dyDescent="0.2">
      <c r="B211" s="6" t="str">
        <f>IF(ACOMPANHAMENTO_02[[#This Row],[MAT]]="","",COUNTA($C$8:C211))</f>
        <v/>
      </c>
      <c r="C211" s="3"/>
      <c r="D211" s="26" t="str">
        <f>IFERROR(VLOOKUP(ACOMPANHAMENTO_02[[#This Row],[MAT]],FUNCIONARIOS[],3,FALSE),"")</f>
        <v/>
      </c>
      <c r="E211" s="26" t="str">
        <f>IFERROR(VLOOKUP(ACOMPANHAMENTO_02[[#This Row],[MAT]],FUNCIONARIOS[],4,FALSE),"")</f>
        <v/>
      </c>
      <c r="F211" s="8"/>
      <c r="G211" s="7"/>
      <c r="H211" s="28" t="str">
        <f>IFERROR(VLOOKUP(ACOMPANHAMENTO_02[[#This Row],[COD.S]],TABELA_PRODUÇÃO[[COD]:[SERVIÇOS]],3,FALSE),"")</f>
        <v/>
      </c>
      <c r="I211" s="140" t="str">
        <f>IFERROR(VLOOKUP(ACOMPANHAMENTO_02[[#This Row],[COD.S]],TABELA_PRODUÇÃO[[COD]:[UND.]],4,FALSE),"")</f>
        <v/>
      </c>
      <c r="J211" s="8"/>
      <c r="K211" s="58"/>
      <c r="L211" s="9"/>
      <c r="M21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1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1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11" s="6">
        <f>ACOMPANHAMENTO_02[[#This Row],[QUANT]]</f>
        <v>0</v>
      </c>
    </row>
    <row r="212" spans="2:16" s="6" customFormat="1" ht="12.75" x14ac:dyDescent="0.2">
      <c r="B212" s="6" t="str">
        <f>IF(ACOMPANHAMENTO_02[[#This Row],[MAT]]="","",COUNTA($C$8:C212))</f>
        <v/>
      </c>
      <c r="C212" s="3"/>
      <c r="D212" s="26" t="str">
        <f>IFERROR(VLOOKUP(ACOMPANHAMENTO_02[[#This Row],[MAT]],FUNCIONARIOS[],3,FALSE),"")</f>
        <v/>
      </c>
      <c r="E212" s="26" t="str">
        <f>IFERROR(VLOOKUP(ACOMPANHAMENTO_02[[#This Row],[MAT]],FUNCIONARIOS[],4,FALSE),"")</f>
        <v/>
      </c>
      <c r="F212" s="8"/>
      <c r="G212" s="7"/>
      <c r="H212" s="28" t="str">
        <f>IFERROR(VLOOKUP(ACOMPANHAMENTO_02[[#This Row],[COD.S]],TABELA_PRODUÇÃO[[COD]:[SERVIÇOS]],3,FALSE),"")</f>
        <v/>
      </c>
      <c r="I212" s="140" t="str">
        <f>IFERROR(VLOOKUP(ACOMPANHAMENTO_02[[#This Row],[COD.S]],TABELA_PRODUÇÃO[[COD]:[UND.]],4,FALSE),"")</f>
        <v/>
      </c>
      <c r="J212" s="8"/>
      <c r="K212" s="58"/>
      <c r="L212" s="9"/>
      <c r="M21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1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1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12" s="6">
        <f>ACOMPANHAMENTO_02[[#This Row],[QUANT]]</f>
        <v>0</v>
      </c>
    </row>
    <row r="213" spans="2:16" s="6" customFormat="1" ht="12.75" x14ac:dyDescent="0.2">
      <c r="B213" s="6" t="str">
        <f>IF(ACOMPANHAMENTO_02[[#This Row],[MAT]]="","",COUNTA($C$8:C213))</f>
        <v/>
      </c>
      <c r="C213" s="3"/>
      <c r="D213" s="26" t="str">
        <f>IFERROR(VLOOKUP(ACOMPANHAMENTO_02[[#This Row],[MAT]],FUNCIONARIOS[],3,FALSE),"")</f>
        <v/>
      </c>
      <c r="E213" s="26" t="str">
        <f>IFERROR(VLOOKUP(ACOMPANHAMENTO_02[[#This Row],[MAT]],FUNCIONARIOS[],4,FALSE),"")</f>
        <v/>
      </c>
      <c r="F213" s="8"/>
      <c r="G213" s="7"/>
      <c r="H213" s="28" t="str">
        <f>IFERROR(VLOOKUP(ACOMPANHAMENTO_02[[#This Row],[COD.S]],TABELA_PRODUÇÃO[[COD]:[SERVIÇOS]],3,FALSE),"")</f>
        <v/>
      </c>
      <c r="I213" s="140" t="str">
        <f>IFERROR(VLOOKUP(ACOMPANHAMENTO_02[[#This Row],[COD.S]],TABELA_PRODUÇÃO[[COD]:[UND.]],4,FALSE),"")</f>
        <v/>
      </c>
      <c r="J213" s="8"/>
      <c r="K213" s="58"/>
      <c r="L213" s="9"/>
      <c r="M21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1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1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13" s="6">
        <f>ACOMPANHAMENTO_02[[#This Row],[QUANT]]</f>
        <v>0</v>
      </c>
    </row>
    <row r="214" spans="2:16" s="6" customFormat="1" ht="12.75" x14ac:dyDescent="0.2">
      <c r="B214" s="6" t="str">
        <f>IF(ACOMPANHAMENTO_02[[#This Row],[MAT]]="","",COUNTA($C$8:C214))</f>
        <v/>
      </c>
      <c r="C214" s="3"/>
      <c r="D214" s="26" t="str">
        <f>IFERROR(VLOOKUP(ACOMPANHAMENTO_02[[#This Row],[MAT]],FUNCIONARIOS[],3,FALSE),"")</f>
        <v/>
      </c>
      <c r="E214" s="26" t="str">
        <f>IFERROR(VLOOKUP(ACOMPANHAMENTO_02[[#This Row],[MAT]],FUNCIONARIOS[],4,FALSE),"")</f>
        <v/>
      </c>
      <c r="F214" s="8"/>
      <c r="G214" s="7"/>
      <c r="H214" s="28" t="str">
        <f>IFERROR(VLOOKUP(ACOMPANHAMENTO_02[[#This Row],[COD.S]],TABELA_PRODUÇÃO[[COD]:[SERVIÇOS]],3,FALSE),"")</f>
        <v/>
      </c>
      <c r="I214" s="140" t="str">
        <f>IFERROR(VLOOKUP(ACOMPANHAMENTO_02[[#This Row],[COD.S]],TABELA_PRODUÇÃO[[COD]:[UND.]],4,FALSE),"")</f>
        <v/>
      </c>
      <c r="J214" s="8"/>
      <c r="K214" s="58"/>
      <c r="L214" s="9"/>
      <c r="M21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1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1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14" s="6">
        <f>ACOMPANHAMENTO_02[[#This Row],[QUANT]]</f>
        <v>0</v>
      </c>
    </row>
    <row r="215" spans="2:16" s="6" customFormat="1" ht="12.75" x14ac:dyDescent="0.2">
      <c r="B215" s="6" t="str">
        <f>IF(ACOMPANHAMENTO_02[[#This Row],[MAT]]="","",COUNTA($C$8:C215))</f>
        <v/>
      </c>
      <c r="C215" s="3"/>
      <c r="D215" s="26" t="str">
        <f>IFERROR(VLOOKUP(ACOMPANHAMENTO_02[[#This Row],[MAT]],FUNCIONARIOS[],3,FALSE),"")</f>
        <v/>
      </c>
      <c r="E215" s="26" t="str">
        <f>IFERROR(VLOOKUP(ACOMPANHAMENTO_02[[#This Row],[MAT]],FUNCIONARIOS[],4,FALSE),"")</f>
        <v/>
      </c>
      <c r="F215" s="8"/>
      <c r="G215" s="7"/>
      <c r="H215" s="28" t="str">
        <f>IFERROR(VLOOKUP(ACOMPANHAMENTO_02[[#This Row],[COD.S]],TABELA_PRODUÇÃO[[COD]:[SERVIÇOS]],3,FALSE),"")</f>
        <v/>
      </c>
      <c r="I215" s="140" t="str">
        <f>IFERROR(VLOOKUP(ACOMPANHAMENTO_02[[#This Row],[COD.S]],TABELA_PRODUÇÃO[[COD]:[UND.]],4,FALSE),"")</f>
        <v/>
      </c>
      <c r="J215" s="8"/>
      <c r="K215" s="58"/>
      <c r="L215" s="9"/>
      <c r="M21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1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1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15" s="6">
        <f>ACOMPANHAMENTO_02[[#This Row],[QUANT]]</f>
        <v>0</v>
      </c>
    </row>
    <row r="216" spans="2:16" s="6" customFormat="1" ht="12.75" x14ac:dyDescent="0.2">
      <c r="B216" s="6" t="str">
        <f>IF(ACOMPANHAMENTO_02[[#This Row],[MAT]]="","",COUNTA($C$8:C216))</f>
        <v/>
      </c>
      <c r="C216" s="3"/>
      <c r="D216" s="26" t="str">
        <f>IFERROR(VLOOKUP(ACOMPANHAMENTO_02[[#This Row],[MAT]],FUNCIONARIOS[],3,FALSE),"")</f>
        <v/>
      </c>
      <c r="E216" s="26" t="str">
        <f>IFERROR(VLOOKUP(ACOMPANHAMENTO_02[[#This Row],[MAT]],FUNCIONARIOS[],4,FALSE),"")</f>
        <v/>
      </c>
      <c r="F216" s="8"/>
      <c r="G216" s="7"/>
      <c r="H216" s="28" t="str">
        <f>IFERROR(VLOOKUP(ACOMPANHAMENTO_02[[#This Row],[COD.S]],TABELA_PRODUÇÃO[[COD]:[SERVIÇOS]],3,FALSE),"")</f>
        <v/>
      </c>
      <c r="I216" s="140" t="str">
        <f>IFERROR(VLOOKUP(ACOMPANHAMENTO_02[[#This Row],[COD.S]],TABELA_PRODUÇÃO[[COD]:[UND.]],4,FALSE),"")</f>
        <v/>
      </c>
      <c r="J216" s="8"/>
      <c r="K216" s="58"/>
      <c r="L216" s="9"/>
      <c r="M21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1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1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16" s="6">
        <f>ACOMPANHAMENTO_02[[#This Row],[QUANT]]</f>
        <v>0</v>
      </c>
    </row>
    <row r="217" spans="2:16" s="6" customFormat="1" ht="12.75" x14ac:dyDescent="0.2">
      <c r="B217" s="6" t="str">
        <f>IF(ACOMPANHAMENTO_02[[#This Row],[MAT]]="","",COUNTA($C$8:C217))</f>
        <v/>
      </c>
      <c r="C217" s="3"/>
      <c r="D217" s="26" t="str">
        <f>IFERROR(VLOOKUP(ACOMPANHAMENTO_02[[#This Row],[MAT]],FUNCIONARIOS[],3,FALSE),"")</f>
        <v/>
      </c>
      <c r="E217" s="26" t="str">
        <f>IFERROR(VLOOKUP(ACOMPANHAMENTO_02[[#This Row],[MAT]],FUNCIONARIOS[],4,FALSE),"")</f>
        <v/>
      </c>
      <c r="F217" s="8"/>
      <c r="G217" s="7"/>
      <c r="H217" s="28" t="str">
        <f>IFERROR(VLOOKUP(ACOMPANHAMENTO_02[[#This Row],[COD.S]],TABELA_PRODUÇÃO[[COD]:[SERVIÇOS]],3,FALSE),"")</f>
        <v/>
      </c>
      <c r="I217" s="140" t="str">
        <f>IFERROR(VLOOKUP(ACOMPANHAMENTO_02[[#This Row],[COD.S]],TABELA_PRODUÇÃO[[COD]:[UND.]],4,FALSE),"")</f>
        <v/>
      </c>
      <c r="J217" s="8"/>
      <c r="K217" s="58"/>
      <c r="L217" s="9"/>
      <c r="M21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1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1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17" s="6">
        <f>ACOMPANHAMENTO_02[[#This Row],[QUANT]]</f>
        <v>0</v>
      </c>
    </row>
    <row r="218" spans="2:16" s="6" customFormat="1" ht="12.75" x14ac:dyDescent="0.2">
      <c r="B218" s="6" t="str">
        <f>IF(ACOMPANHAMENTO_02[[#This Row],[MAT]]="","",COUNTA($C$8:C218))</f>
        <v/>
      </c>
      <c r="C218" s="3"/>
      <c r="D218" s="26" t="str">
        <f>IFERROR(VLOOKUP(ACOMPANHAMENTO_02[[#This Row],[MAT]],FUNCIONARIOS[],3,FALSE),"")</f>
        <v/>
      </c>
      <c r="E218" s="26" t="str">
        <f>IFERROR(VLOOKUP(ACOMPANHAMENTO_02[[#This Row],[MAT]],FUNCIONARIOS[],4,FALSE),"")</f>
        <v/>
      </c>
      <c r="F218" s="8"/>
      <c r="G218" s="7"/>
      <c r="H218" s="28" t="str">
        <f>IFERROR(VLOOKUP(ACOMPANHAMENTO_02[[#This Row],[COD.S]],TABELA_PRODUÇÃO[[COD]:[SERVIÇOS]],3,FALSE),"")</f>
        <v/>
      </c>
      <c r="I218" s="140" t="str">
        <f>IFERROR(VLOOKUP(ACOMPANHAMENTO_02[[#This Row],[COD.S]],TABELA_PRODUÇÃO[[COD]:[UND.]],4,FALSE),"")</f>
        <v/>
      </c>
      <c r="J218" s="8"/>
      <c r="K218" s="58"/>
      <c r="L218" s="9"/>
      <c r="M21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1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1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18" s="6">
        <f>ACOMPANHAMENTO_02[[#This Row],[QUANT]]</f>
        <v>0</v>
      </c>
    </row>
    <row r="219" spans="2:16" s="6" customFormat="1" ht="12.75" x14ac:dyDescent="0.2">
      <c r="B219" s="6" t="str">
        <f>IF(ACOMPANHAMENTO_02[[#This Row],[MAT]]="","",COUNTA($C$8:C219))</f>
        <v/>
      </c>
      <c r="C219" s="3"/>
      <c r="D219" s="26" t="str">
        <f>IFERROR(VLOOKUP(ACOMPANHAMENTO_02[[#This Row],[MAT]],FUNCIONARIOS[],3,FALSE),"")</f>
        <v/>
      </c>
      <c r="E219" s="26" t="str">
        <f>IFERROR(VLOOKUP(ACOMPANHAMENTO_02[[#This Row],[MAT]],FUNCIONARIOS[],4,FALSE),"")</f>
        <v/>
      </c>
      <c r="F219" s="8"/>
      <c r="G219" s="7"/>
      <c r="H219" s="28" t="str">
        <f>IFERROR(VLOOKUP(ACOMPANHAMENTO_02[[#This Row],[COD.S]],TABELA_PRODUÇÃO[[COD]:[SERVIÇOS]],3,FALSE),"")</f>
        <v/>
      </c>
      <c r="I219" s="140" t="str">
        <f>IFERROR(VLOOKUP(ACOMPANHAMENTO_02[[#This Row],[COD.S]],TABELA_PRODUÇÃO[[COD]:[UND.]],4,FALSE),"")</f>
        <v/>
      </c>
      <c r="J219" s="8"/>
      <c r="K219" s="58"/>
      <c r="L219" s="9"/>
      <c r="M21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1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1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19" s="6">
        <f>ACOMPANHAMENTO_02[[#This Row],[QUANT]]</f>
        <v>0</v>
      </c>
    </row>
    <row r="220" spans="2:16" s="6" customFormat="1" ht="12.75" x14ac:dyDescent="0.2">
      <c r="B220" s="6" t="str">
        <f>IF(ACOMPANHAMENTO_02[[#This Row],[MAT]]="","",COUNTA($C$8:C220))</f>
        <v/>
      </c>
      <c r="C220" s="3"/>
      <c r="D220" s="26" t="str">
        <f>IFERROR(VLOOKUP(ACOMPANHAMENTO_02[[#This Row],[MAT]],FUNCIONARIOS[],3,FALSE),"")</f>
        <v/>
      </c>
      <c r="E220" s="26" t="str">
        <f>IFERROR(VLOOKUP(ACOMPANHAMENTO_02[[#This Row],[MAT]],FUNCIONARIOS[],4,FALSE),"")</f>
        <v/>
      </c>
      <c r="F220" s="8"/>
      <c r="G220" s="7"/>
      <c r="H220" s="28" t="str">
        <f>IFERROR(VLOOKUP(ACOMPANHAMENTO_02[[#This Row],[COD.S]],TABELA_PRODUÇÃO[[COD]:[SERVIÇOS]],3,FALSE),"")</f>
        <v/>
      </c>
      <c r="I220" s="140" t="str">
        <f>IFERROR(VLOOKUP(ACOMPANHAMENTO_02[[#This Row],[COD.S]],TABELA_PRODUÇÃO[[COD]:[UND.]],4,FALSE),"")</f>
        <v/>
      </c>
      <c r="J220" s="8"/>
      <c r="K220" s="58"/>
      <c r="L220" s="9"/>
      <c r="M22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2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2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20" s="6">
        <f>ACOMPANHAMENTO_02[[#This Row],[QUANT]]</f>
        <v>0</v>
      </c>
    </row>
    <row r="221" spans="2:16" s="6" customFormat="1" ht="12.75" x14ac:dyDescent="0.2">
      <c r="B221" s="6" t="str">
        <f>IF(ACOMPANHAMENTO_02[[#This Row],[MAT]]="","",COUNTA($C$8:C221))</f>
        <v/>
      </c>
      <c r="C221" s="3"/>
      <c r="D221" s="26" t="str">
        <f>IFERROR(VLOOKUP(ACOMPANHAMENTO_02[[#This Row],[MAT]],FUNCIONARIOS[],3,FALSE),"")</f>
        <v/>
      </c>
      <c r="E221" s="26" t="str">
        <f>IFERROR(VLOOKUP(ACOMPANHAMENTO_02[[#This Row],[MAT]],FUNCIONARIOS[],4,FALSE),"")</f>
        <v/>
      </c>
      <c r="F221" s="8"/>
      <c r="G221" s="7"/>
      <c r="H221" s="28" t="str">
        <f>IFERROR(VLOOKUP(ACOMPANHAMENTO_02[[#This Row],[COD.S]],TABELA_PRODUÇÃO[[COD]:[SERVIÇOS]],3,FALSE),"")</f>
        <v/>
      </c>
      <c r="I221" s="140" t="str">
        <f>IFERROR(VLOOKUP(ACOMPANHAMENTO_02[[#This Row],[COD.S]],TABELA_PRODUÇÃO[[COD]:[UND.]],4,FALSE),"")</f>
        <v/>
      </c>
      <c r="J221" s="8"/>
      <c r="K221" s="58"/>
      <c r="L221" s="9"/>
      <c r="M22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2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2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21" s="6">
        <f>ACOMPANHAMENTO_02[[#This Row],[QUANT]]</f>
        <v>0</v>
      </c>
    </row>
    <row r="222" spans="2:16" s="6" customFormat="1" ht="12.75" x14ac:dyDescent="0.2">
      <c r="B222" s="6" t="str">
        <f>IF(ACOMPANHAMENTO_02[[#This Row],[MAT]]="","",COUNTA($C$8:C222))</f>
        <v/>
      </c>
      <c r="C222" s="3"/>
      <c r="D222" s="26" t="str">
        <f>IFERROR(VLOOKUP(ACOMPANHAMENTO_02[[#This Row],[MAT]],FUNCIONARIOS[],3,FALSE),"")</f>
        <v/>
      </c>
      <c r="E222" s="26" t="str">
        <f>IFERROR(VLOOKUP(ACOMPANHAMENTO_02[[#This Row],[MAT]],FUNCIONARIOS[],4,FALSE),"")</f>
        <v/>
      </c>
      <c r="F222" s="8"/>
      <c r="G222" s="7"/>
      <c r="H222" s="28" t="str">
        <f>IFERROR(VLOOKUP(ACOMPANHAMENTO_02[[#This Row],[COD.S]],TABELA_PRODUÇÃO[[COD]:[SERVIÇOS]],3,FALSE),"")</f>
        <v/>
      </c>
      <c r="I222" s="140" t="str">
        <f>IFERROR(VLOOKUP(ACOMPANHAMENTO_02[[#This Row],[COD.S]],TABELA_PRODUÇÃO[[COD]:[UND.]],4,FALSE),"")</f>
        <v/>
      </c>
      <c r="J222" s="8"/>
      <c r="K222" s="58"/>
      <c r="L222" s="9"/>
      <c r="M22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2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2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22" s="6">
        <f>ACOMPANHAMENTO_02[[#This Row],[QUANT]]</f>
        <v>0</v>
      </c>
    </row>
    <row r="223" spans="2:16" s="6" customFormat="1" ht="12.75" x14ac:dyDescent="0.2">
      <c r="B223" s="6" t="str">
        <f>IF(ACOMPANHAMENTO_02[[#This Row],[MAT]]="","",COUNTA($C$8:C223))</f>
        <v/>
      </c>
      <c r="C223" s="3"/>
      <c r="D223" s="26" t="str">
        <f>IFERROR(VLOOKUP(ACOMPANHAMENTO_02[[#This Row],[MAT]],FUNCIONARIOS[],3,FALSE),"")</f>
        <v/>
      </c>
      <c r="E223" s="26" t="str">
        <f>IFERROR(VLOOKUP(ACOMPANHAMENTO_02[[#This Row],[MAT]],FUNCIONARIOS[],4,FALSE),"")</f>
        <v/>
      </c>
      <c r="F223" s="8"/>
      <c r="G223" s="7"/>
      <c r="H223" s="28" t="str">
        <f>IFERROR(VLOOKUP(ACOMPANHAMENTO_02[[#This Row],[COD.S]],TABELA_PRODUÇÃO[[COD]:[SERVIÇOS]],3,FALSE),"")</f>
        <v/>
      </c>
      <c r="I223" s="140" t="str">
        <f>IFERROR(VLOOKUP(ACOMPANHAMENTO_02[[#This Row],[COD.S]],TABELA_PRODUÇÃO[[COD]:[UND.]],4,FALSE),"")</f>
        <v/>
      </c>
      <c r="J223" s="8"/>
      <c r="K223" s="58"/>
      <c r="L223" s="9"/>
      <c r="M22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2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2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23" s="6">
        <f>ACOMPANHAMENTO_02[[#This Row],[QUANT]]</f>
        <v>0</v>
      </c>
    </row>
    <row r="224" spans="2:16" s="6" customFormat="1" ht="12.75" x14ac:dyDescent="0.2">
      <c r="B224" s="6" t="str">
        <f>IF(ACOMPANHAMENTO_02[[#This Row],[MAT]]="","",COUNTA($C$8:C224))</f>
        <v/>
      </c>
      <c r="C224" s="3"/>
      <c r="D224" s="26" t="str">
        <f>IFERROR(VLOOKUP(ACOMPANHAMENTO_02[[#This Row],[MAT]],FUNCIONARIOS[],3,FALSE),"")</f>
        <v/>
      </c>
      <c r="E224" s="26" t="str">
        <f>IFERROR(VLOOKUP(ACOMPANHAMENTO_02[[#This Row],[MAT]],FUNCIONARIOS[],4,FALSE),"")</f>
        <v/>
      </c>
      <c r="F224" s="8"/>
      <c r="G224" s="7"/>
      <c r="H224" s="28" t="str">
        <f>IFERROR(VLOOKUP(ACOMPANHAMENTO_02[[#This Row],[COD.S]],TABELA_PRODUÇÃO[[COD]:[SERVIÇOS]],3,FALSE),"")</f>
        <v/>
      </c>
      <c r="I224" s="140" t="str">
        <f>IFERROR(VLOOKUP(ACOMPANHAMENTO_02[[#This Row],[COD.S]],TABELA_PRODUÇÃO[[COD]:[UND.]],4,FALSE),"")</f>
        <v/>
      </c>
      <c r="J224" s="8"/>
      <c r="K224" s="58"/>
      <c r="L224" s="9"/>
      <c r="M22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2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2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24" s="6">
        <f>ACOMPANHAMENTO_02[[#This Row],[QUANT]]</f>
        <v>0</v>
      </c>
    </row>
    <row r="225" spans="2:16" s="6" customFormat="1" ht="12.75" x14ac:dyDescent="0.2">
      <c r="B225" s="6" t="str">
        <f>IF(ACOMPANHAMENTO_02[[#This Row],[MAT]]="","",COUNTA($C$8:C225))</f>
        <v/>
      </c>
      <c r="C225" s="3"/>
      <c r="D225" s="26" t="str">
        <f>IFERROR(VLOOKUP(ACOMPANHAMENTO_02[[#This Row],[MAT]],FUNCIONARIOS[],3,FALSE),"")</f>
        <v/>
      </c>
      <c r="E225" s="26" t="str">
        <f>IFERROR(VLOOKUP(ACOMPANHAMENTO_02[[#This Row],[MAT]],FUNCIONARIOS[],4,FALSE),"")</f>
        <v/>
      </c>
      <c r="F225" s="8"/>
      <c r="G225" s="7"/>
      <c r="H225" s="28" t="str">
        <f>IFERROR(VLOOKUP(ACOMPANHAMENTO_02[[#This Row],[COD.S]],TABELA_PRODUÇÃO[[COD]:[SERVIÇOS]],3,FALSE),"")</f>
        <v/>
      </c>
      <c r="I225" s="140" t="str">
        <f>IFERROR(VLOOKUP(ACOMPANHAMENTO_02[[#This Row],[COD.S]],TABELA_PRODUÇÃO[[COD]:[UND.]],4,FALSE),"")</f>
        <v/>
      </c>
      <c r="J225" s="8"/>
      <c r="K225" s="58"/>
      <c r="L225" s="9"/>
      <c r="M22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2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2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25" s="6">
        <f>ACOMPANHAMENTO_02[[#This Row],[QUANT]]</f>
        <v>0</v>
      </c>
    </row>
    <row r="226" spans="2:16" s="6" customFormat="1" ht="12.75" x14ac:dyDescent="0.2">
      <c r="B226" s="6" t="str">
        <f>IF(ACOMPANHAMENTO_02[[#This Row],[MAT]]="","",COUNTA($C$8:C226))</f>
        <v/>
      </c>
      <c r="C226" s="3"/>
      <c r="D226" s="26" t="str">
        <f>IFERROR(VLOOKUP(ACOMPANHAMENTO_02[[#This Row],[MAT]],FUNCIONARIOS[],3,FALSE),"")</f>
        <v/>
      </c>
      <c r="E226" s="26" t="str">
        <f>IFERROR(VLOOKUP(ACOMPANHAMENTO_02[[#This Row],[MAT]],FUNCIONARIOS[],4,FALSE),"")</f>
        <v/>
      </c>
      <c r="F226" s="8"/>
      <c r="G226" s="7"/>
      <c r="H226" s="28" t="str">
        <f>IFERROR(VLOOKUP(ACOMPANHAMENTO_02[[#This Row],[COD.S]],TABELA_PRODUÇÃO[[COD]:[SERVIÇOS]],3,FALSE),"")</f>
        <v/>
      </c>
      <c r="I226" s="140" t="str">
        <f>IFERROR(VLOOKUP(ACOMPANHAMENTO_02[[#This Row],[COD.S]],TABELA_PRODUÇÃO[[COD]:[UND.]],4,FALSE),"")</f>
        <v/>
      </c>
      <c r="J226" s="8"/>
      <c r="K226" s="58"/>
      <c r="L226" s="9"/>
      <c r="M22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2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2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26" s="6">
        <f>ACOMPANHAMENTO_02[[#This Row],[QUANT]]</f>
        <v>0</v>
      </c>
    </row>
    <row r="227" spans="2:16" s="6" customFormat="1" ht="12.75" x14ac:dyDescent="0.2">
      <c r="B227" s="6" t="str">
        <f>IF(ACOMPANHAMENTO_02[[#This Row],[MAT]]="","",COUNTA($C$8:C227))</f>
        <v/>
      </c>
      <c r="C227" s="3"/>
      <c r="D227" s="26" t="str">
        <f>IFERROR(VLOOKUP(ACOMPANHAMENTO_02[[#This Row],[MAT]],FUNCIONARIOS[],3,FALSE),"")</f>
        <v/>
      </c>
      <c r="E227" s="26" t="str">
        <f>IFERROR(VLOOKUP(ACOMPANHAMENTO_02[[#This Row],[MAT]],FUNCIONARIOS[],4,FALSE),"")</f>
        <v/>
      </c>
      <c r="F227" s="8"/>
      <c r="G227" s="7"/>
      <c r="H227" s="28" t="str">
        <f>IFERROR(VLOOKUP(ACOMPANHAMENTO_02[[#This Row],[COD.S]],TABELA_PRODUÇÃO[[COD]:[SERVIÇOS]],3,FALSE),"")</f>
        <v/>
      </c>
      <c r="I227" s="140" t="str">
        <f>IFERROR(VLOOKUP(ACOMPANHAMENTO_02[[#This Row],[COD.S]],TABELA_PRODUÇÃO[[COD]:[UND.]],4,FALSE),"")</f>
        <v/>
      </c>
      <c r="J227" s="8"/>
      <c r="K227" s="58"/>
      <c r="L227" s="9"/>
      <c r="M22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2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2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27" s="6">
        <f>ACOMPANHAMENTO_02[[#This Row],[QUANT]]</f>
        <v>0</v>
      </c>
    </row>
    <row r="228" spans="2:16" s="6" customFormat="1" ht="12.75" x14ac:dyDescent="0.2">
      <c r="B228" s="6" t="str">
        <f>IF(ACOMPANHAMENTO_02[[#This Row],[MAT]]="","",COUNTA($C$8:C228))</f>
        <v/>
      </c>
      <c r="C228" s="3"/>
      <c r="D228" s="26" t="str">
        <f>IFERROR(VLOOKUP(ACOMPANHAMENTO_02[[#This Row],[MAT]],FUNCIONARIOS[],3,FALSE),"")</f>
        <v/>
      </c>
      <c r="E228" s="26" t="str">
        <f>IFERROR(VLOOKUP(ACOMPANHAMENTO_02[[#This Row],[MAT]],FUNCIONARIOS[],4,FALSE),"")</f>
        <v/>
      </c>
      <c r="F228" s="8"/>
      <c r="G228" s="7"/>
      <c r="H228" s="28" t="str">
        <f>IFERROR(VLOOKUP(ACOMPANHAMENTO_02[[#This Row],[COD.S]],TABELA_PRODUÇÃO[[COD]:[SERVIÇOS]],3,FALSE),"")</f>
        <v/>
      </c>
      <c r="I228" s="140" t="str">
        <f>IFERROR(VLOOKUP(ACOMPANHAMENTO_02[[#This Row],[COD.S]],TABELA_PRODUÇÃO[[COD]:[UND.]],4,FALSE),"")</f>
        <v/>
      </c>
      <c r="J228" s="8"/>
      <c r="K228" s="58"/>
      <c r="L228" s="9"/>
      <c r="M22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2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2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28" s="6">
        <f>ACOMPANHAMENTO_02[[#This Row],[QUANT]]</f>
        <v>0</v>
      </c>
    </row>
    <row r="229" spans="2:16" s="6" customFormat="1" ht="12.75" x14ac:dyDescent="0.2">
      <c r="B229" s="6" t="str">
        <f>IF(ACOMPANHAMENTO_02[[#This Row],[MAT]]="","",COUNTA($C$8:C229))</f>
        <v/>
      </c>
      <c r="C229" s="3"/>
      <c r="D229" s="26" t="str">
        <f>IFERROR(VLOOKUP(ACOMPANHAMENTO_02[[#This Row],[MAT]],FUNCIONARIOS[],3,FALSE),"")</f>
        <v/>
      </c>
      <c r="E229" s="26" t="str">
        <f>IFERROR(VLOOKUP(ACOMPANHAMENTO_02[[#This Row],[MAT]],FUNCIONARIOS[],4,FALSE),"")</f>
        <v/>
      </c>
      <c r="F229" s="8"/>
      <c r="G229" s="7"/>
      <c r="H229" s="28" t="str">
        <f>IFERROR(VLOOKUP(ACOMPANHAMENTO_02[[#This Row],[COD.S]],TABELA_PRODUÇÃO[[COD]:[SERVIÇOS]],3,FALSE),"")</f>
        <v/>
      </c>
      <c r="I229" s="140" t="str">
        <f>IFERROR(VLOOKUP(ACOMPANHAMENTO_02[[#This Row],[COD.S]],TABELA_PRODUÇÃO[[COD]:[UND.]],4,FALSE),"")</f>
        <v/>
      </c>
      <c r="J229" s="8"/>
      <c r="K229" s="58"/>
      <c r="L229" s="9"/>
      <c r="M22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2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2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29" s="6">
        <f>ACOMPANHAMENTO_02[[#This Row],[QUANT]]</f>
        <v>0</v>
      </c>
    </row>
    <row r="230" spans="2:16" s="6" customFormat="1" ht="12.75" x14ac:dyDescent="0.2">
      <c r="B230" s="6" t="str">
        <f>IF(ACOMPANHAMENTO_02[[#This Row],[MAT]]="","",COUNTA($C$8:C230))</f>
        <v/>
      </c>
      <c r="C230" s="3"/>
      <c r="D230" s="26" t="str">
        <f>IFERROR(VLOOKUP(ACOMPANHAMENTO_02[[#This Row],[MAT]],FUNCIONARIOS[],3,FALSE),"")</f>
        <v/>
      </c>
      <c r="E230" s="26" t="str">
        <f>IFERROR(VLOOKUP(ACOMPANHAMENTO_02[[#This Row],[MAT]],FUNCIONARIOS[],4,FALSE),"")</f>
        <v/>
      </c>
      <c r="F230" s="8"/>
      <c r="G230" s="7"/>
      <c r="H230" s="28" t="str">
        <f>IFERROR(VLOOKUP(ACOMPANHAMENTO_02[[#This Row],[COD.S]],TABELA_PRODUÇÃO[[COD]:[SERVIÇOS]],3,FALSE),"")</f>
        <v/>
      </c>
      <c r="I230" s="140" t="str">
        <f>IFERROR(VLOOKUP(ACOMPANHAMENTO_02[[#This Row],[COD.S]],TABELA_PRODUÇÃO[[COD]:[UND.]],4,FALSE),"")</f>
        <v/>
      </c>
      <c r="J230" s="8"/>
      <c r="K230" s="58"/>
      <c r="L230" s="9"/>
      <c r="M23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3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3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30" s="6">
        <f>ACOMPANHAMENTO_02[[#This Row],[QUANT]]</f>
        <v>0</v>
      </c>
    </row>
    <row r="231" spans="2:16" s="6" customFormat="1" ht="12.75" x14ac:dyDescent="0.2">
      <c r="B231" s="6" t="str">
        <f>IF(ACOMPANHAMENTO_02[[#This Row],[MAT]]="","",COUNTA($C$8:C231))</f>
        <v/>
      </c>
      <c r="C231" s="3"/>
      <c r="D231" s="26" t="str">
        <f>IFERROR(VLOOKUP(ACOMPANHAMENTO_02[[#This Row],[MAT]],FUNCIONARIOS[],3,FALSE),"")</f>
        <v/>
      </c>
      <c r="E231" s="26" t="str">
        <f>IFERROR(VLOOKUP(ACOMPANHAMENTO_02[[#This Row],[MAT]],FUNCIONARIOS[],4,FALSE),"")</f>
        <v/>
      </c>
      <c r="F231" s="8"/>
      <c r="G231" s="7"/>
      <c r="H231" s="28" t="str">
        <f>IFERROR(VLOOKUP(ACOMPANHAMENTO_02[[#This Row],[COD.S]],TABELA_PRODUÇÃO[[COD]:[SERVIÇOS]],3,FALSE),"")</f>
        <v/>
      </c>
      <c r="I231" s="140" t="str">
        <f>IFERROR(VLOOKUP(ACOMPANHAMENTO_02[[#This Row],[COD.S]],TABELA_PRODUÇÃO[[COD]:[UND.]],4,FALSE),"")</f>
        <v/>
      </c>
      <c r="J231" s="8"/>
      <c r="K231" s="58"/>
      <c r="L231" s="9"/>
      <c r="M23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3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3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31" s="6">
        <f>ACOMPANHAMENTO_02[[#This Row],[QUANT]]</f>
        <v>0</v>
      </c>
    </row>
    <row r="232" spans="2:16" s="6" customFormat="1" ht="12.75" x14ac:dyDescent="0.2">
      <c r="B232" s="6" t="str">
        <f>IF(ACOMPANHAMENTO_02[[#This Row],[MAT]]="","",COUNTA($C$8:C232))</f>
        <v/>
      </c>
      <c r="C232" s="3"/>
      <c r="D232" s="26" t="str">
        <f>IFERROR(VLOOKUP(ACOMPANHAMENTO_02[[#This Row],[MAT]],FUNCIONARIOS[],3,FALSE),"")</f>
        <v/>
      </c>
      <c r="E232" s="26" t="str">
        <f>IFERROR(VLOOKUP(ACOMPANHAMENTO_02[[#This Row],[MAT]],FUNCIONARIOS[],4,FALSE),"")</f>
        <v/>
      </c>
      <c r="F232" s="8"/>
      <c r="G232" s="7"/>
      <c r="H232" s="28" t="str">
        <f>IFERROR(VLOOKUP(ACOMPANHAMENTO_02[[#This Row],[COD.S]],TABELA_PRODUÇÃO[[COD]:[SERVIÇOS]],3,FALSE),"")</f>
        <v/>
      </c>
      <c r="I232" s="140" t="str">
        <f>IFERROR(VLOOKUP(ACOMPANHAMENTO_02[[#This Row],[COD.S]],TABELA_PRODUÇÃO[[COD]:[UND.]],4,FALSE),"")</f>
        <v/>
      </c>
      <c r="J232" s="8"/>
      <c r="K232" s="58"/>
      <c r="L232" s="9"/>
      <c r="M23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3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3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32" s="6">
        <f>ACOMPANHAMENTO_02[[#This Row],[QUANT]]</f>
        <v>0</v>
      </c>
    </row>
    <row r="233" spans="2:16" s="6" customFormat="1" ht="12.75" x14ac:dyDescent="0.2">
      <c r="B233" s="6" t="str">
        <f>IF(ACOMPANHAMENTO_02[[#This Row],[MAT]]="","",COUNTA($C$8:C233))</f>
        <v/>
      </c>
      <c r="C233" s="3"/>
      <c r="D233" s="26" t="str">
        <f>IFERROR(VLOOKUP(ACOMPANHAMENTO_02[[#This Row],[MAT]],FUNCIONARIOS[],3,FALSE),"")</f>
        <v/>
      </c>
      <c r="E233" s="26" t="str">
        <f>IFERROR(VLOOKUP(ACOMPANHAMENTO_02[[#This Row],[MAT]],FUNCIONARIOS[],4,FALSE),"")</f>
        <v/>
      </c>
      <c r="F233" s="8"/>
      <c r="G233" s="7"/>
      <c r="H233" s="28" t="str">
        <f>IFERROR(VLOOKUP(ACOMPANHAMENTO_02[[#This Row],[COD.S]],TABELA_PRODUÇÃO[[COD]:[SERVIÇOS]],3,FALSE),"")</f>
        <v/>
      </c>
      <c r="I233" s="140" t="str">
        <f>IFERROR(VLOOKUP(ACOMPANHAMENTO_02[[#This Row],[COD.S]],TABELA_PRODUÇÃO[[COD]:[UND.]],4,FALSE),"")</f>
        <v/>
      </c>
      <c r="J233" s="8"/>
      <c r="K233" s="58"/>
      <c r="L233" s="9"/>
      <c r="M23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3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3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33" s="6">
        <f>ACOMPANHAMENTO_02[[#This Row],[QUANT]]</f>
        <v>0</v>
      </c>
    </row>
    <row r="234" spans="2:16" s="6" customFormat="1" ht="12.75" x14ac:dyDescent="0.2">
      <c r="B234" s="6" t="str">
        <f>IF(ACOMPANHAMENTO_02[[#This Row],[MAT]]="","",COUNTA($C$8:C234))</f>
        <v/>
      </c>
      <c r="C234" s="3"/>
      <c r="D234" s="26" t="str">
        <f>IFERROR(VLOOKUP(ACOMPANHAMENTO_02[[#This Row],[MAT]],FUNCIONARIOS[],3,FALSE),"")</f>
        <v/>
      </c>
      <c r="E234" s="26" t="str">
        <f>IFERROR(VLOOKUP(ACOMPANHAMENTO_02[[#This Row],[MAT]],FUNCIONARIOS[],4,FALSE),"")</f>
        <v/>
      </c>
      <c r="F234" s="8"/>
      <c r="G234" s="7"/>
      <c r="H234" s="28" t="str">
        <f>IFERROR(VLOOKUP(ACOMPANHAMENTO_02[[#This Row],[COD.S]],TABELA_PRODUÇÃO[[COD]:[SERVIÇOS]],3,FALSE),"")</f>
        <v/>
      </c>
      <c r="I234" s="140" t="str">
        <f>IFERROR(VLOOKUP(ACOMPANHAMENTO_02[[#This Row],[COD.S]],TABELA_PRODUÇÃO[[COD]:[UND.]],4,FALSE),"")</f>
        <v/>
      </c>
      <c r="J234" s="8"/>
      <c r="K234" s="58"/>
      <c r="L234" s="9"/>
      <c r="M23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3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3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34" s="6">
        <f>ACOMPANHAMENTO_02[[#This Row],[QUANT]]</f>
        <v>0</v>
      </c>
    </row>
    <row r="235" spans="2:16" s="6" customFormat="1" ht="12.75" x14ac:dyDescent="0.2">
      <c r="B235" s="6" t="str">
        <f>IF(ACOMPANHAMENTO_02[[#This Row],[MAT]]="","",COUNTA($C$8:C235))</f>
        <v/>
      </c>
      <c r="C235" s="3"/>
      <c r="D235" s="26" t="str">
        <f>IFERROR(VLOOKUP(ACOMPANHAMENTO_02[[#This Row],[MAT]],FUNCIONARIOS[],3,FALSE),"")</f>
        <v/>
      </c>
      <c r="E235" s="26" t="str">
        <f>IFERROR(VLOOKUP(ACOMPANHAMENTO_02[[#This Row],[MAT]],FUNCIONARIOS[],4,FALSE),"")</f>
        <v/>
      </c>
      <c r="F235" s="8"/>
      <c r="G235" s="7"/>
      <c r="H235" s="28" t="str">
        <f>IFERROR(VLOOKUP(ACOMPANHAMENTO_02[[#This Row],[COD.S]],TABELA_PRODUÇÃO[[COD]:[SERVIÇOS]],3,FALSE),"")</f>
        <v/>
      </c>
      <c r="I235" s="140" t="str">
        <f>IFERROR(VLOOKUP(ACOMPANHAMENTO_02[[#This Row],[COD.S]],TABELA_PRODUÇÃO[[COD]:[UND.]],4,FALSE),"")</f>
        <v/>
      </c>
      <c r="J235" s="8"/>
      <c r="K235" s="58"/>
      <c r="L235" s="9"/>
      <c r="M23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3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3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35" s="6">
        <f>ACOMPANHAMENTO_02[[#This Row],[QUANT]]</f>
        <v>0</v>
      </c>
    </row>
    <row r="236" spans="2:16" s="6" customFormat="1" ht="12.75" x14ac:dyDescent="0.2">
      <c r="B236" s="6" t="str">
        <f>IF(ACOMPANHAMENTO_02[[#This Row],[MAT]]="","",COUNTA($C$8:C236))</f>
        <v/>
      </c>
      <c r="C236" s="3"/>
      <c r="D236" s="26" t="str">
        <f>IFERROR(VLOOKUP(ACOMPANHAMENTO_02[[#This Row],[MAT]],FUNCIONARIOS[],3,FALSE),"")</f>
        <v/>
      </c>
      <c r="E236" s="26" t="str">
        <f>IFERROR(VLOOKUP(ACOMPANHAMENTO_02[[#This Row],[MAT]],FUNCIONARIOS[],4,FALSE),"")</f>
        <v/>
      </c>
      <c r="F236" s="8"/>
      <c r="G236" s="7"/>
      <c r="H236" s="28" t="str">
        <f>IFERROR(VLOOKUP(ACOMPANHAMENTO_02[[#This Row],[COD.S]],TABELA_PRODUÇÃO[[COD]:[SERVIÇOS]],3,FALSE),"")</f>
        <v/>
      </c>
      <c r="I236" s="140" t="str">
        <f>IFERROR(VLOOKUP(ACOMPANHAMENTO_02[[#This Row],[COD.S]],TABELA_PRODUÇÃO[[COD]:[UND.]],4,FALSE),"")</f>
        <v/>
      </c>
      <c r="J236" s="8"/>
      <c r="K236" s="58"/>
      <c r="L236" s="9"/>
      <c r="M23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3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3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36" s="6">
        <f>ACOMPANHAMENTO_02[[#This Row],[QUANT]]</f>
        <v>0</v>
      </c>
    </row>
    <row r="237" spans="2:16" s="6" customFormat="1" ht="12.75" x14ac:dyDescent="0.2">
      <c r="B237" s="6" t="str">
        <f>IF(ACOMPANHAMENTO_02[[#This Row],[MAT]]="","",COUNTA($C$8:C237))</f>
        <v/>
      </c>
      <c r="C237" s="3"/>
      <c r="D237" s="26" t="str">
        <f>IFERROR(VLOOKUP(ACOMPANHAMENTO_02[[#This Row],[MAT]],FUNCIONARIOS[],3,FALSE),"")</f>
        <v/>
      </c>
      <c r="E237" s="26" t="str">
        <f>IFERROR(VLOOKUP(ACOMPANHAMENTO_02[[#This Row],[MAT]],FUNCIONARIOS[],4,FALSE),"")</f>
        <v/>
      </c>
      <c r="F237" s="8"/>
      <c r="G237" s="7"/>
      <c r="H237" s="28" t="str">
        <f>IFERROR(VLOOKUP(ACOMPANHAMENTO_02[[#This Row],[COD.S]],TABELA_PRODUÇÃO[[COD]:[SERVIÇOS]],3,FALSE),"")</f>
        <v/>
      </c>
      <c r="I237" s="140" t="str">
        <f>IFERROR(VLOOKUP(ACOMPANHAMENTO_02[[#This Row],[COD.S]],TABELA_PRODUÇÃO[[COD]:[UND.]],4,FALSE),"")</f>
        <v/>
      </c>
      <c r="J237" s="8"/>
      <c r="K237" s="58"/>
      <c r="L237" s="9"/>
      <c r="M23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3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3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37" s="6">
        <f>ACOMPANHAMENTO_02[[#This Row],[QUANT]]</f>
        <v>0</v>
      </c>
    </row>
    <row r="238" spans="2:16" s="6" customFormat="1" ht="12.75" x14ac:dyDescent="0.2">
      <c r="B238" s="6" t="str">
        <f>IF(ACOMPANHAMENTO_02[[#This Row],[MAT]]="","",COUNTA($C$8:C238))</f>
        <v/>
      </c>
      <c r="C238" s="3"/>
      <c r="D238" s="26" t="str">
        <f>IFERROR(VLOOKUP(ACOMPANHAMENTO_02[[#This Row],[MAT]],FUNCIONARIOS[],3,FALSE),"")</f>
        <v/>
      </c>
      <c r="E238" s="26" t="str">
        <f>IFERROR(VLOOKUP(ACOMPANHAMENTO_02[[#This Row],[MAT]],FUNCIONARIOS[],4,FALSE),"")</f>
        <v/>
      </c>
      <c r="F238" s="8"/>
      <c r="G238" s="7"/>
      <c r="H238" s="28" t="str">
        <f>IFERROR(VLOOKUP(ACOMPANHAMENTO_02[[#This Row],[COD.S]],TABELA_PRODUÇÃO[[COD]:[SERVIÇOS]],3,FALSE),"")</f>
        <v/>
      </c>
      <c r="I238" s="140" t="str">
        <f>IFERROR(VLOOKUP(ACOMPANHAMENTO_02[[#This Row],[COD.S]],TABELA_PRODUÇÃO[[COD]:[UND.]],4,FALSE),"")</f>
        <v/>
      </c>
      <c r="J238" s="8"/>
      <c r="K238" s="58"/>
      <c r="L238" s="9"/>
      <c r="M23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3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3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38" s="6">
        <f>ACOMPANHAMENTO_02[[#This Row],[QUANT]]</f>
        <v>0</v>
      </c>
    </row>
    <row r="239" spans="2:16" s="6" customFormat="1" ht="12.75" x14ac:dyDescent="0.2">
      <c r="B239" s="6" t="str">
        <f>IF(ACOMPANHAMENTO_02[[#This Row],[MAT]]="","",COUNTA($C$8:C239))</f>
        <v/>
      </c>
      <c r="C239" s="3"/>
      <c r="D239" s="26" t="str">
        <f>IFERROR(VLOOKUP(ACOMPANHAMENTO_02[[#This Row],[MAT]],FUNCIONARIOS[],3,FALSE),"")</f>
        <v/>
      </c>
      <c r="E239" s="26" t="str">
        <f>IFERROR(VLOOKUP(ACOMPANHAMENTO_02[[#This Row],[MAT]],FUNCIONARIOS[],4,FALSE),"")</f>
        <v/>
      </c>
      <c r="F239" s="8"/>
      <c r="G239" s="7"/>
      <c r="H239" s="28" t="str">
        <f>IFERROR(VLOOKUP(ACOMPANHAMENTO_02[[#This Row],[COD.S]],TABELA_PRODUÇÃO[[COD]:[SERVIÇOS]],3,FALSE),"")</f>
        <v/>
      </c>
      <c r="I239" s="140" t="str">
        <f>IFERROR(VLOOKUP(ACOMPANHAMENTO_02[[#This Row],[COD.S]],TABELA_PRODUÇÃO[[COD]:[UND.]],4,FALSE),"")</f>
        <v/>
      </c>
      <c r="J239" s="8"/>
      <c r="K239" s="58"/>
      <c r="L239" s="9"/>
      <c r="M23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3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3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39" s="6">
        <f>ACOMPANHAMENTO_02[[#This Row],[QUANT]]</f>
        <v>0</v>
      </c>
    </row>
    <row r="240" spans="2:16" s="6" customFormat="1" ht="12.75" x14ac:dyDescent="0.2">
      <c r="B240" s="6" t="str">
        <f>IF(ACOMPANHAMENTO_02[[#This Row],[MAT]]="","",COUNTA($C$8:C240))</f>
        <v/>
      </c>
      <c r="C240" s="3"/>
      <c r="D240" s="26" t="str">
        <f>IFERROR(VLOOKUP(ACOMPANHAMENTO_02[[#This Row],[MAT]],FUNCIONARIOS[],3,FALSE),"")</f>
        <v/>
      </c>
      <c r="E240" s="26" t="str">
        <f>IFERROR(VLOOKUP(ACOMPANHAMENTO_02[[#This Row],[MAT]],FUNCIONARIOS[],4,FALSE),"")</f>
        <v/>
      </c>
      <c r="F240" s="8"/>
      <c r="G240" s="7"/>
      <c r="H240" s="28" t="str">
        <f>IFERROR(VLOOKUP(ACOMPANHAMENTO_02[[#This Row],[COD.S]],TABELA_PRODUÇÃO[[COD]:[SERVIÇOS]],3,FALSE),"")</f>
        <v/>
      </c>
      <c r="I240" s="140" t="str">
        <f>IFERROR(VLOOKUP(ACOMPANHAMENTO_02[[#This Row],[COD.S]],TABELA_PRODUÇÃO[[COD]:[UND.]],4,FALSE),"")</f>
        <v/>
      </c>
      <c r="J240" s="8"/>
      <c r="K240" s="58"/>
      <c r="L240" s="9"/>
      <c r="M24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4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4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40" s="6">
        <f>ACOMPANHAMENTO_02[[#This Row],[QUANT]]</f>
        <v>0</v>
      </c>
    </row>
    <row r="241" spans="2:16" s="6" customFormat="1" ht="12.75" x14ac:dyDescent="0.2">
      <c r="B241" s="6" t="str">
        <f>IF(ACOMPANHAMENTO_02[[#This Row],[MAT]]="","",COUNTA($C$8:C241))</f>
        <v/>
      </c>
      <c r="C241" s="3"/>
      <c r="D241" s="26" t="str">
        <f>IFERROR(VLOOKUP(ACOMPANHAMENTO_02[[#This Row],[MAT]],FUNCIONARIOS[],3,FALSE),"")</f>
        <v/>
      </c>
      <c r="E241" s="26" t="str">
        <f>IFERROR(VLOOKUP(ACOMPANHAMENTO_02[[#This Row],[MAT]],FUNCIONARIOS[],4,FALSE),"")</f>
        <v/>
      </c>
      <c r="F241" s="8"/>
      <c r="G241" s="7"/>
      <c r="H241" s="28" t="str">
        <f>IFERROR(VLOOKUP(ACOMPANHAMENTO_02[[#This Row],[COD.S]],TABELA_PRODUÇÃO[[COD]:[SERVIÇOS]],3,FALSE),"")</f>
        <v/>
      </c>
      <c r="I241" s="140" t="str">
        <f>IFERROR(VLOOKUP(ACOMPANHAMENTO_02[[#This Row],[COD.S]],TABELA_PRODUÇÃO[[COD]:[UND.]],4,FALSE),"")</f>
        <v/>
      </c>
      <c r="J241" s="8"/>
      <c r="K241" s="58"/>
      <c r="L241" s="9"/>
      <c r="M24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4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4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41" s="6">
        <f>ACOMPANHAMENTO_02[[#This Row],[QUANT]]</f>
        <v>0</v>
      </c>
    </row>
    <row r="242" spans="2:16" s="6" customFormat="1" ht="12.75" x14ac:dyDescent="0.2">
      <c r="B242" s="6" t="str">
        <f>IF(ACOMPANHAMENTO_02[[#This Row],[MAT]]="","",COUNTA($C$8:C242))</f>
        <v/>
      </c>
      <c r="C242" s="3"/>
      <c r="D242" s="26" t="str">
        <f>IFERROR(VLOOKUP(ACOMPANHAMENTO_02[[#This Row],[MAT]],FUNCIONARIOS[],3,FALSE),"")</f>
        <v/>
      </c>
      <c r="E242" s="26" t="str">
        <f>IFERROR(VLOOKUP(ACOMPANHAMENTO_02[[#This Row],[MAT]],FUNCIONARIOS[],4,FALSE),"")</f>
        <v/>
      </c>
      <c r="F242" s="8"/>
      <c r="G242" s="7"/>
      <c r="H242" s="28" t="str">
        <f>IFERROR(VLOOKUP(ACOMPANHAMENTO_02[[#This Row],[COD.S]],TABELA_PRODUÇÃO[[COD]:[SERVIÇOS]],3,FALSE),"")</f>
        <v/>
      </c>
      <c r="I242" s="140" t="str">
        <f>IFERROR(VLOOKUP(ACOMPANHAMENTO_02[[#This Row],[COD.S]],TABELA_PRODUÇÃO[[COD]:[UND.]],4,FALSE),"")</f>
        <v/>
      </c>
      <c r="J242" s="8"/>
      <c r="K242" s="58"/>
      <c r="L242" s="9"/>
      <c r="M24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4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4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42" s="6">
        <f>ACOMPANHAMENTO_02[[#This Row],[QUANT]]</f>
        <v>0</v>
      </c>
    </row>
    <row r="243" spans="2:16" s="6" customFormat="1" ht="12.75" x14ac:dyDescent="0.2">
      <c r="B243" s="6" t="str">
        <f>IF(ACOMPANHAMENTO_02[[#This Row],[MAT]]="","",COUNTA($C$8:C243))</f>
        <v/>
      </c>
      <c r="C243" s="3"/>
      <c r="D243" s="26" t="str">
        <f>IFERROR(VLOOKUP(ACOMPANHAMENTO_02[[#This Row],[MAT]],FUNCIONARIOS[],3,FALSE),"")</f>
        <v/>
      </c>
      <c r="E243" s="26" t="str">
        <f>IFERROR(VLOOKUP(ACOMPANHAMENTO_02[[#This Row],[MAT]],FUNCIONARIOS[],4,FALSE),"")</f>
        <v/>
      </c>
      <c r="F243" s="8"/>
      <c r="G243" s="7"/>
      <c r="H243" s="28" t="str">
        <f>IFERROR(VLOOKUP(ACOMPANHAMENTO_02[[#This Row],[COD.S]],TABELA_PRODUÇÃO[[COD]:[SERVIÇOS]],3,FALSE),"")</f>
        <v/>
      </c>
      <c r="I243" s="140" t="str">
        <f>IFERROR(VLOOKUP(ACOMPANHAMENTO_02[[#This Row],[COD.S]],TABELA_PRODUÇÃO[[COD]:[UND.]],4,FALSE),"")</f>
        <v/>
      </c>
      <c r="J243" s="8"/>
      <c r="K243" s="58"/>
      <c r="L243" s="9"/>
      <c r="M24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4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4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43" s="6">
        <f>ACOMPANHAMENTO_02[[#This Row],[QUANT]]</f>
        <v>0</v>
      </c>
    </row>
    <row r="244" spans="2:16" s="6" customFormat="1" ht="12.75" x14ac:dyDescent="0.2">
      <c r="B244" s="6" t="str">
        <f>IF(ACOMPANHAMENTO_02[[#This Row],[MAT]]="","",COUNTA($C$8:C244))</f>
        <v/>
      </c>
      <c r="C244" s="3"/>
      <c r="D244" s="26" t="str">
        <f>IFERROR(VLOOKUP(ACOMPANHAMENTO_02[[#This Row],[MAT]],FUNCIONARIOS[],3,FALSE),"")</f>
        <v/>
      </c>
      <c r="E244" s="26" t="str">
        <f>IFERROR(VLOOKUP(ACOMPANHAMENTO_02[[#This Row],[MAT]],FUNCIONARIOS[],4,FALSE),"")</f>
        <v/>
      </c>
      <c r="F244" s="8"/>
      <c r="G244" s="7"/>
      <c r="H244" s="28" t="str">
        <f>IFERROR(VLOOKUP(ACOMPANHAMENTO_02[[#This Row],[COD.S]],TABELA_PRODUÇÃO[[COD]:[SERVIÇOS]],3,FALSE),"")</f>
        <v/>
      </c>
      <c r="I244" s="140" t="str">
        <f>IFERROR(VLOOKUP(ACOMPANHAMENTO_02[[#This Row],[COD.S]],TABELA_PRODUÇÃO[[COD]:[UND.]],4,FALSE),"")</f>
        <v/>
      </c>
      <c r="J244" s="8"/>
      <c r="K244" s="58"/>
      <c r="L244" s="9"/>
      <c r="M24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4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4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44" s="6">
        <f>ACOMPANHAMENTO_02[[#This Row],[QUANT]]</f>
        <v>0</v>
      </c>
    </row>
    <row r="245" spans="2:16" s="6" customFormat="1" ht="12.75" x14ac:dyDescent="0.2">
      <c r="B245" s="6" t="str">
        <f>IF(ACOMPANHAMENTO_02[[#This Row],[MAT]]="","",COUNTA($C$8:C245))</f>
        <v/>
      </c>
      <c r="C245" s="3"/>
      <c r="D245" s="26" t="str">
        <f>IFERROR(VLOOKUP(ACOMPANHAMENTO_02[[#This Row],[MAT]],FUNCIONARIOS[],3,FALSE),"")</f>
        <v/>
      </c>
      <c r="E245" s="26" t="str">
        <f>IFERROR(VLOOKUP(ACOMPANHAMENTO_02[[#This Row],[MAT]],FUNCIONARIOS[],4,FALSE),"")</f>
        <v/>
      </c>
      <c r="F245" s="8"/>
      <c r="G245" s="7"/>
      <c r="H245" s="28" t="str">
        <f>IFERROR(VLOOKUP(ACOMPANHAMENTO_02[[#This Row],[COD.S]],TABELA_PRODUÇÃO[[COD]:[SERVIÇOS]],3,FALSE),"")</f>
        <v/>
      </c>
      <c r="I245" s="140" t="str">
        <f>IFERROR(VLOOKUP(ACOMPANHAMENTO_02[[#This Row],[COD.S]],TABELA_PRODUÇÃO[[COD]:[UND.]],4,FALSE),"")</f>
        <v/>
      </c>
      <c r="J245" s="8"/>
      <c r="K245" s="58"/>
      <c r="L245" s="9"/>
      <c r="M24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4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4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45" s="6">
        <f>ACOMPANHAMENTO_02[[#This Row],[QUANT]]</f>
        <v>0</v>
      </c>
    </row>
    <row r="246" spans="2:16" s="6" customFormat="1" ht="12.75" x14ac:dyDescent="0.2">
      <c r="B246" s="6" t="str">
        <f>IF(ACOMPANHAMENTO_02[[#This Row],[MAT]]="","",COUNTA($C$8:C246))</f>
        <v/>
      </c>
      <c r="C246" s="3"/>
      <c r="D246" s="26" t="str">
        <f>IFERROR(VLOOKUP(ACOMPANHAMENTO_02[[#This Row],[MAT]],FUNCIONARIOS[],3,FALSE),"")</f>
        <v/>
      </c>
      <c r="E246" s="26" t="str">
        <f>IFERROR(VLOOKUP(ACOMPANHAMENTO_02[[#This Row],[MAT]],FUNCIONARIOS[],4,FALSE),"")</f>
        <v/>
      </c>
      <c r="F246" s="8"/>
      <c r="G246" s="7"/>
      <c r="H246" s="28" t="str">
        <f>IFERROR(VLOOKUP(ACOMPANHAMENTO_02[[#This Row],[COD.S]],TABELA_PRODUÇÃO[[COD]:[SERVIÇOS]],3,FALSE),"")</f>
        <v/>
      </c>
      <c r="I246" s="140" t="str">
        <f>IFERROR(VLOOKUP(ACOMPANHAMENTO_02[[#This Row],[COD.S]],TABELA_PRODUÇÃO[[COD]:[UND.]],4,FALSE),"")</f>
        <v/>
      </c>
      <c r="J246" s="8"/>
      <c r="K246" s="58"/>
      <c r="L246" s="9"/>
      <c r="M24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4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4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46" s="6">
        <f>ACOMPANHAMENTO_02[[#This Row],[QUANT]]</f>
        <v>0</v>
      </c>
    </row>
    <row r="247" spans="2:16" s="6" customFormat="1" ht="12.75" x14ac:dyDescent="0.2">
      <c r="B247" s="6" t="str">
        <f>IF(ACOMPANHAMENTO_02[[#This Row],[MAT]]="","",COUNTA($C$8:C247))</f>
        <v/>
      </c>
      <c r="C247" s="3"/>
      <c r="D247" s="26" t="str">
        <f>IFERROR(VLOOKUP(ACOMPANHAMENTO_02[[#This Row],[MAT]],FUNCIONARIOS[],3,FALSE),"")</f>
        <v/>
      </c>
      <c r="E247" s="26" t="str">
        <f>IFERROR(VLOOKUP(ACOMPANHAMENTO_02[[#This Row],[MAT]],FUNCIONARIOS[],4,FALSE),"")</f>
        <v/>
      </c>
      <c r="F247" s="8"/>
      <c r="G247" s="7"/>
      <c r="H247" s="28" t="str">
        <f>IFERROR(VLOOKUP(ACOMPANHAMENTO_02[[#This Row],[COD.S]],TABELA_PRODUÇÃO[[COD]:[SERVIÇOS]],3,FALSE),"")</f>
        <v/>
      </c>
      <c r="I247" s="140" t="str">
        <f>IFERROR(VLOOKUP(ACOMPANHAMENTO_02[[#This Row],[COD.S]],TABELA_PRODUÇÃO[[COD]:[UND.]],4,FALSE),"")</f>
        <v/>
      </c>
      <c r="J247" s="8"/>
      <c r="K247" s="58"/>
      <c r="L247" s="9"/>
      <c r="M24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4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4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47" s="6">
        <f>ACOMPANHAMENTO_02[[#This Row],[QUANT]]</f>
        <v>0</v>
      </c>
    </row>
    <row r="248" spans="2:16" s="6" customFormat="1" ht="12.75" x14ac:dyDescent="0.2">
      <c r="B248" s="6" t="str">
        <f>IF(ACOMPANHAMENTO_02[[#This Row],[MAT]]="","",COUNTA($C$8:C248))</f>
        <v/>
      </c>
      <c r="C248" s="3"/>
      <c r="D248" s="26" t="str">
        <f>IFERROR(VLOOKUP(ACOMPANHAMENTO_02[[#This Row],[MAT]],FUNCIONARIOS[],3,FALSE),"")</f>
        <v/>
      </c>
      <c r="E248" s="26" t="str">
        <f>IFERROR(VLOOKUP(ACOMPANHAMENTO_02[[#This Row],[MAT]],FUNCIONARIOS[],4,FALSE),"")</f>
        <v/>
      </c>
      <c r="F248" s="8"/>
      <c r="G248" s="7"/>
      <c r="H248" s="28" t="str">
        <f>IFERROR(VLOOKUP(ACOMPANHAMENTO_02[[#This Row],[COD.S]],TABELA_PRODUÇÃO[[COD]:[SERVIÇOS]],3,FALSE),"")</f>
        <v/>
      </c>
      <c r="I248" s="140" t="str">
        <f>IFERROR(VLOOKUP(ACOMPANHAMENTO_02[[#This Row],[COD.S]],TABELA_PRODUÇÃO[[COD]:[UND.]],4,FALSE),"")</f>
        <v/>
      </c>
      <c r="J248" s="8"/>
      <c r="K248" s="58"/>
      <c r="L248" s="9"/>
      <c r="M24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4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4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48" s="6">
        <f>ACOMPANHAMENTO_02[[#This Row],[QUANT]]</f>
        <v>0</v>
      </c>
    </row>
    <row r="249" spans="2:16" s="6" customFormat="1" ht="12.75" x14ac:dyDescent="0.2">
      <c r="B249" s="6" t="str">
        <f>IF(ACOMPANHAMENTO_02[[#This Row],[MAT]]="","",COUNTA($C$8:C249))</f>
        <v/>
      </c>
      <c r="C249" s="3"/>
      <c r="D249" s="26" t="str">
        <f>IFERROR(VLOOKUP(ACOMPANHAMENTO_02[[#This Row],[MAT]],FUNCIONARIOS[],3,FALSE),"")</f>
        <v/>
      </c>
      <c r="E249" s="26" t="str">
        <f>IFERROR(VLOOKUP(ACOMPANHAMENTO_02[[#This Row],[MAT]],FUNCIONARIOS[],4,FALSE),"")</f>
        <v/>
      </c>
      <c r="F249" s="8"/>
      <c r="G249" s="7"/>
      <c r="H249" s="28" t="str">
        <f>IFERROR(VLOOKUP(ACOMPANHAMENTO_02[[#This Row],[COD.S]],TABELA_PRODUÇÃO[[COD]:[SERVIÇOS]],3,FALSE),"")</f>
        <v/>
      </c>
      <c r="I249" s="140" t="str">
        <f>IFERROR(VLOOKUP(ACOMPANHAMENTO_02[[#This Row],[COD.S]],TABELA_PRODUÇÃO[[COD]:[UND.]],4,FALSE),"")</f>
        <v/>
      </c>
      <c r="J249" s="8"/>
      <c r="K249" s="58"/>
      <c r="L249" s="9"/>
      <c r="M24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4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4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49" s="6">
        <f>ACOMPANHAMENTO_02[[#This Row],[QUANT]]</f>
        <v>0</v>
      </c>
    </row>
    <row r="250" spans="2:16" s="6" customFormat="1" ht="12.75" x14ac:dyDescent="0.2">
      <c r="B250" s="6" t="str">
        <f>IF(ACOMPANHAMENTO_02[[#This Row],[MAT]]="","",COUNTA($C$8:C250))</f>
        <v/>
      </c>
      <c r="C250" s="3"/>
      <c r="D250" s="26" t="str">
        <f>IFERROR(VLOOKUP(ACOMPANHAMENTO_02[[#This Row],[MAT]],FUNCIONARIOS[],3,FALSE),"")</f>
        <v/>
      </c>
      <c r="E250" s="26" t="str">
        <f>IFERROR(VLOOKUP(ACOMPANHAMENTO_02[[#This Row],[MAT]],FUNCIONARIOS[],4,FALSE),"")</f>
        <v/>
      </c>
      <c r="F250" s="8"/>
      <c r="G250" s="7"/>
      <c r="H250" s="28" t="str">
        <f>IFERROR(VLOOKUP(ACOMPANHAMENTO_02[[#This Row],[COD.S]],TABELA_PRODUÇÃO[[COD]:[SERVIÇOS]],3,FALSE),"")</f>
        <v/>
      </c>
      <c r="I250" s="140" t="str">
        <f>IFERROR(VLOOKUP(ACOMPANHAMENTO_02[[#This Row],[COD.S]],TABELA_PRODUÇÃO[[COD]:[UND.]],4,FALSE),"")</f>
        <v/>
      </c>
      <c r="J250" s="8"/>
      <c r="K250" s="58"/>
      <c r="L250" s="9"/>
      <c r="M25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5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5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50" s="6">
        <f>ACOMPANHAMENTO_02[[#This Row],[QUANT]]</f>
        <v>0</v>
      </c>
    </row>
    <row r="251" spans="2:16" s="6" customFormat="1" ht="12.75" x14ac:dyDescent="0.2">
      <c r="B251" s="6" t="str">
        <f>IF(ACOMPANHAMENTO_02[[#This Row],[MAT]]="","",COUNTA($C$8:C251))</f>
        <v/>
      </c>
      <c r="C251" s="3"/>
      <c r="D251" s="26" t="str">
        <f>IFERROR(VLOOKUP(ACOMPANHAMENTO_02[[#This Row],[MAT]],FUNCIONARIOS[],3,FALSE),"")</f>
        <v/>
      </c>
      <c r="E251" s="26" t="str">
        <f>IFERROR(VLOOKUP(ACOMPANHAMENTO_02[[#This Row],[MAT]],FUNCIONARIOS[],4,FALSE),"")</f>
        <v/>
      </c>
      <c r="F251" s="8"/>
      <c r="G251" s="7"/>
      <c r="H251" s="28" t="str">
        <f>IFERROR(VLOOKUP(ACOMPANHAMENTO_02[[#This Row],[COD.S]],TABELA_PRODUÇÃO[[COD]:[SERVIÇOS]],3,FALSE),"")</f>
        <v/>
      </c>
      <c r="I251" s="140" t="str">
        <f>IFERROR(VLOOKUP(ACOMPANHAMENTO_02[[#This Row],[COD.S]],TABELA_PRODUÇÃO[[COD]:[UND.]],4,FALSE),"")</f>
        <v/>
      </c>
      <c r="J251" s="8"/>
      <c r="K251" s="58"/>
      <c r="L251" s="9"/>
      <c r="M25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5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5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51" s="6">
        <f>ACOMPANHAMENTO_02[[#This Row],[QUANT]]</f>
        <v>0</v>
      </c>
    </row>
    <row r="252" spans="2:16" s="6" customFormat="1" ht="12.75" x14ac:dyDescent="0.2">
      <c r="B252" s="6" t="str">
        <f>IF(ACOMPANHAMENTO_02[[#This Row],[MAT]]="","",COUNTA($C$8:C252))</f>
        <v/>
      </c>
      <c r="C252" s="3"/>
      <c r="D252" s="26" t="str">
        <f>IFERROR(VLOOKUP(ACOMPANHAMENTO_02[[#This Row],[MAT]],FUNCIONARIOS[],3,FALSE),"")</f>
        <v/>
      </c>
      <c r="E252" s="26" t="str">
        <f>IFERROR(VLOOKUP(ACOMPANHAMENTO_02[[#This Row],[MAT]],FUNCIONARIOS[],4,FALSE),"")</f>
        <v/>
      </c>
      <c r="F252" s="8"/>
      <c r="G252" s="7"/>
      <c r="H252" s="28" t="str">
        <f>IFERROR(VLOOKUP(ACOMPANHAMENTO_02[[#This Row],[COD.S]],TABELA_PRODUÇÃO[[COD]:[SERVIÇOS]],3,FALSE),"")</f>
        <v/>
      </c>
      <c r="I252" s="140" t="str">
        <f>IFERROR(VLOOKUP(ACOMPANHAMENTO_02[[#This Row],[COD.S]],TABELA_PRODUÇÃO[[COD]:[UND.]],4,FALSE),"")</f>
        <v/>
      </c>
      <c r="J252" s="8"/>
      <c r="K252" s="58"/>
      <c r="L252" s="9"/>
      <c r="M25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5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5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52" s="6">
        <f>ACOMPANHAMENTO_02[[#This Row],[QUANT]]</f>
        <v>0</v>
      </c>
    </row>
    <row r="253" spans="2:16" s="6" customFormat="1" ht="12.75" x14ac:dyDescent="0.2">
      <c r="B253" s="6" t="str">
        <f>IF(ACOMPANHAMENTO_02[[#This Row],[MAT]]="","",COUNTA($C$8:C253))</f>
        <v/>
      </c>
      <c r="C253" s="3"/>
      <c r="D253" s="26" t="str">
        <f>IFERROR(VLOOKUP(ACOMPANHAMENTO_02[[#This Row],[MAT]],FUNCIONARIOS[],3,FALSE),"")</f>
        <v/>
      </c>
      <c r="E253" s="26" t="str">
        <f>IFERROR(VLOOKUP(ACOMPANHAMENTO_02[[#This Row],[MAT]],FUNCIONARIOS[],4,FALSE),"")</f>
        <v/>
      </c>
      <c r="F253" s="8"/>
      <c r="G253" s="7"/>
      <c r="H253" s="28" t="str">
        <f>IFERROR(VLOOKUP(ACOMPANHAMENTO_02[[#This Row],[COD.S]],TABELA_PRODUÇÃO[[COD]:[SERVIÇOS]],3,FALSE),"")</f>
        <v/>
      </c>
      <c r="I253" s="140" t="str">
        <f>IFERROR(VLOOKUP(ACOMPANHAMENTO_02[[#This Row],[COD.S]],TABELA_PRODUÇÃO[[COD]:[UND.]],4,FALSE),"")</f>
        <v/>
      </c>
      <c r="J253" s="8"/>
      <c r="K253" s="58"/>
      <c r="L253" s="9"/>
      <c r="M25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5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5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53" s="6">
        <f>ACOMPANHAMENTO_02[[#This Row],[QUANT]]</f>
        <v>0</v>
      </c>
    </row>
    <row r="254" spans="2:16" s="6" customFormat="1" ht="12.75" x14ac:dyDescent="0.2">
      <c r="B254" s="6" t="str">
        <f>IF(ACOMPANHAMENTO_02[[#This Row],[MAT]]="","",COUNTA($C$8:C254))</f>
        <v/>
      </c>
      <c r="C254" s="3"/>
      <c r="D254" s="26" t="str">
        <f>IFERROR(VLOOKUP(ACOMPANHAMENTO_02[[#This Row],[MAT]],FUNCIONARIOS[],3,FALSE),"")</f>
        <v/>
      </c>
      <c r="E254" s="26" t="str">
        <f>IFERROR(VLOOKUP(ACOMPANHAMENTO_02[[#This Row],[MAT]],FUNCIONARIOS[],4,FALSE),"")</f>
        <v/>
      </c>
      <c r="F254" s="8"/>
      <c r="G254" s="7"/>
      <c r="H254" s="28" t="str">
        <f>IFERROR(VLOOKUP(ACOMPANHAMENTO_02[[#This Row],[COD.S]],TABELA_PRODUÇÃO[[COD]:[SERVIÇOS]],3,FALSE),"")</f>
        <v/>
      </c>
      <c r="I254" s="140" t="str">
        <f>IFERROR(VLOOKUP(ACOMPANHAMENTO_02[[#This Row],[COD.S]],TABELA_PRODUÇÃO[[COD]:[UND.]],4,FALSE),"")</f>
        <v/>
      </c>
      <c r="J254" s="8"/>
      <c r="K254" s="58"/>
      <c r="L254" s="9"/>
      <c r="M25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5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5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54" s="6">
        <f>ACOMPANHAMENTO_02[[#This Row],[QUANT]]</f>
        <v>0</v>
      </c>
    </row>
    <row r="255" spans="2:16" s="6" customFormat="1" ht="12.75" x14ac:dyDescent="0.2">
      <c r="B255" s="6" t="str">
        <f>IF(ACOMPANHAMENTO_02[[#This Row],[MAT]]="","",COUNTA($C$8:C255))</f>
        <v/>
      </c>
      <c r="C255" s="3"/>
      <c r="D255" s="26" t="str">
        <f>IFERROR(VLOOKUP(ACOMPANHAMENTO_02[[#This Row],[MAT]],FUNCIONARIOS[],3,FALSE),"")</f>
        <v/>
      </c>
      <c r="E255" s="26" t="str">
        <f>IFERROR(VLOOKUP(ACOMPANHAMENTO_02[[#This Row],[MAT]],FUNCIONARIOS[],4,FALSE),"")</f>
        <v/>
      </c>
      <c r="F255" s="8"/>
      <c r="G255" s="7"/>
      <c r="H255" s="28" t="str">
        <f>IFERROR(VLOOKUP(ACOMPANHAMENTO_02[[#This Row],[COD.S]],TABELA_PRODUÇÃO[[COD]:[SERVIÇOS]],3,FALSE),"")</f>
        <v/>
      </c>
      <c r="I255" s="140" t="str">
        <f>IFERROR(VLOOKUP(ACOMPANHAMENTO_02[[#This Row],[COD.S]],TABELA_PRODUÇÃO[[COD]:[UND.]],4,FALSE),"")</f>
        <v/>
      </c>
      <c r="J255" s="8"/>
      <c r="K255" s="58"/>
      <c r="L255" s="9"/>
      <c r="M25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5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5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55" s="6">
        <f>ACOMPANHAMENTO_02[[#This Row],[QUANT]]</f>
        <v>0</v>
      </c>
    </row>
    <row r="256" spans="2:16" s="6" customFormat="1" ht="12.75" x14ac:dyDescent="0.2">
      <c r="B256" s="6" t="str">
        <f>IF(ACOMPANHAMENTO_02[[#This Row],[MAT]]="","",COUNTA($C$8:C256))</f>
        <v/>
      </c>
      <c r="C256" s="3"/>
      <c r="D256" s="26" t="str">
        <f>IFERROR(VLOOKUP(ACOMPANHAMENTO_02[[#This Row],[MAT]],FUNCIONARIOS[],3,FALSE),"")</f>
        <v/>
      </c>
      <c r="E256" s="26" t="str">
        <f>IFERROR(VLOOKUP(ACOMPANHAMENTO_02[[#This Row],[MAT]],FUNCIONARIOS[],4,FALSE),"")</f>
        <v/>
      </c>
      <c r="F256" s="8"/>
      <c r="G256" s="7"/>
      <c r="H256" s="28" t="str">
        <f>IFERROR(VLOOKUP(ACOMPANHAMENTO_02[[#This Row],[COD.S]],TABELA_PRODUÇÃO[[COD]:[SERVIÇOS]],3,FALSE),"")</f>
        <v/>
      </c>
      <c r="I256" s="140" t="str">
        <f>IFERROR(VLOOKUP(ACOMPANHAMENTO_02[[#This Row],[COD.S]],TABELA_PRODUÇÃO[[COD]:[UND.]],4,FALSE),"")</f>
        <v/>
      </c>
      <c r="J256" s="8"/>
      <c r="K256" s="58"/>
      <c r="L256" s="9"/>
      <c r="M25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5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5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56" s="6">
        <f>ACOMPANHAMENTO_02[[#This Row],[QUANT]]</f>
        <v>0</v>
      </c>
    </row>
    <row r="257" spans="2:16" s="6" customFormat="1" ht="12.75" x14ac:dyDescent="0.2">
      <c r="B257" s="6" t="str">
        <f>IF(ACOMPANHAMENTO_02[[#This Row],[MAT]]="","",COUNTA($C$8:C257))</f>
        <v/>
      </c>
      <c r="C257" s="3"/>
      <c r="D257" s="26" t="str">
        <f>IFERROR(VLOOKUP(ACOMPANHAMENTO_02[[#This Row],[MAT]],FUNCIONARIOS[],3,FALSE),"")</f>
        <v/>
      </c>
      <c r="E257" s="26" t="str">
        <f>IFERROR(VLOOKUP(ACOMPANHAMENTO_02[[#This Row],[MAT]],FUNCIONARIOS[],4,FALSE),"")</f>
        <v/>
      </c>
      <c r="F257" s="8"/>
      <c r="G257" s="7"/>
      <c r="H257" s="28" t="str">
        <f>IFERROR(VLOOKUP(ACOMPANHAMENTO_02[[#This Row],[COD.S]],TABELA_PRODUÇÃO[[COD]:[SERVIÇOS]],3,FALSE),"")</f>
        <v/>
      </c>
      <c r="I257" s="140" t="str">
        <f>IFERROR(VLOOKUP(ACOMPANHAMENTO_02[[#This Row],[COD.S]],TABELA_PRODUÇÃO[[COD]:[UND.]],4,FALSE),"")</f>
        <v/>
      </c>
      <c r="J257" s="8"/>
      <c r="K257" s="58"/>
      <c r="L257" s="9"/>
      <c r="M25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5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5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57" s="6">
        <f>ACOMPANHAMENTO_02[[#This Row],[QUANT]]</f>
        <v>0</v>
      </c>
    </row>
    <row r="258" spans="2:16" s="6" customFormat="1" ht="12.75" x14ac:dyDescent="0.2">
      <c r="B258" s="6" t="str">
        <f>IF(ACOMPANHAMENTO_02[[#This Row],[MAT]]="","",COUNTA($C$8:C258))</f>
        <v/>
      </c>
      <c r="C258" s="3"/>
      <c r="D258" s="26" t="str">
        <f>IFERROR(VLOOKUP(ACOMPANHAMENTO_02[[#This Row],[MAT]],FUNCIONARIOS[],3,FALSE),"")</f>
        <v/>
      </c>
      <c r="E258" s="26" t="str">
        <f>IFERROR(VLOOKUP(ACOMPANHAMENTO_02[[#This Row],[MAT]],FUNCIONARIOS[],4,FALSE),"")</f>
        <v/>
      </c>
      <c r="F258" s="8"/>
      <c r="G258" s="7"/>
      <c r="H258" s="28" t="str">
        <f>IFERROR(VLOOKUP(ACOMPANHAMENTO_02[[#This Row],[COD.S]],TABELA_PRODUÇÃO[[COD]:[SERVIÇOS]],3,FALSE),"")</f>
        <v/>
      </c>
      <c r="I258" s="140" t="str">
        <f>IFERROR(VLOOKUP(ACOMPANHAMENTO_02[[#This Row],[COD.S]],TABELA_PRODUÇÃO[[COD]:[UND.]],4,FALSE),"")</f>
        <v/>
      </c>
      <c r="J258" s="8"/>
      <c r="K258" s="58"/>
      <c r="L258" s="9"/>
      <c r="M25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5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5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58" s="6">
        <f>ACOMPANHAMENTO_02[[#This Row],[QUANT]]</f>
        <v>0</v>
      </c>
    </row>
    <row r="259" spans="2:16" s="6" customFormat="1" ht="12.75" x14ac:dyDescent="0.2">
      <c r="B259" s="6" t="str">
        <f>IF(ACOMPANHAMENTO_02[[#This Row],[MAT]]="","",COUNTA($C$8:C259))</f>
        <v/>
      </c>
      <c r="C259" s="3"/>
      <c r="D259" s="26" t="str">
        <f>IFERROR(VLOOKUP(ACOMPANHAMENTO_02[[#This Row],[MAT]],FUNCIONARIOS[],3,FALSE),"")</f>
        <v/>
      </c>
      <c r="E259" s="26" t="str">
        <f>IFERROR(VLOOKUP(ACOMPANHAMENTO_02[[#This Row],[MAT]],FUNCIONARIOS[],4,FALSE),"")</f>
        <v/>
      </c>
      <c r="F259" s="8"/>
      <c r="G259" s="7"/>
      <c r="H259" s="28" t="str">
        <f>IFERROR(VLOOKUP(ACOMPANHAMENTO_02[[#This Row],[COD.S]],TABELA_PRODUÇÃO[[COD]:[SERVIÇOS]],3,FALSE),"")</f>
        <v/>
      </c>
      <c r="I259" s="140" t="str">
        <f>IFERROR(VLOOKUP(ACOMPANHAMENTO_02[[#This Row],[COD.S]],TABELA_PRODUÇÃO[[COD]:[UND.]],4,FALSE),"")</f>
        <v/>
      </c>
      <c r="J259" s="8"/>
      <c r="K259" s="58"/>
      <c r="L259" s="9"/>
      <c r="M25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5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5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59" s="6">
        <f>ACOMPANHAMENTO_02[[#This Row],[QUANT]]</f>
        <v>0</v>
      </c>
    </row>
    <row r="260" spans="2:16" s="6" customFormat="1" ht="12.75" x14ac:dyDescent="0.2">
      <c r="B260" s="6" t="str">
        <f>IF(ACOMPANHAMENTO_02[[#This Row],[MAT]]="","",COUNTA($C$8:C260))</f>
        <v/>
      </c>
      <c r="C260" s="3"/>
      <c r="D260" s="26" t="str">
        <f>IFERROR(VLOOKUP(ACOMPANHAMENTO_02[[#This Row],[MAT]],FUNCIONARIOS[],3,FALSE),"")</f>
        <v/>
      </c>
      <c r="E260" s="26" t="str">
        <f>IFERROR(VLOOKUP(ACOMPANHAMENTO_02[[#This Row],[MAT]],FUNCIONARIOS[],4,FALSE),"")</f>
        <v/>
      </c>
      <c r="F260" s="8"/>
      <c r="G260" s="7"/>
      <c r="H260" s="28" t="str">
        <f>IFERROR(VLOOKUP(ACOMPANHAMENTO_02[[#This Row],[COD.S]],TABELA_PRODUÇÃO[[COD]:[SERVIÇOS]],3,FALSE),"")</f>
        <v/>
      </c>
      <c r="I260" s="140" t="str">
        <f>IFERROR(VLOOKUP(ACOMPANHAMENTO_02[[#This Row],[COD.S]],TABELA_PRODUÇÃO[[COD]:[UND.]],4,FALSE),"")</f>
        <v/>
      </c>
      <c r="J260" s="8"/>
      <c r="K260" s="58"/>
      <c r="L260" s="9"/>
      <c r="M26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6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6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60" s="6">
        <f>ACOMPANHAMENTO_02[[#This Row],[QUANT]]</f>
        <v>0</v>
      </c>
    </row>
    <row r="261" spans="2:16" s="6" customFormat="1" ht="12.75" x14ac:dyDescent="0.2">
      <c r="B261" s="6" t="str">
        <f>IF(ACOMPANHAMENTO_02[[#This Row],[MAT]]="","",COUNTA($C$8:C261))</f>
        <v/>
      </c>
      <c r="C261" s="3"/>
      <c r="D261" s="26" t="str">
        <f>IFERROR(VLOOKUP(ACOMPANHAMENTO_02[[#This Row],[MAT]],FUNCIONARIOS[],3,FALSE),"")</f>
        <v/>
      </c>
      <c r="E261" s="26" t="str">
        <f>IFERROR(VLOOKUP(ACOMPANHAMENTO_02[[#This Row],[MAT]],FUNCIONARIOS[],4,FALSE),"")</f>
        <v/>
      </c>
      <c r="F261" s="8"/>
      <c r="G261" s="7"/>
      <c r="H261" s="28" t="str">
        <f>IFERROR(VLOOKUP(ACOMPANHAMENTO_02[[#This Row],[COD.S]],TABELA_PRODUÇÃO[[COD]:[SERVIÇOS]],3,FALSE),"")</f>
        <v/>
      </c>
      <c r="I261" s="140" t="str">
        <f>IFERROR(VLOOKUP(ACOMPANHAMENTO_02[[#This Row],[COD.S]],TABELA_PRODUÇÃO[[COD]:[UND.]],4,FALSE),"")</f>
        <v/>
      </c>
      <c r="J261" s="8"/>
      <c r="K261" s="58"/>
      <c r="L261" s="9"/>
      <c r="M26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6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6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61" s="6">
        <f>ACOMPANHAMENTO_02[[#This Row],[QUANT]]</f>
        <v>0</v>
      </c>
    </row>
    <row r="262" spans="2:16" s="6" customFormat="1" ht="12.75" x14ac:dyDescent="0.2">
      <c r="B262" s="6" t="str">
        <f>IF(ACOMPANHAMENTO_02[[#This Row],[MAT]]="","",COUNTA($C$8:C262))</f>
        <v/>
      </c>
      <c r="C262" s="3"/>
      <c r="D262" s="26" t="str">
        <f>IFERROR(VLOOKUP(ACOMPANHAMENTO_02[[#This Row],[MAT]],FUNCIONARIOS[],3,FALSE),"")</f>
        <v/>
      </c>
      <c r="E262" s="26" t="str">
        <f>IFERROR(VLOOKUP(ACOMPANHAMENTO_02[[#This Row],[MAT]],FUNCIONARIOS[],4,FALSE),"")</f>
        <v/>
      </c>
      <c r="F262" s="8"/>
      <c r="G262" s="7"/>
      <c r="H262" s="28" t="str">
        <f>IFERROR(VLOOKUP(ACOMPANHAMENTO_02[[#This Row],[COD.S]],TABELA_PRODUÇÃO[[COD]:[SERVIÇOS]],3,FALSE),"")</f>
        <v/>
      </c>
      <c r="I262" s="140" t="str">
        <f>IFERROR(VLOOKUP(ACOMPANHAMENTO_02[[#This Row],[COD.S]],TABELA_PRODUÇÃO[[COD]:[UND.]],4,FALSE),"")</f>
        <v/>
      </c>
      <c r="J262" s="8"/>
      <c r="K262" s="58"/>
      <c r="L262" s="9"/>
      <c r="M26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6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6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62" s="6">
        <f>ACOMPANHAMENTO_02[[#This Row],[QUANT]]</f>
        <v>0</v>
      </c>
    </row>
    <row r="263" spans="2:16" s="6" customFormat="1" ht="12.75" x14ac:dyDescent="0.2">
      <c r="B263" s="6" t="str">
        <f>IF(ACOMPANHAMENTO_02[[#This Row],[MAT]]="","",COUNTA($C$8:C263))</f>
        <v/>
      </c>
      <c r="C263" s="3"/>
      <c r="D263" s="26" t="str">
        <f>IFERROR(VLOOKUP(ACOMPANHAMENTO_02[[#This Row],[MAT]],FUNCIONARIOS[],3,FALSE),"")</f>
        <v/>
      </c>
      <c r="E263" s="26" t="str">
        <f>IFERROR(VLOOKUP(ACOMPANHAMENTO_02[[#This Row],[MAT]],FUNCIONARIOS[],4,FALSE),"")</f>
        <v/>
      </c>
      <c r="F263" s="8"/>
      <c r="G263" s="7"/>
      <c r="H263" s="28" t="str">
        <f>IFERROR(VLOOKUP(ACOMPANHAMENTO_02[[#This Row],[COD.S]],TABELA_PRODUÇÃO[[COD]:[SERVIÇOS]],3,FALSE),"")</f>
        <v/>
      </c>
      <c r="I263" s="140" t="str">
        <f>IFERROR(VLOOKUP(ACOMPANHAMENTO_02[[#This Row],[COD.S]],TABELA_PRODUÇÃO[[COD]:[UND.]],4,FALSE),"")</f>
        <v/>
      </c>
      <c r="J263" s="8"/>
      <c r="K263" s="58"/>
      <c r="L263" s="9"/>
      <c r="M26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6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6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63" s="6">
        <f>ACOMPANHAMENTO_02[[#This Row],[QUANT]]</f>
        <v>0</v>
      </c>
    </row>
    <row r="264" spans="2:16" s="6" customFormat="1" ht="12.75" x14ac:dyDescent="0.2">
      <c r="B264" s="6" t="str">
        <f>IF(ACOMPANHAMENTO_02[[#This Row],[MAT]]="","",COUNTA($C$8:C264))</f>
        <v/>
      </c>
      <c r="C264" s="3"/>
      <c r="D264" s="26" t="str">
        <f>IFERROR(VLOOKUP(ACOMPANHAMENTO_02[[#This Row],[MAT]],FUNCIONARIOS[],3,FALSE),"")</f>
        <v/>
      </c>
      <c r="E264" s="26" t="str">
        <f>IFERROR(VLOOKUP(ACOMPANHAMENTO_02[[#This Row],[MAT]],FUNCIONARIOS[],4,FALSE),"")</f>
        <v/>
      </c>
      <c r="F264" s="8"/>
      <c r="G264" s="7"/>
      <c r="H264" s="28" t="str">
        <f>IFERROR(VLOOKUP(ACOMPANHAMENTO_02[[#This Row],[COD.S]],TABELA_PRODUÇÃO[[COD]:[SERVIÇOS]],3,FALSE),"")</f>
        <v/>
      </c>
      <c r="I264" s="140" t="str">
        <f>IFERROR(VLOOKUP(ACOMPANHAMENTO_02[[#This Row],[COD.S]],TABELA_PRODUÇÃO[[COD]:[UND.]],4,FALSE),"")</f>
        <v/>
      </c>
      <c r="J264" s="8"/>
      <c r="K264" s="58"/>
      <c r="L264" s="9"/>
      <c r="M26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6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6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64" s="6">
        <f>ACOMPANHAMENTO_02[[#This Row],[QUANT]]</f>
        <v>0</v>
      </c>
    </row>
    <row r="265" spans="2:16" s="6" customFormat="1" ht="12.75" x14ac:dyDescent="0.2">
      <c r="B265" s="6" t="str">
        <f>IF(ACOMPANHAMENTO_02[[#This Row],[MAT]]="","",COUNTA($C$8:C265))</f>
        <v/>
      </c>
      <c r="C265" s="3"/>
      <c r="D265" s="26" t="str">
        <f>IFERROR(VLOOKUP(ACOMPANHAMENTO_02[[#This Row],[MAT]],FUNCIONARIOS[],3,FALSE),"")</f>
        <v/>
      </c>
      <c r="E265" s="26" t="str">
        <f>IFERROR(VLOOKUP(ACOMPANHAMENTO_02[[#This Row],[MAT]],FUNCIONARIOS[],4,FALSE),"")</f>
        <v/>
      </c>
      <c r="F265" s="8"/>
      <c r="G265" s="7"/>
      <c r="H265" s="28" t="str">
        <f>IFERROR(VLOOKUP(ACOMPANHAMENTO_02[[#This Row],[COD.S]],TABELA_PRODUÇÃO[[COD]:[SERVIÇOS]],3,FALSE),"")</f>
        <v/>
      </c>
      <c r="I265" s="140" t="str">
        <f>IFERROR(VLOOKUP(ACOMPANHAMENTO_02[[#This Row],[COD.S]],TABELA_PRODUÇÃO[[COD]:[UND.]],4,FALSE),"")</f>
        <v/>
      </c>
      <c r="J265" s="8"/>
      <c r="K265" s="58"/>
      <c r="L265" s="9"/>
      <c r="M26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6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6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65" s="6">
        <f>ACOMPANHAMENTO_02[[#This Row],[QUANT]]</f>
        <v>0</v>
      </c>
    </row>
    <row r="266" spans="2:16" s="6" customFormat="1" ht="12.75" x14ac:dyDescent="0.2">
      <c r="B266" s="6" t="str">
        <f>IF(ACOMPANHAMENTO_02[[#This Row],[MAT]]="","",COUNTA($C$8:C266))</f>
        <v/>
      </c>
      <c r="C266" s="3"/>
      <c r="D266" s="26" t="str">
        <f>IFERROR(VLOOKUP(ACOMPANHAMENTO_02[[#This Row],[MAT]],FUNCIONARIOS[],3,FALSE),"")</f>
        <v/>
      </c>
      <c r="E266" s="26" t="str">
        <f>IFERROR(VLOOKUP(ACOMPANHAMENTO_02[[#This Row],[MAT]],FUNCIONARIOS[],4,FALSE),"")</f>
        <v/>
      </c>
      <c r="F266" s="8"/>
      <c r="G266" s="7"/>
      <c r="H266" s="28" t="str">
        <f>IFERROR(VLOOKUP(ACOMPANHAMENTO_02[[#This Row],[COD.S]],TABELA_PRODUÇÃO[[COD]:[SERVIÇOS]],3,FALSE),"")</f>
        <v/>
      </c>
      <c r="I266" s="140" t="str">
        <f>IFERROR(VLOOKUP(ACOMPANHAMENTO_02[[#This Row],[COD.S]],TABELA_PRODUÇÃO[[COD]:[UND.]],4,FALSE),"")</f>
        <v/>
      </c>
      <c r="J266" s="8"/>
      <c r="K266" s="58"/>
      <c r="L266" s="9"/>
      <c r="M26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6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6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66" s="6">
        <f>ACOMPANHAMENTO_02[[#This Row],[QUANT]]</f>
        <v>0</v>
      </c>
    </row>
    <row r="267" spans="2:16" s="6" customFormat="1" ht="12.75" x14ac:dyDescent="0.2">
      <c r="B267" s="6" t="str">
        <f>IF(ACOMPANHAMENTO_02[[#This Row],[MAT]]="","",COUNTA($C$8:C267))</f>
        <v/>
      </c>
      <c r="C267" s="3"/>
      <c r="D267" s="26" t="str">
        <f>IFERROR(VLOOKUP(ACOMPANHAMENTO_02[[#This Row],[MAT]],FUNCIONARIOS[],3,FALSE),"")</f>
        <v/>
      </c>
      <c r="E267" s="26" t="str">
        <f>IFERROR(VLOOKUP(ACOMPANHAMENTO_02[[#This Row],[MAT]],FUNCIONARIOS[],4,FALSE),"")</f>
        <v/>
      </c>
      <c r="F267" s="8"/>
      <c r="G267" s="7"/>
      <c r="H267" s="28" t="str">
        <f>IFERROR(VLOOKUP(ACOMPANHAMENTO_02[[#This Row],[COD.S]],TABELA_PRODUÇÃO[[COD]:[SERVIÇOS]],3,FALSE),"")</f>
        <v/>
      </c>
      <c r="I267" s="140" t="str">
        <f>IFERROR(VLOOKUP(ACOMPANHAMENTO_02[[#This Row],[COD.S]],TABELA_PRODUÇÃO[[COD]:[UND.]],4,FALSE),"")</f>
        <v/>
      </c>
      <c r="J267" s="8"/>
      <c r="K267" s="58"/>
      <c r="L267" s="9"/>
      <c r="M26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6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6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67" s="6">
        <f>ACOMPANHAMENTO_02[[#This Row],[QUANT]]</f>
        <v>0</v>
      </c>
    </row>
    <row r="268" spans="2:16" s="6" customFormat="1" ht="12.75" x14ac:dyDescent="0.2">
      <c r="B268" s="6" t="str">
        <f>IF(ACOMPANHAMENTO_02[[#This Row],[MAT]]="","",COUNTA($C$8:C268))</f>
        <v/>
      </c>
      <c r="C268" s="3"/>
      <c r="D268" s="26" t="str">
        <f>IFERROR(VLOOKUP(ACOMPANHAMENTO_02[[#This Row],[MAT]],FUNCIONARIOS[],3,FALSE),"")</f>
        <v/>
      </c>
      <c r="E268" s="26" t="str">
        <f>IFERROR(VLOOKUP(ACOMPANHAMENTO_02[[#This Row],[MAT]],FUNCIONARIOS[],4,FALSE),"")</f>
        <v/>
      </c>
      <c r="F268" s="8"/>
      <c r="G268" s="7"/>
      <c r="H268" s="28" t="str">
        <f>IFERROR(VLOOKUP(ACOMPANHAMENTO_02[[#This Row],[COD.S]],TABELA_PRODUÇÃO[[COD]:[SERVIÇOS]],3,FALSE),"")</f>
        <v/>
      </c>
      <c r="I268" s="140" t="str">
        <f>IFERROR(VLOOKUP(ACOMPANHAMENTO_02[[#This Row],[COD.S]],TABELA_PRODUÇÃO[[COD]:[UND.]],4,FALSE),"")</f>
        <v/>
      </c>
      <c r="J268" s="8"/>
      <c r="K268" s="58"/>
      <c r="L268" s="9"/>
      <c r="M26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6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6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68" s="6">
        <f>ACOMPANHAMENTO_02[[#This Row],[QUANT]]</f>
        <v>0</v>
      </c>
    </row>
    <row r="269" spans="2:16" s="6" customFormat="1" ht="12.75" x14ac:dyDescent="0.2">
      <c r="B269" s="6" t="str">
        <f>IF(ACOMPANHAMENTO_02[[#This Row],[MAT]]="","",COUNTA($C$8:C269))</f>
        <v/>
      </c>
      <c r="C269" s="3"/>
      <c r="D269" s="26" t="str">
        <f>IFERROR(VLOOKUP(ACOMPANHAMENTO_02[[#This Row],[MAT]],FUNCIONARIOS[],3,FALSE),"")</f>
        <v/>
      </c>
      <c r="E269" s="26" t="str">
        <f>IFERROR(VLOOKUP(ACOMPANHAMENTO_02[[#This Row],[MAT]],FUNCIONARIOS[],4,FALSE),"")</f>
        <v/>
      </c>
      <c r="F269" s="8"/>
      <c r="G269" s="7"/>
      <c r="H269" s="28" t="str">
        <f>IFERROR(VLOOKUP(ACOMPANHAMENTO_02[[#This Row],[COD.S]],TABELA_PRODUÇÃO[[COD]:[SERVIÇOS]],3,FALSE),"")</f>
        <v/>
      </c>
      <c r="I269" s="140" t="str">
        <f>IFERROR(VLOOKUP(ACOMPANHAMENTO_02[[#This Row],[COD.S]],TABELA_PRODUÇÃO[[COD]:[UND.]],4,FALSE),"")</f>
        <v/>
      </c>
      <c r="J269" s="8"/>
      <c r="K269" s="58"/>
      <c r="L269" s="9"/>
      <c r="M26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6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6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69" s="6">
        <f>ACOMPANHAMENTO_02[[#This Row],[QUANT]]</f>
        <v>0</v>
      </c>
    </row>
    <row r="270" spans="2:16" s="6" customFormat="1" ht="12.75" x14ac:dyDescent="0.2">
      <c r="B270" s="6" t="str">
        <f>IF(ACOMPANHAMENTO_02[[#This Row],[MAT]]="","",COUNTA($C$8:C270))</f>
        <v/>
      </c>
      <c r="C270" s="3"/>
      <c r="D270" s="26" t="str">
        <f>IFERROR(VLOOKUP(ACOMPANHAMENTO_02[[#This Row],[MAT]],FUNCIONARIOS[],3,FALSE),"")</f>
        <v/>
      </c>
      <c r="E270" s="26" t="str">
        <f>IFERROR(VLOOKUP(ACOMPANHAMENTO_02[[#This Row],[MAT]],FUNCIONARIOS[],4,FALSE),"")</f>
        <v/>
      </c>
      <c r="F270" s="8"/>
      <c r="G270" s="7"/>
      <c r="H270" s="28" t="str">
        <f>IFERROR(VLOOKUP(ACOMPANHAMENTO_02[[#This Row],[COD.S]],TABELA_PRODUÇÃO[[COD]:[SERVIÇOS]],3,FALSE),"")</f>
        <v/>
      </c>
      <c r="I270" s="140" t="str">
        <f>IFERROR(VLOOKUP(ACOMPANHAMENTO_02[[#This Row],[COD.S]],TABELA_PRODUÇÃO[[COD]:[UND.]],4,FALSE),"")</f>
        <v/>
      </c>
      <c r="J270" s="8"/>
      <c r="K270" s="58"/>
      <c r="L270" s="9"/>
      <c r="M27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7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7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70" s="6">
        <f>ACOMPANHAMENTO_02[[#This Row],[QUANT]]</f>
        <v>0</v>
      </c>
    </row>
    <row r="271" spans="2:16" s="6" customFormat="1" ht="12.75" x14ac:dyDescent="0.2">
      <c r="B271" s="6" t="str">
        <f>IF(ACOMPANHAMENTO_02[[#This Row],[MAT]]="","",COUNTA($C$8:C271))</f>
        <v/>
      </c>
      <c r="C271" s="3"/>
      <c r="D271" s="26" t="str">
        <f>IFERROR(VLOOKUP(ACOMPANHAMENTO_02[[#This Row],[MAT]],FUNCIONARIOS[],3,FALSE),"")</f>
        <v/>
      </c>
      <c r="E271" s="26" t="str">
        <f>IFERROR(VLOOKUP(ACOMPANHAMENTO_02[[#This Row],[MAT]],FUNCIONARIOS[],4,FALSE),"")</f>
        <v/>
      </c>
      <c r="F271" s="8"/>
      <c r="G271" s="7"/>
      <c r="H271" s="28" t="str">
        <f>IFERROR(VLOOKUP(ACOMPANHAMENTO_02[[#This Row],[COD.S]],TABELA_PRODUÇÃO[[COD]:[SERVIÇOS]],3,FALSE),"")</f>
        <v/>
      </c>
      <c r="I271" s="140" t="str">
        <f>IFERROR(VLOOKUP(ACOMPANHAMENTO_02[[#This Row],[COD.S]],TABELA_PRODUÇÃO[[COD]:[UND.]],4,FALSE),"")</f>
        <v/>
      </c>
      <c r="J271" s="8"/>
      <c r="K271" s="58"/>
      <c r="L271" s="9"/>
      <c r="M27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7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7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71" s="6">
        <f>ACOMPANHAMENTO_02[[#This Row],[QUANT]]</f>
        <v>0</v>
      </c>
    </row>
    <row r="272" spans="2:16" s="6" customFormat="1" ht="12.75" x14ac:dyDescent="0.2">
      <c r="B272" s="6" t="str">
        <f>IF(ACOMPANHAMENTO_02[[#This Row],[MAT]]="","",COUNTA($C$8:C272))</f>
        <v/>
      </c>
      <c r="C272" s="3"/>
      <c r="D272" s="26" t="str">
        <f>IFERROR(VLOOKUP(ACOMPANHAMENTO_02[[#This Row],[MAT]],FUNCIONARIOS[],3,FALSE),"")</f>
        <v/>
      </c>
      <c r="E272" s="26" t="str">
        <f>IFERROR(VLOOKUP(ACOMPANHAMENTO_02[[#This Row],[MAT]],FUNCIONARIOS[],4,FALSE),"")</f>
        <v/>
      </c>
      <c r="F272" s="8"/>
      <c r="G272" s="7"/>
      <c r="H272" s="28" t="str">
        <f>IFERROR(VLOOKUP(ACOMPANHAMENTO_02[[#This Row],[COD.S]],TABELA_PRODUÇÃO[[COD]:[SERVIÇOS]],3,FALSE),"")</f>
        <v/>
      </c>
      <c r="I272" s="140" t="str">
        <f>IFERROR(VLOOKUP(ACOMPANHAMENTO_02[[#This Row],[COD.S]],TABELA_PRODUÇÃO[[COD]:[UND.]],4,FALSE),"")</f>
        <v/>
      </c>
      <c r="J272" s="8"/>
      <c r="K272" s="58"/>
      <c r="L272" s="9"/>
      <c r="M27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7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7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72" s="6">
        <f>ACOMPANHAMENTO_02[[#This Row],[QUANT]]</f>
        <v>0</v>
      </c>
    </row>
    <row r="273" spans="2:16" s="6" customFormat="1" ht="12.75" x14ac:dyDescent="0.2">
      <c r="B273" s="6" t="str">
        <f>IF(ACOMPANHAMENTO_02[[#This Row],[MAT]]="","",COUNTA($C$8:C273))</f>
        <v/>
      </c>
      <c r="C273" s="3"/>
      <c r="D273" s="26" t="str">
        <f>IFERROR(VLOOKUP(ACOMPANHAMENTO_02[[#This Row],[MAT]],FUNCIONARIOS[],3,FALSE),"")</f>
        <v/>
      </c>
      <c r="E273" s="26" t="str">
        <f>IFERROR(VLOOKUP(ACOMPANHAMENTO_02[[#This Row],[MAT]],FUNCIONARIOS[],4,FALSE),"")</f>
        <v/>
      </c>
      <c r="F273" s="8"/>
      <c r="G273" s="7"/>
      <c r="H273" s="28" t="str">
        <f>IFERROR(VLOOKUP(ACOMPANHAMENTO_02[[#This Row],[COD.S]],TABELA_PRODUÇÃO[[COD]:[SERVIÇOS]],3,FALSE),"")</f>
        <v/>
      </c>
      <c r="I273" s="140" t="str">
        <f>IFERROR(VLOOKUP(ACOMPANHAMENTO_02[[#This Row],[COD.S]],TABELA_PRODUÇÃO[[COD]:[UND.]],4,FALSE),"")</f>
        <v/>
      </c>
      <c r="J273" s="8"/>
      <c r="K273" s="58"/>
      <c r="L273" s="9"/>
      <c r="M27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7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7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73" s="6">
        <f>ACOMPANHAMENTO_02[[#This Row],[QUANT]]</f>
        <v>0</v>
      </c>
    </row>
    <row r="274" spans="2:16" s="6" customFormat="1" ht="12.75" x14ac:dyDescent="0.2">
      <c r="B274" s="6" t="str">
        <f>IF(ACOMPANHAMENTO_02[[#This Row],[MAT]]="","",COUNTA($C$8:C274))</f>
        <v/>
      </c>
      <c r="C274" s="3"/>
      <c r="D274" s="26" t="str">
        <f>IFERROR(VLOOKUP(ACOMPANHAMENTO_02[[#This Row],[MAT]],FUNCIONARIOS[],3,FALSE),"")</f>
        <v/>
      </c>
      <c r="E274" s="26" t="str">
        <f>IFERROR(VLOOKUP(ACOMPANHAMENTO_02[[#This Row],[MAT]],FUNCIONARIOS[],4,FALSE),"")</f>
        <v/>
      </c>
      <c r="F274" s="8"/>
      <c r="G274" s="7"/>
      <c r="H274" s="28" t="str">
        <f>IFERROR(VLOOKUP(ACOMPANHAMENTO_02[[#This Row],[COD.S]],TABELA_PRODUÇÃO[[COD]:[SERVIÇOS]],3,FALSE),"")</f>
        <v/>
      </c>
      <c r="I274" s="140" t="str">
        <f>IFERROR(VLOOKUP(ACOMPANHAMENTO_02[[#This Row],[COD.S]],TABELA_PRODUÇÃO[[COD]:[UND.]],4,FALSE),"")</f>
        <v/>
      </c>
      <c r="J274" s="8"/>
      <c r="K274" s="58"/>
      <c r="L274" s="9"/>
      <c r="M27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7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7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74" s="6">
        <f>ACOMPANHAMENTO_02[[#This Row],[QUANT]]</f>
        <v>0</v>
      </c>
    </row>
    <row r="275" spans="2:16" s="6" customFormat="1" ht="12.75" x14ac:dyDescent="0.2">
      <c r="B275" s="6" t="str">
        <f>IF(ACOMPANHAMENTO_02[[#This Row],[MAT]]="","",COUNTA($C$8:C275))</f>
        <v/>
      </c>
      <c r="C275" s="3"/>
      <c r="D275" s="26" t="str">
        <f>IFERROR(VLOOKUP(ACOMPANHAMENTO_02[[#This Row],[MAT]],FUNCIONARIOS[],3,FALSE),"")</f>
        <v/>
      </c>
      <c r="E275" s="26" t="str">
        <f>IFERROR(VLOOKUP(ACOMPANHAMENTO_02[[#This Row],[MAT]],FUNCIONARIOS[],4,FALSE),"")</f>
        <v/>
      </c>
      <c r="F275" s="8"/>
      <c r="G275" s="7"/>
      <c r="H275" s="28" t="str">
        <f>IFERROR(VLOOKUP(ACOMPANHAMENTO_02[[#This Row],[COD.S]],TABELA_PRODUÇÃO[[COD]:[SERVIÇOS]],3,FALSE),"")</f>
        <v/>
      </c>
      <c r="I275" s="140" t="str">
        <f>IFERROR(VLOOKUP(ACOMPANHAMENTO_02[[#This Row],[COD.S]],TABELA_PRODUÇÃO[[COD]:[UND.]],4,FALSE),"")</f>
        <v/>
      </c>
      <c r="J275" s="8"/>
      <c r="K275" s="58"/>
      <c r="L275" s="9"/>
      <c r="M27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7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7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75" s="6">
        <f>ACOMPANHAMENTO_02[[#This Row],[QUANT]]</f>
        <v>0</v>
      </c>
    </row>
    <row r="276" spans="2:16" s="6" customFormat="1" ht="12.75" x14ac:dyDescent="0.2">
      <c r="B276" s="6" t="str">
        <f>IF(ACOMPANHAMENTO_02[[#This Row],[MAT]]="","",COUNTA($C$8:C276))</f>
        <v/>
      </c>
      <c r="C276" s="3"/>
      <c r="D276" s="26" t="str">
        <f>IFERROR(VLOOKUP(ACOMPANHAMENTO_02[[#This Row],[MAT]],FUNCIONARIOS[],3,FALSE),"")</f>
        <v/>
      </c>
      <c r="E276" s="26" t="str">
        <f>IFERROR(VLOOKUP(ACOMPANHAMENTO_02[[#This Row],[MAT]],FUNCIONARIOS[],4,FALSE),"")</f>
        <v/>
      </c>
      <c r="F276" s="8"/>
      <c r="G276" s="7"/>
      <c r="H276" s="28" t="str">
        <f>IFERROR(VLOOKUP(ACOMPANHAMENTO_02[[#This Row],[COD.S]],TABELA_PRODUÇÃO[[COD]:[SERVIÇOS]],3,FALSE),"")</f>
        <v/>
      </c>
      <c r="I276" s="140" t="str">
        <f>IFERROR(VLOOKUP(ACOMPANHAMENTO_02[[#This Row],[COD.S]],TABELA_PRODUÇÃO[[COD]:[UND.]],4,FALSE),"")</f>
        <v/>
      </c>
      <c r="J276" s="8"/>
      <c r="K276" s="58"/>
      <c r="L276" s="9"/>
      <c r="M27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7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7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76" s="6">
        <f>ACOMPANHAMENTO_02[[#This Row],[QUANT]]</f>
        <v>0</v>
      </c>
    </row>
    <row r="277" spans="2:16" s="6" customFormat="1" ht="12.75" x14ac:dyDescent="0.2">
      <c r="B277" s="6" t="str">
        <f>IF(ACOMPANHAMENTO_02[[#This Row],[MAT]]="","",COUNTA($C$8:C277))</f>
        <v/>
      </c>
      <c r="C277" s="3"/>
      <c r="D277" s="26" t="str">
        <f>IFERROR(VLOOKUP(ACOMPANHAMENTO_02[[#This Row],[MAT]],FUNCIONARIOS[],3,FALSE),"")</f>
        <v/>
      </c>
      <c r="E277" s="26" t="str">
        <f>IFERROR(VLOOKUP(ACOMPANHAMENTO_02[[#This Row],[MAT]],FUNCIONARIOS[],4,FALSE),"")</f>
        <v/>
      </c>
      <c r="F277" s="8"/>
      <c r="G277" s="7"/>
      <c r="H277" s="28" t="str">
        <f>IFERROR(VLOOKUP(ACOMPANHAMENTO_02[[#This Row],[COD.S]],TABELA_PRODUÇÃO[[COD]:[SERVIÇOS]],3,FALSE),"")</f>
        <v/>
      </c>
      <c r="I277" s="140" t="str">
        <f>IFERROR(VLOOKUP(ACOMPANHAMENTO_02[[#This Row],[COD.S]],TABELA_PRODUÇÃO[[COD]:[UND.]],4,FALSE),"")</f>
        <v/>
      </c>
      <c r="J277" s="8"/>
      <c r="K277" s="58"/>
      <c r="L277" s="9"/>
      <c r="M27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7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7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77" s="6">
        <f>ACOMPANHAMENTO_02[[#This Row],[QUANT]]</f>
        <v>0</v>
      </c>
    </row>
    <row r="278" spans="2:16" s="6" customFormat="1" ht="12.75" x14ac:dyDescent="0.2">
      <c r="B278" s="6" t="str">
        <f>IF(ACOMPANHAMENTO_02[[#This Row],[MAT]]="","",COUNTA($C$8:C278))</f>
        <v/>
      </c>
      <c r="C278" s="3"/>
      <c r="D278" s="26" t="str">
        <f>IFERROR(VLOOKUP(ACOMPANHAMENTO_02[[#This Row],[MAT]],FUNCIONARIOS[],3,FALSE),"")</f>
        <v/>
      </c>
      <c r="E278" s="26" t="str">
        <f>IFERROR(VLOOKUP(ACOMPANHAMENTO_02[[#This Row],[MAT]],FUNCIONARIOS[],4,FALSE),"")</f>
        <v/>
      </c>
      <c r="F278" s="8"/>
      <c r="G278" s="7"/>
      <c r="H278" s="28" t="str">
        <f>IFERROR(VLOOKUP(ACOMPANHAMENTO_02[[#This Row],[COD.S]],TABELA_PRODUÇÃO[[COD]:[SERVIÇOS]],3,FALSE),"")</f>
        <v/>
      </c>
      <c r="I278" s="140" t="str">
        <f>IFERROR(VLOOKUP(ACOMPANHAMENTO_02[[#This Row],[COD.S]],TABELA_PRODUÇÃO[[COD]:[UND.]],4,FALSE),"")</f>
        <v/>
      </c>
      <c r="J278" s="8"/>
      <c r="K278" s="58"/>
      <c r="L278" s="9"/>
      <c r="M27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7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7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78" s="6">
        <f>ACOMPANHAMENTO_02[[#This Row],[QUANT]]</f>
        <v>0</v>
      </c>
    </row>
    <row r="279" spans="2:16" s="6" customFormat="1" ht="12.75" x14ac:dyDescent="0.2">
      <c r="B279" s="6" t="str">
        <f>IF(ACOMPANHAMENTO_02[[#This Row],[MAT]]="","",COUNTA($C$8:C279))</f>
        <v/>
      </c>
      <c r="C279" s="3"/>
      <c r="D279" s="26" t="str">
        <f>IFERROR(VLOOKUP(ACOMPANHAMENTO_02[[#This Row],[MAT]],FUNCIONARIOS[],3,FALSE),"")</f>
        <v/>
      </c>
      <c r="E279" s="26" t="str">
        <f>IFERROR(VLOOKUP(ACOMPANHAMENTO_02[[#This Row],[MAT]],FUNCIONARIOS[],4,FALSE),"")</f>
        <v/>
      </c>
      <c r="F279" s="8"/>
      <c r="G279" s="7"/>
      <c r="H279" s="28" t="str">
        <f>IFERROR(VLOOKUP(ACOMPANHAMENTO_02[[#This Row],[COD.S]],TABELA_PRODUÇÃO[[COD]:[SERVIÇOS]],3,FALSE),"")</f>
        <v/>
      </c>
      <c r="I279" s="140" t="str">
        <f>IFERROR(VLOOKUP(ACOMPANHAMENTO_02[[#This Row],[COD.S]],TABELA_PRODUÇÃO[[COD]:[UND.]],4,FALSE),"")</f>
        <v/>
      </c>
      <c r="J279" s="8"/>
      <c r="K279" s="58"/>
      <c r="L279" s="9"/>
      <c r="M27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7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7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79" s="6">
        <f>ACOMPANHAMENTO_02[[#This Row],[QUANT]]</f>
        <v>0</v>
      </c>
    </row>
    <row r="280" spans="2:16" s="6" customFormat="1" ht="12.75" x14ac:dyDescent="0.2">
      <c r="B280" s="6" t="str">
        <f>IF(ACOMPANHAMENTO_02[[#This Row],[MAT]]="","",COUNTA($C$8:C280))</f>
        <v/>
      </c>
      <c r="C280" s="3"/>
      <c r="D280" s="26" t="str">
        <f>IFERROR(VLOOKUP(ACOMPANHAMENTO_02[[#This Row],[MAT]],FUNCIONARIOS[],3,FALSE),"")</f>
        <v/>
      </c>
      <c r="E280" s="26" t="str">
        <f>IFERROR(VLOOKUP(ACOMPANHAMENTO_02[[#This Row],[MAT]],FUNCIONARIOS[],4,FALSE),"")</f>
        <v/>
      </c>
      <c r="F280" s="8"/>
      <c r="G280" s="7"/>
      <c r="H280" s="28" t="str">
        <f>IFERROR(VLOOKUP(ACOMPANHAMENTO_02[[#This Row],[COD.S]],TABELA_PRODUÇÃO[[COD]:[SERVIÇOS]],3,FALSE),"")</f>
        <v/>
      </c>
      <c r="I280" s="140" t="str">
        <f>IFERROR(VLOOKUP(ACOMPANHAMENTO_02[[#This Row],[COD.S]],TABELA_PRODUÇÃO[[COD]:[UND.]],4,FALSE),"")</f>
        <v/>
      </c>
      <c r="J280" s="8"/>
      <c r="K280" s="58"/>
      <c r="L280" s="9"/>
      <c r="M28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8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8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80" s="6">
        <f>ACOMPANHAMENTO_02[[#This Row],[QUANT]]</f>
        <v>0</v>
      </c>
    </row>
    <row r="281" spans="2:16" s="6" customFormat="1" ht="12.75" x14ac:dyDescent="0.2">
      <c r="B281" s="6" t="str">
        <f>IF(ACOMPANHAMENTO_02[[#This Row],[MAT]]="","",COUNTA($C$8:C281))</f>
        <v/>
      </c>
      <c r="C281" s="3"/>
      <c r="D281" s="26" t="str">
        <f>IFERROR(VLOOKUP(ACOMPANHAMENTO_02[[#This Row],[MAT]],FUNCIONARIOS[],3,FALSE),"")</f>
        <v/>
      </c>
      <c r="E281" s="26" t="str">
        <f>IFERROR(VLOOKUP(ACOMPANHAMENTO_02[[#This Row],[MAT]],FUNCIONARIOS[],4,FALSE),"")</f>
        <v/>
      </c>
      <c r="F281" s="8"/>
      <c r="G281" s="7"/>
      <c r="H281" s="28" t="str">
        <f>IFERROR(VLOOKUP(ACOMPANHAMENTO_02[[#This Row],[COD.S]],TABELA_PRODUÇÃO[[COD]:[SERVIÇOS]],3,FALSE),"")</f>
        <v/>
      </c>
      <c r="I281" s="140" t="str">
        <f>IFERROR(VLOOKUP(ACOMPANHAMENTO_02[[#This Row],[COD.S]],TABELA_PRODUÇÃO[[COD]:[UND.]],4,FALSE),"")</f>
        <v/>
      </c>
      <c r="J281" s="8"/>
      <c r="K281" s="58"/>
      <c r="L281" s="9"/>
      <c r="M28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8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8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81" s="6">
        <f>ACOMPANHAMENTO_02[[#This Row],[QUANT]]</f>
        <v>0</v>
      </c>
    </row>
    <row r="282" spans="2:16" s="6" customFormat="1" ht="12.75" x14ac:dyDescent="0.2">
      <c r="B282" s="6" t="str">
        <f>IF(ACOMPANHAMENTO_02[[#This Row],[MAT]]="","",COUNTA($C$8:C282))</f>
        <v/>
      </c>
      <c r="C282" s="3"/>
      <c r="D282" s="26" t="str">
        <f>IFERROR(VLOOKUP(ACOMPANHAMENTO_02[[#This Row],[MAT]],FUNCIONARIOS[],3,FALSE),"")</f>
        <v/>
      </c>
      <c r="E282" s="26" t="str">
        <f>IFERROR(VLOOKUP(ACOMPANHAMENTO_02[[#This Row],[MAT]],FUNCIONARIOS[],4,FALSE),"")</f>
        <v/>
      </c>
      <c r="F282" s="8"/>
      <c r="G282" s="7"/>
      <c r="H282" s="28" t="str">
        <f>IFERROR(VLOOKUP(ACOMPANHAMENTO_02[[#This Row],[COD.S]],TABELA_PRODUÇÃO[[COD]:[SERVIÇOS]],3,FALSE),"")</f>
        <v/>
      </c>
      <c r="I282" s="140" t="str">
        <f>IFERROR(VLOOKUP(ACOMPANHAMENTO_02[[#This Row],[COD.S]],TABELA_PRODUÇÃO[[COD]:[UND.]],4,FALSE),"")</f>
        <v/>
      </c>
      <c r="J282" s="8"/>
      <c r="K282" s="58"/>
      <c r="L282" s="9"/>
      <c r="M28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8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8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82" s="6">
        <f>ACOMPANHAMENTO_02[[#This Row],[QUANT]]</f>
        <v>0</v>
      </c>
    </row>
    <row r="283" spans="2:16" s="6" customFormat="1" ht="12.75" x14ac:dyDescent="0.2">
      <c r="B283" s="6" t="str">
        <f>IF(ACOMPANHAMENTO_02[[#This Row],[MAT]]="","",COUNTA($C$8:C283))</f>
        <v/>
      </c>
      <c r="C283" s="3"/>
      <c r="D283" s="26" t="str">
        <f>IFERROR(VLOOKUP(ACOMPANHAMENTO_02[[#This Row],[MAT]],FUNCIONARIOS[],3,FALSE),"")</f>
        <v/>
      </c>
      <c r="E283" s="26" t="str">
        <f>IFERROR(VLOOKUP(ACOMPANHAMENTO_02[[#This Row],[MAT]],FUNCIONARIOS[],4,FALSE),"")</f>
        <v/>
      </c>
      <c r="F283" s="8"/>
      <c r="G283" s="7"/>
      <c r="H283" s="28" t="str">
        <f>IFERROR(VLOOKUP(ACOMPANHAMENTO_02[[#This Row],[COD.S]],TABELA_PRODUÇÃO[[COD]:[SERVIÇOS]],3,FALSE),"")</f>
        <v/>
      </c>
      <c r="I283" s="140" t="str">
        <f>IFERROR(VLOOKUP(ACOMPANHAMENTO_02[[#This Row],[COD.S]],TABELA_PRODUÇÃO[[COD]:[UND.]],4,FALSE),"")</f>
        <v/>
      </c>
      <c r="J283" s="8"/>
      <c r="K283" s="58"/>
      <c r="L283" s="9"/>
      <c r="M28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8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8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83" s="6">
        <f>ACOMPANHAMENTO_02[[#This Row],[QUANT]]</f>
        <v>0</v>
      </c>
    </row>
    <row r="284" spans="2:16" s="6" customFormat="1" ht="12.75" x14ac:dyDescent="0.2">
      <c r="B284" s="6" t="str">
        <f>IF(ACOMPANHAMENTO_02[[#This Row],[MAT]]="","",COUNTA($C$8:C284))</f>
        <v/>
      </c>
      <c r="C284" s="3"/>
      <c r="D284" s="26" t="str">
        <f>IFERROR(VLOOKUP(ACOMPANHAMENTO_02[[#This Row],[MAT]],FUNCIONARIOS[],3,FALSE),"")</f>
        <v/>
      </c>
      <c r="E284" s="26" t="str">
        <f>IFERROR(VLOOKUP(ACOMPANHAMENTO_02[[#This Row],[MAT]],FUNCIONARIOS[],4,FALSE),"")</f>
        <v/>
      </c>
      <c r="F284" s="8"/>
      <c r="G284" s="7"/>
      <c r="H284" s="28" t="str">
        <f>IFERROR(VLOOKUP(ACOMPANHAMENTO_02[[#This Row],[COD.S]],TABELA_PRODUÇÃO[[COD]:[SERVIÇOS]],3,FALSE),"")</f>
        <v/>
      </c>
      <c r="I284" s="140" t="str">
        <f>IFERROR(VLOOKUP(ACOMPANHAMENTO_02[[#This Row],[COD.S]],TABELA_PRODUÇÃO[[COD]:[UND.]],4,FALSE),"")</f>
        <v/>
      </c>
      <c r="J284" s="8"/>
      <c r="K284" s="58"/>
      <c r="L284" s="9"/>
      <c r="M28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8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8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84" s="6">
        <f>ACOMPANHAMENTO_02[[#This Row],[QUANT]]</f>
        <v>0</v>
      </c>
    </row>
    <row r="285" spans="2:16" s="6" customFormat="1" ht="12.75" x14ac:dyDescent="0.2">
      <c r="B285" s="6" t="str">
        <f>IF(ACOMPANHAMENTO_02[[#This Row],[MAT]]="","",COUNTA($C$8:C285))</f>
        <v/>
      </c>
      <c r="C285" s="3"/>
      <c r="D285" s="26" t="str">
        <f>IFERROR(VLOOKUP(ACOMPANHAMENTO_02[[#This Row],[MAT]],FUNCIONARIOS[],3,FALSE),"")</f>
        <v/>
      </c>
      <c r="E285" s="26" t="str">
        <f>IFERROR(VLOOKUP(ACOMPANHAMENTO_02[[#This Row],[MAT]],FUNCIONARIOS[],4,FALSE),"")</f>
        <v/>
      </c>
      <c r="F285" s="8"/>
      <c r="G285" s="7"/>
      <c r="H285" s="28" t="str">
        <f>IFERROR(VLOOKUP(ACOMPANHAMENTO_02[[#This Row],[COD.S]],TABELA_PRODUÇÃO[[COD]:[SERVIÇOS]],3,FALSE),"")</f>
        <v/>
      </c>
      <c r="I285" s="140" t="str">
        <f>IFERROR(VLOOKUP(ACOMPANHAMENTO_02[[#This Row],[COD.S]],TABELA_PRODUÇÃO[[COD]:[UND.]],4,FALSE),"")</f>
        <v/>
      </c>
      <c r="J285" s="8"/>
      <c r="K285" s="58"/>
      <c r="L285" s="9"/>
      <c r="M28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8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8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85" s="6">
        <f>ACOMPANHAMENTO_02[[#This Row],[QUANT]]</f>
        <v>0</v>
      </c>
    </row>
    <row r="286" spans="2:16" s="6" customFormat="1" ht="12.75" x14ac:dyDescent="0.2">
      <c r="B286" s="6" t="str">
        <f>IF(ACOMPANHAMENTO_02[[#This Row],[MAT]]="","",COUNTA($C$8:C286))</f>
        <v/>
      </c>
      <c r="C286" s="3"/>
      <c r="D286" s="26" t="str">
        <f>IFERROR(VLOOKUP(ACOMPANHAMENTO_02[[#This Row],[MAT]],FUNCIONARIOS[],3,FALSE),"")</f>
        <v/>
      </c>
      <c r="E286" s="26" t="str">
        <f>IFERROR(VLOOKUP(ACOMPANHAMENTO_02[[#This Row],[MAT]],FUNCIONARIOS[],4,FALSE),"")</f>
        <v/>
      </c>
      <c r="F286" s="8"/>
      <c r="G286" s="7"/>
      <c r="H286" s="28" t="str">
        <f>IFERROR(VLOOKUP(ACOMPANHAMENTO_02[[#This Row],[COD.S]],TABELA_PRODUÇÃO[[COD]:[SERVIÇOS]],3,FALSE),"")</f>
        <v/>
      </c>
      <c r="I286" s="140" t="str">
        <f>IFERROR(VLOOKUP(ACOMPANHAMENTO_02[[#This Row],[COD.S]],TABELA_PRODUÇÃO[[COD]:[UND.]],4,FALSE),"")</f>
        <v/>
      </c>
      <c r="J286" s="8"/>
      <c r="K286" s="58"/>
      <c r="L286" s="9"/>
      <c r="M286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86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86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86" s="6">
        <f>ACOMPANHAMENTO_02[[#This Row],[QUANT]]</f>
        <v>0</v>
      </c>
    </row>
    <row r="287" spans="2:16" s="6" customFormat="1" ht="12.75" x14ac:dyDescent="0.2">
      <c r="B287" s="6" t="str">
        <f>IF(ACOMPANHAMENTO_02[[#This Row],[MAT]]="","",COUNTA($C$8:C287))</f>
        <v/>
      </c>
      <c r="C287" s="3"/>
      <c r="D287" s="26" t="str">
        <f>IFERROR(VLOOKUP(ACOMPANHAMENTO_02[[#This Row],[MAT]],FUNCIONARIOS[],3,FALSE),"")</f>
        <v/>
      </c>
      <c r="E287" s="26" t="str">
        <f>IFERROR(VLOOKUP(ACOMPANHAMENTO_02[[#This Row],[MAT]],FUNCIONARIOS[],4,FALSE),"")</f>
        <v/>
      </c>
      <c r="F287" s="8"/>
      <c r="G287" s="7"/>
      <c r="H287" s="28" t="str">
        <f>IFERROR(VLOOKUP(ACOMPANHAMENTO_02[[#This Row],[COD.S]],TABELA_PRODUÇÃO[[COD]:[SERVIÇOS]],3,FALSE),"")</f>
        <v/>
      </c>
      <c r="I287" s="140" t="str">
        <f>IFERROR(VLOOKUP(ACOMPANHAMENTO_02[[#This Row],[COD.S]],TABELA_PRODUÇÃO[[COD]:[UND.]],4,FALSE),"")</f>
        <v/>
      </c>
      <c r="J287" s="8"/>
      <c r="K287" s="58"/>
      <c r="L287" s="9"/>
      <c r="M287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87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87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87" s="6">
        <f>ACOMPANHAMENTO_02[[#This Row],[QUANT]]</f>
        <v>0</v>
      </c>
    </row>
    <row r="288" spans="2:16" s="6" customFormat="1" ht="12.75" x14ac:dyDescent="0.2">
      <c r="B288" s="6" t="str">
        <f>IF(ACOMPANHAMENTO_02[[#This Row],[MAT]]="","",COUNTA($C$8:C288))</f>
        <v/>
      </c>
      <c r="C288" s="3"/>
      <c r="D288" s="26" t="str">
        <f>IFERROR(VLOOKUP(ACOMPANHAMENTO_02[[#This Row],[MAT]],FUNCIONARIOS[],3,FALSE),"")</f>
        <v/>
      </c>
      <c r="E288" s="26" t="str">
        <f>IFERROR(VLOOKUP(ACOMPANHAMENTO_02[[#This Row],[MAT]],FUNCIONARIOS[],4,FALSE),"")</f>
        <v/>
      </c>
      <c r="F288" s="8"/>
      <c r="G288" s="7"/>
      <c r="H288" s="28" t="str">
        <f>IFERROR(VLOOKUP(ACOMPANHAMENTO_02[[#This Row],[COD.S]],TABELA_PRODUÇÃO[[COD]:[SERVIÇOS]],3,FALSE),"")</f>
        <v/>
      </c>
      <c r="I288" s="140" t="str">
        <f>IFERROR(VLOOKUP(ACOMPANHAMENTO_02[[#This Row],[COD.S]],TABELA_PRODUÇÃO[[COD]:[UND.]],4,FALSE),"")</f>
        <v/>
      </c>
      <c r="J288" s="8"/>
      <c r="K288" s="58"/>
      <c r="L288" s="9"/>
      <c r="M288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88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88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88" s="6">
        <f>ACOMPANHAMENTO_02[[#This Row],[QUANT]]</f>
        <v>0</v>
      </c>
    </row>
    <row r="289" spans="2:16" s="6" customFormat="1" ht="12.75" x14ac:dyDescent="0.2">
      <c r="B289" s="6" t="str">
        <f>IF(ACOMPANHAMENTO_02[[#This Row],[MAT]]="","",COUNTA($C$8:C289))</f>
        <v/>
      </c>
      <c r="C289" s="3"/>
      <c r="D289" s="26" t="str">
        <f>IFERROR(VLOOKUP(ACOMPANHAMENTO_02[[#This Row],[MAT]],FUNCIONARIOS[],3,FALSE),"")</f>
        <v/>
      </c>
      <c r="E289" s="26" t="str">
        <f>IFERROR(VLOOKUP(ACOMPANHAMENTO_02[[#This Row],[MAT]],FUNCIONARIOS[],4,FALSE),"")</f>
        <v/>
      </c>
      <c r="F289" s="8"/>
      <c r="G289" s="7"/>
      <c r="H289" s="28" t="str">
        <f>IFERROR(VLOOKUP(ACOMPANHAMENTO_02[[#This Row],[COD.S]],TABELA_PRODUÇÃO[[COD]:[SERVIÇOS]],3,FALSE),"")</f>
        <v/>
      </c>
      <c r="I289" s="140" t="str">
        <f>IFERROR(VLOOKUP(ACOMPANHAMENTO_02[[#This Row],[COD.S]],TABELA_PRODUÇÃO[[COD]:[UND.]],4,FALSE),"")</f>
        <v/>
      </c>
      <c r="J289" s="8"/>
      <c r="K289" s="58"/>
      <c r="L289" s="9"/>
      <c r="M289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89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89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89" s="6">
        <f>ACOMPANHAMENTO_02[[#This Row],[QUANT]]</f>
        <v>0</v>
      </c>
    </row>
    <row r="290" spans="2:16" s="6" customFormat="1" ht="12.75" x14ac:dyDescent="0.2">
      <c r="B290" s="6" t="str">
        <f>IF(ACOMPANHAMENTO_02[[#This Row],[MAT]]="","",COUNTA($C$8:C290))</f>
        <v/>
      </c>
      <c r="C290" s="3"/>
      <c r="D290" s="26" t="str">
        <f>IFERROR(VLOOKUP(ACOMPANHAMENTO_02[[#This Row],[MAT]],FUNCIONARIOS[],3,FALSE),"")</f>
        <v/>
      </c>
      <c r="E290" s="26" t="str">
        <f>IFERROR(VLOOKUP(ACOMPANHAMENTO_02[[#This Row],[MAT]],FUNCIONARIOS[],4,FALSE),"")</f>
        <v/>
      </c>
      <c r="F290" s="8"/>
      <c r="G290" s="7"/>
      <c r="H290" s="28" t="str">
        <f>IFERROR(VLOOKUP(ACOMPANHAMENTO_02[[#This Row],[COD.S]],TABELA_PRODUÇÃO[[COD]:[SERVIÇOS]],3,FALSE),"")</f>
        <v/>
      </c>
      <c r="I290" s="140" t="str">
        <f>IFERROR(VLOOKUP(ACOMPANHAMENTO_02[[#This Row],[COD.S]],TABELA_PRODUÇÃO[[COD]:[UND.]],4,FALSE),"")</f>
        <v/>
      </c>
      <c r="J290" s="8"/>
      <c r="K290" s="58"/>
      <c r="L290" s="9"/>
      <c r="M290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90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90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90" s="6">
        <f>ACOMPANHAMENTO_02[[#This Row],[QUANT]]</f>
        <v>0</v>
      </c>
    </row>
    <row r="291" spans="2:16" s="6" customFormat="1" ht="12.75" x14ac:dyDescent="0.2">
      <c r="B291" s="6" t="str">
        <f>IF(ACOMPANHAMENTO_02[[#This Row],[MAT]]="","",COUNTA($C$8:C291))</f>
        <v/>
      </c>
      <c r="C291" s="3"/>
      <c r="D291" s="26" t="str">
        <f>IFERROR(VLOOKUP(ACOMPANHAMENTO_02[[#This Row],[MAT]],FUNCIONARIOS[],3,FALSE),"")</f>
        <v/>
      </c>
      <c r="E291" s="26" t="str">
        <f>IFERROR(VLOOKUP(ACOMPANHAMENTO_02[[#This Row],[MAT]],FUNCIONARIOS[],4,FALSE),"")</f>
        <v/>
      </c>
      <c r="F291" s="8"/>
      <c r="G291" s="7"/>
      <c r="H291" s="28" t="str">
        <f>IFERROR(VLOOKUP(ACOMPANHAMENTO_02[[#This Row],[COD.S]],TABELA_PRODUÇÃO[[COD]:[SERVIÇOS]],3,FALSE),"")</f>
        <v/>
      </c>
      <c r="I291" s="140" t="str">
        <f>IFERROR(VLOOKUP(ACOMPANHAMENTO_02[[#This Row],[COD.S]],TABELA_PRODUÇÃO[[COD]:[UND.]],4,FALSE),"")</f>
        <v/>
      </c>
      <c r="J291" s="8"/>
      <c r="K291" s="58"/>
      <c r="L291" s="9"/>
      <c r="M291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91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91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91" s="6">
        <f>ACOMPANHAMENTO_02[[#This Row],[QUANT]]</f>
        <v>0</v>
      </c>
    </row>
    <row r="292" spans="2:16" s="6" customFormat="1" ht="12.75" x14ac:dyDescent="0.2">
      <c r="B292" s="6" t="str">
        <f>IF(ACOMPANHAMENTO_02[[#This Row],[MAT]]="","",COUNTA($C$8:C292))</f>
        <v/>
      </c>
      <c r="C292" s="3"/>
      <c r="D292" s="26" t="str">
        <f>IFERROR(VLOOKUP(ACOMPANHAMENTO_02[[#This Row],[MAT]],FUNCIONARIOS[],3,FALSE),"")</f>
        <v/>
      </c>
      <c r="E292" s="26" t="str">
        <f>IFERROR(VLOOKUP(ACOMPANHAMENTO_02[[#This Row],[MAT]],FUNCIONARIOS[],4,FALSE),"")</f>
        <v/>
      </c>
      <c r="F292" s="8"/>
      <c r="G292" s="7"/>
      <c r="H292" s="28" t="str">
        <f>IFERROR(VLOOKUP(ACOMPANHAMENTO_02[[#This Row],[COD.S]],TABELA_PRODUÇÃO[[COD]:[SERVIÇOS]],3,FALSE),"")</f>
        <v/>
      </c>
      <c r="I292" s="140" t="str">
        <f>IFERROR(VLOOKUP(ACOMPANHAMENTO_02[[#This Row],[COD.S]],TABELA_PRODUÇÃO[[COD]:[UND.]],4,FALSE),"")</f>
        <v/>
      </c>
      <c r="J292" s="8"/>
      <c r="K292" s="58"/>
      <c r="L292" s="9"/>
      <c r="M292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92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92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92" s="6">
        <f>ACOMPANHAMENTO_02[[#This Row],[QUANT]]</f>
        <v>0</v>
      </c>
    </row>
    <row r="293" spans="2:16" s="6" customFormat="1" ht="12.75" x14ac:dyDescent="0.2">
      <c r="B293" s="6" t="str">
        <f>IF(ACOMPANHAMENTO_02[[#This Row],[MAT]]="","",COUNTA($C$8:C293))</f>
        <v/>
      </c>
      <c r="C293" s="3"/>
      <c r="D293" s="26" t="str">
        <f>IFERROR(VLOOKUP(ACOMPANHAMENTO_02[[#This Row],[MAT]],FUNCIONARIOS[],3,FALSE),"")</f>
        <v/>
      </c>
      <c r="E293" s="26" t="str">
        <f>IFERROR(VLOOKUP(ACOMPANHAMENTO_02[[#This Row],[MAT]],FUNCIONARIOS[],4,FALSE),"")</f>
        <v/>
      </c>
      <c r="F293" s="8"/>
      <c r="G293" s="7"/>
      <c r="H293" s="28" t="str">
        <f>IFERROR(VLOOKUP(ACOMPANHAMENTO_02[[#This Row],[COD.S]],TABELA_PRODUÇÃO[[COD]:[SERVIÇOS]],3,FALSE),"")</f>
        <v/>
      </c>
      <c r="I293" s="140" t="str">
        <f>IFERROR(VLOOKUP(ACOMPANHAMENTO_02[[#This Row],[COD.S]],TABELA_PRODUÇÃO[[COD]:[UND.]],4,FALSE),"")</f>
        <v/>
      </c>
      <c r="J293" s="8"/>
      <c r="K293" s="58"/>
      <c r="L293" s="9"/>
      <c r="M293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93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93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93" s="6">
        <f>ACOMPANHAMENTO_02[[#This Row],[QUANT]]</f>
        <v>0</v>
      </c>
    </row>
    <row r="294" spans="2:16" s="6" customFormat="1" ht="12.75" x14ac:dyDescent="0.2">
      <c r="B294" s="6" t="str">
        <f>IF(ACOMPANHAMENTO_02[[#This Row],[MAT]]="","",COUNTA($C$8:C294))</f>
        <v/>
      </c>
      <c r="C294" s="3"/>
      <c r="D294" s="26" t="str">
        <f>IFERROR(VLOOKUP(ACOMPANHAMENTO_02[[#This Row],[MAT]],FUNCIONARIOS[],3,FALSE),"")</f>
        <v/>
      </c>
      <c r="E294" s="26" t="str">
        <f>IFERROR(VLOOKUP(ACOMPANHAMENTO_02[[#This Row],[MAT]],FUNCIONARIOS[],4,FALSE),"")</f>
        <v/>
      </c>
      <c r="F294" s="8"/>
      <c r="G294" s="7"/>
      <c r="H294" s="28" t="str">
        <f>IFERROR(VLOOKUP(ACOMPANHAMENTO_02[[#This Row],[COD.S]],TABELA_PRODUÇÃO[[COD]:[SERVIÇOS]],3,FALSE),"")</f>
        <v/>
      </c>
      <c r="I294" s="140" t="str">
        <f>IFERROR(VLOOKUP(ACOMPANHAMENTO_02[[#This Row],[COD.S]],TABELA_PRODUÇÃO[[COD]:[UND.]],4,FALSE),"")</f>
        <v/>
      </c>
      <c r="J294" s="8"/>
      <c r="K294" s="58"/>
      <c r="L294" s="9"/>
      <c r="M294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94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94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94" s="6">
        <f>ACOMPANHAMENTO_02[[#This Row],[QUANT]]</f>
        <v>0</v>
      </c>
    </row>
    <row r="295" spans="2:16" s="6" customFormat="1" x14ac:dyDescent="0.25">
      <c r="B295" s="139" t="str">
        <f>IF(ACOMPANHAMENTO_02[[#This Row],[MAT]]="","",COUNTA($C$8:C999))</f>
        <v/>
      </c>
      <c r="C295" s="3"/>
      <c r="D295" s="26" t="str">
        <f>IFERROR(VLOOKUP(ACOMPANHAMENTO_02[[#This Row],[MAT]],FUNCIONARIOS[],3,FALSE),"")</f>
        <v/>
      </c>
      <c r="E295" s="26" t="str">
        <f>IFERROR(VLOOKUP(ACOMPANHAMENTO_02[[#This Row],[MAT]],FUNCIONARIOS[],4,FALSE),"")</f>
        <v/>
      </c>
      <c r="F295" s="8"/>
      <c r="G295" s="7"/>
      <c r="H295" s="28" t="str">
        <f>IFERROR(VLOOKUP(ACOMPANHAMENTO_02[[#This Row],[COD.S]],TABELA_PRODUÇÃO[[COD]:[SERVIÇOS]],3,FALSE),"")</f>
        <v/>
      </c>
      <c r="I295" s="140" t="str">
        <f>IFERROR(VLOOKUP(ACOMPANHAMENTO_02[[#This Row],[COD.S]],TABELA_PRODUÇÃO[[COD]:[UND.]],4,FALSE),"")</f>
        <v/>
      </c>
      <c r="J295" s="8"/>
      <c r="K295" s="58"/>
      <c r="L295" s="9"/>
      <c r="M295" s="10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95" s="10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95" s="6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95" s="6">
        <f>ACOMPANHAMENTO_02[[#This Row],[QUANT]]</f>
        <v>0</v>
      </c>
    </row>
    <row r="296" spans="2:16" x14ac:dyDescent="0.25">
      <c r="B296" s="140" t="str">
        <f>IF(ACOMPANHAMENTO_02[[#This Row],[MAT]]="","",COUNTA($C$8:C296))</f>
        <v/>
      </c>
      <c r="C296" s="3"/>
      <c r="D296" s="28" t="str">
        <f>IFERROR(VLOOKUP(ACOMPANHAMENTO_02[[#This Row],[MAT]],FUNCIONARIOS[],3,FALSE),"")</f>
        <v/>
      </c>
      <c r="E296" s="28" t="str">
        <f>IFERROR(VLOOKUP(ACOMPANHAMENTO_02[[#This Row],[MAT]],FUNCIONARIOS[],4,FALSE),"")</f>
        <v/>
      </c>
      <c r="F296" s="8"/>
      <c r="G296" s="7"/>
      <c r="H296" s="28" t="str">
        <f>IFERROR(VLOOKUP(ACOMPANHAMENTO_02[[#This Row],[COD.S]],TABELA_PRODUÇÃO[[COD]:[SERVIÇOS]],3,FALSE),"")</f>
        <v/>
      </c>
      <c r="I296" s="140" t="str">
        <f>IFERROR(VLOOKUP(ACOMPANHAMENTO_02[[#This Row],[COD.S]],TABELA_PRODUÇÃO[[COD]:[UND.]],4,FALSE),"")</f>
        <v/>
      </c>
      <c r="J296" s="141"/>
      <c r="K296" s="58"/>
      <c r="L296" s="9"/>
      <c r="M29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9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9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96" s="140">
        <f>ACOMPANHAMENTO_02[[#This Row],[QUANT]]</f>
        <v>0</v>
      </c>
    </row>
    <row r="297" spans="2:16" x14ac:dyDescent="0.25">
      <c r="B297" s="140" t="str">
        <f>IF(ACOMPANHAMENTO_02[[#This Row],[MAT]]="","",COUNTA($C$8:C297))</f>
        <v/>
      </c>
      <c r="C297" s="3"/>
      <c r="D297" s="28" t="str">
        <f>IFERROR(VLOOKUP(ACOMPANHAMENTO_02[[#This Row],[MAT]],FUNCIONARIOS[],3,FALSE),"")</f>
        <v/>
      </c>
      <c r="E297" s="28" t="str">
        <f>IFERROR(VLOOKUP(ACOMPANHAMENTO_02[[#This Row],[MAT]],FUNCIONARIOS[],4,FALSE),"")</f>
        <v/>
      </c>
      <c r="F297" s="8"/>
      <c r="G297" s="7"/>
      <c r="H297" s="28" t="str">
        <f>IFERROR(VLOOKUP(ACOMPANHAMENTO_02[[#This Row],[COD.S]],TABELA_PRODUÇÃO[[COD]:[SERVIÇOS]],3,FALSE),"")</f>
        <v/>
      </c>
      <c r="I297" s="140" t="str">
        <f>IFERROR(VLOOKUP(ACOMPANHAMENTO_02[[#This Row],[COD.S]],TABELA_PRODUÇÃO[[COD]:[UND.]],4,FALSE),"")</f>
        <v/>
      </c>
      <c r="J297" s="141"/>
      <c r="K297" s="58"/>
      <c r="L297" s="9"/>
      <c r="M29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9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9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97" s="140">
        <f>ACOMPANHAMENTO_02[[#This Row],[QUANT]]</f>
        <v>0</v>
      </c>
    </row>
    <row r="298" spans="2:16" x14ac:dyDescent="0.25">
      <c r="B298" s="140" t="str">
        <f>IF(ACOMPANHAMENTO_02[[#This Row],[MAT]]="","",COUNTA($C$8:C298))</f>
        <v/>
      </c>
      <c r="C298" s="3"/>
      <c r="D298" s="28" t="str">
        <f>IFERROR(VLOOKUP(ACOMPANHAMENTO_02[[#This Row],[MAT]],FUNCIONARIOS[],3,FALSE),"")</f>
        <v/>
      </c>
      <c r="E298" s="28" t="str">
        <f>IFERROR(VLOOKUP(ACOMPANHAMENTO_02[[#This Row],[MAT]],FUNCIONARIOS[],4,FALSE),"")</f>
        <v/>
      </c>
      <c r="F298" s="8"/>
      <c r="G298" s="7"/>
      <c r="H298" s="28" t="str">
        <f>IFERROR(VLOOKUP(ACOMPANHAMENTO_02[[#This Row],[COD.S]],TABELA_PRODUÇÃO[[COD]:[SERVIÇOS]],3,FALSE),"")</f>
        <v/>
      </c>
      <c r="I298" s="140" t="str">
        <f>IFERROR(VLOOKUP(ACOMPANHAMENTO_02[[#This Row],[COD.S]],TABELA_PRODUÇÃO[[COD]:[UND.]],4,FALSE),"")</f>
        <v/>
      </c>
      <c r="J298" s="141"/>
      <c r="K298" s="58"/>
      <c r="L298" s="9"/>
      <c r="M29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9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9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98" s="140">
        <f>ACOMPANHAMENTO_02[[#This Row],[QUANT]]</f>
        <v>0</v>
      </c>
    </row>
    <row r="299" spans="2:16" x14ac:dyDescent="0.25">
      <c r="B299" s="140" t="str">
        <f>IF(ACOMPANHAMENTO_02[[#This Row],[MAT]]="","",COUNTA($C$8:C299))</f>
        <v/>
      </c>
      <c r="C299" s="3"/>
      <c r="D299" s="28" t="str">
        <f>IFERROR(VLOOKUP(ACOMPANHAMENTO_02[[#This Row],[MAT]],FUNCIONARIOS[],3,FALSE),"")</f>
        <v/>
      </c>
      <c r="E299" s="28" t="str">
        <f>IFERROR(VLOOKUP(ACOMPANHAMENTO_02[[#This Row],[MAT]],FUNCIONARIOS[],4,FALSE),"")</f>
        <v/>
      </c>
      <c r="F299" s="8"/>
      <c r="G299" s="7"/>
      <c r="H299" s="28" t="str">
        <f>IFERROR(VLOOKUP(ACOMPANHAMENTO_02[[#This Row],[COD.S]],TABELA_PRODUÇÃO[[COD]:[SERVIÇOS]],3,FALSE),"")</f>
        <v/>
      </c>
      <c r="I299" s="140" t="str">
        <f>IFERROR(VLOOKUP(ACOMPANHAMENTO_02[[#This Row],[COD.S]],TABELA_PRODUÇÃO[[COD]:[UND.]],4,FALSE),"")</f>
        <v/>
      </c>
      <c r="J299" s="141"/>
      <c r="K299" s="58"/>
      <c r="L299" s="9"/>
      <c r="M29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29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29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299" s="140">
        <f>ACOMPANHAMENTO_02[[#This Row],[QUANT]]</f>
        <v>0</v>
      </c>
    </row>
    <row r="300" spans="2:16" x14ac:dyDescent="0.25">
      <c r="B300" s="140" t="str">
        <f>IF(ACOMPANHAMENTO_02[[#This Row],[MAT]]="","",COUNTA($C$8:C300))</f>
        <v/>
      </c>
      <c r="C300" s="3"/>
      <c r="D300" s="28" t="str">
        <f>IFERROR(VLOOKUP(ACOMPANHAMENTO_02[[#This Row],[MAT]],FUNCIONARIOS[],3,FALSE),"")</f>
        <v/>
      </c>
      <c r="E300" s="28" t="str">
        <f>IFERROR(VLOOKUP(ACOMPANHAMENTO_02[[#This Row],[MAT]],FUNCIONARIOS[],4,FALSE),"")</f>
        <v/>
      </c>
      <c r="F300" s="8"/>
      <c r="G300" s="7"/>
      <c r="H300" s="28" t="str">
        <f>IFERROR(VLOOKUP(ACOMPANHAMENTO_02[[#This Row],[COD.S]],TABELA_PRODUÇÃO[[COD]:[SERVIÇOS]],3,FALSE),"")</f>
        <v/>
      </c>
      <c r="I300" s="140" t="str">
        <f>IFERROR(VLOOKUP(ACOMPANHAMENTO_02[[#This Row],[COD.S]],TABELA_PRODUÇÃO[[COD]:[UND.]],4,FALSE),"")</f>
        <v/>
      </c>
      <c r="J300" s="141"/>
      <c r="K300" s="58"/>
      <c r="L300" s="9"/>
      <c r="M30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0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0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00" s="140">
        <f>ACOMPANHAMENTO_02[[#This Row],[QUANT]]</f>
        <v>0</v>
      </c>
    </row>
    <row r="301" spans="2:16" x14ac:dyDescent="0.25">
      <c r="B301" s="140" t="str">
        <f>IF(ACOMPANHAMENTO_02[[#This Row],[MAT]]="","",COUNTA($C$8:C301))</f>
        <v/>
      </c>
      <c r="C301" s="3"/>
      <c r="D301" s="28" t="str">
        <f>IFERROR(VLOOKUP(ACOMPANHAMENTO_02[[#This Row],[MAT]],FUNCIONARIOS[],3,FALSE),"")</f>
        <v/>
      </c>
      <c r="E301" s="28" t="str">
        <f>IFERROR(VLOOKUP(ACOMPANHAMENTO_02[[#This Row],[MAT]],FUNCIONARIOS[],4,FALSE),"")</f>
        <v/>
      </c>
      <c r="F301" s="8"/>
      <c r="G301" s="7"/>
      <c r="H301" s="28" t="str">
        <f>IFERROR(VLOOKUP(ACOMPANHAMENTO_02[[#This Row],[COD.S]],TABELA_PRODUÇÃO[[COD]:[SERVIÇOS]],3,FALSE),"")</f>
        <v/>
      </c>
      <c r="I301" s="140" t="str">
        <f>IFERROR(VLOOKUP(ACOMPANHAMENTO_02[[#This Row],[COD.S]],TABELA_PRODUÇÃO[[COD]:[UND.]],4,FALSE),"")</f>
        <v/>
      </c>
      <c r="J301" s="141"/>
      <c r="K301" s="58"/>
      <c r="L301" s="9"/>
      <c r="M30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0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0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01" s="140">
        <f>ACOMPANHAMENTO_02[[#This Row],[QUANT]]</f>
        <v>0</v>
      </c>
    </row>
    <row r="302" spans="2:16" x14ac:dyDescent="0.25">
      <c r="B302" s="140" t="str">
        <f>IF(ACOMPANHAMENTO_02[[#This Row],[MAT]]="","",COUNTA($C$8:C302))</f>
        <v/>
      </c>
      <c r="C302" s="3"/>
      <c r="D302" s="28" t="str">
        <f>IFERROR(VLOOKUP(ACOMPANHAMENTO_02[[#This Row],[MAT]],FUNCIONARIOS[],3,FALSE),"")</f>
        <v/>
      </c>
      <c r="E302" s="28" t="str">
        <f>IFERROR(VLOOKUP(ACOMPANHAMENTO_02[[#This Row],[MAT]],FUNCIONARIOS[],4,FALSE),"")</f>
        <v/>
      </c>
      <c r="F302" s="8"/>
      <c r="G302" s="7"/>
      <c r="H302" s="28" t="str">
        <f>IFERROR(VLOOKUP(ACOMPANHAMENTO_02[[#This Row],[COD.S]],TABELA_PRODUÇÃO[[COD]:[SERVIÇOS]],3,FALSE),"")</f>
        <v/>
      </c>
      <c r="I302" s="140" t="str">
        <f>IFERROR(VLOOKUP(ACOMPANHAMENTO_02[[#This Row],[COD.S]],TABELA_PRODUÇÃO[[COD]:[UND.]],4,FALSE),"")</f>
        <v/>
      </c>
      <c r="J302" s="141"/>
      <c r="K302" s="58"/>
      <c r="L302" s="9"/>
      <c r="M30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0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0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02" s="140">
        <f>ACOMPANHAMENTO_02[[#This Row],[QUANT]]</f>
        <v>0</v>
      </c>
    </row>
    <row r="303" spans="2:16" x14ac:dyDescent="0.25">
      <c r="B303" s="140" t="str">
        <f>IF(ACOMPANHAMENTO_02[[#This Row],[MAT]]="","",COUNTA($C$8:C303))</f>
        <v/>
      </c>
      <c r="C303" s="3"/>
      <c r="D303" s="28" t="str">
        <f>IFERROR(VLOOKUP(ACOMPANHAMENTO_02[[#This Row],[MAT]],FUNCIONARIOS[],3,FALSE),"")</f>
        <v/>
      </c>
      <c r="E303" s="28" t="str">
        <f>IFERROR(VLOOKUP(ACOMPANHAMENTO_02[[#This Row],[MAT]],FUNCIONARIOS[],4,FALSE),"")</f>
        <v/>
      </c>
      <c r="F303" s="8"/>
      <c r="G303" s="7"/>
      <c r="H303" s="28" t="str">
        <f>IFERROR(VLOOKUP(ACOMPANHAMENTO_02[[#This Row],[COD.S]],TABELA_PRODUÇÃO[[COD]:[SERVIÇOS]],3,FALSE),"")</f>
        <v/>
      </c>
      <c r="I303" s="140" t="str">
        <f>IFERROR(VLOOKUP(ACOMPANHAMENTO_02[[#This Row],[COD.S]],TABELA_PRODUÇÃO[[COD]:[UND.]],4,FALSE),"")</f>
        <v/>
      </c>
      <c r="J303" s="141"/>
      <c r="K303" s="58"/>
      <c r="L303" s="9"/>
      <c r="M30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0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0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03" s="140">
        <f>ACOMPANHAMENTO_02[[#This Row],[QUANT]]</f>
        <v>0</v>
      </c>
    </row>
    <row r="304" spans="2:16" x14ac:dyDescent="0.25">
      <c r="B304" s="140" t="str">
        <f>IF(ACOMPANHAMENTO_02[[#This Row],[MAT]]="","",COUNTA($C$8:C304))</f>
        <v/>
      </c>
      <c r="C304" s="3"/>
      <c r="D304" s="28" t="str">
        <f>IFERROR(VLOOKUP(ACOMPANHAMENTO_02[[#This Row],[MAT]],FUNCIONARIOS[],3,FALSE),"")</f>
        <v/>
      </c>
      <c r="E304" s="28" t="str">
        <f>IFERROR(VLOOKUP(ACOMPANHAMENTO_02[[#This Row],[MAT]],FUNCIONARIOS[],4,FALSE),"")</f>
        <v/>
      </c>
      <c r="F304" s="8"/>
      <c r="G304" s="7"/>
      <c r="H304" s="28" t="str">
        <f>IFERROR(VLOOKUP(ACOMPANHAMENTO_02[[#This Row],[COD.S]],TABELA_PRODUÇÃO[[COD]:[SERVIÇOS]],3,FALSE),"")</f>
        <v/>
      </c>
      <c r="I304" s="140" t="str">
        <f>IFERROR(VLOOKUP(ACOMPANHAMENTO_02[[#This Row],[COD.S]],TABELA_PRODUÇÃO[[COD]:[UND.]],4,FALSE),"")</f>
        <v/>
      </c>
      <c r="J304" s="141"/>
      <c r="K304" s="58"/>
      <c r="L304" s="9"/>
      <c r="M30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0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0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04" s="140">
        <f>ACOMPANHAMENTO_02[[#This Row],[QUANT]]</f>
        <v>0</v>
      </c>
    </row>
    <row r="305" spans="2:16" x14ac:dyDescent="0.25">
      <c r="B305" s="140" t="str">
        <f>IF(ACOMPANHAMENTO_02[[#This Row],[MAT]]="","",COUNTA($C$8:C305))</f>
        <v/>
      </c>
      <c r="C305" s="3"/>
      <c r="D305" s="28" t="str">
        <f>IFERROR(VLOOKUP(ACOMPANHAMENTO_02[[#This Row],[MAT]],FUNCIONARIOS[],3,FALSE),"")</f>
        <v/>
      </c>
      <c r="E305" s="28" t="str">
        <f>IFERROR(VLOOKUP(ACOMPANHAMENTO_02[[#This Row],[MAT]],FUNCIONARIOS[],4,FALSE),"")</f>
        <v/>
      </c>
      <c r="F305" s="8"/>
      <c r="G305" s="7"/>
      <c r="H305" s="28" t="str">
        <f>IFERROR(VLOOKUP(ACOMPANHAMENTO_02[[#This Row],[COD.S]],TABELA_PRODUÇÃO[[COD]:[SERVIÇOS]],3,FALSE),"")</f>
        <v/>
      </c>
      <c r="I305" s="140" t="str">
        <f>IFERROR(VLOOKUP(ACOMPANHAMENTO_02[[#This Row],[COD.S]],TABELA_PRODUÇÃO[[COD]:[UND.]],4,FALSE),"")</f>
        <v/>
      </c>
      <c r="J305" s="141"/>
      <c r="K305" s="58"/>
      <c r="L305" s="9"/>
      <c r="M30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0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0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05" s="140">
        <f>ACOMPANHAMENTO_02[[#This Row],[QUANT]]</f>
        <v>0</v>
      </c>
    </row>
    <row r="306" spans="2:16" x14ac:dyDescent="0.25">
      <c r="B306" s="140" t="str">
        <f>IF(ACOMPANHAMENTO_02[[#This Row],[MAT]]="","",COUNTA($C$8:C306))</f>
        <v/>
      </c>
      <c r="C306" s="3"/>
      <c r="D306" s="28" t="str">
        <f>IFERROR(VLOOKUP(ACOMPANHAMENTO_02[[#This Row],[MAT]],FUNCIONARIOS[],3,FALSE),"")</f>
        <v/>
      </c>
      <c r="E306" s="28" t="str">
        <f>IFERROR(VLOOKUP(ACOMPANHAMENTO_02[[#This Row],[MAT]],FUNCIONARIOS[],4,FALSE),"")</f>
        <v/>
      </c>
      <c r="F306" s="8"/>
      <c r="G306" s="7"/>
      <c r="H306" s="28" t="str">
        <f>IFERROR(VLOOKUP(ACOMPANHAMENTO_02[[#This Row],[COD.S]],TABELA_PRODUÇÃO[[COD]:[SERVIÇOS]],3,FALSE),"")</f>
        <v/>
      </c>
      <c r="I306" s="140" t="str">
        <f>IFERROR(VLOOKUP(ACOMPANHAMENTO_02[[#This Row],[COD.S]],TABELA_PRODUÇÃO[[COD]:[UND.]],4,FALSE),"")</f>
        <v/>
      </c>
      <c r="J306" s="141"/>
      <c r="K306" s="58"/>
      <c r="L306" s="9"/>
      <c r="M30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0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0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06" s="140">
        <f>ACOMPANHAMENTO_02[[#This Row],[QUANT]]</f>
        <v>0</v>
      </c>
    </row>
    <row r="307" spans="2:16" x14ac:dyDescent="0.25">
      <c r="B307" s="140" t="str">
        <f>IF(ACOMPANHAMENTO_02[[#This Row],[MAT]]="","",COUNTA($C$8:C307))</f>
        <v/>
      </c>
      <c r="C307" s="3"/>
      <c r="D307" s="28" t="str">
        <f>IFERROR(VLOOKUP(ACOMPANHAMENTO_02[[#This Row],[MAT]],FUNCIONARIOS[],3,FALSE),"")</f>
        <v/>
      </c>
      <c r="E307" s="28" t="str">
        <f>IFERROR(VLOOKUP(ACOMPANHAMENTO_02[[#This Row],[MAT]],FUNCIONARIOS[],4,FALSE),"")</f>
        <v/>
      </c>
      <c r="F307" s="8"/>
      <c r="G307" s="7"/>
      <c r="H307" s="28" t="str">
        <f>IFERROR(VLOOKUP(ACOMPANHAMENTO_02[[#This Row],[COD.S]],TABELA_PRODUÇÃO[[COD]:[SERVIÇOS]],3,FALSE),"")</f>
        <v/>
      </c>
      <c r="I307" s="140" t="str">
        <f>IFERROR(VLOOKUP(ACOMPANHAMENTO_02[[#This Row],[COD.S]],TABELA_PRODUÇÃO[[COD]:[UND.]],4,FALSE),"")</f>
        <v/>
      </c>
      <c r="J307" s="141"/>
      <c r="K307" s="58"/>
      <c r="L307" s="9"/>
      <c r="M30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0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0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07" s="140">
        <f>ACOMPANHAMENTO_02[[#This Row],[QUANT]]</f>
        <v>0</v>
      </c>
    </row>
    <row r="308" spans="2:16" x14ac:dyDescent="0.25">
      <c r="B308" s="140" t="str">
        <f>IF(ACOMPANHAMENTO_02[[#This Row],[MAT]]="","",COUNTA($C$8:C308))</f>
        <v/>
      </c>
      <c r="C308" s="3"/>
      <c r="D308" s="28" t="str">
        <f>IFERROR(VLOOKUP(ACOMPANHAMENTO_02[[#This Row],[MAT]],FUNCIONARIOS[],3,FALSE),"")</f>
        <v/>
      </c>
      <c r="E308" s="28" t="str">
        <f>IFERROR(VLOOKUP(ACOMPANHAMENTO_02[[#This Row],[MAT]],FUNCIONARIOS[],4,FALSE),"")</f>
        <v/>
      </c>
      <c r="F308" s="8"/>
      <c r="G308" s="7"/>
      <c r="H308" s="28" t="str">
        <f>IFERROR(VLOOKUP(ACOMPANHAMENTO_02[[#This Row],[COD.S]],TABELA_PRODUÇÃO[[COD]:[SERVIÇOS]],3,FALSE),"")</f>
        <v/>
      </c>
      <c r="I308" s="140" t="str">
        <f>IFERROR(VLOOKUP(ACOMPANHAMENTO_02[[#This Row],[COD.S]],TABELA_PRODUÇÃO[[COD]:[UND.]],4,FALSE),"")</f>
        <v/>
      </c>
      <c r="J308" s="141"/>
      <c r="K308" s="58"/>
      <c r="L308" s="9"/>
      <c r="M30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0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0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08" s="140">
        <f>ACOMPANHAMENTO_02[[#This Row],[QUANT]]</f>
        <v>0</v>
      </c>
    </row>
    <row r="309" spans="2:16" x14ac:dyDescent="0.25">
      <c r="B309" s="140" t="str">
        <f>IF(ACOMPANHAMENTO_02[[#This Row],[MAT]]="","",COUNTA($C$8:C309))</f>
        <v/>
      </c>
      <c r="C309" s="3"/>
      <c r="D309" s="28" t="str">
        <f>IFERROR(VLOOKUP(ACOMPANHAMENTO_02[[#This Row],[MAT]],FUNCIONARIOS[],3,FALSE),"")</f>
        <v/>
      </c>
      <c r="E309" s="28" t="str">
        <f>IFERROR(VLOOKUP(ACOMPANHAMENTO_02[[#This Row],[MAT]],FUNCIONARIOS[],4,FALSE),"")</f>
        <v/>
      </c>
      <c r="F309" s="8"/>
      <c r="G309" s="7"/>
      <c r="H309" s="28" t="str">
        <f>IFERROR(VLOOKUP(ACOMPANHAMENTO_02[[#This Row],[COD.S]],TABELA_PRODUÇÃO[[COD]:[SERVIÇOS]],3,FALSE),"")</f>
        <v/>
      </c>
      <c r="I309" s="140" t="str">
        <f>IFERROR(VLOOKUP(ACOMPANHAMENTO_02[[#This Row],[COD.S]],TABELA_PRODUÇÃO[[COD]:[UND.]],4,FALSE),"")</f>
        <v/>
      </c>
      <c r="J309" s="141"/>
      <c r="K309" s="58"/>
      <c r="L309" s="9"/>
      <c r="M30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0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0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09" s="140">
        <f>ACOMPANHAMENTO_02[[#This Row],[QUANT]]</f>
        <v>0</v>
      </c>
    </row>
    <row r="310" spans="2:16" x14ac:dyDescent="0.25">
      <c r="B310" s="140" t="str">
        <f>IF(ACOMPANHAMENTO_02[[#This Row],[MAT]]="","",COUNTA($C$8:C310))</f>
        <v/>
      </c>
      <c r="C310" s="3"/>
      <c r="D310" s="28" t="str">
        <f>IFERROR(VLOOKUP(ACOMPANHAMENTO_02[[#This Row],[MAT]],FUNCIONARIOS[],3,FALSE),"")</f>
        <v/>
      </c>
      <c r="E310" s="28" t="str">
        <f>IFERROR(VLOOKUP(ACOMPANHAMENTO_02[[#This Row],[MAT]],FUNCIONARIOS[],4,FALSE),"")</f>
        <v/>
      </c>
      <c r="F310" s="8"/>
      <c r="G310" s="7"/>
      <c r="H310" s="28" t="str">
        <f>IFERROR(VLOOKUP(ACOMPANHAMENTO_02[[#This Row],[COD.S]],TABELA_PRODUÇÃO[[COD]:[SERVIÇOS]],3,FALSE),"")</f>
        <v/>
      </c>
      <c r="I310" s="140" t="str">
        <f>IFERROR(VLOOKUP(ACOMPANHAMENTO_02[[#This Row],[COD.S]],TABELA_PRODUÇÃO[[COD]:[UND.]],4,FALSE),"")</f>
        <v/>
      </c>
      <c r="J310" s="141"/>
      <c r="K310" s="58"/>
      <c r="L310" s="9"/>
      <c r="M31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1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1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10" s="140">
        <f>ACOMPANHAMENTO_02[[#This Row],[QUANT]]</f>
        <v>0</v>
      </c>
    </row>
    <row r="311" spans="2:16" x14ac:dyDescent="0.25">
      <c r="B311" s="140" t="str">
        <f>IF(ACOMPANHAMENTO_02[[#This Row],[MAT]]="","",COUNTA($C$8:C311))</f>
        <v/>
      </c>
      <c r="C311" s="3"/>
      <c r="D311" s="28" t="str">
        <f>IFERROR(VLOOKUP(ACOMPANHAMENTO_02[[#This Row],[MAT]],FUNCIONARIOS[],3,FALSE),"")</f>
        <v/>
      </c>
      <c r="E311" s="28" t="str">
        <f>IFERROR(VLOOKUP(ACOMPANHAMENTO_02[[#This Row],[MAT]],FUNCIONARIOS[],4,FALSE),"")</f>
        <v/>
      </c>
      <c r="F311" s="8"/>
      <c r="G311" s="7"/>
      <c r="H311" s="28" t="str">
        <f>IFERROR(VLOOKUP(ACOMPANHAMENTO_02[[#This Row],[COD.S]],TABELA_PRODUÇÃO[[COD]:[SERVIÇOS]],3,FALSE),"")</f>
        <v/>
      </c>
      <c r="I311" s="140" t="str">
        <f>IFERROR(VLOOKUP(ACOMPANHAMENTO_02[[#This Row],[COD.S]],TABELA_PRODUÇÃO[[COD]:[UND.]],4,FALSE),"")</f>
        <v/>
      </c>
      <c r="J311" s="141"/>
      <c r="K311" s="58"/>
      <c r="L311" s="9"/>
      <c r="M31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1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1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11" s="140">
        <f>ACOMPANHAMENTO_02[[#This Row],[QUANT]]</f>
        <v>0</v>
      </c>
    </row>
    <row r="312" spans="2:16" x14ac:dyDescent="0.25">
      <c r="B312" s="140" t="str">
        <f>IF(ACOMPANHAMENTO_02[[#This Row],[MAT]]="","",COUNTA($C$8:C312))</f>
        <v/>
      </c>
      <c r="C312" s="3"/>
      <c r="D312" s="28" t="str">
        <f>IFERROR(VLOOKUP(ACOMPANHAMENTO_02[[#This Row],[MAT]],FUNCIONARIOS[],3,FALSE),"")</f>
        <v/>
      </c>
      <c r="E312" s="28" t="str">
        <f>IFERROR(VLOOKUP(ACOMPANHAMENTO_02[[#This Row],[MAT]],FUNCIONARIOS[],4,FALSE),"")</f>
        <v/>
      </c>
      <c r="F312" s="8"/>
      <c r="G312" s="7"/>
      <c r="H312" s="28" t="str">
        <f>IFERROR(VLOOKUP(ACOMPANHAMENTO_02[[#This Row],[COD.S]],TABELA_PRODUÇÃO[[COD]:[SERVIÇOS]],3,FALSE),"")</f>
        <v/>
      </c>
      <c r="I312" s="140" t="str">
        <f>IFERROR(VLOOKUP(ACOMPANHAMENTO_02[[#This Row],[COD.S]],TABELA_PRODUÇÃO[[COD]:[UND.]],4,FALSE),"")</f>
        <v/>
      </c>
      <c r="J312" s="141"/>
      <c r="K312" s="58"/>
      <c r="L312" s="9"/>
      <c r="M31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1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1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12" s="140">
        <f>ACOMPANHAMENTO_02[[#This Row],[QUANT]]</f>
        <v>0</v>
      </c>
    </row>
    <row r="313" spans="2:16" x14ac:dyDescent="0.25">
      <c r="B313" s="140" t="str">
        <f>IF(ACOMPANHAMENTO_02[[#This Row],[MAT]]="","",COUNTA($C$8:C313))</f>
        <v/>
      </c>
      <c r="C313" s="3"/>
      <c r="D313" s="28" t="str">
        <f>IFERROR(VLOOKUP(ACOMPANHAMENTO_02[[#This Row],[MAT]],FUNCIONARIOS[],3,FALSE),"")</f>
        <v/>
      </c>
      <c r="E313" s="28" t="str">
        <f>IFERROR(VLOOKUP(ACOMPANHAMENTO_02[[#This Row],[MAT]],FUNCIONARIOS[],4,FALSE),"")</f>
        <v/>
      </c>
      <c r="F313" s="8"/>
      <c r="G313" s="7"/>
      <c r="H313" s="28" t="str">
        <f>IFERROR(VLOOKUP(ACOMPANHAMENTO_02[[#This Row],[COD.S]],TABELA_PRODUÇÃO[[COD]:[SERVIÇOS]],3,FALSE),"")</f>
        <v/>
      </c>
      <c r="I313" s="140" t="str">
        <f>IFERROR(VLOOKUP(ACOMPANHAMENTO_02[[#This Row],[COD.S]],TABELA_PRODUÇÃO[[COD]:[UND.]],4,FALSE),"")</f>
        <v/>
      </c>
      <c r="J313" s="141"/>
      <c r="K313" s="58"/>
      <c r="L313" s="9"/>
      <c r="M31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1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1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13" s="140">
        <f>ACOMPANHAMENTO_02[[#This Row],[QUANT]]</f>
        <v>0</v>
      </c>
    </row>
    <row r="314" spans="2:16" x14ac:dyDescent="0.25">
      <c r="B314" s="140" t="str">
        <f>IF(ACOMPANHAMENTO_02[[#This Row],[MAT]]="","",COUNTA($C$8:C314))</f>
        <v/>
      </c>
      <c r="C314" s="3"/>
      <c r="D314" s="28" t="str">
        <f>IFERROR(VLOOKUP(ACOMPANHAMENTO_02[[#This Row],[MAT]],FUNCIONARIOS[],3,FALSE),"")</f>
        <v/>
      </c>
      <c r="E314" s="28" t="str">
        <f>IFERROR(VLOOKUP(ACOMPANHAMENTO_02[[#This Row],[MAT]],FUNCIONARIOS[],4,FALSE),"")</f>
        <v/>
      </c>
      <c r="F314" s="8"/>
      <c r="G314" s="7"/>
      <c r="H314" s="28" t="str">
        <f>IFERROR(VLOOKUP(ACOMPANHAMENTO_02[[#This Row],[COD.S]],TABELA_PRODUÇÃO[[COD]:[SERVIÇOS]],3,FALSE),"")</f>
        <v/>
      </c>
      <c r="I314" s="140" t="str">
        <f>IFERROR(VLOOKUP(ACOMPANHAMENTO_02[[#This Row],[COD.S]],TABELA_PRODUÇÃO[[COD]:[UND.]],4,FALSE),"")</f>
        <v/>
      </c>
      <c r="J314" s="141"/>
      <c r="K314" s="58"/>
      <c r="L314" s="9"/>
      <c r="M31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1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1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14" s="140">
        <f>ACOMPANHAMENTO_02[[#This Row],[QUANT]]</f>
        <v>0</v>
      </c>
    </row>
    <row r="315" spans="2:16" x14ac:dyDescent="0.25">
      <c r="B315" s="140" t="str">
        <f>IF(ACOMPANHAMENTO_02[[#This Row],[MAT]]="","",COUNTA($C$8:C315))</f>
        <v/>
      </c>
      <c r="C315" s="3"/>
      <c r="D315" s="28" t="str">
        <f>IFERROR(VLOOKUP(ACOMPANHAMENTO_02[[#This Row],[MAT]],FUNCIONARIOS[],3,FALSE),"")</f>
        <v/>
      </c>
      <c r="E315" s="28" t="str">
        <f>IFERROR(VLOOKUP(ACOMPANHAMENTO_02[[#This Row],[MAT]],FUNCIONARIOS[],4,FALSE),"")</f>
        <v/>
      </c>
      <c r="F315" s="8"/>
      <c r="G315" s="7"/>
      <c r="H315" s="28" t="str">
        <f>IFERROR(VLOOKUP(ACOMPANHAMENTO_02[[#This Row],[COD.S]],TABELA_PRODUÇÃO[[COD]:[SERVIÇOS]],3,FALSE),"")</f>
        <v/>
      </c>
      <c r="I315" s="140" t="str">
        <f>IFERROR(VLOOKUP(ACOMPANHAMENTO_02[[#This Row],[COD.S]],TABELA_PRODUÇÃO[[COD]:[UND.]],4,FALSE),"")</f>
        <v/>
      </c>
      <c r="J315" s="141"/>
      <c r="K315" s="58"/>
      <c r="L315" s="9"/>
      <c r="M31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1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1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15" s="140">
        <f>ACOMPANHAMENTO_02[[#This Row],[QUANT]]</f>
        <v>0</v>
      </c>
    </row>
    <row r="316" spans="2:16" x14ac:dyDescent="0.25">
      <c r="B316" s="140" t="str">
        <f>IF(ACOMPANHAMENTO_02[[#This Row],[MAT]]="","",COUNTA($C$8:C316))</f>
        <v/>
      </c>
      <c r="C316" s="3"/>
      <c r="D316" s="28" t="str">
        <f>IFERROR(VLOOKUP(ACOMPANHAMENTO_02[[#This Row],[MAT]],FUNCIONARIOS[],3,FALSE),"")</f>
        <v/>
      </c>
      <c r="E316" s="28" t="str">
        <f>IFERROR(VLOOKUP(ACOMPANHAMENTO_02[[#This Row],[MAT]],FUNCIONARIOS[],4,FALSE),"")</f>
        <v/>
      </c>
      <c r="F316" s="8"/>
      <c r="G316" s="7"/>
      <c r="H316" s="28" t="str">
        <f>IFERROR(VLOOKUP(ACOMPANHAMENTO_02[[#This Row],[COD.S]],TABELA_PRODUÇÃO[[COD]:[SERVIÇOS]],3,FALSE),"")</f>
        <v/>
      </c>
      <c r="I316" s="140" t="str">
        <f>IFERROR(VLOOKUP(ACOMPANHAMENTO_02[[#This Row],[COD.S]],TABELA_PRODUÇÃO[[COD]:[UND.]],4,FALSE),"")</f>
        <v/>
      </c>
      <c r="J316" s="141"/>
      <c r="K316" s="58"/>
      <c r="L316" s="9"/>
      <c r="M31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1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1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16" s="140">
        <f>ACOMPANHAMENTO_02[[#This Row],[QUANT]]</f>
        <v>0</v>
      </c>
    </row>
    <row r="317" spans="2:16" x14ac:dyDescent="0.25">
      <c r="B317" s="140" t="str">
        <f>IF(ACOMPANHAMENTO_02[[#This Row],[MAT]]="","",COUNTA($C$8:C317))</f>
        <v/>
      </c>
      <c r="C317" s="3"/>
      <c r="D317" s="28" t="str">
        <f>IFERROR(VLOOKUP(ACOMPANHAMENTO_02[[#This Row],[MAT]],FUNCIONARIOS[],3,FALSE),"")</f>
        <v/>
      </c>
      <c r="E317" s="28" t="str">
        <f>IFERROR(VLOOKUP(ACOMPANHAMENTO_02[[#This Row],[MAT]],FUNCIONARIOS[],4,FALSE),"")</f>
        <v/>
      </c>
      <c r="F317" s="8"/>
      <c r="G317" s="7"/>
      <c r="H317" s="28" t="str">
        <f>IFERROR(VLOOKUP(ACOMPANHAMENTO_02[[#This Row],[COD.S]],TABELA_PRODUÇÃO[[COD]:[SERVIÇOS]],3,FALSE),"")</f>
        <v/>
      </c>
      <c r="I317" s="140" t="str">
        <f>IFERROR(VLOOKUP(ACOMPANHAMENTO_02[[#This Row],[COD.S]],TABELA_PRODUÇÃO[[COD]:[UND.]],4,FALSE),"")</f>
        <v/>
      </c>
      <c r="J317" s="141"/>
      <c r="K317" s="58"/>
      <c r="L317" s="9"/>
      <c r="M31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1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1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17" s="140">
        <f>ACOMPANHAMENTO_02[[#This Row],[QUANT]]</f>
        <v>0</v>
      </c>
    </row>
    <row r="318" spans="2:16" x14ac:dyDescent="0.25">
      <c r="B318" s="140" t="str">
        <f>IF(ACOMPANHAMENTO_02[[#This Row],[MAT]]="","",COUNTA($C$8:C318))</f>
        <v/>
      </c>
      <c r="C318" s="3"/>
      <c r="D318" s="28" t="str">
        <f>IFERROR(VLOOKUP(ACOMPANHAMENTO_02[[#This Row],[MAT]],FUNCIONARIOS[],3,FALSE),"")</f>
        <v/>
      </c>
      <c r="E318" s="28" t="str">
        <f>IFERROR(VLOOKUP(ACOMPANHAMENTO_02[[#This Row],[MAT]],FUNCIONARIOS[],4,FALSE),"")</f>
        <v/>
      </c>
      <c r="F318" s="8"/>
      <c r="G318" s="7"/>
      <c r="H318" s="28" t="str">
        <f>IFERROR(VLOOKUP(ACOMPANHAMENTO_02[[#This Row],[COD.S]],TABELA_PRODUÇÃO[[COD]:[SERVIÇOS]],3,FALSE),"")</f>
        <v/>
      </c>
      <c r="I318" s="140" t="str">
        <f>IFERROR(VLOOKUP(ACOMPANHAMENTO_02[[#This Row],[COD.S]],TABELA_PRODUÇÃO[[COD]:[UND.]],4,FALSE),"")</f>
        <v/>
      </c>
      <c r="J318" s="141"/>
      <c r="K318" s="58"/>
      <c r="L318" s="9"/>
      <c r="M31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1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1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18" s="140">
        <f>ACOMPANHAMENTO_02[[#This Row],[QUANT]]</f>
        <v>0</v>
      </c>
    </row>
    <row r="319" spans="2:16" x14ac:dyDescent="0.25">
      <c r="B319" s="140" t="str">
        <f>IF(ACOMPANHAMENTO_02[[#This Row],[MAT]]="","",COUNTA($C$8:C319))</f>
        <v/>
      </c>
      <c r="C319" s="3"/>
      <c r="D319" s="28" t="str">
        <f>IFERROR(VLOOKUP(ACOMPANHAMENTO_02[[#This Row],[MAT]],FUNCIONARIOS[],3,FALSE),"")</f>
        <v/>
      </c>
      <c r="E319" s="28" t="str">
        <f>IFERROR(VLOOKUP(ACOMPANHAMENTO_02[[#This Row],[MAT]],FUNCIONARIOS[],4,FALSE),"")</f>
        <v/>
      </c>
      <c r="F319" s="8"/>
      <c r="G319" s="7"/>
      <c r="H319" s="28" t="str">
        <f>IFERROR(VLOOKUP(ACOMPANHAMENTO_02[[#This Row],[COD.S]],TABELA_PRODUÇÃO[[COD]:[SERVIÇOS]],3,FALSE),"")</f>
        <v/>
      </c>
      <c r="I319" s="140" t="str">
        <f>IFERROR(VLOOKUP(ACOMPANHAMENTO_02[[#This Row],[COD.S]],TABELA_PRODUÇÃO[[COD]:[UND.]],4,FALSE),"")</f>
        <v/>
      </c>
      <c r="J319" s="141"/>
      <c r="K319" s="58"/>
      <c r="L319" s="9"/>
      <c r="M31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1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1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19" s="140">
        <f>ACOMPANHAMENTO_02[[#This Row],[QUANT]]</f>
        <v>0</v>
      </c>
    </row>
    <row r="320" spans="2:16" x14ac:dyDescent="0.25">
      <c r="B320" s="140" t="str">
        <f>IF(ACOMPANHAMENTO_02[[#This Row],[MAT]]="","",COUNTA($C$8:C320))</f>
        <v/>
      </c>
      <c r="C320" s="3"/>
      <c r="D320" s="28" t="str">
        <f>IFERROR(VLOOKUP(ACOMPANHAMENTO_02[[#This Row],[MAT]],FUNCIONARIOS[],3,FALSE),"")</f>
        <v/>
      </c>
      <c r="E320" s="28" t="str">
        <f>IFERROR(VLOOKUP(ACOMPANHAMENTO_02[[#This Row],[MAT]],FUNCIONARIOS[],4,FALSE),"")</f>
        <v/>
      </c>
      <c r="F320" s="8"/>
      <c r="G320" s="7"/>
      <c r="H320" s="28" t="str">
        <f>IFERROR(VLOOKUP(ACOMPANHAMENTO_02[[#This Row],[COD.S]],TABELA_PRODUÇÃO[[COD]:[SERVIÇOS]],3,FALSE),"")</f>
        <v/>
      </c>
      <c r="I320" s="140" t="str">
        <f>IFERROR(VLOOKUP(ACOMPANHAMENTO_02[[#This Row],[COD.S]],TABELA_PRODUÇÃO[[COD]:[UND.]],4,FALSE),"")</f>
        <v/>
      </c>
      <c r="J320" s="141"/>
      <c r="K320" s="58"/>
      <c r="L320" s="9"/>
      <c r="M32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2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2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20" s="140">
        <f>ACOMPANHAMENTO_02[[#This Row],[QUANT]]</f>
        <v>0</v>
      </c>
    </row>
    <row r="321" spans="2:16" x14ac:dyDescent="0.25">
      <c r="B321" s="140" t="str">
        <f>IF(ACOMPANHAMENTO_02[[#This Row],[MAT]]="","",COUNTA($C$8:C321))</f>
        <v/>
      </c>
      <c r="C321" s="3"/>
      <c r="D321" s="28" t="str">
        <f>IFERROR(VLOOKUP(ACOMPANHAMENTO_02[[#This Row],[MAT]],FUNCIONARIOS[],3,FALSE),"")</f>
        <v/>
      </c>
      <c r="E321" s="28" t="str">
        <f>IFERROR(VLOOKUP(ACOMPANHAMENTO_02[[#This Row],[MAT]],FUNCIONARIOS[],4,FALSE),"")</f>
        <v/>
      </c>
      <c r="F321" s="8"/>
      <c r="G321" s="7"/>
      <c r="H321" s="28" t="str">
        <f>IFERROR(VLOOKUP(ACOMPANHAMENTO_02[[#This Row],[COD.S]],TABELA_PRODUÇÃO[[COD]:[SERVIÇOS]],3,FALSE),"")</f>
        <v/>
      </c>
      <c r="I321" s="140" t="str">
        <f>IFERROR(VLOOKUP(ACOMPANHAMENTO_02[[#This Row],[COD.S]],TABELA_PRODUÇÃO[[COD]:[UND.]],4,FALSE),"")</f>
        <v/>
      </c>
      <c r="J321" s="141"/>
      <c r="K321" s="58"/>
      <c r="L321" s="9"/>
      <c r="M32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2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2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21" s="140">
        <f>ACOMPANHAMENTO_02[[#This Row],[QUANT]]</f>
        <v>0</v>
      </c>
    </row>
    <row r="322" spans="2:16" x14ac:dyDescent="0.25">
      <c r="B322" s="140" t="str">
        <f>IF(ACOMPANHAMENTO_02[[#This Row],[MAT]]="","",COUNTA($C$8:C322))</f>
        <v/>
      </c>
      <c r="C322" s="3"/>
      <c r="D322" s="28" t="str">
        <f>IFERROR(VLOOKUP(ACOMPANHAMENTO_02[[#This Row],[MAT]],FUNCIONARIOS[],3,FALSE),"")</f>
        <v/>
      </c>
      <c r="E322" s="28" t="str">
        <f>IFERROR(VLOOKUP(ACOMPANHAMENTO_02[[#This Row],[MAT]],FUNCIONARIOS[],4,FALSE),"")</f>
        <v/>
      </c>
      <c r="F322" s="8"/>
      <c r="G322" s="7"/>
      <c r="H322" s="28" t="str">
        <f>IFERROR(VLOOKUP(ACOMPANHAMENTO_02[[#This Row],[COD.S]],TABELA_PRODUÇÃO[[COD]:[SERVIÇOS]],3,FALSE),"")</f>
        <v/>
      </c>
      <c r="I322" s="140" t="str">
        <f>IFERROR(VLOOKUP(ACOMPANHAMENTO_02[[#This Row],[COD.S]],TABELA_PRODUÇÃO[[COD]:[UND.]],4,FALSE),"")</f>
        <v/>
      </c>
      <c r="J322" s="141"/>
      <c r="K322" s="58"/>
      <c r="L322" s="9"/>
      <c r="M32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2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2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22" s="140">
        <f>ACOMPANHAMENTO_02[[#This Row],[QUANT]]</f>
        <v>0</v>
      </c>
    </row>
    <row r="323" spans="2:16" x14ac:dyDescent="0.25">
      <c r="B323" s="140" t="str">
        <f>IF(ACOMPANHAMENTO_02[[#This Row],[MAT]]="","",COUNTA($C$8:C323))</f>
        <v/>
      </c>
      <c r="C323" s="3"/>
      <c r="D323" s="28" t="str">
        <f>IFERROR(VLOOKUP(ACOMPANHAMENTO_02[[#This Row],[MAT]],FUNCIONARIOS[],3,FALSE),"")</f>
        <v/>
      </c>
      <c r="E323" s="28" t="str">
        <f>IFERROR(VLOOKUP(ACOMPANHAMENTO_02[[#This Row],[MAT]],FUNCIONARIOS[],4,FALSE),"")</f>
        <v/>
      </c>
      <c r="F323" s="8"/>
      <c r="G323" s="7"/>
      <c r="H323" s="28" t="str">
        <f>IFERROR(VLOOKUP(ACOMPANHAMENTO_02[[#This Row],[COD.S]],TABELA_PRODUÇÃO[[COD]:[SERVIÇOS]],3,FALSE),"")</f>
        <v/>
      </c>
      <c r="I323" s="140" t="str">
        <f>IFERROR(VLOOKUP(ACOMPANHAMENTO_02[[#This Row],[COD.S]],TABELA_PRODUÇÃO[[COD]:[UND.]],4,FALSE),"")</f>
        <v/>
      </c>
      <c r="J323" s="141"/>
      <c r="K323" s="58"/>
      <c r="L323" s="9"/>
      <c r="M32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2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2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23" s="140">
        <f>ACOMPANHAMENTO_02[[#This Row],[QUANT]]</f>
        <v>0</v>
      </c>
    </row>
    <row r="324" spans="2:16" x14ac:dyDescent="0.25">
      <c r="B324" s="140" t="str">
        <f>IF(ACOMPANHAMENTO_02[[#This Row],[MAT]]="","",COUNTA($C$8:C324))</f>
        <v/>
      </c>
      <c r="C324" s="3"/>
      <c r="D324" s="28" t="str">
        <f>IFERROR(VLOOKUP(ACOMPANHAMENTO_02[[#This Row],[MAT]],FUNCIONARIOS[],3,FALSE),"")</f>
        <v/>
      </c>
      <c r="E324" s="28" t="str">
        <f>IFERROR(VLOOKUP(ACOMPANHAMENTO_02[[#This Row],[MAT]],FUNCIONARIOS[],4,FALSE),"")</f>
        <v/>
      </c>
      <c r="F324" s="8"/>
      <c r="G324" s="7"/>
      <c r="H324" s="28" t="str">
        <f>IFERROR(VLOOKUP(ACOMPANHAMENTO_02[[#This Row],[COD.S]],TABELA_PRODUÇÃO[[COD]:[SERVIÇOS]],3,FALSE),"")</f>
        <v/>
      </c>
      <c r="I324" s="140" t="str">
        <f>IFERROR(VLOOKUP(ACOMPANHAMENTO_02[[#This Row],[COD.S]],TABELA_PRODUÇÃO[[COD]:[UND.]],4,FALSE),"")</f>
        <v/>
      </c>
      <c r="J324" s="141"/>
      <c r="K324" s="58"/>
      <c r="L324" s="9"/>
      <c r="M32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2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2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24" s="140">
        <f>ACOMPANHAMENTO_02[[#This Row],[QUANT]]</f>
        <v>0</v>
      </c>
    </row>
    <row r="325" spans="2:16" x14ac:dyDescent="0.25">
      <c r="B325" s="140" t="str">
        <f>IF(ACOMPANHAMENTO_02[[#This Row],[MAT]]="","",COUNTA($C$8:C325))</f>
        <v/>
      </c>
      <c r="C325" s="3"/>
      <c r="D325" s="28" t="str">
        <f>IFERROR(VLOOKUP(ACOMPANHAMENTO_02[[#This Row],[MAT]],FUNCIONARIOS[],3,FALSE),"")</f>
        <v/>
      </c>
      <c r="E325" s="28" t="str">
        <f>IFERROR(VLOOKUP(ACOMPANHAMENTO_02[[#This Row],[MAT]],FUNCIONARIOS[],4,FALSE),"")</f>
        <v/>
      </c>
      <c r="F325" s="8"/>
      <c r="G325" s="7"/>
      <c r="H325" s="28" t="str">
        <f>IFERROR(VLOOKUP(ACOMPANHAMENTO_02[[#This Row],[COD.S]],TABELA_PRODUÇÃO[[COD]:[SERVIÇOS]],3,FALSE),"")</f>
        <v/>
      </c>
      <c r="I325" s="140" t="str">
        <f>IFERROR(VLOOKUP(ACOMPANHAMENTO_02[[#This Row],[COD.S]],TABELA_PRODUÇÃO[[COD]:[UND.]],4,FALSE),"")</f>
        <v/>
      </c>
      <c r="J325" s="141"/>
      <c r="K325" s="58"/>
      <c r="L325" s="9"/>
      <c r="M32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2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2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25" s="140">
        <f>ACOMPANHAMENTO_02[[#This Row],[QUANT]]</f>
        <v>0</v>
      </c>
    </row>
    <row r="326" spans="2:16" x14ac:dyDescent="0.25">
      <c r="B326" s="140" t="str">
        <f>IF(ACOMPANHAMENTO_02[[#This Row],[MAT]]="","",COUNTA($C$8:C326))</f>
        <v/>
      </c>
      <c r="C326" s="3"/>
      <c r="D326" s="28" t="str">
        <f>IFERROR(VLOOKUP(ACOMPANHAMENTO_02[[#This Row],[MAT]],FUNCIONARIOS[],3,FALSE),"")</f>
        <v/>
      </c>
      <c r="E326" s="28" t="str">
        <f>IFERROR(VLOOKUP(ACOMPANHAMENTO_02[[#This Row],[MAT]],FUNCIONARIOS[],4,FALSE),"")</f>
        <v/>
      </c>
      <c r="F326" s="8"/>
      <c r="G326" s="7"/>
      <c r="H326" s="28" t="str">
        <f>IFERROR(VLOOKUP(ACOMPANHAMENTO_02[[#This Row],[COD.S]],TABELA_PRODUÇÃO[[COD]:[SERVIÇOS]],3,FALSE),"")</f>
        <v/>
      </c>
      <c r="I326" s="140" t="str">
        <f>IFERROR(VLOOKUP(ACOMPANHAMENTO_02[[#This Row],[COD.S]],TABELA_PRODUÇÃO[[COD]:[UND.]],4,FALSE),"")</f>
        <v/>
      </c>
      <c r="J326" s="141"/>
      <c r="K326" s="58"/>
      <c r="L326" s="9"/>
      <c r="M32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2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2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26" s="140">
        <f>ACOMPANHAMENTO_02[[#This Row],[QUANT]]</f>
        <v>0</v>
      </c>
    </row>
    <row r="327" spans="2:16" x14ac:dyDescent="0.25">
      <c r="B327" s="140" t="str">
        <f>IF(ACOMPANHAMENTO_02[[#This Row],[MAT]]="","",COUNTA($C$8:C327))</f>
        <v/>
      </c>
      <c r="C327" s="3"/>
      <c r="D327" s="28" t="str">
        <f>IFERROR(VLOOKUP(ACOMPANHAMENTO_02[[#This Row],[MAT]],FUNCIONARIOS[],3,FALSE),"")</f>
        <v/>
      </c>
      <c r="E327" s="28" t="str">
        <f>IFERROR(VLOOKUP(ACOMPANHAMENTO_02[[#This Row],[MAT]],FUNCIONARIOS[],4,FALSE),"")</f>
        <v/>
      </c>
      <c r="F327" s="8"/>
      <c r="G327" s="7"/>
      <c r="H327" s="28" t="str">
        <f>IFERROR(VLOOKUP(ACOMPANHAMENTO_02[[#This Row],[COD.S]],TABELA_PRODUÇÃO[[COD]:[SERVIÇOS]],3,FALSE),"")</f>
        <v/>
      </c>
      <c r="I327" s="140" t="str">
        <f>IFERROR(VLOOKUP(ACOMPANHAMENTO_02[[#This Row],[COD.S]],TABELA_PRODUÇÃO[[COD]:[UND.]],4,FALSE),"")</f>
        <v/>
      </c>
      <c r="J327" s="141"/>
      <c r="K327" s="58"/>
      <c r="L327" s="9"/>
      <c r="M32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2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2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27" s="140">
        <f>ACOMPANHAMENTO_02[[#This Row],[QUANT]]</f>
        <v>0</v>
      </c>
    </row>
    <row r="328" spans="2:16" x14ac:dyDescent="0.25">
      <c r="B328" s="140" t="str">
        <f>IF(ACOMPANHAMENTO_02[[#This Row],[MAT]]="","",COUNTA($C$8:C328))</f>
        <v/>
      </c>
      <c r="C328" s="3"/>
      <c r="D328" s="28" t="str">
        <f>IFERROR(VLOOKUP(ACOMPANHAMENTO_02[[#This Row],[MAT]],FUNCIONARIOS[],3,FALSE),"")</f>
        <v/>
      </c>
      <c r="E328" s="28" t="str">
        <f>IFERROR(VLOOKUP(ACOMPANHAMENTO_02[[#This Row],[MAT]],FUNCIONARIOS[],4,FALSE),"")</f>
        <v/>
      </c>
      <c r="F328" s="8"/>
      <c r="G328" s="7"/>
      <c r="H328" s="28" t="str">
        <f>IFERROR(VLOOKUP(ACOMPANHAMENTO_02[[#This Row],[COD.S]],TABELA_PRODUÇÃO[[COD]:[SERVIÇOS]],3,FALSE),"")</f>
        <v/>
      </c>
      <c r="I328" s="140" t="str">
        <f>IFERROR(VLOOKUP(ACOMPANHAMENTO_02[[#This Row],[COD.S]],TABELA_PRODUÇÃO[[COD]:[UND.]],4,FALSE),"")</f>
        <v/>
      </c>
      <c r="J328" s="141"/>
      <c r="K328" s="58"/>
      <c r="L328" s="9"/>
      <c r="M32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2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2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28" s="140">
        <f>ACOMPANHAMENTO_02[[#This Row],[QUANT]]</f>
        <v>0</v>
      </c>
    </row>
    <row r="329" spans="2:16" x14ac:dyDescent="0.25">
      <c r="B329" s="140" t="str">
        <f>IF(ACOMPANHAMENTO_02[[#This Row],[MAT]]="","",COUNTA($C$8:C329))</f>
        <v/>
      </c>
      <c r="C329" s="3"/>
      <c r="D329" s="28" t="str">
        <f>IFERROR(VLOOKUP(ACOMPANHAMENTO_02[[#This Row],[MAT]],FUNCIONARIOS[],3,FALSE),"")</f>
        <v/>
      </c>
      <c r="E329" s="28" t="str">
        <f>IFERROR(VLOOKUP(ACOMPANHAMENTO_02[[#This Row],[MAT]],FUNCIONARIOS[],4,FALSE),"")</f>
        <v/>
      </c>
      <c r="F329" s="8"/>
      <c r="G329" s="7"/>
      <c r="H329" s="28" t="str">
        <f>IFERROR(VLOOKUP(ACOMPANHAMENTO_02[[#This Row],[COD.S]],TABELA_PRODUÇÃO[[COD]:[SERVIÇOS]],3,FALSE),"")</f>
        <v/>
      </c>
      <c r="I329" s="140" t="str">
        <f>IFERROR(VLOOKUP(ACOMPANHAMENTO_02[[#This Row],[COD.S]],TABELA_PRODUÇÃO[[COD]:[UND.]],4,FALSE),"")</f>
        <v/>
      </c>
      <c r="J329" s="141"/>
      <c r="K329" s="58"/>
      <c r="L329" s="9"/>
      <c r="M32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2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2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29" s="140">
        <f>ACOMPANHAMENTO_02[[#This Row],[QUANT]]</f>
        <v>0</v>
      </c>
    </row>
    <row r="330" spans="2:16" x14ac:dyDescent="0.25">
      <c r="B330" s="140" t="str">
        <f>IF(ACOMPANHAMENTO_02[[#This Row],[MAT]]="","",COUNTA($C$8:C330))</f>
        <v/>
      </c>
      <c r="C330" s="3"/>
      <c r="D330" s="28" t="str">
        <f>IFERROR(VLOOKUP(ACOMPANHAMENTO_02[[#This Row],[MAT]],FUNCIONARIOS[],3,FALSE),"")</f>
        <v/>
      </c>
      <c r="E330" s="28" t="str">
        <f>IFERROR(VLOOKUP(ACOMPANHAMENTO_02[[#This Row],[MAT]],FUNCIONARIOS[],4,FALSE),"")</f>
        <v/>
      </c>
      <c r="F330" s="8"/>
      <c r="G330" s="7"/>
      <c r="H330" s="28" t="str">
        <f>IFERROR(VLOOKUP(ACOMPANHAMENTO_02[[#This Row],[COD.S]],TABELA_PRODUÇÃO[[COD]:[SERVIÇOS]],3,FALSE),"")</f>
        <v/>
      </c>
      <c r="I330" s="140" t="str">
        <f>IFERROR(VLOOKUP(ACOMPANHAMENTO_02[[#This Row],[COD.S]],TABELA_PRODUÇÃO[[COD]:[UND.]],4,FALSE),"")</f>
        <v/>
      </c>
      <c r="J330" s="141"/>
      <c r="K330" s="58"/>
      <c r="L330" s="9"/>
      <c r="M33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3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3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30" s="140">
        <f>ACOMPANHAMENTO_02[[#This Row],[QUANT]]</f>
        <v>0</v>
      </c>
    </row>
    <row r="331" spans="2:16" x14ac:dyDescent="0.25">
      <c r="B331" s="140" t="str">
        <f>IF(ACOMPANHAMENTO_02[[#This Row],[MAT]]="","",COUNTA($C$8:C331))</f>
        <v/>
      </c>
      <c r="C331" s="3"/>
      <c r="D331" s="28" t="str">
        <f>IFERROR(VLOOKUP(ACOMPANHAMENTO_02[[#This Row],[MAT]],FUNCIONARIOS[],3,FALSE),"")</f>
        <v/>
      </c>
      <c r="E331" s="28" t="str">
        <f>IFERROR(VLOOKUP(ACOMPANHAMENTO_02[[#This Row],[MAT]],FUNCIONARIOS[],4,FALSE),"")</f>
        <v/>
      </c>
      <c r="F331" s="8"/>
      <c r="G331" s="7"/>
      <c r="H331" s="28" t="str">
        <f>IFERROR(VLOOKUP(ACOMPANHAMENTO_02[[#This Row],[COD.S]],TABELA_PRODUÇÃO[[COD]:[SERVIÇOS]],3,FALSE),"")</f>
        <v/>
      </c>
      <c r="I331" s="140" t="str">
        <f>IFERROR(VLOOKUP(ACOMPANHAMENTO_02[[#This Row],[COD.S]],TABELA_PRODUÇÃO[[COD]:[UND.]],4,FALSE),"")</f>
        <v/>
      </c>
      <c r="J331" s="141"/>
      <c r="K331" s="58"/>
      <c r="L331" s="9"/>
      <c r="M33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3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3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31" s="140">
        <f>ACOMPANHAMENTO_02[[#This Row],[QUANT]]</f>
        <v>0</v>
      </c>
    </row>
    <row r="332" spans="2:16" x14ac:dyDescent="0.25">
      <c r="B332" s="140" t="str">
        <f>IF(ACOMPANHAMENTO_02[[#This Row],[MAT]]="","",COUNTA($C$8:C332))</f>
        <v/>
      </c>
      <c r="C332" s="3"/>
      <c r="D332" s="28" t="str">
        <f>IFERROR(VLOOKUP(ACOMPANHAMENTO_02[[#This Row],[MAT]],FUNCIONARIOS[],3,FALSE),"")</f>
        <v/>
      </c>
      <c r="E332" s="28" t="str">
        <f>IFERROR(VLOOKUP(ACOMPANHAMENTO_02[[#This Row],[MAT]],FUNCIONARIOS[],4,FALSE),"")</f>
        <v/>
      </c>
      <c r="F332" s="8"/>
      <c r="G332" s="7"/>
      <c r="H332" s="28" t="str">
        <f>IFERROR(VLOOKUP(ACOMPANHAMENTO_02[[#This Row],[COD.S]],TABELA_PRODUÇÃO[[COD]:[SERVIÇOS]],3,FALSE),"")</f>
        <v/>
      </c>
      <c r="I332" s="140" t="str">
        <f>IFERROR(VLOOKUP(ACOMPANHAMENTO_02[[#This Row],[COD.S]],TABELA_PRODUÇÃO[[COD]:[UND.]],4,FALSE),"")</f>
        <v/>
      </c>
      <c r="J332" s="141"/>
      <c r="K332" s="58"/>
      <c r="L332" s="9"/>
      <c r="M33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3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3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32" s="140">
        <f>ACOMPANHAMENTO_02[[#This Row],[QUANT]]</f>
        <v>0</v>
      </c>
    </row>
    <row r="333" spans="2:16" x14ac:dyDescent="0.25">
      <c r="B333" s="140" t="str">
        <f>IF(ACOMPANHAMENTO_02[[#This Row],[MAT]]="","",COUNTA($C$8:C333))</f>
        <v/>
      </c>
      <c r="C333" s="3"/>
      <c r="D333" s="28" t="str">
        <f>IFERROR(VLOOKUP(ACOMPANHAMENTO_02[[#This Row],[MAT]],FUNCIONARIOS[],3,FALSE),"")</f>
        <v/>
      </c>
      <c r="E333" s="28" t="str">
        <f>IFERROR(VLOOKUP(ACOMPANHAMENTO_02[[#This Row],[MAT]],FUNCIONARIOS[],4,FALSE),"")</f>
        <v/>
      </c>
      <c r="F333" s="8"/>
      <c r="G333" s="7"/>
      <c r="H333" s="28" t="str">
        <f>IFERROR(VLOOKUP(ACOMPANHAMENTO_02[[#This Row],[COD.S]],TABELA_PRODUÇÃO[[COD]:[SERVIÇOS]],3,FALSE),"")</f>
        <v/>
      </c>
      <c r="I333" s="140" t="str">
        <f>IFERROR(VLOOKUP(ACOMPANHAMENTO_02[[#This Row],[COD.S]],TABELA_PRODUÇÃO[[COD]:[UND.]],4,FALSE),"")</f>
        <v/>
      </c>
      <c r="J333" s="141"/>
      <c r="K333" s="58"/>
      <c r="L333" s="9"/>
      <c r="M33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3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3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33" s="140">
        <f>ACOMPANHAMENTO_02[[#This Row],[QUANT]]</f>
        <v>0</v>
      </c>
    </row>
    <row r="334" spans="2:16" x14ac:dyDescent="0.25">
      <c r="B334" s="140" t="str">
        <f>IF(ACOMPANHAMENTO_02[[#This Row],[MAT]]="","",COUNTA($C$8:C334))</f>
        <v/>
      </c>
      <c r="C334" s="3"/>
      <c r="D334" s="28" t="str">
        <f>IFERROR(VLOOKUP(ACOMPANHAMENTO_02[[#This Row],[MAT]],FUNCIONARIOS[],3,FALSE),"")</f>
        <v/>
      </c>
      <c r="E334" s="28" t="str">
        <f>IFERROR(VLOOKUP(ACOMPANHAMENTO_02[[#This Row],[MAT]],FUNCIONARIOS[],4,FALSE),"")</f>
        <v/>
      </c>
      <c r="F334" s="8"/>
      <c r="G334" s="7"/>
      <c r="H334" s="28" t="str">
        <f>IFERROR(VLOOKUP(ACOMPANHAMENTO_02[[#This Row],[COD.S]],TABELA_PRODUÇÃO[[COD]:[SERVIÇOS]],3,FALSE),"")</f>
        <v/>
      </c>
      <c r="I334" s="140" t="str">
        <f>IFERROR(VLOOKUP(ACOMPANHAMENTO_02[[#This Row],[COD.S]],TABELA_PRODUÇÃO[[COD]:[UND.]],4,FALSE),"")</f>
        <v/>
      </c>
      <c r="J334" s="141"/>
      <c r="K334" s="58"/>
      <c r="L334" s="9"/>
      <c r="M33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3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3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34" s="140">
        <f>ACOMPANHAMENTO_02[[#This Row],[QUANT]]</f>
        <v>0</v>
      </c>
    </row>
    <row r="335" spans="2:16" x14ac:dyDescent="0.25">
      <c r="B335" s="140" t="str">
        <f>IF(ACOMPANHAMENTO_02[[#This Row],[MAT]]="","",COUNTA($C$8:C335))</f>
        <v/>
      </c>
      <c r="C335" s="3"/>
      <c r="D335" s="28" t="str">
        <f>IFERROR(VLOOKUP(ACOMPANHAMENTO_02[[#This Row],[MAT]],FUNCIONARIOS[],3,FALSE),"")</f>
        <v/>
      </c>
      <c r="E335" s="28" t="str">
        <f>IFERROR(VLOOKUP(ACOMPANHAMENTO_02[[#This Row],[MAT]],FUNCIONARIOS[],4,FALSE),"")</f>
        <v/>
      </c>
      <c r="F335" s="8"/>
      <c r="G335" s="7"/>
      <c r="H335" s="28" t="str">
        <f>IFERROR(VLOOKUP(ACOMPANHAMENTO_02[[#This Row],[COD.S]],TABELA_PRODUÇÃO[[COD]:[SERVIÇOS]],3,FALSE),"")</f>
        <v/>
      </c>
      <c r="I335" s="140" t="str">
        <f>IFERROR(VLOOKUP(ACOMPANHAMENTO_02[[#This Row],[COD.S]],TABELA_PRODUÇÃO[[COD]:[UND.]],4,FALSE),"")</f>
        <v/>
      </c>
      <c r="J335" s="141"/>
      <c r="K335" s="58"/>
      <c r="L335" s="9"/>
      <c r="M33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3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3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35" s="140">
        <f>ACOMPANHAMENTO_02[[#This Row],[QUANT]]</f>
        <v>0</v>
      </c>
    </row>
    <row r="336" spans="2:16" x14ac:dyDescent="0.25">
      <c r="B336" s="140" t="str">
        <f>IF(ACOMPANHAMENTO_02[[#This Row],[MAT]]="","",COUNTA($C$8:C336))</f>
        <v/>
      </c>
      <c r="C336" s="3"/>
      <c r="D336" s="28" t="str">
        <f>IFERROR(VLOOKUP(ACOMPANHAMENTO_02[[#This Row],[MAT]],FUNCIONARIOS[],3,FALSE),"")</f>
        <v/>
      </c>
      <c r="E336" s="28" t="str">
        <f>IFERROR(VLOOKUP(ACOMPANHAMENTO_02[[#This Row],[MAT]],FUNCIONARIOS[],4,FALSE),"")</f>
        <v/>
      </c>
      <c r="F336" s="8"/>
      <c r="G336" s="7"/>
      <c r="H336" s="28" t="str">
        <f>IFERROR(VLOOKUP(ACOMPANHAMENTO_02[[#This Row],[COD.S]],TABELA_PRODUÇÃO[[COD]:[SERVIÇOS]],3,FALSE),"")</f>
        <v/>
      </c>
      <c r="I336" s="140" t="str">
        <f>IFERROR(VLOOKUP(ACOMPANHAMENTO_02[[#This Row],[COD.S]],TABELA_PRODUÇÃO[[COD]:[UND.]],4,FALSE),"")</f>
        <v/>
      </c>
      <c r="J336" s="141"/>
      <c r="K336" s="58"/>
      <c r="L336" s="9"/>
      <c r="M33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3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3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36" s="140">
        <f>ACOMPANHAMENTO_02[[#This Row],[QUANT]]</f>
        <v>0</v>
      </c>
    </row>
    <row r="337" spans="2:16" x14ac:dyDescent="0.25">
      <c r="B337" s="140" t="str">
        <f>IF(ACOMPANHAMENTO_02[[#This Row],[MAT]]="","",COUNTA($C$8:C337))</f>
        <v/>
      </c>
      <c r="C337" s="3"/>
      <c r="D337" s="28" t="str">
        <f>IFERROR(VLOOKUP(ACOMPANHAMENTO_02[[#This Row],[MAT]],FUNCIONARIOS[],3,FALSE),"")</f>
        <v/>
      </c>
      <c r="E337" s="28" t="str">
        <f>IFERROR(VLOOKUP(ACOMPANHAMENTO_02[[#This Row],[MAT]],FUNCIONARIOS[],4,FALSE),"")</f>
        <v/>
      </c>
      <c r="F337" s="8"/>
      <c r="G337" s="7"/>
      <c r="H337" s="28" t="str">
        <f>IFERROR(VLOOKUP(ACOMPANHAMENTO_02[[#This Row],[COD.S]],TABELA_PRODUÇÃO[[COD]:[SERVIÇOS]],3,FALSE),"")</f>
        <v/>
      </c>
      <c r="I337" s="140" t="str">
        <f>IFERROR(VLOOKUP(ACOMPANHAMENTO_02[[#This Row],[COD.S]],TABELA_PRODUÇÃO[[COD]:[UND.]],4,FALSE),"")</f>
        <v/>
      </c>
      <c r="J337" s="141"/>
      <c r="K337" s="58"/>
      <c r="L337" s="9"/>
      <c r="M33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3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3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37" s="140">
        <f>ACOMPANHAMENTO_02[[#This Row],[QUANT]]</f>
        <v>0</v>
      </c>
    </row>
    <row r="338" spans="2:16" x14ac:dyDescent="0.25">
      <c r="B338" s="140" t="str">
        <f>IF(ACOMPANHAMENTO_02[[#This Row],[MAT]]="","",COUNTA($C$8:C338))</f>
        <v/>
      </c>
      <c r="C338" s="3"/>
      <c r="D338" s="28" t="str">
        <f>IFERROR(VLOOKUP(ACOMPANHAMENTO_02[[#This Row],[MAT]],FUNCIONARIOS[],3,FALSE),"")</f>
        <v/>
      </c>
      <c r="E338" s="28" t="str">
        <f>IFERROR(VLOOKUP(ACOMPANHAMENTO_02[[#This Row],[MAT]],FUNCIONARIOS[],4,FALSE),"")</f>
        <v/>
      </c>
      <c r="F338" s="8"/>
      <c r="G338" s="7"/>
      <c r="H338" s="28" t="str">
        <f>IFERROR(VLOOKUP(ACOMPANHAMENTO_02[[#This Row],[COD.S]],TABELA_PRODUÇÃO[[COD]:[SERVIÇOS]],3,FALSE),"")</f>
        <v/>
      </c>
      <c r="I338" s="140" t="str">
        <f>IFERROR(VLOOKUP(ACOMPANHAMENTO_02[[#This Row],[COD.S]],TABELA_PRODUÇÃO[[COD]:[UND.]],4,FALSE),"")</f>
        <v/>
      </c>
      <c r="J338" s="141"/>
      <c r="K338" s="58"/>
      <c r="L338" s="9"/>
      <c r="M33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3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3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38" s="140">
        <f>ACOMPANHAMENTO_02[[#This Row],[QUANT]]</f>
        <v>0</v>
      </c>
    </row>
    <row r="339" spans="2:16" x14ac:dyDescent="0.25">
      <c r="B339" s="140" t="str">
        <f>IF(ACOMPANHAMENTO_02[[#This Row],[MAT]]="","",COUNTA($C$8:C339))</f>
        <v/>
      </c>
      <c r="C339" s="3"/>
      <c r="D339" s="28" t="str">
        <f>IFERROR(VLOOKUP(ACOMPANHAMENTO_02[[#This Row],[MAT]],FUNCIONARIOS[],3,FALSE),"")</f>
        <v/>
      </c>
      <c r="E339" s="28" t="str">
        <f>IFERROR(VLOOKUP(ACOMPANHAMENTO_02[[#This Row],[MAT]],FUNCIONARIOS[],4,FALSE),"")</f>
        <v/>
      </c>
      <c r="F339" s="8"/>
      <c r="G339" s="7"/>
      <c r="H339" s="28" t="str">
        <f>IFERROR(VLOOKUP(ACOMPANHAMENTO_02[[#This Row],[COD.S]],TABELA_PRODUÇÃO[[COD]:[SERVIÇOS]],3,FALSE),"")</f>
        <v/>
      </c>
      <c r="I339" s="140" t="str">
        <f>IFERROR(VLOOKUP(ACOMPANHAMENTO_02[[#This Row],[COD.S]],TABELA_PRODUÇÃO[[COD]:[UND.]],4,FALSE),"")</f>
        <v/>
      </c>
      <c r="J339" s="141"/>
      <c r="K339" s="58"/>
      <c r="L339" s="9"/>
      <c r="M33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3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3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39" s="140">
        <f>ACOMPANHAMENTO_02[[#This Row],[QUANT]]</f>
        <v>0</v>
      </c>
    </row>
    <row r="340" spans="2:16" x14ac:dyDescent="0.25">
      <c r="B340" s="140" t="str">
        <f>IF(ACOMPANHAMENTO_02[[#This Row],[MAT]]="","",COUNTA($C$8:C340))</f>
        <v/>
      </c>
      <c r="C340" s="3"/>
      <c r="D340" s="28" t="str">
        <f>IFERROR(VLOOKUP(ACOMPANHAMENTO_02[[#This Row],[MAT]],FUNCIONARIOS[],3,FALSE),"")</f>
        <v/>
      </c>
      <c r="E340" s="28" t="str">
        <f>IFERROR(VLOOKUP(ACOMPANHAMENTO_02[[#This Row],[MAT]],FUNCIONARIOS[],4,FALSE),"")</f>
        <v/>
      </c>
      <c r="F340" s="8"/>
      <c r="G340" s="7"/>
      <c r="H340" s="28" t="str">
        <f>IFERROR(VLOOKUP(ACOMPANHAMENTO_02[[#This Row],[COD.S]],TABELA_PRODUÇÃO[[COD]:[SERVIÇOS]],3,FALSE),"")</f>
        <v/>
      </c>
      <c r="I340" s="140" t="str">
        <f>IFERROR(VLOOKUP(ACOMPANHAMENTO_02[[#This Row],[COD.S]],TABELA_PRODUÇÃO[[COD]:[UND.]],4,FALSE),"")</f>
        <v/>
      </c>
      <c r="J340" s="141"/>
      <c r="K340" s="58"/>
      <c r="L340" s="9"/>
      <c r="M34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4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4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40" s="140">
        <f>ACOMPANHAMENTO_02[[#This Row],[QUANT]]</f>
        <v>0</v>
      </c>
    </row>
    <row r="341" spans="2:16" x14ac:dyDescent="0.25">
      <c r="B341" s="140" t="str">
        <f>IF(ACOMPANHAMENTO_02[[#This Row],[MAT]]="","",COUNTA($C$8:C341))</f>
        <v/>
      </c>
      <c r="C341" s="3"/>
      <c r="D341" s="28" t="str">
        <f>IFERROR(VLOOKUP(ACOMPANHAMENTO_02[[#This Row],[MAT]],FUNCIONARIOS[],3,FALSE),"")</f>
        <v/>
      </c>
      <c r="E341" s="28" t="str">
        <f>IFERROR(VLOOKUP(ACOMPANHAMENTO_02[[#This Row],[MAT]],FUNCIONARIOS[],4,FALSE),"")</f>
        <v/>
      </c>
      <c r="F341" s="8"/>
      <c r="G341" s="7"/>
      <c r="H341" s="28" t="str">
        <f>IFERROR(VLOOKUP(ACOMPANHAMENTO_02[[#This Row],[COD.S]],TABELA_PRODUÇÃO[[COD]:[SERVIÇOS]],3,FALSE),"")</f>
        <v/>
      </c>
      <c r="I341" s="140" t="str">
        <f>IFERROR(VLOOKUP(ACOMPANHAMENTO_02[[#This Row],[COD.S]],TABELA_PRODUÇÃO[[COD]:[UND.]],4,FALSE),"")</f>
        <v/>
      </c>
      <c r="J341" s="141"/>
      <c r="K341" s="58"/>
      <c r="L341" s="9"/>
      <c r="M34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4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4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41" s="140">
        <f>ACOMPANHAMENTO_02[[#This Row],[QUANT]]</f>
        <v>0</v>
      </c>
    </row>
    <row r="342" spans="2:16" x14ac:dyDescent="0.25">
      <c r="B342" s="140" t="str">
        <f>IF(ACOMPANHAMENTO_02[[#This Row],[MAT]]="","",COUNTA($C$8:C342))</f>
        <v/>
      </c>
      <c r="C342" s="3"/>
      <c r="D342" s="28" t="str">
        <f>IFERROR(VLOOKUP(ACOMPANHAMENTO_02[[#This Row],[MAT]],FUNCIONARIOS[],3,FALSE),"")</f>
        <v/>
      </c>
      <c r="E342" s="28" t="str">
        <f>IFERROR(VLOOKUP(ACOMPANHAMENTO_02[[#This Row],[MAT]],FUNCIONARIOS[],4,FALSE),"")</f>
        <v/>
      </c>
      <c r="F342" s="8"/>
      <c r="G342" s="7"/>
      <c r="H342" s="28" t="str">
        <f>IFERROR(VLOOKUP(ACOMPANHAMENTO_02[[#This Row],[COD.S]],TABELA_PRODUÇÃO[[COD]:[SERVIÇOS]],3,FALSE),"")</f>
        <v/>
      </c>
      <c r="I342" s="140" t="str">
        <f>IFERROR(VLOOKUP(ACOMPANHAMENTO_02[[#This Row],[COD.S]],TABELA_PRODUÇÃO[[COD]:[UND.]],4,FALSE),"")</f>
        <v/>
      </c>
      <c r="J342" s="141"/>
      <c r="K342" s="58"/>
      <c r="L342" s="9"/>
      <c r="M34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4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4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42" s="140">
        <f>ACOMPANHAMENTO_02[[#This Row],[QUANT]]</f>
        <v>0</v>
      </c>
    </row>
    <row r="343" spans="2:16" x14ac:dyDescent="0.25">
      <c r="B343" s="140" t="str">
        <f>IF(ACOMPANHAMENTO_02[[#This Row],[MAT]]="","",COUNTA($C$8:C343))</f>
        <v/>
      </c>
      <c r="C343" s="3"/>
      <c r="D343" s="28" t="str">
        <f>IFERROR(VLOOKUP(ACOMPANHAMENTO_02[[#This Row],[MAT]],FUNCIONARIOS[],3,FALSE),"")</f>
        <v/>
      </c>
      <c r="E343" s="28" t="str">
        <f>IFERROR(VLOOKUP(ACOMPANHAMENTO_02[[#This Row],[MAT]],FUNCIONARIOS[],4,FALSE),"")</f>
        <v/>
      </c>
      <c r="F343" s="8"/>
      <c r="G343" s="7"/>
      <c r="H343" s="28" t="str">
        <f>IFERROR(VLOOKUP(ACOMPANHAMENTO_02[[#This Row],[COD.S]],TABELA_PRODUÇÃO[[COD]:[SERVIÇOS]],3,FALSE),"")</f>
        <v/>
      </c>
      <c r="I343" s="140" t="str">
        <f>IFERROR(VLOOKUP(ACOMPANHAMENTO_02[[#This Row],[COD.S]],TABELA_PRODUÇÃO[[COD]:[UND.]],4,FALSE),"")</f>
        <v/>
      </c>
      <c r="J343" s="141"/>
      <c r="K343" s="58"/>
      <c r="L343" s="9"/>
      <c r="M34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4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4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43" s="140">
        <f>ACOMPANHAMENTO_02[[#This Row],[QUANT]]</f>
        <v>0</v>
      </c>
    </row>
    <row r="344" spans="2:16" x14ac:dyDescent="0.25">
      <c r="B344" s="140" t="str">
        <f>IF(ACOMPANHAMENTO_02[[#This Row],[MAT]]="","",COUNTA($C$8:C344))</f>
        <v/>
      </c>
      <c r="C344" s="3"/>
      <c r="D344" s="28" t="str">
        <f>IFERROR(VLOOKUP(ACOMPANHAMENTO_02[[#This Row],[MAT]],FUNCIONARIOS[],3,FALSE),"")</f>
        <v/>
      </c>
      <c r="E344" s="28" t="str">
        <f>IFERROR(VLOOKUP(ACOMPANHAMENTO_02[[#This Row],[MAT]],FUNCIONARIOS[],4,FALSE),"")</f>
        <v/>
      </c>
      <c r="F344" s="8"/>
      <c r="G344" s="7"/>
      <c r="H344" s="28" t="str">
        <f>IFERROR(VLOOKUP(ACOMPANHAMENTO_02[[#This Row],[COD.S]],TABELA_PRODUÇÃO[[COD]:[SERVIÇOS]],3,FALSE),"")</f>
        <v/>
      </c>
      <c r="I344" s="140" t="str">
        <f>IFERROR(VLOOKUP(ACOMPANHAMENTO_02[[#This Row],[COD.S]],TABELA_PRODUÇÃO[[COD]:[UND.]],4,FALSE),"")</f>
        <v/>
      </c>
      <c r="J344" s="141"/>
      <c r="K344" s="58"/>
      <c r="L344" s="9"/>
      <c r="M34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4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4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44" s="140">
        <f>ACOMPANHAMENTO_02[[#This Row],[QUANT]]</f>
        <v>0</v>
      </c>
    </row>
    <row r="345" spans="2:16" x14ac:dyDescent="0.25">
      <c r="B345" s="140" t="str">
        <f>IF(ACOMPANHAMENTO_02[[#This Row],[MAT]]="","",COUNTA($C$8:C345))</f>
        <v/>
      </c>
      <c r="C345" s="3"/>
      <c r="D345" s="28" t="str">
        <f>IFERROR(VLOOKUP(ACOMPANHAMENTO_02[[#This Row],[MAT]],FUNCIONARIOS[],3,FALSE),"")</f>
        <v/>
      </c>
      <c r="E345" s="28" t="str">
        <f>IFERROR(VLOOKUP(ACOMPANHAMENTO_02[[#This Row],[MAT]],FUNCIONARIOS[],4,FALSE),"")</f>
        <v/>
      </c>
      <c r="F345" s="8"/>
      <c r="G345" s="7"/>
      <c r="H345" s="28" t="str">
        <f>IFERROR(VLOOKUP(ACOMPANHAMENTO_02[[#This Row],[COD.S]],TABELA_PRODUÇÃO[[COD]:[SERVIÇOS]],3,FALSE),"")</f>
        <v/>
      </c>
      <c r="I345" s="140" t="str">
        <f>IFERROR(VLOOKUP(ACOMPANHAMENTO_02[[#This Row],[COD.S]],TABELA_PRODUÇÃO[[COD]:[UND.]],4,FALSE),"")</f>
        <v/>
      </c>
      <c r="J345" s="141"/>
      <c r="K345" s="58"/>
      <c r="L345" s="9"/>
      <c r="M34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4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4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45" s="140">
        <f>ACOMPANHAMENTO_02[[#This Row],[QUANT]]</f>
        <v>0</v>
      </c>
    </row>
    <row r="346" spans="2:16" x14ac:dyDescent="0.25">
      <c r="B346" s="140" t="str">
        <f>IF(ACOMPANHAMENTO_02[[#This Row],[MAT]]="","",COUNTA($C$8:C346))</f>
        <v/>
      </c>
      <c r="C346" s="3"/>
      <c r="D346" s="28" t="str">
        <f>IFERROR(VLOOKUP(ACOMPANHAMENTO_02[[#This Row],[MAT]],FUNCIONARIOS[],3,FALSE),"")</f>
        <v/>
      </c>
      <c r="E346" s="28" t="str">
        <f>IFERROR(VLOOKUP(ACOMPANHAMENTO_02[[#This Row],[MAT]],FUNCIONARIOS[],4,FALSE),"")</f>
        <v/>
      </c>
      <c r="F346" s="8"/>
      <c r="G346" s="7"/>
      <c r="H346" s="28" t="str">
        <f>IFERROR(VLOOKUP(ACOMPANHAMENTO_02[[#This Row],[COD.S]],TABELA_PRODUÇÃO[[COD]:[SERVIÇOS]],3,FALSE),"")</f>
        <v/>
      </c>
      <c r="I346" s="140" t="str">
        <f>IFERROR(VLOOKUP(ACOMPANHAMENTO_02[[#This Row],[COD.S]],TABELA_PRODUÇÃO[[COD]:[UND.]],4,FALSE),"")</f>
        <v/>
      </c>
      <c r="J346" s="141"/>
      <c r="K346" s="58"/>
      <c r="L346" s="9"/>
      <c r="M34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4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4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46" s="140">
        <f>ACOMPANHAMENTO_02[[#This Row],[QUANT]]</f>
        <v>0</v>
      </c>
    </row>
    <row r="347" spans="2:16" x14ac:dyDescent="0.25">
      <c r="B347" s="140" t="str">
        <f>IF(ACOMPANHAMENTO_02[[#This Row],[MAT]]="","",COUNTA($C$8:C347))</f>
        <v/>
      </c>
      <c r="C347" s="3"/>
      <c r="D347" s="28" t="str">
        <f>IFERROR(VLOOKUP(ACOMPANHAMENTO_02[[#This Row],[MAT]],FUNCIONARIOS[],3,FALSE),"")</f>
        <v/>
      </c>
      <c r="E347" s="28" t="str">
        <f>IFERROR(VLOOKUP(ACOMPANHAMENTO_02[[#This Row],[MAT]],FUNCIONARIOS[],4,FALSE),"")</f>
        <v/>
      </c>
      <c r="F347" s="8"/>
      <c r="G347" s="7"/>
      <c r="H347" s="28" t="str">
        <f>IFERROR(VLOOKUP(ACOMPANHAMENTO_02[[#This Row],[COD.S]],TABELA_PRODUÇÃO[[COD]:[SERVIÇOS]],3,FALSE),"")</f>
        <v/>
      </c>
      <c r="I347" s="140" t="str">
        <f>IFERROR(VLOOKUP(ACOMPANHAMENTO_02[[#This Row],[COD.S]],TABELA_PRODUÇÃO[[COD]:[UND.]],4,FALSE),"")</f>
        <v/>
      </c>
      <c r="J347" s="141"/>
      <c r="K347" s="58"/>
      <c r="L347" s="9"/>
      <c r="M34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4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4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47" s="140">
        <f>ACOMPANHAMENTO_02[[#This Row],[QUANT]]</f>
        <v>0</v>
      </c>
    </row>
    <row r="348" spans="2:16" x14ac:dyDescent="0.25">
      <c r="B348" s="140" t="str">
        <f>IF(ACOMPANHAMENTO_02[[#This Row],[MAT]]="","",COUNTA($C$8:C348))</f>
        <v/>
      </c>
      <c r="C348" s="3"/>
      <c r="D348" s="28" t="str">
        <f>IFERROR(VLOOKUP(ACOMPANHAMENTO_02[[#This Row],[MAT]],FUNCIONARIOS[],3,FALSE),"")</f>
        <v/>
      </c>
      <c r="E348" s="28" t="str">
        <f>IFERROR(VLOOKUP(ACOMPANHAMENTO_02[[#This Row],[MAT]],FUNCIONARIOS[],4,FALSE),"")</f>
        <v/>
      </c>
      <c r="F348" s="8"/>
      <c r="G348" s="7"/>
      <c r="H348" s="28" t="str">
        <f>IFERROR(VLOOKUP(ACOMPANHAMENTO_02[[#This Row],[COD.S]],TABELA_PRODUÇÃO[[COD]:[SERVIÇOS]],3,FALSE),"")</f>
        <v/>
      </c>
      <c r="I348" s="140" t="str">
        <f>IFERROR(VLOOKUP(ACOMPANHAMENTO_02[[#This Row],[COD.S]],TABELA_PRODUÇÃO[[COD]:[UND.]],4,FALSE),"")</f>
        <v/>
      </c>
      <c r="J348" s="141"/>
      <c r="K348" s="58"/>
      <c r="L348" s="9"/>
      <c r="M34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4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4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48" s="140">
        <f>ACOMPANHAMENTO_02[[#This Row],[QUANT]]</f>
        <v>0</v>
      </c>
    </row>
    <row r="349" spans="2:16" x14ac:dyDescent="0.25">
      <c r="B349" s="140" t="str">
        <f>IF(ACOMPANHAMENTO_02[[#This Row],[MAT]]="","",COUNTA($C$8:C349))</f>
        <v/>
      </c>
      <c r="C349" s="3"/>
      <c r="D349" s="28" t="str">
        <f>IFERROR(VLOOKUP(ACOMPANHAMENTO_02[[#This Row],[MAT]],FUNCIONARIOS[],3,FALSE),"")</f>
        <v/>
      </c>
      <c r="E349" s="28" t="str">
        <f>IFERROR(VLOOKUP(ACOMPANHAMENTO_02[[#This Row],[MAT]],FUNCIONARIOS[],4,FALSE),"")</f>
        <v/>
      </c>
      <c r="F349" s="8"/>
      <c r="G349" s="7"/>
      <c r="H349" s="28" t="str">
        <f>IFERROR(VLOOKUP(ACOMPANHAMENTO_02[[#This Row],[COD.S]],TABELA_PRODUÇÃO[[COD]:[SERVIÇOS]],3,FALSE),"")</f>
        <v/>
      </c>
      <c r="I349" s="140" t="str">
        <f>IFERROR(VLOOKUP(ACOMPANHAMENTO_02[[#This Row],[COD.S]],TABELA_PRODUÇÃO[[COD]:[UND.]],4,FALSE),"")</f>
        <v/>
      </c>
      <c r="J349" s="141"/>
      <c r="K349" s="58"/>
      <c r="L349" s="9"/>
      <c r="M34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4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4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49" s="140">
        <f>ACOMPANHAMENTO_02[[#This Row],[QUANT]]</f>
        <v>0</v>
      </c>
    </row>
    <row r="350" spans="2:16" x14ac:dyDescent="0.25">
      <c r="B350" s="140" t="str">
        <f>IF(ACOMPANHAMENTO_02[[#This Row],[MAT]]="","",COUNTA($C$8:C350))</f>
        <v/>
      </c>
      <c r="C350" s="3"/>
      <c r="D350" s="28" t="str">
        <f>IFERROR(VLOOKUP(ACOMPANHAMENTO_02[[#This Row],[MAT]],FUNCIONARIOS[],3,FALSE),"")</f>
        <v/>
      </c>
      <c r="E350" s="28" t="str">
        <f>IFERROR(VLOOKUP(ACOMPANHAMENTO_02[[#This Row],[MAT]],FUNCIONARIOS[],4,FALSE),"")</f>
        <v/>
      </c>
      <c r="F350" s="8"/>
      <c r="G350" s="7"/>
      <c r="H350" s="28" t="str">
        <f>IFERROR(VLOOKUP(ACOMPANHAMENTO_02[[#This Row],[COD.S]],TABELA_PRODUÇÃO[[COD]:[SERVIÇOS]],3,FALSE),"")</f>
        <v/>
      </c>
      <c r="I350" s="140" t="str">
        <f>IFERROR(VLOOKUP(ACOMPANHAMENTO_02[[#This Row],[COD.S]],TABELA_PRODUÇÃO[[COD]:[UND.]],4,FALSE),"")</f>
        <v/>
      </c>
      <c r="J350" s="141"/>
      <c r="K350" s="58"/>
      <c r="L350" s="9"/>
      <c r="M35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5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5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50" s="140">
        <f>ACOMPANHAMENTO_02[[#This Row],[QUANT]]</f>
        <v>0</v>
      </c>
    </row>
    <row r="351" spans="2:16" x14ac:dyDescent="0.25">
      <c r="B351" s="140" t="str">
        <f>IF(ACOMPANHAMENTO_02[[#This Row],[MAT]]="","",COUNTA($C$8:C351))</f>
        <v/>
      </c>
      <c r="C351" s="3"/>
      <c r="D351" s="28" t="str">
        <f>IFERROR(VLOOKUP(ACOMPANHAMENTO_02[[#This Row],[MAT]],FUNCIONARIOS[],3,FALSE),"")</f>
        <v/>
      </c>
      <c r="E351" s="28" t="str">
        <f>IFERROR(VLOOKUP(ACOMPANHAMENTO_02[[#This Row],[MAT]],FUNCIONARIOS[],4,FALSE),"")</f>
        <v/>
      </c>
      <c r="F351" s="8"/>
      <c r="G351" s="7"/>
      <c r="H351" s="28" t="str">
        <f>IFERROR(VLOOKUP(ACOMPANHAMENTO_02[[#This Row],[COD.S]],TABELA_PRODUÇÃO[[COD]:[SERVIÇOS]],3,FALSE),"")</f>
        <v/>
      </c>
      <c r="I351" s="140" t="str">
        <f>IFERROR(VLOOKUP(ACOMPANHAMENTO_02[[#This Row],[COD.S]],TABELA_PRODUÇÃO[[COD]:[UND.]],4,FALSE),"")</f>
        <v/>
      </c>
      <c r="J351" s="141"/>
      <c r="K351" s="58"/>
      <c r="L351" s="9"/>
      <c r="M35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5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5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51" s="140">
        <f>ACOMPANHAMENTO_02[[#This Row],[QUANT]]</f>
        <v>0</v>
      </c>
    </row>
    <row r="352" spans="2:16" x14ac:dyDescent="0.25">
      <c r="B352" s="140" t="str">
        <f>IF(ACOMPANHAMENTO_02[[#This Row],[MAT]]="","",COUNTA($C$8:C352))</f>
        <v/>
      </c>
      <c r="C352" s="3"/>
      <c r="D352" s="28" t="str">
        <f>IFERROR(VLOOKUP(ACOMPANHAMENTO_02[[#This Row],[MAT]],FUNCIONARIOS[],3,FALSE),"")</f>
        <v/>
      </c>
      <c r="E352" s="28" t="str">
        <f>IFERROR(VLOOKUP(ACOMPANHAMENTO_02[[#This Row],[MAT]],FUNCIONARIOS[],4,FALSE),"")</f>
        <v/>
      </c>
      <c r="F352" s="8"/>
      <c r="G352" s="7"/>
      <c r="H352" s="28" t="str">
        <f>IFERROR(VLOOKUP(ACOMPANHAMENTO_02[[#This Row],[COD.S]],TABELA_PRODUÇÃO[[COD]:[SERVIÇOS]],3,FALSE),"")</f>
        <v/>
      </c>
      <c r="I352" s="140" t="str">
        <f>IFERROR(VLOOKUP(ACOMPANHAMENTO_02[[#This Row],[COD.S]],TABELA_PRODUÇÃO[[COD]:[UND.]],4,FALSE),"")</f>
        <v/>
      </c>
      <c r="J352" s="141"/>
      <c r="K352" s="58"/>
      <c r="L352" s="9"/>
      <c r="M35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5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5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52" s="140">
        <f>ACOMPANHAMENTO_02[[#This Row],[QUANT]]</f>
        <v>0</v>
      </c>
    </row>
    <row r="353" spans="2:16" x14ac:dyDescent="0.25">
      <c r="B353" s="140" t="str">
        <f>IF(ACOMPANHAMENTO_02[[#This Row],[MAT]]="","",COUNTA($C$8:C353))</f>
        <v/>
      </c>
      <c r="C353" s="3"/>
      <c r="D353" s="28" t="str">
        <f>IFERROR(VLOOKUP(ACOMPANHAMENTO_02[[#This Row],[MAT]],FUNCIONARIOS[],3,FALSE),"")</f>
        <v/>
      </c>
      <c r="E353" s="28" t="str">
        <f>IFERROR(VLOOKUP(ACOMPANHAMENTO_02[[#This Row],[MAT]],FUNCIONARIOS[],4,FALSE),"")</f>
        <v/>
      </c>
      <c r="F353" s="8"/>
      <c r="G353" s="7"/>
      <c r="H353" s="28" t="str">
        <f>IFERROR(VLOOKUP(ACOMPANHAMENTO_02[[#This Row],[COD.S]],TABELA_PRODUÇÃO[[COD]:[SERVIÇOS]],3,FALSE),"")</f>
        <v/>
      </c>
      <c r="I353" s="140" t="str">
        <f>IFERROR(VLOOKUP(ACOMPANHAMENTO_02[[#This Row],[COD.S]],TABELA_PRODUÇÃO[[COD]:[UND.]],4,FALSE),"")</f>
        <v/>
      </c>
      <c r="J353" s="141"/>
      <c r="K353" s="58"/>
      <c r="L353" s="9"/>
      <c r="M35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5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5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53" s="140">
        <f>ACOMPANHAMENTO_02[[#This Row],[QUANT]]</f>
        <v>0</v>
      </c>
    </row>
    <row r="354" spans="2:16" x14ac:dyDescent="0.25">
      <c r="B354" s="140" t="str">
        <f>IF(ACOMPANHAMENTO_02[[#This Row],[MAT]]="","",COUNTA($C$8:C354))</f>
        <v/>
      </c>
      <c r="C354" s="3"/>
      <c r="D354" s="28" t="str">
        <f>IFERROR(VLOOKUP(ACOMPANHAMENTO_02[[#This Row],[MAT]],FUNCIONARIOS[],3,FALSE),"")</f>
        <v/>
      </c>
      <c r="E354" s="28" t="str">
        <f>IFERROR(VLOOKUP(ACOMPANHAMENTO_02[[#This Row],[MAT]],FUNCIONARIOS[],4,FALSE),"")</f>
        <v/>
      </c>
      <c r="F354" s="8"/>
      <c r="G354" s="7"/>
      <c r="H354" s="28" t="str">
        <f>IFERROR(VLOOKUP(ACOMPANHAMENTO_02[[#This Row],[COD.S]],TABELA_PRODUÇÃO[[COD]:[SERVIÇOS]],3,FALSE),"")</f>
        <v/>
      </c>
      <c r="I354" s="140" t="str">
        <f>IFERROR(VLOOKUP(ACOMPANHAMENTO_02[[#This Row],[COD.S]],TABELA_PRODUÇÃO[[COD]:[UND.]],4,FALSE),"")</f>
        <v/>
      </c>
      <c r="J354" s="141"/>
      <c r="K354" s="58"/>
      <c r="L354" s="9"/>
      <c r="M35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5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5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54" s="140">
        <f>ACOMPANHAMENTO_02[[#This Row],[QUANT]]</f>
        <v>0</v>
      </c>
    </row>
    <row r="355" spans="2:16" x14ac:dyDescent="0.25">
      <c r="B355" s="140" t="str">
        <f>IF(ACOMPANHAMENTO_02[[#This Row],[MAT]]="","",COUNTA($C$8:C355))</f>
        <v/>
      </c>
      <c r="C355" s="3"/>
      <c r="D355" s="28" t="str">
        <f>IFERROR(VLOOKUP(ACOMPANHAMENTO_02[[#This Row],[MAT]],FUNCIONARIOS[],3,FALSE),"")</f>
        <v/>
      </c>
      <c r="E355" s="28" t="str">
        <f>IFERROR(VLOOKUP(ACOMPANHAMENTO_02[[#This Row],[MAT]],FUNCIONARIOS[],4,FALSE),"")</f>
        <v/>
      </c>
      <c r="F355" s="8"/>
      <c r="G355" s="7"/>
      <c r="H355" s="28" t="str">
        <f>IFERROR(VLOOKUP(ACOMPANHAMENTO_02[[#This Row],[COD.S]],TABELA_PRODUÇÃO[[COD]:[SERVIÇOS]],3,FALSE),"")</f>
        <v/>
      </c>
      <c r="I355" s="140" t="str">
        <f>IFERROR(VLOOKUP(ACOMPANHAMENTO_02[[#This Row],[COD.S]],TABELA_PRODUÇÃO[[COD]:[UND.]],4,FALSE),"")</f>
        <v/>
      </c>
      <c r="J355" s="141"/>
      <c r="K355" s="58"/>
      <c r="L355" s="9"/>
      <c r="M35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5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5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55" s="140">
        <f>ACOMPANHAMENTO_02[[#This Row],[QUANT]]</f>
        <v>0</v>
      </c>
    </row>
    <row r="356" spans="2:16" x14ac:dyDescent="0.25">
      <c r="B356" s="140" t="str">
        <f>IF(ACOMPANHAMENTO_02[[#This Row],[MAT]]="","",COUNTA($C$8:C356))</f>
        <v/>
      </c>
      <c r="C356" s="3"/>
      <c r="D356" s="28" t="str">
        <f>IFERROR(VLOOKUP(ACOMPANHAMENTO_02[[#This Row],[MAT]],FUNCIONARIOS[],3,FALSE),"")</f>
        <v/>
      </c>
      <c r="E356" s="28" t="str">
        <f>IFERROR(VLOOKUP(ACOMPANHAMENTO_02[[#This Row],[MAT]],FUNCIONARIOS[],4,FALSE),"")</f>
        <v/>
      </c>
      <c r="F356" s="8"/>
      <c r="G356" s="7"/>
      <c r="H356" s="28" t="str">
        <f>IFERROR(VLOOKUP(ACOMPANHAMENTO_02[[#This Row],[COD.S]],TABELA_PRODUÇÃO[[COD]:[SERVIÇOS]],3,FALSE),"")</f>
        <v/>
      </c>
      <c r="I356" s="140" t="str">
        <f>IFERROR(VLOOKUP(ACOMPANHAMENTO_02[[#This Row],[COD.S]],TABELA_PRODUÇÃO[[COD]:[UND.]],4,FALSE),"")</f>
        <v/>
      </c>
      <c r="J356" s="141"/>
      <c r="K356" s="58"/>
      <c r="L356" s="9"/>
      <c r="M35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5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5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56" s="140">
        <f>ACOMPANHAMENTO_02[[#This Row],[QUANT]]</f>
        <v>0</v>
      </c>
    </row>
    <row r="357" spans="2:16" x14ac:dyDescent="0.25">
      <c r="B357" s="140" t="str">
        <f>IF(ACOMPANHAMENTO_02[[#This Row],[MAT]]="","",COUNTA($C$8:C357))</f>
        <v/>
      </c>
      <c r="C357" s="3"/>
      <c r="D357" s="28" t="str">
        <f>IFERROR(VLOOKUP(ACOMPANHAMENTO_02[[#This Row],[MAT]],FUNCIONARIOS[],3,FALSE),"")</f>
        <v/>
      </c>
      <c r="E357" s="28" t="str">
        <f>IFERROR(VLOOKUP(ACOMPANHAMENTO_02[[#This Row],[MAT]],FUNCIONARIOS[],4,FALSE),"")</f>
        <v/>
      </c>
      <c r="F357" s="8"/>
      <c r="G357" s="7"/>
      <c r="H357" s="28" t="str">
        <f>IFERROR(VLOOKUP(ACOMPANHAMENTO_02[[#This Row],[COD.S]],TABELA_PRODUÇÃO[[COD]:[SERVIÇOS]],3,FALSE),"")</f>
        <v/>
      </c>
      <c r="I357" s="140" t="str">
        <f>IFERROR(VLOOKUP(ACOMPANHAMENTO_02[[#This Row],[COD.S]],TABELA_PRODUÇÃO[[COD]:[UND.]],4,FALSE),"")</f>
        <v/>
      </c>
      <c r="J357" s="141"/>
      <c r="K357" s="58"/>
      <c r="L357" s="9"/>
      <c r="M35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5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5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57" s="140">
        <f>ACOMPANHAMENTO_02[[#This Row],[QUANT]]</f>
        <v>0</v>
      </c>
    </row>
    <row r="358" spans="2:16" x14ac:dyDescent="0.25">
      <c r="B358" s="140" t="str">
        <f>IF(ACOMPANHAMENTO_02[[#This Row],[MAT]]="","",COUNTA($C$8:C358))</f>
        <v/>
      </c>
      <c r="C358" s="3"/>
      <c r="D358" s="28" t="str">
        <f>IFERROR(VLOOKUP(ACOMPANHAMENTO_02[[#This Row],[MAT]],FUNCIONARIOS[],3,FALSE),"")</f>
        <v/>
      </c>
      <c r="E358" s="28" t="str">
        <f>IFERROR(VLOOKUP(ACOMPANHAMENTO_02[[#This Row],[MAT]],FUNCIONARIOS[],4,FALSE),"")</f>
        <v/>
      </c>
      <c r="F358" s="8"/>
      <c r="G358" s="7"/>
      <c r="H358" s="28" t="str">
        <f>IFERROR(VLOOKUP(ACOMPANHAMENTO_02[[#This Row],[COD.S]],TABELA_PRODUÇÃO[[COD]:[SERVIÇOS]],3,FALSE),"")</f>
        <v/>
      </c>
      <c r="I358" s="140" t="str">
        <f>IFERROR(VLOOKUP(ACOMPANHAMENTO_02[[#This Row],[COD.S]],TABELA_PRODUÇÃO[[COD]:[UND.]],4,FALSE),"")</f>
        <v/>
      </c>
      <c r="J358" s="141"/>
      <c r="K358" s="58"/>
      <c r="L358" s="9"/>
      <c r="M35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5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5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58" s="140">
        <f>ACOMPANHAMENTO_02[[#This Row],[QUANT]]</f>
        <v>0</v>
      </c>
    </row>
    <row r="359" spans="2:16" x14ac:dyDescent="0.25">
      <c r="B359" s="140" t="str">
        <f>IF(ACOMPANHAMENTO_02[[#This Row],[MAT]]="","",COUNTA($C$8:C359))</f>
        <v/>
      </c>
      <c r="C359" s="3"/>
      <c r="D359" s="28" t="str">
        <f>IFERROR(VLOOKUP(ACOMPANHAMENTO_02[[#This Row],[MAT]],FUNCIONARIOS[],3,FALSE),"")</f>
        <v/>
      </c>
      <c r="E359" s="28" t="str">
        <f>IFERROR(VLOOKUP(ACOMPANHAMENTO_02[[#This Row],[MAT]],FUNCIONARIOS[],4,FALSE),"")</f>
        <v/>
      </c>
      <c r="F359" s="8"/>
      <c r="G359" s="7"/>
      <c r="H359" s="28" t="str">
        <f>IFERROR(VLOOKUP(ACOMPANHAMENTO_02[[#This Row],[COD.S]],TABELA_PRODUÇÃO[[COD]:[SERVIÇOS]],3,FALSE),"")</f>
        <v/>
      </c>
      <c r="I359" s="140" t="str">
        <f>IFERROR(VLOOKUP(ACOMPANHAMENTO_02[[#This Row],[COD.S]],TABELA_PRODUÇÃO[[COD]:[UND.]],4,FALSE),"")</f>
        <v/>
      </c>
      <c r="J359" s="141"/>
      <c r="K359" s="58"/>
      <c r="L359" s="9"/>
      <c r="M35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5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5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59" s="140">
        <f>ACOMPANHAMENTO_02[[#This Row],[QUANT]]</f>
        <v>0</v>
      </c>
    </row>
    <row r="360" spans="2:16" x14ac:dyDescent="0.25">
      <c r="B360" s="140" t="str">
        <f>IF(ACOMPANHAMENTO_02[[#This Row],[MAT]]="","",COUNTA($C$8:C360))</f>
        <v/>
      </c>
      <c r="C360" s="3"/>
      <c r="D360" s="28" t="str">
        <f>IFERROR(VLOOKUP(ACOMPANHAMENTO_02[[#This Row],[MAT]],FUNCIONARIOS[],3,FALSE),"")</f>
        <v/>
      </c>
      <c r="E360" s="28" t="str">
        <f>IFERROR(VLOOKUP(ACOMPANHAMENTO_02[[#This Row],[MAT]],FUNCIONARIOS[],4,FALSE),"")</f>
        <v/>
      </c>
      <c r="F360" s="8"/>
      <c r="G360" s="7"/>
      <c r="H360" s="28" t="str">
        <f>IFERROR(VLOOKUP(ACOMPANHAMENTO_02[[#This Row],[COD.S]],TABELA_PRODUÇÃO[[COD]:[SERVIÇOS]],3,FALSE),"")</f>
        <v/>
      </c>
      <c r="I360" s="140" t="str">
        <f>IFERROR(VLOOKUP(ACOMPANHAMENTO_02[[#This Row],[COD.S]],TABELA_PRODUÇÃO[[COD]:[UND.]],4,FALSE),"")</f>
        <v/>
      </c>
      <c r="J360" s="141"/>
      <c r="K360" s="58"/>
      <c r="L360" s="9"/>
      <c r="M36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6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6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60" s="140">
        <f>ACOMPANHAMENTO_02[[#This Row],[QUANT]]</f>
        <v>0</v>
      </c>
    </row>
    <row r="361" spans="2:16" x14ac:dyDescent="0.25">
      <c r="B361" s="140" t="str">
        <f>IF(ACOMPANHAMENTO_02[[#This Row],[MAT]]="","",COUNTA($C$8:C361))</f>
        <v/>
      </c>
      <c r="C361" s="3"/>
      <c r="D361" s="28" t="str">
        <f>IFERROR(VLOOKUP(ACOMPANHAMENTO_02[[#This Row],[MAT]],FUNCIONARIOS[],3,FALSE),"")</f>
        <v/>
      </c>
      <c r="E361" s="28" t="str">
        <f>IFERROR(VLOOKUP(ACOMPANHAMENTO_02[[#This Row],[MAT]],FUNCIONARIOS[],4,FALSE),"")</f>
        <v/>
      </c>
      <c r="F361" s="8"/>
      <c r="G361" s="7"/>
      <c r="H361" s="28" t="str">
        <f>IFERROR(VLOOKUP(ACOMPANHAMENTO_02[[#This Row],[COD.S]],TABELA_PRODUÇÃO[[COD]:[SERVIÇOS]],3,FALSE),"")</f>
        <v/>
      </c>
      <c r="I361" s="140" t="str">
        <f>IFERROR(VLOOKUP(ACOMPANHAMENTO_02[[#This Row],[COD.S]],TABELA_PRODUÇÃO[[COD]:[UND.]],4,FALSE),"")</f>
        <v/>
      </c>
      <c r="J361" s="141"/>
      <c r="K361" s="58"/>
      <c r="L361" s="9"/>
      <c r="M36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6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6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61" s="140">
        <f>ACOMPANHAMENTO_02[[#This Row],[QUANT]]</f>
        <v>0</v>
      </c>
    </row>
    <row r="362" spans="2:16" x14ac:dyDescent="0.25">
      <c r="B362" s="140" t="str">
        <f>IF(ACOMPANHAMENTO_02[[#This Row],[MAT]]="","",COUNTA($C$8:C362))</f>
        <v/>
      </c>
      <c r="C362" s="3"/>
      <c r="D362" s="28" t="str">
        <f>IFERROR(VLOOKUP(ACOMPANHAMENTO_02[[#This Row],[MAT]],FUNCIONARIOS[],3,FALSE),"")</f>
        <v/>
      </c>
      <c r="E362" s="28" t="str">
        <f>IFERROR(VLOOKUP(ACOMPANHAMENTO_02[[#This Row],[MAT]],FUNCIONARIOS[],4,FALSE),"")</f>
        <v/>
      </c>
      <c r="F362" s="8"/>
      <c r="G362" s="7"/>
      <c r="H362" s="28" t="str">
        <f>IFERROR(VLOOKUP(ACOMPANHAMENTO_02[[#This Row],[COD.S]],TABELA_PRODUÇÃO[[COD]:[SERVIÇOS]],3,FALSE),"")</f>
        <v/>
      </c>
      <c r="I362" s="140" t="str">
        <f>IFERROR(VLOOKUP(ACOMPANHAMENTO_02[[#This Row],[COD.S]],TABELA_PRODUÇÃO[[COD]:[UND.]],4,FALSE),"")</f>
        <v/>
      </c>
      <c r="J362" s="141"/>
      <c r="K362" s="58"/>
      <c r="L362" s="9"/>
      <c r="M36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6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6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62" s="140">
        <f>ACOMPANHAMENTO_02[[#This Row],[QUANT]]</f>
        <v>0</v>
      </c>
    </row>
    <row r="363" spans="2:16" x14ac:dyDescent="0.25">
      <c r="B363" s="140" t="str">
        <f>IF(ACOMPANHAMENTO_02[[#This Row],[MAT]]="","",COUNTA($C$8:C363))</f>
        <v/>
      </c>
      <c r="C363" s="3"/>
      <c r="D363" s="28" t="str">
        <f>IFERROR(VLOOKUP(ACOMPANHAMENTO_02[[#This Row],[MAT]],FUNCIONARIOS[],3,FALSE),"")</f>
        <v/>
      </c>
      <c r="E363" s="28" t="str">
        <f>IFERROR(VLOOKUP(ACOMPANHAMENTO_02[[#This Row],[MAT]],FUNCIONARIOS[],4,FALSE),"")</f>
        <v/>
      </c>
      <c r="F363" s="8"/>
      <c r="G363" s="7"/>
      <c r="H363" s="28" t="str">
        <f>IFERROR(VLOOKUP(ACOMPANHAMENTO_02[[#This Row],[COD.S]],TABELA_PRODUÇÃO[[COD]:[SERVIÇOS]],3,FALSE),"")</f>
        <v/>
      </c>
      <c r="I363" s="140" t="str">
        <f>IFERROR(VLOOKUP(ACOMPANHAMENTO_02[[#This Row],[COD.S]],TABELA_PRODUÇÃO[[COD]:[UND.]],4,FALSE),"")</f>
        <v/>
      </c>
      <c r="J363" s="141"/>
      <c r="K363" s="58"/>
      <c r="L363" s="9"/>
      <c r="M36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6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6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63" s="140">
        <f>ACOMPANHAMENTO_02[[#This Row],[QUANT]]</f>
        <v>0</v>
      </c>
    </row>
    <row r="364" spans="2:16" x14ac:dyDescent="0.25">
      <c r="B364" s="140" t="str">
        <f>IF(ACOMPANHAMENTO_02[[#This Row],[MAT]]="","",COUNTA($C$8:C364))</f>
        <v/>
      </c>
      <c r="C364" s="3"/>
      <c r="D364" s="28" t="str">
        <f>IFERROR(VLOOKUP(ACOMPANHAMENTO_02[[#This Row],[MAT]],FUNCIONARIOS[],3,FALSE),"")</f>
        <v/>
      </c>
      <c r="E364" s="28" t="str">
        <f>IFERROR(VLOOKUP(ACOMPANHAMENTO_02[[#This Row],[MAT]],FUNCIONARIOS[],4,FALSE),"")</f>
        <v/>
      </c>
      <c r="F364" s="8"/>
      <c r="G364" s="7"/>
      <c r="H364" s="28" t="str">
        <f>IFERROR(VLOOKUP(ACOMPANHAMENTO_02[[#This Row],[COD.S]],TABELA_PRODUÇÃO[[COD]:[SERVIÇOS]],3,FALSE),"")</f>
        <v/>
      </c>
      <c r="I364" s="140" t="str">
        <f>IFERROR(VLOOKUP(ACOMPANHAMENTO_02[[#This Row],[COD.S]],TABELA_PRODUÇÃO[[COD]:[UND.]],4,FALSE),"")</f>
        <v/>
      </c>
      <c r="J364" s="141"/>
      <c r="K364" s="58"/>
      <c r="L364" s="9"/>
      <c r="M36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6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6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64" s="140">
        <f>ACOMPANHAMENTO_02[[#This Row],[QUANT]]</f>
        <v>0</v>
      </c>
    </row>
    <row r="365" spans="2:16" x14ac:dyDescent="0.25">
      <c r="B365" s="140" t="str">
        <f>IF(ACOMPANHAMENTO_02[[#This Row],[MAT]]="","",COUNTA($C$8:C365))</f>
        <v/>
      </c>
      <c r="C365" s="3"/>
      <c r="D365" s="28" t="str">
        <f>IFERROR(VLOOKUP(ACOMPANHAMENTO_02[[#This Row],[MAT]],FUNCIONARIOS[],3,FALSE),"")</f>
        <v/>
      </c>
      <c r="E365" s="28" t="str">
        <f>IFERROR(VLOOKUP(ACOMPANHAMENTO_02[[#This Row],[MAT]],FUNCIONARIOS[],4,FALSE),"")</f>
        <v/>
      </c>
      <c r="F365" s="8"/>
      <c r="G365" s="7"/>
      <c r="H365" s="28" t="str">
        <f>IFERROR(VLOOKUP(ACOMPANHAMENTO_02[[#This Row],[COD.S]],TABELA_PRODUÇÃO[[COD]:[SERVIÇOS]],3,FALSE),"")</f>
        <v/>
      </c>
      <c r="I365" s="140" t="str">
        <f>IFERROR(VLOOKUP(ACOMPANHAMENTO_02[[#This Row],[COD.S]],TABELA_PRODUÇÃO[[COD]:[UND.]],4,FALSE),"")</f>
        <v/>
      </c>
      <c r="J365" s="141"/>
      <c r="K365" s="58"/>
      <c r="L365" s="9"/>
      <c r="M36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6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6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65" s="140">
        <f>ACOMPANHAMENTO_02[[#This Row],[QUANT]]</f>
        <v>0</v>
      </c>
    </row>
    <row r="366" spans="2:16" x14ac:dyDescent="0.25">
      <c r="B366" s="140" t="str">
        <f>IF(ACOMPANHAMENTO_02[[#This Row],[MAT]]="","",COUNTA($C$8:C366))</f>
        <v/>
      </c>
      <c r="C366" s="3"/>
      <c r="D366" s="28" t="str">
        <f>IFERROR(VLOOKUP(ACOMPANHAMENTO_02[[#This Row],[MAT]],FUNCIONARIOS[],3,FALSE),"")</f>
        <v/>
      </c>
      <c r="E366" s="28" t="str">
        <f>IFERROR(VLOOKUP(ACOMPANHAMENTO_02[[#This Row],[MAT]],FUNCIONARIOS[],4,FALSE),"")</f>
        <v/>
      </c>
      <c r="F366" s="8"/>
      <c r="G366" s="7"/>
      <c r="H366" s="28" t="str">
        <f>IFERROR(VLOOKUP(ACOMPANHAMENTO_02[[#This Row],[COD.S]],TABELA_PRODUÇÃO[[COD]:[SERVIÇOS]],3,FALSE),"")</f>
        <v/>
      </c>
      <c r="I366" s="140" t="str">
        <f>IFERROR(VLOOKUP(ACOMPANHAMENTO_02[[#This Row],[COD.S]],TABELA_PRODUÇÃO[[COD]:[UND.]],4,FALSE),"")</f>
        <v/>
      </c>
      <c r="J366" s="141"/>
      <c r="K366" s="58"/>
      <c r="L366" s="9"/>
      <c r="M36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6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6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66" s="140">
        <f>ACOMPANHAMENTO_02[[#This Row],[QUANT]]</f>
        <v>0</v>
      </c>
    </row>
    <row r="367" spans="2:16" x14ac:dyDescent="0.25">
      <c r="B367" s="140" t="str">
        <f>IF(ACOMPANHAMENTO_02[[#This Row],[MAT]]="","",COUNTA($C$8:C367))</f>
        <v/>
      </c>
      <c r="C367" s="3"/>
      <c r="D367" s="28" t="str">
        <f>IFERROR(VLOOKUP(ACOMPANHAMENTO_02[[#This Row],[MAT]],FUNCIONARIOS[],3,FALSE),"")</f>
        <v/>
      </c>
      <c r="E367" s="28" t="str">
        <f>IFERROR(VLOOKUP(ACOMPANHAMENTO_02[[#This Row],[MAT]],FUNCIONARIOS[],4,FALSE),"")</f>
        <v/>
      </c>
      <c r="F367" s="8"/>
      <c r="G367" s="7"/>
      <c r="H367" s="28" t="str">
        <f>IFERROR(VLOOKUP(ACOMPANHAMENTO_02[[#This Row],[COD.S]],TABELA_PRODUÇÃO[[COD]:[SERVIÇOS]],3,FALSE),"")</f>
        <v/>
      </c>
      <c r="I367" s="140" t="str">
        <f>IFERROR(VLOOKUP(ACOMPANHAMENTO_02[[#This Row],[COD.S]],TABELA_PRODUÇÃO[[COD]:[UND.]],4,FALSE),"")</f>
        <v/>
      </c>
      <c r="J367" s="141"/>
      <c r="K367" s="58"/>
      <c r="L367" s="9"/>
      <c r="M36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6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6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67" s="140">
        <f>ACOMPANHAMENTO_02[[#This Row],[QUANT]]</f>
        <v>0</v>
      </c>
    </row>
    <row r="368" spans="2:16" x14ac:dyDescent="0.25">
      <c r="B368" s="140" t="str">
        <f>IF(ACOMPANHAMENTO_02[[#This Row],[MAT]]="","",COUNTA($C$8:C368))</f>
        <v/>
      </c>
      <c r="C368" s="3"/>
      <c r="D368" s="28" t="str">
        <f>IFERROR(VLOOKUP(ACOMPANHAMENTO_02[[#This Row],[MAT]],FUNCIONARIOS[],3,FALSE),"")</f>
        <v/>
      </c>
      <c r="E368" s="28" t="str">
        <f>IFERROR(VLOOKUP(ACOMPANHAMENTO_02[[#This Row],[MAT]],FUNCIONARIOS[],4,FALSE),"")</f>
        <v/>
      </c>
      <c r="F368" s="8"/>
      <c r="G368" s="7"/>
      <c r="H368" s="28" t="str">
        <f>IFERROR(VLOOKUP(ACOMPANHAMENTO_02[[#This Row],[COD.S]],TABELA_PRODUÇÃO[[COD]:[SERVIÇOS]],3,FALSE),"")</f>
        <v/>
      </c>
      <c r="I368" s="140" t="str">
        <f>IFERROR(VLOOKUP(ACOMPANHAMENTO_02[[#This Row],[COD.S]],TABELA_PRODUÇÃO[[COD]:[UND.]],4,FALSE),"")</f>
        <v/>
      </c>
      <c r="J368" s="141"/>
      <c r="K368" s="58"/>
      <c r="L368" s="9"/>
      <c r="M36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6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6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68" s="140">
        <f>ACOMPANHAMENTO_02[[#This Row],[QUANT]]</f>
        <v>0</v>
      </c>
    </row>
    <row r="369" spans="2:16" x14ac:dyDescent="0.25">
      <c r="B369" s="140" t="str">
        <f>IF(ACOMPANHAMENTO_02[[#This Row],[MAT]]="","",COUNTA($C$8:C369))</f>
        <v/>
      </c>
      <c r="C369" s="3"/>
      <c r="D369" s="28" t="str">
        <f>IFERROR(VLOOKUP(ACOMPANHAMENTO_02[[#This Row],[MAT]],FUNCIONARIOS[],3,FALSE),"")</f>
        <v/>
      </c>
      <c r="E369" s="28" t="str">
        <f>IFERROR(VLOOKUP(ACOMPANHAMENTO_02[[#This Row],[MAT]],FUNCIONARIOS[],4,FALSE),"")</f>
        <v/>
      </c>
      <c r="F369" s="8"/>
      <c r="G369" s="7"/>
      <c r="H369" s="28" t="str">
        <f>IFERROR(VLOOKUP(ACOMPANHAMENTO_02[[#This Row],[COD.S]],TABELA_PRODUÇÃO[[COD]:[SERVIÇOS]],3,FALSE),"")</f>
        <v/>
      </c>
      <c r="I369" s="140" t="str">
        <f>IFERROR(VLOOKUP(ACOMPANHAMENTO_02[[#This Row],[COD.S]],TABELA_PRODUÇÃO[[COD]:[UND.]],4,FALSE),"")</f>
        <v/>
      </c>
      <c r="J369" s="141"/>
      <c r="K369" s="58"/>
      <c r="L369" s="9"/>
      <c r="M36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6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6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69" s="140">
        <f>ACOMPANHAMENTO_02[[#This Row],[QUANT]]</f>
        <v>0</v>
      </c>
    </row>
    <row r="370" spans="2:16" x14ac:dyDescent="0.25">
      <c r="B370" s="140" t="str">
        <f>IF(ACOMPANHAMENTO_02[[#This Row],[MAT]]="","",COUNTA($C$8:C370))</f>
        <v/>
      </c>
      <c r="C370" s="3"/>
      <c r="D370" s="28" t="str">
        <f>IFERROR(VLOOKUP(ACOMPANHAMENTO_02[[#This Row],[MAT]],FUNCIONARIOS[],3,FALSE),"")</f>
        <v/>
      </c>
      <c r="E370" s="28" t="str">
        <f>IFERROR(VLOOKUP(ACOMPANHAMENTO_02[[#This Row],[MAT]],FUNCIONARIOS[],4,FALSE),"")</f>
        <v/>
      </c>
      <c r="F370" s="8"/>
      <c r="G370" s="7"/>
      <c r="H370" s="28" t="str">
        <f>IFERROR(VLOOKUP(ACOMPANHAMENTO_02[[#This Row],[COD.S]],TABELA_PRODUÇÃO[[COD]:[SERVIÇOS]],3,FALSE),"")</f>
        <v/>
      </c>
      <c r="I370" s="140" t="str">
        <f>IFERROR(VLOOKUP(ACOMPANHAMENTO_02[[#This Row],[COD.S]],TABELA_PRODUÇÃO[[COD]:[UND.]],4,FALSE),"")</f>
        <v/>
      </c>
      <c r="J370" s="141"/>
      <c r="K370" s="58"/>
      <c r="L370" s="9"/>
      <c r="M37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7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7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70" s="140">
        <f>ACOMPANHAMENTO_02[[#This Row],[QUANT]]</f>
        <v>0</v>
      </c>
    </row>
    <row r="371" spans="2:16" x14ac:dyDescent="0.25">
      <c r="B371" s="140" t="str">
        <f>IF(ACOMPANHAMENTO_02[[#This Row],[MAT]]="","",COUNTA($C$8:C371))</f>
        <v/>
      </c>
      <c r="C371" s="3"/>
      <c r="D371" s="28" t="str">
        <f>IFERROR(VLOOKUP(ACOMPANHAMENTO_02[[#This Row],[MAT]],FUNCIONARIOS[],3,FALSE),"")</f>
        <v/>
      </c>
      <c r="E371" s="28" t="str">
        <f>IFERROR(VLOOKUP(ACOMPANHAMENTO_02[[#This Row],[MAT]],FUNCIONARIOS[],4,FALSE),"")</f>
        <v/>
      </c>
      <c r="F371" s="8"/>
      <c r="G371" s="7"/>
      <c r="H371" s="28" t="str">
        <f>IFERROR(VLOOKUP(ACOMPANHAMENTO_02[[#This Row],[COD.S]],TABELA_PRODUÇÃO[[COD]:[SERVIÇOS]],3,FALSE),"")</f>
        <v/>
      </c>
      <c r="I371" s="140" t="str">
        <f>IFERROR(VLOOKUP(ACOMPANHAMENTO_02[[#This Row],[COD.S]],TABELA_PRODUÇÃO[[COD]:[UND.]],4,FALSE),"")</f>
        <v/>
      </c>
      <c r="J371" s="141"/>
      <c r="K371" s="58"/>
      <c r="L371" s="9"/>
      <c r="M37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7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7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71" s="140">
        <f>ACOMPANHAMENTO_02[[#This Row],[QUANT]]</f>
        <v>0</v>
      </c>
    </row>
    <row r="372" spans="2:16" x14ac:dyDescent="0.25">
      <c r="B372" s="140" t="str">
        <f>IF(ACOMPANHAMENTO_02[[#This Row],[MAT]]="","",COUNTA($C$8:C372))</f>
        <v/>
      </c>
      <c r="C372" s="3"/>
      <c r="D372" s="28" t="str">
        <f>IFERROR(VLOOKUP(ACOMPANHAMENTO_02[[#This Row],[MAT]],FUNCIONARIOS[],3,FALSE),"")</f>
        <v/>
      </c>
      <c r="E372" s="28" t="str">
        <f>IFERROR(VLOOKUP(ACOMPANHAMENTO_02[[#This Row],[MAT]],FUNCIONARIOS[],4,FALSE),"")</f>
        <v/>
      </c>
      <c r="F372" s="8"/>
      <c r="G372" s="7"/>
      <c r="H372" s="28" t="str">
        <f>IFERROR(VLOOKUP(ACOMPANHAMENTO_02[[#This Row],[COD.S]],TABELA_PRODUÇÃO[[COD]:[SERVIÇOS]],3,FALSE),"")</f>
        <v/>
      </c>
      <c r="I372" s="140" t="str">
        <f>IFERROR(VLOOKUP(ACOMPANHAMENTO_02[[#This Row],[COD.S]],TABELA_PRODUÇÃO[[COD]:[UND.]],4,FALSE),"")</f>
        <v/>
      </c>
      <c r="J372" s="141"/>
      <c r="K372" s="58"/>
      <c r="L372" s="9"/>
      <c r="M37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7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7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72" s="140">
        <f>ACOMPANHAMENTO_02[[#This Row],[QUANT]]</f>
        <v>0</v>
      </c>
    </row>
    <row r="373" spans="2:16" x14ac:dyDescent="0.25">
      <c r="B373" s="140" t="str">
        <f>IF(ACOMPANHAMENTO_02[[#This Row],[MAT]]="","",COUNTA($C$8:C373))</f>
        <v/>
      </c>
      <c r="C373" s="3"/>
      <c r="D373" s="28" t="str">
        <f>IFERROR(VLOOKUP(ACOMPANHAMENTO_02[[#This Row],[MAT]],FUNCIONARIOS[],3,FALSE),"")</f>
        <v/>
      </c>
      <c r="E373" s="28" t="str">
        <f>IFERROR(VLOOKUP(ACOMPANHAMENTO_02[[#This Row],[MAT]],FUNCIONARIOS[],4,FALSE),"")</f>
        <v/>
      </c>
      <c r="F373" s="8"/>
      <c r="G373" s="7"/>
      <c r="H373" s="28" t="str">
        <f>IFERROR(VLOOKUP(ACOMPANHAMENTO_02[[#This Row],[COD.S]],TABELA_PRODUÇÃO[[COD]:[SERVIÇOS]],3,FALSE),"")</f>
        <v/>
      </c>
      <c r="I373" s="140" t="str">
        <f>IFERROR(VLOOKUP(ACOMPANHAMENTO_02[[#This Row],[COD.S]],TABELA_PRODUÇÃO[[COD]:[UND.]],4,FALSE),"")</f>
        <v/>
      </c>
      <c r="J373" s="141"/>
      <c r="K373" s="58"/>
      <c r="L373" s="9"/>
      <c r="M37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7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7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73" s="140">
        <f>ACOMPANHAMENTO_02[[#This Row],[QUANT]]</f>
        <v>0</v>
      </c>
    </row>
    <row r="374" spans="2:16" x14ac:dyDescent="0.25">
      <c r="B374" s="140" t="str">
        <f>IF(ACOMPANHAMENTO_02[[#This Row],[MAT]]="","",COUNTA($C$8:C374))</f>
        <v/>
      </c>
      <c r="C374" s="3"/>
      <c r="D374" s="28" t="str">
        <f>IFERROR(VLOOKUP(ACOMPANHAMENTO_02[[#This Row],[MAT]],FUNCIONARIOS[],3,FALSE),"")</f>
        <v/>
      </c>
      <c r="E374" s="28" t="str">
        <f>IFERROR(VLOOKUP(ACOMPANHAMENTO_02[[#This Row],[MAT]],FUNCIONARIOS[],4,FALSE),"")</f>
        <v/>
      </c>
      <c r="F374" s="8"/>
      <c r="G374" s="7"/>
      <c r="H374" s="28" t="str">
        <f>IFERROR(VLOOKUP(ACOMPANHAMENTO_02[[#This Row],[COD.S]],TABELA_PRODUÇÃO[[COD]:[SERVIÇOS]],3,FALSE),"")</f>
        <v/>
      </c>
      <c r="I374" s="140" t="str">
        <f>IFERROR(VLOOKUP(ACOMPANHAMENTO_02[[#This Row],[COD.S]],TABELA_PRODUÇÃO[[COD]:[UND.]],4,FALSE),"")</f>
        <v/>
      </c>
      <c r="J374" s="141"/>
      <c r="K374" s="58"/>
      <c r="L374" s="9"/>
      <c r="M37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7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7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74" s="140">
        <f>ACOMPANHAMENTO_02[[#This Row],[QUANT]]</f>
        <v>0</v>
      </c>
    </row>
    <row r="375" spans="2:16" x14ac:dyDescent="0.25">
      <c r="B375" s="140" t="str">
        <f>IF(ACOMPANHAMENTO_02[[#This Row],[MAT]]="","",COUNTA($C$8:C375))</f>
        <v/>
      </c>
      <c r="C375" s="3"/>
      <c r="D375" s="28" t="str">
        <f>IFERROR(VLOOKUP(ACOMPANHAMENTO_02[[#This Row],[MAT]],FUNCIONARIOS[],3,FALSE),"")</f>
        <v/>
      </c>
      <c r="E375" s="28" t="str">
        <f>IFERROR(VLOOKUP(ACOMPANHAMENTO_02[[#This Row],[MAT]],FUNCIONARIOS[],4,FALSE),"")</f>
        <v/>
      </c>
      <c r="F375" s="8"/>
      <c r="G375" s="7"/>
      <c r="H375" s="28" t="str">
        <f>IFERROR(VLOOKUP(ACOMPANHAMENTO_02[[#This Row],[COD.S]],TABELA_PRODUÇÃO[[COD]:[SERVIÇOS]],3,FALSE),"")</f>
        <v/>
      </c>
      <c r="I375" s="140" t="str">
        <f>IFERROR(VLOOKUP(ACOMPANHAMENTO_02[[#This Row],[COD.S]],TABELA_PRODUÇÃO[[COD]:[UND.]],4,FALSE),"")</f>
        <v/>
      </c>
      <c r="J375" s="141"/>
      <c r="K375" s="58"/>
      <c r="L375" s="9"/>
      <c r="M37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7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7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75" s="140">
        <f>ACOMPANHAMENTO_02[[#This Row],[QUANT]]</f>
        <v>0</v>
      </c>
    </row>
    <row r="376" spans="2:16" x14ac:dyDescent="0.25">
      <c r="B376" s="140" t="str">
        <f>IF(ACOMPANHAMENTO_02[[#This Row],[MAT]]="","",COUNTA($C$8:C376))</f>
        <v/>
      </c>
      <c r="C376" s="3"/>
      <c r="D376" s="28" t="str">
        <f>IFERROR(VLOOKUP(ACOMPANHAMENTO_02[[#This Row],[MAT]],FUNCIONARIOS[],3,FALSE),"")</f>
        <v/>
      </c>
      <c r="E376" s="28" t="str">
        <f>IFERROR(VLOOKUP(ACOMPANHAMENTO_02[[#This Row],[MAT]],FUNCIONARIOS[],4,FALSE),"")</f>
        <v/>
      </c>
      <c r="F376" s="8"/>
      <c r="G376" s="7"/>
      <c r="H376" s="28" t="str">
        <f>IFERROR(VLOOKUP(ACOMPANHAMENTO_02[[#This Row],[COD.S]],TABELA_PRODUÇÃO[[COD]:[SERVIÇOS]],3,FALSE),"")</f>
        <v/>
      </c>
      <c r="I376" s="140" t="str">
        <f>IFERROR(VLOOKUP(ACOMPANHAMENTO_02[[#This Row],[COD.S]],TABELA_PRODUÇÃO[[COD]:[UND.]],4,FALSE),"")</f>
        <v/>
      </c>
      <c r="J376" s="141"/>
      <c r="K376" s="58"/>
      <c r="L376" s="9"/>
      <c r="M37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7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7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76" s="140">
        <f>ACOMPANHAMENTO_02[[#This Row],[QUANT]]</f>
        <v>0</v>
      </c>
    </row>
    <row r="377" spans="2:16" x14ac:dyDescent="0.25">
      <c r="B377" s="140" t="str">
        <f>IF(ACOMPANHAMENTO_02[[#This Row],[MAT]]="","",COUNTA($C$8:C377))</f>
        <v/>
      </c>
      <c r="C377" s="3"/>
      <c r="D377" s="28" t="str">
        <f>IFERROR(VLOOKUP(ACOMPANHAMENTO_02[[#This Row],[MAT]],FUNCIONARIOS[],3,FALSE),"")</f>
        <v/>
      </c>
      <c r="E377" s="28" t="str">
        <f>IFERROR(VLOOKUP(ACOMPANHAMENTO_02[[#This Row],[MAT]],FUNCIONARIOS[],4,FALSE),"")</f>
        <v/>
      </c>
      <c r="F377" s="8"/>
      <c r="G377" s="7"/>
      <c r="H377" s="28" t="str">
        <f>IFERROR(VLOOKUP(ACOMPANHAMENTO_02[[#This Row],[COD.S]],TABELA_PRODUÇÃO[[COD]:[SERVIÇOS]],3,FALSE),"")</f>
        <v/>
      </c>
      <c r="I377" s="140" t="str">
        <f>IFERROR(VLOOKUP(ACOMPANHAMENTO_02[[#This Row],[COD.S]],TABELA_PRODUÇÃO[[COD]:[UND.]],4,FALSE),"")</f>
        <v/>
      </c>
      <c r="J377" s="141"/>
      <c r="K377" s="58"/>
      <c r="L377" s="9"/>
      <c r="M37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7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7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77" s="140">
        <f>ACOMPANHAMENTO_02[[#This Row],[QUANT]]</f>
        <v>0</v>
      </c>
    </row>
    <row r="378" spans="2:16" x14ac:dyDescent="0.25">
      <c r="B378" s="140" t="str">
        <f>IF(ACOMPANHAMENTO_02[[#This Row],[MAT]]="","",COUNTA($C$8:C378))</f>
        <v/>
      </c>
      <c r="C378" s="3"/>
      <c r="D378" s="28" t="str">
        <f>IFERROR(VLOOKUP(ACOMPANHAMENTO_02[[#This Row],[MAT]],FUNCIONARIOS[],3,FALSE),"")</f>
        <v/>
      </c>
      <c r="E378" s="28" t="str">
        <f>IFERROR(VLOOKUP(ACOMPANHAMENTO_02[[#This Row],[MAT]],FUNCIONARIOS[],4,FALSE),"")</f>
        <v/>
      </c>
      <c r="F378" s="8"/>
      <c r="G378" s="7"/>
      <c r="H378" s="28" t="str">
        <f>IFERROR(VLOOKUP(ACOMPANHAMENTO_02[[#This Row],[COD.S]],TABELA_PRODUÇÃO[[COD]:[SERVIÇOS]],3,FALSE),"")</f>
        <v/>
      </c>
      <c r="I378" s="140" t="str">
        <f>IFERROR(VLOOKUP(ACOMPANHAMENTO_02[[#This Row],[COD.S]],TABELA_PRODUÇÃO[[COD]:[UND.]],4,FALSE),"")</f>
        <v/>
      </c>
      <c r="J378" s="141"/>
      <c r="K378" s="58"/>
      <c r="L378" s="9"/>
      <c r="M37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7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7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78" s="140">
        <f>ACOMPANHAMENTO_02[[#This Row],[QUANT]]</f>
        <v>0</v>
      </c>
    </row>
    <row r="379" spans="2:16" x14ac:dyDescent="0.25">
      <c r="B379" s="140" t="str">
        <f>IF(ACOMPANHAMENTO_02[[#This Row],[MAT]]="","",COUNTA($C$8:C379))</f>
        <v/>
      </c>
      <c r="C379" s="3"/>
      <c r="D379" s="28" t="str">
        <f>IFERROR(VLOOKUP(ACOMPANHAMENTO_02[[#This Row],[MAT]],FUNCIONARIOS[],3,FALSE),"")</f>
        <v/>
      </c>
      <c r="E379" s="28" t="str">
        <f>IFERROR(VLOOKUP(ACOMPANHAMENTO_02[[#This Row],[MAT]],FUNCIONARIOS[],4,FALSE),"")</f>
        <v/>
      </c>
      <c r="F379" s="8"/>
      <c r="G379" s="7"/>
      <c r="H379" s="28" t="str">
        <f>IFERROR(VLOOKUP(ACOMPANHAMENTO_02[[#This Row],[COD.S]],TABELA_PRODUÇÃO[[COD]:[SERVIÇOS]],3,FALSE),"")</f>
        <v/>
      </c>
      <c r="I379" s="140" t="str">
        <f>IFERROR(VLOOKUP(ACOMPANHAMENTO_02[[#This Row],[COD.S]],TABELA_PRODUÇÃO[[COD]:[UND.]],4,FALSE),"")</f>
        <v/>
      </c>
      <c r="J379" s="141"/>
      <c r="K379" s="58"/>
      <c r="L379" s="9"/>
      <c r="M37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7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7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79" s="140">
        <f>ACOMPANHAMENTO_02[[#This Row],[QUANT]]</f>
        <v>0</v>
      </c>
    </row>
    <row r="380" spans="2:16" x14ac:dyDescent="0.25">
      <c r="B380" s="140" t="str">
        <f>IF(ACOMPANHAMENTO_02[[#This Row],[MAT]]="","",COUNTA($C$8:C380))</f>
        <v/>
      </c>
      <c r="C380" s="3"/>
      <c r="D380" s="28" t="str">
        <f>IFERROR(VLOOKUP(ACOMPANHAMENTO_02[[#This Row],[MAT]],FUNCIONARIOS[],3,FALSE),"")</f>
        <v/>
      </c>
      <c r="E380" s="28" t="str">
        <f>IFERROR(VLOOKUP(ACOMPANHAMENTO_02[[#This Row],[MAT]],FUNCIONARIOS[],4,FALSE),"")</f>
        <v/>
      </c>
      <c r="F380" s="8"/>
      <c r="G380" s="7"/>
      <c r="H380" s="28" t="str">
        <f>IFERROR(VLOOKUP(ACOMPANHAMENTO_02[[#This Row],[COD.S]],TABELA_PRODUÇÃO[[COD]:[SERVIÇOS]],3,FALSE),"")</f>
        <v/>
      </c>
      <c r="I380" s="140" t="str">
        <f>IFERROR(VLOOKUP(ACOMPANHAMENTO_02[[#This Row],[COD.S]],TABELA_PRODUÇÃO[[COD]:[UND.]],4,FALSE),"")</f>
        <v/>
      </c>
      <c r="J380" s="141"/>
      <c r="K380" s="58"/>
      <c r="L380" s="9"/>
      <c r="M38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8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8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80" s="140">
        <f>ACOMPANHAMENTO_02[[#This Row],[QUANT]]</f>
        <v>0</v>
      </c>
    </row>
    <row r="381" spans="2:16" x14ac:dyDescent="0.25">
      <c r="B381" s="140" t="str">
        <f>IF(ACOMPANHAMENTO_02[[#This Row],[MAT]]="","",COUNTA($C$8:C381))</f>
        <v/>
      </c>
      <c r="C381" s="3"/>
      <c r="D381" s="28" t="str">
        <f>IFERROR(VLOOKUP(ACOMPANHAMENTO_02[[#This Row],[MAT]],FUNCIONARIOS[],3,FALSE),"")</f>
        <v/>
      </c>
      <c r="E381" s="28" t="str">
        <f>IFERROR(VLOOKUP(ACOMPANHAMENTO_02[[#This Row],[MAT]],FUNCIONARIOS[],4,FALSE),"")</f>
        <v/>
      </c>
      <c r="F381" s="8"/>
      <c r="G381" s="7"/>
      <c r="H381" s="28" t="str">
        <f>IFERROR(VLOOKUP(ACOMPANHAMENTO_02[[#This Row],[COD.S]],TABELA_PRODUÇÃO[[COD]:[SERVIÇOS]],3,FALSE),"")</f>
        <v/>
      </c>
      <c r="I381" s="140" t="str">
        <f>IFERROR(VLOOKUP(ACOMPANHAMENTO_02[[#This Row],[COD.S]],TABELA_PRODUÇÃO[[COD]:[UND.]],4,FALSE),"")</f>
        <v/>
      </c>
      <c r="J381" s="141"/>
      <c r="K381" s="58"/>
      <c r="L381" s="9"/>
      <c r="M38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8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8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81" s="140">
        <f>ACOMPANHAMENTO_02[[#This Row],[QUANT]]</f>
        <v>0</v>
      </c>
    </row>
    <row r="382" spans="2:16" x14ac:dyDescent="0.25">
      <c r="B382" s="140" t="str">
        <f>IF(ACOMPANHAMENTO_02[[#This Row],[MAT]]="","",COUNTA($C$8:C382))</f>
        <v/>
      </c>
      <c r="C382" s="3"/>
      <c r="D382" s="28" t="str">
        <f>IFERROR(VLOOKUP(ACOMPANHAMENTO_02[[#This Row],[MAT]],FUNCIONARIOS[],3,FALSE),"")</f>
        <v/>
      </c>
      <c r="E382" s="28" t="str">
        <f>IFERROR(VLOOKUP(ACOMPANHAMENTO_02[[#This Row],[MAT]],FUNCIONARIOS[],4,FALSE),"")</f>
        <v/>
      </c>
      <c r="F382" s="8"/>
      <c r="G382" s="7"/>
      <c r="H382" s="28" t="str">
        <f>IFERROR(VLOOKUP(ACOMPANHAMENTO_02[[#This Row],[COD.S]],TABELA_PRODUÇÃO[[COD]:[SERVIÇOS]],3,FALSE),"")</f>
        <v/>
      </c>
      <c r="I382" s="140" t="str">
        <f>IFERROR(VLOOKUP(ACOMPANHAMENTO_02[[#This Row],[COD.S]],TABELA_PRODUÇÃO[[COD]:[UND.]],4,FALSE),"")</f>
        <v/>
      </c>
      <c r="J382" s="141"/>
      <c r="K382" s="58"/>
      <c r="L382" s="9"/>
      <c r="M38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8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8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82" s="140">
        <f>ACOMPANHAMENTO_02[[#This Row],[QUANT]]</f>
        <v>0</v>
      </c>
    </row>
    <row r="383" spans="2:16" x14ac:dyDescent="0.25">
      <c r="B383" s="140" t="str">
        <f>IF(ACOMPANHAMENTO_02[[#This Row],[MAT]]="","",COUNTA($C$8:C383))</f>
        <v/>
      </c>
      <c r="C383" s="3"/>
      <c r="D383" s="28" t="str">
        <f>IFERROR(VLOOKUP(ACOMPANHAMENTO_02[[#This Row],[MAT]],FUNCIONARIOS[],3,FALSE),"")</f>
        <v/>
      </c>
      <c r="E383" s="28" t="str">
        <f>IFERROR(VLOOKUP(ACOMPANHAMENTO_02[[#This Row],[MAT]],FUNCIONARIOS[],4,FALSE),"")</f>
        <v/>
      </c>
      <c r="F383" s="8"/>
      <c r="G383" s="7"/>
      <c r="H383" s="28" t="str">
        <f>IFERROR(VLOOKUP(ACOMPANHAMENTO_02[[#This Row],[COD.S]],TABELA_PRODUÇÃO[[COD]:[SERVIÇOS]],3,FALSE),"")</f>
        <v/>
      </c>
      <c r="I383" s="140" t="str">
        <f>IFERROR(VLOOKUP(ACOMPANHAMENTO_02[[#This Row],[COD.S]],TABELA_PRODUÇÃO[[COD]:[UND.]],4,FALSE),"")</f>
        <v/>
      </c>
      <c r="J383" s="141"/>
      <c r="K383" s="58"/>
      <c r="L383" s="9"/>
      <c r="M38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8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8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83" s="140">
        <f>ACOMPANHAMENTO_02[[#This Row],[QUANT]]</f>
        <v>0</v>
      </c>
    </row>
    <row r="384" spans="2:16" x14ac:dyDescent="0.25">
      <c r="B384" s="140" t="str">
        <f>IF(ACOMPANHAMENTO_02[[#This Row],[MAT]]="","",COUNTA($C$8:C384))</f>
        <v/>
      </c>
      <c r="C384" s="3"/>
      <c r="D384" s="28" t="str">
        <f>IFERROR(VLOOKUP(ACOMPANHAMENTO_02[[#This Row],[MAT]],FUNCIONARIOS[],3,FALSE),"")</f>
        <v/>
      </c>
      <c r="E384" s="28" t="str">
        <f>IFERROR(VLOOKUP(ACOMPANHAMENTO_02[[#This Row],[MAT]],FUNCIONARIOS[],4,FALSE),"")</f>
        <v/>
      </c>
      <c r="F384" s="8"/>
      <c r="G384" s="7"/>
      <c r="H384" s="28" t="str">
        <f>IFERROR(VLOOKUP(ACOMPANHAMENTO_02[[#This Row],[COD.S]],TABELA_PRODUÇÃO[[COD]:[SERVIÇOS]],3,FALSE),"")</f>
        <v/>
      </c>
      <c r="I384" s="140" t="str">
        <f>IFERROR(VLOOKUP(ACOMPANHAMENTO_02[[#This Row],[COD.S]],TABELA_PRODUÇÃO[[COD]:[UND.]],4,FALSE),"")</f>
        <v/>
      </c>
      <c r="J384" s="141"/>
      <c r="K384" s="58"/>
      <c r="L384" s="9"/>
      <c r="M38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8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8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84" s="140">
        <f>ACOMPANHAMENTO_02[[#This Row],[QUANT]]</f>
        <v>0</v>
      </c>
    </row>
    <row r="385" spans="2:16" x14ac:dyDescent="0.25">
      <c r="B385" s="140" t="str">
        <f>IF(ACOMPANHAMENTO_02[[#This Row],[MAT]]="","",COUNTA($C$8:C385))</f>
        <v/>
      </c>
      <c r="C385" s="3"/>
      <c r="D385" s="28" t="str">
        <f>IFERROR(VLOOKUP(ACOMPANHAMENTO_02[[#This Row],[MAT]],FUNCIONARIOS[],3,FALSE),"")</f>
        <v/>
      </c>
      <c r="E385" s="28" t="str">
        <f>IFERROR(VLOOKUP(ACOMPANHAMENTO_02[[#This Row],[MAT]],FUNCIONARIOS[],4,FALSE),"")</f>
        <v/>
      </c>
      <c r="F385" s="8"/>
      <c r="G385" s="7"/>
      <c r="H385" s="28" t="str">
        <f>IFERROR(VLOOKUP(ACOMPANHAMENTO_02[[#This Row],[COD.S]],TABELA_PRODUÇÃO[[COD]:[SERVIÇOS]],3,FALSE),"")</f>
        <v/>
      </c>
      <c r="I385" s="140" t="str">
        <f>IFERROR(VLOOKUP(ACOMPANHAMENTO_02[[#This Row],[COD.S]],TABELA_PRODUÇÃO[[COD]:[UND.]],4,FALSE),"")</f>
        <v/>
      </c>
      <c r="J385" s="141"/>
      <c r="K385" s="58"/>
      <c r="L385" s="9"/>
      <c r="M38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8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8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85" s="140">
        <f>ACOMPANHAMENTO_02[[#This Row],[QUANT]]</f>
        <v>0</v>
      </c>
    </row>
    <row r="386" spans="2:16" x14ac:dyDescent="0.25">
      <c r="B386" s="140" t="str">
        <f>IF(ACOMPANHAMENTO_02[[#This Row],[MAT]]="","",COUNTA($C$8:C386))</f>
        <v/>
      </c>
      <c r="C386" s="3"/>
      <c r="D386" s="28" t="str">
        <f>IFERROR(VLOOKUP(ACOMPANHAMENTO_02[[#This Row],[MAT]],FUNCIONARIOS[],3,FALSE),"")</f>
        <v/>
      </c>
      <c r="E386" s="28" t="str">
        <f>IFERROR(VLOOKUP(ACOMPANHAMENTO_02[[#This Row],[MAT]],FUNCIONARIOS[],4,FALSE),"")</f>
        <v/>
      </c>
      <c r="F386" s="8"/>
      <c r="G386" s="7"/>
      <c r="H386" s="28" t="str">
        <f>IFERROR(VLOOKUP(ACOMPANHAMENTO_02[[#This Row],[COD.S]],TABELA_PRODUÇÃO[[COD]:[SERVIÇOS]],3,FALSE),"")</f>
        <v/>
      </c>
      <c r="I386" s="140" t="str">
        <f>IFERROR(VLOOKUP(ACOMPANHAMENTO_02[[#This Row],[COD.S]],TABELA_PRODUÇÃO[[COD]:[UND.]],4,FALSE),"")</f>
        <v/>
      </c>
      <c r="J386" s="141"/>
      <c r="K386" s="58"/>
      <c r="L386" s="9"/>
      <c r="M38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8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8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86" s="140">
        <f>ACOMPANHAMENTO_02[[#This Row],[QUANT]]</f>
        <v>0</v>
      </c>
    </row>
    <row r="387" spans="2:16" x14ac:dyDescent="0.25">
      <c r="B387" s="140" t="str">
        <f>IF(ACOMPANHAMENTO_02[[#This Row],[MAT]]="","",COUNTA($C$8:C387))</f>
        <v/>
      </c>
      <c r="C387" s="3"/>
      <c r="D387" s="28" t="str">
        <f>IFERROR(VLOOKUP(ACOMPANHAMENTO_02[[#This Row],[MAT]],FUNCIONARIOS[],3,FALSE),"")</f>
        <v/>
      </c>
      <c r="E387" s="28" t="str">
        <f>IFERROR(VLOOKUP(ACOMPANHAMENTO_02[[#This Row],[MAT]],FUNCIONARIOS[],4,FALSE),"")</f>
        <v/>
      </c>
      <c r="F387" s="8"/>
      <c r="G387" s="7"/>
      <c r="H387" s="28" t="str">
        <f>IFERROR(VLOOKUP(ACOMPANHAMENTO_02[[#This Row],[COD.S]],TABELA_PRODUÇÃO[[COD]:[SERVIÇOS]],3,FALSE),"")</f>
        <v/>
      </c>
      <c r="I387" s="140" t="str">
        <f>IFERROR(VLOOKUP(ACOMPANHAMENTO_02[[#This Row],[COD.S]],TABELA_PRODUÇÃO[[COD]:[UND.]],4,FALSE),"")</f>
        <v/>
      </c>
      <c r="J387" s="141"/>
      <c r="K387" s="58"/>
      <c r="L387" s="9"/>
      <c r="M38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8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8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87" s="140">
        <f>ACOMPANHAMENTO_02[[#This Row],[QUANT]]</f>
        <v>0</v>
      </c>
    </row>
    <row r="388" spans="2:16" x14ac:dyDescent="0.25">
      <c r="B388" s="140" t="str">
        <f>IF(ACOMPANHAMENTO_02[[#This Row],[MAT]]="","",COUNTA($C$8:C388))</f>
        <v/>
      </c>
      <c r="C388" s="3"/>
      <c r="D388" s="28" t="str">
        <f>IFERROR(VLOOKUP(ACOMPANHAMENTO_02[[#This Row],[MAT]],FUNCIONARIOS[],3,FALSE),"")</f>
        <v/>
      </c>
      <c r="E388" s="28" t="str">
        <f>IFERROR(VLOOKUP(ACOMPANHAMENTO_02[[#This Row],[MAT]],FUNCIONARIOS[],4,FALSE),"")</f>
        <v/>
      </c>
      <c r="F388" s="8"/>
      <c r="G388" s="7"/>
      <c r="H388" s="28" t="str">
        <f>IFERROR(VLOOKUP(ACOMPANHAMENTO_02[[#This Row],[COD.S]],TABELA_PRODUÇÃO[[COD]:[SERVIÇOS]],3,FALSE),"")</f>
        <v/>
      </c>
      <c r="I388" s="140" t="str">
        <f>IFERROR(VLOOKUP(ACOMPANHAMENTO_02[[#This Row],[COD.S]],TABELA_PRODUÇÃO[[COD]:[UND.]],4,FALSE),"")</f>
        <v/>
      </c>
      <c r="J388" s="141"/>
      <c r="K388" s="58"/>
      <c r="L388" s="9"/>
      <c r="M38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8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8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88" s="140">
        <f>ACOMPANHAMENTO_02[[#This Row],[QUANT]]</f>
        <v>0</v>
      </c>
    </row>
    <row r="389" spans="2:16" x14ac:dyDescent="0.25">
      <c r="B389" s="140" t="str">
        <f>IF(ACOMPANHAMENTO_02[[#This Row],[MAT]]="","",COUNTA($C$8:C389))</f>
        <v/>
      </c>
      <c r="C389" s="3"/>
      <c r="D389" s="28" t="str">
        <f>IFERROR(VLOOKUP(ACOMPANHAMENTO_02[[#This Row],[MAT]],FUNCIONARIOS[],3,FALSE),"")</f>
        <v/>
      </c>
      <c r="E389" s="28" t="str">
        <f>IFERROR(VLOOKUP(ACOMPANHAMENTO_02[[#This Row],[MAT]],FUNCIONARIOS[],4,FALSE),"")</f>
        <v/>
      </c>
      <c r="F389" s="8"/>
      <c r="G389" s="7"/>
      <c r="H389" s="28" t="str">
        <f>IFERROR(VLOOKUP(ACOMPANHAMENTO_02[[#This Row],[COD.S]],TABELA_PRODUÇÃO[[COD]:[SERVIÇOS]],3,FALSE),"")</f>
        <v/>
      </c>
      <c r="I389" s="140" t="str">
        <f>IFERROR(VLOOKUP(ACOMPANHAMENTO_02[[#This Row],[COD.S]],TABELA_PRODUÇÃO[[COD]:[UND.]],4,FALSE),"")</f>
        <v/>
      </c>
      <c r="J389" s="141"/>
      <c r="K389" s="58"/>
      <c r="L389" s="9"/>
      <c r="M38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8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8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89" s="140">
        <f>ACOMPANHAMENTO_02[[#This Row],[QUANT]]</f>
        <v>0</v>
      </c>
    </row>
    <row r="390" spans="2:16" x14ac:dyDescent="0.25">
      <c r="B390" s="140" t="str">
        <f>IF(ACOMPANHAMENTO_02[[#This Row],[MAT]]="","",COUNTA($C$8:C390))</f>
        <v/>
      </c>
      <c r="C390" s="3"/>
      <c r="D390" s="28" t="str">
        <f>IFERROR(VLOOKUP(ACOMPANHAMENTO_02[[#This Row],[MAT]],FUNCIONARIOS[],3,FALSE),"")</f>
        <v/>
      </c>
      <c r="E390" s="28" t="str">
        <f>IFERROR(VLOOKUP(ACOMPANHAMENTO_02[[#This Row],[MAT]],FUNCIONARIOS[],4,FALSE),"")</f>
        <v/>
      </c>
      <c r="F390" s="8"/>
      <c r="G390" s="7"/>
      <c r="H390" s="28" t="str">
        <f>IFERROR(VLOOKUP(ACOMPANHAMENTO_02[[#This Row],[COD.S]],TABELA_PRODUÇÃO[[COD]:[SERVIÇOS]],3,FALSE),"")</f>
        <v/>
      </c>
      <c r="I390" s="140" t="str">
        <f>IFERROR(VLOOKUP(ACOMPANHAMENTO_02[[#This Row],[COD.S]],TABELA_PRODUÇÃO[[COD]:[UND.]],4,FALSE),"")</f>
        <v/>
      </c>
      <c r="J390" s="141"/>
      <c r="K390" s="58"/>
      <c r="L390" s="9"/>
      <c r="M39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9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9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90" s="140">
        <f>ACOMPANHAMENTO_02[[#This Row],[QUANT]]</f>
        <v>0</v>
      </c>
    </row>
    <row r="391" spans="2:16" x14ac:dyDescent="0.25">
      <c r="B391" s="140" t="str">
        <f>IF(ACOMPANHAMENTO_02[[#This Row],[MAT]]="","",COUNTA($C$8:C391))</f>
        <v/>
      </c>
      <c r="C391" s="3"/>
      <c r="D391" s="28" t="str">
        <f>IFERROR(VLOOKUP(ACOMPANHAMENTO_02[[#This Row],[MAT]],FUNCIONARIOS[],3,FALSE),"")</f>
        <v/>
      </c>
      <c r="E391" s="28" t="str">
        <f>IFERROR(VLOOKUP(ACOMPANHAMENTO_02[[#This Row],[MAT]],FUNCIONARIOS[],4,FALSE),"")</f>
        <v/>
      </c>
      <c r="F391" s="8"/>
      <c r="G391" s="7"/>
      <c r="H391" s="28" t="str">
        <f>IFERROR(VLOOKUP(ACOMPANHAMENTO_02[[#This Row],[COD.S]],TABELA_PRODUÇÃO[[COD]:[SERVIÇOS]],3,FALSE),"")</f>
        <v/>
      </c>
      <c r="I391" s="140" t="str">
        <f>IFERROR(VLOOKUP(ACOMPANHAMENTO_02[[#This Row],[COD.S]],TABELA_PRODUÇÃO[[COD]:[UND.]],4,FALSE),"")</f>
        <v/>
      </c>
      <c r="J391" s="141"/>
      <c r="K391" s="58"/>
      <c r="L391" s="9"/>
      <c r="M39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9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9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91" s="140">
        <f>ACOMPANHAMENTO_02[[#This Row],[QUANT]]</f>
        <v>0</v>
      </c>
    </row>
    <row r="392" spans="2:16" x14ac:dyDescent="0.25">
      <c r="B392" s="140" t="str">
        <f>IF(ACOMPANHAMENTO_02[[#This Row],[MAT]]="","",COUNTA($C$8:C392))</f>
        <v/>
      </c>
      <c r="C392" s="3"/>
      <c r="D392" s="28" t="str">
        <f>IFERROR(VLOOKUP(ACOMPANHAMENTO_02[[#This Row],[MAT]],FUNCIONARIOS[],3,FALSE),"")</f>
        <v/>
      </c>
      <c r="E392" s="28" t="str">
        <f>IFERROR(VLOOKUP(ACOMPANHAMENTO_02[[#This Row],[MAT]],FUNCIONARIOS[],4,FALSE),"")</f>
        <v/>
      </c>
      <c r="F392" s="8"/>
      <c r="G392" s="7"/>
      <c r="H392" s="28" t="str">
        <f>IFERROR(VLOOKUP(ACOMPANHAMENTO_02[[#This Row],[COD.S]],TABELA_PRODUÇÃO[[COD]:[SERVIÇOS]],3,FALSE),"")</f>
        <v/>
      </c>
      <c r="I392" s="140" t="str">
        <f>IFERROR(VLOOKUP(ACOMPANHAMENTO_02[[#This Row],[COD.S]],TABELA_PRODUÇÃO[[COD]:[UND.]],4,FALSE),"")</f>
        <v/>
      </c>
      <c r="J392" s="141"/>
      <c r="K392" s="58"/>
      <c r="L392" s="9"/>
      <c r="M39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9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9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92" s="140">
        <f>ACOMPANHAMENTO_02[[#This Row],[QUANT]]</f>
        <v>0</v>
      </c>
    </row>
    <row r="393" spans="2:16" x14ac:dyDescent="0.25">
      <c r="B393" s="140" t="str">
        <f>IF(ACOMPANHAMENTO_02[[#This Row],[MAT]]="","",COUNTA($C$8:C393))</f>
        <v/>
      </c>
      <c r="C393" s="3"/>
      <c r="D393" s="28" t="str">
        <f>IFERROR(VLOOKUP(ACOMPANHAMENTO_02[[#This Row],[MAT]],FUNCIONARIOS[],3,FALSE),"")</f>
        <v/>
      </c>
      <c r="E393" s="28" t="str">
        <f>IFERROR(VLOOKUP(ACOMPANHAMENTO_02[[#This Row],[MAT]],FUNCIONARIOS[],4,FALSE),"")</f>
        <v/>
      </c>
      <c r="F393" s="8"/>
      <c r="G393" s="7"/>
      <c r="H393" s="28" t="str">
        <f>IFERROR(VLOOKUP(ACOMPANHAMENTO_02[[#This Row],[COD.S]],TABELA_PRODUÇÃO[[COD]:[SERVIÇOS]],3,FALSE),"")</f>
        <v/>
      </c>
      <c r="I393" s="140" t="str">
        <f>IFERROR(VLOOKUP(ACOMPANHAMENTO_02[[#This Row],[COD.S]],TABELA_PRODUÇÃO[[COD]:[UND.]],4,FALSE),"")</f>
        <v/>
      </c>
      <c r="J393" s="141"/>
      <c r="K393" s="58"/>
      <c r="L393" s="9"/>
      <c r="M39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9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9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93" s="140">
        <f>ACOMPANHAMENTO_02[[#This Row],[QUANT]]</f>
        <v>0</v>
      </c>
    </row>
    <row r="394" spans="2:16" x14ac:dyDescent="0.25">
      <c r="B394" s="140" t="str">
        <f>IF(ACOMPANHAMENTO_02[[#This Row],[MAT]]="","",COUNTA($C$8:C394))</f>
        <v/>
      </c>
      <c r="C394" s="3"/>
      <c r="D394" s="28" t="str">
        <f>IFERROR(VLOOKUP(ACOMPANHAMENTO_02[[#This Row],[MAT]],FUNCIONARIOS[],3,FALSE),"")</f>
        <v/>
      </c>
      <c r="E394" s="28" t="str">
        <f>IFERROR(VLOOKUP(ACOMPANHAMENTO_02[[#This Row],[MAT]],FUNCIONARIOS[],4,FALSE),"")</f>
        <v/>
      </c>
      <c r="F394" s="8"/>
      <c r="G394" s="7"/>
      <c r="H394" s="28" t="str">
        <f>IFERROR(VLOOKUP(ACOMPANHAMENTO_02[[#This Row],[COD.S]],TABELA_PRODUÇÃO[[COD]:[SERVIÇOS]],3,FALSE),"")</f>
        <v/>
      </c>
      <c r="I394" s="140" t="str">
        <f>IFERROR(VLOOKUP(ACOMPANHAMENTO_02[[#This Row],[COD.S]],TABELA_PRODUÇÃO[[COD]:[UND.]],4,FALSE),"")</f>
        <v/>
      </c>
      <c r="J394" s="141"/>
      <c r="K394" s="58"/>
      <c r="L394" s="9"/>
      <c r="M39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9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9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94" s="140">
        <f>ACOMPANHAMENTO_02[[#This Row],[QUANT]]</f>
        <v>0</v>
      </c>
    </row>
    <row r="395" spans="2:16" x14ac:dyDescent="0.25">
      <c r="B395" s="140" t="str">
        <f>IF(ACOMPANHAMENTO_02[[#This Row],[MAT]]="","",COUNTA($C$8:C395))</f>
        <v/>
      </c>
      <c r="C395" s="3"/>
      <c r="D395" s="28" t="str">
        <f>IFERROR(VLOOKUP(ACOMPANHAMENTO_02[[#This Row],[MAT]],FUNCIONARIOS[],3,FALSE),"")</f>
        <v/>
      </c>
      <c r="E395" s="28" t="str">
        <f>IFERROR(VLOOKUP(ACOMPANHAMENTO_02[[#This Row],[MAT]],FUNCIONARIOS[],4,FALSE),"")</f>
        <v/>
      </c>
      <c r="F395" s="8"/>
      <c r="G395" s="7"/>
      <c r="H395" s="28" t="str">
        <f>IFERROR(VLOOKUP(ACOMPANHAMENTO_02[[#This Row],[COD.S]],TABELA_PRODUÇÃO[[COD]:[SERVIÇOS]],3,FALSE),"")</f>
        <v/>
      </c>
      <c r="I395" s="140" t="str">
        <f>IFERROR(VLOOKUP(ACOMPANHAMENTO_02[[#This Row],[COD.S]],TABELA_PRODUÇÃO[[COD]:[UND.]],4,FALSE),"")</f>
        <v/>
      </c>
      <c r="J395" s="141"/>
      <c r="K395" s="58"/>
      <c r="L395" s="9"/>
      <c r="M39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9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9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95" s="140">
        <f>ACOMPANHAMENTO_02[[#This Row],[QUANT]]</f>
        <v>0</v>
      </c>
    </row>
    <row r="396" spans="2:16" x14ac:dyDescent="0.25">
      <c r="B396" s="140" t="str">
        <f>IF(ACOMPANHAMENTO_02[[#This Row],[MAT]]="","",COUNTA($C$8:C396))</f>
        <v/>
      </c>
      <c r="C396" s="3"/>
      <c r="D396" s="28" t="str">
        <f>IFERROR(VLOOKUP(ACOMPANHAMENTO_02[[#This Row],[MAT]],FUNCIONARIOS[],3,FALSE),"")</f>
        <v/>
      </c>
      <c r="E396" s="28" t="str">
        <f>IFERROR(VLOOKUP(ACOMPANHAMENTO_02[[#This Row],[MAT]],FUNCIONARIOS[],4,FALSE),"")</f>
        <v/>
      </c>
      <c r="F396" s="8"/>
      <c r="G396" s="7"/>
      <c r="H396" s="28" t="str">
        <f>IFERROR(VLOOKUP(ACOMPANHAMENTO_02[[#This Row],[COD.S]],TABELA_PRODUÇÃO[[COD]:[SERVIÇOS]],3,FALSE),"")</f>
        <v/>
      </c>
      <c r="I396" s="140" t="str">
        <f>IFERROR(VLOOKUP(ACOMPANHAMENTO_02[[#This Row],[COD.S]],TABELA_PRODUÇÃO[[COD]:[UND.]],4,FALSE),"")</f>
        <v/>
      </c>
      <c r="J396" s="141"/>
      <c r="K396" s="58"/>
      <c r="L396" s="9"/>
      <c r="M39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9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9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96" s="140">
        <f>ACOMPANHAMENTO_02[[#This Row],[QUANT]]</f>
        <v>0</v>
      </c>
    </row>
    <row r="397" spans="2:16" x14ac:dyDescent="0.25">
      <c r="B397" s="140" t="str">
        <f>IF(ACOMPANHAMENTO_02[[#This Row],[MAT]]="","",COUNTA($C$8:C397))</f>
        <v/>
      </c>
      <c r="C397" s="3"/>
      <c r="D397" s="28" t="str">
        <f>IFERROR(VLOOKUP(ACOMPANHAMENTO_02[[#This Row],[MAT]],FUNCIONARIOS[],3,FALSE),"")</f>
        <v/>
      </c>
      <c r="E397" s="28" t="str">
        <f>IFERROR(VLOOKUP(ACOMPANHAMENTO_02[[#This Row],[MAT]],FUNCIONARIOS[],4,FALSE),"")</f>
        <v/>
      </c>
      <c r="F397" s="8"/>
      <c r="G397" s="7"/>
      <c r="H397" s="28" t="str">
        <f>IFERROR(VLOOKUP(ACOMPANHAMENTO_02[[#This Row],[COD.S]],TABELA_PRODUÇÃO[[COD]:[SERVIÇOS]],3,FALSE),"")</f>
        <v/>
      </c>
      <c r="I397" s="140" t="str">
        <f>IFERROR(VLOOKUP(ACOMPANHAMENTO_02[[#This Row],[COD.S]],TABELA_PRODUÇÃO[[COD]:[UND.]],4,FALSE),"")</f>
        <v/>
      </c>
      <c r="J397" s="141"/>
      <c r="K397" s="58"/>
      <c r="L397" s="9"/>
      <c r="M39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9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9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97" s="140">
        <f>ACOMPANHAMENTO_02[[#This Row],[QUANT]]</f>
        <v>0</v>
      </c>
    </row>
    <row r="398" spans="2:16" x14ac:dyDescent="0.25">
      <c r="B398" s="140" t="str">
        <f>IF(ACOMPANHAMENTO_02[[#This Row],[MAT]]="","",COUNTA($C$8:C398))</f>
        <v/>
      </c>
      <c r="C398" s="3"/>
      <c r="D398" s="28" t="str">
        <f>IFERROR(VLOOKUP(ACOMPANHAMENTO_02[[#This Row],[MAT]],FUNCIONARIOS[],3,FALSE),"")</f>
        <v/>
      </c>
      <c r="E398" s="28" t="str">
        <f>IFERROR(VLOOKUP(ACOMPANHAMENTO_02[[#This Row],[MAT]],FUNCIONARIOS[],4,FALSE),"")</f>
        <v/>
      </c>
      <c r="F398" s="8"/>
      <c r="G398" s="7"/>
      <c r="H398" s="28" t="str">
        <f>IFERROR(VLOOKUP(ACOMPANHAMENTO_02[[#This Row],[COD.S]],TABELA_PRODUÇÃO[[COD]:[SERVIÇOS]],3,FALSE),"")</f>
        <v/>
      </c>
      <c r="I398" s="140" t="str">
        <f>IFERROR(VLOOKUP(ACOMPANHAMENTO_02[[#This Row],[COD.S]],TABELA_PRODUÇÃO[[COD]:[UND.]],4,FALSE),"")</f>
        <v/>
      </c>
      <c r="J398" s="141"/>
      <c r="K398" s="58"/>
      <c r="L398" s="9"/>
      <c r="M39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9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9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98" s="140">
        <f>ACOMPANHAMENTO_02[[#This Row],[QUANT]]</f>
        <v>0</v>
      </c>
    </row>
    <row r="399" spans="2:16" x14ac:dyDescent="0.25">
      <c r="B399" s="140" t="str">
        <f>IF(ACOMPANHAMENTO_02[[#This Row],[MAT]]="","",COUNTA($C$8:C399))</f>
        <v/>
      </c>
      <c r="C399" s="3"/>
      <c r="D399" s="28" t="str">
        <f>IFERROR(VLOOKUP(ACOMPANHAMENTO_02[[#This Row],[MAT]],FUNCIONARIOS[],3,FALSE),"")</f>
        <v/>
      </c>
      <c r="E399" s="28" t="str">
        <f>IFERROR(VLOOKUP(ACOMPANHAMENTO_02[[#This Row],[MAT]],FUNCIONARIOS[],4,FALSE),"")</f>
        <v/>
      </c>
      <c r="F399" s="8"/>
      <c r="G399" s="7"/>
      <c r="H399" s="28" t="str">
        <f>IFERROR(VLOOKUP(ACOMPANHAMENTO_02[[#This Row],[COD.S]],TABELA_PRODUÇÃO[[COD]:[SERVIÇOS]],3,FALSE),"")</f>
        <v/>
      </c>
      <c r="I399" s="140" t="str">
        <f>IFERROR(VLOOKUP(ACOMPANHAMENTO_02[[#This Row],[COD.S]],TABELA_PRODUÇÃO[[COD]:[UND.]],4,FALSE),"")</f>
        <v/>
      </c>
      <c r="J399" s="141"/>
      <c r="K399" s="58"/>
      <c r="L399" s="9"/>
      <c r="M39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39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39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399" s="140">
        <f>ACOMPANHAMENTO_02[[#This Row],[QUANT]]</f>
        <v>0</v>
      </c>
    </row>
    <row r="400" spans="2:16" x14ac:dyDescent="0.25">
      <c r="B400" s="140" t="str">
        <f>IF(ACOMPANHAMENTO_02[[#This Row],[MAT]]="","",COUNTA($C$8:C400))</f>
        <v/>
      </c>
      <c r="C400" s="3"/>
      <c r="D400" s="28" t="str">
        <f>IFERROR(VLOOKUP(ACOMPANHAMENTO_02[[#This Row],[MAT]],FUNCIONARIOS[],3,FALSE),"")</f>
        <v/>
      </c>
      <c r="E400" s="28" t="str">
        <f>IFERROR(VLOOKUP(ACOMPANHAMENTO_02[[#This Row],[MAT]],FUNCIONARIOS[],4,FALSE),"")</f>
        <v/>
      </c>
      <c r="F400" s="8"/>
      <c r="G400" s="7"/>
      <c r="H400" s="28" t="str">
        <f>IFERROR(VLOOKUP(ACOMPANHAMENTO_02[[#This Row],[COD.S]],TABELA_PRODUÇÃO[[COD]:[SERVIÇOS]],3,FALSE),"")</f>
        <v/>
      </c>
      <c r="I400" s="140" t="str">
        <f>IFERROR(VLOOKUP(ACOMPANHAMENTO_02[[#This Row],[COD.S]],TABELA_PRODUÇÃO[[COD]:[UND.]],4,FALSE),"")</f>
        <v/>
      </c>
      <c r="J400" s="141"/>
      <c r="K400" s="58"/>
      <c r="L400" s="9"/>
      <c r="M40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0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0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00" s="140">
        <f>ACOMPANHAMENTO_02[[#This Row],[QUANT]]</f>
        <v>0</v>
      </c>
    </row>
    <row r="401" spans="2:16" x14ac:dyDescent="0.25">
      <c r="B401" s="140" t="str">
        <f>IF(ACOMPANHAMENTO_02[[#This Row],[MAT]]="","",COUNTA($C$8:C401))</f>
        <v/>
      </c>
      <c r="C401" s="3"/>
      <c r="D401" s="28" t="str">
        <f>IFERROR(VLOOKUP(ACOMPANHAMENTO_02[[#This Row],[MAT]],FUNCIONARIOS[],3,FALSE),"")</f>
        <v/>
      </c>
      <c r="E401" s="28" t="str">
        <f>IFERROR(VLOOKUP(ACOMPANHAMENTO_02[[#This Row],[MAT]],FUNCIONARIOS[],4,FALSE),"")</f>
        <v/>
      </c>
      <c r="F401" s="8"/>
      <c r="G401" s="7"/>
      <c r="H401" s="28" t="str">
        <f>IFERROR(VLOOKUP(ACOMPANHAMENTO_02[[#This Row],[COD.S]],TABELA_PRODUÇÃO[[COD]:[SERVIÇOS]],3,FALSE),"")</f>
        <v/>
      </c>
      <c r="I401" s="140" t="str">
        <f>IFERROR(VLOOKUP(ACOMPANHAMENTO_02[[#This Row],[COD.S]],TABELA_PRODUÇÃO[[COD]:[UND.]],4,FALSE),"")</f>
        <v/>
      </c>
      <c r="J401" s="141"/>
      <c r="K401" s="58"/>
      <c r="L401" s="9"/>
      <c r="M40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0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0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01" s="140">
        <f>ACOMPANHAMENTO_02[[#This Row],[QUANT]]</f>
        <v>0</v>
      </c>
    </row>
    <row r="402" spans="2:16" x14ac:dyDescent="0.25">
      <c r="B402" s="140" t="str">
        <f>IF(ACOMPANHAMENTO_02[[#This Row],[MAT]]="","",COUNTA($C$8:C402))</f>
        <v/>
      </c>
      <c r="C402" s="3"/>
      <c r="D402" s="28" t="str">
        <f>IFERROR(VLOOKUP(ACOMPANHAMENTO_02[[#This Row],[MAT]],FUNCIONARIOS[],3,FALSE),"")</f>
        <v/>
      </c>
      <c r="E402" s="28" t="str">
        <f>IFERROR(VLOOKUP(ACOMPANHAMENTO_02[[#This Row],[MAT]],FUNCIONARIOS[],4,FALSE),"")</f>
        <v/>
      </c>
      <c r="F402" s="8"/>
      <c r="G402" s="7"/>
      <c r="H402" s="28" t="str">
        <f>IFERROR(VLOOKUP(ACOMPANHAMENTO_02[[#This Row],[COD.S]],TABELA_PRODUÇÃO[[COD]:[SERVIÇOS]],3,FALSE),"")</f>
        <v/>
      </c>
      <c r="I402" s="140" t="str">
        <f>IFERROR(VLOOKUP(ACOMPANHAMENTO_02[[#This Row],[COD.S]],TABELA_PRODUÇÃO[[COD]:[UND.]],4,FALSE),"")</f>
        <v/>
      </c>
      <c r="J402" s="141"/>
      <c r="K402" s="58"/>
      <c r="L402" s="9"/>
      <c r="M40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0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0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02" s="140">
        <f>ACOMPANHAMENTO_02[[#This Row],[QUANT]]</f>
        <v>0</v>
      </c>
    </row>
    <row r="403" spans="2:16" x14ac:dyDescent="0.25">
      <c r="B403" s="140" t="str">
        <f>IF(ACOMPANHAMENTO_02[[#This Row],[MAT]]="","",COUNTA($C$8:C403))</f>
        <v/>
      </c>
      <c r="C403" s="3"/>
      <c r="D403" s="28" t="str">
        <f>IFERROR(VLOOKUP(ACOMPANHAMENTO_02[[#This Row],[MAT]],FUNCIONARIOS[],3,FALSE),"")</f>
        <v/>
      </c>
      <c r="E403" s="28" t="str">
        <f>IFERROR(VLOOKUP(ACOMPANHAMENTO_02[[#This Row],[MAT]],FUNCIONARIOS[],4,FALSE),"")</f>
        <v/>
      </c>
      <c r="F403" s="8"/>
      <c r="G403" s="7"/>
      <c r="H403" s="28" t="str">
        <f>IFERROR(VLOOKUP(ACOMPANHAMENTO_02[[#This Row],[COD.S]],TABELA_PRODUÇÃO[[COD]:[SERVIÇOS]],3,FALSE),"")</f>
        <v/>
      </c>
      <c r="I403" s="140" t="str">
        <f>IFERROR(VLOOKUP(ACOMPANHAMENTO_02[[#This Row],[COD.S]],TABELA_PRODUÇÃO[[COD]:[UND.]],4,FALSE),"")</f>
        <v/>
      </c>
      <c r="J403" s="141"/>
      <c r="K403" s="58"/>
      <c r="L403" s="9"/>
      <c r="M40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0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0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03" s="140">
        <f>ACOMPANHAMENTO_02[[#This Row],[QUANT]]</f>
        <v>0</v>
      </c>
    </row>
    <row r="404" spans="2:16" x14ac:dyDescent="0.25">
      <c r="B404" s="140" t="str">
        <f>IF(ACOMPANHAMENTO_02[[#This Row],[MAT]]="","",COUNTA($C$8:C404))</f>
        <v/>
      </c>
      <c r="C404" s="3"/>
      <c r="D404" s="28" t="str">
        <f>IFERROR(VLOOKUP(ACOMPANHAMENTO_02[[#This Row],[MAT]],FUNCIONARIOS[],3,FALSE),"")</f>
        <v/>
      </c>
      <c r="E404" s="28" t="str">
        <f>IFERROR(VLOOKUP(ACOMPANHAMENTO_02[[#This Row],[MAT]],FUNCIONARIOS[],4,FALSE),"")</f>
        <v/>
      </c>
      <c r="F404" s="8"/>
      <c r="G404" s="7"/>
      <c r="H404" s="28" t="str">
        <f>IFERROR(VLOOKUP(ACOMPANHAMENTO_02[[#This Row],[COD.S]],TABELA_PRODUÇÃO[[COD]:[SERVIÇOS]],3,FALSE),"")</f>
        <v/>
      </c>
      <c r="I404" s="140" t="str">
        <f>IFERROR(VLOOKUP(ACOMPANHAMENTO_02[[#This Row],[COD.S]],TABELA_PRODUÇÃO[[COD]:[UND.]],4,FALSE),"")</f>
        <v/>
      </c>
      <c r="J404" s="141"/>
      <c r="K404" s="58"/>
      <c r="L404" s="9"/>
      <c r="M40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0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0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04" s="140">
        <f>ACOMPANHAMENTO_02[[#This Row],[QUANT]]</f>
        <v>0</v>
      </c>
    </row>
    <row r="405" spans="2:16" x14ac:dyDescent="0.25">
      <c r="B405" s="140" t="str">
        <f>IF(ACOMPANHAMENTO_02[[#This Row],[MAT]]="","",COUNTA($C$8:C405))</f>
        <v/>
      </c>
      <c r="C405" s="3"/>
      <c r="D405" s="28" t="str">
        <f>IFERROR(VLOOKUP(ACOMPANHAMENTO_02[[#This Row],[MAT]],FUNCIONARIOS[],3,FALSE),"")</f>
        <v/>
      </c>
      <c r="E405" s="28" t="str">
        <f>IFERROR(VLOOKUP(ACOMPANHAMENTO_02[[#This Row],[MAT]],FUNCIONARIOS[],4,FALSE),"")</f>
        <v/>
      </c>
      <c r="F405" s="8"/>
      <c r="G405" s="7"/>
      <c r="H405" s="28" t="str">
        <f>IFERROR(VLOOKUP(ACOMPANHAMENTO_02[[#This Row],[COD.S]],TABELA_PRODUÇÃO[[COD]:[SERVIÇOS]],3,FALSE),"")</f>
        <v/>
      </c>
      <c r="I405" s="140" t="str">
        <f>IFERROR(VLOOKUP(ACOMPANHAMENTO_02[[#This Row],[COD.S]],TABELA_PRODUÇÃO[[COD]:[UND.]],4,FALSE),"")</f>
        <v/>
      </c>
      <c r="J405" s="141"/>
      <c r="K405" s="58"/>
      <c r="L405" s="9"/>
      <c r="M40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0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0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05" s="140">
        <f>ACOMPANHAMENTO_02[[#This Row],[QUANT]]</f>
        <v>0</v>
      </c>
    </row>
    <row r="406" spans="2:16" x14ac:dyDescent="0.25">
      <c r="B406" s="140" t="str">
        <f>IF(ACOMPANHAMENTO_02[[#This Row],[MAT]]="","",COUNTA($C$8:C406))</f>
        <v/>
      </c>
      <c r="C406" s="3"/>
      <c r="D406" s="28" t="str">
        <f>IFERROR(VLOOKUP(ACOMPANHAMENTO_02[[#This Row],[MAT]],FUNCIONARIOS[],3,FALSE),"")</f>
        <v/>
      </c>
      <c r="E406" s="28" t="str">
        <f>IFERROR(VLOOKUP(ACOMPANHAMENTO_02[[#This Row],[MAT]],FUNCIONARIOS[],4,FALSE),"")</f>
        <v/>
      </c>
      <c r="F406" s="8"/>
      <c r="G406" s="7"/>
      <c r="H406" s="28" t="str">
        <f>IFERROR(VLOOKUP(ACOMPANHAMENTO_02[[#This Row],[COD.S]],TABELA_PRODUÇÃO[[COD]:[SERVIÇOS]],3,FALSE),"")</f>
        <v/>
      </c>
      <c r="I406" s="140" t="str">
        <f>IFERROR(VLOOKUP(ACOMPANHAMENTO_02[[#This Row],[COD.S]],TABELA_PRODUÇÃO[[COD]:[UND.]],4,FALSE),"")</f>
        <v/>
      </c>
      <c r="J406" s="141"/>
      <c r="K406" s="58"/>
      <c r="L406" s="9"/>
      <c r="M40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0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0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06" s="140">
        <f>ACOMPANHAMENTO_02[[#This Row],[QUANT]]</f>
        <v>0</v>
      </c>
    </row>
    <row r="407" spans="2:16" x14ac:dyDescent="0.25">
      <c r="B407" s="140" t="str">
        <f>IF(ACOMPANHAMENTO_02[[#This Row],[MAT]]="","",COUNTA($C$8:C407))</f>
        <v/>
      </c>
      <c r="C407" s="3"/>
      <c r="D407" s="28" t="str">
        <f>IFERROR(VLOOKUP(ACOMPANHAMENTO_02[[#This Row],[MAT]],FUNCIONARIOS[],3,FALSE),"")</f>
        <v/>
      </c>
      <c r="E407" s="28" t="str">
        <f>IFERROR(VLOOKUP(ACOMPANHAMENTO_02[[#This Row],[MAT]],FUNCIONARIOS[],4,FALSE),"")</f>
        <v/>
      </c>
      <c r="F407" s="8"/>
      <c r="G407" s="7"/>
      <c r="H407" s="28" t="str">
        <f>IFERROR(VLOOKUP(ACOMPANHAMENTO_02[[#This Row],[COD.S]],TABELA_PRODUÇÃO[[COD]:[SERVIÇOS]],3,FALSE),"")</f>
        <v/>
      </c>
      <c r="I407" s="140" t="str">
        <f>IFERROR(VLOOKUP(ACOMPANHAMENTO_02[[#This Row],[COD.S]],TABELA_PRODUÇÃO[[COD]:[UND.]],4,FALSE),"")</f>
        <v/>
      </c>
      <c r="J407" s="141"/>
      <c r="K407" s="58"/>
      <c r="L407" s="9"/>
      <c r="M40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0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0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07" s="140">
        <f>ACOMPANHAMENTO_02[[#This Row],[QUANT]]</f>
        <v>0</v>
      </c>
    </row>
    <row r="408" spans="2:16" x14ac:dyDescent="0.25">
      <c r="B408" s="140" t="str">
        <f>IF(ACOMPANHAMENTO_02[[#This Row],[MAT]]="","",COUNTA($C$8:C408))</f>
        <v/>
      </c>
      <c r="C408" s="3"/>
      <c r="D408" s="28" t="str">
        <f>IFERROR(VLOOKUP(ACOMPANHAMENTO_02[[#This Row],[MAT]],FUNCIONARIOS[],3,FALSE),"")</f>
        <v/>
      </c>
      <c r="E408" s="28" t="str">
        <f>IFERROR(VLOOKUP(ACOMPANHAMENTO_02[[#This Row],[MAT]],FUNCIONARIOS[],4,FALSE),"")</f>
        <v/>
      </c>
      <c r="F408" s="8"/>
      <c r="G408" s="7"/>
      <c r="H408" s="28" t="str">
        <f>IFERROR(VLOOKUP(ACOMPANHAMENTO_02[[#This Row],[COD.S]],TABELA_PRODUÇÃO[[COD]:[SERVIÇOS]],3,FALSE),"")</f>
        <v/>
      </c>
      <c r="I408" s="140" t="str">
        <f>IFERROR(VLOOKUP(ACOMPANHAMENTO_02[[#This Row],[COD.S]],TABELA_PRODUÇÃO[[COD]:[UND.]],4,FALSE),"")</f>
        <v/>
      </c>
      <c r="J408" s="141"/>
      <c r="K408" s="58"/>
      <c r="L408" s="9"/>
      <c r="M40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0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0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08" s="140">
        <f>ACOMPANHAMENTO_02[[#This Row],[QUANT]]</f>
        <v>0</v>
      </c>
    </row>
    <row r="409" spans="2:16" x14ac:dyDescent="0.25">
      <c r="B409" s="140" t="str">
        <f>IF(ACOMPANHAMENTO_02[[#This Row],[MAT]]="","",COUNTA($C$8:C409))</f>
        <v/>
      </c>
      <c r="C409" s="3"/>
      <c r="D409" s="28" t="str">
        <f>IFERROR(VLOOKUP(ACOMPANHAMENTO_02[[#This Row],[MAT]],FUNCIONARIOS[],3,FALSE),"")</f>
        <v/>
      </c>
      <c r="E409" s="28" t="str">
        <f>IFERROR(VLOOKUP(ACOMPANHAMENTO_02[[#This Row],[MAT]],FUNCIONARIOS[],4,FALSE),"")</f>
        <v/>
      </c>
      <c r="F409" s="8"/>
      <c r="G409" s="7"/>
      <c r="H409" s="28" t="str">
        <f>IFERROR(VLOOKUP(ACOMPANHAMENTO_02[[#This Row],[COD.S]],TABELA_PRODUÇÃO[[COD]:[SERVIÇOS]],3,FALSE),"")</f>
        <v/>
      </c>
      <c r="I409" s="140" t="str">
        <f>IFERROR(VLOOKUP(ACOMPANHAMENTO_02[[#This Row],[COD.S]],TABELA_PRODUÇÃO[[COD]:[UND.]],4,FALSE),"")</f>
        <v/>
      </c>
      <c r="J409" s="141"/>
      <c r="K409" s="58"/>
      <c r="L409" s="9"/>
      <c r="M40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0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0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09" s="140">
        <f>ACOMPANHAMENTO_02[[#This Row],[QUANT]]</f>
        <v>0</v>
      </c>
    </row>
    <row r="410" spans="2:16" x14ac:dyDescent="0.25">
      <c r="B410" s="140" t="str">
        <f>IF(ACOMPANHAMENTO_02[[#This Row],[MAT]]="","",COUNTA($C$8:C410))</f>
        <v/>
      </c>
      <c r="C410" s="3"/>
      <c r="D410" s="28" t="str">
        <f>IFERROR(VLOOKUP(ACOMPANHAMENTO_02[[#This Row],[MAT]],FUNCIONARIOS[],3,FALSE),"")</f>
        <v/>
      </c>
      <c r="E410" s="28" t="str">
        <f>IFERROR(VLOOKUP(ACOMPANHAMENTO_02[[#This Row],[MAT]],FUNCIONARIOS[],4,FALSE),"")</f>
        <v/>
      </c>
      <c r="F410" s="8"/>
      <c r="G410" s="7"/>
      <c r="H410" s="28" t="str">
        <f>IFERROR(VLOOKUP(ACOMPANHAMENTO_02[[#This Row],[COD.S]],TABELA_PRODUÇÃO[[COD]:[SERVIÇOS]],3,FALSE),"")</f>
        <v/>
      </c>
      <c r="I410" s="140" t="str">
        <f>IFERROR(VLOOKUP(ACOMPANHAMENTO_02[[#This Row],[COD.S]],TABELA_PRODUÇÃO[[COD]:[UND.]],4,FALSE),"")</f>
        <v/>
      </c>
      <c r="J410" s="141"/>
      <c r="K410" s="58"/>
      <c r="L410" s="9"/>
      <c r="M41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1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1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10" s="140">
        <f>ACOMPANHAMENTO_02[[#This Row],[QUANT]]</f>
        <v>0</v>
      </c>
    </row>
    <row r="411" spans="2:16" x14ac:dyDescent="0.25">
      <c r="B411" s="140" t="str">
        <f>IF(ACOMPANHAMENTO_02[[#This Row],[MAT]]="","",COUNTA($C$8:C411))</f>
        <v/>
      </c>
      <c r="C411" s="3"/>
      <c r="D411" s="28" t="str">
        <f>IFERROR(VLOOKUP(ACOMPANHAMENTO_02[[#This Row],[MAT]],FUNCIONARIOS[],3,FALSE),"")</f>
        <v/>
      </c>
      <c r="E411" s="28" t="str">
        <f>IFERROR(VLOOKUP(ACOMPANHAMENTO_02[[#This Row],[MAT]],FUNCIONARIOS[],4,FALSE),"")</f>
        <v/>
      </c>
      <c r="F411" s="8"/>
      <c r="G411" s="7"/>
      <c r="H411" s="28" t="str">
        <f>IFERROR(VLOOKUP(ACOMPANHAMENTO_02[[#This Row],[COD.S]],TABELA_PRODUÇÃO[[COD]:[SERVIÇOS]],3,FALSE),"")</f>
        <v/>
      </c>
      <c r="I411" s="140" t="str">
        <f>IFERROR(VLOOKUP(ACOMPANHAMENTO_02[[#This Row],[COD.S]],TABELA_PRODUÇÃO[[COD]:[UND.]],4,FALSE),"")</f>
        <v/>
      </c>
      <c r="J411" s="141"/>
      <c r="K411" s="58"/>
      <c r="L411" s="9"/>
      <c r="M41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1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1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11" s="140">
        <f>ACOMPANHAMENTO_02[[#This Row],[QUANT]]</f>
        <v>0</v>
      </c>
    </row>
    <row r="412" spans="2:16" x14ac:dyDescent="0.25">
      <c r="B412" s="140" t="str">
        <f>IF(ACOMPANHAMENTO_02[[#This Row],[MAT]]="","",COUNTA($C$8:C412))</f>
        <v/>
      </c>
      <c r="C412" s="3"/>
      <c r="D412" s="28" t="str">
        <f>IFERROR(VLOOKUP(ACOMPANHAMENTO_02[[#This Row],[MAT]],FUNCIONARIOS[],3,FALSE),"")</f>
        <v/>
      </c>
      <c r="E412" s="28" t="str">
        <f>IFERROR(VLOOKUP(ACOMPANHAMENTO_02[[#This Row],[MAT]],FUNCIONARIOS[],4,FALSE),"")</f>
        <v/>
      </c>
      <c r="F412" s="8"/>
      <c r="G412" s="7"/>
      <c r="H412" s="28" t="str">
        <f>IFERROR(VLOOKUP(ACOMPANHAMENTO_02[[#This Row],[COD.S]],TABELA_PRODUÇÃO[[COD]:[SERVIÇOS]],3,FALSE),"")</f>
        <v/>
      </c>
      <c r="I412" s="140" t="str">
        <f>IFERROR(VLOOKUP(ACOMPANHAMENTO_02[[#This Row],[COD.S]],TABELA_PRODUÇÃO[[COD]:[UND.]],4,FALSE),"")</f>
        <v/>
      </c>
      <c r="J412" s="141"/>
      <c r="K412" s="58"/>
      <c r="L412" s="9"/>
      <c r="M41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1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1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12" s="140">
        <f>ACOMPANHAMENTO_02[[#This Row],[QUANT]]</f>
        <v>0</v>
      </c>
    </row>
    <row r="413" spans="2:16" x14ac:dyDescent="0.25">
      <c r="B413" s="140" t="str">
        <f>IF(ACOMPANHAMENTO_02[[#This Row],[MAT]]="","",COUNTA($C$8:C413))</f>
        <v/>
      </c>
      <c r="C413" s="3"/>
      <c r="D413" s="28" t="str">
        <f>IFERROR(VLOOKUP(ACOMPANHAMENTO_02[[#This Row],[MAT]],FUNCIONARIOS[],3,FALSE),"")</f>
        <v/>
      </c>
      <c r="E413" s="28" t="str">
        <f>IFERROR(VLOOKUP(ACOMPANHAMENTO_02[[#This Row],[MAT]],FUNCIONARIOS[],4,FALSE),"")</f>
        <v/>
      </c>
      <c r="F413" s="8"/>
      <c r="G413" s="7"/>
      <c r="H413" s="28" t="str">
        <f>IFERROR(VLOOKUP(ACOMPANHAMENTO_02[[#This Row],[COD.S]],TABELA_PRODUÇÃO[[COD]:[SERVIÇOS]],3,FALSE),"")</f>
        <v/>
      </c>
      <c r="I413" s="140" t="str">
        <f>IFERROR(VLOOKUP(ACOMPANHAMENTO_02[[#This Row],[COD.S]],TABELA_PRODUÇÃO[[COD]:[UND.]],4,FALSE),"")</f>
        <v/>
      </c>
      <c r="J413" s="141"/>
      <c r="K413" s="58"/>
      <c r="L413" s="9"/>
      <c r="M41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1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1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13" s="140">
        <f>ACOMPANHAMENTO_02[[#This Row],[QUANT]]</f>
        <v>0</v>
      </c>
    </row>
    <row r="414" spans="2:16" x14ac:dyDescent="0.25">
      <c r="B414" s="140" t="str">
        <f>IF(ACOMPANHAMENTO_02[[#This Row],[MAT]]="","",COUNTA($C$8:C414))</f>
        <v/>
      </c>
      <c r="C414" s="3"/>
      <c r="D414" s="28" t="str">
        <f>IFERROR(VLOOKUP(ACOMPANHAMENTO_02[[#This Row],[MAT]],FUNCIONARIOS[],3,FALSE),"")</f>
        <v/>
      </c>
      <c r="E414" s="28" t="str">
        <f>IFERROR(VLOOKUP(ACOMPANHAMENTO_02[[#This Row],[MAT]],FUNCIONARIOS[],4,FALSE),"")</f>
        <v/>
      </c>
      <c r="F414" s="8"/>
      <c r="G414" s="7"/>
      <c r="H414" s="28" t="str">
        <f>IFERROR(VLOOKUP(ACOMPANHAMENTO_02[[#This Row],[COD.S]],TABELA_PRODUÇÃO[[COD]:[SERVIÇOS]],3,FALSE),"")</f>
        <v/>
      </c>
      <c r="I414" s="140" t="str">
        <f>IFERROR(VLOOKUP(ACOMPANHAMENTO_02[[#This Row],[COD.S]],TABELA_PRODUÇÃO[[COD]:[UND.]],4,FALSE),"")</f>
        <v/>
      </c>
      <c r="J414" s="141"/>
      <c r="K414" s="58"/>
      <c r="L414" s="9"/>
      <c r="M41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1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1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14" s="140">
        <f>ACOMPANHAMENTO_02[[#This Row],[QUANT]]</f>
        <v>0</v>
      </c>
    </row>
    <row r="415" spans="2:16" x14ac:dyDescent="0.25">
      <c r="B415" s="140" t="str">
        <f>IF(ACOMPANHAMENTO_02[[#This Row],[MAT]]="","",COUNTA($C$8:C415))</f>
        <v/>
      </c>
      <c r="C415" s="3"/>
      <c r="D415" s="28" t="str">
        <f>IFERROR(VLOOKUP(ACOMPANHAMENTO_02[[#This Row],[MAT]],FUNCIONARIOS[],3,FALSE),"")</f>
        <v/>
      </c>
      <c r="E415" s="28" t="str">
        <f>IFERROR(VLOOKUP(ACOMPANHAMENTO_02[[#This Row],[MAT]],FUNCIONARIOS[],4,FALSE),"")</f>
        <v/>
      </c>
      <c r="F415" s="8"/>
      <c r="G415" s="7"/>
      <c r="H415" s="28" t="str">
        <f>IFERROR(VLOOKUP(ACOMPANHAMENTO_02[[#This Row],[COD.S]],TABELA_PRODUÇÃO[[COD]:[SERVIÇOS]],3,FALSE),"")</f>
        <v/>
      </c>
      <c r="I415" s="140" t="str">
        <f>IFERROR(VLOOKUP(ACOMPANHAMENTO_02[[#This Row],[COD.S]],TABELA_PRODUÇÃO[[COD]:[UND.]],4,FALSE),"")</f>
        <v/>
      </c>
      <c r="J415" s="141"/>
      <c r="K415" s="58"/>
      <c r="L415" s="9"/>
      <c r="M41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1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1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15" s="140">
        <f>ACOMPANHAMENTO_02[[#This Row],[QUANT]]</f>
        <v>0</v>
      </c>
    </row>
    <row r="416" spans="2:16" x14ac:dyDescent="0.25">
      <c r="B416" s="140" t="str">
        <f>IF(ACOMPANHAMENTO_02[[#This Row],[MAT]]="","",COUNTA($C$8:C416))</f>
        <v/>
      </c>
      <c r="C416" s="3"/>
      <c r="D416" s="28" t="str">
        <f>IFERROR(VLOOKUP(ACOMPANHAMENTO_02[[#This Row],[MAT]],FUNCIONARIOS[],3,FALSE),"")</f>
        <v/>
      </c>
      <c r="E416" s="28" t="str">
        <f>IFERROR(VLOOKUP(ACOMPANHAMENTO_02[[#This Row],[MAT]],FUNCIONARIOS[],4,FALSE),"")</f>
        <v/>
      </c>
      <c r="F416" s="8"/>
      <c r="G416" s="7"/>
      <c r="H416" s="28" t="str">
        <f>IFERROR(VLOOKUP(ACOMPANHAMENTO_02[[#This Row],[COD.S]],TABELA_PRODUÇÃO[[COD]:[SERVIÇOS]],3,FALSE),"")</f>
        <v/>
      </c>
      <c r="I416" s="140" t="str">
        <f>IFERROR(VLOOKUP(ACOMPANHAMENTO_02[[#This Row],[COD.S]],TABELA_PRODUÇÃO[[COD]:[UND.]],4,FALSE),"")</f>
        <v/>
      </c>
      <c r="J416" s="141"/>
      <c r="K416" s="58"/>
      <c r="L416" s="9"/>
      <c r="M41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1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1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16" s="140">
        <f>ACOMPANHAMENTO_02[[#This Row],[QUANT]]</f>
        <v>0</v>
      </c>
    </row>
    <row r="417" spans="2:16" x14ac:dyDescent="0.25">
      <c r="B417" s="140" t="str">
        <f>IF(ACOMPANHAMENTO_02[[#This Row],[MAT]]="","",COUNTA($C$8:C417))</f>
        <v/>
      </c>
      <c r="C417" s="3"/>
      <c r="D417" s="28" t="str">
        <f>IFERROR(VLOOKUP(ACOMPANHAMENTO_02[[#This Row],[MAT]],FUNCIONARIOS[],3,FALSE),"")</f>
        <v/>
      </c>
      <c r="E417" s="28" t="str">
        <f>IFERROR(VLOOKUP(ACOMPANHAMENTO_02[[#This Row],[MAT]],FUNCIONARIOS[],4,FALSE),"")</f>
        <v/>
      </c>
      <c r="F417" s="8"/>
      <c r="G417" s="7"/>
      <c r="H417" s="28" t="str">
        <f>IFERROR(VLOOKUP(ACOMPANHAMENTO_02[[#This Row],[COD.S]],TABELA_PRODUÇÃO[[COD]:[SERVIÇOS]],3,FALSE),"")</f>
        <v/>
      </c>
      <c r="I417" s="140" t="str">
        <f>IFERROR(VLOOKUP(ACOMPANHAMENTO_02[[#This Row],[COD.S]],TABELA_PRODUÇÃO[[COD]:[UND.]],4,FALSE),"")</f>
        <v/>
      </c>
      <c r="J417" s="141"/>
      <c r="K417" s="58"/>
      <c r="L417" s="9"/>
      <c r="M41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1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1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17" s="140">
        <f>ACOMPANHAMENTO_02[[#This Row],[QUANT]]</f>
        <v>0</v>
      </c>
    </row>
    <row r="418" spans="2:16" x14ac:dyDescent="0.25">
      <c r="B418" s="140" t="str">
        <f>IF(ACOMPANHAMENTO_02[[#This Row],[MAT]]="","",COUNTA($C$8:C418))</f>
        <v/>
      </c>
      <c r="C418" s="3"/>
      <c r="D418" s="28" t="str">
        <f>IFERROR(VLOOKUP(ACOMPANHAMENTO_02[[#This Row],[MAT]],FUNCIONARIOS[],3,FALSE),"")</f>
        <v/>
      </c>
      <c r="E418" s="28" t="str">
        <f>IFERROR(VLOOKUP(ACOMPANHAMENTO_02[[#This Row],[MAT]],FUNCIONARIOS[],4,FALSE),"")</f>
        <v/>
      </c>
      <c r="F418" s="8"/>
      <c r="G418" s="7"/>
      <c r="H418" s="28" t="str">
        <f>IFERROR(VLOOKUP(ACOMPANHAMENTO_02[[#This Row],[COD.S]],TABELA_PRODUÇÃO[[COD]:[SERVIÇOS]],3,FALSE),"")</f>
        <v/>
      </c>
      <c r="I418" s="140" t="str">
        <f>IFERROR(VLOOKUP(ACOMPANHAMENTO_02[[#This Row],[COD.S]],TABELA_PRODUÇÃO[[COD]:[UND.]],4,FALSE),"")</f>
        <v/>
      </c>
      <c r="J418" s="141"/>
      <c r="K418" s="58"/>
      <c r="L418" s="9"/>
      <c r="M41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1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1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18" s="140">
        <f>ACOMPANHAMENTO_02[[#This Row],[QUANT]]</f>
        <v>0</v>
      </c>
    </row>
    <row r="419" spans="2:16" x14ac:dyDescent="0.25">
      <c r="B419" s="140" t="str">
        <f>IF(ACOMPANHAMENTO_02[[#This Row],[MAT]]="","",COUNTA($C$8:C419))</f>
        <v/>
      </c>
      <c r="C419" s="3"/>
      <c r="D419" s="28" t="str">
        <f>IFERROR(VLOOKUP(ACOMPANHAMENTO_02[[#This Row],[MAT]],FUNCIONARIOS[],3,FALSE),"")</f>
        <v/>
      </c>
      <c r="E419" s="28" t="str">
        <f>IFERROR(VLOOKUP(ACOMPANHAMENTO_02[[#This Row],[MAT]],FUNCIONARIOS[],4,FALSE),"")</f>
        <v/>
      </c>
      <c r="F419" s="8"/>
      <c r="G419" s="7"/>
      <c r="H419" s="28" t="str">
        <f>IFERROR(VLOOKUP(ACOMPANHAMENTO_02[[#This Row],[COD.S]],TABELA_PRODUÇÃO[[COD]:[SERVIÇOS]],3,FALSE),"")</f>
        <v/>
      </c>
      <c r="I419" s="140" t="str">
        <f>IFERROR(VLOOKUP(ACOMPANHAMENTO_02[[#This Row],[COD.S]],TABELA_PRODUÇÃO[[COD]:[UND.]],4,FALSE),"")</f>
        <v/>
      </c>
      <c r="J419" s="141"/>
      <c r="K419" s="58"/>
      <c r="L419" s="9"/>
      <c r="M41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1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1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19" s="140">
        <f>ACOMPANHAMENTO_02[[#This Row],[QUANT]]</f>
        <v>0</v>
      </c>
    </row>
    <row r="420" spans="2:16" x14ac:dyDescent="0.25">
      <c r="B420" s="140" t="str">
        <f>IF(ACOMPANHAMENTO_02[[#This Row],[MAT]]="","",COUNTA($C$8:C420))</f>
        <v/>
      </c>
      <c r="C420" s="3"/>
      <c r="D420" s="28" t="str">
        <f>IFERROR(VLOOKUP(ACOMPANHAMENTO_02[[#This Row],[MAT]],FUNCIONARIOS[],3,FALSE),"")</f>
        <v/>
      </c>
      <c r="E420" s="28" t="str">
        <f>IFERROR(VLOOKUP(ACOMPANHAMENTO_02[[#This Row],[MAT]],FUNCIONARIOS[],4,FALSE),"")</f>
        <v/>
      </c>
      <c r="F420" s="8"/>
      <c r="G420" s="7"/>
      <c r="H420" s="28" t="str">
        <f>IFERROR(VLOOKUP(ACOMPANHAMENTO_02[[#This Row],[COD.S]],TABELA_PRODUÇÃO[[COD]:[SERVIÇOS]],3,FALSE),"")</f>
        <v/>
      </c>
      <c r="I420" s="140" t="str">
        <f>IFERROR(VLOOKUP(ACOMPANHAMENTO_02[[#This Row],[COD.S]],TABELA_PRODUÇÃO[[COD]:[UND.]],4,FALSE),"")</f>
        <v/>
      </c>
      <c r="J420" s="141"/>
      <c r="K420" s="58"/>
      <c r="L420" s="9"/>
      <c r="M42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2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2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20" s="140">
        <f>ACOMPANHAMENTO_02[[#This Row],[QUANT]]</f>
        <v>0</v>
      </c>
    </row>
    <row r="421" spans="2:16" x14ac:dyDescent="0.25">
      <c r="B421" s="140" t="str">
        <f>IF(ACOMPANHAMENTO_02[[#This Row],[MAT]]="","",COUNTA($C$8:C421))</f>
        <v/>
      </c>
      <c r="C421" s="3"/>
      <c r="D421" s="28" t="str">
        <f>IFERROR(VLOOKUP(ACOMPANHAMENTO_02[[#This Row],[MAT]],FUNCIONARIOS[],3,FALSE),"")</f>
        <v/>
      </c>
      <c r="E421" s="28" t="str">
        <f>IFERROR(VLOOKUP(ACOMPANHAMENTO_02[[#This Row],[MAT]],FUNCIONARIOS[],4,FALSE),"")</f>
        <v/>
      </c>
      <c r="F421" s="8"/>
      <c r="G421" s="7"/>
      <c r="H421" s="28" t="str">
        <f>IFERROR(VLOOKUP(ACOMPANHAMENTO_02[[#This Row],[COD.S]],TABELA_PRODUÇÃO[[COD]:[SERVIÇOS]],3,FALSE),"")</f>
        <v/>
      </c>
      <c r="I421" s="140" t="str">
        <f>IFERROR(VLOOKUP(ACOMPANHAMENTO_02[[#This Row],[COD.S]],TABELA_PRODUÇÃO[[COD]:[UND.]],4,FALSE),"")</f>
        <v/>
      </c>
      <c r="J421" s="141"/>
      <c r="K421" s="58"/>
      <c r="L421" s="9"/>
      <c r="M42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2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2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21" s="140">
        <f>ACOMPANHAMENTO_02[[#This Row],[QUANT]]</f>
        <v>0</v>
      </c>
    </row>
    <row r="422" spans="2:16" x14ac:dyDescent="0.25">
      <c r="B422" s="140" t="str">
        <f>IF(ACOMPANHAMENTO_02[[#This Row],[MAT]]="","",COUNTA($C$8:C422))</f>
        <v/>
      </c>
      <c r="C422" s="3"/>
      <c r="D422" s="28" t="str">
        <f>IFERROR(VLOOKUP(ACOMPANHAMENTO_02[[#This Row],[MAT]],FUNCIONARIOS[],3,FALSE),"")</f>
        <v/>
      </c>
      <c r="E422" s="28" t="str">
        <f>IFERROR(VLOOKUP(ACOMPANHAMENTO_02[[#This Row],[MAT]],FUNCIONARIOS[],4,FALSE),"")</f>
        <v/>
      </c>
      <c r="F422" s="8"/>
      <c r="G422" s="7"/>
      <c r="H422" s="28" t="str">
        <f>IFERROR(VLOOKUP(ACOMPANHAMENTO_02[[#This Row],[COD.S]],TABELA_PRODUÇÃO[[COD]:[SERVIÇOS]],3,FALSE),"")</f>
        <v/>
      </c>
      <c r="I422" s="140" t="str">
        <f>IFERROR(VLOOKUP(ACOMPANHAMENTO_02[[#This Row],[COD.S]],TABELA_PRODUÇÃO[[COD]:[UND.]],4,FALSE),"")</f>
        <v/>
      </c>
      <c r="J422" s="141"/>
      <c r="K422" s="58"/>
      <c r="L422" s="9"/>
      <c r="M42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2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2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22" s="140">
        <f>ACOMPANHAMENTO_02[[#This Row],[QUANT]]</f>
        <v>0</v>
      </c>
    </row>
    <row r="423" spans="2:16" x14ac:dyDescent="0.25">
      <c r="B423" s="140" t="str">
        <f>IF(ACOMPANHAMENTO_02[[#This Row],[MAT]]="","",COUNTA($C$8:C423))</f>
        <v/>
      </c>
      <c r="C423" s="3"/>
      <c r="D423" s="28" t="str">
        <f>IFERROR(VLOOKUP(ACOMPANHAMENTO_02[[#This Row],[MAT]],FUNCIONARIOS[],3,FALSE),"")</f>
        <v/>
      </c>
      <c r="E423" s="28" t="str">
        <f>IFERROR(VLOOKUP(ACOMPANHAMENTO_02[[#This Row],[MAT]],FUNCIONARIOS[],4,FALSE),"")</f>
        <v/>
      </c>
      <c r="F423" s="8"/>
      <c r="G423" s="7"/>
      <c r="H423" s="28" t="str">
        <f>IFERROR(VLOOKUP(ACOMPANHAMENTO_02[[#This Row],[COD.S]],TABELA_PRODUÇÃO[[COD]:[SERVIÇOS]],3,FALSE),"")</f>
        <v/>
      </c>
      <c r="I423" s="140" t="str">
        <f>IFERROR(VLOOKUP(ACOMPANHAMENTO_02[[#This Row],[COD.S]],TABELA_PRODUÇÃO[[COD]:[UND.]],4,FALSE),"")</f>
        <v/>
      </c>
      <c r="J423" s="141"/>
      <c r="K423" s="58"/>
      <c r="L423" s="9"/>
      <c r="M42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2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2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23" s="140">
        <f>ACOMPANHAMENTO_02[[#This Row],[QUANT]]</f>
        <v>0</v>
      </c>
    </row>
    <row r="424" spans="2:16" x14ac:dyDescent="0.25">
      <c r="B424" s="140" t="str">
        <f>IF(ACOMPANHAMENTO_02[[#This Row],[MAT]]="","",COUNTA($C$8:C424))</f>
        <v/>
      </c>
      <c r="C424" s="3"/>
      <c r="D424" s="28" t="str">
        <f>IFERROR(VLOOKUP(ACOMPANHAMENTO_02[[#This Row],[MAT]],FUNCIONARIOS[],3,FALSE),"")</f>
        <v/>
      </c>
      <c r="E424" s="28" t="str">
        <f>IFERROR(VLOOKUP(ACOMPANHAMENTO_02[[#This Row],[MAT]],FUNCIONARIOS[],4,FALSE),"")</f>
        <v/>
      </c>
      <c r="F424" s="8"/>
      <c r="G424" s="7"/>
      <c r="H424" s="28" t="str">
        <f>IFERROR(VLOOKUP(ACOMPANHAMENTO_02[[#This Row],[COD.S]],TABELA_PRODUÇÃO[[COD]:[SERVIÇOS]],3,FALSE),"")</f>
        <v/>
      </c>
      <c r="I424" s="140" t="str">
        <f>IFERROR(VLOOKUP(ACOMPANHAMENTO_02[[#This Row],[COD.S]],TABELA_PRODUÇÃO[[COD]:[UND.]],4,FALSE),"")</f>
        <v/>
      </c>
      <c r="J424" s="141"/>
      <c r="K424" s="58"/>
      <c r="L424" s="9"/>
      <c r="M42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2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2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24" s="140">
        <f>ACOMPANHAMENTO_02[[#This Row],[QUANT]]</f>
        <v>0</v>
      </c>
    </row>
    <row r="425" spans="2:16" x14ac:dyDescent="0.25">
      <c r="B425" s="140" t="str">
        <f>IF(ACOMPANHAMENTO_02[[#This Row],[MAT]]="","",COUNTA($C$8:C425))</f>
        <v/>
      </c>
      <c r="C425" s="3"/>
      <c r="D425" s="28" t="str">
        <f>IFERROR(VLOOKUP(ACOMPANHAMENTO_02[[#This Row],[MAT]],FUNCIONARIOS[],3,FALSE),"")</f>
        <v/>
      </c>
      <c r="E425" s="28" t="str">
        <f>IFERROR(VLOOKUP(ACOMPANHAMENTO_02[[#This Row],[MAT]],FUNCIONARIOS[],4,FALSE),"")</f>
        <v/>
      </c>
      <c r="F425" s="8"/>
      <c r="G425" s="7"/>
      <c r="H425" s="28" t="str">
        <f>IFERROR(VLOOKUP(ACOMPANHAMENTO_02[[#This Row],[COD.S]],TABELA_PRODUÇÃO[[COD]:[SERVIÇOS]],3,FALSE),"")</f>
        <v/>
      </c>
      <c r="I425" s="140" t="str">
        <f>IFERROR(VLOOKUP(ACOMPANHAMENTO_02[[#This Row],[COD.S]],TABELA_PRODUÇÃO[[COD]:[UND.]],4,FALSE),"")</f>
        <v/>
      </c>
      <c r="J425" s="141"/>
      <c r="K425" s="58"/>
      <c r="L425" s="9"/>
      <c r="M42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2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2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25" s="140">
        <f>ACOMPANHAMENTO_02[[#This Row],[QUANT]]</f>
        <v>0</v>
      </c>
    </row>
    <row r="426" spans="2:16" x14ac:dyDescent="0.25">
      <c r="B426" s="140" t="str">
        <f>IF(ACOMPANHAMENTO_02[[#This Row],[MAT]]="","",COUNTA($C$8:C426))</f>
        <v/>
      </c>
      <c r="C426" s="3"/>
      <c r="D426" s="28" t="str">
        <f>IFERROR(VLOOKUP(ACOMPANHAMENTO_02[[#This Row],[MAT]],FUNCIONARIOS[],3,FALSE),"")</f>
        <v/>
      </c>
      <c r="E426" s="28" t="str">
        <f>IFERROR(VLOOKUP(ACOMPANHAMENTO_02[[#This Row],[MAT]],FUNCIONARIOS[],4,FALSE),"")</f>
        <v/>
      </c>
      <c r="F426" s="8"/>
      <c r="G426" s="7"/>
      <c r="H426" s="28" t="str">
        <f>IFERROR(VLOOKUP(ACOMPANHAMENTO_02[[#This Row],[COD.S]],TABELA_PRODUÇÃO[[COD]:[SERVIÇOS]],3,FALSE),"")</f>
        <v/>
      </c>
      <c r="I426" s="140" t="str">
        <f>IFERROR(VLOOKUP(ACOMPANHAMENTO_02[[#This Row],[COD.S]],TABELA_PRODUÇÃO[[COD]:[UND.]],4,FALSE),"")</f>
        <v/>
      </c>
      <c r="J426" s="141"/>
      <c r="K426" s="58"/>
      <c r="L426" s="9"/>
      <c r="M42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2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2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26" s="140">
        <f>ACOMPANHAMENTO_02[[#This Row],[QUANT]]</f>
        <v>0</v>
      </c>
    </row>
    <row r="427" spans="2:16" x14ac:dyDescent="0.25">
      <c r="B427" s="140" t="str">
        <f>IF(ACOMPANHAMENTO_02[[#This Row],[MAT]]="","",COUNTA($C$8:C427))</f>
        <v/>
      </c>
      <c r="C427" s="3"/>
      <c r="D427" s="28" t="str">
        <f>IFERROR(VLOOKUP(ACOMPANHAMENTO_02[[#This Row],[MAT]],FUNCIONARIOS[],3,FALSE),"")</f>
        <v/>
      </c>
      <c r="E427" s="28" t="str">
        <f>IFERROR(VLOOKUP(ACOMPANHAMENTO_02[[#This Row],[MAT]],FUNCIONARIOS[],4,FALSE),"")</f>
        <v/>
      </c>
      <c r="F427" s="8"/>
      <c r="G427" s="7"/>
      <c r="H427" s="28" t="str">
        <f>IFERROR(VLOOKUP(ACOMPANHAMENTO_02[[#This Row],[COD.S]],TABELA_PRODUÇÃO[[COD]:[SERVIÇOS]],3,FALSE),"")</f>
        <v/>
      </c>
      <c r="I427" s="140" t="str">
        <f>IFERROR(VLOOKUP(ACOMPANHAMENTO_02[[#This Row],[COD.S]],TABELA_PRODUÇÃO[[COD]:[UND.]],4,FALSE),"")</f>
        <v/>
      </c>
      <c r="J427" s="141"/>
      <c r="K427" s="58"/>
      <c r="L427" s="9"/>
      <c r="M42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2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2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27" s="140">
        <f>ACOMPANHAMENTO_02[[#This Row],[QUANT]]</f>
        <v>0</v>
      </c>
    </row>
    <row r="428" spans="2:16" x14ac:dyDescent="0.25">
      <c r="B428" s="140" t="str">
        <f>IF(ACOMPANHAMENTO_02[[#This Row],[MAT]]="","",COUNTA($C$8:C428))</f>
        <v/>
      </c>
      <c r="C428" s="3"/>
      <c r="D428" s="28" t="str">
        <f>IFERROR(VLOOKUP(ACOMPANHAMENTO_02[[#This Row],[MAT]],FUNCIONARIOS[],3,FALSE),"")</f>
        <v/>
      </c>
      <c r="E428" s="28" t="str">
        <f>IFERROR(VLOOKUP(ACOMPANHAMENTO_02[[#This Row],[MAT]],FUNCIONARIOS[],4,FALSE),"")</f>
        <v/>
      </c>
      <c r="F428" s="8"/>
      <c r="G428" s="7"/>
      <c r="H428" s="28" t="str">
        <f>IFERROR(VLOOKUP(ACOMPANHAMENTO_02[[#This Row],[COD.S]],TABELA_PRODUÇÃO[[COD]:[SERVIÇOS]],3,FALSE),"")</f>
        <v/>
      </c>
      <c r="I428" s="140" t="str">
        <f>IFERROR(VLOOKUP(ACOMPANHAMENTO_02[[#This Row],[COD.S]],TABELA_PRODUÇÃO[[COD]:[UND.]],4,FALSE),"")</f>
        <v/>
      </c>
      <c r="J428" s="141"/>
      <c r="K428" s="58"/>
      <c r="L428" s="9"/>
      <c r="M42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2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2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28" s="140">
        <f>ACOMPANHAMENTO_02[[#This Row],[QUANT]]</f>
        <v>0</v>
      </c>
    </row>
    <row r="429" spans="2:16" x14ac:dyDescent="0.25">
      <c r="B429" s="140" t="str">
        <f>IF(ACOMPANHAMENTO_02[[#This Row],[MAT]]="","",COUNTA($C$8:C429))</f>
        <v/>
      </c>
      <c r="C429" s="3"/>
      <c r="D429" s="28" t="str">
        <f>IFERROR(VLOOKUP(ACOMPANHAMENTO_02[[#This Row],[MAT]],FUNCIONARIOS[],3,FALSE),"")</f>
        <v/>
      </c>
      <c r="E429" s="28" t="str">
        <f>IFERROR(VLOOKUP(ACOMPANHAMENTO_02[[#This Row],[MAT]],FUNCIONARIOS[],4,FALSE),"")</f>
        <v/>
      </c>
      <c r="F429" s="8"/>
      <c r="G429" s="7"/>
      <c r="H429" s="28" t="str">
        <f>IFERROR(VLOOKUP(ACOMPANHAMENTO_02[[#This Row],[COD.S]],TABELA_PRODUÇÃO[[COD]:[SERVIÇOS]],3,FALSE),"")</f>
        <v/>
      </c>
      <c r="I429" s="140" t="str">
        <f>IFERROR(VLOOKUP(ACOMPANHAMENTO_02[[#This Row],[COD.S]],TABELA_PRODUÇÃO[[COD]:[UND.]],4,FALSE),"")</f>
        <v/>
      </c>
      <c r="J429" s="141"/>
      <c r="K429" s="58"/>
      <c r="L429" s="9"/>
      <c r="M42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2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2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29" s="140">
        <f>ACOMPANHAMENTO_02[[#This Row],[QUANT]]</f>
        <v>0</v>
      </c>
    </row>
    <row r="430" spans="2:16" x14ac:dyDescent="0.25">
      <c r="B430" s="140" t="str">
        <f>IF(ACOMPANHAMENTO_02[[#This Row],[MAT]]="","",COUNTA($C$8:C430))</f>
        <v/>
      </c>
      <c r="C430" s="3"/>
      <c r="D430" s="28" t="str">
        <f>IFERROR(VLOOKUP(ACOMPANHAMENTO_02[[#This Row],[MAT]],FUNCIONARIOS[],3,FALSE),"")</f>
        <v/>
      </c>
      <c r="E430" s="28" t="str">
        <f>IFERROR(VLOOKUP(ACOMPANHAMENTO_02[[#This Row],[MAT]],FUNCIONARIOS[],4,FALSE),"")</f>
        <v/>
      </c>
      <c r="F430" s="8"/>
      <c r="G430" s="7"/>
      <c r="H430" s="28" t="str">
        <f>IFERROR(VLOOKUP(ACOMPANHAMENTO_02[[#This Row],[COD.S]],TABELA_PRODUÇÃO[[COD]:[SERVIÇOS]],3,FALSE),"")</f>
        <v/>
      </c>
      <c r="I430" s="140" t="str">
        <f>IFERROR(VLOOKUP(ACOMPANHAMENTO_02[[#This Row],[COD.S]],TABELA_PRODUÇÃO[[COD]:[UND.]],4,FALSE),"")</f>
        <v/>
      </c>
      <c r="J430" s="141"/>
      <c r="K430" s="58"/>
      <c r="L430" s="9"/>
      <c r="M43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3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3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30" s="140">
        <f>ACOMPANHAMENTO_02[[#This Row],[QUANT]]</f>
        <v>0</v>
      </c>
    </row>
    <row r="431" spans="2:16" x14ac:dyDescent="0.25">
      <c r="B431" s="140" t="str">
        <f>IF(ACOMPANHAMENTO_02[[#This Row],[MAT]]="","",COUNTA($C$8:C431))</f>
        <v/>
      </c>
      <c r="C431" s="3"/>
      <c r="D431" s="28" t="str">
        <f>IFERROR(VLOOKUP(ACOMPANHAMENTO_02[[#This Row],[MAT]],FUNCIONARIOS[],3,FALSE),"")</f>
        <v/>
      </c>
      <c r="E431" s="28" t="str">
        <f>IFERROR(VLOOKUP(ACOMPANHAMENTO_02[[#This Row],[MAT]],FUNCIONARIOS[],4,FALSE),"")</f>
        <v/>
      </c>
      <c r="F431" s="8"/>
      <c r="G431" s="7"/>
      <c r="H431" s="28" t="str">
        <f>IFERROR(VLOOKUP(ACOMPANHAMENTO_02[[#This Row],[COD.S]],TABELA_PRODUÇÃO[[COD]:[SERVIÇOS]],3,FALSE),"")</f>
        <v/>
      </c>
      <c r="I431" s="140" t="str">
        <f>IFERROR(VLOOKUP(ACOMPANHAMENTO_02[[#This Row],[COD.S]],TABELA_PRODUÇÃO[[COD]:[UND.]],4,FALSE),"")</f>
        <v/>
      </c>
      <c r="J431" s="141"/>
      <c r="K431" s="58"/>
      <c r="L431" s="9"/>
      <c r="M43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3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3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31" s="140">
        <f>ACOMPANHAMENTO_02[[#This Row],[QUANT]]</f>
        <v>0</v>
      </c>
    </row>
    <row r="432" spans="2:16" x14ac:dyDescent="0.25">
      <c r="B432" s="140" t="str">
        <f>IF(ACOMPANHAMENTO_02[[#This Row],[MAT]]="","",COUNTA($C$8:C432))</f>
        <v/>
      </c>
      <c r="C432" s="3"/>
      <c r="D432" s="28" t="str">
        <f>IFERROR(VLOOKUP(ACOMPANHAMENTO_02[[#This Row],[MAT]],FUNCIONARIOS[],3,FALSE),"")</f>
        <v/>
      </c>
      <c r="E432" s="28" t="str">
        <f>IFERROR(VLOOKUP(ACOMPANHAMENTO_02[[#This Row],[MAT]],FUNCIONARIOS[],4,FALSE),"")</f>
        <v/>
      </c>
      <c r="F432" s="8"/>
      <c r="G432" s="7"/>
      <c r="H432" s="28" t="str">
        <f>IFERROR(VLOOKUP(ACOMPANHAMENTO_02[[#This Row],[COD.S]],TABELA_PRODUÇÃO[[COD]:[SERVIÇOS]],3,FALSE),"")</f>
        <v/>
      </c>
      <c r="I432" s="140" t="str">
        <f>IFERROR(VLOOKUP(ACOMPANHAMENTO_02[[#This Row],[COD.S]],TABELA_PRODUÇÃO[[COD]:[UND.]],4,FALSE),"")</f>
        <v/>
      </c>
      <c r="J432" s="141"/>
      <c r="K432" s="58"/>
      <c r="L432" s="9"/>
      <c r="M43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3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3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32" s="140">
        <f>ACOMPANHAMENTO_02[[#This Row],[QUANT]]</f>
        <v>0</v>
      </c>
    </row>
    <row r="433" spans="2:16" x14ac:dyDescent="0.25">
      <c r="B433" s="140" t="str">
        <f>IF(ACOMPANHAMENTO_02[[#This Row],[MAT]]="","",COUNTA($C$8:C433))</f>
        <v/>
      </c>
      <c r="C433" s="3"/>
      <c r="D433" s="28" t="str">
        <f>IFERROR(VLOOKUP(ACOMPANHAMENTO_02[[#This Row],[MAT]],FUNCIONARIOS[],3,FALSE),"")</f>
        <v/>
      </c>
      <c r="E433" s="28" t="str">
        <f>IFERROR(VLOOKUP(ACOMPANHAMENTO_02[[#This Row],[MAT]],FUNCIONARIOS[],4,FALSE),"")</f>
        <v/>
      </c>
      <c r="F433" s="8"/>
      <c r="G433" s="7"/>
      <c r="H433" s="28" t="str">
        <f>IFERROR(VLOOKUP(ACOMPANHAMENTO_02[[#This Row],[COD.S]],TABELA_PRODUÇÃO[[COD]:[SERVIÇOS]],3,FALSE),"")</f>
        <v/>
      </c>
      <c r="I433" s="140" t="str">
        <f>IFERROR(VLOOKUP(ACOMPANHAMENTO_02[[#This Row],[COD.S]],TABELA_PRODUÇÃO[[COD]:[UND.]],4,FALSE),"")</f>
        <v/>
      </c>
      <c r="J433" s="141"/>
      <c r="K433" s="58"/>
      <c r="L433" s="9"/>
      <c r="M43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3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3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33" s="140">
        <f>ACOMPANHAMENTO_02[[#This Row],[QUANT]]</f>
        <v>0</v>
      </c>
    </row>
    <row r="434" spans="2:16" x14ac:dyDescent="0.25">
      <c r="B434" s="140" t="str">
        <f>IF(ACOMPANHAMENTO_02[[#This Row],[MAT]]="","",COUNTA($C$8:C434))</f>
        <v/>
      </c>
      <c r="C434" s="3"/>
      <c r="D434" s="28" t="str">
        <f>IFERROR(VLOOKUP(ACOMPANHAMENTO_02[[#This Row],[MAT]],FUNCIONARIOS[],3,FALSE),"")</f>
        <v/>
      </c>
      <c r="E434" s="28" t="str">
        <f>IFERROR(VLOOKUP(ACOMPANHAMENTO_02[[#This Row],[MAT]],FUNCIONARIOS[],4,FALSE),"")</f>
        <v/>
      </c>
      <c r="F434" s="8"/>
      <c r="G434" s="7"/>
      <c r="H434" s="28" t="str">
        <f>IFERROR(VLOOKUP(ACOMPANHAMENTO_02[[#This Row],[COD.S]],TABELA_PRODUÇÃO[[COD]:[SERVIÇOS]],3,FALSE),"")</f>
        <v/>
      </c>
      <c r="I434" s="140" t="str">
        <f>IFERROR(VLOOKUP(ACOMPANHAMENTO_02[[#This Row],[COD.S]],TABELA_PRODUÇÃO[[COD]:[UND.]],4,FALSE),"")</f>
        <v/>
      </c>
      <c r="J434" s="141"/>
      <c r="K434" s="58"/>
      <c r="L434" s="9"/>
      <c r="M43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3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3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34" s="140">
        <f>ACOMPANHAMENTO_02[[#This Row],[QUANT]]</f>
        <v>0</v>
      </c>
    </row>
    <row r="435" spans="2:16" x14ac:dyDescent="0.25">
      <c r="B435" s="140" t="str">
        <f>IF(ACOMPANHAMENTO_02[[#This Row],[MAT]]="","",COUNTA($C$8:C435))</f>
        <v/>
      </c>
      <c r="C435" s="3"/>
      <c r="D435" s="28" t="str">
        <f>IFERROR(VLOOKUP(ACOMPANHAMENTO_02[[#This Row],[MAT]],FUNCIONARIOS[],3,FALSE),"")</f>
        <v/>
      </c>
      <c r="E435" s="28" t="str">
        <f>IFERROR(VLOOKUP(ACOMPANHAMENTO_02[[#This Row],[MAT]],FUNCIONARIOS[],4,FALSE),"")</f>
        <v/>
      </c>
      <c r="F435" s="8"/>
      <c r="G435" s="7"/>
      <c r="H435" s="28" t="str">
        <f>IFERROR(VLOOKUP(ACOMPANHAMENTO_02[[#This Row],[COD.S]],TABELA_PRODUÇÃO[[COD]:[SERVIÇOS]],3,FALSE),"")</f>
        <v/>
      </c>
      <c r="I435" s="140" t="str">
        <f>IFERROR(VLOOKUP(ACOMPANHAMENTO_02[[#This Row],[COD.S]],TABELA_PRODUÇÃO[[COD]:[UND.]],4,FALSE),"")</f>
        <v/>
      </c>
      <c r="J435" s="141"/>
      <c r="K435" s="58"/>
      <c r="L435" s="9"/>
      <c r="M43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3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3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35" s="140">
        <f>ACOMPANHAMENTO_02[[#This Row],[QUANT]]</f>
        <v>0</v>
      </c>
    </row>
    <row r="436" spans="2:16" x14ac:dyDescent="0.25">
      <c r="B436" s="140" t="str">
        <f>IF(ACOMPANHAMENTO_02[[#This Row],[MAT]]="","",COUNTA($C$8:C436))</f>
        <v/>
      </c>
      <c r="C436" s="3"/>
      <c r="D436" s="28" t="str">
        <f>IFERROR(VLOOKUP(ACOMPANHAMENTO_02[[#This Row],[MAT]],FUNCIONARIOS[],3,FALSE),"")</f>
        <v/>
      </c>
      <c r="E436" s="28" t="str">
        <f>IFERROR(VLOOKUP(ACOMPANHAMENTO_02[[#This Row],[MAT]],FUNCIONARIOS[],4,FALSE),"")</f>
        <v/>
      </c>
      <c r="F436" s="8"/>
      <c r="G436" s="7"/>
      <c r="H436" s="28" t="str">
        <f>IFERROR(VLOOKUP(ACOMPANHAMENTO_02[[#This Row],[COD.S]],TABELA_PRODUÇÃO[[COD]:[SERVIÇOS]],3,FALSE),"")</f>
        <v/>
      </c>
      <c r="I436" s="140" t="str">
        <f>IFERROR(VLOOKUP(ACOMPANHAMENTO_02[[#This Row],[COD.S]],TABELA_PRODUÇÃO[[COD]:[UND.]],4,FALSE),"")</f>
        <v/>
      </c>
      <c r="J436" s="141"/>
      <c r="K436" s="58"/>
      <c r="L436" s="9"/>
      <c r="M43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3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3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36" s="140">
        <f>ACOMPANHAMENTO_02[[#This Row],[QUANT]]</f>
        <v>0</v>
      </c>
    </row>
    <row r="437" spans="2:16" x14ac:dyDescent="0.25">
      <c r="B437" s="140" t="str">
        <f>IF(ACOMPANHAMENTO_02[[#This Row],[MAT]]="","",COUNTA($C$8:C437))</f>
        <v/>
      </c>
      <c r="C437" s="3"/>
      <c r="D437" s="28" t="str">
        <f>IFERROR(VLOOKUP(ACOMPANHAMENTO_02[[#This Row],[MAT]],FUNCIONARIOS[],3,FALSE),"")</f>
        <v/>
      </c>
      <c r="E437" s="28" t="str">
        <f>IFERROR(VLOOKUP(ACOMPANHAMENTO_02[[#This Row],[MAT]],FUNCIONARIOS[],4,FALSE),"")</f>
        <v/>
      </c>
      <c r="F437" s="8"/>
      <c r="G437" s="7"/>
      <c r="H437" s="28" t="str">
        <f>IFERROR(VLOOKUP(ACOMPANHAMENTO_02[[#This Row],[COD.S]],TABELA_PRODUÇÃO[[COD]:[SERVIÇOS]],3,FALSE),"")</f>
        <v/>
      </c>
      <c r="I437" s="140" t="str">
        <f>IFERROR(VLOOKUP(ACOMPANHAMENTO_02[[#This Row],[COD.S]],TABELA_PRODUÇÃO[[COD]:[UND.]],4,FALSE),"")</f>
        <v/>
      </c>
      <c r="J437" s="141"/>
      <c r="K437" s="58"/>
      <c r="L437" s="9"/>
      <c r="M43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3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3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37" s="140">
        <f>ACOMPANHAMENTO_02[[#This Row],[QUANT]]</f>
        <v>0</v>
      </c>
    </row>
    <row r="438" spans="2:16" x14ac:dyDescent="0.25">
      <c r="B438" s="140" t="str">
        <f>IF(ACOMPANHAMENTO_02[[#This Row],[MAT]]="","",COUNTA($C$8:C438))</f>
        <v/>
      </c>
      <c r="C438" s="3"/>
      <c r="D438" s="28" t="str">
        <f>IFERROR(VLOOKUP(ACOMPANHAMENTO_02[[#This Row],[MAT]],FUNCIONARIOS[],3,FALSE),"")</f>
        <v/>
      </c>
      <c r="E438" s="28" t="str">
        <f>IFERROR(VLOOKUP(ACOMPANHAMENTO_02[[#This Row],[MAT]],FUNCIONARIOS[],4,FALSE),"")</f>
        <v/>
      </c>
      <c r="F438" s="8"/>
      <c r="G438" s="7"/>
      <c r="H438" s="28" t="str">
        <f>IFERROR(VLOOKUP(ACOMPANHAMENTO_02[[#This Row],[COD.S]],TABELA_PRODUÇÃO[[COD]:[SERVIÇOS]],3,FALSE),"")</f>
        <v/>
      </c>
      <c r="I438" s="140" t="str">
        <f>IFERROR(VLOOKUP(ACOMPANHAMENTO_02[[#This Row],[COD.S]],TABELA_PRODUÇÃO[[COD]:[UND.]],4,FALSE),"")</f>
        <v/>
      </c>
      <c r="J438" s="141"/>
      <c r="K438" s="58"/>
      <c r="L438" s="9"/>
      <c r="M43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3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3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38" s="140">
        <f>ACOMPANHAMENTO_02[[#This Row],[QUANT]]</f>
        <v>0</v>
      </c>
    </row>
    <row r="439" spans="2:16" x14ac:dyDescent="0.25">
      <c r="B439" s="140" t="str">
        <f>IF(ACOMPANHAMENTO_02[[#This Row],[MAT]]="","",COUNTA($C$8:C439))</f>
        <v/>
      </c>
      <c r="C439" s="3"/>
      <c r="D439" s="28" t="str">
        <f>IFERROR(VLOOKUP(ACOMPANHAMENTO_02[[#This Row],[MAT]],FUNCIONARIOS[],3,FALSE),"")</f>
        <v/>
      </c>
      <c r="E439" s="28" t="str">
        <f>IFERROR(VLOOKUP(ACOMPANHAMENTO_02[[#This Row],[MAT]],FUNCIONARIOS[],4,FALSE),"")</f>
        <v/>
      </c>
      <c r="F439" s="8"/>
      <c r="G439" s="7"/>
      <c r="H439" s="28" t="str">
        <f>IFERROR(VLOOKUP(ACOMPANHAMENTO_02[[#This Row],[COD.S]],TABELA_PRODUÇÃO[[COD]:[SERVIÇOS]],3,FALSE),"")</f>
        <v/>
      </c>
      <c r="I439" s="140" t="str">
        <f>IFERROR(VLOOKUP(ACOMPANHAMENTO_02[[#This Row],[COD.S]],TABELA_PRODUÇÃO[[COD]:[UND.]],4,FALSE),"")</f>
        <v/>
      </c>
      <c r="J439" s="141"/>
      <c r="K439" s="58"/>
      <c r="L439" s="9"/>
      <c r="M43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3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3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39" s="140">
        <f>ACOMPANHAMENTO_02[[#This Row],[QUANT]]</f>
        <v>0</v>
      </c>
    </row>
    <row r="440" spans="2:16" x14ac:dyDescent="0.25">
      <c r="B440" s="140" t="str">
        <f>IF(ACOMPANHAMENTO_02[[#This Row],[MAT]]="","",COUNTA($C$8:C440))</f>
        <v/>
      </c>
      <c r="C440" s="3"/>
      <c r="D440" s="28" t="str">
        <f>IFERROR(VLOOKUP(ACOMPANHAMENTO_02[[#This Row],[MAT]],FUNCIONARIOS[],3,FALSE),"")</f>
        <v/>
      </c>
      <c r="E440" s="28" t="str">
        <f>IFERROR(VLOOKUP(ACOMPANHAMENTO_02[[#This Row],[MAT]],FUNCIONARIOS[],4,FALSE),"")</f>
        <v/>
      </c>
      <c r="F440" s="8"/>
      <c r="G440" s="7"/>
      <c r="H440" s="28" t="str">
        <f>IFERROR(VLOOKUP(ACOMPANHAMENTO_02[[#This Row],[COD.S]],TABELA_PRODUÇÃO[[COD]:[SERVIÇOS]],3,FALSE),"")</f>
        <v/>
      </c>
      <c r="I440" s="140" t="str">
        <f>IFERROR(VLOOKUP(ACOMPANHAMENTO_02[[#This Row],[COD.S]],TABELA_PRODUÇÃO[[COD]:[UND.]],4,FALSE),"")</f>
        <v/>
      </c>
      <c r="J440" s="141"/>
      <c r="K440" s="58"/>
      <c r="L440" s="9"/>
      <c r="M44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4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4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40" s="140">
        <f>ACOMPANHAMENTO_02[[#This Row],[QUANT]]</f>
        <v>0</v>
      </c>
    </row>
    <row r="441" spans="2:16" x14ac:dyDescent="0.25">
      <c r="B441" s="140" t="str">
        <f>IF(ACOMPANHAMENTO_02[[#This Row],[MAT]]="","",COUNTA($C$8:C441))</f>
        <v/>
      </c>
      <c r="C441" s="3"/>
      <c r="D441" s="28" t="str">
        <f>IFERROR(VLOOKUP(ACOMPANHAMENTO_02[[#This Row],[MAT]],FUNCIONARIOS[],3,FALSE),"")</f>
        <v/>
      </c>
      <c r="E441" s="28" t="str">
        <f>IFERROR(VLOOKUP(ACOMPANHAMENTO_02[[#This Row],[MAT]],FUNCIONARIOS[],4,FALSE),"")</f>
        <v/>
      </c>
      <c r="F441" s="8"/>
      <c r="G441" s="7"/>
      <c r="H441" s="28" t="str">
        <f>IFERROR(VLOOKUP(ACOMPANHAMENTO_02[[#This Row],[COD.S]],TABELA_PRODUÇÃO[[COD]:[SERVIÇOS]],3,FALSE),"")</f>
        <v/>
      </c>
      <c r="I441" s="140" t="str">
        <f>IFERROR(VLOOKUP(ACOMPANHAMENTO_02[[#This Row],[COD.S]],TABELA_PRODUÇÃO[[COD]:[UND.]],4,FALSE),"")</f>
        <v/>
      </c>
      <c r="J441" s="141"/>
      <c r="K441" s="58"/>
      <c r="L441" s="9"/>
      <c r="M44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4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4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41" s="140">
        <f>ACOMPANHAMENTO_02[[#This Row],[QUANT]]</f>
        <v>0</v>
      </c>
    </row>
    <row r="442" spans="2:16" x14ac:dyDescent="0.25">
      <c r="B442" s="140" t="str">
        <f>IF(ACOMPANHAMENTO_02[[#This Row],[MAT]]="","",COUNTA($C$8:C442))</f>
        <v/>
      </c>
      <c r="C442" s="3"/>
      <c r="D442" s="28" t="str">
        <f>IFERROR(VLOOKUP(ACOMPANHAMENTO_02[[#This Row],[MAT]],FUNCIONARIOS[],3,FALSE),"")</f>
        <v/>
      </c>
      <c r="E442" s="28" t="str">
        <f>IFERROR(VLOOKUP(ACOMPANHAMENTO_02[[#This Row],[MAT]],FUNCIONARIOS[],4,FALSE),"")</f>
        <v/>
      </c>
      <c r="F442" s="8"/>
      <c r="G442" s="7"/>
      <c r="H442" s="28" t="str">
        <f>IFERROR(VLOOKUP(ACOMPANHAMENTO_02[[#This Row],[COD.S]],TABELA_PRODUÇÃO[[COD]:[SERVIÇOS]],3,FALSE),"")</f>
        <v/>
      </c>
      <c r="I442" s="140" t="str">
        <f>IFERROR(VLOOKUP(ACOMPANHAMENTO_02[[#This Row],[COD.S]],TABELA_PRODUÇÃO[[COD]:[UND.]],4,FALSE),"")</f>
        <v/>
      </c>
      <c r="J442" s="141"/>
      <c r="K442" s="58"/>
      <c r="L442" s="9"/>
      <c r="M44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4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4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42" s="140">
        <f>ACOMPANHAMENTO_02[[#This Row],[QUANT]]</f>
        <v>0</v>
      </c>
    </row>
    <row r="443" spans="2:16" x14ac:dyDescent="0.25">
      <c r="B443" s="140" t="str">
        <f>IF(ACOMPANHAMENTO_02[[#This Row],[MAT]]="","",COUNTA($C$8:C443))</f>
        <v/>
      </c>
      <c r="C443" s="3"/>
      <c r="D443" s="28" t="str">
        <f>IFERROR(VLOOKUP(ACOMPANHAMENTO_02[[#This Row],[MAT]],FUNCIONARIOS[],3,FALSE),"")</f>
        <v/>
      </c>
      <c r="E443" s="28" t="str">
        <f>IFERROR(VLOOKUP(ACOMPANHAMENTO_02[[#This Row],[MAT]],FUNCIONARIOS[],4,FALSE),"")</f>
        <v/>
      </c>
      <c r="F443" s="8"/>
      <c r="G443" s="7"/>
      <c r="H443" s="28" t="str">
        <f>IFERROR(VLOOKUP(ACOMPANHAMENTO_02[[#This Row],[COD.S]],TABELA_PRODUÇÃO[[COD]:[SERVIÇOS]],3,FALSE),"")</f>
        <v/>
      </c>
      <c r="I443" s="140" t="str">
        <f>IFERROR(VLOOKUP(ACOMPANHAMENTO_02[[#This Row],[COD.S]],TABELA_PRODUÇÃO[[COD]:[UND.]],4,FALSE),"")</f>
        <v/>
      </c>
      <c r="J443" s="141"/>
      <c r="K443" s="58"/>
      <c r="L443" s="9"/>
      <c r="M44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4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4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43" s="140">
        <f>ACOMPANHAMENTO_02[[#This Row],[QUANT]]</f>
        <v>0</v>
      </c>
    </row>
    <row r="444" spans="2:16" x14ac:dyDescent="0.25">
      <c r="B444" s="140" t="str">
        <f>IF(ACOMPANHAMENTO_02[[#This Row],[MAT]]="","",COUNTA($C$8:C444))</f>
        <v/>
      </c>
      <c r="C444" s="3"/>
      <c r="D444" s="28" t="str">
        <f>IFERROR(VLOOKUP(ACOMPANHAMENTO_02[[#This Row],[MAT]],FUNCIONARIOS[],3,FALSE),"")</f>
        <v/>
      </c>
      <c r="E444" s="28" t="str">
        <f>IFERROR(VLOOKUP(ACOMPANHAMENTO_02[[#This Row],[MAT]],FUNCIONARIOS[],4,FALSE),"")</f>
        <v/>
      </c>
      <c r="F444" s="8"/>
      <c r="G444" s="7"/>
      <c r="H444" s="28" t="str">
        <f>IFERROR(VLOOKUP(ACOMPANHAMENTO_02[[#This Row],[COD.S]],TABELA_PRODUÇÃO[[COD]:[SERVIÇOS]],3,FALSE),"")</f>
        <v/>
      </c>
      <c r="I444" s="140" t="str">
        <f>IFERROR(VLOOKUP(ACOMPANHAMENTO_02[[#This Row],[COD.S]],TABELA_PRODUÇÃO[[COD]:[UND.]],4,FALSE),"")</f>
        <v/>
      </c>
      <c r="J444" s="141"/>
      <c r="K444" s="58"/>
      <c r="L444" s="9"/>
      <c r="M44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4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4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44" s="140">
        <f>ACOMPANHAMENTO_02[[#This Row],[QUANT]]</f>
        <v>0</v>
      </c>
    </row>
    <row r="445" spans="2:16" x14ac:dyDescent="0.25">
      <c r="B445" s="140" t="str">
        <f>IF(ACOMPANHAMENTO_02[[#This Row],[MAT]]="","",COUNTA($C$8:C445))</f>
        <v/>
      </c>
      <c r="C445" s="3"/>
      <c r="D445" s="28" t="str">
        <f>IFERROR(VLOOKUP(ACOMPANHAMENTO_02[[#This Row],[MAT]],FUNCIONARIOS[],3,FALSE),"")</f>
        <v/>
      </c>
      <c r="E445" s="28" t="str">
        <f>IFERROR(VLOOKUP(ACOMPANHAMENTO_02[[#This Row],[MAT]],FUNCIONARIOS[],4,FALSE),"")</f>
        <v/>
      </c>
      <c r="F445" s="8"/>
      <c r="G445" s="7"/>
      <c r="H445" s="28" t="str">
        <f>IFERROR(VLOOKUP(ACOMPANHAMENTO_02[[#This Row],[COD.S]],TABELA_PRODUÇÃO[[COD]:[SERVIÇOS]],3,FALSE),"")</f>
        <v/>
      </c>
      <c r="I445" s="140" t="str">
        <f>IFERROR(VLOOKUP(ACOMPANHAMENTO_02[[#This Row],[COD.S]],TABELA_PRODUÇÃO[[COD]:[UND.]],4,FALSE),"")</f>
        <v/>
      </c>
      <c r="J445" s="141"/>
      <c r="K445" s="58"/>
      <c r="L445" s="9"/>
      <c r="M44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4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4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45" s="140">
        <f>ACOMPANHAMENTO_02[[#This Row],[QUANT]]</f>
        <v>0</v>
      </c>
    </row>
    <row r="446" spans="2:16" x14ac:dyDescent="0.25">
      <c r="B446" s="140" t="str">
        <f>IF(ACOMPANHAMENTO_02[[#This Row],[MAT]]="","",COUNTA($C$8:C446))</f>
        <v/>
      </c>
      <c r="C446" s="3"/>
      <c r="D446" s="28" t="str">
        <f>IFERROR(VLOOKUP(ACOMPANHAMENTO_02[[#This Row],[MAT]],FUNCIONARIOS[],3,FALSE),"")</f>
        <v/>
      </c>
      <c r="E446" s="28" t="str">
        <f>IFERROR(VLOOKUP(ACOMPANHAMENTO_02[[#This Row],[MAT]],FUNCIONARIOS[],4,FALSE),"")</f>
        <v/>
      </c>
      <c r="F446" s="8"/>
      <c r="G446" s="7"/>
      <c r="H446" s="28" t="str">
        <f>IFERROR(VLOOKUP(ACOMPANHAMENTO_02[[#This Row],[COD.S]],TABELA_PRODUÇÃO[[COD]:[SERVIÇOS]],3,FALSE),"")</f>
        <v/>
      </c>
      <c r="I446" s="140" t="str">
        <f>IFERROR(VLOOKUP(ACOMPANHAMENTO_02[[#This Row],[COD.S]],TABELA_PRODUÇÃO[[COD]:[UND.]],4,FALSE),"")</f>
        <v/>
      </c>
      <c r="J446" s="141"/>
      <c r="K446" s="58"/>
      <c r="L446" s="9"/>
      <c r="M44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4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4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46" s="140">
        <f>ACOMPANHAMENTO_02[[#This Row],[QUANT]]</f>
        <v>0</v>
      </c>
    </row>
    <row r="447" spans="2:16" x14ac:dyDescent="0.25">
      <c r="B447" s="140" t="str">
        <f>IF(ACOMPANHAMENTO_02[[#This Row],[MAT]]="","",COUNTA($C$8:C447))</f>
        <v/>
      </c>
      <c r="C447" s="3"/>
      <c r="D447" s="28" t="str">
        <f>IFERROR(VLOOKUP(ACOMPANHAMENTO_02[[#This Row],[MAT]],FUNCIONARIOS[],3,FALSE),"")</f>
        <v/>
      </c>
      <c r="E447" s="28" t="str">
        <f>IFERROR(VLOOKUP(ACOMPANHAMENTO_02[[#This Row],[MAT]],FUNCIONARIOS[],4,FALSE),"")</f>
        <v/>
      </c>
      <c r="F447" s="8"/>
      <c r="G447" s="7"/>
      <c r="H447" s="28" t="str">
        <f>IFERROR(VLOOKUP(ACOMPANHAMENTO_02[[#This Row],[COD.S]],TABELA_PRODUÇÃO[[COD]:[SERVIÇOS]],3,FALSE),"")</f>
        <v/>
      </c>
      <c r="I447" s="140" t="str">
        <f>IFERROR(VLOOKUP(ACOMPANHAMENTO_02[[#This Row],[COD.S]],TABELA_PRODUÇÃO[[COD]:[UND.]],4,FALSE),"")</f>
        <v/>
      </c>
      <c r="J447" s="141"/>
      <c r="K447" s="58"/>
      <c r="L447" s="9"/>
      <c r="M44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4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4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47" s="140">
        <f>ACOMPANHAMENTO_02[[#This Row],[QUANT]]</f>
        <v>0</v>
      </c>
    </row>
    <row r="448" spans="2:16" x14ac:dyDescent="0.25">
      <c r="B448" s="140" t="str">
        <f>IF(ACOMPANHAMENTO_02[[#This Row],[MAT]]="","",COUNTA($C$8:C448))</f>
        <v/>
      </c>
      <c r="C448" s="3"/>
      <c r="D448" s="28" t="str">
        <f>IFERROR(VLOOKUP(ACOMPANHAMENTO_02[[#This Row],[MAT]],FUNCIONARIOS[],3,FALSE),"")</f>
        <v/>
      </c>
      <c r="E448" s="28" t="str">
        <f>IFERROR(VLOOKUP(ACOMPANHAMENTO_02[[#This Row],[MAT]],FUNCIONARIOS[],4,FALSE),"")</f>
        <v/>
      </c>
      <c r="F448" s="8"/>
      <c r="G448" s="7"/>
      <c r="H448" s="28" t="str">
        <f>IFERROR(VLOOKUP(ACOMPANHAMENTO_02[[#This Row],[COD.S]],TABELA_PRODUÇÃO[[COD]:[SERVIÇOS]],3,FALSE),"")</f>
        <v/>
      </c>
      <c r="I448" s="140" t="str">
        <f>IFERROR(VLOOKUP(ACOMPANHAMENTO_02[[#This Row],[COD.S]],TABELA_PRODUÇÃO[[COD]:[UND.]],4,FALSE),"")</f>
        <v/>
      </c>
      <c r="J448" s="141"/>
      <c r="K448" s="58"/>
      <c r="L448" s="9"/>
      <c r="M44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4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4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48" s="140">
        <f>ACOMPANHAMENTO_02[[#This Row],[QUANT]]</f>
        <v>0</v>
      </c>
    </row>
    <row r="449" spans="2:16" x14ac:dyDescent="0.25">
      <c r="B449" s="140" t="str">
        <f>IF(ACOMPANHAMENTO_02[[#This Row],[MAT]]="","",COUNTA($C$8:C449))</f>
        <v/>
      </c>
      <c r="C449" s="3"/>
      <c r="D449" s="28" t="str">
        <f>IFERROR(VLOOKUP(ACOMPANHAMENTO_02[[#This Row],[MAT]],FUNCIONARIOS[],3,FALSE),"")</f>
        <v/>
      </c>
      <c r="E449" s="28" t="str">
        <f>IFERROR(VLOOKUP(ACOMPANHAMENTO_02[[#This Row],[MAT]],FUNCIONARIOS[],4,FALSE),"")</f>
        <v/>
      </c>
      <c r="F449" s="8"/>
      <c r="G449" s="7"/>
      <c r="H449" s="28" t="str">
        <f>IFERROR(VLOOKUP(ACOMPANHAMENTO_02[[#This Row],[COD.S]],TABELA_PRODUÇÃO[[COD]:[SERVIÇOS]],3,FALSE),"")</f>
        <v/>
      </c>
      <c r="I449" s="140" t="str">
        <f>IFERROR(VLOOKUP(ACOMPANHAMENTO_02[[#This Row],[COD.S]],TABELA_PRODUÇÃO[[COD]:[UND.]],4,FALSE),"")</f>
        <v/>
      </c>
      <c r="J449" s="141"/>
      <c r="K449" s="58"/>
      <c r="L449" s="9"/>
      <c r="M44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4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4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49" s="140">
        <f>ACOMPANHAMENTO_02[[#This Row],[QUANT]]</f>
        <v>0</v>
      </c>
    </row>
    <row r="450" spans="2:16" x14ac:dyDescent="0.25">
      <c r="B450" s="140" t="str">
        <f>IF(ACOMPANHAMENTO_02[[#This Row],[MAT]]="","",COUNTA($C$8:C450))</f>
        <v/>
      </c>
      <c r="C450" s="3"/>
      <c r="D450" s="28" t="str">
        <f>IFERROR(VLOOKUP(ACOMPANHAMENTO_02[[#This Row],[MAT]],FUNCIONARIOS[],3,FALSE),"")</f>
        <v/>
      </c>
      <c r="E450" s="28" t="str">
        <f>IFERROR(VLOOKUP(ACOMPANHAMENTO_02[[#This Row],[MAT]],FUNCIONARIOS[],4,FALSE),"")</f>
        <v/>
      </c>
      <c r="F450" s="8"/>
      <c r="G450" s="7"/>
      <c r="H450" s="28" t="str">
        <f>IFERROR(VLOOKUP(ACOMPANHAMENTO_02[[#This Row],[COD.S]],TABELA_PRODUÇÃO[[COD]:[SERVIÇOS]],3,FALSE),"")</f>
        <v/>
      </c>
      <c r="I450" s="140" t="str">
        <f>IFERROR(VLOOKUP(ACOMPANHAMENTO_02[[#This Row],[COD.S]],TABELA_PRODUÇÃO[[COD]:[UND.]],4,FALSE),"")</f>
        <v/>
      </c>
      <c r="J450" s="141"/>
      <c r="K450" s="58"/>
      <c r="L450" s="9"/>
      <c r="M45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5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5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50" s="140">
        <f>ACOMPANHAMENTO_02[[#This Row],[QUANT]]</f>
        <v>0</v>
      </c>
    </row>
    <row r="451" spans="2:16" x14ac:dyDescent="0.25">
      <c r="B451" s="140" t="str">
        <f>IF(ACOMPANHAMENTO_02[[#This Row],[MAT]]="","",COUNTA($C$8:C451))</f>
        <v/>
      </c>
      <c r="C451" s="3"/>
      <c r="D451" s="28" t="str">
        <f>IFERROR(VLOOKUP(ACOMPANHAMENTO_02[[#This Row],[MAT]],FUNCIONARIOS[],3,FALSE),"")</f>
        <v/>
      </c>
      <c r="E451" s="28" t="str">
        <f>IFERROR(VLOOKUP(ACOMPANHAMENTO_02[[#This Row],[MAT]],FUNCIONARIOS[],4,FALSE),"")</f>
        <v/>
      </c>
      <c r="F451" s="8"/>
      <c r="G451" s="7"/>
      <c r="H451" s="28" t="str">
        <f>IFERROR(VLOOKUP(ACOMPANHAMENTO_02[[#This Row],[COD.S]],TABELA_PRODUÇÃO[[COD]:[SERVIÇOS]],3,FALSE),"")</f>
        <v/>
      </c>
      <c r="I451" s="140" t="str">
        <f>IFERROR(VLOOKUP(ACOMPANHAMENTO_02[[#This Row],[COD.S]],TABELA_PRODUÇÃO[[COD]:[UND.]],4,FALSE),"")</f>
        <v/>
      </c>
      <c r="J451" s="141"/>
      <c r="K451" s="58"/>
      <c r="L451" s="9"/>
      <c r="M45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5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5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51" s="140">
        <f>ACOMPANHAMENTO_02[[#This Row],[QUANT]]</f>
        <v>0</v>
      </c>
    </row>
    <row r="452" spans="2:16" x14ac:dyDescent="0.25">
      <c r="B452" s="140" t="str">
        <f>IF(ACOMPANHAMENTO_02[[#This Row],[MAT]]="","",COUNTA($C$8:C452))</f>
        <v/>
      </c>
      <c r="C452" s="3"/>
      <c r="D452" s="28" t="str">
        <f>IFERROR(VLOOKUP(ACOMPANHAMENTO_02[[#This Row],[MAT]],FUNCIONARIOS[],3,FALSE),"")</f>
        <v/>
      </c>
      <c r="E452" s="28" t="str">
        <f>IFERROR(VLOOKUP(ACOMPANHAMENTO_02[[#This Row],[MAT]],FUNCIONARIOS[],4,FALSE),"")</f>
        <v/>
      </c>
      <c r="F452" s="8"/>
      <c r="G452" s="7"/>
      <c r="H452" s="28" t="str">
        <f>IFERROR(VLOOKUP(ACOMPANHAMENTO_02[[#This Row],[COD.S]],TABELA_PRODUÇÃO[[COD]:[SERVIÇOS]],3,FALSE),"")</f>
        <v/>
      </c>
      <c r="I452" s="140" t="str">
        <f>IFERROR(VLOOKUP(ACOMPANHAMENTO_02[[#This Row],[COD.S]],TABELA_PRODUÇÃO[[COD]:[UND.]],4,FALSE),"")</f>
        <v/>
      </c>
      <c r="J452" s="141"/>
      <c r="K452" s="58"/>
      <c r="L452" s="9"/>
      <c r="M45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5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5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52" s="140">
        <f>ACOMPANHAMENTO_02[[#This Row],[QUANT]]</f>
        <v>0</v>
      </c>
    </row>
    <row r="453" spans="2:16" x14ac:dyDescent="0.25">
      <c r="B453" s="140" t="str">
        <f>IF(ACOMPANHAMENTO_02[[#This Row],[MAT]]="","",COUNTA($C$8:C453))</f>
        <v/>
      </c>
      <c r="C453" s="3"/>
      <c r="D453" s="28" t="str">
        <f>IFERROR(VLOOKUP(ACOMPANHAMENTO_02[[#This Row],[MAT]],FUNCIONARIOS[],3,FALSE),"")</f>
        <v/>
      </c>
      <c r="E453" s="28" t="str">
        <f>IFERROR(VLOOKUP(ACOMPANHAMENTO_02[[#This Row],[MAT]],FUNCIONARIOS[],4,FALSE),"")</f>
        <v/>
      </c>
      <c r="F453" s="8"/>
      <c r="G453" s="7"/>
      <c r="H453" s="28" t="str">
        <f>IFERROR(VLOOKUP(ACOMPANHAMENTO_02[[#This Row],[COD.S]],TABELA_PRODUÇÃO[[COD]:[SERVIÇOS]],3,FALSE),"")</f>
        <v/>
      </c>
      <c r="I453" s="140" t="str">
        <f>IFERROR(VLOOKUP(ACOMPANHAMENTO_02[[#This Row],[COD.S]],TABELA_PRODUÇÃO[[COD]:[UND.]],4,FALSE),"")</f>
        <v/>
      </c>
      <c r="J453" s="141"/>
      <c r="K453" s="58"/>
      <c r="L453" s="9"/>
      <c r="M45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5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5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53" s="140">
        <f>ACOMPANHAMENTO_02[[#This Row],[QUANT]]</f>
        <v>0</v>
      </c>
    </row>
    <row r="454" spans="2:16" x14ac:dyDescent="0.25">
      <c r="B454" s="140" t="str">
        <f>IF(ACOMPANHAMENTO_02[[#This Row],[MAT]]="","",COUNTA($C$8:C454))</f>
        <v/>
      </c>
      <c r="C454" s="3"/>
      <c r="D454" s="28" t="str">
        <f>IFERROR(VLOOKUP(ACOMPANHAMENTO_02[[#This Row],[MAT]],FUNCIONARIOS[],3,FALSE),"")</f>
        <v/>
      </c>
      <c r="E454" s="28" t="str">
        <f>IFERROR(VLOOKUP(ACOMPANHAMENTO_02[[#This Row],[MAT]],FUNCIONARIOS[],4,FALSE),"")</f>
        <v/>
      </c>
      <c r="F454" s="8"/>
      <c r="G454" s="7"/>
      <c r="H454" s="28" t="str">
        <f>IFERROR(VLOOKUP(ACOMPANHAMENTO_02[[#This Row],[COD.S]],TABELA_PRODUÇÃO[[COD]:[SERVIÇOS]],3,FALSE),"")</f>
        <v/>
      </c>
      <c r="I454" s="140" t="str">
        <f>IFERROR(VLOOKUP(ACOMPANHAMENTO_02[[#This Row],[COD.S]],TABELA_PRODUÇÃO[[COD]:[UND.]],4,FALSE),"")</f>
        <v/>
      </c>
      <c r="J454" s="141"/>
      <c r="K454" s="58"/>
      <c r="L454" s="9"/>
      <c r="M45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5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5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54" s="140">
        <f>ACOMPANHAMENTO_02[[#This Row],[QUANT]]</f>
        <v>0</v>
      </c>
    </row>
    <row r="455" spans="2:16" x14ac:dyDescent="0.25">
      <c r="B455" s="140" t="str">
        <f>IF(ACOMPANHAMENTO_02[[#This Row],[MAT]]="","",COUNTA($C$8:C455))</f>
        <v/>
      </c>
      <c r="C455" s="3"/>
      <c r="D455" s="28" t="str">
        <f>IFERROR(VLOOKUP(ACOMPANHAMENTO_02[[#This Row],[MAT]],FUNCIONARIOS[],3,FALSE),"")</f>
        <v/>
      </c>
      <c r="E455" s="28" t="str">
        <f>IFERROR(VLOOKUP(ACOMPANHAMENTO_02[[#This Row],[MAT]],FUNCIONARIOS[],4,FALSE),"")</f>
        <v/>
      </c>
      <c r="F455" s="8"/>
      <c r="G455" s="7"/>
      <c r="H455" s="28" t="str">
        <f>IFERROR(VLOOKUP(ACOMPANHAMENTO_02[[#This Row],[COD.S]],TABELA_PRODUÇÃO[[COD]:[SERVIÇOS]],3,FALSE),"")</f>
        <v/>
      </c>
      <c r="I455" s="140" t="str">
        <f>IFERROR(VLOOKUP(ACOMPANHAMENTO_02[[#This Row],[COD.S]],TABELA_PRODUÇÃO[[COD]:[UND.]],4,FALSE),"")</f>
        <v/>
      </c>
      <c r="J455" s="141"/>
      <c r="K455" s="58"/>
      <c r="L455" s="9"/>
      <c r="M45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5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5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55" s="140">
        <f>ACOMPANHAMENTO_02[[#This Row],[QUANT]]</f>
        <v>0</v>
      </c>
    </row>
    <row r="456" spans="2:16" x14ac:dyDescent="0.25">
      <c r="B456" s="140" t="str">
        <f>IF(ACOMPANHAMENTO_02[[#This Row],[MAT]]="","",COUNTA($C$8:C456))</f>
        <v/>
      </c>
      <c r="C456" s="3"/>
      <c r="D456" s="28" t="str">
        <f>IFERROR(VLOOKUP(ACOMPANHAMENTO_02[[#This Row],[MAT]],FUNCIONARIOS[],3,FALSE),"")</f>
        <v/>
      </c>
      <c r="E456" s="28" t="str">
        <f>IFERROR(VLOOKUP(ACOMPANHAMENTO_02[[#This Row],[MAT]],FUNCIONARIOS[],4,FALSE),"")</f>
        <v/>
      </c>
      <c r="F456" s="8"/>
      <c r="G456" s="7"/>
      <c r="H456" s="28" t="str">
        <f>IFERROR(VLOOKUP(ACOMPANHAMENTO_02[[#This Row],[COD.S]],TABELA_PRODUÇÃO[[COD]:[SERVIÇOS]],3,FALSE),"")</f>
        <v/>
      </c>
      <c r="I456" s="140" t="str">
        <f>IFERROR(VLOOKUP(ACOMPANHAMENTO_02[[#This Row],[COD.S]],TABELA_PRODUÇÃO[[COD]:[UND.]],4,FALSE),"")</f>
        <v/>
      </c>
      <c r="J456" s="141"/>
      <c r="K456" s="58"/>
      <c r="L456" s="9"/>
      <c r="M45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5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5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56" s="140">
        <f>ACOMPANHAMENTO_02[[#This Row],[QUANT]]</f>
        <v>0</v>
      </c>
    </row>
    <row r="457" spans="2:16" x14ac:dyDescent="0.25">
      <c r="B457" s="140" t="str">
        <f>IF(ACOMPANHAMENTO_02[[#This Row],[MAT]]="","",COUNTA($C$8:C457))</f>
        <v/>
      </c>
      <c r="C457" s="3"/>
      <c r="D457" s="28" t="str">
        <f>IFERROR(VLOOKUP(ACOMPANHAMENTO_02[[#This Row],[MAT]],FUNCIONARIOS[],3,FALSE),"")</f>
        <v/>
      </c>
      <c r="E457" s="28" t="str">
        <f>IFERROR(VLOOKUP(ACOMPANHAMENTO_02[[#This Row],[MAT]],FUNCIONARIOS[],4,FALSE),"")</f>
        <v/>
      </c>
      <c r="F457" s="8"/>
      <c r="G457" s="7"/>
      <c r="H457" s="28" t="str">
        <f>IFERROR(VLOOKUP(ACOMPANHAMENTO_02[[#This Row],[COD.S]],TABELA_PRODUÇÃO[[COD]:[SERVIÇOS]],3,FALSE),"")</f>
        <v/>
      </c>
      <c r="I457" s="140" t="str">
        <f>IFERROR(VLOOKUP(ACOMPANHAMENTO_02[[#This Row],[COD.S]],TABELA_PRODUÇÃO[[COD]:[UND.]],4,FALSE),"")</f>
        <v/>
      </c>
      <c r="J457" s="141"/>
      <c r="K457" s="58"/>
      <c r="L457" s="9"/>
      <c r="M45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5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5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57" s="140">
        <f>ACOMPANHAMENTO_02[[#This Row],[QUANT]]</f>
        <v>0</v>
      </c>
    </row>
    <row r="458" spans="2:16" x14ac:dyDescent="0.25">
      <c r="B458" s="140" t="str">
        <f>IF(ACOMPANHAMENTO_02[[#This Row],[MAT]]="","",COUNTA($C$8:C458))</f>
        <v/>
      </c>
      <c r="C458" s="3"/>
      <c r="D458" s="28" t="str">
        <f>IFERROR(VLOOKUP(ACOMPANHAMENTO_02[[#This Row],[MAT]],FUNCIONARIOS[],3,FALSE),"")</f>
        <v/>
      </c>
      <c r="E458" s="28" t="str">
        <f>IFERROR(VLOOKUP(ACOMPANHAMENTO_02[[#This Row],[MAT]],FUNCIONARIOS[],4,FALSE),"")</f>
        <v/>
      </c>
      <c r="F458" s="8"/>
      <c r="G458" s="7"/>
      <c r="H458" s="28" t="str">
        <f>IFERROR(VLOOKUP(ACOMPANHAMENTO_02[[#This Row],[COD.S]],TABELA_PRODUÇÃO[[COD]:[SERVIÇOS]],3,FALSE),"")</f>
        <v/>
      </c>
      <c r="I458" s="140" t="str">
        <f>IFERROR(VLOOKUP(ACOMPANHAMENTO_02[[#This Row],[COD.S]],TABELA_PRODUÇÃO[[COD]:[UND.]],4,FALSE),"")</f>
        <v/>
      </c>
      <c r="J458" s="141"/>
      <c r="K458" s="58"/>
      <c r="L458" s="9"/>
      <c r="M45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5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5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58" s="140">
        <f>ACOMPANHAMENTO_02[[#This Row],[QUANT]]</f>
        <v>0</v>
      </c>
    </row>
    <row r="459" spans="2:16" x14ac:dyDescent="0.25">
      <c r="B459" s="140" t="str">
        <f>IF(ACOMPANHAMENTO_02[[#This Row],[MAT]]="","",COUNTA($C$8:C459))</f>
        <v/>
      </c>
      <c r="C459" s="3"/>
      <c r="D459" s="28" t="str">
        <f>IFERROR(VLOOKUP(ACOMPANHAMENTO_02[[#This Row],[MAT]],FUNCIONARIOS[],3,FALSE),"")</f>
        <v/>
      </c>
      <c r="E459" s="28" t="str">
        <f>IFERROR(VLOOKUP(ACOMPANHAMENTO_02[[#This Row],[MAT]],FUNCIONARIOS[],4,FALSE),"")</f>
        <v/>
      </c>
      <c r="F459" s="8"/>
      <c r="G459" s="7"/>
      <c r="H459" s="28" t="str">
        <f>IFERROR(VLOOKUP(ACOMPANHAMENTO_02[[#This Row],[COD.S]],TABELA_PRODUÇÃO[[COD]:[SERVIÇOS]],3,FALSE),"")</f>
        <v/>
      </c>
      <c r="I459" s="140" t="str">
        <f>IFERROR(VLOOKUP(ACOMPANHAMENTO_02[[#This Row],[COD.S]],TABELA_PRODUÇÃO[[COD]:[UND.]],4,FALSE),"")</f>
        <v/>
      </c>
      <c r="J459" s="141"/>
      <c r="K459" s="58"/>
      <c r="L459" s="9"/>
      <c r="M45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5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5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59" s="140">
        <f>ACOMPANHAMENTO_02[[#This Row],[QUANT]]</f>
        <v>0</v>
      </c>
    </row>
    <row r="460" spans="2:16" x14ac:dyDescent="0.25">
      <c r="B460" s="140" t="str">
        <f>IF(ACOMPANHAMENTO_02[[#This Row],[MAT]]="","",COUNTA($C$8:C460))</f>
        <v/>
      </c>
      <c r="C460" s="3"/>
      <c r="D460" s="28" t="str">
        <f>IFERROR(VLOOKUP(ACOMPANHAMENTO_02[[#This Row],[MAT]],FUNCIONARIOS[],3,FALSE),"")</f>
        <v/>
      </c>
      <c r="E460" s="28" t="str">
        <f>IFERROR(VLOOKUP(ACOMPANHAMENTO_02[[#This Row],[MAT]],FUNCIONARIOS[],4,FALSE),"")</f>
        <v/>
      </c>
      <c r="F460" s="8"/>
      <c r="G460" s="7"/>
      <c r="H460" s="28" t="str">
        <f>IFERROR(VLOOKUP(ACOMPANHAMENTO_02[[#This Row],[COD.S]],TABELA_PRODUÇÃO[[COD]:[SERVIÇOS]],3,FALSE),"")</f>
        <v/>
      </c>
      <c r="I460" s="140" t="str">
        <f>IFERROR(VLOOKUP(ACOMPANHAMENTO_02[[#This Row],[COD.S]],TABELA_PRODUÇÃO[[COD]:[UND.]],4,FALSE),"")</f>
        <v/>
      </c>
      <c r="J460" s="141"/>
      <c r="K460" s="58"/>
      <c r="L460" s="9"/>
      <c r="M46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6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6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60" s="140">
        <f>ACOMPANHAMENTO_02[[#This Row],[QUANT]]</f>
        <v>0</v>
      </c>
    </row>
    <row r="461" spans="2:16" x14ac:dyDescent="0.25">
      <c r="B461" s="140" t="str">
        <f>IF(ACOMPANHAMENTO_02[[#This Row],[MAT]]="","",COUNTA($C$8:C461))</f>
        <v/>
      </c>
      <c r="C461" s="3"/>
      <c r="D461" s="28" t="str">
        <f>IFERROR(VLOOKUP(ACOMPANHAMENTO_02[[#This Row],[MAT]],FUNCIONARIOS[],3,FALSE),"")</f>
        <v/>
      </c>
      <c r="E461" s="28" t="str">
        <f>IFERROR(VLOOKUP(ACOMPANHAMENTO_02[[#This Row],[MAT]],FUNCIONARIOS[],4,FALSE),"")</f>
        <v/>
      </c>
      <c r="F461" s="8"/>
      <c r="G461" s="7"/>
      <c r="H461" s="28" t="str">
        <f>IFERROR(VLOOKUP(ACOMPANHAMENTO_02[[#This Row],[COD.S]],TABELA_PRODUÇÃO[[COD]:[SERVIÇOS]],3,FALSE),"")</f>
        <v/>
      </c>
      <c r="I461" s="140" t="str">
        <f>IFERROR(VLOOKUP(ACOMPANHAMENTO_02[[#This Row],[COD.S]],TABELA_PRODUÇÃO[[COD]:[UND.]],4,FALSE),"")</f>
        <v/>
      </c>
      <c r="J461" s="141"/>
      <c r="K461" s="58"/>
      <c r="L461" s="9"/>
      <c r="M46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6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6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61" s="140">
        <f>ACOMPANHAMENTO_02[[#This Row],[QUANT]]</f>
        <v>0</v>
      </c>
    </row>
    <row r="462" spans="2:16" x14ac:dyDescent="0.25">
      <c r="B462" s="140" t="str">
        <f>IF(ACOMPANHAMENTO_02[[#This Row],[MAT]]="","",COUNTA($C$8:C462))</f>
        <v/>
      </c>
      <c r="C462" s="3"/>
      <c r="D462" s="28" t="str">
        <f>IFERROR(VLOOKUP(ACOMPANHAMENTO_02[[#This Row],[MAT]],FUNCIONARIOS[],3,FALSE),"")</f>
        <v/>
      </c>
      <c r="E462" s="28" t="str">
        <f>IFERROR(VLOOKUP(ACOMPANHAMENTO_02[[#This Row],[MAT]],FUNCIONARIOS[],4,FALSE),"")</f>
        <v/>
      </c>
      <c r="F462" s="8"/>
      <c r="G462" s="7"/>
      <c r="H462" s="28" t="str">
        <f>IFERROR(VLOOKUP(ACOMPANHAMENTO_02[[#This Row],[COD.S]],TABELA_PRODUÇÃO[[COD]:[SERVIÇOS]],3,FALSE),"")</f>
        <v/>
      </c>
      <c r="I462" s="140" t="str">
        <f>IFERROR(VLOOKUP(ACOMPANHAMENTO_02[[#This Row],[COD.S]],TABELA_PRODUÇÃO[[COD]:[UND.]],4,FALSE),"")</f>
        <v/>
      </c>
      <c r="J462" s="141"/>
      <c r="K462" s="58"/>
      <c r="L462" s="9"/>
      <c r="M46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6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6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62" s="140">
        <f>ACOMPANHAMENTO_02[[#This Row],[QUANT]]</f>
        <v>0</v>
      </c>
    </row>
    <row r="463" spans="2:16" x14ac:dyDescent="0.25">
      <c r="B463" s="140" t="str">
        <f>IF(ACOMPANHAMENTO_02[[#This Row],[MAT]]="","",COUNTA($C$8:C463))</f>
        <v/>
      </c>
      <c r="C463" s="3"/>
      <c r="D463" s="28" t="str">
        <f>IFERROR(VLOOKUP(ACOMPANHAMENTO_02[[#This Row],[MAT]],FUNCIONARIOS[],3,FALSE),"")</f>
        <v/>
      </c>
      <c r="E463" s="28" t="str">
        <f>IFERROR(VLOOKUP(ACOMPANHAMENTO_02[[#This Row],[MAT]],FUNCIONARIOS[],4,FALSE),"")</f>
        <v/>
      </c>
      <c r="F463" s="8"/>
      <c r="G463" s="7"/>
      <c r="H463" s="28" t="str">
        <f>IFERROR(VLOOKUP(ACOMPANHAMENTO_02[[#This Row],[COD.S]],TABELA_PRODUÇÃO[[COD]:[SERVIÇOS]],3,FALSE),"")</f>
        <v/>
      </c>
      <c r="I463" s="140" t="str">
        <f>IFERROR(VLOOKUP(ACOMPANHAMENTO_02[[#This Row],[COD.S]],TABELA_PRODUÇÃO[[COD]:[UND.]],4,FALSE),"")</f>
        <v/>
      </c>
      <c r="J463" s="141"/>
      <c r="K463" s="58"/>
      <c r="L463" s="9"/>
      <c r="M46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6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6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63" s="140">
        <f>ACOMPANHAMENTO_02[[#This Row],[QUANT]]</f>
        <v>0</v>
      </c>
    </row>
    <row r="464" spans="2:16" x14ac:dyDescent="0.25">
      <c r="B464" s="140" t="str">
        <f>IF(ACOMPANHAMENTO_02[[#This Row],[MAT]]="","",COUNTA($C$8:C464))</f>
        <v/>
      </c>
      <c r="C464" s="3"/>
      <c r="D464" s="28" t="str">
        <f>IFERROR(VLOOKUP(ACOMPANHAMENTO_02[[#This Row],[MAT]],FUNCIONARIOS[],3,FALSE),"")</f>
        <v/>
      </c>
      <c r="E464" s="28" t="str">
        <f>IFERROR(VLOOKUP(ACOMPANHAMENTO_02[[#This Row],[MAT]],FUNCIONARIOS[],4,FALSE),"")</f>
        <v/>
      </c>
      <c r="F464" s="8"/>
      <c r="G464" s="7"/>
      <c r="H464" s="28" t="str">
        <f>IFERROR(VLOOKUP(ACOMPANHAMENTO_02[[#This Row],[COD.S]],TABELA_PRODUÇÃO[[COD]:[SERVIÇOS]],3,FALSE),"")</f>
        <v/>
      </c>
      <c r="I464" s="140" t="str">
        <f>IFERROR(VLOOKUP(ACOMPANHAMENTO_02[[#This Row],[COD.S]],TABELA_PRODUÇÃO[[COD]:[UND.]],4,FALSE),"")</f>
        <v/>
      </c>
      <c r="J464" s="141"/>
      <c r="K464" s="58"/>
      <c r="L464" s="9"/>
      <c r="M46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6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6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64" s="140">
        <f>ACOMPANHAMENTO_02[[#This Row],[QUANT]]</f>
        <v>0</v>
      </c>
    </row>
    <row r="465" spans="2:16" x14ac:dyDescent="0.25">
      <c r="B465" s="140" t="str">
        <f>IF(ACOMPANHAMENTO_02[[#This Row],[MAT]]="","",COUNTA($C$8:C465))</f>
        <v/>
      </c>
      <c r="C465" s="3"/>
      <c r="D465" s="28" t="str">
        <f>IFERROR(VLOOKUP(ACOMPANHAMENTO_02[[#This Row],[MAT]],FUNCIONARIOS[],3,FALSE),"")</f>
        <v/>
      </c>
      <c r="E465" s="28" t="str">
        <f>IFERROR(VLOOKUP(ACOMPANHAMENTO_02[[#This Row],[MAT]],FUNCIONARIOS[],4,FALSE),"")</f>
        <v/>
      </c>
      <c r="F465" s="8"/>
      <c r="G465" s="7"/>
      <c r="H465" s="28" t="str">
        <f>IFERROR(VLOOKUP(ACOMPANHAMENTO_02[[#This Row],[COD.S]],TABELA_PRODUÇÃO[[COD]:[SERVIÇOS]],3,FALSE),"")</f>
        <v/>
      </c>
      <c r="I465" s="140" t="str">
        <f>IFERROR(VLOOKUP(ACOMPANHAMENTO_02[[#This Row],[COD.S]],TABELA_PRODUÇÃO[[COD]:[UND.]],4,FALSE),"")</f>
        <v/>
      </c>
      <c r="J465" s="141"/>
      <c r="K465" s="58"/>
      <c r="L465" s="9"/>
      <c r="M46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6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6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65" s="140">
        <f>ACOMPANHAMENTO_02[[#This Row],[QUANT]]</f>
        <v>0</v>
      </c>
    </row>
    <row r="466" spans="2:16" x14ac:dyDescent="0.25">
      <c r="B466" s="140" t="str">
        <f>IF(ACOMPANHAMENTO_02[[#This Row],[MAT]]="","",COUNTA($C$8:C466))</f>
        <v/>
      </c>
      <c r="C466" s="3"/>
      <c r="D466" s="28" t="str">
        <f>IFERROR(VLOOKUP(ACOMPANHAMENTO_02[[#This Row],[MAT]],FUNCIONARIOS[],3,FALSE),"")</f>
        <v/>
      </c>
      <c r="E466" s="28" t="str">
        <f>IFERROR(VLOOKUP(ACOMPANHAMENTO_02[[#This Row],[MAT]],FUNCIONARIOS[],4,FALSE),"")</f>
        <v/>
      </c>
      <c r="F466" s="8"/>
      <c r="G466" s="7"/>
      <c r="H466" s="28" t="str">
        <f>IFERROR(VLOOKUP(ACOMPANHAMENTO_02[[#This Row],[COD.S]],TABELA_PRODUÇÃO[[COD]:[SERVIÇOS]],3,FALSE),"")</f>
        <v/>
      </c>
      <c r="I466" s="140" t="str">
        <f>IFERROR(VLOOKUP(ACOMPANHAMENTO_02[[#This Row],[COD.S]],TABELA_PRODUÇÃO[[COD]:[UND.]],4,FALSE),"")</f>
        <v/>
      </c>
      <c r="J466" s="141"/>
      <c r="K466" s="58"/>
      <c r="L466" s="9"/>
      <c r="M46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6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6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66" s="140">
        <f>ACOMPANHAMENTO_02[[#This Row],[QUANT]]</f>
        <v>0</v>
      </c>
    </row>
    <row r="467" spans="2:16" x14ac:dyDescent="0.25">
      <c r="B467" s="140" t="str">
        <f>IF(ACOMPANHAMENTO_02[[#This Row],[MAT]]="","",COUNTA($C$8:C467))</f>
        <v/>
      </c>
      <c r="C467" s="3"/>
      <c r="D467" s="28" t="str">
        <f>IFERROR(VLOOKUP(ACOMPANHAMENTO_02[[#This Row],[MAT]],FUNCIONARIOS[],3,FALSE),"")</f>
        <v/>
      </c>
      <c r="E467" s="28" t="str">
        <f>IFERROR(VLOOKUP(ACOMPANHAMENTO_02[[#This Row],[MAT]],FUNCIONARIOS[],4,FALSE),"")</f>
        <v/>
      </c>
      <c r="F467" s="8"/>
      <c r="G467" s="7"/>
      <c r="H467" s="28" t="str">
        <f>IFERROR(VLOOKUP(ACOMPANHAMENTO_02[[#This Row],[COD.S]],TABELA_PRODUÇÃO[[COD]:[SERVIÇOS]],3,FALSE),"")</f>
        <v/>
      </c>
      <c r="I467" s="140" t="str">
        <f>IFERROR(VLOOKUP(ACOMPANHAMENTO_02[[#This Row],[COD.S]],TABELA_PRODUÇÃO[[COD]:[UND.]],4,FALSE),"")</f>
        <v/>
      </c>
      <c r="J467" s="141"/>
      <c r="K467" s="58"/>
      <c r="L467" s="9"/>
      <c r="M46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6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6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67" s="140">
        <f>ACOMPANHAMENTO_02[[#This Row],[QUANT]]</f>
        <v>0</v>
      </c>
    </row>
    <row r="468" spans="2:16" x14ac:dyDescent="0.25">
      <c r="B468" s="140" t="str">
        <f>IF(ACOMPANHAMENTO_02[[#This Row],[MAT]]="","",COUNTA($C$8:C468))</f>
        <v/>
      </c>
      <c r="C468" s="3"/>
      <c r="D468" s="28" t="str">
        <f>IFERROR(VLOOKUP(ACOMPANHAMENTO_02[[#This Row],[MAT]],FUNCIONARIOS[],3,FALSE),"")</f>
        <v/>
      </c>
      <c r="E468" s="28" t="str">
        <f>IFERROR(VLOOKUP(ACOMPANHAMENTO_02[[#This Row],[MAT]],FUNCIONARIOS[],4,FALSE),"")</f>
        <v/>
      </c>
      <c r="F468" s="8"/>
      <c r="G468" s="7"/>
      <c r="H468" s="28" t="str">
        <f>IFERROR(VLOOKUP(ACOMPANHAMENTO_02[[#This Row],[COD.S]],TABELA_PRODUÇÃO[[COD]:[SERVIÇOS]],3,FALSE),"")</f>
        <v/>
      </c>
      <c r="I468" s="140" t="str">
        <f>IFERROR(VLOOKUP(ACOMPANHAMENTO_02[[#This Row],[COD.S]],TABELA_PRODUÇÃO[[COD]:[UND.]],4,FALSE),"")</f>
        <v/>
      </c>
      <c r="J468" s="141"/>
      <c r="K468" s="58"/>
      <c r="L468" s="9"/>
      <c r="M46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6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6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68" s="140">
        <f>ACOMPANHAMENTO_02[[#This Row],[QUANT]]</f>
        <v>0</v>
      </c>
    </row>
    <row r="469" spans="2:16" x14ac:dyDescent="0.25">
      <c r="B469" s="140" t="str">
        <f>IF(ACOMPANHAMENTO_02[[#This Row],[MAT]]="","",COUNTA($C$8:C469))</f>
        <v/>
      </c>
      <c r="C469" s="3"/>
      <c r="D469" s="28" t="str">
        <f>IFERROR(VLOOKUP(ACOMPANHAMENTO_02[[#This Row],[MAT]],FUNCIONARIOS[],3,FALSE),"")</f>
        <v/>
      </c>
      <c r="E469" s="28" t="str">
        <f>IFERROR(VLOOKUP(ACOMPANHAMENTO_02[[#This Row],[MAT]],FUNCIONARIOS[],4,FALSE),"")</f>
        <v/>
      </c>
      <c r="F469" s="8"/>
      <c r="G469" s="7"/>
      <c r="H469" s="28" t="str">
        <f>IFERROR(VLOOKUP(ACOMPANHAMENTO_02[[#This Row],[COD.S]],TABELA_PRODUÇÃO[[COD]:[SERVIÇOS]],3,FALSE),"")</f>
        <v/>
      </c>
      <c r="I469" s="140" t="str">
        <f>IFERROR(VLOOKUP(ACOMPANHAMENTO_02[[#This Row],[COD.S]],TABELA_PRODUÇÃO[[COD]:[UND.]],4,FALSE),"")</f>
        <v/>
      </c>
      <c r="J469" s="141"/>
      <c r="K469" s="58"/>
      <c r="L469" s="9"/>
      <c r="M46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6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6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69" s="140">
        <f>ACOMPANHAMENTO_02[[#This Row],[QUANT]]</f>
        <v>0</v>
      </c>
    </row>
    <row r="470" spans="2:16" x14ac:dyDescent="0.25">
      <c r="B470" s="140" t="str">
        <f>IF(ACOMPANHAMENTO_02[[#This Row],[MAT]]="","",COUNTA($C$8:C470))</f>
        <v/>
      </c>
      <c r="C470" s="3"/>
      <c r="D470" s="28" t="str">
        <f>IFERROR(VLOOKUP(ACOMPANHAMENTO_02[[#This Row],[MAT]],FUNCIONARIOS[],3,FALSE),"")</f>
        <v/>
      </c>
      <c r="E470" s="28" t="str">
        <f>IFERROR(VLOOKUP(ACOMPANHAMENTO_02[[#This Row],[MAT]],FUNCIONARIOS[],4,FALSE),"")</f>
        <v/>
      </c>
      <c r="F470" s="8"/>
      <c r="G470" s="7"/>
      <c r="H470" s="28" t="str">
        <f>IFERROR(VLOOKUP(ACOMPANHAMENTO_02[[#This Row],[COD.S]],TABELA_PRODUÇÃO[[COD]:[SERVIÇOS]],3,FALSE),"")</f>
        <v/>
      </c>
      <c r="I470" s="140" t="str">
        <f>IFERROR(VLOOKUP(ACOMPANHAMENTO_02[[#This Row],[COD.S]],TABELA_PRODUÇÃO[[COD]:[UND.]],4,FALSE),"")</f>
        <v/>
      </c>
      <c r="J470" s="141"/>
      <c r="K470" s="58"/>
      <c r="L470" s="9"/>
      <c r="M47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7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7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70" s="140">
        <f>ACOMPANHAMENTO_02[[#This Row],[QUANT]]</f>
        <v>0</v>
      </c>
    </row>
    <row r="471" spans="2:16" x14ac:dyDescent="0.25">
      <c r="B471" s="140" t="str">
        <f>IF(ACOMPANHAMENTO_02[[#This Row],[MAT]]="","",COUNTA($C$8:C471))</f>
        <v/>
      </c>
      <c r="C471" s="3"/>
      <c r="D471" s="28" t="str">
        <f>IFERROR(VLOOKUP(ACOMPANHAMENTO_02[[#This Row],[MAT]],FUNCIONARIOS[],3,FALSE),"")</f>
        <v/>
      </c>
      <c r="E471" s="28" t="str">
        <f>IFERROR(VLOOKUP(ACOMPANHAMENTO_02[[#This Row],[MAT]],FUNCIONARIOS[],4,FALSE),"")</f>
        <v/>
      </c>
      <c r="F471" s="8"/>
      <c r="G471" s="7"/>
      <c r="H471" s="28" t="str">
        <f>IFERROR(VLOOKUP(ACOMPANHAMENTO_02[[#This Row],[COD.S]],TABELA_PRODUÇÃO[[COD]:[SERVIÇOS]],3,FALSE),"")</f>
        <v/>
      </c>
      <c r="I471" s="140" t="str">
        <f>IFERROR(VLOOKUP(ACOMPANHAMENTO_02[[#This Row],[COD.S]],TABELA_PRODUÇÃO[[COD]:[UND.]],4,FALSE),"")</f>
        <v/>
      </c>
      <c r="J471" s="141"/>
      <c r="K471" s="58"/>
      <c r="L471" s="9"/>
      <c r="M47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7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7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71" s="140">
        <f>ACOMPANHAMENTO_02[[#This Row],[QUANT]]</f>
        <v>0</v>
      </c>
    </row>
    <row r="472" spans="2:16" x14ac:dyDescent="0.25">
      <c r="B472" s="140" t="str">
        <f>IF(ACOMPANHAMENTO_02[[#This Row],[MAT]]="","",COUNTA($C$8:C472))</f>
        <v/>
      </c>
      <c r="C472" s="3"/>
      <c r="D472" s="28" t="str">
        <f>IFERROR(VLOOKUP(ACOMPANHAMENTO_02[[#This Row],[MAT]],FUNCIONARIOS[],3,FALSE),"")</f>
        <v/>
      </c>
      <c r="E472" s="28" t="str">
        <f>IFERROR(VLOOKUP(ACOMPANHAMENTO_02[[#This Row],[MAT]],FUNCIONARIOS[],4,FALSE),"")</f>
        <v/>
      </c>
      <c r="F472" s="8"/>
      <c r="G472" s="7"/>
      <c r="H472" s="28" t="str">
        <f>IFERROR(VLOOKUP(ACOMPANHAMENTO_02[[#This Row],[COD.S]],TABELA_PRODUÇÃO[[COD]:[SERVIÇOS]],3,FALSE),"")</f>
        <v/>
      </c>
      <c r="I472" s="140" t="str">
        <f>IFERROR(VLOOKUP(ACOMPANHAMENTO_02[[#This Row],[COD.S]],TABELA_PRODUÇÃO[[COD]:[UND.]],4,FALSE),"")</f>
        <v/>
      </c>
      <c r="J472" s="141"/>
      <c r="K472" s="58"/>
      <c r="L472" s="9"/>
      <c r="M47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7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7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72" s="140">
        <f>ACOMPANHAMENTO_02[[#This Row],[QUANT]]</f>
        <v>0</v>
      </c>
    </row>
    <row r="473" spans="2:16" x14ac:dyDescent="0.25">
      <c r="B473" s="140" t="str">
        <f>IF(ACOMPANHAMENTO_02[[#This Row],[MAT]]="","",COUNTA($C$8:C473))</f>
        <v/>
      </c>
      <c r="C473" s="3"/>
      <c r="D473" s="28" t="str">
        <f>IFERROR(VLOOKUP(ACOMPANHAMENTO_02[[#This Row],[MAT]],FUNCIONARIOS[],3,FALSE),"")</f>
        <v/>
      </c>
      <c r="E473" s="28" t="str">
        <f>IFERROR(VLOOKUP(ACOMPANHAMENTO_02[[#This Row],[MAT]],FUNCIONARIOS[],4,FALSE),"")</f>
        <v/>
      </c>
      <c r="F473" s="8"/>
      <c r="G473" s="7"/>
      <c r="H473" s="28" t="str">
        <f>IFERROR(VLOOKUP(ACOMPANHAMENTO_02[[#This Row],[COD.S]],TABELA_PRODUÇÃO[[COD]:[SERVIÇOS]],3,FALSE),"")</f>
        <v/>
      </c>
      <c r="I473" s="140" t="str">
        <f>IFERROR(VLOOKUP(ACOMPANHAMENTO_02[[#This Row],[COD.S]],TABELA_PRODUÇÃO[[COD]:[UND.]],4,FALSE),"")</f>
        <v/>
      </c>
      <c r="J473" s="141"/>
      <c r="K473" s="58"/>
      <c r="L473" s="9"/>
      <c r="M47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7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7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73" s="140">
        <f>ACOMPANHAMENTO_02[[#This Row],[QUANT]]</f>
        <v>0</v>
      </c>
    </row>
    <row r="474" spans="2:16" x14ac:dyDescent="0.25">
      <c r="B474" s="140" t="str">
        <f>IF(ACOMPANHAMENTO_02[[#This Row],[MAT]]="","",COUNTA($C$8:C474))</f>
        <v/>
      </c>
      <c r="C474" s="3"/>
      <c r="D474" s="28" t="str">
        <f>IFERROR(VLOOKUP(ACOMPANHAMENTO_02[[#This Row],[MAT]],FUNCIONARIOS[],3,FALSE),"")</f>
        <v/>
      </c>
      <c r="E474" s="28" t="str">
        <f>IFERROR(VLOOKUP(ACOMPANHAMENTO_02[[#This Row],[MAT]],FUNCIONARIOS[],4,FALSE),"")</f>
        <v/>
      </c>
      <c r="F474" s="8"/>
      <c r="G474" s="7"/>
      <c r="H474" s="28" t="str">
        <f>IFERROR(VLOOKUP(ACOMPANHAMENTO_02[[#This Row],[COD.S]],TABELA_PRODUÇÃO[[COD]:[SERVIÇOS]],3,FALSE),"")</f>
        <v/>
      </c>
      <c r="I474" s="140" t="str">
        <f>IFERROR(VLOOKUP(ACOMPANHAMENTO_02[[#This Row],[COD.S]],TABELA_PRODUÇÃO[[COD]:[UND.]],4,FALSE),"")</f>
        <v/>
      </c>
      <c r="J474" s="141"/>
      <c r="K474" s="58"/>
      <c r="L474" s="9"/>
      <c r="M47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7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7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74" s="140">
        <f>ACOMPANHAMENTO_02[[#This Row],[QUANT]]</f>
        <v>0</v>
      </c>
    </row>
    <row r="475" spans="2:16" x14ac:dyDescent="0.25">
      <c r="B475" s="140" t="str">
        <f>IF(ACOMPANHAMENTO_02[[#This Row],[MAT]]="","",COUNTA($C$8:C475))</f>
        <v/>
      </c>
      <c r="C475" s="3"/>
      <c r="D475" s="28" t="str">
        <f>IFERROR(VLOOKUP(ACOMPANHAMENTO_02[[#This Row],[MAT]],FUNCIONARIOS[],3,FALSE),"")</f>
        <v/>
      </c>
      <c r="E475" s="28" t="str">
        <f>IFERROR(VLOOKUP(ACOMPANHAMENTO_02[[#This Row],[MAT]],FUNCIONARIOS[],4,FALSE),"")</f>
        <v/>
      </c>
      <c r="F475" s="8"/>
      <c r="G475" s="7"/>
      <c r="H475" s="28" t="str">
        <f>IFERROR(VLOOKUP(ACOMPANHAMENTO_02[[#This Row],[COD.S]],TABELA_PRODUÇÃO[[COD]:[SERVIÇOS]],3,FALSE),"")</f>
        <v/>
      </c>
      <c r="I475" s="140" t="str">
        <f>IFERROR(VLOOKUP(ACOMPANHAMENTO_02[[#This Row],[COD.S]],TABELA_PRODUÇÃO[[COD]:[UND.]],4,FALSE),"")</f>
        <v/>
      </c>
      <c r="J475" s="141"/>
      <c r="K475" s="58"/>
      <c r="L475" s="9"/>
      <c r="M47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7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7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75" s="140">
        <f>ACOMPANHAMENTO_02[[#This Row],[QUANT]]</f>
        <v>0</v>
      </c>
    </row>
    <row r="476" spans="2:16" x14ac:dyDescent="0.25">
      <c r="B476" s="140" t="str">
        <f>IF(ACOMPANHAMENTO_02[[#This Row],[MAT]]="","",COUNTA($C$8:C476))</f>
        <v/>
      </c>
      <c r="C476" s="3"/>
      <c r="D476" s="28" t="str">
        <f>IFERROR(VLOOKUP(ACOMPANHAMENTO_02[[#This Row],[MAT]],FUNCIONARIOS[],3,FALSE),"")</f>
        <v/>
      </c>
      <c r="E476" s="28" t="str">
        <f>IFERROR(VLOOKUP(ACOMPANHAMENTO_02[[#This Row],[MAT]],FUNCIONARIOS[],4,FALSE),"")</f>
        <v/>
      </c>
      <c r="F476" s="8"/>
      <c r="G476" s="7"/>
      <c r="H476" s="28" t="str">
        <f>IFERROR(VLOOKUP(ACOMPANHAMENTO_02[[#This Row],[COD.S]],TABELA_PRODUÇÃO[[COD]:[SERVIÇOS]],3,FALSE),"")</f>
        <v/>
      </c>
      <c r="I476" s="140" t="str">
        <f>IFERROR(VLOOKUP(ACOMPANHAMENTO_02[[#This Row],[COD.S]],TABELA_PRODUÇÃO[[COD]:[UND.]],4,FALSE),"")</f>
        <v/>
      </c>
      <c r="J476" s="141"/>
      <c r="K476" s="58"/>
      <c r="L476" s="9"/>
      <c r="M47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7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7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76" s="140">
        <f>ACOMPANHAMENTO_02[[#This Row],[QUANT]]</f>
        <v>0</v>
      </c>
    </row>
    <row r="477" spans="2:16" x14ac:dyDescent="0.25">
      <c r="B477" s="140" t="str">
        <f>IF(ACOMPANHAMENTO_02[[#This Row],[MAT]]="","",COUNTA($C$8:C477))</f>
        <v/>
      </c>
      <c r="C477" s="3"/>
      <c r="D477" s="28" t="str">
        <f>IFERROR(VLOOKUP(ACOMPANHAMENTO_02[[#This Row],[MAT]],FUNCIONARIOS[],3,FALSE),"")</f>
        <v/>
      </c>
      <c r="E477" s="28" t="str">
        <f>IFERROR(VLOOKUP(ACOMPANHAMENTO_02[[#This Row],[MAT]],FUNCIONARIOS[],4,FALSE),"")</f>
        <v/>
      </c>
      <c r="F477" s="8"/>
      <c r="G477" s="7"/>
      <c r="H477" s="28" t="str">
        <f>IFERROR(VLOOKUP(ACOMPANHAMENTO_02[[#This Row],[COD.S]],TABELA_PRODUÇÃO[[COD]:[SERVIÇOS]],3,FALSE),"")</f>
        <v/>
      </c>
      <c r="I477" s="140" t="str">
        <f>IFERROR(VLOOKUP(ACOMPANHAMENTO_02[[#This Row],[COD.S]],TABELA_PRODUÇÃO[[COD]:[UND.]],4,FALSE),"")</f>
        <v/>
      </c>
      <c r="J477" s="141"/>
      <c r="K477" s="58"/>
      <c r="L477" s="9"/>
      <c r="M47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7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7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77" s="140">
        <f>ACOMPANHAMENTO_02[[#This Row],[QUANT]]</f>
        <v>0</v>
      </c>
    </row>
    <row r="478" spans="2:16" x14ac:dyDescent="0.25">
      <c r="B478" s="140" t="str">
        <f>IF(ACOMPANHAMENTO_02[[#This Row],[MAT]]="","",COUNTA($C$8:C478))</f>
        <v/>
      </c>
      <c r="C478" s="3"/>
      <c r="D478" s="28" t="str">
        <f>IFERROR(VLOOKUP(ACOMPANHAMENTO_02[[#This Row],[MAT]],FUNCIONARIOS[],3,FALSE),"")</f>
        <v/>
      </c>
      <c r="E478" s="28" t="str">
        <f>IFERROR(VLOOKUP(ACOMPANHAMENTO_02[[#This Row],[MAT]],FUNCIONARIOS[],4,FALSE),"")</f>
        <v/>
      </c>
      <c r="F478" s="8"/>
      <c r="G478" s="7"/>
      <c r="H478" s="28" t="str">
        <f>IFERROR(VLOOKUP(ACOMPANHAMENTO_02[[#This Row],[COD.S]],TABELA_PRODUÇÃO[[COD]:[SERVIÇOS]],3,FALSE),"")</f>
        <v/>
      </c>
      <c r="I478" s="140" t="str">
        <f>IFERROR(VLOOKUP(ACOMPANHAMENTO_02[[#This Row],[COD.S]],TABELA_PRODUÇÃO[[COD]:[UND.]],4,FALSE),"")</f>
        <v/>
      </c>
      <c r="J478" s="141"/>
      <c r="K478" s="58"/>
      <c r="L478" s="9"/>
      <c r="M47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7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7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78" s="140">
        <f>ACOMPANHAMENTO_02[[#This Row],[QUANT]]</f>
        <v>0</v>
      </c>
    </row>
    <row r="479" spans="2:16" x14ac:dyDescent="0.25">
      <c r="B479" s="140" t="str">
        <f>IF(ACOMPANHAMENTO_02[[#This Row],[MAT]]="","",COUNTA($C$8:C479))</f>
        <v/>
      </c>
      <c r="C479" s="3"/>
      <c r="D479" s="28" t="str">
        <f>IFERROR(VLOOKUP(ACOMPANHAMENTO_02[[#This Row],[MAT]],FUNCIONARIOS[],3,FALSE),"")</f>
        <v/>
      </c>
      <c r="E479" s="28" t="str">
        <f>IFERROR(VLOOKUP(ACOMPANHAMENTO_02[[#This Row],[MAT]],FUNCIONARIOS[],4,FALSE),"")</f>
        <v/>
      </c>
      <c r="F479" s="8"/>
      <c r="G479" s="7"/>
      <c r="H479" s="28" t="str">
        <f>IFERROR(VLOOKUP(ACOMPANHAMENTO_02[[#This Row],[COD.S]],TABELA_PRODUÇÃO[[COD]:[SERVIÇOS]],3,FALSE),"")</f>
        <v/>
      </c>
      <c r="I479" s="140" t="str">
        <f>IFERROR(VLOOKUP(ACOMPANHAMENTO_02[[#This Row],[COD.S]],TABELA_PRODUÇÃO[[COD]:[UND.]],4,FALSE),"")</f>
        <v/>
      </c>
      <c r="J479" s="141"/>
      <c r="K479" s="58"/>
      <c r="L479" s="9"/>
      <c r="M47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7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7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79" s="140">
        <f>ACOMPANHAMENTO_02[[#This Row],[QUANT]]</f>
        <v>0</v>
      </c>
    </row>
    <row r="480" spans="2:16" x14ac:dyDescent="0.25">
      <c r="B480" s="140" t="str">
        <f>IF(ACOMPANHAMENTO_02[[#This Row],[MAT]]="","",COUNTA($C$8:C480))</f>
        <v/>
      </c>
      <c r="C480" s="3"/>
      <c r="D480" s="28" t="str">
        <f>IFERROR(VLOOKUP(ACOMPANHAMENTO_02[[#This Row],[MAT]],FUNCIONARIOS[],3,FALSE),"")</f>
        <v/>
      </c>
      <c r="E480" s="28" t="str">
        <f>IFERROR(VLOOKUP(ACOMPANHAMENTO_02[[#This Row],[MAT]],FUNCIONARIOS[],4,FALSE),"")</f>
        <v/>
      </c>
      <c r="F480" s="8"/>
      <c r="G480" s="7"/>
      <c r="H480" s="28" t="str">
        <f>IFERROR(VLOOKUP(ACOMPANHAMENTO_02[[#This Row],[COD.S]],TABELA_PRODUÇÃO[[COD]:[SERVIÇOS]],3,FALSE),"")</f>
        <v/>
      </c>
      <c r="I480" s="140" t="str">
        <f>IFERROR(VLOOKUP(ACOMPANHAMENTO_02[[#This Row],[COD.S]],TABELA_PRODUÇÃO[[COD]:[UND.]],4,FALSE),"")</f>
        <v/>
      </c>
      <c r="J480" s="141"/>
      <c r="K480" s="58"/>
      <c r="L480" s="9"/>
      <c r="M48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8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8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80" s="140">
        <f>ACOMPANHAMENTO_02[[#This Row],[QUANT]]</f>
        <v>0</v>
      </c>
    </row>
    <row r="481" spans="2:16" x14ac:dyDescent="0.25">
      <c r="B481" s="140" t="str">
        <f>IF(ACOMPANHAMENTO_02[[#This Row],[MAT]]="","",COUNTA($C$8:C481))</f>
        <v/>
      </c>
      <c r="C481" s="3"/>
      <c r="D481" s="28" t="str">
        <f>IFERROR(VLOOKUP(ACOMPANHAMENTO_02[[#This Row],[MAT]],FUNCIONARIOS[],3,FALSE),"")</f>
        <v/>
      </c>
      <c r="E481" s="28" t="str">
        <f>IFERROR(VLOOKUP(ACOMPANHAMENTO_02[[#This Row],[MAT]],FUNCIONARIOS[],4,FALSE),"")</f>
        <v/>
      </c>
      <c r="F481" s="8"/>
      <c r="G481" s="7"/>
      <c r="H481" s="28" t="str">
        <f>IFERROR(VLOOKUP(ACOMPANHAMENTO_02[[#This Row],[COD.S]],TABELA_PRODUÇÃO[[COD]:[SERVIÇOS]],3,FALSE),"")</f>
        <v/>
      </c>
      <c r="I481" s="140" t="str">
        <f>IFERROR(VLOOKUP(ACOMPANHAMENTO_02[[#This Row],[COD.S]],TABELA_PRODUÇÃO[[COD]:[UND.]],4,FALSE),"")</f>
        <v/>
      </c>
      <c r="J481" s="141"/>
      <c r="K481" s="58"/>
      <c r="L481" s="9"/>
      <c r="M48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8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8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81" s="140">
        <f>ACOMPANHAMENTO_02[[#This Row],[QUANT]]</f>
        <v>0</v>
      </c>
    </row>
    <row r="482" spans="2:16" x14ac:dyDescent="0.25">
      <c r="B482" s="140" t="str">
        <f>IF(ACOMPANHAMENTO_02[[#This Row],[MAT]]="","",COUNTA($C$8:C482))</f>
        <v/>
      </c>
      <c r="C482" s="3"/>
      <c r="D482" s="28" t="str">
        <f>IFERROR(VLOOKUP(ACOMPANHAMENTO_02[[#This Row],[MAT]],FUNCIONARIOS[],3,FALSE),"")</f>
        <v/>
      </c>
      <c r="E482" s="28" t="str">
        <f>IFERROR(VLOOKUP(ACOMPANHAMENTO_02[[#This Row],[MAT]],FUNCIONARIOS[],4,FALSE),"")</f>
        <v/>
      </c>
      <c r="F482" s="8"/>
      <c r="G482" s="7"/>
      <c r="H482" s="28" t="str">
        <f>IFERROR(VLOOKUP(ACOMPANHAMENTO_02[[#This Row],[COD.S]],TABELA_PRODUÇÃO[[COD]:[SERVIÇOS]],3,FALSE),"")</f>
        <v/>
      </c>
      <c r="I482" s="140" t="str">
        <f>IFERROR(VLOOKUP(ACOMPANHAMENTO_02[[#This Row],[COD.S]],TABELA_PRODUÇÃO[[COD]:[UND.]],4,FALSE),"")</f>
        <v/>
      </c>
      <c r="J482" s="141"/>
      <c r="K482" s="58"/>
      <c r="L482" s="9"/>
      <c r="M48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8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8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82" s="140">
        <f>ACOMPANHAMENTO_02[[#This Row],[QUANT]]</f>
        <v>0</v>
      </c>
    </row>
    <row r="483" spans="2:16" x14ac:dyDescent="0.25">
      <c r="B483" s="140" t="str">
        <f>IF(ACOMPANHAMENTO_02[[#This Row],[MAT]]="","",COUNTA($C$8:C483))</f>
        <v/>
      </c>
      <c r="C483" s="3"/>
      <c r="D483" s="28" t="str">
        <f>IFERROR(VLOOKUP(ACOMPANHAMENTO_02[[#This Row],[MAT]],FUNCIONARIOS[],3,FALSE),"")</f>
        <v/>
      </c>
      <c r="E483" s="28" t="str">
        <f>IFERROR(VLOOKUP(ACOMPANHAMENTO_02[[#This Row],[MAT]],FUNCIONARIOS[],4,FALSE),"")</f>
        <v/>
      </c>
      <c r="F483" s="8"/>
      <c r="G483" s="7"/>
      <c r="H483" s="28" t="str">
        <f>IFERROR(VLOOKUP(ACOMPANHAMENTO_02[[#This Row],[COD.S]],TABELA_PRODUÇÃO[[COD]:[SERVIÇOS]],3,FALSE),"")</f>
        <v/>
      </c>
      <c r="I483" s="140" t="str">
        <f>IFERROR(VLOOKUP(ACOMPANHAMENTO_02[[#This Row],[COD.S]],TABELA_PRODUÇÃO[[COD]:[UND.]],4,FALSE),"")</f>
        <v/>
      </c>
      <c r="J483" s="141"/>
      <c r="K483" s="58"/>
      <c r="L483" s="9"/>
      <c r="M48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8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8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83" s="140">
        <f>ACOMPANHAMENTO_02[[#This Row],[QUANT]]</f>
        <v>0</v>
      </c>
    </row>
    <row r="484" spans="2:16" x14ac:dyDescent="0.25">
      <c r="B484" s="140" t="str">
        <f>IF(ACOMPANHAMENTO_02[[#This Row],[MAT]]="","",COUNTA($C$8:C484))</f>
        <v/>
      </c>
      <c r="C484" s="3"/>
      <c r="D484" s="28" t="str">
        <f>IFERROR(VLOOKUP(ACOMPANHAMENTO_02[[#This Row],[MAT]],FUNCIONARIOS[],3,FALSE),"")</f>
        <v/>
      </c>
      <c r="E484" s="28" t="str">
        <f>IFERROR(VLOOKUP(ACOMPANHAMENTO_02[[#This Row],[MAT]],FUNCIONARIOS[],4,FALSE),"")</f>
        <v/>
      </c>
      <c r="F484" s="8"/>
      <c r="G484" s="7"/>
      <c r="H484" s="28" t="str">
        <f>IFERROR(VLOOKUP(ACOMPANHAMENTO_02[[#This Row],[COD.S]],TABELA_PRODUÇÃO[[COD]:[SERVIÇOS]],3,FALSE),"")</f>
        <v/>
      </c>
      <c r="I484" s="140" t="str">
        <f>IFERROR(VLOOKUP(ACOMPANHAMENTO_02[[#This Row],[COD.S]],TABELA_PRODUÇÃO[[COD]:[UND.]],4,FALSE),"")</f>
        <v/>
      </c>
      <c r="J484" s="141"/>
      <c r="K484" s="58"/>
      <c r="L484" s="9"/>
      <c r="M48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8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8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84" s="140">
        <f>ACOMPANHAMENTO_02[[#This Row],[QUANT]]</f>
        <v>0</v>
      </c>
    </row>
    <row r="485" spans="2:16" x14ac:dyDescent="0.25">
      <c r="B485" s="140" t="str">
        <f>IF(ACOMPANHAMENTO_02[[#This Row],[MAT]]="","",COUNTA($C$8:C485))</f>
        <v/>
      </c>
      <c r="C485" s="3"/>
      <c r="D485" s="28" t="str">
        <f>IFERROR(VLOOKUP(ACOMPANHAMENTO_02[[#This Row],[MAT]],FUNCIONARIOS[],3,FALSE),"")</f>
        <v/>
      </c>
      <c r="E485" s="28" t="str">
        <f>IFERROR(VLOOKUP(ACOMPANHAMENTO_02[[#This Row],[MAT]],FUNCIONARIOS[],4,FALSE),"")</f>
        <v/>
      </c>
      <c r="F485" s="8"/>
      <c r="G485" s="7"/>
      <c r="H485" s="28" t="str">
        <f>IFERROR(VLOOKUP(ACOMPANHAMENTO_02[[#This Row],[COD.S]],TABELA_PRODUÇÃO[[COD]:[SERVIÇOS]],3,FALSE),"")</f>
        <v/>
      </c>
      <c r="I485" s="140" t="str">
        <f>IFERROR(VLOOKUP(ACOMPANHAMENTO_02[[#This Row],[COD.S]],TABELA_PRODUÇÃO[[COD]:[UND.]],4,FALSE),"")</f>
        <v/>
      </c>
      <c r="J485" s="141"/>
      <c r="K485" s="58"/>
      <c r="L485" s="9"/>
      <c r="M48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8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8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85" s="140">
        <f>ACOMPANHAMENTO_02[[#This Row],[QUANT]]</f>
        <v>0</v>
      </c>
    </row>
    <row r="486" spans="2:16" x14ac:dyDescent="0.25">
      <c r="B486" s="140" t="str">
        <f>IF(ACOMPANHAMENTO_02[[#This Row],[MAT]]="","",COUNTA($C$8:C486))</f>
        <v/>
      </c>
      <c r="C486" s="3"/>
      <c r="D486" s="28" t="str">
        <f>IFERROR(VLOOKUP(ACOMPANHAMENTO_02[[#This Row],[MAT]],FUNCIONARIOS[],3,FALSE),"")</f>
        <v/>
      </c>
      <c r="E486" s="28" t="str">
        <f>IFERROR(VLOOKUP(ACOMPANHAMENTO_02[[#This Row],[MAT]],FUNCIONARIOS[],4,FALSE),"")</f>
        <v/>
      </c>
      <c r="F486" s="8"/>
      <c r="G486" s="7"/>
      <c r="H486" s="28" t="str">
        <f>IFERROR(VLOOKUP(ACOMPANHAMENTO_02[[#This Row],[COD.S]],TABELA_PRODUÇÃO[[COD]:[SERVIÇOS]],3,FALSE),"")</f>
        <v/>
      </c>
      <c r="I486" s="140" t="str">
        <f>IFERROR(VLOOKUP(ACOMPANHAMENTO_02[[#This Row],[COD.S]],TABELA_PRODUÇÃO[[COD]:[UND.]],4,FALSE),"")</f>
        <v/>
      </c>
      <c r="J486" s="141"/>
      <c r="K486" s="58"/>
      <c r="L486" s="9"/>
      <c r="M48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8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8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86" s="140">
        <f>ACOMPANHAMENTO_02[[#This Row],[QUANT]]</f>
        <v>0</v>
      </c>
    </row>
    <row r="487" spans="2:16" x14ac:dyDescent="0.25">
      <c r="B487" s="140" t="str">
        <f>IF(ACOMPANHAMENTO_02[[#This Row],[MAT]]="","",COUNTA($C$8:C487))</f>
        <v/>
      </c>
      <c r="C487" s="3"/>
      <c r="D487" s="28" t="str">
        <f>IFERROR(VLOOKUP(ACOMPANHAMENTO_02[[#This Row],[MAT]],FUNCIONARIOS[],3,FALSE),"")</f>
        <v/>
      </c>
      <c r="E487" s="28" t="str">
        <f>IFERROR(VLOOKUP(ACOMPANHAMENTO_02[[#This Row],[MAT]],FUNCIONARIOS[],4,FALSE),"")</f>
        <v/>
      </c>
      <c r="F487" s="8"/>
      <c r="G487" s="7"/>
      <c r="H487" s="28" t="str">
        <f>IFERROR(VLOOKUP(ACOMPANHAMENTO_02[[#This Row],[COD.S]],TABELA_PRODUÇÃO[[COD]:[SERVIÇOS]],3,FALSE),"")</f>
        <v/>
      </c>
      <c r="I487" s="140" t="str">
        <f>IFERROR(VLOOKUP(ACOMPANHAMENTO_02[[#This Row],[COD.S]],TABELA_PRODUÇÃO[[COD]:[UND.]],4,FALSE),"")</f>
        <v/>
      </c>
      <c r="J487" s="141"/>
      <c r="K487" s="58"/>
      <c r="L487" s="9"/>
      <c r="M48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8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8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87" s="140">
        <f>ACOMPANHAMENTO_02[[#This Row],[QUANT]]</f>
        <v>0</v>
      </c>
    </row>
    <row r="488" spans="2:16" x14ac:dyDescent="0.25">
      <c r="B488" s="140" t="str">
        <f>IF(ACOMPANHAMENTO_02[[#This Row],[MAT]]="","",COUNTA($C$8:C488))</f>
        <v/>
      </c>
      <c r="C488" s="3"/>
      <c r="D488" s="28" t="str">
        <f>IFERROR(VLOOKUP(ACOMPANHAMENTO_02[[#This Row],[MAT]],FUNCIONARIOS[],3,FALSE),"")</f>
        <v/>
      </c>
      <c r="E488" s="28" t="str">
        <f>IFERROR(VLOOKUP(ACOMPANHAMENTO_02[[#This Row],[MAT]],FUNCIONARIOS[],4,FALSE),"")</f>
        <v/>
      </c>
      <c r="F488" s="8"/>
      <c r="G488" s="7"/>
      <c r="H488" s="28" t="str">
        <f>IFERROR(VLOOKUP(ACOMPANHAMENTO_02[[#This Row],[COD.S]],TABELA_PRODUÇÃO[[COD]:[SERVIÇOS]],3,FALSE),"")</f>
        <v/>
      </c>
      <c r="I488" s="140" t="str">
        <f>IFERROR(VLOOKUP(ACOMPANHAMENTO_02[[#This Row],[COD.S]],TABELA_PRODUÇÃO[[COD]:[UND.]],4,FALSE),"")</f>
        <v/>
      </c>
      <c r="J488" s="141"/>
      <c r="K488" s="58"/>
      <c r="L488" s="9"/>
      <c r="M48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8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8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88" s="140">
        <f>ACOMPANHAMENTO_02[[#This Row],[QUANT]]</f>
        <v>0</v>
      </c>
    </row>
    <row r="489" spans="2:16" x14ac:dyDescent="0.25">
      <c r="B489" s="140" t="str">
        <f>IF(ACOMPANHAMENTO_02[[#This Row],[MAT]]="","",COUNTA($C$8:C489))</f>
        <v/>
      </c>
      <c r="C489" s="3"/>
      <c r="D489" s="28" t="str">
        <f>IFERROR(VLOOKUP(ACOMPANHAMENTO_02[[#This Row],[MAT]],FUNCIONARIOS[],3,FALSE),"")</f>
        <v/>
      </c>
      <c r="E489" s="28" t="str">
        <f>IFERROR(VLOOKUP(ACOMPANHAMENTO_02[[#This Row],[MAT]],FUNCIONARIOS[],4,FALSE),"")</f>
        <v/>
      </c>
      <c r="F489" s="8"/>
      <c r="G489" s="7"/>
      <c r="H489" s="28" t="str">
        <f>IFERROR(VLOOKUP(ACOMPANHAMENTO_02[[#This Row],[COD.S]],TABELA_PRODUÇÃO[[COD]:[SERVIÇOS]],3,FALSE),"")</f>
        <v/>
      </c>
      <c r="I489" s="140" t="str">
        <f>IFERROR(VLOOKUP(ACOMPANHAMENTO_02[[#This Row],[COD.S]],TABELA_PRODUÇÃO[[COD]:[UND.]],4,FALSE),"")</f>
        <v/>
      </c>
      <c r="J489" s="141"/>
      <c r="K489" s="58"/>
      <c r="L489" s="9"/>
      <c r="M48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8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8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89" s="140">
        <f>ACOMPANHAMENTO_02[[#This Row],[QUANT]]</f>
        <v>0</v>
      </c>
    </row>
    <row r="490" spans="2:16" x14ac:dyDescent="0.25">
      <c r="B490" s="140" t="str">
        <f>IF(ACOMPANHAMENTO_02[[#This Row],[MAT]]="","",COUNTA($C$8:C490))</f>
        <v/>
      </c>
      <c r="C490" s="3"/>
      <c r="D490" s="28" t="str">
        <f>IFERROR(VLOOKUP(ACOMPANHAMENTO_02[[#This Row],[MAT]],FUNCIONARIOS[],3,FALSE),"")</f>
        <v/>
      </c>
      <c r="E490" s="28" t="str">
        <f>IFERROR(VLOOKUP(ACOMPANHAMENTO_02[[#This Row],[MAT]],FUNCIONARIOS[],4,FALSE),"")</f>
        <v/>
      </c>
      <c r="F490" s="8"/>
      <c r="G490" s="7"/>
      <c r="H490" s="28" t="str">
        <f>IFERROR(VLOOKUP(ACOMPANHAMENTO_02[[#This Row],[COD.S]],TABELA_PRODUÇÃO[[COD]:[SERVIÇOS]],3,FALSE),"")</f>
        <v/>
      </c>
      <c r="I490" s="140" t="str">
        <f>IFERROR(VLOOKUP(ACOMPANHAMENTO_02[[#This Row],[COD.S]],TABELA_PRODUÇÃO[[COD]:[UND.]],4,FALSE),"")</f>
        <v/>
      </c>
      <c r="J490" s="141"/>
      <c r="K490" s="58"/>
      <c r="L490" s="9"/>
      <c r="M49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9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9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90" s="140">
        <f>ACOMPANHAMENTO_02[[#This Row],[QUANT]]</f>
        <v>0</v>
      </c>
    </row>
    <row r="491" spans="2:16" x14ac:dyDescent="0.25">
      <c r="B491" s="140" t="str">
        <f>IF(ACOMPANHAMENTO_02[[#This Row],[MAT]]="","",COUNTA($C$8:C491))</f>
        <v/>
      </c>
      <c r="C491" s="3"/>
      <c r="D491" s="28" t="str">
        <f>IFERROR(VLOOKUP(ACOMPANHAMENTO_02[[#This Row],[MAT]],FUNCIONARIOS[],3,FALSE),"")</f>
        <v/>
      </c>
      <c r="E491" s="28" t="str">
        <f>IFERROR(VLOOKUP(ACOMPANHAMENTO_02[[#This Row],[MAT]],FUNCIONARIOS[],4,FALSE),"")</f>
        <v/>
      </c>
      <c r="F491" s="8"/>
      <c r="G491" s="7"/>
      <c r="H491" s="28" t="str">
        <f>IFERROR(VLOOKUP(ACOMPANHAMENTO_02[[#This Row],[COD.S]],TABELA_PRODUÇÃO[[COD]:[SERVIÇOS]],3,FALSE),"")</f>
        <v/>
      </c>
      <c r="I491" s="140" t="str">
        <f>IFERROR(VLOOKUP(ACOMPANHAMENTO_02[[#This Row],[COD.S]],TABELA_PRODUÇÃO[[COD]:[UND.]],4,FALSE),"")</f>
        <v/>
      </c>
      <c r="J491" s="141"/>
      <c r="K491" s="58"/>
      <c r="L491" s="9"/>
      <c r="M49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9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9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91" s="140">
        <f>ACOMPANHAMENTO_02[[#This Row],[QUANT]]</f>
        <v>0</v>
      </c>
    </row>
    <row r="492" spans="2:16" x14ac:dyDescent="0.25">
      <c r="B492" s="140" t="str">
        <f>IF(ACOMPANHAMENTO_02[[#This Row],[MAT]]="","",COUNTA($C$8:C492))</f>
        <v/>
      </c>
      <c r="C492" s="3"/>
      <c r="D492" s="28" t="str">
        <f>IFERROR(VLOOKUP(ACOMPANHAMENTO_02[[#This Row],[MAT]],FUNCIONARIOS[],3,FALSE),"")</f>
        <v/>
      </c>
      <c r="E492" s="28" t="str">
        <f>IFERROR(VLOOKUP(ACOMPANHAMENTO_02[[#This Row],[MAT]],FUNCIONARIOS[],4,FALSE),"")</f>
        <v/>
      </c>
      <c r="F492" s="8"/>
      <c r="G492" s="7"/>
      <c r="H492" s="28" t="str">
        <f>IFERROR(VLOOKUP(ACOMPANHAMENTO_02[[#This Row],[COD.S]],TABELA_PRODUÇÃO[[COD]:[SERVIÇOS]],3,FALSE),"")</f>
        <v/>
      </c>
      <c r="I492" s="140" t="str">
        <f>IFERROR(VLOOKUP(ACOMPANHAMENTO_02[[#This Row],[COD.S]],TABELA_PRODUÇÃO[[COD]:[UND.]],4,FALSE),"")</f>
        <v/>
      </c>
      <c r="J492" s="141"/>
      <c r="K492" s="58"/>
      <c r="L492" s="9"/>
      <c r="M49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9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9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92" s="140">
        <f>ACOMPANHAMENTO_02[[#This Row],[QUANT]]</f>
        <v>0</v>
      </c>
    </row>
    <row r="493" spans="2:16" x14ac:dyDescent="0.25">
      <c r="B493" s="140" t="str">
        <f>IF(ACOMPANHAMENTO_02[[#This Row],[MAT]]="","",COUNTA($C$8:C493))</f>
        <v/>
      </c>
      <c r="C493" s="3"/>
      <c r="D493" s="28" t="str">
        <f>IFERROR(VLOOKUP(ACOMPANHAMENTO_02[[#This Row],[MAT]],FUNCIONARIOS[],3,FALSE),"")</f>
        <v/>
      </c>
      <c r="E493" s="28" t="str">
        <f>IFERROR(VLOOKUP(ACOMPANHAMENTO_02[[#This Row],[MAT]],FUNCIONARIOS[],4,FALSE),"")</f>
        <v/>
      </c>
      <c r="F493" s="8"/>
      <c r="G493" s="7"/>
      <c r="H493" s="28" t="str">
        <f>IFERROR(VLOOKUP(ACOMPANHAMENTO_02[[#This Row],[COD.S]],TABELA_PRODUÇÃO[[COD]:[SERVIÇOS]],3,FALSE),"")</f>
        <v/>
      </c>
      <c r="I493" s="140" t="str">
        <f>IFERROR(VLOOKUP(ACOMPANHAMENTO_02[[#This Row],[COD.S]],TABELA_PRODUÇÃO[[COD]:[UND.]],4,FALSE),"")</f>
        <v/>
      </c>
      <c r="J493" s="141"/>
      <c r="K493" s="58"/>
      <c r="L493" s="9"/>
      <c r="M49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9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9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93" s="140">
        <f>ACOMPANHAMENTO_02[[#This Row],[QUANT]]</f>
        <v>0</v>
      </c>
    </row>
    <row r="494" spans="2:16" x14ac:dyDescent="0.25">
      <c r="B494" s="140" t="str">
        <f>IF(ACOMPANHAMENTO_02[[#This Row],[MAT]]="","",COUNTA($C$8:C494))</f>
        <v/>
      </c>
      <c r="C494" s="3"/>
      <c r="D494" s="28" t="str">
        <f>IFERROR(VLOOKUP(ACOMPANHAMENTO_02[[#This Row],[MAT]],FUNCIONARIOS[],3,FALSE),"")</f>
        <v/>
      </c>
      <c r="E494" s="28" t="str">
        <f>IFERROR(VLOOKUP(ACOMPANHAMENTO_02[[#This Row],[MAT]],FUNCIONARIOS[],4,FALSE),"")</f>
        <v/>
      </c>
      <c r="F494" s="8"/>
      <c r="G494" s="7"/>
      <c r="H494" s="28" t="str">
        <f>IFERROR(VLOOKUP(ACOMPANHAMENTO_02[[#This Row],[COD.S]],TABELA_PRODUÇÃO[[COD]:[SERVIÇOS]],3,FALSE),"")</f>
        <v/>
      </c>
      <c r="I494" s="140" t="str">
        <f>IFERROR(VLOOKUP(ACOMPANHAMENTO_02[[#This Row],[COD.S]],TABELA_PRODUÇÃO[[COD]:[UND.]],4,FALSE),"")</f>
        <v/>
      </c>
      <c r="J494" s="141"/>
      <c r="K494" s="58"/>
      <c r="L494" s="9"/>
      <c r="M49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9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9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94" s="140">
        <f>ACOMPANHAMENTO_02[[#This Row],[QUANT]]</f>
        <v>0</v>
      </c>
    </row>
    <row r="495" spans="2:16" x14ac:dyDescent="0.25">
      <c r="B495" s="140" t="str">
        <f>IF(ACOMPANHAMENTO_02[[#This Row],[MAT]]="","",COUNTA($C$8:C495))</f>
        <v/>
      </c>
      <c r="C495" s="3"/>
      <c r="D495" s="28" t="str">
        <f>IFERROR(VLOOKUP(ACOMPANHAMENTO_02[[#This Row],[MAT]],FUNCIONARIOS[],3,FALSE),"")</f>
        <v/>
      </c>
      <c r="E495" s="28" t="str">
        <f>IFERROR(VLOOKUP(ACOMPANHAMENTO_02[[#This Row],[MAT]],FUNCIONARIOS[],4,FALSE),"")</f>
        <v/>
      </c>
      <c r="F495" s="8"/>
      <c r="G495" s="7"/>
      <c r="H495" s="28" t="str">
        <f>IFERROR(VLOOKUP(ACOMPANHAMENTO_02[[#This Row],[COD.S]],TABELA_PRODUÇÃO[[COD]:[SERVIÇOS]],3,FALSE),"")</f>
        <v/>
      </c>
      <c r="I495" s="140" t="str">
        <f>IFERROR(VLOOKUP(ACOMPANHAMENTO_02[[#This Row],[COD.S]],TABELA_PRODUÇÃO[[COD]:[UND.]],4,FALSE),"")</f>
        <v/>
      </c>
      <c r="J495" s="141"/>
      <c r="K495" s="58"/>
      <c r="L495" s="9"/>
      <c r="M49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9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9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95" s="140">
        <f>ACOMPANHAMENTO_02[[#This Row],[QUANT]]</f>
        <v>0</v>
      </c>
    </row>
    <row r="496" spans="2:16" x14ac:dyDescent="0.25">
      <c r="B496" s="140" t="str">
        <f>IF(ACOMPANHAMENTO_02[[#This Row],[MAT]]="","",COUNTA($C$8:C496))</f>
        <v/>
      </c>
      <c r="C496" s="3"/>
      <c r="D496" s="28" t="str">
        <f>IFERROR(VLOOKUP(ACOMPANHAMENTO_02[[#This Row],[MAT]],FUNCIONARIOS[],3,FALSE),"")</f>
        <v/>
      </c>
      <c r="E496" s="28" t="str">
        <f>IFERROR(VLOOKUP(ACOMPANHAMENTO_02[[#This Row],[MAT]],FUNCIONARIOS[],4,FALSE),"")</f>
        <v/>
      </c>
      <c r="F496" s="8"/>
      <c r="G496" s="7"/>
      <c r="H496" s="28" t="str">
        <f>IFERROR(VLOOKUP(ACOMPANHAMENTO_02[[#This Row],[COD.S]],TABELA_PRODUÇÃO[[COD]:[SERVIÇOS]],3,FALSE),"")</f>
        <v/>
      </c>
      <c r="I496" s="140" t="str">
        <f>IFERROR(VLOOKUP(ACOMPANHAMENTO_02[[#This Row],[COD.S]],TABELA_PRODUÇÃO[[COD]:[UND.]],4,FALSE),"")</f>
        <v/>
      </c>
      <c r="J496" s="141"/>
      <c r="K496" s="58"/>
      <c r="L496" s="9"/>
      <c r="M49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9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9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96" s="140">
        <f>ACOMPANHAMENTO_02[[#This Row],[QUANT]]</f>
        <v>0</v>
      </c>
    </row>
    <row r="497" spans="2:16" x14ac:dyDescent="0.25">
      <c r="B497" s="140" t="str">
        <f>IF(ACOMPANHAMENTO_02[[#This Row],[MAT]]="","",COUNTA($C$8:C497))</f>
        <v/>
      </c>
      <c r="C497" s="3"/>
      <c r="D497" s="28" t="str">
        <f>IFERROR(VLOOKUP(ACOMPANHAMENTO_02[[#This Row],[MAT]],FUNCIONARIOS[],3,FALSE),"")</f>
        <v/>
      </c>
      <c r="E497" s="28" t="str">
        <f>IFERROR(VLOOKUP(ACOMPANHAMENTO_02[[#This Row],[MAT]],FUNCIONARIOS[],4,FALSE),"")</f>
        <v/>
      </c>
      <c r="F497" s="8"/>
      <c r="G497" s="7"/>
      <c r="H497" s="28" t="str">
        <f>IFERROR(VLOOKUP(ACOMPANHAMENTO_02[[#This Row],[COD.S]],TABELA_PRODUÇÃO[[COD]:[SERVIÇOS]],3,FALSE),"")</f>
        <v/>
      </c>
      <c r="I497" s="140" t="str">
        <f>IFERROR(VLOOKUP(ACOMPANHAMENTO_02[[#This Row],[COD.S]],TABELA_PRODUÇÃO[[COD]:[UND.]],4,FALSE),"")</f>
        <v/>
      </c>
      <c r="J497" s="141"/>
      <c r="K497" s="58"/>
      <c r="L497" s="9"/>
      <c r="M49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9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9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97" s="140">
        <f>ACOMPANHAMENTO_02[[#This Row],[QUANT]]</f>
        <v>0</v>
      </c>
    </row>
    <row r="498" spans="2:16" x14ac:dyDescent="0.25">
      <c r="B498" s="140" t="str">
        <f>IF(ACOMPANHAMENTO_02[[#This Row],[MAT]]="","",COUNTA($C$8:C498))</f>
        <v/>
      </c>
      <c r="C498" s="3"/>
      <c r="D498" s="28" t="str">
        <f>IFERROR(VLOOKUP(ACOMPANHAMENTO_02[[#This Row],[MAT]],FUNCIONARIOS[],3,FALSE),"")</f>
        <v/>
      </c>
      <c r="E498" s="28" t="str">
        <f>IFERROR(VLOOKUP(ACOMPANHAMENTO_02[[#This Row],[MAT]],FUNCIONARIOS[],4,FALSE),"")</f>
        <v/>
      </c>
      <c r="F498" s="8"/>
      <c r="G498" s="7"/>
      <c r="H498" s="28" t="str">
        <f>IFERROR(VLOOKUP(ACOMPANHAMENTO_02[[#This Row],[COD.S]],TABELA_PRODUÇÃO[[COD]:[SERVIÇOS]],3,FALSE),"")</f>
        <v/>
      </c>
      <c r="I498" s="140" t="str">
        <f>IFERROR(VLOOKUP(ACOMPANHAMENTO_02[[#This Row],[COD.S]],TABELA_PRODUÇÃO[[COD]:[UND.]],4,FALSE),"")</f>
        <v/>
      </c>
      <c r="J498" s="141"/>
      <c r="K498" s="58"/>
      <c r="L498" s="9"/>
      <c r="M49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9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9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98" s="140">
        <f>ACOMPANHAMENTO_02[[#This Row],[QUANT]]</f>
        <v>0</v>
      </c>
    </row>
    <row r="499" spans="2:16" x14ac:dyDescent="0.25">
      <c r="B499" s="140" t="str">
        <f>IF(ACOMPANHAMENTO_02[[#This Row],[MAT]]="","",COUNTA($C$8:C499))</f>
        <v/>
      </c>
      <c r="C499" s="3"/>
      <c r="D499" s="28" t="str">
        <f>IFERROR(VLOOKUP(ACOMPANHAMENTO_02[[#This Row],[MAT]],FUNCIONARIOS[],3,FALSE),"")</f>
        <v/>
      </c>
      <c r="E499" s="28" t="str">
        <f>IFERROR(VLOOKUP(ACOMPANHAMENTO_02[[#This Row],[MAT]],FUNCIONARIOS[],4,FALSE),"")</f>
        <v/>
      </c>
      <c r="F499" s="8"/>
      <c r="G499" s="7"/>
      <c r="H499" s="28" t="str">
        <f>IFERROR(VLOOKUP(ACOMPANHAMENTO_02[[#This Row],[COD.S]],TABELA_PRODUÇÃO[[COD]:[SERVIÇOS]],3,FALSE),"")</f>
        <v/>
      </c>
      <c r="I499" s="140" t="str">
        <f>IFERROR(VLOOKUP(ACOMPANHAMENTO_02[[#This Row],[COD.S]],TABELA_PRODUÇÃO[[COD]:[UND.]],4,FALSE),"")</f>
        <v/>
      </c>
      <c r="J499" s="141"/>
      <c r="K499" s="58"/>
      <c r="L499" s="9"/>
      <c r="M49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49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49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499" s="140">
        <f>ACOMPANHAMENTO_02[[#This Row],[QUANT]]</f>
        <v>0</v>
      </c>
    </row>
    <row r="500" spans="2:16" x14ac:dyDescent="0.25">
      <c r="B500" s="140" t="str">
        <f>IF(ACOMPANHAMENTO_02[[#This Row],[MAT]]="","",COUNTA($C$8:C500))</f>
        <v/>
      </c>
      <c r="C500" s="3"/>
      <c r="D500" s="28" t="str">
        <f>IFERROR(VLOOKUP(ACOMPANHAMENTO_02[[#This Row],[MAT]],FUNCIONARIOS[],3,FALSE),"")</f>
        <v/>
      </c>
      <c r="E500" s="28" t="str">
        <f>IFERROR(VLOOKUP(ACOMPANHAMENTO_02[[#This Row],[MAT]],FUNCIONARIOS[],4,FALSE),"")</f>
        <v/>
      </c>
      <c r="F500" s="8"/>
      <c r="G500" s="7"/>
      <c r="H500" s="28" t="str">
        <f>IFERROR(VLOOKUP(ACOMPANHAMENTO_02[[#This Row],[COD.S]],TABELA_PRODUÇÃO[[COD]:[SERVIÇOS]],3,FALSE),"")</f>
        <v/>
      </c>
      <c r="I500" s="140" t="str">
        <f>IFERROR(VLOOKUP(ACOMPANHAMENTO_02[[#This Row],[COD.S]],TABELA_PRODUÇÃO[[COD]:[UND.]],4,FALSE),"")</f>
        <v/>
      </c>
      <c r="J500" s="141"/>
      <c r="K500" s="58"/>
      <c r="L500" s="9"/>
      <c r="M50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0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0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00" s="140">
        <f>ACOMPANHAMENTO_02[[#This Row],[QUANT]]</f>
        <v>0</v>
      </c>
    </row>
    <row r="501" spans="2:16" x14ac:dyDescent="0.25">
      <c r="B501" s="140" t="str">
        <f>IF(ACOMPANHAMENTO_02[[#This Row],[MAT]]="","",COUNTA($C$8:C501))</f>
        <v/>
      </c>
      <c r="C501" s="3"/>
      <c r="D501" s="28" t="str">
        <f>IFERROR(VLOOKUP(ACOMPANHAMENTO_02[[#This Row],[MAT]],FUNCIONARIOS[],3,FALSE),"")</f>
        <v/>
      </c>
      <c r="E501" s="28" t="str">
        <f>IFERROR(VLOOKUP(ACOMPANHAMENTO_02[[#This Row],[MAT]],FUNCIONARIOS[],4,FALSE),"")</f>
        <v/>
      </c>
      <c r="F501" s="8"/>
      <c r="G501" s="7"/>
      <c r="H501" s="28" t="str">
        <f>IFERROR(VLOOKUP(ACOMPANHAMENTO_02[[#This Row],[COD.S]],TABELA_PRODUÇÃO[[COD]:[SERVIÇOS]],3,FALSE),"")</f>
        <v/>
      </c>
      <c r="I501" s="140" t="str">
        <f>IFERROR(VLOOKUP(ACOMPANHAMENTO_02[[#This Row],[COD.S]],TABELA_PRODUÇÃO[[COD]:[UND.]],4,FALSE),"")</f>
        <v/>
      </c>
      <c r="J501" s="141"/>
      <c r="K501" s="58"/>
      <c r="L501" s="9"/>
      <c r="M50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0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0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01" s="140">
        <f>ACOMPANHAMENTO_02[[#This Row],[QUANT]]</f>
        <v>0</v>
      </c>
    </row>
    <row r="502" spans="2:16" x14ac:dyDescent="0.25">
      <c r="B502" s="140" t="str">
        <f>IF(ACOMPANHAMENTO_02[[#This Row],[MAT]]="","",COUNTA($C$8:C502))</f>
        <v/>
      </c>
      <c r="C502" s="3"/>
      <c r="D502" s="28" t="str">
        <f>IFERROR(VLOOKUP(ACOMPANHAMENTO_02[[#This Row],[MAT]],FUNCIONARIOS[],3,FALSE),"")</f>
        <v/>
      </c>
      <c r="E502" s="28" t="str">
        <f>IFERROR(VLOOKUP(ACOMPANHAMENTO_02[[#This Row],[MAT]],FUNCIONARIOS[],4,FALSE),"")</f>
        <v/>
      </c>
      <c r="F502" s="8"/>
      <c r="G502" s="7"/>
      <c r="H502" s="28" t="str">
        <f>IFERROR(VLOOKUP(ACOMPANHAMENTO_02[[#This Row],[COD.S]],TABELA_PRODUÇÃO[[COD]:[SERVIÇOS]],3,FALSE),"")</f>
        <v/>
      </c>
      <c r="I502" s="140" t="str">
        <f>IFERROR(VLOOKUP(ACOMPANHAMENTO_02[[#This Row],[COD.S]],TABELA_PRODUÇÃO[[COD]:[UND.]],4,FALSE),"")</f>
        <v/>
      </c>
      <c r="J502" s="141"/>
      <c r="K502" s="58"/>
      <c r="L502" s="9"/>
      <c r="M50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0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0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02" s="140">
        <f>ACOMPANHAMENTO_02[[#This Row],[QUANT]]</f>
        <v>0</v>
      </c>
    </row>
    <row r="503" spans="2:16" x14ac:dyDescent="0.25">
      <c r="B503" s="140" t="str">
        <f>IF(ACOMPANHAMENTO_02[[#This Row],[MAT]]="","",COUNTA($C$8:C503))</f>
        <v/>
      </c>
      <c r="C503" s="3"/>
      <c r="D503" s="28" t="str">
        <f>IFERROR(VLOOKUP(ACOMPANHAMENTO_02[[#This Row],[MAT]],FUNCIONARIOS[],3,FALSE),"")</f>
        <v/>
      </c>
      <c r="E503" s="28" t="str">
        <f>IFERROR(VLOOKUP(ACOMPANHAMENTO_02[[#This Row],[MAT]],FUNCIONARIOS[],4,FALSE),"")</f>
        <v/>
      </c>
      <c r="F503" s="8"/>
      <c r="G503" s="7"/>
      <c r="H503" s="28" t="str">
        <f>IFERROR(VLOOKUP(ACOMPANHAMENTO_02[[#This Row],[COD.S]],TABELA_PRODUÇÃO[[COD]:[SERVIÇOS]],3,FALSE),"")</f>
        <v/>
      </c>
      <c r="I503" s="140" t="str">
        <f>IFERROR(VLOOKUP(ACOMPANHAMENTO_02[[#This Row],[COD.S]],TABELA_PRODUÇÃO[[COD]:[UND.]],4,FALSE),"")</f>
        <v/>
      </c>
      <c r="J503" s="141"/>
      <c r="K503" s="58"/>
      <c r="L503" s="9"/>
      <c r="M50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0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0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03" s="140">
        <f>ACOMPANHAMENTO_02[[#This Row],[QUANT]]</f>
        <v>0</v>
      </c>
    </row>
    <row r="504" spans="2:16" x14ac:dyDescent="0.25">
      <c r="B504" s="140" t="str">
        <f>IF(ACOMPANHAMENTO_02[[#This Row],[MAT]]="","",COUNTA($C$8:C504))</f>
        <v/>
      </c>
      <c r="C504" s="3"/>
      <c r="D504" s="28" t="str">
        <f>IFERROR(VLOOKUP(ACOMPANHAMENTO_02[[#This Row],[MAT]],FUNCIONARIOS[],3,FALSE),"")</f>
        <v/>
      </c>
      <c r="E504" s="28" t="str">
        <f>IFERROR(VLOOKUP(ACOMPANHAMENTO_02[[#This Row],[MAT]],FUNCIONARIOS[],4,FALSE),"")</f>
        <v/>
      </c>
      <c r="F504" s="8"/>
      <c r="G504" s="7"/>
      <c r="H504" s="28" t="str">
        <f>IFERROR(VLOOKUP(ACOMPANHAMENTO_02[[#This Row],[COD.S]],TABELA_PRODUÇÃO[[COD]:[SERVIÇOS]],3,FALSE),"")</f>
        <v/>
      </c>
      <c r="I504" s="140" t="str">
        <f>IFERROR(VLOOKUP(ACOMPANHAMENTO_02[[#This Row],[COD.S]],TABELA_PRODUÇÃO[[COD]:[UND.]],4,FALSE),"")</f>
        <v/>
      </c>
      <c r="J504" s="141"/>
      <c r="K504" s="58"/>
      <c r="L504" s="9"/>
      <c r="M50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0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0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04" s="140">
        <f>ACOMPANHAMENTO_02[[#This Row],[QUANT]]</f>
        <v>0</v>
      </c>
    </row>
    <row r="505" spans="2:16" x14ac:dyDescent="0.25">
      <c r="B505" s="140" t="str">
        <f>IF(ACOMPANHAMENTO_02[[#This Row],[MAT]]="","",COUNTA($C$8:C505))</f>
        <v/>
      </c>
      <c r="C505" s="3"/>
      <c r="D505" s="28" t="str">
        <f>IFERROR(VLOOKUP(ACOMPANHAMENTO_02[[#This Row],[MAT]],FUNCIONARIOS[],3,FALSE),"")</f>
        <v/>
      </c>
      <c r="E505" s="28" t="str">
        <f>IFERROR(VLOOKUP(ACOMPANHAMENTO_02[[#This Row],[MAT]],FUNCIONARIOS[],4,FALSE),"")</f>
        <v/>
      </c>
      <c r="F505" s="8"/>
      <c r="G505" s="7"/>
      <c r="H505" s="28" t="str">
        <f>IFERROR(VLOOKUP(ACOMPANHAMENTO_02[[#This Row],[COD.S]],TABELA_PRODUÇÃO[[COD]:[SERVIÇOS]],3,FALSE),"")</f>
        <v/>
      </c>
      <c r="I505" s="140" t="str">
        <f>IFERROR(VLOOKUP(ACOMPANHAMENTO_02[[#This Row],[COD.S]],TABELA_PRODUÇÃO[[COD]:[UND.]],4,FALSE),"")</f>
        <v/>
      </c>
      <c r="J505" s="141"/>
      <c r="K505" s="58"/>
      <c r="L505" s="9"/>
      <c r="M50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0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0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05" s="140">
        <f>ACOMPANHAMENTO_02[[#This Row],[QUANT]]</f>
        <v>0</v>
      </c>
    </row>
    <row r="506" spans="2:16" x14ac:dyDescent="0.25">
      <c r="B506" s="140" t="str">
        <f>IF(ACOMPANHAMENTO_02[[#This Row],[MAT]]="","",COUNTA($C$8:C506))</f>
        <v/>
      </c>
      <c r="C506" s="3"/>
      <c r="D506" s="28" t="str">
        <f>IFERROR(VLOOKUP(ACOMPANHAMENTO_02[[#This Row],[MAT]],FUNCIONARIOS[],3,FALSE),"")</f>
        <v/>
      </c>
      <c r="E506" s="28" t="str">
        <f>IFERROR(VLOOKUP(ACOMPANHAMENTO_02[[#This Row],[MAT]],FUNCIONARIOS[],4,FALSE),"")</f>
        <v/>
      </c>
      <c r="F506" s="8"/>
      <c r="G506" s="7"/>
      <c r="H506" s="28" t="str">
        <f>IFERROR(VLOOKUP(ACOMPANHAMENTO_02[[#This Row],[COD.S]],TABELA_PRODUÇÃO[[COD]:[SERVIÇOS]],3,FALSE),"")</f>
        <v/>
      </c>
      <c r="I506" s="140" t="str">
        <f>IFERROR(VLOOKUP(ACOMPANHAMENTO_02[[#This Row],[COD.S]],TABELA_PRODUÇÃO[[COD]:[UND.]],4,FALSE),"")</f>
        <v/>
      </c>
      <c r="J506" s="141"/>
      <c r="K506" s="58"/>
      <c r="L506" s="9"/>
      <c r="M50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0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0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06" s="140">
        <f>ACOMPANHAMENTO_02[[#This Row],[QUANT]]</f>
        <v>0</v>
      </c>
    </row>
    <row r="507" spans="2:16" x14ac:dyDescent="0.25">
      <c r="B507" s="140" t="str">
        <f>IF(ACOMPANHAMENTO_02[[#This Row],[MAT]]="","",COUNTA($C$8:C507))</f>
        <v/>
      </c>
      <c r="C507" s="3"/>
      <c r="D507" s="28" t="str">
        <f>IFERROR(VLOOKUP(ACOMPANHAMENTO_02[[#This Row],[MAT]],FUNCIONARIOS[],3,FALSE),"")</f>
        <v/>
      </c>
      <c r="E507" s="28" t="str">
        <f>IFERROR(VLOOKUP(ACOMPANHAMENTO_02[[#This Row],[MAT]],FUNCIONARIOS[],4,FALSE),"")</f>
        <v/>
      </c>
      <c r="F507" s="8"/>
      <c r="G507" s="7"/>
      <c r="H507" s="28" t="str">
        <f>IFERROR(VLOOKUP(ACOMPANHAMENTO_02[[#This Row],[COD.S]],TABELA_PRODUÇÃO[[COD]:[SERVIÇOS]],3,FALSE),"")</f>
        <v/>
      </c>
      <c r="I507" s="140" t="str">
        <f>IFERROR(VLOOKUP(ACOMPANHAMENTO_02[[#This Row],[COD.S]],TABELA_PRODUÇÃO[[COD]:[UND.]],4,FALSE),"")</f>
        <v/>
      </c>
      <c r="J507" s="141"/>
      <c r="K507" s="58"/>
      <c r="L507" s="9"/>
      <c r="M50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0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0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07" s="140">
        <f>ACOMPANHAMENTO_02[[#This Row],[QUANT]]</f>
        <v>0</v>
      </c>
    </row>
    <row r="508" spans="2:16" x14ac:dyDescent="0.25">
      <c r="B508" s="140" t="str">
        <f>IF(ACOMPANHAMENTO_02[[#This Row],[MAT]]="","",COUNTA($C$8:C508))</f>
        <v/>
      </c>
      <c r="C508" s="3"/>
      <c r="D508" s="28" t="str">
        <f>IFERROR(VLOOKUP(ACOMPANHAMENTO_02[[#This Row],[MAT]],FUNCIONARIOS[],3,FALSE),"")</f>
        <v/>
      </c>
      <c r="E508" s="28" t="str">
        <f>IFERROR(VLOOKUP(ACOMPANHAMENTO_02[[#This Row],[MAT]],FUNCIONARIOS[],4,FALSE),"")</f>
        <v/>
      </c>
      <c r="F508" s="8"/>
      <c r="G508" s="7"/>
      <c r="H508" s="28" t="str">
        <f>IFERROR(VLOOKUP(ACOMPANHAMENTO_02[[#This Row],[COD.S]],TABELA_PRODUÇÃO[[COD]:[SERVIÇOS]],3,FALSE),"")</f>
        <v/>
      </c>
      <c r="I508" s="140" t="str">
        <f>IFERROR(VLOOKUP(ACOMPANHAMENTO_02[[#This Row],[COD.S]],TABELA_PRODUÇÃO[[COD]:[UND.]],4,FALSE),"")</f>
        <v/>
      </c>
      <c r="J508" s="141"/>
      <c r="K508" s="58"/>
      <c r="L508" s="9"/>
      <c r="M50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0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0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08" s="140">
        <f>ACOMPANHAMENTO_02[[#This Row],[QUANT]]</f>
        <v>0</v>
      </c>
    </row>
    <row r="509" spans="2:16" x14ac:dyDescent="0.25">
      <c r="B509" s="140" t="str">
        <f>IF(ACOMPANHAMENTO_02[[#This Row],[MAT]]="","",COUNTA($C$8:C509))</f>
        <v/>
      </c>
      <c r="C509" s="3"/>
      <c r="D509" s="28" t="str">
        <f>IFERROR(VLOOKUP(ACOMPANHAMENTO_02[[#This Row],[MAT]],FUNCIONARIOS[],3,FALSE),"")</f>
        <v/>
      </c>
      <c r="E509" s="28" t="str">
        <f>IFERROR(VLOOKUP(ACOMPANHAMENTO_02[[#This Row],[MAT]],FUNCIONARIOS[],4,FALSE),"")</f>
        <v/>
      </c>
      <c r="F509" s="8"/>
      <c r="G509" s="7"/>
      <c r="H509" s="28" t="str">
        <f>IFERROR(VLOOKUP(ACOMPANHAMENTO_02[[#This Row],[COD.S]],TABELA_PRODUÇÃO[[COD]:[SERVIÇOS]],3,FALSE),"")</f>
        <v/>
      </c>
      <c r="I509" s="140" t="str">
        <f>IFERROR(VLOOKUP(ACOMPANHAMENTO_02[[#This Row],[COD.S]],TABELA_PRODUÇÃO[[COD]:[UND.]],4,FALSE),"")</f>
        <v/>
      </c>
      <c r="J509" s="141"/>
      <c r="K509" s="58"/>
      <c r="L509" s="9"/>
      <c r="M50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0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0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09" s="140">
        <f>ACOMPANHAMENTO_02[[#This Row],[QUANT]]</f>
        <v>0</v>
      </c>
    </row>
    <row r="510" spans="2:16" x14ac:dyDescent="0.25">
      <c r="B510" s="140" t="str">
        <f>IF(ACOMPANHAMENTO_02[[#This Row],[MAT]]="","",COUNTA($C$8:C510))</f>
        <v/>
      </c>
      <c r="C510" s="3"/>
      <c r="D510" s="28" t="str">
        <f>IFERROR(VLOOKUP(ACOMPANHAMENTO_02[[#This Row],[MAT]],FUNCIONARIOS[],3,FALSE),"")</f>
        <v/>
      </c>
      <c r="E510" s="28" t="str">
        <f>IFERROR(VLOOKUP(ACOMPANHAMENTO_02[[#This Row],[MAT]],FUNCIONARIOS[],4,FALSE),"")</f>
        <v/>
      </c>
      <c r="F510" s="8"/>
      <c r="G510" s="7"/>
      <c r="H510" s="28" t="str">
        <f>IFERROR(VLOOKUP(ACOMPANHAMENTO_02[[#This Row],[COD.S]],TABELA_PRODUÇÃO[[COD]:[SERVIÇOS]],3,FALSE),"")</f>
        <v/>
      </c>
      <c r="I510" s="140" t="str">
        <f>IFERROR(VLOOKUP(ACOMPANHAMENTO_02[[#This Row],[COD.S]],TABELA_PRODUÇÃO[[COD]:[UND.]],4,FALSE),"")</f>
        <v/>
      </c>
      <c r="J510" s="141"/>
      <c r="K510" s="58"/>
      <c r="L510" s="9"/>
      <c r="M51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1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1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10" s="140">
        <f>ACOMPANHAMENTO_02[[#This Row],[QUANT]]</f>
        <v>0</v>
      </c>
    </row>
    <row r="511" spans="2:16" x14ac:dyDescent="0.25">
      <c r="B511" s="140" t="str">
        <f>IF(ACOMPANHAMENTO_02[[#This Row],[MAT]]="","",COUNTA($C$8:C511))</f>
        <v/>
      </c>
      <c r="C511" s="3"/>
      <c r="D511" s="28" t="str">
        <f>IFERROR(VLOOKUP(ACOMPANHAMENTO_02[[#This Row],[MAT]],FUNCIONARIOS[],3,FALSE),"")</f>
        <v/>
      </c>
      <c r="E511" s="28" t="str">
        <f>IFERROR(VLOOKUP(ACOMPANHAMENTO_02[[#This Row],[MAT]],FUNCIONARIOS[],4,FALSE),"")</f>
        <v/>
      </c>
      <c r="F511" s="8"/>
      <c r="G511" s="7"/>
      <c r="H511" s="28" t="str">
        <f>IFERROR(VLOOKUP(ACOMPANHAMENTO_02[[#This Row],[COD.S]],TABELA_PRODUÇÃO[[COD]:[SERVIÇOS]],3,FALSE),"")</f>
        <v/>
      </c>
      <c r="I511" s="140" t="str">
        <f>IFERROR(VLOOKUP(ACOMPANHAMENTO_02[[#This Row],[COD.S]],TABELA_PRODUÇÃO[[COD]:[UND.]],4,FALSE),"")</f>
        <v/>
      </c>
      <c r="J511" s="141"/>
      <c r="K511" s="58"/>
      <c r="L511" s="9"/>
      <c r="M51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1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1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11" s="140">
        <f>ACOMPANHAMENTO_02[[#This Row],[QUANT]]</f>
        <v>0</v>
      </c>
    </row>
    <row r="512" spans="2:16" x14ac:dyDescent="0.25">
      <c r="B512" s="140" t="str">
        <f>IF(ACOMPANHAMENTO_02[[#This Row],[MAT]]="","",COUNTA($C$8:C512))</f>
        <v/>
      </c>
      <c r="C512" s="3"/>
      <c r="D512" s="28" t="str">
        <f>IFERROR(VLOOKUP(ACOMPANHAMENTO_02[[#This Row],[MAT]],FUNCIONARIOS[],3,FALSE),"")</f>
        <v/>
      </c>
      <c r="E512" s="28" t="str">
        <f>IFERROR(VLOOKUP(ACOMPANHAMENTO_02[[#This Row],[MAT]],FUNCIONARIOS[],4,FALSE),"")</f>
        <v/>
      </c>
      <c r="F512" s="8"/>
      <c r="G512" s="7"/>
      <c r="H512" s="28" t="str">
        <f>IFERROR(VLOOKUP(ACOMPANHAMENTO_02[[#This Row],[COD.S]],TABELA_PRODUÇÃO[[COD]:[SERVIÇOS]],3,FALSE),"")</f>
        <v/>
      </c>
      <c r="I512" s="140" t="str">
        <f>IFERROR(VLOOKUP(ACOMPANHAMENTO_02[[#This Row],[COD.S]],TABELA_PRODUÇÃO[[COD]:[UND.]],4,FALSE),"")</f>
        <v/>
      </c>
      <c r="J512" s="141"/>
      <c r="K512" s="58"/>
      <c r="L512" s="9"/>
      <c r="M51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1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1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12" s="140">
        <f>ACOMPANHAMENTO_02[[#This Row],[QUANT]]</f>
        <v>0</v>
      </c>
    </row>
    <row r="513" spans="2:16" x14ac:dyDescent="0.25">
      <c r="B513" s="140" t="str">
        <f>IF(ACOMPANHAMENTO_02[[#This Row],[MAT]]="","",COUNTA($C$8:C513))</f>
        <v/>
      </c>
      <c r="C513" s="3"/>
      <c r="D513" s="28" t="str">
        <f>IFERROR(VLOOKUP(ACOMPANHAMENTO_02[[#This Row],[MAT]],FUNCIONARIOS[],3,FALSE),"")</f>
        <v/>
      </c>
      <c r="E513" s="28" t="str">
        <f>IFERROR(VLOOKUP(ACOMPANHAMENTO_02[[#This Row],[MAT]],FUNCIONARIOS[],4,FALSE),"")</f>
        <v/>
      </c>
      <c r="F513" s="8"/>
      <c r="G513" s="7"/>
      <c r="H513" s="28" t="str">
        <f>IFERROR(VLOOKUP(ACOMPANHAMENTO_02[[#This Row],[COD.S]],TABELA_PRODUÇÃO[[COD]:[SERVIÇOS]],3,FALSE),"")</f>
        <v/>
      </c>
      <c r="I513" s="140" t="str">
        <f>IFERROR(VLOOKUP(ACOMPANHAMENTO_02[[#This Row],[COD.S]],TABELA_PRODUÇÃO[[COD]:[UND.]],4,FALSE),"")</f>
        <v/>
      </c>
      <c r="J513" s="141"/>
      <c r="K513" s="58"/>
      <c r="L513" s="9"/>
      <c r="M51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1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1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13" s="140">
        <f>ACOMPANHAMENTO_02[[#This Row],[QUANT]]</f>
        <v>0</v>
      </c>
    </row>
    <row r="514" spans="2:16" x14ac:dyDescent="0.25">
      <c r="B514" s="140" t="str">
        <f>IF(ACOMPANHAMENTO_02[[#This Row],[MAT]]="","",COUNTA($C$8:C514))</f>
        <v/>
      </c>
      <c r="C514" s="3"/>
      <c r="D514" s="28" t="str">
        <f>IFERROR(VLOOKUP(ACOMPANHAMENTO_02[[#This Row],[MAT]],FUNCIONARIOS[],3,FALSE),"")</f>
        <v/>
      </c>
      <c r="E514" s="28" t="str">
        <f>IFERROR(VLOOKUP(ACOMPANHAMENTO_02[[#This Row],[MAT]],FUNCIONARIOS[],4,FALSE),"")</f>
        <v/>
      </c>
      <c r="F514" s="8"/>
      <c r="G514" s="7"/>
      <c r="H514" s="28" t="str">
        <f>IFERROR(VLOOKUP(ACOMPANHAMENTO_02[[#This Row],[COD.S]],TABELA_PRODUÇÃO[[COD]:[SERVIÇOS]],3,FALSE),"")</f>
        <v/>
      </c>
      <c r="I514" s="140" t="str">
        <f>IFERROR(VLOOKUP(ACOMPANHAMENTO_02[[#This Row],[COD.S]],TABELA_PRODUÇÃO[[COD]:[UND.]],4,FALSE),"")</f>
        <v/>
      </c>
      <c r="J514" s="141"/>
      <c r="K514" s="58"/>
      <c r="L514" s="9"/>
      <c r="M51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1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1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14" s="140">
        <f>ACOMPANHAMENTO_02[[#This Row],[QUANT]]</f>
        <v>0</v>
      </c>
    </row>
    <row r="515" spans="2:16" x14ac:dyDescent="0.25">
      <c r="B515" s="140" t="str">
        <f>IF(ACOMPANHAMENTO_02[[#This Row],[MAT]]="","",COUNTA($C$8:C515))</f>
        <v/>
      </c>
      <c r="C515" s="3"/>
      <c r="D515" s="28" t="str">
        <f>IFERROR(VLOOKUP(ACOMPANHAMENTO_02[[#This Row],[MAT]],FUNCIONARIOS[],3,FALSE),"")</f>
        <v/>
      </c>
      <c r="E515" s="28" t="str">
        <f>IFERROR(VLOOKUP(ACOMPANHAMENTO_02[[#This Row],[MAT]],FUNCIONARIOS[],4,FALSE),"")</f>
        <v/>
      </c>
      <c r="F515" s="8"/>
      <c r="G515" s="7"/>
      <c r="H515" s="28" t="str">
        <f>IFERROR(VLOOKUP(ACOMPANHAMENTO_02[[#This Row],[COD.S]],TABELA_PRODUÇÃO[[COD]:[SERVIÇOS]],3,FALSE),"")</f>
        <v/>
      </c>
      <c r="I515" s="140" t="str">
        <f>IFERROR(VLOOKUP(ACOMPANHAMENTO_02[[#This Row],[COD.S]],TABELA_PRODUÇÃO[[COD]:[UND.]],4,FALSE),"")</f>
        <v/>
      </c>
      <c r="J515" s="141"/>
      <c r="K515" s="58"/>
      <c r="L515" s="9"/>
      <c r="M51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1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1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15" s="140">
        <f>ACOMPANHAMENTO_02[[#This Row],[QUANT]]</f>
        <v>0</v>
      </c>
    </row>
    <row r="516" spans="2:16" x14ac:dyDescent="0.25">
      <c r="B516" s="140" t="str">
        <f>IF(ACOMPANHAMENTO_02[[#This Row],[MAT]]="","",COUNTA($C$8:C516))</f>
        <v/>
      </c>
      <c r="C516" s="3"/>
      <c r="D516" s="28" t="str">
        <f>IFERROR(VLOOKUP(ACOMPANHAMENTO_02[[#This Row],[MAT]],FUNCIONARIOS[],3,FALSE),"")</f>
        <v/>
      </c>
      <c r="E516" s="28" t="str">
        <f>IFERROR(VLOOKUP(ACOMPANHAMENTO_02[[#This Row],[MAT]],FUNCIONARIOS[],4,FALSE),"")</f>
        <v/>
      </c>
      <c r="F516" s="8"/>
      <c r="G516" s="7"/>
      <c r="H516" s="28" t="str">
        <f>IFERROR(VLOOKUP(ACOMPANHAMENTO_02[[#This Row],[COD.S]],TABELA_PRODUÇÃO[[COD]:[SERVIÇOS]],3,FALSE),"")</f>
        <v/>
      </c>
      <c r="I516" s="140" t="str">
        <f>IFERROR(VLOOKUP(ACOMPANHAMENTO_02[[#This Row],[COD.S]],TABELA_PRODUÇÃO[[COD]:[UND.]],4,FALSE),"")</f>
        <v/>
      </c>
      <c r="J516" s="141"/>
      <c r="K516" s="58"/>
      <c r="L516" s="9"/>
      <c r="M51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1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1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16" s="140">
        <f>ACOMPANHAMENTO_02[[#This Row],[QUANT]]</f>
        <v>0</v>
      </c>
    </row>
    <row r="517" spans="2:16" x14ac:dyDescent="0.25">
      <c r="B517" s="140" t="str">
        <f>IF(ACOMPANHAMENTO_02[[#This Row],[MAT]]="","",COUNTA($C$8:C517))</f>
        <v/>
      </c>
      <c r="C517" s="3"/>
      <c r="D517" s="28" t="str">
        <f>IFERROR(VLOOKUP(ACOMPANHAMENTO_02[[#This Row],[MAT]],FUNCIONARIOS[],3,FALSE),"")</f>
        <v/>
      </c>
      <c r="E517" s="28" t="str">
        <f>IFERROR(VLOOKUP(ACOMPANHAMENTO_02[[#This Row],[MAT]],FUNCIONARIOS[],4,FALSE),"")</f>
        <v/>
      </c>
      <c r="F517" s="8"/>
      <c r="G517" s="7"/>
      <c r="H517" s="28" t="str">
        <f>IFERROR(VLOOKUP(ACOMPANHAMENTO_02[[#This Row],[COD.S]],TABELA_PRODUÇÃO[[COD]:[SERVIÇOS]],3,FALSE),"")</f>
        <v/>
      </c>
      <c r="I517" s="140" t="str">
        <f>IFERROR(VLOOKUP(ACOMPANHAMENTO_02[[#This Row],[COD.S]],TABELA_PRODUÇÃO[[COD]:[UND.]],4,FALSE),"")</f>
        <v/>
      </c>
      <c r="J517" s="141"/>
      <c r="K517" s="58"/>
      <c r="L517" s="9"/>
      <c r="M51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1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1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17" s="140">
        <f>ACOMPANHAMENTO_02[[#This Row],[QUANT]]</f>
        <v>0</v>
      </c>
    </row>
    <row r="518" spans="2:16" x14ac:dyDescent="0.25">
      <c r="B518" s="140" t="str">
        <f>IF(ACOMPANHAMENTO_02[[#This Row],[MAT]]="","",COUNTA($C$8:C518))</f>
        <v/>
      </c>
      <c r="C518" s="3"/>
      <c r="D518" s="28" t="str">
        <f>IFERROR(VLOOKUP(ACOMPANHAMENTO_02[[#This Row],[MAT]],FUNCIONARIOS[],3,FALSE),"")</f>
        <v/>
      </c>
      <c r="E518" s="28" t="str">
        <f>IFERROR(VLOOKUP(ACOMPANHAMENTO_02[[#This Row],[MAT]],FUNCIONARIOS[],4,FALSE),"")</f>
        <v/>
      </c>
      <c r="F518" s="8"/>
      <c r="G518" s="7"/>
      <c r="H518" s="28" t="str">
        <f>IFERROR(VLOOKUP(ACOMPANHAMENTO_02[[#This Row],[COD.S]],TABELA_PRODUÇÃO[[COD]:[SERVIÇOS]],3,FALSE),"")</f>
        <v/>
      </c>
      <c r="I518" s="140" t="str">
        <f>IFERROR(VLOOKUP(ACOMPANHAMENTO_02[[#This Row],[COD.S]],TABELA_PRODUÇÃO[[COD]:[UND.]],4,FALSE),"")</f>
        <v/>
      </c>
      <c r="J518" s="141"/>
      <c r="K518" s="58"/>
      <c r="L518" s="9"/>
      <c r="M51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1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1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18" s="140">
        <f>ACOMPANHAMENTO_02[[#This Row],[QUANT]]</f>
        <v>0</v>
      </c>
    </row>
    <row r="519" spans="2:16" x14ac:dyDescent="0.25">
      <c r="B519" s="140" t="str">
        <f>IF(ACOMPANHAMENTO_02[[#This Row],[MAT]]="","",COUNTA($C$8:C519))</f>
        <v/>
      </c>
      <c r="C519" s="3"/>
      <c r="D519" s="28" t="str">
        <f>IFERROR(VLOOKUP(ACOMPANHAMENTO_02[[#This Row],[MAT]],FUNCIONARIOS[],3,FALSE),"")</f>
        <v/>
      </c>
      <c r="E519" s="28" t="str">
        <f>IFERROR(VLOOKUP(ACOMPANHAMENTO_02[[#This Row],[MAT]],FUNCIONARIOS[],4,FALSE),"")</f>
        <v/>
      </c>
      <c r="F519" s="8"/>
      <c r="G519" s="7"/>
      <c r="H519" s="28" t="str">
        <f>IFERROR(VLOOKUP(ACOMPANHAMENTO_02[[#This Row],[COD.S]],TABELA_PRODUÇÃO[[COD]:[SERVIÇOS]],3,FALSE),"")</f>
        <v/>
      </c>
      <c r="I519" s="140" t="str">
        <f>IFERROR(VLOOKUP(ACOMPANHAMENTO_02[[#This Row],[COD.S]],TABELA_PRODUÇÃO[[COD]:[UND.]],4,FALSE),"")</f>
        <v/>
      </c>
      <c r="J519" s="141"/>
      <c r="K519" s="58"/>
      <c r="L519" s="9"/>
      <c r="M51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1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1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19" s="140">
        <f>ACOMPANHAMENTO_02[[#This Row],[QUANT]]</f>
        <v>0</v>
      </c>
    </row>
    <row r="520" spans="2:16" x14ac:dyDescent="0.25">
      <c r="B520" s="140" t="str">
        <f>IF(ACOMPANHAMENTO_02[[#This Row],[MAT]]="","",COUNTA($C$8:C520))</f>
        <v/>
      </c>
      <c r="C520" s="3"/>
      <c r="D520" s="28" t="str">
        <f>IFERROR(VLOOKUP(ACOMPANHAMENTO_02[[#This Row],[MAT]],FUNCIONARIOS[],3,FALSE),"")</f>
        <v/>
      </c>
      <c r="E520" s="28" t="str">
        <f>IFERROR(VLOOKUP(ACOMPANHAMENTO_02[[#This Row],[MAT]],FUNCIONARIOS[],4,FALSE),"")</f>
        <v/>
      </c>
      <c r="F520" s="8"/>
      <c r="G520" s="7"/>
      <c r="H520" s="28" t="str">
        <f>IFERROR(VLOOKUP(ACOMPANHAMENTO_02[[#This Row],[COD.S]],TABELA_PRODUÇÃO[[COD]:[SERVIÇOS]],3,FALSE),"")</f>
        <v/>
      </c>
      <c r="I520" s="140" t="str">
        <f>IFERROR(VLOOKUP(ACOMPANHAMENTO_02[[#This Row],[COD.S]],TABELA_PRODUÇÃO[[COD]:[UND.]],4,FALSE),"")</f>
        <v/>
      </c>
      <c r="J520" s="141"/>
      <c r="K520" s="58"/>
      <c r="L520" s="9"/>
      <c r="M52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2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2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20" s="140">
        <f>ACOMPANHAMENTO_02[[#This Row],[QUANT]]</f>
        <v>0</v>
      </c>
    </row>
    <row r="521" spans="2:16" x14ac:dyDescent="0.25">
      <c r="B521" s="140" t="str">
        <f>IF(ACOMPANHAMENTO_02[[#This Row],[MAT]]="","",COUNTA($C$8:C521))</f>
        <v/>
      </c>
      <c r="C521" s="3"/>
      <c r="D521" s="28" t="str">
        <f>IFERROR(VLOOKUP(ACOMPANHAMENTO_02[[#This Row],[MAT]],FUNCIONARIOS[],3,FALSE),"")</f>
        <v/>
      </c>
      <c r="E521" s="28" t="str">
        <f>IFERROR(VLOOKUP(ACOMPANHAMENTO_02[[#This Row],[MAT]],FUNCIONARIOS[],4,FALSE),"")</f>
        <v/>
      </c>
      <c r="F521" s="8"/>
      <c r="G521" s="7"/>
      <c r="H521" s="28" t="str">
        <f>IFERROR(VLOOKUP(ACOMPANHAMENTO_02[[#This Row],[COD.S]],TABELA_PRODUÇÃO[[COD]:[SERVIÇOS]],3,FALSE),"")</f>
        <v/>
      </c>
      <c r="I521" s="140" t="str">
        <f>IFERROR(VLOOKUP(ACOMPANHAMENTO_02[[#This Row],[COD.S]],TABELA_PRODUÇÃO[[COD]:[UND.]],4,FALSE),"")</f>
        <v/>
      </c>
      <c r="J521" s="141"/>
      <c r="K521" s="58"/>
      <c r="L521" s="9"/>
      <c r="M52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2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2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21" s="140">
        <f>ACOMPANHAMENTO_02[[#This Row],[QUANT]]</f>
        <v>0</v>
      </c>
    </row>
    <row r="522" spans="2:16" x14ac:dyDescent="0.25">
      <c r="B522" s="140" t="str">
        <f>IF(ACOMPANHAMENTO_02[[#This Row],[MAT]]="","",COUNTA($C$8:C522))</f>
        <v/>
      </c>
      <c r="C522" s="3"/>
      <c r="D522" s="28" t="str">
        <f>IFERROR(VLOOKUP(ACOMPANHAMENTO_02[[#This Row],[MAT]],FUNCIONARIOS[],3,FALSE),"")</f>
        <v/>
      </c>
      <c r="E522" s="28" t="str">
        <f>IFERROR(VLOOKUP(ACOMPANHAMENTO_02[[#This Row],[MAT]],FUNCIONARIOS[],4,FALSE),"")</f>
        <v/>
      </c>
      <c r="F522" s="8"/>
      <c r="G522" s="7"/>
      <c r="H522" s="28" t="str">
        <f>IFERROR(VLOOKUP(ACOMPANHAMENTO_02[[#This Row],[COD.S]],TABELA_PRODUÇÃO[[COD]:[SERVIÇOS]],3,FALSE),"")</f>
        <v/>
      </c>
      <c r="I522" s="140" t="str">
        <f>IFERROR(VLOOKUP(ACOMPANHAMENTO_02[[#This Row],[COD.S]],TABELA_PRODUÇÃO[[COD]:[UND.]],4,FALSE),"")</f>
        <v/>
      </c>
      <c r="J522" s="141"/>
      <c r="K522" s="58"/>
      <c r="L522" s="9"/>
      <c r="M52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2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2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22" s="140">
        <f>ACOMPANHAMENTO_02[[#This Row],[QUANT]]</f>
        <v>0</v>
      </c>
    </row>
    <row r="523" spans="2:16" x14ac:dyDescent="0.25">
      <c r="B523" s="140" t="str">
        <f>IF(ACOMPANHAMENTO_02[[#This Row],[MAT]]="","",COUNTA($C$8:C523))</f>
        <v/>
      </c>
      <c r="C523" s="3"/>
      <c r="D523" s="28" t="str">
        <f>IFERROR(VLOOKUP(ACOMPANHAMENTO_02[[#This Row],[MAT]],FUNCIONARIOS[],3,FALSE),"")</f>
        <v/>
      </c>
      <c r="E523" s="28" t="str">
        <f>IFERROR(VLOOKUP(ACOMPANHAMENTO_02[[#This Row],[MAT]],FUNCIONARIOS[],4,FALSE),"")</f>
        <v/>
      </c>
      <c r="F523" s="8"/>
      <c r="G523" s="7"/>
      <c r="H523" s="28" t="str">
        <f>IFERROR(VLOOKUP(ACOMPANHAMENTO_02[[#This Row],[COD.S]],TABELA_PRODUÇÃO[[COD]:[SERVIÇOS]],3,FALSE),"")</f>
        <v/>
      </c>
      <c r="I523" s="140" t="str">
        <f>IFERROR(VLOOKUP(ACOMPANHAMENTO_02[[#This Row],[COD.S]],TABELA_PRODUÇÃO[[COD]:[UND.]],4,FALSE),"")</f>
        <v/>
      </c>
      <c r="J523" s="141"/>
      <c r="K523" s="58"/>
      <c r="L523" s="9"/>
      <c r="M52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2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2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23" s="140">
        <f>ACOMPANHAMENTO_02[[#This Row],[QUANT]]</f>
        <v>0</v>
      </c>
    </row>
    <row r="524" spans="2:16" x14ac:dyDescent="0.25">
      <c r="B524" s="140" t="str">
        <f>IF(ACOMPANHAMENTO_02[[#This Row],[MAT]]="","",COUNTA($C$8:C524))</f>
        <v/>
      </c>
      <c r="C524" s="3"/>
      <c r="D524" s="28" t="str">
        <f>IFERROR(VLOOKUP(ACOMPANHAMENTO_02[[#This Row],[MAT]],FUNCIONARIOS[],3,FALSE),"")</f>
        <v/>
      </c>
      <c r="E524" s="28" t="str">
        <f>IFERROR(VLOOKUP(ACOMPANHAMENTO_02[[#This Row],[MAT]],FUNCIONARIOS[],4,FALSE),"")</f>
        <v/>
      </c>
      <c r="F524" s="8"/>
      <c r="G524" s="7"/>
      <c r="H524" s="28" t="str">
        <f>IFERROR(VLOOKUP(ACOMPANHAMENTO_02[[#This Row],[COD.S]],TABELA_PRODUÇÃO[[COD]:[SERVIÇOS]],3,FALSE),"")</f>
        <v/>
      </c>
      <c r="I524" s="140" t="str">
        <f>IFERROR(VLOOKUP(ACOMPANHAMENTO_02[[#This Row],[COD.S]],TABELA_PRODUÇÃO[[COD]:[UND.]],4,FALSE),"")</f>
        <v/>
      </c>
      <c r="J524" s="141"/>
      <c r="K524" s="58"/>
      <c r="L524" s="9"/>
      <c r="M52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2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2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24" s="140">
        <f>ACOMPANHAMENTO_02[[#This Row],[QUANT]]</f>
        <v>0</v>
      </c>
    </row>
    <row r="525" spans="2:16" x14ac:dyDescent="0.25">
      <c r="B525" s="140" t="str">
        <f>IF(ACOMPANHAMENTO_02[[#This Row],[MAT]]="","",COUNTA($C$8:C525))</f>
        <v/>
      </c>
      <c r="C525" s="3"/>
      <c r="D525" s="28" t="str">
        <f>IFERROR(VLOOKUP(ACOMPANHAMENTO_02[[#This Row],[MAT]],FUNCIONARIOS[],3,FALSE),"")</f>
        <v/>
      </c>
      <c r="E525" s="28" t="str">
        <f>IFERROR(VLOOKUP(ACOMPANHAMENTO_02[[#This Row],[MAT]],FUNCIONARIOS[],4,FALSE),"")</f>
        <v/>
      </c>
      <c r="F525" s="8"/>
      <c r="G525" s="7"/>
      <c r="H525" s="28" t="str">
        <f>IFERROR(VLOOKUP(ACOMPANHAMENTO_02[[#This Row],[COD.S]],TABELA_PRODUÇÃO[[COD]:[SERVIÇOS]],3,FALSE),"")</f>
        <v/>
      </c>
      <c r="I525" s="140" t="str">
        <f>IFERROR(VLOOKUP(ACOMPANHAMENTO_02[[#This Row],[COD.S]],TABELA_PRODUÇÃO[[COD]:[UND.]],4,FALSE),"")</f>
        <v/>
      </c>
      <c r="J525" s="141"/>
      <c r="K525" s="58"/>
      <c r="L525" s="9"/>
      <c r="M52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2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2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25" s="140">
        <f>ACOMPANHAMENTO_02[[#This Row],[QUANT]]</f>
        <v>0</v>
      </c>
    </row>
    <row r="526" spans="2:16" x14ac:dyDescent="0.25">
      <c r="B526" s="140" t="str">
        <f>IF(ACOMPANHAMENTO_02[[#This Row],[MAT]]="","",COUNTA($C$8:C526))</f>
        <v/>
      </c>
      <c r="C526" s="3"/>
      <c r="D526" s="28" t="str">
        <f>IFERROR(VLOOKUP(ACOMPANHAMENTO_02[[#This Row],[MAT]],FUNCIONARIOS[],3,FALSE),"")</f>
        <v/>
      </c>
      <c r="E526" s="28" t="str">
        <f>IFERROR(VLOOKUP(ACOMPANHAMENTO_02[[#This Row],[MAT]],FUNCIONARIOS[],4,FALSE),"")</f>
        <v/>
      </c>
      <c r="F526" s="8"/>
      <c r="G526" s="7"/>
      <c r="H526" s="28" t="str">
        <f>IFERROR(VLOOKUP(ACOMPANHAMENTO_02[[#This Row],[COD.S]],TABELA_PRODUÇÃO[[COD]:[SERVIÇOS]],3,FALSE),"")</f>
        <v/>
      </c>
      <c r="I526" s="140" t="str">
        <f>IFERROR(VLOOKUP(ACOMPANHAMENTO_02[[#This Row],[COD.S]],TABELA_PRODUÇÃO[[COD]:[UND.]],4,FALSE),"")</f>
        <v/>
      </c>
      <c r="J526" s="141"/>
      <c r="K526" s="58"/>
      <c r="L526" s="9"/>
      <c r="M52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2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2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26" s="140">
        <f>ACOMPANHAMENTO_02[[#This Row],[QUANT]]</f>
        <v>0</v>
      </c>
    </row>
    <row r="527" spans="2:16" x14ac:dyDescent="0.25">
      <c r="B527" s="140" t="str">
        <f>IF(ACOMPANHAMENTO_02[[#This Row],[MAT]]="","",COUNTA($C$8:C527))</f>
        <v/>
      </c>
      <c r="C527" s="3"/>
      <c r="D527" s="28" t="str">
        <f>IFERROR(VLOOKUP(ACOMPANHAMENTO_02[[#This Row],[MAT]],FUNCIONARIOS[],3,FALSE),"")</f>
        <v/>
      </c>
      <c r="E527" s="28" t="str">
        <f>IFERROR(VLOOKUP(ACOMPANHAMENTO_02[[#This Row],[MAT]],FUNCIONARIOS[],4,FALSE),"")</f>
        <v/>
      </c>
      <c r="F527" s="8"/>
      <c r="G527" s="7"/>
      <c r="H527" s="28" t="str">
        <f>IFERROR(VLOOKUP(ACOMPANHAMENTO_02[[#This Row],[COD.S]],TABELA_PRODUÇÃO[[COD]:[SERVIÇOS]],3,FALSE),"")</f>
        <v/>
      </c>
      <c r="I527" s="140" t="str">
        <f>IFERROR(VLOOKUP(ACOMPANHAMENTO_02[[#This Row],[COD.S]],TABELA_PRODUÇÃO[[COD]:[UND.]],4,FALSE),"")</f>
        <v/>
      </c>
      <c r="J527" s="141"/>
      <c r="K527" s="58"/>
      <c r="L527" s="9"/>
      <c r="M52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2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2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27" s="140">
        <f>ACOMPANHAMENTO_02[[#This Row],[QUANT]]</f>
        <v>0</v>
      </c>
    </row>
    <row r="528" spans="2:16" x14ac:dyDescent="0.25">
      <c r="B528" s="140" t="str">
        <f>IF(ACOMPANHAMENTO_02[[#This Row],[MAT]]="","",COUNTA($C$8:C528))</f>
        <v/>
      </c>
      <c r="C528" s="3"/>
      <c r="D528" s="28" t="str">
        <f>IFERROR(VLOOKUP(ACOMPANHAMENTO_02[[#This Row],[MAT]],FUNCIONARIOS[],3,FALSE),"")</f>
        <v/>
      </c>
      <c r="E528" s="28" t="str">
        <f>IFERROR(VLOOKUP(ACOMPANHAMENTO_02[[#This Row],[MAT]],FUNCIONARIOS[],4,FALSE),"")</f>
        <v/>
      </c>
      <c r="F528" s="8"/>
      <c r="G528" s="7"/>
      <c r="H528" s="28" t="str">
        <f>IFERROR(VLOOKUP(ACOMPANHAMENTO_02[[#This Row],[COD.S]],TABELA_PRODUÇÃO[[COD]:[SERVIÇOS]],3,FALSE),"")</f>
        <v/>
      </c>
      <c r="I528" s="140" t="str">
        <f>IFERROR(VLOOKUP(ACOMPANHAMENTO_02[[#This Row],[COD.S]],TABELA_PRODUÇÃO[[COD]:[UND.]],4,FALSE),"")</f>
        <v/>
      </c>
      <c r="J528" s="141"/>
      <c r="K528" s="58"/>
      <c r="L528" s="9"/>
      <c r="M52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2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2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28" s="140">
        <f>ACOMPANHAMENTO_02[[#This Row],[QUANT]]</f>
        <v>0</v>
      </c>
    </row>
    <row r="529" spans="2:16" x14ac:dyDescent="0.25">
      <c r="B529" s="140" t="str">
        <f>IF(ACOMPANHAMENTO_02[[#This Row],[MAT]]="","",COUNTA($C$8:C529))</f>
        <v/>
      </c>
      <c r="C529" s="3"/>
      <c r="D529" s="28" t="str">
        <f>IFERROR(VLOOKUP(ACOMPANHAMENTO_02[[#This Row],[MAT]],FUNCIONARIOS[],3,FALSE),"")</f>
        <v/>
      </c>
      <c r="E529" s="28" t="str">
        <f>IFERROR(VLOOKUP(ACOMPANHAMENTO_02[[#This Row],[MAT]],FUNCIONARIOS[],4,FALSE),"")</f>
        <v/>
      </c>
      <c r="F529" s="8"/>
      <c r="G529" s="7"/>
      <c r="H529" s="28" t="str">
        <f>IFERROR(VLOOKUP(ACOMPANHAMENTO_02[[#This Row],[COD.S]],TABELA_PRODUÇÃO[[COD]:[SERVIÇOS]],3,FALSE),"")</f>
        <v/>
      </c>
      <c r="I529" s="140" t="str">
        <f>IFERROR(VLOOKUP(ACOMPANHAMENTO_02[[#This Row],[COD.S]],TABELA_PRODUÇÃO[[COD]:[UND.]],4,FALSE),"")</f>
        <v/>
      </c>
      <c r="J529" s="141"/>
      <c r="K529" s="58"/>
      <c r="L529" s="9"/>
      <c r="M52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2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2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29" s="140">
        <f>ACOMPANHAMENTO_02[[#This Row],[QUANT]]</f>
        <v>0</v>
      </c>
    </row>
    <row r="530" spans="2:16" x14ac:dyDescent="0.25">
      <c r="B530" s="140" t="str">
        <f>IF(ACOMPANHAMENTO_02[[#This Row],[MAT]]="","",COUNTA($C$8:C530))</f>
        <v/>
      </c>
      <c r="C530" s="3"/>
      <c r="D530" s="28" t="str">
        <f>IFERROR(VLOOKUP(ACOMPANHAMENTO_02[[#This Row],[MAT]],FUNCIONARIOS[],3,FALSE),"")</f>
        <v/>
      </c>
      <c r="E530" s="28" t="str">
        <f>IFERROR(VLOOKUP(ACOMPANHAMENTO_02[[#This Row],[MAT]],FUNCIONARIOS[],4,FALSE),"")</f>
        <v/>
      </c>
      <c r="F530" s="8"/>
      <c r="G530" s="7"/>
      <c r="H530" s="28" t="str">
        <f>IFERROR(VLOOKUP(ACOMPANHAMENTO_02[[#This Row],[COD.S]],TABELA_PRODUÇÃO[[COD]:[SERVIÇOS]],3,FALSE),"")</f>
        <v/>
      </c>
      <c r="I530" s="140" t="str">
        <f>IFERROR(VLOOKUP(ACOMPANHAMENTO_02[[#This Row],[COD.S]],TABELA_PRODUÇÃO[[COD]:[UND.]],4,FALSE),"")</f>
        <v/>
      </c>
      <c r="J530" s="141"/>
      <c r="K530" s="58"/>
      <c r="L530" s="9"/>
      <c r="M53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3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3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30" s="140">
        <f>ACOMPANHAMENTO_02[[#This Row],[QUANT]]</f>
        <v>0</v>
      </c>
    </row>
    <row r="531" spans="2:16" x14ac:dyDescent="0.25">
      <c r="B531" s="140" t="str">
        <f>IF(ACOMPANHAMENTO_02[[#This Row],[MAT]]="","",COUNTA($C$8:C531))</f>
        <v/>
      </c>
      <c r="C531" s="3"/>
      <c r="D531" s="28" t="str">
        <f>IFERROR(VLOOKUP(ACOMPANHAMENTO_02[[#This Row],[MAT]],FUNCIONARIOS[],3,FALSE),"")</f>
        <v/>
      </c>
      <c r="E531" s="28" t="str">
        <f>IFERROR(VLOOKUP(ACOMPANHAMENTO_02[[#This Row],[MAT]],FUNCIONARIOS[],4,FALSE),"")</f>
        <v/>
      </c>
      <c r="F531" s="8"/>
      <c r="G531" s="7"/>
      <c r="H531" s="28" t="str">
        <f>IFERROR(VLOOKUP(ACOMPANHAMENTO_02[[#This Row],[COD.S]],TABELA_PRODUÇÃO[[COD]:[SERVIÇOS]],3,FALSE),"")</f>
        <v/>
      </c>
      <c r="I531" s="140" t="str">
        <f>IFERROR(VLOOKUP(ACOMPANHAMENTO_02[[#This Row],[COD.S]],TABELA_PRODUÇÃO[[COD]:[UND.]],4,FALSE),"")</f>
        <v/>
      </c>
      <c r="J531" s="141"/>
      <c r="K531" s="58"/>
      <c r="L531" s="9"/>
      <c r="M53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3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3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31" s="140">
        <f>ACOMPANHAMENTO_02[[#This Row],[QUANT]]</f>
        <v>0</v>
      </c>
    </row>
    <row r="532" spans="2:16" x14ac:dyDescent="0.25">
      <c r="B532" s="140" t="str">
        <f>IF(ACOMPANHAMENTO_02[[#This Row],[MAT]]="","",COUNTA($C$8:C532))</f>
        <v/>
      </c>
      <c r="C532" s="3"/>
      <c r="D532" s="28" t="str">
        <f>IFERROR(VLOOKUP(ACOMPANHAMENTO_02[[#This Row],[MAT]],FUNCIONARIOS[],3,FALSE),"")</f>
        <v/>
      </c>
      <c r="E532" s="28" t="str">
        <f>IFERROR(VLOOKUP(ACOMPANHAMENTO_02[[#This Row],[MAT]],FUNCIONARIOS[],4,FALSE),"")</f>
        <v/>
      </c>
      <c r="F532" s="8"/>
      <c r="G532" s="7"/>
      <c r="H532" s="28" t="str">
        <f>IFERROR(VLOOKUP(ACOMPANHAMENTO_02[[#This Row],[COD.S]],TABELA_PRODUÇÃO[[COD]:[SERVIÇOS]],3,FALSE),"")</f>
        <v/>
      </c>
      <c r="I532" s="140" t="str">
        <f>IFERROR(VLOOKUP(ACOMPANHAMENTO_02[[#This Row],[COD.S]],TABELA_PRODUÇÃO[[COD]:[UND.]],4,FALSE),"")</f>
        <v/>
      </c>
      <c r="J532" s="141"/>
      <c r="K532" s="58"/>
      <c r="L532" s="9"/>
      <c r="M53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3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3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32" s="140">
        <f>ACOMPANHAMENTO_02[[#This Row],[QUANT]]</f>
        <v>0</v>
      </c>
    </row>
    <row r="533" spans="2:16" x14ac:dyDescent="0.25">
      <c r="B533" s="140" t="str">
        <f>IF(ACOMPANHAMENTO_02[[#This Row],[MAT]]="","",COUNTA($C$8:C533))</f>
        <v/>
      </c>
      <c r="C533" s="3"/>
      <c r="D533" s="28" t="str">
        <f>IFERROR(VLOOKUP(ACOMPANHAMENTO_02[[#This Row],[MAT]],FUNCIONARIOS[],3,FALSE),"")</f>
        <v/>
      </c>
      <c r="E533" s="28" t="str">
        <f>IFERROR(VLOOKUP(ACOMPANHAMENTO_02[[#This Row],[MAT]],FUNCIONARIOS[],4,FALSE),"")</f>
        <v/>
      </c>
      <c r="F533" s="8"/>
      <c r="G533" s="7"/>
      <c r="H533" s="28" t="str">
        <f>IFERROR(VLOOKUP(ACOMPANHAMENTO_02[[#This Row],[COD.S]],TABELA_PRODUÇÃO[[COD]:[SERVIÇOS]],3,FALSE),"")</f>
        <v/>
      </c>
      <c r="I533" s="140" t="str">
        <f>IFERROR(VLOOKUP(ACOMPANHAMENTO_02[[#This Row],[COD.S]],TABELA_PRODUÇÃO[[COD]:[UND.]],4,FALSE),"")</f>
        <v/>
      </c>
      <c r="J533" s="141"/>
      <c r="K533" s="58"/>
      <c r="L533" s="9"/>
      <c r="M53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3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3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33" s="140">
        <f>ACOMPANHAMENTO_02[[#This Row],[QUANT]]</f>
        <v>0</v>
      </c>
    </row>
    <row r="534" spans="2:16" x14ac:dyDescent="0.25">
      <c r="B534" s="140" t="str">
        <f>IF(ACOMPANHAMENTO_02[[#This Row],[MAT]]="","",COUNTA($C$8:C534))</f>
        <v/>
      </c>
      <c r="C534" s="3"/>
      <c r="D534" s="28" t="str">
        <f>IFERROR(VLOOKUP(ACOMPANHAMENTO_02[[#This Row],[MAT]],FUNCIONARIOS[],3,FALSE),"")</f>
        <v/>
      </c>
      <c r="E534" s="28" t="str">
        <f>IFERROR(VLOOKUP(ACOMPANHAMENTO_02[[#This Row],[MAT]],FUNCIONARIOS[],4,FALSE),"")</f>
        <v/>
      </c>
      <c r="F534" s="8"/>
      <c r="G534" s="7"/>
      <c r="H534" s="28" t="str">
        <f>IFERROR(VLOOKUP(ACOMPANHAMENTO_02[[#This Row],[COD.S]],TABELA_PRODUÇÃO[[COD]:[SERVIÇOS]],3,FALSE),"")</f>
        <v/>
      </c>
      <c r="I534" s="140" t="str">
        <f>IFERROR(VLOOKUP(ACOMPANHAMENTO_02[[#This Row],[COD.S]],TABELA_PRODUÇÃO[[COD]:[UND.]],4,FALSE),"")</f>
        <v/>
      </c>
      <c r="J534" s="141"/>
      <c r="K534" s="58"/>
      <c r="L534" s="9"/>
      <c r="M53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3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3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34" s="140">
        <f>ACOMPANHAMENTO_02[[#This Row],[QUANT]]</f>
        <v>0</v>
      </c>
    </row>
    <row r="535" spans="2:16" x14ac:dyDescent="0.25">
      <c r="B535" s="140" t="str">
        <f>IF(ACOMPANHAMENTO_02[[#This Row],[MAT]]="","",COUNTA($C$8:C535))</f>
        <v/>
      </c>
      <c r="C535" s="3"/>
      <c r="D535" s="28" t="str">
        <f>IFERROR(VLOOKUP(ACOMPANHAMENTO_02[[#This Row],[MAT]],FUNCIONARIOS[],3,FALSE),"")</f>
        <v/>
      </c>
      <c r="E535" s="28" t="str">
        <f>IFERROR(VLOOKUP(ACOMPANHAMENTO_02[[#This Row],[MAT]],FUNCIONARIOS[],4,FALSE),"")</f>
        <v/>
      </c>
      <c r="F535" s="8"/>
      <c r="G535" s="7"/>
      <c r="H535" s="28" t="str">
        <f>IFERROR(VLOOKUP(ACOMPANHAMENTO_02[[#This Row],[COD.S]],TABELA_PRODUÇÃO[[COD]:[SERVIÇOS]],3,FALSE),"")</f>
        <v/>
      </c>
      <c r="I535" s="140" t="str">
        <f>IFERROR(VLOOKUP(ACOMPANHAMENTO_02[[#This Row],[COD.S]],TABELA_PRODUÇÃO[[COD]:[UND.]],4,FALSE),"")</f>
        <v/>
      </c>
      <c r="J535" s="141"/>
      <c r="K535" s="58"/>
      <c r="L535" s="9"/>
      <c r="M53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3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3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35" s="140">
        <f>ACOMPANHAMENTO_02[[#This Row],[QUANT]]</f>
        <v>0</v>
      </c>
    </row>
    <row r="536" spans="2:16" x14ac:dyDescent="0.25">
      <c r="B536" s="140" t="str">
        <f>IF(ACOMPANHAMENTO_02[[#This Row],[MAT]]="","",COUNTA($C$8:C536))</f>
        <v/>
      </c>
      <c r="C536" s="3"/>
      <c r="D536" s="28" t="str">
        <f>IFERROR(VLOOKUP(ACOMPANHAMENTO_02[[#This Row],[MAT]],FUNCIONARIOS[],3,FALSE),"")</f>
        <v/>
      </c>
      <c r="E536" s="28" t="str">
        <f>IFERROR(VLOOKUP(ACOMPANHAMENTO_02[[#This Row],[MAT]],FUNCIONARIOS[],4,FALSE),"")</f>
        <v/>
      </c>
      <c r="F536" s="8"/>
      <c r="G536" s="7"/>
      <c r="H536" s="28" t="str">
        <f>IFERROR(VLOOKUP(ACOMPANHAMENTO_02[[#This Row],[COD.S]],TABELA_PRODUÇÃO[[COD]:[SERVIÇOS]],3,FALSE),"")</f>
        <v/>
      </c>
      <c r="I536" s="140" t="str">
        <f>IFERROR(VLOOKUP(ACOMPANHAMENTO_02[[#This Row],[COD.S]],TABELA_PRODUÇÃO[[COD]:[UND.]],4,FALSE),"")</f>
        <v/>
      </c>
      <c r="J536" s="141"/>
      <c r="K536" s="58"/>
      <c r="L536" s="9"/>
      <c r="M53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3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3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36" s="140">
        <f>ACOMPANHAMENTO_02[[#This Row],[QUANT]]</f>
        <v>0</v>
      </c>
    </row>
    <row r="537" spans="2:16" x14ac:dyDescent="0.25">
      <c r="B537" s="140" t="str">
        <f>IF(ACOMPANHAMENTO_02[[#This Row],[MAT]]="","",COUNTA($C$8:C537))</f>
        <v/>
      </c>
      <c r="C537" s="3"/>
      <c r="D537" s="28" t="str">
        <f>IFERROR(VLOOKUP(ACOMPANHAMENTO_02[[#This Row],[MAT]],FUNCIONARIOS[],3,FALSE),"")</f>
        <v/>
      </c>
      <c r="E537" s="28" t="str">
        <f>IFERROR(VLOOKUP(ACOMPANHAMENTO_02[[#This Row],[MAT]],FUNCIONARIOS[],4,FALSE),"")</f>
        <v/>
      </c>
      <c r="F537" s="8"/>
      <c r="G537" s="7"/>
      <c r="H537" s="28" t="str">
        <f>IFERROR(VLOOKUP(ACOMPANHAMENTO_02[[#This Row],[COD.S]],TABELA_PRODUÇÃO[[COD]:[SERVIÇOS]],3,FALSE),"")</f>
        <v/>
      </c>
      <c r="I537" s="140" t="str">
        <f>IFERROR(VLOOKUP(ACOMPANHAMENTO_02[[#This Row],[COD.S]],TABELA_PRODUÇÃO[[COD]:[UND.]],4,FALSE),"")</f>
        <v/>
      </c>
      <c r="J537" s="141"/>
      <c r="K537" s="58"/>
      <c r="L537" s="9"/>
      <c r="M53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3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3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37" s="140">
        <f>ACOMPANHAMENTO_02[[#This Row],[QUANT]]</f>
        <v>0</v>
      </c>
    </row>
    <row r="538" spans="2:16" x14ac:dyDescent="0.25">
      <c r="B538" s="140" t="str">
        <f>IF(ACOMPANHAMENTO_02[[#This Row],[MAT]]="","",COUNTA($C$8:C538))</f>
        <v/>
      </c>
      <c r="C538" s="3"/>
      <c r="D538" s="28" t="str">
        <f>IFERROR(VLOOKUP(ACOMPANHAMENTO_02[[#This Row],[MAT]],FUNCIONARIOS[],3,FALSE),"")</f>
        <v/>
      </c>
      <c r="E538" s="28" t="str">
        <f>IFERROR(VLOOKUP(ACOMPANHAMENTO_02[[#This Row],[MAT]],FUNCIONARIOS[],4,FALSE),"")</f>
        <v/>
      </c>
      <c r="F538" s="8"/>
      <c r="G538" s="7"/>
      <c r="H538" s="28" t="str">
        <f>IFERROR(VLOOKUP(ACOMPANHAMENTO_02[[#This Row],[COD.S]],TABELA_PRODUÇÃO[[COD]:[SERVIÇOS]],3,FALSE),"")</f>
        <v/>
      </c>
      <c r="I538" s="140" t="str">
        <f>IFERROR(VLOOKUP(ACOMPANHAMENTO_02[[#This Row],[COD.S]],TABELA_PRODUÇÃO[[COD]:[UND.]],4,FALSE),"")</f>
        <v/>
      </c>
      <c r="J538" s="141"/>
      <c r="K538" s="58"/>
      <c r="L538" s="9"/>
      <c r="M53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3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3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38" s="140">
        <f>ACOMPANHAMENTO_02[[#This Row],[QUANT]]</f>
        <v>0</v>
      </c>
    </row>
    <row r="539" spans="2:16" x14ac:dyDescent="0.25">
      <c r="B539" s="140" t="str">
        <f>IF(ACOMPANHAMENTO_02[[#This Row],[MAT]]="","",COUNTA($C$8:C539))</f>
        <v/>
      </c>
      <c r="C539" s="3"/>
      <c r="D539" s="28" t="str">
        <f>IFERROR(VLOOKUP(ACOMPANHAMENTO_02[[#This Row],[MAT]],FUNCIONARIOS[],3,FALSE),"")</f>
        <v/>
      </c>
      <c r="E539" s="28" t="str">
        <f>IFERROR(VLOOKUP(ACOMPANHAMENTO_02[[#This Row],[MAT]],FUNCIONARIOS[],4,FALSE),"")</f>
        <v/>
      </c>
      <c r="F539" s="8"/>
      <c r="G539" s="7"/>
      <c r="H539" s="28" t="str">
        <f>IFERROR(VLOOKUP(ACOMPANHAMENTO_02[[#This Row],[COD.S]],TABELA_PRODUÇÃO[[COD]:[SERVIÇOS]],3,FALSE),"")</f>
        <v/>
      </c>
      <c r="I539" s="140" t="str">
        <f>IFERROR(VLOOKUP(ACOMPANHAMENTO_02[[#This Row],[COD.S]],TABELA_PRODUÇÃO[[COD]:[UND.]],4,FALSE),"")</f>
        <v/>
      </c>
      <c r="J539" s="141"/>
      <c r="K539" s="58"/>
      <c r="L539" s="9"/>
      <c r="M53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3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3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39" s="140">
        <f>ACOMPANHAMENTO_02[[#This Row],[QUANT]]</f>
        <v>0</v>
      </c>
    </row>
    <row r="540" spans="2:16" x14ac:dyDescent="0.25">
      <c r="B540" s="140" t="str">
        <f>IF(ACOMPANHAMENTO_02[[#This Row],[MAT]]="","",COUNTA($C$8:C540))</f>
        <v/>
      </c>
      <c r="C540" s="3"/>
      <c r="D540" s="28" t="str">
        <f>IFERROR(VLOOKUP(ACOMPANHAMENTO_02[[#This Row],[MAT]],FUNCIONARIOS[],3,FALSE),"")</f>
        <v/>
      </c>
      <c r="E540" s="28" t="str">
        <f>IFERROR(VLOOKUP(ACOMPANHAMENTO_02[[#This Row],[MAT]],FUNCIONARIOS[],4,FALSE),"")</f>
        <v/>
      </c>
      <c r="F540" s="8"/>
      <c r="G540" s="7"/>
      <c r="H540" s="28" t="str">
        <f>IFERROR(VLOOKUP(ACOMPANHAMENTO_02[[#This Row],[COD.S]],TABELA_PRODUÇÃO[[COD]:[SERVIÇOS]],3,FALSE),"")</f>
        <v/>
      </c>
      <c r="I540" s="140" t="str">
        <f>IFERROR(VLOOKUP(ACOMPANHAMENTO_02[[#This Row],[COD.S]],TABELA_PRODUÇÃO[[COD]:[UND.]],4,FALSE),"")</f>
        <v/>
      </c>
      <c r="J540" s="141"/>
      <c r="K540" s="58"/>
      <c r="L540" s="9"/>
      <c r="M54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4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4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40" s="140">
        <f>ACOMPANHAMENTO_02[[#This Row],[QUANT]]</f>
        <v>0</v>
      </c>
    </row>
    <row r="541" spans="2:16" x14ac:dyDescent="0.25">
      <c r="B541" s="140" t="str">
        <f>IF(ACOMPANHAMENTO_02[[#This Row],[MAT]]="","",COUNTA($C$8:C541))</f>
        <v/>
      </c>
      <c r="C541" s="3"/>
      <c r="D541" s="28" t="str">
        <f>IFERROR(VLOOKUP(ACOMPANHAMENTO_02[[#This Row],[MAT]],FUNCIONARIOS[],3,FALSE),"")</f>
        <v/>
      </c>
      <c r="E541" s="28" t="str">
        <f>IFERROR(VLOOKUP(ACOMPANHAMENTO_02[[#This Row],[MAT]],FUNCIONARIOS[],4,FALSE),"")</f>
        <v/>
      </c>
      <c r="F541" s="8"/>
      <c r="G541" s="7"/>
      <c r="H541" s="28" t="str">
        <f>IFERROR(VLOOKUP(ACOMPANHAMENTO_02[[#This Row],[COD.S]],TABELA_PRODUÇÃO[[COD]:[SERVIÇOS]],3,FALSE),"")</f>
        <v/>
      </c>
      <c r="I541" s="140" t="str">
        <f>IFERROR(VLOOKUP(ACOMPANHAMENTO_02[[#This Row],[COD.S]],TABELA_PRODUÇÃO[[COD]:[UND.]],4,FALSE),"")</f>
        <v/>
      </c>
      <c r="J541" s="141"/>
      <c r="K541" s="58"/>
      <c r="L541" s="9"/>
      <c r="M54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4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4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41" s="140">
        <f>ACOMPANHAMENTO_02[[#This Row],[QUANT]]</f>
        <v>0</v>
      </c>
    </row>
    <row r="542" spans="2:16" x14ac:dyDescent="0.25">
      <c r="B542" s="140" t="str">
        <f>IF(ACOMPANHAMENTO_02[[#This Row],[MAT]]="","",COUNTA($C$8:C542))</f>
        <v/>
      </c>
      <c r="C542" s="3"/>
      <c r="D542" s="28" t="str">
        <f>IFERROR(VLOOKUP(ACOMPANHAMENTO_02[[#This Row],[MAT]],FUNCIONARIOS[],3,FALSE),"")</f>
        <v/>
      </c>
      <c r="E542" s="28" t="str">
        <f>IFERROR(VLOOKUP(ACOMPANHAMENTO_02[[#This Row],[MAT]],FUNCIONARIOS[],4,FALSE),"")</f>
        <v/>
      </c>
      <c r="F542" s="8"/>
      <c r="G542" s="7"/>
      <c r="H542" s="28" t="str">
        <f>IFERROR(VLOOKUP(ACOMPANHAMENTO_02[[#This Row],[COD.S]],TABELA_PRODUÇÃO[[COD]:[SERVIÇOS]],3,FALSE),"")</f>
        <v/>
      </c>
      <c r="I542" s="140" t="str">
        <f>IFERROR(VLOOKUP(ACOMPANHAMENTO_02[[#This Row],[COD.S]],TABELA_PRODUÇÃO[[COD]:[UND.]],4,FALSE),"")</f>
        <v/>
      </c>
      <c r="J542" s="141"/>
      <c r="K542" s="58"/>
      <c r="L542" s="9"/>
      <c r="M54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4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4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42" s="140">
        <f>ACOMPANHAMENTO_02[[#This Row],[QUANT]]</f>
        <v>0</v>
      </c>
    </row>
    <row r="543" spans="2:16" x14ac:dyDescent="0.25">
      <c r="B543" s="140" t="str">
        <f>IF(ACOMPANHAMENTO_02[[#This Row],[MAT]]="","",COUNTA($C$8:C543))</f>
        <v/>
      </c>
      <c r="C543" s="3"/>
      <c r="D543" s="28" t="str">
        <f>IFERROR(VLOOKUP(ACOMPANHAMENTO_02[[#This Row],[MAT]],FUNCIONARIOS[],3,FALSE),"")</f>
        <v/>
      </c>
      <c r="E543" s="28" t="str">
        <f>IFERROR(VLOOKUP(ACOMPANHAMENTO_02[[#This Row],[MAT]],FUNCIONARIOS[],4,FALSE),"")</f>
        <v/>
      </c>
      <c r="F543" s="8"/>
      <c r="G543" s="7"/>
      <c r="H543" s="28" t="str">
        <f>IFERROR(VLOOKUP(ACOMPANHAMENTO_02[[#This Row],[COD.S]],TABELA_PRODUÇÃO[[COD]:[SERVIÇOS]],3,FALSE),"")</f>
        <v/>
      </c>
      <c r="I543" s="140" t="str">
        <f>IFERROR(VLOOKUP(ACOMPANHAMENTO_02[[#This Row],[COD.S]],TABELA_PRODUÇÃO[[COD]:[UND.]],4,FALSE),"")</f>
        <v/>
      </c>
      <c r="J543" s="141"/>
      <c r="K543" s="58"/>
      <c r="L543" s="9"/>
      <c r="M54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4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4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43" s="140">
        <f>ACOMPANHAMENTO_02[[#This Row],[QUANT]]</f>
        <v>0</v>
      </c>
    </row>
    <row r="544" spans="2:16" x14ac:dyDescent="0.25">
      <c r="B544" s="140" t="str">
        <f>IF(ACOMPANHAMENTO_02[[#This Row],[MAT]]="","",COUNTA($C$8:C544))</f>
        <v/>
      </c>
      <c r="C544" s="3"/>
      <c r="D544" s="28" t="str">
        <f>IFERROR(VLOOKUP(ACOMPANHAMENTO_02[[#This Row],[MAT]],FUNCIONARIOS[],3,FALSE),"")</f>
        <v/>
      </c>
      <c r="E544" s="28" t="str">
        <f>IFERROR(VLOOKUP(ACOMPANHAMENTO_02[[#This Row],[MAT]],FUNCIONARIOS[],4,FALSE),"")</f>
        <v/>
      </c>
      <c r="F544" s="8"/>
      <c r="G544" s="7"/>
      <c r="H544" s="28" t="str">
        <f>IFERROR(VLOOKUP(ACOMPANHAMENTO_02[[#This Row],[COD.S]],TABELA_PRODUÇÃO[[COD]:[SERVIÇOS]],3,FALSE),"")</f>
        <v/>
      </c>
      <c r="I544" s="140" t="str">
        <f>IFERROR(VLOOKUP(ACOMPANHAMENTO_02[[#This Row],[COD.S]],TABELA_PRODUÇÃO[[COD]:[UND.]],4,FALSE),"")</f>
        <v/>
      </c>
      <c r="J544" s="141"/>
      <c r="K544" s="58"/>
      <c r="L544" s="9"/>
      <c r="M54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4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4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44" s="140">
        <f>ACOMPANHAMENTO_02[[#This Row],[QUANT]]</f>
        <v>0</v>
      </c>
    </row>
    <row r="545" spans="2:16" x14ac:dyDescent="0.25">
      <c r="B545" s="140" t="str">
        <f>IF(ACOMPANHAMENTO_02[[#This Row],[MAT]]="","",COUNTA($C$8:C545))</f>
        <v/>
      </c>
      <c r="C545" s="3"/>
      <c r="D545" s="28" t="str">
        <f>IFERROR(VLOOKUP(ACOMPANHAMENTO_02[[#This Row],[MAT]],FUNCIONARIOS[],3,FALSE),"")</f>
        <v/>
      </c>
      <c r="E545" s="28" t="str">
        <f>IFERROR(VLOOKUP(ACOMPANHAMENTO_02[[#This Row],[MAT]],FUNCIONARIOS[],4,FALSE),"")</f>
        <v/>
      </c>
      <c r="F545" s="8"/>
      <c r="G545" s="7"/>
      <c r="H545" s="28" t="str">
        <f>IFERROR(VLOOKUP(ACOMPANHAMENTO_02[[#This Row],[COD.S]],TABELA_PRODUÇÃO[[COD]:[SERVIÇOS]],3,FALSE),"")</f>
        <v/>
      </c>
      <c r="I545" s="140" t="str">
        <f>IFERROR(VLOOKUP(ACOMPANHAMENTO_02[[#This Row],[COD.S]],TABELA_PRODUÇÃO[[COD]:[UND.]],4,FALSE),"")</f>
        <v/>
      </c>
      <c r="J545" s="141"/>
      <c r="K545" s="58"/>
      <c r="L545" s="9"/>
      <c r="M54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4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4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45" s="140">
        <f>ACOMPANHAMENTO_02[[#This Row],[QUANT]]</f>
        <v>0</v>
      </c>
    </row>
    <row r="546" spans="2:16" x14ac:dyDescent="0.25">
      <c r="B546" s="140" t="str">
        <f>IF(ACOMPANHAMENTO_02[[#This Row],[MAT]]="","",COUNTA($C$8:C546))</f>
        <v/>
      </c>
      <c r="C546" s="3"/>
      <c r="D546" s="28" t="str">
        <f>IFERROR(VLOOKUP(ACOMPANHAMENTO_02[[#This Row],[MAT]],FUNCIONARIOS[],3,FALSE),"")</f>
        <v/>
      </c>
      <c r="E546" s="28" t="str">
        <f>IFERROR(VLOOKUP(ACOMPANHAMENTO_02[[#This Row],[MAT]],FUNCIONARIOS[],4,FALSE),"")</f>
        <v/>
      </c>
      <c r="F546" s="8"/>
      <c r="G546" s="7"/>
      <c r="H546" s="28" t="str">
        <f>IFERROR(VLOOKUP(ACOMPANHAMENTO_02[[#This Row],[COD.S]],TABELA_PRODUÇÃO[[COD]:[SERVIÇOS]],3,FALSE),"")</f>
        <v/>
      </c>
      <c r="I546" s="140" t="str">
        <f>IFERROR(VLOOKUP(ACOMPANHAMENTO_02[[#This Row],[COD.S]],TABELA_PRODUÇÃO[[COD]:[UND.]],4,FALSE),"")</f>
        <v/>
      </c>
      <c r="J546" s="141"/>
      <c r="K546" s="58"/>
      <c r="L546" s="9"/>
      <c r="M54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4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4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46" s="140">
        <f>ACOMPANHAMENTO_02[[#This Row],[QUANT]]</f>
        <v>0</v>
      </c>
    </row>
    <row r="547" spans="2:16" x14ac:dyDescent="0.25">
      <c r="B547" s="140" t="str">
        <f>IF(ACOMPANHAMENTO_02[[#This Row],[MAT]]="","",COUNTA($C$8:C547))</f>
        <v/>
      </c>
      <c r="C547" s="3"/>
      <c r="D547" s="28" t="str">
        <f>IFERROR(VLOOKUP(ACOMPANHAMENTO_02[[#This Row],[MAT]],FUNCIONARIOS[],3,FALSE),"")</f>
        <v/>
      </c>
      <c r="E547" s="28" t="str">
        <f>IFERROR(VLOOKUP(ACOMPANHAMENTO_02[[#This Row],[MAT]],FUNCIONARIOS[],4,FALSE),"")</f>
        <v/>
      </c>
      <c r="F547" s="8"/>
      <c r="G547" s="7"/>
      <c r="H547" s="28" t="str">
        <f>IFERROR(VLOOKUP(ACOMPANHAMENTO_02[[#This Row],[COD.S]],TABELA_PRODUÇÃO[[COD]:[SERVIÇOS]],3,FALSE),"")</f>
        <v/>
      </c>
      <c r="I547" s="140" t="str">
        <f>IFERROR(VLOOKUP(ACOMPANHAMENTO_02[[#This Row],[COD.S]],TABELA_PRODUÇÃO[[COD]:[UND.]],4,FALSE),"")</f>
        <v/>
      </c>
      <c r="J547" s="141"/>
      <c r="K547" s="58"/>
      <c r="L547" s="9"/>
      <c r="M54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4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4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47" s="140">
        <f>ACOMPANHAMENTO_02[[#This Row],[QUANT]]</f>
        <v>0</v>
      </c>
    </row>
    <row r="548" spans="2:16" x14ac:dyDescent="0.25">
      <c r="B548" s="140" t="str">
        <f>IF(ACOMPANHAMENTO_02[[#This Row],[MAT]]="","",COUNTA($C$8:C548))</f>
        <v/>
      </c>
      <c r="C548" s="3"/>
      <c r="D548" s="28" t="str">
        <f>IFERROR(VLOOKUP(ACOMPANHAMENTO_02[[#This Row],[MAT]],FUNCIONARIOS[],3,FALSE),"")</f>
        <v/>
      </c>
      <c r="E548" s="28" t="str">
        <f>IFERROR(VLOOKUP(ACOMPANHAMENTO_02[[#This Row],[MAT]],FUNCIONARIOS[],4,FALSE),"")</f>
        <v/>
      </c>
      <c r="F548" s="8"/>
      <c r="G548" s="7"/>
      <c r="H548" s="28" t="str">
        <f>IFERROR(VLOOKUP(ACOMPANHAMENTO_02[[#This Row],[COD.S]],TABELA_PRODUÇÃO[[COD]:[SERVIÇOS]],3,FALSE),"")</f>
        <v/>
      </c>
      <c r="I548" s="140" t="str">
        <f>IFERROR(VLOOKUP(ACOMPANHAMENTO_02[[#This Row],[COD.S]],TABELA_PRODUÇÃO[[COD]:[UND.]],4,FALSE),"")</f>
        <v/>
      </c>
      <c r="J548" s="141"/>
      <c r="K548" s="58"/>
      <c r="L548" s="9"/>
      <c r="M54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4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4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48" s="140">
        <f>ACOMPANHAMENTO_02[[#This Row],[QUANT]]</f>
        <v>0</v>
      </c>
    </row>
    <row r="549" spans="2:16" x14ac:dyDescent="0.25">
      <c r="B549" s="140" t="str">
        <f>IF(ACOMPANHAMENTO_02[[#This Row],[MAT]]="","",COUNTA($C$8:C549))</f>
        <v/>
      </c>
      <c r="C549" s="3"/>
      <c r="D549" s="28" t="str">
        <f>IFERROR(VLOOKUP(ACOMPANHAMENTO_02[[#This Row],[MAT]],FUNCIONARIOS[],3,FALSE),"")</f>
        <v/>
      </c>
      <c r="E549" s="28" t="str">
        <f>IFERROR(VLOOKUP(ACOMPANHAMENTO_02[[#This Row],[MAT]],FUNCIONARIOS[],4,FALSE),"")</f>
        <v/>
      </c>
      <c r="F549" s="8"/>
      <c r="G549" s="7"/>
      <c r="H549" s="28" t="str">
        <f>IFERROR(VLOOKUP(ACOMPANHAMENTO_02[[#This Row],[COD.S]],TABELA_PRODUÇÃO[[COD]:[SERVIÇOS]],3,FALSE),"")</f>
        <v/>
      </c>
      <c r="I549" s="140" t="str">
        <f>IFERROR(VLOOKUP(ACOMPANHAMENTO_02[[#This Row],[COD.S]],TABELA_PRODUÇÃO[[COD]:[UND.]],4,FALSE),"")</f>
        <v/>
      </c>
      <c r="J549" s="141"/>
      <c r="K549" s="58"/>
      <c r="L549" s="9"/>
      <c r="M54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4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4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49" s="140">
        <f>ACOMPANHAMENTO_02[[#This Row],[QUANT]]</f>
        <v>0</v>
      </c>
    </row>
    <row r="550" spans="2:16" x14ac:dyDescent="0.25">
      <c r="B550" s="140" t="str">
        <f>IF(ACOMPANHAMENTO_02[[#This Row],[MAT]]="","",COUNTA($C$8:C550))</f>
        <v/>
      </c>
      <c r="C550" s="3"/>
      <c r="D550" s="28" t="str">
        <f>IFERROR(VLOOKUP(ACOMPANHAMENTO_02[[#This Row],[MAT]],FUNCIONARIOS[],3,FALSE),"")</f>
        <v/>
      </c>
      <c r="E550" s="28" t="str">
        <f>IFERROR(VLOOKUP(ACOMPANHAMENTO_02[[#This Row],[MAT]],FUNCIONARIOS[],4,FALSE),"")</f>
        <v/>
      </c>
      <c r="F550" s="8"/>
      <c r="G550" s="7"/>
      <c r="H550" s="28" t="str">
        <f>IFERROR(VLOOKUP(ACOMPANHAMENTO_02[[#This Row],[COD.S]],TABELA_PRODUÇÃO[[COD]:[SERVIÇOS]],3,FALSE),"")</f>
        <v/>
      </c>
      <c r="I550" s="140" t="str">
        <f>IFERROR(VLOOKUP(ACOMPANHAMENTO_02[[#This Row],[COD.S]],TABELA_PRODUÇÃO[[COD]:[UND.]],4,FALSE),"")</f>
        <v/>
      </c>
      <c r="J550" s="141"/>
      <c r="K550" s="58"/>
      <c r="L550" s="9"/>
      <c r="M55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5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5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50" s="140">
        <f>ACOMPANHAMENTO_02[[#This Row],[QUANT]]</f>
        <v>0</v>
      </c>
    </row>
    <row r="551" spans="2:16" x14ac:dyDescent="0.25">
      <c r="B551" s="140" t="str">
        <f>IF(ACOMPANHAMENTO_02[[#This Row],[MAT]]="","",COUNTA($C$8:C551))</f>
        <v/>
      </c>
      <c r="C551" s="3"/>
      <c r="D551" s="28" t="str">
        <f>IFERROR(VLOOKUP(ACOMPANHAMENTO_02[[#This Row],[MAT]],FUNCIONARIOS[],3,FALSE),"")</f>
        <v/>
      </c>
      <c r="E551" s="28" t="str">
        <f>IFERROR(VLOOKUP(ACOMPANHAMENTO_02[[#This Row],[MAT]],FUNCIONARIOS[],4,FALSE),"")</f>
        <v/>
      </c>
      <c r="F551" s="8"/>
      <c r="G551" s="7"/>
      <c r="H551" s="28" t="str">
        <f>IFERROR(VLOOKUP(ACOMPANHAMENTO_02[[#This Row],[COD.S]],TABELA_PRODUÇÃO[[COD]:[SERVIÇOS]],3,FALSE),"")</f>
        <v/>
      </c>
      <c r="I551" s="140" t="str">
        <f>IFERROR(VLOOKUP(ACOMPANHAMENTO_02[[#This Row],[COD.S]],TABELA_PRODUÇÃO[[COD]:[UND.]],4,FALSE),"")</f>
        <v/>
      </c>
      <c r="J551" s="141"/>
      <c r="K551" s="58"/>
      <c r="L551" s="9"/>
      <c r="M55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5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5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51" s="140">
        <f>ACOMPANHAMENTO_02[[#This Row],[QUANT]]</f>
        <v>0</v>
      </c>
    </row>
    <row r="552" spans="2:16" x14ac:dyDescent="0.25">
      <c r="B552" s="140" t="str">
        <f>IF(ACOMPANHAMENTO_02[[#This Row],[MAT]]="","",COUNTA($C$8:C552))</f>
        <v/>
      </c>
      <c r="C552" s="3"/>
      <c r="D552" s="28" t="str">
        <f>IFERROR(VLOOKUP(ACOMPANHAMENTO_02[[#This Row],[MAT]],FUNCIONARIOS[],3,FALSE),"")</f>
        <v/>
      </c>
      <c r="E552" s="28" t="str">
        <f>IFERROR(VLOOKUP(ACOMPANHAMENTO_02[[#This Row],[MAT]],FUNCIONARIOS[],4,FALSE),"")</f>
        <v/>
      </c>
      <c r="F552" s="8"/>
      <c r="G552" s="7"/>
      <c r="H552" s="28" t="str">
        <f>IFERROR(VLOOKUP(ACOMPANHAMENTO_02[[#This Row],[COD.S]],TABELA_PRODUÇÃO[[COD]:[SERVIÇOS]],3,FALSE),"")</f>
        <v/>
      </c>
      <c r="I552" s="140" t="str">
        <f>IFERROR(VLOOKUP(ACOMPANHAMENTO_02[[#This Row],[COD.S]],TABELA_PRODUÇÃO[[COD]:[UND.]],4,FALSE),"")</f>
        <v/>
      </c>
      <c r="J552" s="141"/>
      <c r="K552" s="58"/>
      <c r="L552" s="9"/>
      <c r="M55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5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5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52" s="140">
        <f>ACOMPANHAMENTO_02[[#This Row],[QUANT]]</f>
        <v>0</v>
      </c>
    </row>
    <row r="553" spans="2:16" x14ac:dyDescent="0.25">
      <c r="B553" s="140" t="str">
        <f>IF(ACOMPANHAMENTO_02[[#This Row],[MAT]]="","",COUNTA($C$8:C553))</f>
        <v/>
      </c>
      <c r="C553" s="3"/>
      <c r="D553" s="28" t="str">
        <f>IFERROR(VLOOKUP(ACOMPANHAMENTO_02[[#This Row],[MAT]],FUNCIONARIOS[],3,FALSE),"")</f>
        <v/>
      </c>
      <c r="E553" s="28" t="str">
        <f>IFERROR(VLOOKUP(ACOMPANHAMENTO_02[[#This Row],[MAT]],FUNCIONARIOS[],4,FALSE),"")</f>
        <v/>
      </c>
      <c r="F553" s="8"/>
      <c r="G553" s="7"/>
      <c r="H553" s="28" t="str">
        <f>IFERROR(VLOOKUP(ACOMPANHAMENTO_02[[#This Row],[COD.S]],TABELA_PRODUÇÃO[[COD]:[SERVIÇOS]],3,FALSE),"")</f>
        <v/>
      </c>
      <c r="I553" s="140" t="str">
        <f>IFERROR(VLOOKUP(ACOMPANHAMENTO_02[[#This Row],[COD.S]],TABELA_PRODUÇÃO[[COD]:[UND.]],4,FALSE),"")</f>
        <v/>
      </c>
      <c r="J553" s="141"/>
      <c r="K553" s="58"/>
      <c r="L553" s="9"/>
      <c r="M55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5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5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53" s="140">
        <f>ACOMPANHAMENTO_02[[#This Row],[QUANT]]</f>
        <v>0</v>
      </c>
    </row>
    <row r="554" spans="2:16" x14ac:dyDescent="0.25">
      <c r="B554" s="140" t="str">
        <f>IF(ACOMPANHAMENTO_02[[#This Row],[MAT]]="","",COUNTA($C$8:C554))</f>
        <v/>
      </c>
      <c r="C554" s="3"/>
      <c r="D554" s="28" t="str">
        <f>IFERROR(VLOOKUP(ACOMPANHAMENTO_02[[#This Row],[MAT]],FUNCIONARIOS[],3,FALSE),"")</f>
        <v/>
      </c>
      <c r="E554" s="28" t="str">
        <f>IFERROR(VLOOKUP(ACOMPANHAMENTO_02[[#This Row],[MAT]],FUNCIONARIOS[],4,FALSE),"")</f>
        <v/>
      </c>
      <c r="F554" s="8"/>
      <c r="G554" s="7"/>
      <c r="H554" s="28" t="str">
        <f>IFERROR(VLOOKUP(ACOMPANHAMENTO_02[[#This Row],[COD.S]],TABELA_PRODUÇÃO[[COD]:[SERVIÇOS]],3,FALSE),"")</f>
        <v/>
      </c>
      <c r="I554" s="140" t="str">
        <f>IFERROR(VLOOKUP(ACOMPANHAMENTO_02[[#This Row],[COD.S]],TABELA_PRODUÇÃO[[COD]:[UND.]],4,FALSE),"")</f>
        <v/>
      </c>
      <c r="J554" s="141"/>
      <c r="K554" s="58"/>
      <c r="L554" s="9"/>
      <c r="M55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5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5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54" s="140">
        <f>ACOMPANHAMENTO_02[[#This Row],[QUANT]]</f>
        <v>0</v>
      </c>
    </row>
    <row r="555" spans="2:16" x14ac:dyDescent="0.25">
      <c r="B555" s="140" t="str">
        <f>IF(ACOMPANHAMENTO_02[[#This Row],[MAT]]="","",COUNTA($C$8:C555))</f>
        <v/>
      </c>
      <c r="C555" s="3"/>
      <c r="D555" s="28" t="str">
        <f>IFERROR(VLOOKUP(ACOMPANHAMENTO_02[[#This Row],[MAT]],FUNCIONARIOS[],3,FALSE),"")</f>
        <v/>
      </c>
      <c r="E555" s="28" t="str">
        <f>IFERROR(VLOOKUP(ACOMPANHAMENTO_02[[#This Row],[MAT]],FUNCIONARIOS[],4,FALSE),"")</f>
        <v/>
      </c>
      <c r="F555" s="8"/>
      <c r="G555" s="7"/>
      <c r="H555" s="28" t="str">
        <f>IFERROR(VLOOKUP(ACOMPANHAMENTO_02[[#This Row],[COD.S]],TABELA_PRODUÇÃO[[COD]:[SERVIÇOS]],3,FALSE),"")</f>
        <v/>
      </c>
      <c r="I555" s="140" t="str">
        <f>IFERROR(VLOOKUP(ACOMPANHAMENTO_02[[#This Row],[COD.S]],TABELA_PRODUÇÃO[[COD]:[UND.]],4,FALSE),"")</f>
        <v/>
      </c>
      <c r="J555" s="141"/>
      <c r="K555" s="58"/>
      <c r="L555" s="9"/>
      <c r="M55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5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5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55" s="140">
        <f>ACOMPANHAMENTO_02[[#This Row],[QUANT]]</f>
        <v>0</v>
      </c>
    </row>
    <row r="556" spans="2:16" x14ac:dyDescent="0.25">
      <c r="B556" s="140" t="str">
        <f>IF(ACOMPANHAMENTO_02[[#This Row],[MAT]]="","",COUNTA($C$8:C556))</f>
        <v/>
      </c>
      <c r="C556" s="3"/>
      <c r="D556" s="28" t="str">
        <f>IFERROR(VLOOKUP(ACOMPANHAMENTO_02[[#This Row],[MAT]],FUNCIONARIOS[],3,FALSE),"")</f>
        <v/>
      </c>
      <c r="E556" s="28" t="str">
        <f>IFERROR(VLOOKUP(ACOMPANHAMENTO_02[[#This Row],[MAT]],FUNCIONARIOS[],4,FALSE),"")</f>
        <v/>
      </c>
      <c r="F556" s="8"/>
      <c r="G556" s="7"/>
      <c r="H556" s="28" t="str">
        <f>IFERROR(VLOOKUP(ACOMPANHAMENTO_02[[#This Row],[COD.S]],TABELA_PRODUÇÃO[[COD]:[SERVIÇOS]],3,FALSE),"")</f>
        <v/>
      </c>
      <c r="I556" s="140" t="str">
        <f>IFERROR(VLOOKUP(ACOMPANHAMENTO_02[[#This Row],[COD.S]],TABELA_PRODUÇÃO[[COD]:[UND.]],4,FALSE),"")</f>
        <v/>
      </c>
      <c r="J556" s="141"/>
      <c r="K556" s="58"/>
      <c r="L556" s="9"/>
      <c r="M55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5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5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56" s="140">
        <f>ACOMPANHAMENTO_02[[#This Row],[QUANT]]</f>
        <v>0</v>
      </c>
    </row>
    <row r="557" spans="2:16" x14ac:dyDescent="0.25">
      <c r="B557" s="140" t="str">
        <f>IF(ACOMPANHAMENTO_02[[#This Row],[MAT]]="","",COUNTA($C$8:C557))</f>
        <v/>
      </c>
      <c r="C557" s="3"/>
      <c r="D557" s="28" t="str">
        <f>IFERROR(VLOOKUP(ACOMPANHAMENTO_02[[#This Row],[MAT]],FUNCIONARIOS[],3,FALSE),"")</f>
        <v/>
      </c>
      <c r="E557" s="28" t="str">
        <f>IFERROR(VLOOKUP(ACOMPANHAMENTO_02[[#This Row],[MAT]],FUNCIONARIOS[],4,FALSE),"")</f>
        <v/>
      </c>
      <c r="F557" s="8"/>
      <c r="G557" s="7"/>
      <c r="H557" s="28" t="str">
        <f>IFERROR(VLOOKUP(ACOMPANHAMENTO_02[[#This Row],[COD.S]],TABELA_PRODUÇÃO[[COD]:[SERVIÇOS]],3,FALSE),"")</f>
        <v/>
      </c>
      <c r="I557" s="140" t="str">
        <f>IFERROR(VLOOKUP(ACOMPANHAMENTO_02[[#This Row],[COD.S]],TABELA_PRODUÇÃO[[COD]:[UND.]],4,FALSE),"")</f>
        <v/>
      </c>
      <c r="J557" s="141"/>
      <c r="K557" s="58"/>
      <c r="L557" s="9"/>
      <c r="M55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5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5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57" s="140">
        <f>ACOMPANHAMENTO_02[[#This Row],[QUANT]]</f>
        <v>0</v>
      </c>
    </row>
    <row r="558" spans="2:16" x14ac:dyDescent="0.25">
      <c r="B558" s="140" t="str">
        <f>IF(ACOMPANHAMENTO_02[[#This Row],[MAT]]="","",COUNTA($C$8:C558))</f>
        <v/>
      </c>
      <c r="C558" s="3"/>
      <c r="D558" s="28" t="str">
        <f>IFERROR(VLOOKUP(ACOMPANHAMENTO_02[[#This Row],[MAT]],FUNCIONARIOS[],3,FALSE),"")</f>
        <v/>
      </c>
      <c r="E558" s="28" t="str">
        <f>IFERROR(VLOOKUP(ACOMPANHAMENTO_02[[#This Row],[MAT]],FUNCIONARIOS[],4,FALSE),"")</f>
        <v/>
      </c>
      <c r="F558" s="8"/>
      <c r="G558" s="7"/>
      <c r="H558" s="28" t="str">
        <f>IFERROR(VLOOKUP(ACOMPANHAMENTO_02[[#This Row],[COD.S]],TABELA_PRODUÇÃO[[COD]:[SERVIÇOS]],3,FALSE),"")</f>
        <v/>
      </c>
      <c r="I558" s="140" t="str">
        <f>IFERROR(VLOOKUP(ACOMPANHAMENTO_02[[#This Row],[COD.S]],TABELA_PRODUÇÃO[[COD]:[UND.]],4,FALSE),"")</f>
        <v/>
      </c>
      <c r="J558" s="141"/>
      <c r="K558" s="58"/>
      <c r="L558" s="9"/>
      <c r="M55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5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5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58" s="140">
        <f>ACOMPANHAMENTO_02[[#This Row],[QUANT]]</f>
        <v>0</v>
      </c>
    </row>
    <row r="559" spans="2:16" x14ac:dyDescent="0.25">
      <c r="B559" s="140" t="str">
        <f>IF(ACOMPANHAMENTO_02[[#This Row],[MAT]]="","",COUNTA($C$8:C559))</f>
        <v/>
      </c>
      <c r="C559" s="3"/>
      <c r="D559" s="28" t="str">
        <f>IFERROR(VLOOKUP(ACOMPANHAMENTO_02[[#This Row],[MAT]],FUNCIONARIOS[],3,FALSE),"")</f>
        <v/>
      </c>
      <c r="E559" s="28" t="str">
        <f>IFERROR(VLOOKUP(ACOMPANHAMENTO_02[[#This Row],[MAT]],FUNCIONARIOS[],4,FALSE),"")</f>
        <v/>
      </c>
      <c r="F559" s="8"/>
      <c r="G559" s="7"/>
      <c r="H559" s="28" t="str">
        <f>IFERROR(VLOOKUP(ACOMPANHAMENTO_02[[#This Row],[COD.S]],TABELA_PRODUÇÃO[[COD]:[SERVIÇOS]],3,FALSE),"")</f>
        <v/>
      </c>
      <c r="I559" s="140" t="str">
        <f>IFERROR(VLOOKUP(ACOMPANHAMENTO_02[[#This Row],[COD.S]],TABELA_PRODUÇÃO[[COD]:[UND.]],4,FALSE),"")</f>
        <v/>
      </c>
      <c r="J559" s="141"/>
      <c r="K559" s="58"/>
      <c r="L559" s="9"/>
      <c r="M55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5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5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59" s="140">
        <f>ACOMPANHAMENTO_02[[#This Row],[QUANT]]</f>
        <v>0</v>
      </c>
    </row>
    <row r="560" spans="2:16" x14ac:dyDescent="0.25">
      <c r="B560" s="140" t="str">
        <f>IF(ACOMPANHAMENTO_02[[#This Row],[MAT]]="","",COUNTA($C$8:C560))</f>
        <v/>
      </c>
      <c r="C560" s="3"/>
      <c r="D560" s="28" t="str">
        <f>IFERROR(VLOOKUP(ACOMPANHAMENTO_02[[#This Row],[MAT]],FUNCIONARIOS[],3,FALSE),"")</f>
        <v/>
      </c>
      <c r="E560" s="28" t="str">
        <f>IFERROR(VLOOKUP(ACOMPANHAMENTO_02[[#This Row],[MAT]],FUNCIONARIOS[],4,FALSE),"")</f>
        <v/>
      </c>
      <c r="F560" s="8"/>
      <c r="G560" s="7"/>
      <c r="H560" s="28" t="str">
        <f>IFERROR(VLOOKUP(ACOMPANHAMENTO_02[[#This Row],[COD.S]],TABELA_PRODUÇÃO[[COD]:[SERVIÇOS]],3,FALSE),"")</f>
        <v/>
      </c>
      <c r="I560" s="140" t="str">
        <f>IFERROR(VLOOKUP(ACOMPANHAMENTO_02[[#This Row],[COD.S]],TABELA_PRODUÇÃO[[COD]:[UND.]],4,FALSE),"")</f>
        <v/>
      </c>
      <c r="J560" s="141"/>
      <c r="K560" s="58"/>
      <c r="L560" s="9"/>
      <c r="M56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6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6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60" s="140">
        <f>ACOMPANHAMENTO_02[[#This Row],[QUANT]]</f>
        <v>0</v>
      </c>
    </row>
    <row r="561" spans="2:16" x14ac:dyDescent="0.25">
      <c r="B561" s="140" t="str">
        <f>IF(ACOMPANHAMENTO_02[[#This Row],[MAT]]="","",COUNTA($C$8:C561))</f>
        <v/>
      </c>
      <c r="C561" s="3"/>
      <c r="D561" s="28" t="str">
        <f>IFERROR(VLOOKUP(ACOMPANHAMENTO_02[[#This Row],[MAT]],FUNCIONARIOS[],3,FALSE),"")</f>
        <v/>
      </c>
      <c r="E561" s="28" t="str">
        <f>IFERROR(VLOOKUP(ACOMPANHAMENTO_02[[#This Row],[MAT]],FUNCIONARIOS[],4,FALSE),"")</f>
        <v/>
      </c>
      <c r="F561" s="8"/>
      <c r="G561" s="7"/>
      <c r="H561" s="28" t="str">
        <f>IFERROR(VLOOKUP(ACOMPANHAMENTO_02[[#This Row],[COD.S]],TABELA_PRODUÇÃO[[COD]:[SERVIÇOS]],3,FALSE),"")</f>
        <v/>
      </c>
      <c r="I561" s="140" t="str">
        <f>IFERROR(VLOOKUP(ACOMPANHAMENTO_02[[#This Row],[COD.S]],TABELA_PRODUÇÃO[[COD]:[UND.]],4,FALSE),"")</f>
        <v/>
      </c>
      <c r="J561" s="141"/>
      <c r="K561" s="58"/>
      <c r="L561" s="9"/>
      <c r="M56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6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6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61" s="140">
        <f>ACOMPANHAMENTO_02[[#This Row],[QUANT]]</f>
        <v>0</v>
      </c>
    </row>
    <row r="562" spans="2:16" x14ac:dyDescent="0.25">
      <c r="B562" s="140" t="str">
        <f>IF(ACOMPANHAMENTO_02[[#This Row],[MAT]]="","",COUNTA($C$8:C562))</f>
        <v/>
      </c>
      <c r="C562" s="3"/>
      <c r="D562" s="28" t="str">
        <f>IFERROR(VLOOKUP(ACOMPANHAMENTO_02[[#This Row],[MAT]],FUNCIONARIOS[],3,FALSE),"")</f>
        <v/>
      </c>
      <c r="E562" s="28" t="str">
        <f>IFERROR(VLOOKUP(ACOMPANHAMENTO_02[[#This Row],[MAT]],FUNCIONARIOS[],4,FALSE),"")</f>
        <v/>
      </c>
      <c r="F562" s="8"/>
      <c r="G562" s="7"/>
      <c r="H562" s="28" t="str">
        <f>IFERROR(VLOOKUP(ACOMPANHAMENTO_02[[#This Row],[COD.S]],TABELA_PRODUÇÃO[[COD]:[SERVIÇOS]],3,FALSE),"")</f>
        <v/>
      </c>
      <c r="I562" s="140" t="str">
        <f>IFERROR(VLOOKUP(ACOMPANHAMENTO_02[[#This Row],[COD.S]],TABELA_PRODUÇÃO[[COD]:[UND.]],4,FALSE),"")</f>
        <v/>
      </c>
      <c r="J562" s="141"/>
      <c r="K562" s="58"/>
      <c r="L562" s="9"/>
      <c r="M56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6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6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62" s="140">
        <f>ACOMPANHAMENTO_02[[#This Row],[QUANT]]</f>
        <v>0</v>
      </c>
    </row>
    <row r="563" spans="2:16" x14ac:dyDescent="0.25">
      <c r="B563" s="140" t="str">
        <f>IF(ACOMPANHAMENTO_02[[#This Row],[MAT]]="","",COUNTA($C$8:C563))</f>
        <v/>
      </c>
      <c r="C563" s="3"/>
      <c r="D563" s="28" t="str">
        <f>IFERROR(VLOOKUP(ACOMPANHAMENTO_02[[#This Row],[MAT]],FUNCIONARIOS[],3,FALSE),"")</f>
        <v/>
      </c>
      <c r="E563" s="28" t="str">
        <f>IFERROR(VLOOKUP(ACOMPANHAMENTO_02[[#This Row],[MAT]],FUNCIONARIOS[],4,FALSE),"")</f>
        <v/>
      </c>
      <c r="F563" s="8"/>
      <c r="G563" s="7"/>
      <c r="H563" s="28" t="str">
        <f>IFERROR(VLOOKUP(ACOMPANHAMENTO_02[[#This Row],[COD.S]],TABELA_PRODUÇÃO[[COD]:[SERVIÇOS]],3,FALSE),"")</f>
        <v/>
      </c>
      <c r="I563" s="140" t="str">
        <f>IFERROR(VLOOKUP(ACOMPANHAMENTO_02[[#This Row],[COD.S]],TABELA_PRODUÇÃO[[COD]:[UND.]],4,FALSE),"")</f>
        <v/>
      </c>
      <c r="J563" s="141"/>
      <c r="K563" s="58"/>
      <c r="L563" s="9"/>
      <c r="M56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6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6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63" s="140">
        <f>ACOMPANHAMENTO_02[[#This Row],[QUANT]]</f>
        <v>0</v>
      </c>
    </row>
    <row r="564" spans="2:16" x14ac:dyDescent="0.25">
      <c r="B564" s="140" t="str">
        <f>IF(ACOMPANHAMENTO_02[[#This Row],[MAT]]="","",COUNTA($C$8:C564))</f>
        <v/>
      </c>
      <c r="C564" s="3"/>
      <c r="D564" s="28" t="str">
        <f>IFERROR(VLOOKUP(ACOMPANHAMENTO_02[[#This Row],[MAT]],FUNCIONARIOS[],3,FALSE),"")</f>
        <v/>
      </c>
      <c r="E564" s="28" t="str">
        <f>IFERROR(VLOOKUP(ACOMPANHAMENTO_02[[#This Row],[MAT]],FUNCIONARIOS[],4,FALSE),"")</f>
        <v/>
      </c>
      <c r="F564" s="8"/>
      <c r="G564" s="7"/>
      <c r="H564" s="28" t="str">
        <f>IFERROR(VLOOKUP(ACOMPANHAMENTO_02[[#This Row],[COD.S]],TABELA_PRODUÇÃO[[COD]:[SERVIÇOS]],3,FALSE),"")</f>
        <v/>
      </c>
      <c r="I564" s="140" t="str">
        <f>IFERROR(VLOOKUP(ACOMPANHAMENTO_02[[#This Row],[COD.S]],TABELA_PRODUÇÃO[[COD]:[UND.]],4,FALSE),"")</f>
        <v/>
      </c>
      <c r="J564" s="141"/>
      <c r="K564" s="58"/>
      <c r="L564" s="9"/>
      <c r="M56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6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6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64" s="140">
        <f>ACOMPANHAMENTO_02[[#This Row],[QUANT]]</f>
        <v>0</v>
      </c>
    </row>
    <row r="565" spans="2:16" x14ac:dyDescent="0.25">
      <c r="B565" s="140" t="str">
        <f>IF(ACOMPANHAMENTO_02[[#This Row],[MAT]]="","",COUNTA($C$8:C565))</f>
        <v/>
      </c>
      <c r="C565" s="3"/>
      <c r="D565" s="28" t="str">
        <f>IFERROR(VLOOKUP(ACOMPANHAMENTO_02[[#This Row],[MAT]],FUNCIONARIOS[],3,FALSE),"")</f>
        <v/>
      </c>
      <c r="E565" s="28" t="str">
        <f>IFERROR(VLOOKUP(ACOMPANHAMENTO_02[[#This Row],[MAT]],FUNCIONARIOS[],4,FALSE),"")</f>
        <v/>
      </c>
      <c r="F565" s="8"/>
      <c r="G565" s="7"/>
      <c r="H565" s="28" t="str">
        <f>IFERROR(VLOOKUP(ACOMPANHAMENTO_02[[#This Row],[COD.S]],TABELA_PRODUÇÃO[[COD]:[SERVIÇOS]],3,FALSE),"")</f>
        <v/>
      </c>
      <c r="I565" s="140" t="str">
        <f>IFERROR(VLOOKUP(ACOMPANHAMENTO_02[[#This Row],[COD.S]],TABELA_PRODUÇÃO[[COD]:[UND.]],4,FALSE),"")</f>
        <v/>
      </c>
      <c r="J565" s="141"/>
      <c r="K565" s="58"/>
      <c r="L565" s="9"/>
      <c r="M56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6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6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65" s="140">
        <f>ACOMPANHAMENTO_02[[#This Row],[QUANT]]</f>
        <v>0</v>
      </c>
    </row>
    <row r="566" spans="2:16" x14ac:dyDescent="0.25">
      <c r="B566" s="140" t="str">
        <f>IF(ACOMPANHAMENTO_02[[#This Row],[MAT]]="","",COUNTA($C$8:C566))</f>
        <v/>
      </c>
      <c r="C566" s="3"/>
      <c r="D566" s="28" t="str">
        <f>IFERROR(VLOOKUP(ACOMPANHAMENTO_02[[#This Row],[MAT]],FUNCIONARIOS[],3,FALSE),"")</f>
        <v/>
      </c>
      <c r="E566" s="28" t="str">
        <f>IFERROR(VLOOKUP(ACOMPANHAMENTO_02[[#This Row],[MAT]],FUNCIONARIOS[],4,FALSE),"")</f>
        <v/>
      </c>
      <c r="F566" s="8"/>
      <c r="G566" s="7"/>
      <c r="H566" s="28" t="str">
        <f>IFERROR(VLOOKUP(ACOMPANHAMENTO_02[[#This Row],[COD.S]],TABELA_PRODUÇÃO[[COD]:[SERVIÇOS]],3,FALSE),"")</f>
        <v/>
      </c>
      <c r="I566" s="140" t="str">
        <f>IFERROR(VLOOKUP(ACOMPANHAMENTO_02[[#This Row],[COD.S]],TABELA_PRODUÇÃO[[COD]:[UND.]],4,FALSE),"")</f>
        <v/>
      </c>
      <c r="J566" s="141"/>
      <c r="K566" s="58"/>
      <c r="L566" s="9"/>
      <c r="M56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6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6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66" s="140">
        <f>ACOMPANHAMENTO_02[[#This Row],[QUANT]]</f>
        <v>0</v>
      </c>
    </row>
    <row r="567" spans="2:16" x14ac:dyDescent="0.25">
      <c r="B567" s="140" t="str">
        <f>IF(ACOMPANHAMENTO_02[[#This Row],[MAT]]="","",COUNTA($C$8:C567))</f>
        <v/>
      </c>
      <c r="C567" s="3"/>
      <c r="D567" s="28" t="str">
        <f>IFERROR(VLOOKUP(ACOMPANHAMENTO_02[[#This Row],[MAT]],FUNCIONARIOS[],3,FALSE),"")</f>
        <v/>
      </c>
      <c r="E567" s="28" t="str">
        <f>IFERROR(VLOOKUP(ACOMPANHAMENTO_02[[#This Row],[MAT]],FUNCIONARIOS[],4,FALSE),"")</f>
        <v/>
      </c>
      <c r="F567" s="8"/>
      <c r="G567" s="7"/>
      <c r="H567" s="28" t="str">
        <f>IFERROR(VLOOKUP(ACOMPANHAMENTO_02[[#This Row],[COD.S]],TABELA_PRODUÇÃO[[COD]:[SERVIÇOS]],3,FALSE),"")</f>
        <v/>
      </c>
      <c r="I567" s="140" t="str">
        <f>IFERROR(VLOOKUP(ACOMPANHAMENTO_02[[#This Row],[COD.S]],TABELA_PRODUÇÃO[[COD]:[UND.]],4,FALSE),"")</f>
        <v/>
      </c>
      <c r="J567" s="141"/>
      <c r="K567" s="58"/>
      <c r="L567" s="9"/>
      <c r="M56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6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6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67" s="140">
        <f>ACOMPANHAMENTO_02[[#This Row],[QUANT]]</f>
        <v>0</v>
      </c>
    </row>
    <row r="568" spans="2:16" x14ac:dyDescent="0.25">
      <c r="B568" s="140" t="str">
        <f>IF(ACOMPANHAMENTO_02[[#This Row],[MAT]]="","",COUNTA($C$8:C568))</f>
        <v/>
      </c>
      <c r="C568" s="3"/>
      <c r="D568" s="28" t="str">
        <f>IFERROR(VLOOKUP(ACOMPANHAMENTO_02[[#This Row],[MAT]],FUNCIONARIOS[],3,FALSE),"")</f>
        <v/>
      </c>
      <c r="E568" s="28" t="str">
        <f>IFERROR(VLOOKUP(ACOMPANHAMENTO_02[[#This Row],[MAT]],FUNCIONARIOS[],4,FALSE),"")</f>
        <v/>
      </c>
      <c r="F568" s="8"/>
      <c r="G568" s="7"/>
      <c r="H568" s="28" t="str">
        <f>IFERROR(VLOOKUP(ACOMPANHAMENTO_02[[#This Row],[COD.S]],TABELA_PRODUÇÃO[[COD]:[SERVIÇOS]],3,FALSE),"")</f>
        <v/>
      </c>
      <c r="I568" s="140" t="str">
        <f>IFERROR(VLOOKUP(ACOMPANHAMENTO_02[[#This Row],[COD.S]],TABELA_PRODUÇÃO[[COD]:[UND.]],4,FALSE),"")</f>
        <v/>
      </c>
      <c r="J568" s="141"/>
      <c r="K568" s="58"/>
      <c r="L568" s="9"/>
      <c r="M56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6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6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68" s="140">
        <f>ACOMPANHAMENTO_02[[#This Row],[QUANT]]</f>
        <v>0</v>
      </c>
    </row>
    <row r="569" spans="2:16" x14ac:dyDescent="0.25">
      <c r="B569" s="140" t="str">
        <f>IF(ACOMPANHAMENTO_02[[#This Row],[MAT]]="","",COUNTA($C$8:C569))</f>
        <v/>
      </c>
      <c r="C569" s="3"/>
      <c r="D569" s="28" t="str">
        <f>IFERROR(VLOOKUP(ACOMPANHAMENTO_02[[#This Row],[MAT]],FUNCIONARIOS[],3,FALSE),"")</f>
        <v/>
      </c>
      <c r="E569" s="28" t="str">
        <f>IFERROR(VLOOKUP(ACOMPANHAMENTO_02[[#This Row],[MAT]],FUNCIONARIOS[],4,FALSE),"")</f>
        <v/>
      </c>
      <c r="F569" s="8"/>
      <c r="G569" s="7"/>
      <c r="H569" s="28" t="str">
        <f>IFERROR(VLOOKUP(ACOMPANHAMENTO_02[[#This Row],[COD.S]],TABELA_PRODUÇÃO[[COD]:[SERVIÇOS]],3,FALSE),"")</f>
        <v/>
      </c>
      <c r="I569" s="140" t="str">
        <f>IFERROR(VLOOKUP(ACOMPANHAMENTO_02[[#This Row],[COD.S]],TABELA_PRODUÇÃO[[COD]:[UND.]],4,FALSE),"")</f>
        <v/>
      </c>
      <c r="J569" s="141"/>
      <c r="K569" s="58"/>
      <c r="L569" s="9"/>
      <c r="M56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6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6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69" s="140">
        <f>ACOMPANHAMENTO_02[[#This Row],[QUANT]]</f>
        <v>0</v>
      </c>
    </row>
    <row r="570" spans="2:16" x14ac:dyDescent="0.25">
      <c r="B570" s="140" t="str">
        <f>IF(ACOMPANHAMENTO_02[[#This Row],[MAT]]="","",COUNTA($C$8:C570))</f>
        <v/>
      </c>
      <c r="C570" s="3"/>
      <c r="D570" s="28" t="str">
        <f>IFERROR(VLOOKUP(ACOMPANHAMENTO_02[[#This Row],[MAT]],FUNCIONARIOS[],3,FALSE),"")</f>
        <v/>
      </c>
      <c r="E570" s="28" t="str">
        <f>IFERROR(VLOOKUP(ACOMPANHAMENTO_02[[#This Row],[MAT]],FUNCIONARIOS[],4,FALSE),"")</f>
        <v/>
      </c>
      <c r="F570" s="8"/>
      <c r="G570" s="7"/>
      <c r="H570" s="28" t="str">
        <f>IFERROR(VLOOKUP(ACOMPANHAMENTO_02[[#This Row],[COD.S]],TABELA_PRODUÇÃO[[COD]:[SERVIÇOS]],3,FALSE),"")</f>
        <v/>
      </c>
      <c r="I570" s="140" t="str">
        <f>IFERROR(VLOOKUP(ACOMPANHAMENTO_02[[#This Row],[COD.S]],TABELA_PRODUÇÃO[[COD]:[UND.]],4,FALSE),"")</f>
        <v/>
      </c>
      <c r="J570" s="141"/>
      <c r="K570" s="58"/>
      <c r="L570" s="9"/>
      <c r="M57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7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7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70" s="140">
        <f>ACOMPANHAMENTO_02[[#This Row],[QUANT]]</f>
        <v>0</v>
      </c>
    </row>
    <row r="571" spans="2:16" x14ac:dyDescent="0.25">
      <c r="B571" s="140" t="str">
        <f>IF(ACOMPANHAMENTO_02[[#This Row],[MAT]]="","",COUNTA($C$8:C571))</f>
        <v/>
      </c>
      <c r="C571" s="3"/>
      <c r="D571" s="28" t="str">
        <f>IFERROR(VLOOKUP(ACOMPANHAMENTO_02[[#This Row],[MAT]],FUNCIONARIOS[],3,FALSE),"")</f>
        <v/>
      </c>
      <c r="E571" s="28" t="str">
        <f>IFERROR(VLOOKUP(ACOMPANHAMENTO_02[[#This Row],[MAT]],FUNCIONARIOS[],4,FALSE),"")</f>
        <v/>
      </c>
      <c r="F571" s="8"/>
      <c r="G571" s="7"/>
      <c r="H571" s="28" t="str">
        <f>IFERROR(VLOOKUP(ACOMPANHAMENTO_02[[#This Row],[COD.S]],TABELA_PRODUÇÃO[[COD]:[SERVIÇOS]],3,FALSE),"")</f>
        <v/>
      </c>
      <c r="I571" s="140" t="str">
        <f>IFERROR(VLOOKUP(ACOMPANHAMENTO_02[[#This Row],[COD.S]],TABELA_PRODUÇÃO[[COD]:[UND.]],4,FALSE),"")</f>
        <v/>
      </c>
      <c r="J571" s="141"/>
      <c r="K571" s="58"/>
      <c r="L571" s="9"/>
      <c r="M57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7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7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71" s="140">
        <f>ACOMPANHAMENTO_02[[#This Row],[QUANT]]</f>
        <v>0</v>
      </c>
    </row>
    <row r="572" spans="2:16" x14ac:dyDescent="0.25">
      <c r="B572" s="140" t="str">
        <f>IF(ACOMPANHAMENTO_02[[#This Row],[MAT]]="","",COUNTA($C$8:C572))</f>
        <v/>
      </c>
      <c r="C572" s="3"/>
      <c r="D572" s="28" t="str">
        <f>IFERROR(VLOOKUP(ACOMPANHAMENTO_02[[#This Row],[MAT]],FUNCIONARIOS[],3,FALSE),"")</f>
        <v/>
      </c>
      <c r="E572" s="28" t="str">
        <f>IFERROR(VLOOKUP(ACOMPANHAMENTO_02[[#This Row],[MAT]],FUNCIONARIOS[],4,FALSE),"")</f>
        <v/>
      </c>
      <c r="F572" s="8"/>
      <c r="G572" s="7"/>
      <c r="H572" s="28" t="str">
        <f>IFERROR(VLOOKUP(ACOMPANHAMENTO_02[[#This Row],[COD.S]],TABELA_PRODUÇÃO[[COD]:[SERVIÇOS]],3,FALSE),"")</f>
        <v/>
      </c>
      <c r="I572" s="140" t="str">
        <f>IFERROR(VLOOKUP(ACOMPANHAMENTO_02[[#This Row],[COD.S]],TABELA_PRODUÇÃO[[COD]:[UND.]],4,FALSE),"")</f>
        <v/>
      </c>
      <c r="J572" s="141"/>
      <c r="K572" s="58"/>
      <c r="L572" s="9"/>
      <c r="M57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7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7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72" s="140">
        <f>ACOMPANHAMENTO_02[[#This Row],[QUANT]]</f>
        <v>0</v>
      </c>
    </row>
    <row r="573" spans="2:16" x14ac:dyDescent="0.25">
      <c r="B573" s="140" t="str">
        <f>IF(ACOMPANHAMENTO_02[[#This Row],[MAT]]="","",COUNTA($C$8:C573))</f>
        <v/>
      </c>
      <c r="C573" s="3"/>
      <c r="D573" s="28" t="str">
        <f>IFERROR(VLOOKUP(ACOMPANHAMENTO_02[[#This Row],[MAT]],FUNCIONARIOS[],3,FALSE),"")</f>
        <v/>
      </c>
      <c r="E573" s="28" t="str">
        <f>IFERROR(VLOOKUP(ACOMPANHAMENTO_02[[#This Row],[MAT]],FUNCIONARIOS[],4,FALSE),"")</f>
        <v/>
      </c>
      <c r="F573" s="8"/>
      <c r="G573" s="7"/>
      <c r="H573" s="28" t="str">
        <f>IFERROR(VLOOKUP(ACOMPANHAMENTO_02[[#This Row],[COD.S]],TABELA_PRODUÇÃO[[COD]:[SERVIÇOS]],3,FALSE),"")</f>
        <v/>
      </c>
      <c r="I573" s="140" t="str">
        <f>IFERROR(VLOOKUP(ACOMPANHAMENTO_02[[#This Row],[COD.S]],TABELA_PRODUÇÃO[[COD]:[UND.]],4,FALSE),"")</f>
        <v/>
      </c>
      <c r="J573" s="141"/>
      <c r="K573" s="58"/>
      <c r="L573" s="9"/>
      <c r="M57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7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7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73" s="140">
        <f>ACOMPANHAMENTO_02[[#This Row],[QUANT]]</f>
        <v>0</v>
      </c>
    </row>
    <row r="574" spans="2:16" x14ac:dyDescent="0.25">
      <c r="B574" s="140" t="str">
        <f>IF(ACOMPANHAMENTO_02[[#This Row],[MAT]]="","",COUNTA($C$8:C574))</f>
        <v/>
      </c>
      <c r="C574" s="3"/>
      <c r="D574" s="28" t="str">
        <f>IFERROR(VLOOKUP(ACOMPANHAMENTO_02[[#This Row],[MAT]],FUNCIONARIOS[],3,FALSE),"")</f>
        <v/>
      </c>
      <c r="E574" s="28" t="str">
        <f>IFERROR(VLOOKUP(ACOMPANHAMENTO_02[[#This Row],[MAT]],FUNCIONARIOS[],4,FALSE),"")</f>
        <v/>
      </c>
      <c r="F574" s="8"/>
      <c r="G574" s="7"/>
      <c r="H574" s="28" t="str">
        <f>IFERROR(VLOOKUP(ACOMPANHAMENTO_02[[#This Row],[COD.S]],TABELA_PRODUÇÃO[[COD]:[SERVIÇOS]],3,FALSE),"")</f>
        <v/>
      </c>
      <c r="I574" s="140" t="str">
        <f>IFERROR(VLOOKUP(ACOMPANHAMENTO_02[[#This Row],[COD.S]],TABELA_PRODUÇÃO[[COD]:[UND.]],4,FALSE),"")</f>
        <v/>
      </c>
      <c r="J574" s="141"/>
      <c r="K574" s="58"/>
      <c r="L574" s="9"/>
      <c r="M57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7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7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74" s="140">
        <f>ACOMPANHAMENTO_02[[#This Row],[QUANT]]</f>
        <v>0</v>
      </c>
    </row>
    <row r="575" spans="2:16" x14ac:dyDescent="0.25">
      <c r="B575" s="140" t="str">
        <f>IF(ACOMPANHAMENTO_02[[#This Row],[MAT]]="","",COUNTA($C$8:C575))</f>
        <v/>
      </c>
      <c r="C575" s="3"/>
      <c r="D575" s="28" t="str">
        <f>IFERROR(VLOOKUP(ACOMPANHAMENTO_02[[#This Row],[MAT]],FUNCIONARIOS[],3,FALSE),"")</f>
        <v/>
      </c>
      <c r="E575" s="28" t="str">
        <f>IFERROR(VLOOKUP(ACOMPANHAMENTO_02[[#This Row],[MAT]],FUNCIONARIOS[],4,FALSE),"")</f>
        <v/>
      </c>
      <c r="F575" s="8"/>
      <c r="G575" s="7"/>
      <c r="H575" s="28" t="str">
        <f>IFERROR(VLOOKUP(ACOMPANHAMENTO_02[[#This Row],[COD.S]],TABELA_PRODUÇÃO[[COD]:[SERVIÇOS]],3,FALSE),"")</f>
        <v/>
      </c>
      <c r="I575" s="140" t="str">
        <f>IFERROR(VLOOKUP(ACOMPANHAMENTO_02[[#This Row],[COD.S]],TABELA_PRODUÇÃO[[COD]:[UND.]],4,FALSE),"")</f>
        <v/>
      </c>
      <c r="J575" s="141"/>
      <c r="K575" s="58"/>
      <c r="L575" s="9"/>
      <c r="M57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7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7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75" s="140">
        <f>ACOMPANHAMENTO_02[[#This Row],[QUANT]]</f>
        <v>0</v>
      </c>
    </row>
    <row r="576" spans="2:16" x14ac:dyDescent="0.25">
      <c r="B576" s="140" t="str">
        <f>IF(ACOMPANHAMENTO_02[[#This Row],[MAT]]="","",COUNTA($C$8:C576))</f>
        <v/>
      </c>
      <c r="C576" s="3"/>
      <c r="D576" s="28" t="str">
        <f>IFERROR(VLOOKUP(ACOMPANHAMENTO_02[[#This Row],[MAT]],FUNCIONARIOS[],3,FALSE),"")</f>
        <v/>
      </c>
      <c r="E576" s="28" t="str">
        <f>IFERROR(VLOOKUP(ACOMPANHAMENTO_02[[#This Row],[MAT]],FUNCIONARIOS[],4,FALSE),"")</f>
        <v/>
      </c>
      <c r="F576" s="8"/>
      <c r="G576" s="7"/>
      <c r="H576" s="28" t="str">
        <f>IFERROR(VLOOKUP(ACOMPANHAMENTO_02[[#This Row],[COD.S]],TABELA_PRODUÇÃO[[COD]:[SERVIÇOS]],3,FALSE),"")</f>
        <v/>
      </c>
      <c r="I576" s="140" t="str">
        <f>IFERROR(VLOOKUP(ACOMPANHAMENTO_02[[#This Row],[COD.S]],TABELA_PRODUÇÃO[[COD]:[UND.]],4,FALSE),"")</f>
        <v/>
      </c>
      <c r="J576" s="141"/>
      <c r="K576" s="58"/>
      <c r="L576" s="9"/>
      <c r="M57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7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7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76" s="140">
        <f>ACOMPANHAMENTO_02[[#This Row],[QUANT]]</f>
        <v>0</v>
      </c>
    </row>
    <row r="577" spans="2:16" x14ac:dyDescent="0.25">
      <c r="B577" s="140" t="str">
        <f>IF(ACOMPANHAMENTO_02[[#This Row],[MAT]]="","",COUNTA($C$8:C577))</f>
        <v/>
      </c>
      <c r="C577" s="3"/>
      <c r="D577" s="28" t="str">
        <f>IFERROR(VLOOKUP(ACOMPANHAMENTO_02[[#This Row],[MAT]],FUNCIONARIOS[],3,FALSE),"")</f>
        <v/>
      </c>
      <c r="E577" s="28" t="str">
        <f>IFERROR(VLOOKUP(ACOMPANHAMENTO_02[[#This Row],[MAT]],FUNCIONARIOS[],4,FALSE),"")</f>
        <v/>
      </c>
      <c r="F577" s="8"/>
      <c r="G577" s="7"/>
      <c r="H577" s="28" t="str">
        <f>IFERROR(VLOOKUP(ACOMPANHAMENTO_02[[#This Row],[COD.S]],TABELA_PRODUÇÃO[[COD]:[SERVIÇOS]],3,FALSE),"")</f>
        <v/>
      </c>
      <c r="I577" s="140" t="str">
        <f>IFERROR(VLOOKUP(ACOMPANHAMENTO_02[[#This Row],[COD.S]],TABELA_PRODUÇÃO[[COD]:[UND.]],4,FALSE),"")</f>
        <v/>
      </c>
      <c r="J577" s="141"/>
      <c r="K577" s="58"/>
      <c r="L577" s="9"/>
      <c r="M57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7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7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77" s="140">
        <f>ACOMPANHAMENTO_02[[#This Row],[QUANT]]</f>
        <v>0</v>
      </c>
    </row>
    <row r="578" spans="2:16" x14ac:dyDescent="0.25">
      <c r="B578" s="140" t="str">
        <f>IF(ACOMPANHAMENTO_02[[#This Row],[MAT]]="","",COUNTA($C$8:C578))</f>
        <v/>
      </c>
      <c r="C578" s="3"/>
      <c r="D578" s="28" t="str">
        <f>IFERROR(VLOOKUP(ACOMPANHAMENTO_02[[#This Row],[MAT]],FUNCIONARIOS[],3,FALSE),"")</f>
        <v/>
      </c>
      <c r="E578" s="28" t="str">
        <f>IFERROR(VLOOKUP(ACOMPANHAMENTO_02[[#This Row],[MAT]],FUNCIONARIOS[],4,FALSE),"")</f>
        <v/>
      </c>
      <c r="F578" s="8"/>
      <c r="G578" s="7"/>
      <c r="H578" s="28" t="str">
        <f>IFERROR(VLOOKUP(ACOMPANHAMENTO_02[[#This Row],[COD.S]],TABELA_PRODUÇÃO[[COD]:[SERVIÇOS]],3,FALSE),"")</f>
        <v/>
      </c>
      <c r="I578" s="140" t="str">
        <f>IFERROR(VLOOKUP(ACOMPANHAMENTO_02[[#This Row],[COD.S]],TABELA_PRODUÇÃO[[COD]:[UND.]],4,FALSE),"")</f>
        <v/>
      </c>
      <c r="J578" s="141"/>
      <c r="K578" s="58"/>
      <c r="L578" s="9"/>
      <c r="M57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7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7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78" s="140">
        <f>ACOMPANHAMENTO_02[[#This Row],[QUANT]]</f>
        <v>0</v>
      </c>
    </row>
    <row r="579" spans="2:16" x14ac:dyDescent="0.25">
      <c r="B579" s="140" t="str">
        <f>IF(ACOMPANHAMENTO_02[[#This Row],[MAT]]="","",COUNTA($C$8:C579))</f>
        <v/>
      </c>
      <c r="C579" s="3"/>
      <c r="D579" s="28" t="str">
        <f>IFERROR(VLOOKUP(ACOMPANHAMENTO_02[[#This Row],[MAT]],FUNCIONARIOS[],3,FALSE),"")</f>
        <v/>
      </c>
      <c r="E579" s="28" t="str">
        <f>IFERROR(VLOOKUP(ACOMPANHAMENTO_02[[#This Row],[MAT]],FUNCIONARIOS[],4,FALSE),"")</f>
        <v/>
      </c>
      <c r="F579" s="8"/>
      <c r="G579" s="7"/>
      <c r="H579" s="28" t="str">
        <f>IFERROR(VLOOKUP(ACOMPANHAMENTO_02[[#This Row],[COD.S]],TABELA_PRODUÇÃO[[COD]:[SERVIÇOS]],3,FALSE),"")</f>
        <v/>
      </c>
      <c r="I579" s="140" t="str">
        <f>IFERROR(VLOOKUP(ACOMPANHAMENTO_02[[#This Row],[COD.S]],TABELA_PRODUÇÃO[[COD]:[UND.]],4,FALSE),"")</f>
        <v/>
      </c>
      <c r="J579" s="141"/>
      <c r="K579" s="58"/>
      <c r="L579" s="9"/>
      <c r="M57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7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7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79" s="140">
        <f>ACOMPANHAMENTO_02[[#This Row],[QUANT]]</f>
        <v>0</v>
      </c>
    </row>
    <row r="580" spans="2:16" x14ac:dyDescent="0.25">
      <c r="B580" s="140" t="str">
        <f>IF(ACOMPANHAMENTO_02[[#This Row],[MAT]]="","",COUNTA($C$8:C580))</f>
        <v/>
      </c>
      <c r="C580" s="3"/>
      <c r="D580" s="28" t="str">
        <f>IFERROR(VLOOKUP(ACOMPANHAMENTO_02[[#This Row],[MAT]],FUNCIONARIOS[],3,FALSE),"")</f>
        <v/>
      </c>
      <c r="E580" s="28" t="str">
        <f>IFERROR(VLOOKUP(ACOMPANHAMENTO_02[[#This Row],[MAT]],FUNCIONARIOS[],4,FALSE),"")</f>
        <v/>
      </c>
      <c r="F580" s="8"/>
      <c r="G580" s="7"/>
      <c r="H580" s="28" t="str">
        <f>IFERROR(VLOOKUP(ACOMPANHAMENTO_02[[#This Row],[COD.S]],TABELA_PRODUÇÃO[[COD]:[SERVIÇOS]],3,FALSE),"")</f>
        <v/>
      </c>
      <c r="I580" s="140" t="str">
        <f>IFERROR(VLOOKUP(ACOMPANHAMENTO_02[[#This Row],[COD.S]],TABELA_PRODUÇÃO[[COD]:[UND.]],4,FALSE),"")</f>
        <v/>
      </c>
      <c r="J580" s="141"/>
      <c r="K580" s="58"/>
      <c r="L580" s="9"/>
      <c r="M58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8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8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80" s="140">
        <f>ACOMPANHAMENTO_02[[#This Row],[QUANT]]</f>
        <v>0</v>
      </c>
    </row>
    <row r="581" spans="2:16" x14ac:dyDescent="0.25">
      <c r="B581" s="140" t="str">
        <f>IF(ACOMPANHAMENTO_02[[#This Row],[MAT]]="","",COUNTA($C$8:C581))</f>
        <v/>
      </c>
      <c r="C581" s="3"/>
      <c r="D581" s="28" t="str">
        <f>IFERROR(VLOOKUP(ACOMPANHAMENTO_02[[#This Row],[MAT]],FUNCIONARIOS[],3,FALSE),"")</f>
        <v/>
      </c>
      <c r="E581" s="28" t="str">
        <f>IFERROR(VLOOKUP(ACOMPANHAMENTO_02[[#This Row],[MAT]],FUNCIONARIOS[],4,FALSE),"")</f>
        <v/>
      </c>
      <c r="F581" s="8"/>
      <c r="G581" s="7"/>
      <c r="H581" s="28" t="str">
        <f>IFERROR(VLOOKUP(ACOMPANHAMENTO_02[[#This Row],[COD.S]],TABELA_PRODUÇÃO[[COD]:[SERVIÇOS]],3,FALSE),"")</f>
        <v/>
      </c>
      <c r="I581" s="140" t="str">
        <f>IFERROR(VLOOKUP(ACOMPANHAMENTO_02[[#This Row],[COD.S]],TABELA_PRODUÇÃO[[COD]:[UND.]],4,FALSE),"")</f>
        <v/>
      </c>
      <c r="J581" s="141"/>
      <c r="K581" s="58"/>
      <c r="L581" s="9"/>
      <c r="M58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8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8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81" s="140">
        <f>ACOMPANHAMENTO_02[[#This Row],[QUANT]]</f>
        <v>0</v>
      </c>
    </row>
    <row r="582" spans="2:16" x14ac:dyDescent="0.25">
      <c r="B582" s="140" t="str">
        <f>IF(ACOMPANHAMENTO_02[[#This Row],[MAT]]="","",COUNTA($C$8:C582))</f>
        <v/>
      </c>
      <c r="C582" s="3"/>
      <c r="D582" s="28" t="str">
        <f>IFERROR(VLOOKUP(ACOMPANHAMENTO_02[[#This Row],[MAT]],FUNCIONARIOS[],3,FALSE),"")</f>
        <v/>
      </c>
      <c r="E582" s="28" t="str">
        <f>IFERROR(VLOOKUP(ACOMPANHAMENTO_02[[#This Row],[MAT]],FUNCIONARIOS[],4,FALSE),"")</f>
        <v/>
      </c>
      <c r="F582" s="8"/>
      <c r="G582" s="7"/>
      <c r="H582" s="28" t="str">
        <f>IFERROR(VLOOKUP(ACOMPANHAMENTO_02[[#This Row],[COD.S]],TABELA_PRODUÇÃO[[COD]:[SERVIÇOS]],3,FALSE),"")</f>
        <v/>
      </c>
      <c r="I582" s="140" t="str">
        <f>IFERROR(VLOOKUP(ACOMPANHAMENTO_02[[#This Row],[COD.S]],TABELA_PRODUÇÃO[[COD]:[UND.]],4,FALSE),"")</f>
        <v/>
      </c>
      <c r="J582" s="141"/>
      <c r="K582" s="58"/>
      <c r="L582" s="9"/>
      <c r="M58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8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8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82" s="140">
        <f>ACOMPANHAMENTO_02[[#This Row],[QUANT]]</f>
        <v>0</v>
      </c>
    </row>
    <row r="583" spans="2:16" x14ac:dyDescent="0.25">
      <c r="B583" s="140" t="str">
        <f>IF(ACOMPANHAMENTO_02[[#This Row],[MAT]]="","",COUNTA($C$8:C583))</f>
        <v/>
      </c>
      <c r="C583" s="3"/>
      <c r="D583" s="28" t="str">
        <f>IFERROR(VLOOKUP(ACOMPANHAMENTO_02[[#This Row],[MAT]],FUNCIONARIOS[],3,FALSE),"")</f>
        <v/>
      </c>
      <c r="E583" s="28" t="str">
        <f>IFERROR(VLOOKUP(ACOMPANHAMENTO_02[[#This Row],[MAT]],FUNCIONARIOS[],4,FALSE),"")</f>
        <v/>
      </c>
      <c r="F583" s="8"/>
      <c r="G583" s="7"/>
      <c r="H583" s="28" t="str">
        <f>IFERROR(VLOOKUP(ACOMPANHAMENTO_02[[#This Row],[COD.S]],TABELA_PRODUÇÃO[[COD]:[SERVIÇOS]],3,FALSE),"")</f>
        <v/>
      </c>
      <c r="I583" s="140" t="str">
        <f>IFERROR(VLOOKUP(ACOMPANHAMENTO_02[[#This Row],[COD.S]],TABELA_PRODUÇÃO[[COD]:[UND.]],4,FALSE),"")</f>
        <v/>
      </c>
      <c r="J583" s="141"/>
      <c r="K583" s="58"/>
      <c r="L583" s="9"/>
      <c r="M58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8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8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83" s="140">
        <f>ACOMPANHAMENTO_02[[#This Row],[QUANT]]</f>
        <v>0</v>
      </c>
    </row>
    <row r="584" spans="2:16" x14ac:dyDescent="0.25">
      <c r="B584" s="140" t="str">
        <f>IF(ACOMPANHAMENTO_02[[#This Row],[MAT]]="","",COUNTA($C$8:C584))</f>
        <v/>
      </c>
      <c r="C584" s="3"/>
      <c r="D584" s="28" t="str">
        <f>IFERROR(VLOOKUP(ACOMPANHAMENTO_02[[#This Row],[MAT]],FUNCIONARIOS[],3,FALSE),"")</f>
        <v/>
      </c>
      <c r="E584" s="28" t="str">
        <f>IFERROR(VLOOKUP(ACOMPANHAMENTO_02[[#This Row],[MAT]],FUNCIONARIOS[],4,FALSE),"")</f>
        <v/>
      </c>
      <c r="F584" s="8"/>
      <c r="G584" s="7"/>
      <c r="H584" s="28" t="str">
        <f>IFERROR(VLOOKUP(ACOMPANHAMENTO_02[[#This Row],[COD.S]],TABELA_PRODUÇÃO[[COD]:[SERVIÇOS]],3,FALSE),"")</f>
        <v/>
      </c>
      <c r="I584" s="140" t="str">
        <f>IFERROR(VLOOKUP(ACOMPANHAMENTO_02[[#This Row],[COD.S]],TABELA_PRODUÇÃO[[COD]:[UND.]],4,FALSE),"")</f>
        <v/>
      </c>
      <c r="J584" s="141"/>
      <c r="K584" s="58"/>
      <c r="L584" s="9"/>
      <c r="M58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8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8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84" s="140">
        <f>ACOMPANHAMENTO_02[[#This Row],[QUANT]]</f>
        <v>0</v>
      </c>
    </row>
    <row r="585" spans="2:16" x14ac:dyDescent="0.25">
      <c r="B585" s="140" t="str">
        <f>IF(ACOMPANHAMENTO_02[[#This Row],[MAT]]="","",COUNTA($C$8:C585))</f>
        <v/>
      </c>
      <c r="C585" s="3"/>
      <c r="D585" s="28" t="str">
        <f>IFERROR(VLOOKUP(ACOMPANHAMENTO_02[[#This Row],[MAT]],FUNCIONARIOS[],3,FALSE),"")</f>
        <v/>
      </c>
      <c r="E585" s="28" t="str">
        <f>IFERROR(VLOOKUP(ACOMPANHAMENTO_02[[#This Row],[MAT]],FUNCIONARIOS[],4,FALSE),"")</f>
        <v/>
      </c>
      <c r="F585" s="8"/>
      <c r="G585" s="7"/>
      <c r="H585" s="28" t="str">
        <f>IFERROR(VLOOKUP(ACOMPANHAMENTO_02[[#This Row],[COD.S]],TABELA_PRODUÇÃO[[COD]:[SERVIÇOS]],3,FALSE),"")</f>
        <v/>
      </c>
      <c r="I585" s="140" t="str">
        <f>IFERROR(VLOOKUP(ACOMPANHAMENTO_02[[#This Row],[COD.S]],TABELA_PRODUÇÃO[[COD]:[UND.]],4,FALSE),"")</f>
        <v/>
      </c>
      <c r="J585" s="141"/>
      <c r="K585" s="58"/>
      <c r="L585" s="9"/>
      <c r="M58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8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8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85" s="140">
        <f>ACOMPANHAMENTO_02[[#This Row],[QUANT]]</f>
        <v>0</v>
      </c>
    </row>
    <row r="586" spans="2:16" x14ac:dyDescent="0.25">
      <c r="B586" s="140" t="str">
        <f>IF(ACOMPANHAMENTO_02[[#This Row],[MAT]]="","",COUNTA($C$8:C586))</f>
        <v/>
      </c>
      <c r="C586" s="3"/>
      <c r="D586" s="28" t="str">
        <f>IFERROR(VLOOKUP(ACOMPANHAMENTO_02[[#This Row],[MAT]],FUNCIONARIOS[],3,FALSE),"")</f>
        <v/>
      </c>
      <c r="E586" s="28" t="str">
        <f>IFERROR(VLOOKUP(ACOMPANHAMENTO_02[[#This Row],[MAT]],FUNCIONARIOS[],4,FALSE),"")</f>
        <v/>
      </c>
      <c r="F586" s="8"/>
      <c r="G586" s="7"/>
      <c r="H586" s="28" t="str">
        <f>IFERROR(VLOOKUP(ACOMPANHAMENTO_02[[#This Row],[COD.S]],TABELA_PRODUÇÃO[[COD]:[SERVIÇOS]],3,FALSE),"")</f>
        <v/>
      </c>
      <c r="I586" s="140" t="str">
        <f>IFERROR(VLOOKUP(ACOMPANHAMENTO_02[[#This Row],[COD.S]],TABELA_PRODUÇÃO[[COD]:[UND.]],4,FALSE),"")</f>
        <v/>
      </c>
      <c r="J586" s="141"/>
      <c r="K586" s="58"/>
      <c r="L586" s="9"/>
      <c r="M58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8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8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86" s="140">
        <f>ACOMPANHAMENTO_02[[#This Row],[QUANT]]</f>
        <v>0</v>
      </c>
    </row>
    <row r="587" spans="2:16" x14ac:dyDescent="0.25">
      <c r="B587" s="140" t="str">
        <f>IF(ACOMPANHAMENTO_02[[#This Row],[MAT]]="","",COUNTA($C$8:C587))</f>
        <v/>
      </c>
      <c r="C587" s="3"/>
      <c r="D587" s="28" t="str">
        <f>IFERROR(VLOOKUP(ACOMPANHAMENTO_02[[#This Row],[MAT]],FUNCIONARIOS[],3,FALSE),"")</f>
        <v/>
      </c>
      <c r="E587" s="28" t="str">
        <f>IFERROR(VLOOKUP(ACOMPANHAMENTO_02[[#This Row],[MAT]],FUNCIONARIOS[],4,FALSE),"")</f>
        <v/>
      </c>
      <c r="F587" s="8"/>
      <c r="G587" s="7"/>
      <c r="H587" s="28" t="str">
        <f>IFERROR(VLOOKUP(ACOMPANHAMENTO_02[[#This Row],[COD.S]],TABELA_PRODUÇÃO[[COD]:[SERVIÇOS]],3,FALSE),"")</f>
        <v/>
      </c>
      <c r="I587" s="140" t="str">
        <f>IFERROR(VLOOKUP(ACOMPANHAMENTO_02[[#This Row],[COD.S]],TABELA_PRODUÇÃO[[COD]:[UND.]],4,FALSE),"")</f>
        <v/>
      </c>
      <c r="J587" s="141"/>
      <c r="K587" s="58"/>
      <c r="L587" s="9"/>
      <c r="M58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8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8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87" s="140">
        <f>ACOMPANHAMENTO_02[[#This Row],[QUANT]]</f>
        <v>0</v>
      </c>
    </row>
    <row r="588" spans="2:16" x14ac:dyDescent="0.25">
      <c r="B588" s="140" t="str">
        <f>IF(ACOMPANHAMENTO_02[[#This Row],[MAT]]="","",COUNTA($C$8:C588))</f>
        <v/>
      </c>
      <c r="C588" s="3"/>
      <c r="D588" s="28" t="str">
        <f>IFERROR(VLOOKUP(ACOMPANHAMENTO_02[[#This Row],[MAT]],FUNCIONARIOS[],3,FALSE),"")</f>
        <v/>
      </c>
      <c r="E588" s="28" t="str">
        <f>IFERROR(VLOOKUP(ACOMPANHAMENTO_02[[#This Row],[MAT]],FUNCIONARIOS[],4,FALSE),"")</f>
        <v/>
      </c>
      <c r="F588" s="8"/>
      <c r="G588" s="7"/>
      <c r="H588" s="28" t="str">
        <f>IFERROR(VLOOKUP(ACOMPANHAMENTO_02[[#This Row],[COD.S]],TABELA_PRODUÇÃO[[COD]:[SERVIÇOS]],3,FALSE),"")</f>
        <v/>
      </c>
      <c r="I588" s="140" t="str">
        <f>IFERROR(VLOOKUP(ACOMPANHAMENTO_02[[#This Row],[COD.S]],TABELA_PRODUÇÃO[[COD]:[UND.]],4,FALSE),"")</f>
        <v/>
      </c>
      <c r="J588" s="141"/>
      <c r="K588" s="58"/>
      <c r="L588" s="9"/>
      <c r="M58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8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8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88" s="140">
        <f>ACOMPANHAMENTO_02[[#This Row],[QUANT]]</f>
        <v>0</v>
      </c>
    </row>
    <row r="589" spans="2:16" x14ac:dyDescent="0.25">
      <c r="B589" s="140" t="str">
        <f>IF(ACOMPANHAMENTO_02[[#This Row],[MAT]]="","",COUNTA($C$8:C589))</f>
        <v/>
      </c>
      <c r="C589" s="3"/>
      <c r="D589" s="28" t="str">
        <f>IFERROR(VLOOKUP(ACOMPANHAMENTO_02[[#This Row],[MAT]],FUNCIONARIOS[],3,FALSE),"")</f>
        <v/>
      </c>
      <c r="E589" s="28" t="str">
        <f>IFERROR(VLOOKUP(ACOMPANHAMENTO_02[[#This Row],[MAT]],FUNCIONARIOS[],4,FALSE),"")</f>
        <v/>
      </c>
      <c r="F589" s="8"/>
      <c r="G589" s="7"/>
      <c r="H589" s="28" t="str">
        <f>IFERROR(VLOOKUP(ACOMPANHAMENTO_02[[#This Row],[COD.S]],TABELA_PRODUÇÃO[[COD]:[SERVIÇOS]],3,FALSE),"")</f>
        <v/>
      </c>
      <c r="I589" s="140" t="str">
        <f>IFERROR(VLOOKUP(ACOMPANHAMENTO_02[[#This Row],[COD.S]],TABELA_PRODUÇÃO[[COD]:[UND.]],4,FALSE),"")</f>
        <v/>
      </c>
      <c r="J589" s="141"/>
      <c r="K589" s="58"/>
      <c r="L589" s="9"/>
      <c r="M58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8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8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89" s="140">
        <f>ACOMPANHAMENTO_02[[#This Row],[QUANT]]</f>
        <v>0</v>
      </c>
    </row>
    <row r="590" spans="2:16" x14ac:dyDescent="0.25">
      <c r="B590" s="140" t="str">
        <f>IF(ACOMPANHAMENTO_02[[#This Row],[MAT]]="","",COUNTA($C$8:C590))</f>
        <v/>
      </c>
      <c r="C590" s="3"/>
      <c r="D590" s="28" t="str">
        <f>IFERROR(VLOOKUP(ACOMPANHAMENTO_02[[#This Row],[MAT]],FUNCIONARIOS[],3,FALSE),"")</f>
        <v/>
      </c>
      <c r="E590" s="28" t="str">
        <f>IFERROR(VLOOKUP(ACOMPANHAMENTO_02[[#This Row],[MAT]],FUNCIONARIOS[],4,FALSE),"")</f>
        <v/>
      </c>
      <c r="F590" s="8"/>
      <c r="G590" s="7"/>
      <c r="H590" s="28" t="str">
        <f>IFERROR(VLOOKUP(ACOMPANHAMENTO_02[[#This Row],[COD.S]],TABELA_PRODUÇÃO[[COD]:[SERVIÇOS]],3,FALSE),"")</f>
        <v/>
      </c>
      <c r="I590" s="140" t="str">
        <f>IFERROR(VLOOKUP(ACOMPANHAMENTO_02[[#This Row],[COD.S]],TABELA_PRODUÇÃO[[COD]:[UND.]],4,FALSE),"")</f>
        <v/>
      </c>
      <c r="J590" s="141"/>
      <c r="K590" s="58"/>
      <c r="L590" s="9"/>
      <c r="M59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9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9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90" s="140">
        <f>ACOMPANHAMENTO_02[[#This Row],[QUANT]]</f>
        <v>0</v>
      </c>
    </row>
    <row r="591" spans="2:16" x14ac:dyDescent="0.25">
      <c r="B591" s="140" t="str">
        <f>IF(ACOMPANHAMENTO_02[[#This Row],[MAT]]="","",COUNTA($C$8:C591))</f>
        <v/>
      </c>
      <c r="C591" s="3"/>
      <c r="D591" s="28" t="str">
        <f>IFERROR(VLOOKUP(ACOMPANHAMENTO_02[[#This Row],[MAT]],FUNCIONARIOS[],3,FALSE),"")</f>
        <v/>
      </c>
      <c r="E591" s="28" t="str">
        <f>IFERROR(VLOOKUP(ACOMPANHAMENTO_02[[#This Row],[MAT]],FUNCIONARIOS[],4,FALSE),"")</f>
        <v/>
      </c>
      <c r="F591" s="8"/>
      <c r="G591" s="7"/>
      <c r="H591" s="28" t="str">
        <f>IFERROR(VLOOKUP(ACOMPANHAMENTO_02[[#This Row],[COD.S]],TABELA_PRODUÇÃO[[COD]:[SERVIÇOS]],3,FALSE),"")</f>
        <v/>
      </c>
      <c r="I591" s="140" t="str">
        <f>IFERROR(VLOOKUP(ACOMPANHAMENTO_02[[#This Row],[COD.S]],TABELA_PRODUÇÃO[[COD]:[UND.]],4,FALSE),"")</f>
        <v/>
      </c>
      <c r="J591" s="141"/>
      <c r="K591" s="58"/>
      <c r="L591" s="9"/>
      <c r="M59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9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9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91" s="140">
        <f>ACOMPANHAMENTO_02[[#This Row],[QUANT]]</f>
        <v>0</v>
      </c>
    </row>
    <row r="592" spans="2:16" x14ac:dyDescent="0.25">
      <c r="B592" s="140" t="str">
        <f>IF(ACOMPANHAMENTO_02[[#This Row],[MAT]]="","",COUNTA($C$8:C592))</f>
        <v/>
      </c>
      <c r="C592" s="3"/>
      <c r="D592" s="28" t="str">
        <f>IFERROR(VLOOKUP(ACOMPANHAMENTO_02[[#This Row],[MAT]],FUNCIONARIOS[],3,FALSE),"")</f>
        <v/>
      </c>
      <c r="E592" s="28" t="str">
        <f>IFERROR(VLOOKUP(ACOMPANHAMENTO_02[[#This Row],[MAT]],FUNCIONARIOS[],4,FALSE),"")</f>
        <v/>
      </c>
      <c r="F592" s="8"/>
      <c r="G592" s="7"/>
      <c r="H592" s="28" t="str">
        <f>IFERROR(VLOOKUP(ACOMPANHAMENTO_02[[#This Row],[COD.S]],TABELA_PRODUÇÃO[[COD]:[SERVIÇOS]],3,FALSE),"")</f>
        <v/>
      </c>
      <c r="I592" s="140" t="str">
        <f>IFERROR(VLOOKUP(ACOMPANHAMENTO_02[[#This Row],[COD.S]],TABELA_PRODUÇÃO[[COD]:[UND.]],4,FALSE),"")</f>
        <v/>
      </c>
      <c r="J592" s="141"/>
      <c r="K592" s="58"/>
      <c r="L592" s="9"/>
      <c r="M59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9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9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92" s="140">
        <f>ACOMPANHAMENTO_02[[#This Row],[QUANT]]</f>
        <v>0</v>
      </c>
    </row>
    <row r="593" spans="2:16" x14ac:dyDescent="0.25">
      <c r="B593" s="140" t="str">
        <f>IF(ACOMPANHAMENTO_02[[#This Row],[MAT]]="","",COUNTA($C$8:C593))</f>
        <v/>
      </c>
      <c r="C593" s="3"/>
      <c r="D593" s="28" t="str">
        <f>IFERROR(VLOOKUP(ACOMPANHAMENTO_02[[#This Row],[MAT]],FUNCIONARIOS[],3,FALSE),"")</f>
        <v/>
      </c>
      <c r="E593" s="28" t="str">
        <f>IFERROR(VLOOKUP(ACOMPANHAMENTO_02[[#This Row],[MAT]],FUNCIONARIOS[],4,FALSE),"")</f>
        <v/>
      </c>
      <c r="F593" s="8"/>
      <c r="G593" s="7"/>
      <c r="H593" s="28" t="str">
        <f>IFERROR(VLOOKUP(ACOMPANHAMENTO_02[[#This Row],[COD.S]],TABELA_PRODUÇÃO[[COD]:[SERVIÇOS]],3,FALSE),"")</f>
        <v/>
      </c>
      <c r="I593" s="140" t="str">
        <f>IFERROR(VLOOKUP(ACOMPANHAMENTO_02[[#This Row],[COD.S]],TABELA_PRODUÇÃO[[COD]:[UND.]],4,FALSE),"")</f>
        <v/>
      </c>
      <c r="J593" s="141"/>
      <c r="K593" s="58"/>
      <c r="L593" s="9"/>
      <c r="M59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9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9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93" s="140">
        <f>ACOMPANHAMENTO_02[[#This Row],[QUANT]]</f>
        <v>0</v>
      </c>
    </row>
    <row r="594" spans="2:16" x14ac:dyDescent="0.25">
      <c r="B594" s="140" t="str">
        <f>IF(ACOMPANHAMENTO_02[[#This Row],[MAT]]="","",COUNTA($C$8:C594))</f>
        <v/>
      </c>
      <c r="C594" s="3"/>
      <c r="D594" s="28" t="str">
        <f>IFERROR(VLOOKUP(ACOMPANHAMENTO_02[[#This Row],[MAT]],FUNCIONARIOS[],3,FALSE),"")</f>
        <v/>
      </c>
      <c r="E594" s="28" t="str">
        <f>IFERROR(VLOOKUP(ACOMPANHAMENTO_02[[#This Row],[MAT]],FUNCIONARIOS[],4,FALSE),"")</f>
        <v/>
      </c>
      <c r="F594" s="8"/>
      <c r="G594" s="7"/>
      <c r="H594" s="28" t="str">
        <f>IFERROR(VLOOKUP(ACOMPANHAMENTO_02[[#This Row],[COD.S]],TABELA_PRODUÇÃO[[COD]:[SERVIÇOS]],3,FALSE),"")</f>
        <v/>
      </c>
      <c r="I594" s="140" t="str">
        <f>IFERROR(VLOOKUP(ACOMPANHAMENTO_02[[#This Row],[COD.S]],TABELA_PRODUÇÃO[[COD]:[UND.]],4,FALSE),"")</f>
        <v/>
      </c>
      <c r="J594" s="141"/>
      <c r="K594" s="58"/>
      <c r="L594" s="9"/>
      <c r="M59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9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9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94" s="140">
        <f>ACOMPANHAMENTO_02[[#This Row],[QUANT]]</f>
        <v>0</v>
      </c>
    </row>
    <row r="595" spans="2:16" x14ac:dyDescent="0.25">
      <c r="B595" s="140" t="str">
        <f>IF(ACOMPANHAMENTO_02[[#This Row],[MAT]]="","",COUNTA($C$8:C595))</f>
        <v/>
      </c>
      <c r="C595" s="3"/>
      <c r="D595" s="28" t="str">
        <f>IFERROR(VLOOKUP(ACOMPANHAMENTO_02[[#This Row],[MAT]],FUNCIONARIOS[],3,FALSE),"")</f>
        <v/>
      </c>
      <c r="E595" s="28" t="str">
        <f>IFERROR(VLOOKUP(ACOMPANHAMENTO_02[[#This Row],[MAT]],FUNCIONARIOS[],4,FALSE),"")</f>
        <v/>
      </c>
      <c r="F595" s="8"/>
      <c r="G595" s="7"/>
      <c r="H595" s="28" t="str">
        <f>IFERROR(VLOOKUP(ACOMPANHAMENTO_02[[#This Row],[COD.S]],TABELA_PRODUÇÃO[[COD]:[SERVIÇOS]],3,FALSE),"")</f>
        <v/>
      </c>
      <c r="I595" s="140" t="str">
        <f>IFERROR(VLOOKUP(ACOMPANHAMENTO_02[[#This Row],[COD.S]],TABELA_PRODUÇÃO[[COD]:[UND.]],4,FALSE),"")</f>
        <v/>
      </c>
      <c r="J595" s="141"/>
      <c r="K595" s="58"/>
      <c r="L595" s="9"/>
      <c r="M59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9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9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95" s="140">
        <f>ACOMPANHAMENTO_02[[#This Row],[QUANT]]</f>
        <v>0</v>
      </c>
    </row>
    <row r="596" spans="2:16" x14ac:dyDescent="0.25">
      <c r="B596" s="140" t="str">
        <f>IF(ACOMPANHAMENTO_02[[#This Row],[MAT]]="","",COUNTA($C$8:C596))</f>
        <v/>
      </c>
      <c r="C596" s="3"/>
      <c r="D596" s="28" t="str">
        <f>IFERROR(VLOOKUP(ACOMPANHAMENTO_02[[#This Row],[MAT]],FUNCIONARIOS[],3,FALSE),"")</f>
        <v/>
      </c>
      <c r="E596" s="28" t="str">
        <f>IFERROR(VLOOKUP(ACOMPANHAMENTO_02[[#This Row],[MAT]],FUNCIONARIOS[],4,FALSE),"")</f>
        <v/>
      </c>
      <c r="F596" s="8"/>
      <c r="G596" s="7"/>
      <c r="H596" s="28" t="str">
        <f>IFERROR(VLOOKUP(ACOMPANHAMENTO_02[[#This Row],[COD.S]],TABELA_PRODUÇÃO[[COD]:[SERVIÇOS]],3,FALSE),"")</f>
        <v/>
      </c>
      <c r="I596" s="140" t="str">
        <f>IFERROR(VLOOKUP(ACOMPANHAMENTO_02[[#This Row],[COD.S]],TABELA_PRODUÇÃO[[COD]:[UND.]],4,FALSE),"")</f>
        <v/>
      </c>
      <c r="J596" s="141"/>
      <c r="K596" s="58"/>
      <c r="L596" s="9"/>
      <c r="M59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9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9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96" s="140">
        <f>ACOMPANHAMENTO_02[[#This Row],[QUANT]]</f>
        <v>0</v>
      </c>
    </row>
    <row r="597" spans="2:16" x14ac:dyDescent="0.25">
      <c r="B597" s="140" t="str">
        <f>IF(ACOMPANHAMENTO_02[[#This Row],[MAT]]="","",COUNTA($C$8:C597))</f>
        <v/>
      </c>
      <c r="C597" s="3"/>
      <c r="D597" s="28" t="str">
        <f>IFERROR(VLOOKUP(ACOMPANHAMENTO_02[[#This Row],[MAT]],FUNCIONARIOS[],3,FALSE),"")</f>
        <v/>
      </c>
      <c r="E597" s="28" t="str">
        <f>IFERROR(VLOOKUP(ACOMPANHAMENTO_02[[#This Row],[MAT]],FUNCIONARIOS[],4,FALSE),"")</f>
        <v/>
      </c>
      <c r="F597" s="8"/>
      <c r="G597" s="7"/>
      <c r="H597" s="28" t="str">
        <f>IFERROR(VLOOKUP(ACOMPANHAMENTO_02[[#This Row],[COD.S]],TABELA_PRODUÇÃO[[COD]:[SERVIÇOS]],3,FALSE),"")</f>
        <v/>
      </c>
      <c r="I597" s="140" t="str">
        <f>IFERROR(VLOOKUP(ACOMPANHAMENTO_02[[#This Row],[COD.S]],TABELA_PRODUÇÃO[[COD]:[UND.]],4,FALSE),"")</f>
        <v/>
      </c>
      <c r="J597" s="141"/>
      <c r="K597" s="58"/>
      <c r="L597" s="9"/>
      <c r="M59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9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9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97" s="140">
        <f>ACOMPANHAMENTO_02[[#This Row],[QUANT]]</f>
        <v>0</v>
      </c>
    </row>
    <row r="598" spans="2:16" x14ac:dyDescent="0.25">
      <c r="B598" s="140" t="str">
        <f>IF(ACOMPANHAMENTO_02[[#This Row],[MAT]]="","",COUNTA($C$8:C598))</f>
        <v/>
      </c>
      <c r="C598" s="3"/>
      <c r="D598" s="28" t="str">
        <f>IFERROR(VLOOKUP(ACOMPANHAMENTO_02[[#This Row],[MAT]],FUNCIONARIOS[],3,FALSE),"")</f>
        <v/>
      </c>
      <c r="E598" s="28" t="str">
        <f>IFERROR(VLOOKUP(ACOMPANHAMENTO_02[[#This Row],[MAT]],FUNCIONARIOS[],4,FALSE),"")</f>
        <v/>
      </c>
      <c r="F598" s="8"/>
      <c r="G598" s="7"/>
      <c r="H598" s="28" t="str">
        <f>IFERROR(VLOOKUP(ACOMPANHAMENTO_02[[#This Row],[COD.S]],TABELA_PRODUÇÃO[[COD]:[SERVIÇOS]],3,FALSE),"")</f>
        <v/>
      </c>
      <c r="I598" s="140" t="str">
        <f>IFERROR(VLOOKUP(ACOMPANHAMENTO_02[[#This Row],[COD.S]],TABELA_PRODUÇÃO[[COD]:[UND.]],4,FALSE),"")</f>
        <v/>
      </c>
      <c r="J598" s="141"/>
      <c r="K598" s="58"/>
      <c r="L598" s="9"/>
      <c r="M59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9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9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98" s="140">
        <f>ACOMPANHAMENTO_02[[#This Row],[QUANT]]</f>
        <v>0</v>
      </c>
    </row>
    <row r="599" spans="2:16" x14ac:dyDescent="0.25">
      <c r="B599" s="140" t="str">
        <f>IF(ACOMPANHAMENTO_02[[#This Row],[MAT]]="","",COUNTA($C$8:C599))</f>
        <v/>
      </c>
      <c r="C599" s="3"/>
      <c r="D599" s="28" t="str">
        <f>IFERROR(VLOOKUP(ACOMPANHAMENTO_02[[#This Row],[MAT]],FUNCIONARIOS[],3,FALSE),"")</f>
        <v/>
      </c>
      <c r="E599" s="28" t="str">
        <f>IFERROR(VLOOKUP(ACOMPANHAMENTO_02[[#This Row],[MAT]],FUNCIONARIOS[],4,FALSE),"")</f>
        <v/>
      </c>
      <c r="F599" s="8"/>
      <c r="G599" s="7"/>
      <c r="H599" s="28" t="str">
        <f>IFERROR(VLOOKUP(ACOMPANHAMENTO_02[[#This Row],[COD.S]],TABELA_PRODUÇÃO[[COD]:[SERVIÇOS]],3,FALSE),"")</f>
        <v/>
      </c>
      <c r="I599" s="140" t="str">
        <f>IFERROR(VLOOKUP(ACOMPANHAMENTO_02[[#This Row],[COD.S]],TABELA_PRODUÇÃO[[COD]:[UND.]],4,FALSE),"")</f>
        <v/>
      </c>
      <c r="J599" s="141"/>
      <c r="K599" s="58"/>
      <c r="L599" s="9"/>
      <c r="M59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59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59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599" s="140">
        <f>ACOMPANHAMENTO_02[[#This Row],[QUANT]]</f>
        <v>0</v>
      </c>
    </row>
    <row r="600" spans="2:16" x14ac:dyDescent="0.25">
      <c r="B600" s="140" t="str">
        <f>IF(ACOMPANHAMENTO_02[[#This Row],[MAT]]="","",COUNTA($C$8:C600))</f>
        <v/>
      </c>
      <c r="C600" s="3"/>
      <c r="D600" s="28" t="str">
        <f>IFERROR(VLOOKUP(ACOMPANHAMENTO_02[[#This Row],[MAT]],FUNCIONARIOS[],3,FALSE),"")</f>
        <v/>
      </c>
      <c r="E600" s="28" t="str">
        <f>IFERROR(VLOOKUP(ACOMPANHAMENTO_02[[#This Row],[MAT]],FUNCIONARIOS[],4,FALSE),"")</f>
        <v/>
      </c>
      <c r="F600" s="8"/>
      <c r="G600" s="7"/>
      <c r="H600" s="28" t="str">
        <f>IFERROR(VLOOKUP(ACOMPANHAMENTO_02[[#This Row],[COD.S]],TABELA_PRODUÇÃO[[COD]:[SERVIÇOS]],3,FALSE),"")</f>
        <v/>
      </c>
      <c r="I600" s="140" t="str">
        <f>IFERROR(VLOOKUP(ACOMPANHAMENTO_02[[#This Row],[COD.S]],TABELA_PRODUÇÃO[[COD]:[UND.]],4,FALSE),"")</f>
        <v/>
      </c>
      <c r="J600" s="141"/>
      <c r="K600" s="58"/>
      <c r="L600" s="9"/>
      <c r="M60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0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0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00" s="140">
        <f>ACOMPANHAMENTO_02[[#This Row],[QUANT]]</f>
        <v>0</v>
      </c>
    </row>
    <row r="601" spans="2:16" x14ac:dyDescent="0.25">
      <c r="B601" s="140" t="str">
        <f>IF(ACOMPANHAMENTO_02[[#This Row],[MAT]]="","",COUNTA($C$8:C601))</f>
        <v/>
      </c>
      <c r="C601" s="3"/>
      <c r="D601" s="28" t="str">
        <f>IFERROR(VLOOKUP(ACOMPANHAMENTO_02[[#This Row],[MAT]],FUNCIONARIOS[],3,FALSE),"")</f>
        <v/>
      </c>
      <c r="E601" s="28" t="str">
        <f>IFERROR(VLOOKUP(ACOMPANHAMENTO_02[[#This Row],[MAT]],FUNCIONARIOS[],4,FALSE),"")</f>
        <v/>
      </c>
      <c r="F601" s="8"/>
      <c r="G601" s="7"/>
      <c r="H601" s="28" t="str">
        <f>IFERROR(VLOOKUP(ACOMPANHAMENTO_02[[#This Row],[COD.S]],TABELA_PRODUÇÃO[[COD]:[SERVIÇOS]],3,FALSE),"")</f>
        <v/>
      </c>
      <c r="I601" s="140" t="str">
        <f>IFERROR(VLOOKUP(ACOMPANHAMENTO_02[[#This Row],[COD.S]],TABELA_PRODUÇÃO[[COD]:[UND.]],4,FALSE),"")</f>
        <v/>
      </c>
      <c r="J601" s="141"/>
      <c r="K601" s="58"/>
      <c r="L601" s="9"/>
      <c r="M60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0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0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01" s="140">
        <f>ACOMPANHAMENTO_02[[#This Row],[QUANT]]</f>
        <v>0</v>
      </c>
    </row>
    <row r="602" spans="2:16" x14ac:dyDescent="0.25">
      <c r="B602" s="140" t="str">
        <f>IF(ACOMPANHAMENTO_02[[#This Row],[MAT]]="","",COUNTA($C$8:C602))</f>
        <v/>
      </c>
      <c r="C602" s="3"/>
      <c r="D602" s="28" t="str">
        <f>IFERROR(VLOOKUP(ACOMPANHAMENTO_02[[#This Row],[MAT]],FUNCIONARIOS[],3,FALSE),"")</f>
        <v/>
      </c>
      <c r="E602" s="28" t="str">
        <f>IFERROR(VLOOKUP(ACOMPANHAMENTO_02[[#This Row],[MAT]],FUNCIONARIOS[],4,FALSE),"")</f>
        <v/>
      </c>
      <c r="F602" s="8"/>
      <c r="G602" s="7"/>
      <c r="H602" s="28" t="str">
        <f>IFERROR(VLOOKUP(ACOMPANHAMENTO_02[[#This Row],[COD.S]],TABELA_PRODUÇÃO[[COD]:[SERVIÇOS]],3,FALSE),"")</f>
        <v/>
      </c>
      <c r="I602" s="140" t="str">
        <f>IFERROR(VLOOKUP(ACOMPANHAMENTO_02[[#This Row],[COD.S]],TABELA_PRODUÇÃO[[COD]:[UND.]],4,FALSE),"")</f>
        <v/>
      </c>
      <c r="J602" s="141"/>
      <c r="K602" s="58"/>
      <c r="L602" s="9"/>
      <c r="M60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0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0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02" s="140">
        <f>ACOMPANHAMENTO_02[[#This Row],[QUANT]]</f>
        <v>0</v>
      </c>
    </row>
    <row r="603" spans="2:16" x14ac:dyDescent="0.25">
      <c r="B603" s="140" t="str">
        <f>IF(ACOMPANHAMENTO_02[[#This Row],[MAT]]="","",COUNTA($C$8:C603))</f>
        <v/>
      </c>
      <c r="C603" s="3"/>
      <c r="D603" s="28" t="str">
        <f>IFERROR(VLOOKUP(ACOMPANHAMENTO_02[[#This Row],[MAT]],FUNCIONARIOS[],3,FALSE),"")</f>
        <v/>
      </c>
      <c r="E603" s="28" t="str">
        <f>IFERROR(VLOOKUP(ACOMPANHAMENTO_02[[#This Row],[MAT]],FUNCIONARIOS[],4,FALSE),"")</f>
        <v/>
      </c>
      <c r="F603" s="8"/>
      <c r="G603" s="7"/>
      <c r="H603" s="28" t="str">
        <f>IFERROR(VLOOKUP(ACOMPANHAMENTO_02[[#This Row],[COD.S]],TABELA_PRODUÇÃO[[COD]:[SERVIÇOS]],3,FALSE),"")</f>
        <v/>
      </c>
      <c r="I603" s="140" t="str">
        <f>IFERROR(VLOOKUP(ACOMPANHAMENTO_02[[#This Row],[COD.S]],TABELA_PRODUÇÃO[[COD]:[UND.]],4,FALSE),"")</f>
        <v/>
      </c>
      <c r="J603" s="141"/>
      <c r="K603" s="58"/>
      <c r="L603" s="9"/>
      <c r="M60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0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0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03" s="140">
        <f>ACOMPANHAMENTO_02[[#This Row],[QUANT]]</f>
        <v>0</v>
      </c>
    </row>
    <row r="604" spans="2:16" x14ac:dyDescent="0.25">
      <c r="B604" s="140" t="str">
        <f>IF(ACOMPANHAMENTO_02[[#This Row],[MAT]]="","",COUNTA($C$8:C604))</f>
        <v/>
      </c>
      <c r="C604" s="3"/>
      <c r="D604" s="28" t="str">
        <f>IFERROR(VLOOKUP(ACOMPANHAMENTO_02[[#This Row],[MAT]],FUNCIONARIOS[],3,FALSE),"")</f>
        <v/>
      </c>
      <c r="E604" s="28" t="str">
        <f>IFERROR(VLOOKUP(ACOMPANHAMENTO_02[[#This Row],[MAT]],FUNCIONARIOS[],4,FALSE),"")</f>
        <v/>
      </c>
      <c r="F604" s="8"/>
      <c r="G604" s="7"/>
      <c r="H604" s="28" t="str">
        <f>IFERROR(VLOOKUP(ACOMPANHAMENTO_02[[#This Row],[COD.S]],TABELA_PRODUÇÃO[[COD]:[SERVIÇOS]],3,FALSE),"")</f>
        <v/>
      </c>
      <c r="I604" s="140" t="str">
        <f>IFERROR(VLOOKUP(ACOMPANHAMENTO_02[[#This Row],[COD.S]],TABELA_PRODUÇÃO[[COD]:[UND.]],4,FALSE),"")</f>
        <v/>
      </c>
      <c r="J604" s="141"/>
      <c r="K604" s="58"/>
      <c r="L604" s="9"/>
      <c r="M60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0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0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04" s="140">
        <f>ACOMPANHAMENTO_02[[#This Row],[QUANT]]</f>
        <v>0</v>
      </c>
    </row>
    <row r="605" spans="2:16" x14ac:dyDescent="0.25">
      <c r="B605" s="140" t="str">
        <f>IF(ACOMPANHAMENTO_02[[#This Row],[MAT]]="","",COUNTA($C$8:C605))</f>
        <v/>
      </c>
      <c r="C605" s="3"/>
      <c r="D605" s="28" t="str">
        <f>IFERROR(VLOOKUP(ACOMPANHAMENTO_02[[#This Row],[MAT]],FUNCIONARIOS[],3,FALSE),"")</f>
        <v/>
      </c>
      <c r="E605" s="28" t="str">
        <f>IFERROR(VLOOKUP(ACOMPANHAMENTO_02[[#This Row],[MAT]],FUNCIONARIOS[],4,FALSE),"")</f>
        <v/>
      </c>
      <c r="F605" s="8"/>
      <c r="G605" s="7"/>
      <c r="H605" s="28" t="str">
        <f>IFERROR(VLOOKUP(ACOMPANHAMENTO_02[[#This Row],[COD.S]],TABELA_PRODUÇÃO[[COD]:[SERVIÇOS]],3,FALSE),"")</f>
        <v/>
      </c>
      <c r="I605" s="140" t="str">
        <f>IFERROR(VLOOKUP(ACOMPANHAMENTO_02[[#This Row],[COD.S]],TABELA_PRODUÇÃO[[COD]:[UND.]],4,FALSE),"")</f>
        <v/>
      </c>
      <c r="J605" s="141"/>
      <c r="K605" s="58"/>
      <c r="L605" s="9"/>
      <c r="M60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0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0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05" s="140">
        <f>ACOMPANHAMENTO_02[[#This Row],[QUANT]]</f>
        <v>0</v>
      </c>
    </row>
    <row r="606" spans="2:16" x14ac:dyDescent="0.25">
      <c r="B606" s="140" t="str">
        <f>IF(ACOMPANHAMENTO_02[[#This Row],[MAT]]="","",COUNTA($C$8:C606))</f>
        <v/>
      </c>
      <c r="C606" s="3"/>
      <c r="D606" s="28" t="str">
        <f>IFERROR(VLOOKUP(ACOMPANHAMENTO_02[[#This Row],[MAT]],FUNCIONARIOS[],3,FALSE),"")</f>
        <v/>
      </c>
      <c r="E606" s="28" t="str">
        <f>IFERROR(VLOOKUP(ACOMPANHAMENTO_02[[#This Row],[MAT]],FUNCIONARIOS[],4,FALSE),"")</f>
        <v/>
      </c>
      <c r="F606" s="8"/>
      <c r="G606" s="7"/>
      <c r="H606" s="28" t="str">
        <f>IFERROR(VLOOKUP(ACOMPANHAMENTO_02[[#This Row],[COD.S]],TABELA_PRODUÇÃO[[COD]:[SERVIÇOS]],3,FALSE),"")</f>
        <v/>
      </c>
      <c r="I606" s="140" t="str">
        <f>IFERROR(VLOOKUP(ACOMPANHAMENTO_02[[#This Row],[COD.S]],TABELA_PRODUÇÃO[[COD]:[UND.]],4,FALSE),"")</f>
        <v/>
      </c>
      <c r="J606" s="141"/>
      <c r="K606" s="58"/>
      <c r="L606" s="9"/>
      <c r="M60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0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0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06" s="140">
        <f>ACOMPANHAMENTO_02[[#This Row],[QUANT]]</f>
        <v>0</v>
      </c>
    </row>
    <row r="607" spans="2:16" x14ac:dyDescent="0.25">
      <c r="B607" s="140" t="str">
        <f>IF(ACOMPANHAMENTO_02[[#This Row],[MAT]]="","",COUNTA($C$8:C607))</f>
        <v/>
      </c>
      <c r="C607" s="3"/>
      <c r="D607" s="28" t="str">
        <f>IFERROR(VLOOKUP(ACOMPANHAMENTO_02[[#This Row],[MAT]],FUNCIONARIOS[],3,FALSE),"")</f>
        <v/>
      </c>
      <c r="E607" s="28" t="str">
        <f>IFERROR(VLOOKUP(ACOMPANHAMENTO_02[[#This Row],[MAT]],FUNCIONARIOS[],4,FALSE),"")</f>
        <v/>
      </c>
      <c r="F607" s="8"/>
      <c r="G607" s="7"/>
      <c r="H607" s="28" t="str">
        <f>IFERROR(VLOOKUP(ACOMPANHAMENTO_02[[#This Row],[COD.S]],TABELA_PRODUÇÃO[[COD]:[SERVIÇOS]],3,FALSE),"")</f>
        <v/>
      </c>
      <c r="I607" s="140" t="str">
        <f>IFERROR(VLOOKUP(ACOMPANHAMENTO_02[[#This Row],[COD.S]],TABELA_PRODUÇÃO[[COD]:[UND.]],4,FALSE),"")</f>
        <v/>
      </c>
      <c r="J607" s="141"/>
      <c r="K607" s="58"/>
      <c r="L607" s="9"/>
      <c r="M60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0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0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07" s="140">
        <f>ACOMPANHAMENTO_02[[#This Row],[QUANT]]</f>
        <v>0</v>
      </c>
    </row>
    <row r="608" spans="2:16" x14ac:dyDescent="0.25">
      <c r="B608" s="140" t="str">
        <f>IF(ACOMPANHAMENTO_02[[#This Row],[MAT]]="","",COUNTA($C$8:C608))</f>
        <v/>
      </c>
      <c r="C608" s="3"/>
      <c r="D608" s="28" t="str">
        <f>IFERROR(VLOOKUP(ACOMPANHAMENTO_02[[#This Row],[MAT]],FUNCIONARIOS[],3,FALSE),"")</f>
        <v/>
      </c>
      <c r="E608" s="28" t="str">
        <f>IFERROR(VLOOKUP(ACOMPANHAMENTO_02[[#This Row],[MAT]],FUNCIONARIOS[],4,FALSE),"")</f>
        <v/>
      </c>
      <c r="F608" s="8"/>
      <c r="G608" s="7"/>
      <c r="H608" s="28" t="str">
        <f>IFERROR(VLOOKUP(ACOMPANHAMENTO_02[[#This Row],[COD.S]],TABELA_PRODUÇÃO[[COD]:[SERVIÇOS]],3,FALSE),"")</f>
        <v/>
      </c>
      <c r="I608" s="140" t="str">
        <f>IFERROR(VLOOKUP(ACOMPANHAMENTO_02[[#This Row],[COD.S]],TABELA_PRODUÇÃO[[COD]:[UND.]],4,FALSE),"")</f>
        <v/>
      </c>
      <c r="J608" s="141"/>
      <c r="K608" s="58"/>
      <c r="L608" s="9"/>
      <c r="M60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0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0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08" s="140">
        <f>ACOMPANHAMENTO_02[[#This Row],[QUANT]]</f>
        <v>0</v>
      </c>
    </row>
    <row r="609" spans="2:16" x14ac:dyDescent="0.25">
      <c r="B609" s="140" t="str">
        <f>IF(ACOMPANHAMENTO_02[[#This Row],[MAT]]="","",COUNTA($C$8:C609))</f>
        <v/>
      </c>
      <c r="C609" s="3"/>
      <c r="D609" s="28" t="str">
        <f>IFERROR(VLOOKUP(ACOMPANHAMENTO_02[[#This Row],[MAT]],FUNCIONARIOS[],3,FALSE),"")</f>
        <v/>
      </c>
      <c r="E609" s="28" t="str">
        <f>IFERROR(VLOOKUP(ACOMPANHAMENTO_02[[#This Row],[MAT]],FUNCIONARIOS[],4,FALSE),"")</f>
        <v/>
      </c>
      <c r="F609" s="8"/>
      <c r="G609" s="7"/>
      <c r="H609" s="28" t="str">
        <f>IFERROR(VLOOKUP(ACOMPANHAMENTO_02[[#This Row],[COD.S]],TABELA_PRODUÇÃO[[COD]:[SERVIÇOS]],3,FALSE),"")</f>
        <v/>
      </c>
      <c r="I609" s="140" t="str">
        <f>IFERROR(VLOOKUP(ACOMPANHAMENTO_02[[#This Row],[COD.S]],TABELA_PRODUÇÃO[[COD]:[UND.]],4,FALSE),"")</f>
        <v/>
      </c>
      <c r="J609" s="141"/>
      <c r="K609" s="58"/>
      <c r="L609" s="9"/>
      <c r="M60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0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0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09" s="140">
        <f>ACOMPANHAMENTO_02[[#This Row],[QUANT]]</f>
        <v>0</v>
      </c>
    </row>
    <row r="610" spans="2:16" x14ac:dyDescent="0.25">
      <c r="B610" s="140" t="str">
        <f>IF(ACOMPANHAMENTO_02[[#This Row],[MAT]]="","",COUNTA($C$8:C610))</f>
        <v/>
      </c>
      <c r="C610" s="3"/>
      <c r="D610" s="28" t="str">
        <f>IFERROR(VLOOKUP(ACOMPANHAMENTO_02[[#This Row],[MAT]],FUNCIONARIOS[],3,FALSE),"")</f>
        <v/>
      </c>
      <c r="E610" s="28" t="str">
        <f>IFERROR(VLOOKUP(ACOMPANHAMENTO_02[[#This Row],[MAT]],FUNCIONARIOS[],4,FALSE),"")</f>
        <v/>
      </c>
      <c r="F610" s="8"/>
      <c r="G610" s="7"/>
      <c r="H610" s="28" t="str">
        <f>IFERROR(VLOOKUP(ACOMPANHAMENTO_02[[#This Row],[COD.S]],TABELA_PRODUÇÃO[[COD]:[SERVIÇOS]],3,FALSE),"")</f>
        <v/>
      </c>
      <c r="I610" s="140" t="str">
        <f>IFERROR(VLOOKUP(ACOMPANHAMENTO_02[[#This Row],[COD.S]],TABELA_PRODUÇÃO[[COD]:[UND.]],4,FALSE),"")</f>
        <v/>
      </c>
      <c r="J610" s="141"/>
      <c r="K610" s="58"/>
      <c r="L610" s="9"/>
      <c r="M61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1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1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10" s="140">
        <f>ACOMPANHAMENTO_02[[#This Row],[QUANT]]</f>
        <v>0</v>
      </c>
    </row>
    <row r="611" spans="2:16" x14ac:dyDescent="0.25">
      <c r="B611" s="140" t="str">
        <f>IF(ACOMPANHAMENTO_02[[#This Row],[MAT]]="","",COUNTA($C$8:C611))</f>
        <v/>
      </c>
      <c r="C611" s="3"/>
      <c r="D611" s="28" t="str">
        <f>IFERROR(VLOOKUP(ACOMPANHAMENTO_02[[#This Row],[MAT]],FUNCIONARIOS[],3,FALSE),"")</f>
        <v/>
      </c>
      <c r="E611" s="28" t="str">
        <f>IFERROR(VLOOKUP(ACOMPANHAMENTO_02[[#This Row],[MAT]],FUNCIONARIOS[],4,FALSE),"")</f>
        <v/>
      </c>
      <c r="F611" s="8"/>
      <c r="G611" s="7"/>
      <c r="H611" s="28" t="str">
        <f>IFERROR(VLOOKUP(ACOMPANHAMENTO_02[[#This Row],[COD.S]],TABELA_PRODUÇÃO[[COD]:[SERVIÇOS]],3,FALSE),"")</f>
        <v/>
      </c>
      <c r="I611" s="140" t="str">
        <f>IFERROR(VLOOKUP(ACOMPANHAMENTO_02[[#This Row],[COD.S]],TABELA_PRODUÇÃO[[COD]:[UND.]],4,FALSE),"")</f>
        <v/>
      </c>
      <c r="J611" s="141"/>
      <c r="K611" s="58"/>
      <c r="L611" s="9"/>
      <c r="M61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1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1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11" s="140">
        <f>ACOMPANHAMENTO_02[[#This Row],[QUANT]]</f>
        <v>0</v>
      </c>
    </row>
    <row r="612" spans="2:16" x14ac:dyDescent="0.25">
      <c r="B612" s="140" t="str">
        <f>IF(ACOMPANHAMENTO_02[[#This Row],[MAT]]="","",COUNTA($C$8:C612))</f>
        <v/>
      </c>
      <c r="C612" s="3"/>
      <c r="D612" s="28" t="str">
        <f>IFERROR(VLOOKUP(ACOMPANHAMENTO_02[[#This Row],[MAT]],FUNCIONARIOS[],3,FALSE),"")</f>
        <v/>
      </c>
      <c r="E612" s="28" t="str">
        <f>IFERROR(VLOOKUP(ACOMPANHAMENTO_02[[#This Row],[MAT]],FUNCIONARIOS[],4,FALSE),"")</f>
        <v/>
      </c>
      <c r="F612" s="8"/>
      <c r="G612" s="7"/>
      <c r="H612" s="28" t="str">
        <f>IFERROR(VLOOKUP(ACOMPANHAMENTO_02[[#This Row],[COD.S]],TABELA_PRODUÇÃO[[COD]:[SERVIÇOS]],3,FALSE),"")</f>
        <v/>
      </c>
      <c r="I612" s="140" t="str">
        <f>IFERROR(VLOOKUP(ACOMPANHAMENTO_02[[#This Row],[COD.S]],TABELA_PRODUÇÃO[[COD]:[UND.]],4,FALSE),"")</f>
        <v/>
      </c>
      <c r="J612" s="141"/>
      <c r="K612" s="58"/>
      <c r="L612" s="9"/>
      <c r="M61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1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1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12" s="140">
        <f>ACOMPANHAMENTO_02[[#This Row],[QUANT]]</f>
        <v>0</v>
      </c>
    </row>
    <row r="613" spans="2:16" x14ac:dyDescent="0.25">
      <c r="B613" s="140" t="str">
        <f>IF(ACOMPANHAMENTO_02[[#This Row],[MAT]]="","",COUNTA($C$8:C613))</f>
        <v/>
      </c>
      <c r="C613" s="3"/>
      <c r="D613" s="28" t="str">
        <f>IFERROR(VLOOKUP(ACOMPANHAMENTO_02[[#This Row],[MAT]],FUNCIONARIOS[],3,FALSE),"")</f>
        <v/>
      </c>
      <c r="E613" s="28" t="str">
        <f>IFERROR(VLOOKUP(ACOMPANHAMENTO_02[[#This Row],[MAT]],FUNCIONARIOS[],4,FALSE),"")</f>
        <v/>
      </c>
      <c r="F613" s="8"/>
      <c r="G613" s="7"/>
      <c r="H613" s="28" t="str">
        <f>IFERROR(VLOOKUP(ACOMPANHAMENTO_02[[#This Row],[COD.S]],TABELA_PRODUÇÃO[[COD]:[SERVIÇOS]],3,FALSE),"")</f>
        <v/>
      </c>
      <c r="I613" s="140" t="str">
        <f>IFERROR(VLOOKUP(ACOMPANHAMENTO_02[[#This Row],[COD.S]],TABELA_PRODUÇÃO[[COD]:[UND.]],4,FALSE),"")</f>
        <v/>
      </c>
      <c r="J613" s="141"/>
      <c r="K613" s="58"/>
      <c r="L613" s="9"/>
      <c r="M61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1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1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13" s="140">
        <f>ACOMPANHAMENTO_02[[#This Row],[QUANT]]</f>
        <v>0</v>
      </c>
    </row>
    <row r="614" spans="2:16" x14ac:dyDescent="0.25">
      <c r="B614" s="140" t="str">
        <f>IF(ACOMPANHAMENTO_02[[#This Row],[MAT]]="","",COUNTA($C$8:C614))</f>
        <v/>
      </c>
      <c r="C614" s="3"/>
      <c r="D614" s="28" t="str">
        <f>IFERROR(VLOOKUP(ACOMPANHAMENTO_02[[#This Row],[MAT]],FUNCIONARIOS[],3,FALSE),"")</f>
        <v/>
      </c>
      <c r="E614" s="28" t="str">
        <f>IFERROR(VLOOKUP(ACOMPANHAMENTO_02[[#This Row],[MAT]],FUNCIONARIOS[],4,FALSE),"")</f>
        <v/>
      </c>
      <c r="F614" s="8"/>
      <c r="G614" s="7"/>
      <c r="H614" s="28" t="str">
        <f>IFERROR(VLOOKUP(ACOMPANHAMENTO_02[[#This Row],[COD.S]],TABELA_PRODUÇÃO[[COD]:[SERVIÇOS]],3,FALSE),"")</f>
        <v/>
      </c>
      <c r="I614" s="140" t="str">
        <f>IFERROR(VLOOKUP(ACOMPANHAMENTO_02[[#This Row],[COD.S]],TABELA_PRODUÇÃO[[COD]:[UND.]],4,FALSE),"")</f>
        <v/>
      </c>
      <c r="J614" s="141"/>
      <c r="K614" s="58"/>
      <c r="L614" s="9"/>
      <c r="M61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1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1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14" s="140">
        <f>ACOMPANHAMENTO_02[[#This Row],[QUANT]]</f>
        <v>0</v>
      </c>
    </row>
    <row r="615" spans="2:16" x14ac:dyDescent="0.25">
      <c r="B615" s="140" t="str">
        <f>IF(ACOMPANHAMENTO_02[[#This Row],[MAT]]="","",COUNTA($C$8:C615))</f>
        <v/>
      </c>
      <c r="C615" s="3"/>
      <c r="D615" s="28" t="str">
        <f>IFERROR(VLOOKUP(ACOMPANHAMENTO_02[[#This Row],[MAT]],FUNCIONARIOS[],3,FALSE),"")</f>
        <v/>
      </c>
      <c r="E615" s="28" t="str">
        <f>IFERROR(VLOOKUP(ACOMPANHAMENTO_02[[#This Row],[MAT]],FUNCIONARIOS[],4,FALSE),"")</f>
        <v/>
      </c>
      <c r="F615" s="8"/>
      <c r="G615" s="7"/>
      <c r="H615" s="28" t="str">
        <f>IFERROR(VLOOKUP(ACOMPANHAMENTO_02[[#This Row],[COD.S]],TABELA_PRODUÇÃO[[COD]:[SERVIÇOS]],3,FALSE),"")</f>
        <v/>
      </c>
      <c r="I615" s="140" t="str">
        <f>IFERROR(VLOOKUP(ACOMPANHAMENTO_02[[#This Row],[COD.S]],TABELA_PRODUÇÃO[[COD]:[UND.]],4,FALSE),"")</f>
        <v/>
      </c>
      <c r="J615" s="141"/>
      <c r="K615" s="58"/>
      <c r="L615" s="9"/>
      <c r="M61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1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1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15" s="140">
        <f>ACOMPANHAMENTO_02[[#This Row],[QUANT]]</f>
        <v>0</v>
      </c>
    </row>
    <row r="616" spans="2:16" x14ac:dyDescent="0.25">
      <c r="B616" s="140" t="str">
        <f>IF(ACOMPANHAMENTO_02[[#This Row],[MAT]]="","",COUNTA($C$8:C616))</f>
        <v/>
      </c>
      <c r="C616" s="3"/>
      <c r="D616" s="28" t="str">
        <f>IFERROR(VLOOKUP(ACOMPANHAMENTO_02[[#This Row],[MAT]],FUNCIONARIOS[],3,FALSE),"")</f>
        <v/>
      </c>
      <c r="E616" s="28" t="str">
        <f>IFERROR(VLOOKUP(ACOMPANHAMENTO_02[[#This Row],[MAT]],FUNCIONARIOS[],4,FALSE),"")</f>
        <v/>
      </c>
      <c r="F616" s="8"/>
      <c r="G616" s="7"/>
      <c r="H616" s="28" t="str">
        <f>IFERROR(VLOOKUP(ACOMPANHAMENTO_02[[#This Row],[COD.S]],TABELA_PRODUÇÃO[[COD]:[SERVIÇOS]],3,FALSE),"")</f>
        <v/>
      </c>
      <c r="I616" s="140" t="str">
        <f>IFERROR(VLOOKUP(ACOMPANHAMENTO_02[[#This Row],[COD.S]],TABELA_PRODUÇÃO[[COD]:[UND.]],4,FALSE),"")</f>
        <v/>
      </c>
      <c r="J616" s="141"/>
      <c r="K616" s="58"/>
      <c r="L616" s="9"/>
      <c r="M61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1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1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16" s="140">
        <f>ACOMPANHAMENTO_02[[#This Row],[QUANT]]</f>
        <v>0</v>
      </c>
    </row>
    <row r="617" spans="2:16" x14ac:dyDescent="0.25">
      <c r="B617" s="140" t="str">
        <f>IF(ACOMPANHAMENTO_02[[#This Row],[MAT]]="","",COUNTA($C$8:C617))</f>
        <v/>
      </c>
      <c r="C617" s="3"/>
      <c r="D617" s="28" t="str">
        <f>IFERROR(VLOOKUP(ACOMPANHAMENTO_02[[#This Row],[MAT]],FUNCIONARIOS[],3,FALSE),"")</f>
        <v/>
      </c>
      <c r="E617" s="28" t="str">
        <f>IFERROR(VLOOKUP(ACOMPANHAMENTO_02[[#This Row],[MAT]],FUNCIONARIOS[],4,FALSE),"")</f>
        <v/>
      </c>
      <c r="F617" s="8"/>
      <c r="G617" s="7"/>
      <c r="H617" s="28" t="str">
        <f>IFERROR(VLOOKUP(ACOMPANHAMENTO_02[[#This Row],[COD.S]],TABELA_PRODUÇÃO[[COD]:[SERVIÇOS]],3,FALSE),"")</f>
        <v/>
      </c>
      <c r="I617" s="140" t="str">
        <f>IFERROR(VLOOKUP(ACOMPANHAMENTO_02[[#This Row],[COD.S]],TABELA_PRODUÇÃO[[COD]:[UND.]],4,FALSE),"")</f>
        <v/>
      </c>
      <c r="J617" s="141"/>
      <c r="K617" s="58"/>
      <c r="L617" s="9"/>
      <c r="M61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1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1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17" s="140">
        <f>ACOMPANHAMENTO_02[[#This Row],[QUANT]]</f>
        <v>0</v>
      </c>
    </row>
    <row r="618" spans="2:16" x14ac:dyDescent="0.25">
      <c r="B618" s="140" t="str">
        <f>IF(ACOMPANHAMENTO_02[[#This Row],[MAT]]="","",COUNTA($C$8:C618))</f>
        <v/>
      </c>
      <c r="C618" s="3"/>
      <c r="D618" s="28" t="str">
        <f>IFERROR(VLOOKUP(ACOMPANHAMENTO_02[[#This Row],[MAT]],FUNCIONARIOS[],3,FALSE),"")</f>
        <v/>
      </c>
      <c r="E618" s="28" t="str">
        <f>IFERROR(VLOOKUP(ACOMPANHAMENTO_02[[#This Row],[MAT]],FUNCIONARIOS[],4,FALSE),"")</f>
        <v/>
      </c>
      <c r="F618" s="8"/>
      <c r="G618" s="7"/>
      <c r="H618" s="28" t="str">
        <f>IFERROR(VLOOKUP(ACOMPANHAMENTO_02[[#This Row],[COD.S]],TABELA_PRODUÇÃO[[COD]:[SERVIÇOS]],3,FALSE),"")</f>
        <v/>
      </c>
      <c r="I618" s="140" t="str">
        <f>IFERROR(VLOOKUP(ACOMPANHAMENTO_02[[#This Row],[COD.S]],TABELA_PRODUÇÃO[[COD]:[UND.]],4,FALSE),"")</f>
        <v/>
      </c>
      <c r="J618" s="141"/>
      <c r="K618" s="58"/>
      <c r="L618" s="9"/>
      <c r="M61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1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1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18" s="140">
        <f>ACOMPANHAMENTO_02[[#This Row],[QUANT]]</f>
        <v>0</v>
      </c>
    </row>
    <row r="619" spans="2:16" x14ac:dyDescent="0.25">
      <c r="B619" s="140" t="str">
        <f>IF(ACOMPANHAMENTO_02[[#This Row],[MAT]]="","",COUNTA($C$8:C619))</f>
        <v/>
      </c>
      <c r="C619" s="3"/>
      <c r="D619" s="28" t="str">
        <f>IFERROR(VLOOKUP(ACOMPANHAMENTO_02[[#This Row],[MAT]],FUNCIONARIOS[],3,FALSE),"")</f>
        <v/>
      </c>
      <c r="E619" s="28" t="str">
        <f>IFERROR(VLOOKUP(ACOMPANHAMENTO_02[[#This Row],[MAT]],FUNCIONARIOS[],4,FALSE),"")</f>
        <v/>
      </c>
      <c r="F619" s="8"/>
      <c r="G619" s="7"/>
      <c r="H619" s="28" t="str">
        <f>IFERROR(VLOOKUP(ACOMPANHAMENTO_02[[#This Row],[COD.S]],TABELA_PRODUÇÃO[[COD]:[SERVIÇOS]],3,FALSE),"")</f>
        <v/>
      </c>
      <c r="I619" s="140" t="str">
        <f>IFERROR(VLOOKUP(ACOMPANHAMENTO_02[[#This Row],[COD.S]],TABELA_PRODUÇÃO[[COD]:[UND.]],4,FALSE),"")</f>
        <v/>
      </c>
      <c r="J619" s="141"/>
      <c r="K619" s="58"/>
      <c r="L619" s="9"/>
      <c r="M61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1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1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19" s="140">
        <f>ACOMPANHAMENTO_02[[#This Row],[QUANT]]</f>
        <v>0</v>
      </c>
    </row>
    <row r="620" spans="2:16" x14ac:dyDescent="0.25">
      <c r="B620" s="140" t="str">
        <f>IF(ACOMPANHAMENTO_02[[#This Row],[MAT]]="","",COUNTA($C$8:C620))</f>
        <v/>
      </c>
      <c r="C620" s="3"/>
      <c r="D620" s="28" t="str">
        <f>IFERROR(VLOOKUP(ACOMPANHAMENTO_02[[#This Row],[MAT]],FUNCIONARIOS[],3,FALSE),"")</f>
        <v/>
      </c>
      <c r="E620" s="28" t="str">
        <f>IFERROR(VLOOKUP(ACOMPANHAMENTO_02[[#This Row],[MAT]],FUNCIONARIOS[],4,FALSE),"")</f>
        <v/>
      </c>
      <c r="F620" s="8"/>
      <c r="G620" s="7"/>
      <c r="H620" s="28" t="str">
        <f>IFERROR(VLOOKUP(ACOMPANHAMENTO_02[[#This Row],[COD.S]],TABELA_PRODUÇÃO[[COD]:[SERVIÇOS]],3,FALSE),"")</f>
        <v/>
      </c>
      <c r="I620" s="140" t="str">
        <f>IFERROR(VLOOKUP(ACOMPANHAMENTO_02[[#This Row],[COD.S]],TABELA_PRODUÇÃO[[COD]:[UND.]],4,FALSE),"")</f>
        <v/>
      </c>
      <c r="J620" s="141"/>
      <c r="K620" s="58"/>
      <c r="L620" s="9"/>
      <c r="M62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2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2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20" s="140">
        <f>ACOMPANHAMENTO_02[[#This Row],[QUANT]]</f>
        <v>0</v>
      </c>
    </row>
    <row r="621" spans="2:16" x14ac:dyDescent="0.25">
      <c r="B621" s="140" t="str">
        <f>IF(ACOMPANHAMENTO_02[[#This Row],[MAT]]="","",COUNTA($C$8:C621))</f>
        <v/>
      </c>
      <c r="C621" s="3"/>
      <c r="D621" s="28" t="str">
        <f>IFERROR(VLOOKUP(ACOMPANHAMENTO_02[[#This Row],[MAT]],FUNCIONARIOS[],3,FALSE),"")</f>
        <v/>
      </c>
      <c r="E621" s="28" t="str">
        <f>IFERROR(VLOOKUP(ACOMPANHAMENTO_02[[#This Row],[MAT]],FUNCIONARIOS[],4,FALSE),"")</f>
        <v/>
      </c>
      <c r="F621" s="8"/>
      <c r="G621" s="7"/>
      <c r="H621" s="28" t="str">
        <f>IFERROR(VLOOKUP(ACOMPANHAMENTO_02[[#This Row],[COD.S]],TABELA_PRODUÇÃO[[COD]:[SERVIÇOS]],3,FALSE),"")</f>
        <v/>
      </c>
      <c r="I621" s="140" t="str">
        <f>IFERROR(VLOOKUP(ACOMPANHAMENTO_02[[#This Row],[COD.S]],TABELA_PRODUÇÃO[[COD]:[UND.]],4,FALSE),"")</f>
        <v/>
      </c>
      <c r="J621" s="141"/>
      <c r="K621" s="58"/>
      <c r="L621" s="9"/>
      <c r="M62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2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2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21" s="140">
        <f>ACOMPANHAMENTO_02[[#This Row],[QUANT]]</f>
        <v>0</v>
      </c>
    </row>
    <row r="622" spans="2:16" x14ac:dyDescent="0.25">
      <c r="B622" s="140" t="str">
        <f>IF(ACOMPANHAMENTO_02[[#This Row],[MAT]]="","",COUNTA($C$8:C622))</f>
        <v/>
      </c>
      <c r="C622" s="3"/>
      <c r="D622" s="28" t="str">
        <f>IFERROR(VLOOKUP(ACOMPANHAMENTO_02[[#This Row],[MAT]],FUNCIONARIOS[],3,FALSE),"")</f>
        <v/>
      </c>
      <c r="E622" s="28" t="str">
        <f>IFERROR(VLOOKUP(ACOMPANHAMENTO_02[[#This Row],[MAT]],FUNCIONARIOS[],4,FALSE),"")</f>
        <v/>
      </c>
      <c r="F622" s="8"/>
      <c r="G622" s="7"/>
      <c r="H622" s="28" t="str">
        <f>IFERROR(VLOOKUP(ACOMPANHAMENTO_02[[#This Row],[COD.S]],TABELA_PRODUÇÃO[[COD]:[SERVIÇOS]],3,FALSE),"")</f>
        <v/>
      </c>
      <c r="I622" s="140" t="str">
        <f>IFERROR(VLOOKUP(ACOMPANHAMENTO_02[[#This Row],[COD.S]],TABELA_PRODUÇÃO[[COD]:[UND.]],4,FALSE),"")</f>
        <v/>
      </c>
      <c r="J622" s="141"/>
      <c r="K622" s="58"/>
      <c r="L622" s="9"/>
      <c r="M62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2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2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22" s="140">
        <f>ACOMPANHAMENTO_02[[#This Row],[QUANT]]</f>
        <v>0</v>
      </c>
    </row>
    <row r="623" spans="2:16" x14ac:dyDescent="0.25">
      <c r="B623" s="140" t="str">
        <f>IF(ACOMPANHAMENTO_02[[#This Row],[MAT]]="","",COUNTA($C$8:C623))</f>
        <v/>
      </c>
      <c r="C623" s="3"/>
      <c r="D623" s="28" t="str">
        <f>IFERROR(VLOOKUP(ACOMPANHAMENTO_02[[#This Row],[MAT]],FUNCIONARIOS[],3,FALSE),"")</f>
        <v/>
      </c>
      <c r="E623" s="28" t="str">
        <f>IFERROR(VLOOKUP(ACOMPANHAMENTO_02[[#This Row],[MAT]],FUNCIONARIOS[],4,FALSE),"")</f>
        <v/>
      </c>
      <c r="F623" s="8"/>
      <c r="G623" s="7"/>
      <c r="H623" s="28" t="str">
        <f>IFERROR(VLOOKUP(ACOMPANHAMENTO_02[[#This Row],[COD.S]],TABELA_PRODUÇÃO[[COD]:[SERVIÇOS]],3,FALSE),"")</f>
        <v/>
      </c>
      <c r="I623" s="140" t="str">
        <f>IFERROR(VLOOKUP(ACOMPANHAMENTO_02[[#This Row],[COD.S]],TABELA_PRODUÇÃO[[COD]:[UND.]],4,FALSE),"")</f>
        <v/>
      </c>
      <c r="J623" s="141"/>
      <c r="K623" s="58"/>
      <c r="L623" s="9"/>
      <c r="M62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2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2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23" s="140">
        <f>ACOMPANHAMENTO_02[[#This Row],[QUANT]]</f>
        <v>0</v>
      </c>
    </row>
    <row r="624" spans="2:16" x14ac:dyDescent="0.25">
      <c r="B624" s="140" t="str">
        <f>IF(ACOMPANHAMENTO_02[[#This Row],[MAT]]="","",COUNTA($C$8:C624))</f>
        <v/>
      </c>
      <c r="C624" s="3"/>
      <c r="D624" s="28" t="str">
        <f>IFERROR(VLOOKUP(ACOMPANHAMENTO_02[[#This Row],[MAT]],FUNCIONARIOS[],3,FALSE),"")</f>
        <v/>
      </c>
      <c r="E624" s="28" t="str">
        <f>IFERROR(VLOOKUP(ACOMPANHAMENTO_02[[#This Row],[MAT]],FUNCIONARIOS[],4,FALSE),"")</f>
        <v/>
      </c>
      <c r="F624" s="8"/>
      <c r="G624" s="7"/>
      <c r="H624" s="28" t="str">
        <f>IFERROR(VLOOKUP(ACOMPANHAMENTO_02[[#This Row],[COD.S]],TABELA_PRODUÇÃO[[COD]:[SERVIÇOS]],3,FALSE),"")</f>
        <v/>
      </c>
      <c r="I624" s="140" t="str">
        <f>IFERROR(VLOOKUP(ACOMPANHAMENTO_02[[#This Row],[COD.S]],TABELA_PRODUÇÃO[[COD]:[UND.]],4,FALSE),"")</f>
        <v/>
      </c>
      <c r="J624" s="141"/>
      <c r="K624" s="58"/>
      <c r="L624" s="9"/>
      <c r="M62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2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2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24" s="140">
        <f>ACOMPANHAMENTO_02[[#This Row],[QUANT]]</f>
        <v>0</v>
      </c>
    </row>
    <row r="625" spans="2:16" x14ac:dyDescent="0.25">
      <c r="B625" s="140" t="str">
        <f>IF(ACOMPANHAMENTO_02[[#This Row],[MAT]]="","",COUNTA($C$8:C625))</f>
        <v/>
      </c>
      <c r="C625" s="3"/>
      <c r="D625" s="28" t="str">
        <f>IFERROR(VLOOKUP(ACOMPANHAMENTO_02[[#This Row],[MAT]],FUNCIONARIOS[],3,FALSE),"")</f>
        <v/>
      </c>
      <c r="E625" s="28" t="str">
        <f>IFERROR(VLOOKUP(ACOMPANHAMENTO_02[[#This Row],[MAT]],FUNCIONARIOS[],4,FALSE),"")</f>
        <v/>
      </c>
      <c r="F625" s="8"/>
      <c r="G625" s="7"/>
      <c r="H625" s="28" t="str">
        <f>IFERROR(VLOOKUP(ACOMPANHAMENTO_02[[#This Row],[COD.S]],TABELA_PRODUÇÃO[[COD]:[SERVIÇOS]],3,FALSE),"")</f>
        <v/>
      </c>
      <c r="I625" s="140" t="str">
        <f>IFERROR(VLOOKUP(ACOMPANHAMENTO_02[[#This Row],[COD.S]],TABELA_PRODUÇÃO[[COD]:[UND.]],4,FALSE),"")</f>
        <v/>
      </c>
      <c r="J625" s="141"/>
      <c r="K625" s="58"/>
      <c r="L625" s="9"/>
      <c r="M62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2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2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25" s="140">
        <f>ACOMPANHAMENTO_02[[#This Row],[QUANT]]</f>
        <v>0</v>
      </c>
    </row>
    <row r="626" spans="2:16" x14ac:dyDescent="0.25">
      <c r="B626" s="140" t="str">
        <f>IF(ACOMPANHAMENTO_02[[#This Row],[MAT]]="","",COUNTA($C$8:C626))</f>
        <v/>
      </c>
      <c r="C626" s="3"/>
      <c r="D626" s="28" t="str">
        <f>IFERROR(VLOOKUP(ACOMPANHAMENTO_02[[#This Row],[MAT]],FUNCIONARIOS[],3,FALSE),"")</f>
        <v/>
      </c>
      <c r="E626" s="28" t="str">
        <f>IFERROR(VLOOKUP(ACOMPANHAMENTO_02[[#This Row],[MAT]],FUNCIONARIOS[],4,FALSE),"")</f>
        <v/>
      </c>
      <c r="F626" s="8"/>
      <c r="G626" s="7"/>
      <c r="H626" s="28" t="str">
        <f>IFERROR(VLOOKUP(ACOMPANHAMENTO_02[[#This Row],[COD.S]],TABELA_PRODUÇÃO[[COD]:[SERVIÇOS]],3,FALSE),"")</f>
        <v/>
      </c>
      <c r="I626" s="140" t="str">
        <f>IFERROR(VLOOKUP(ACOMPANHAMENTO_02[[#This Row],[COD.S]],TABELA_PRODUÇÃO[[COD]:[UND.]],4,FALSE),"")</f>
        <v/>
      </c>
      <c r="J626" s="141"/>
      <c r="K626" s="58"/>
      <c r="L626" s="9"/>
      <c r="M62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2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2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26" s="140">
        <f>ACOMPANHAMENTO_02[[#This Row],[QUANT]]</f>
        <v>0</v>
      </c>
    </row>
    <row r="627" spans="2:16" x14ac:dyDescent="0.25">
      <c r="B627" s="140" t="str">
        <f>IF(ACOMPANHAMENTO_02[[#This Row],[MAT]]="","",COUNTA($C$8:C627))</f>
        <v/>
      </c>
      <c r="C627" s="3"/>
      <c r="D627" s="28" t="str">
        <f>IFERROR(VLOOKUP(ACOMPANHAMENTO_02[[#This Row],[MAT]],FUNCIONARIOS[],3,FALSE),"")</f>
        <v/>
      </c>
      <c r="E627" s="28" t="str">
        <f>IFERROR(VLOOKUP(ACOMPANHAMENTO_02[[#This Row],[MAT]],FUNCIONARIOS[],4,FALSE),"")</f>
        <v/>
      </c>
      <c r="F627" s="8"/>
      <c r="G627" s="7"/>
      <c r="H627" s="28" t="str">
        <f>IFERROR(VLOOKUP(ACOMPANHAMENTO_02[[#This Row],[COD.S]],TABELA_PRODUÇÃO[[COD]:[SERVIÇOS]],3,FALSE),"")</f>
        <v/>
      </c>
      <c r="I627" s="140" t="str">
        <f>IFERROR(VLOOKUP(ACOMPANHAMENTO_02[[#This Row],[COD.S]],TABELA_PRODUÇÃO[[COD]:[UND.]],4,FALSE),"")</f>
        <v/>
      </c>
      <c r="J627" s="141"/>
      <c r="K627" s="58"/>
      <c r="L627" s="9"/>
      <c r="M62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2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2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27" s="140">
        <f>ACOMPANHAMENTO_02[[#This Row],[QUANT]]</f>
        <v>0</v>
      </c>
    </row>
    <row r="628" spans="2:16" x14ac:dyDescent="0.25">
      <c r="B628" s="140" t="str">
        <f>IF(ACOMPANHAMENTO_02[[#This Row],[MAT]]="","",COUNTA($C$8:C628))</f>
        <v/>
      </c>
      <c r="C628" s="3"/>
      <c r="D628" s="28" t="str">
        <f>IFERROR(VLOOKUP(ACOMPANHAMENTO_02[[#This Row],[MAT]],FUNCIONARIOS[],3,FALSE),"")</f>
        <v/>
      </c>
      <c r="E628" s="28" t="str">
        <f>IFERROR(VLOOKUP(ACOMPANHAMENTO_02[[#This Row],[MAT]],FUNCIONARIOS[],4,FALSE),"")</f>
        <v/>
      </c>
      <c r="F628" s="8"/>
      <c r="G628" s="7"/>
      <c r="H628" s="28" t="str">
        <f>IFERROR(VLOOKUP(ACOMPANHAMENTO_02[[#This Row],[COD.S]],TABELA_PRODUÇÃO[[COD]:[SERVIÇOS]],3,FALSE),"")</f>
        <v/>
      </c>
      <c r="I628" s="140" t="str">
        <f>IFERROR(VLOOKUP(ACOMPANHAMENTO_02[[#This Row],[COD.S]],TABELA_PRODUÇÃO[[COD]:[UND.]],4,FALSE),"")</f>
        <v/>
      </c>
      <c r="J628" s="141"/>
      <c r="K628" s="58"/>
      <c r="L628" s="9"/>
      <c r="M62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2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2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28" s="140">
        <f>ACOMPANHAMENTO_02[[#This Row],[QUANT]]</f>
        <v>0</v>
      </c>
    </row>
    <row r="629" spans="2:16" x14ac:dyDescent="0.25">
      <c r="B629" s="140" t="str">
        <f>IF(ACOMPANHAMENTO_02[[#This Row],[MAT]]="","",COUNTA($C$8:C629))</f>
        <v/>
      </c>
      <c r="C629" s="3"/>
      <c r="D629" s="28" t="str">
        <f>IFERROR(VLOOKUP(ACOMPANHAMENTO_02[[#This Row],[MAT]],FUNCIONARIOS[],3,FALSE),"")</f>
        <v/>
      </c>
      <c r="E629" s="28" t="str">
        <f>IFERROR(VLOOKUP(ACOMPANHAMENTO_02[[#This Row],[MAT]],FUNCIONARIOS[],4,FALSE),"")</f>
        <v/>
      </c>
      <c r="F629" s="8"/>
      <c r="G629" s="7"/>
      <c r="H629" s="28" t="str">
        <f>IFERROR(VLOOKUP(ACOMPANHAMENTO_02[[#This Row],[COD.S]],TABELA_PRODUÇÃO[[COD]:[SERVIÇOS]],3,FALSE),"")</f>
        <v/>
      </c>
      <c r="I629" s="140" t="str">
        <f>IFERROR(VLOOKUP(ACOMPANHAMENTO_02[[#This Row],[COD.S]],TABELA_PRODUÇÃO[[COD]:[UND.]],4,FALSE),"")</f>
        <v/>
      </c>
      <c r="J629" s="141"/>
      <c r="K629" s="58"/>
      <c r="L629" s="9"/>
      <c r="M62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2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2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29" s="140">
        <f>ACOMPANHAMENTO_02[[#This Row],[QUANT]]</f>
        <v>0</v>
      </c>
    </row>
    <row r="630" spans="2:16" x14ac:dyDescent="0.25">
      <c r="B630" s="140" t="str">
        <f>IF(ACOMPANHAMENTO_02[[#This Row],[MAT]]="","",COUNTA($C$8:C630))</f>
        <v/>
      </c>
      <c r="C630" s="3"/>
      <c r="D630" s="28" t="str">
        <f>IFERROR(VLOOKUP(ACOMPANHAMENTO_02[[#This Row],[MAT]],FUNCIONARIOS[],3,FALSE),"")</f>
        <v/>
      </c>
      <c r="E630" s="28" t="str">
        <f>IFERROR(VLOOKUP(ACOMPANHAMENTO_02[[#This Row],[MAT]],FUNCIONARIOS[],4,FALSE),"")</f>
        <v/>
      </c>
      <c r="F630" s="8"/>
      <c r="G630" s="7"/>
      <c r="H630" s="28" t="str">
        <f>IFERROR(VLOOKUP(ACOMPANHAMENTO_02[[#This Row],[COD.S]],TABELA_PRODUÇÃO[[COD]:[SERVIÇOS]],3,FALSE),"")</f>
        <v/>
      </c>
      <c r="I630" s="140" t="str">
        <f>IFERROR(VLOOKUP(ACOMPANHAMENTO_02[[#This Row],[COD.S]],TABELA_PRODUÇÃO[[COD]:[UND.]],4,FALSE),"")</f>
        <v/>
      </c>
      <c r="J630" s="141"/>
      <c r="K630" s="58"/>
      <c r="L630" s="9"/>
      <c r="M63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3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3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30" s="140">
        <f>ACOMPANHAMENTO_02[[#This Row],[QUANT]]</f>
        <v>0</v>
      </c>
    </row>
    <row r="631" spans="2:16" x14ac:dyDescent="0.25">
      <c r="B631" s="140" t="str">
        <f>IF(ACOMPANHAMENTO_02[[#This Row],[MAT]]="","",COUNTA($C$8:C631))</f>
        <v/>
      </c>
      <c r="C631" s="3"/>
      <c r="D631" s="28" t="str">
        <f>IFERROR(VLOOKUP(ACOMPANHAMENTO_02[[#This Row],[MAT]],FUNCIONARIOS[],3,FALSE),"")</f>
        <v/>
      </c>
      <c r="E631" s="28" t="str">
        <f>IFERROR(VLOOKUP(ACOMPANHAMENTO_02[[#This Row],[MAT]],FUNCIONARIOS[],4,FALSE),"")</f>
        <v/>
      </c>
      <c r="F631" s="8"/>
      <c r="G631" s="7"/>
      <c r="H631" s="28" t="str">
        <f>IFERROR(VLOOKUP(ACOMPANHAMENTO_02[[#This Row],[COD.S]],TABELA_PRODUÇÃO[[COD]:[SERVIÇOS]],3,FALSE),"")</f>
        <v/>
      </c>
      <c r="I631" s="140" t="str">
        <f>IFERROR(VLOOKUP(ACOMPANHAMENTO_02[[#This Row],[COD.S]],TABELA_PRODUÇÃO[[COD]:[UND.]],4,FALSE),"")</f>
        <v/>
      </c>
      <c r="J631" s="141"/>
      <c r="K631" s="58"/>
      <c r="L631" s="9"/>
      <c r="M63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3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3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31" s="140">
        <f>ACOMPANHAMENTO_02[[#This Row],[QUANT]]</f>
        <v>0</v>
      </c>
    </row>
    <row r="632" spans="2:16" x14ac:dyDescent="0.25">
      <c r="B632" s="140" t="str">
        <f>IF(ACOMPANHAMENTO_02[[#This Row],[MAT]]="","",COUNTA($C$8:C632))</f>
        <v/>
      </c>
      <c r="C632" s="3"/>
      <c r="D632" s="28" t="str">
        <f>IFERROR(VLOOKUP(ACOMPANHAMENTO_02[[#This Row],[MAT]],FUNCIONARIOS[],3,FALSE),"")</f>
        <v/>
      </c>
      <c r="E632" s="28" t="str">
        <f>IFERROR(VLOOKUP(ACOMPANHAMENTO_02[[#This Row],[MAT]],FUNCIONARIOS[],4,FALSE),"")</f>
        <v/>
      </c>
      <c r="F632" s="8"/>
      <c r="G632" s="7"/>
      <c r="H632" s="28" t="str">
        <f>IFERROR(VLOOKUP(ACOMPANHAMENTO_02[[#This Row],[COD.S]],TABELA_PRODUÇÃO[[COD]:[SERVIÇOS]],3,FALSE),"")</f>
        <v/>
      </c>
      <c r="I632" s="140" t="str">
        <f>IFERROR(VLOOKUP(ACOMPANHAMENTO_02[[#This Row],[COD.S]],TABELA_PRODUÇÃO[[COD]:[UND.]],4,FALSE),"")</f>
        <v/>
      </c>
      <c r="J632" s="141"/>
      <c r="K632" s="58"/>
      <c r="L632" s="9"/>
      <c r="M63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3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3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32" s="140">
        <f>ACOMPANHAMENTO_02[[#This Row],[QUANT]]</f>
        <v>0</v>
      </c>
    </row>
    <row r="633" spans="2:16" x14ac:dyDescent="0.25">
      <c r="B633" s="140" t="str">
        <f>IF(ACOMPANHAMENTO_02[[#This Row],[MAT]]="","",COUNTA($C$8:C633))</f>
        <v/>
      </c>
      <c r="C633" s="3"/>
      <c r="D633" s="28" t="str">
        <f>IFERROR(VLOOKUP(ACOMPANHAMENTO_02[[#This Row],[MAT]],FUNCIONARIOS[],3,FALSE),"")</f>
        <v/>
      </c>
      <c r="E633" s="28" t="str">
        <f>IFERROR(VLOOKUP(ACOMPANHAMENTO_02[[#This Row],[MAT]],FUNCIONARIOS[],4,FALSE),"")</f>
        <v/>
      </c>
      <c r="F633" s="8"/>
      <c r="G633" s="7"/>
      <c r="H633" s="28" t="str">
        <f>IFERROR(VLOOKUP(ACOMPANHAMENTO_02[[#This Row],[COD.S]],TABELA_PRODUÇÃO[[COD]:[SERVIÇOS]],3,FALSE),"")</f>
        <v/>
      </c>
      <c r="I633" s="140" t="str">
        <f>IFERROR(VLOOKUP(ACOMPANHAMENTO_02[[#This Row],[COD.S]],TABELA_PRODUÇÃO[[COD]:[UND.]],4,FALSE),"")</f>
        <v/>
      </c>
      <c r="J633" s="141"/>
      <c r="K633" s="58"/>
      <c r="L633" s="9"/>
      <c r="M63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3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3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33" s="140">
        <f>ACOMPANHAMENTO_02[[#This Row],[QUANT]]</f>
        <v>0</v>
      </c>
    </row>
    <row r="634" spans="2:16" x14ac:dyDescent="0.25">
      <c r="B634" s="140" t="str">
        <f>IF(ACOMPANHAMENTO_02[[#This Row],[MAT]]="","",COUNTA($C$8:C634))</f>
        <v/>
      </c>
      <c r="C634" s="3"/>
      <c r="D634" s="28" t="str">
        <f>IFERROR(VLOOKUP(ACOMPANHAMENTO_02[[#This Row],[MAT]],FUNCIONARIOS[],3,FALSE),"")</f>
        <v/>
      </c>
      <c r="E634" s="28" t="str">
        <f>IFERROR(VLOOKUP(ACOMPANHAMENTO_02[[#This Row],[MAT]],FUNCIONARIOS[],4,FALSE),"")</f>
        <v/>
      </c>
      <c r="F634" s="8"/>
      <c r="G634" s="7"/>
      <c r="H634" s="28" t="str">
        <f>IFERROR(VLOOKUP(ACOMPANHAMENTO_02[[#This Row],[COD.S]],TABELA_PRODUÇÃO[[COD]:[SERVIÇOS]],3,FALSE),"")</f>
        <v/>
      </c>
      <c r="I634" s="140" t="str">
        <f>IFERROR(VLOOKUP(ACOMPANHAMENTO_02[[#This Row],[COD.S]],TABELA_PRODUÇÃO[[COD]:[UND.]],4,FALSE),"")</f>
        <v/>
      </c>
      <c r="J634" s="141"/>
      <c r="K634" s="58"/>
      <c r="L634" s="9"/>
      <c r="M63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3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3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34" s="140">
        <f>ACOMPANHAMENTO_02[[#This Row],[QUANT]]</f>
        <v>0</v>
      </c>
    </row>
    <row r="635" spans="2:16" x14ac:dyDescent="0.25">
      <c r="B635" s="140" t="str">
        <f>IF(ACOMPANHAMENTO_02[[#This Row],[MAT]]="","",COUNTA($C$8:C635))</f>
        <v/>
      </c>
      <c r="C635" s="3"/>
      <c r="D635" s="28" t="str">
        <f>IFERROR(VLOOKUP(ACOMPANHAMENTO_02[[#This Row],[MAT]],FUNCIONARIOS[],3,FALSE),"")</f>
        <v/>
      </c>
      <c r="E635" s="28" t="str">
        <f>IFERROR(VLOOKUP(ACOMPANHAMENTO_02[[#This Row],[MAT]],FUNCIONARIOS[],4,FALSE),"")</f>
        <v/>
      </c>
      <c r="F635" s="8"/>
      <c r="G635" s="7"/>
      <c r="H635" s="28" t="str">
        <f>IFERROR(VLOOKUP(ACOMPANHAMENTO_02[[#This Row],[COD.S]],TABELA_PRODUÇÃO[[COD]:[SERVIÇOS]],3,FALSE),"")</f>
        <v/>
      </c>
      <c r="I635" s="140" t="str">
        <f>IFERROR(VLOOKUP(ACOMPANHAMENTO_02[[#This Row],[COD.S]],TABELA_PRODUÇÃO[[COD]:[UND.]],4,FALSE),"")</f>
        <v/>
      </c>
      <c r="J635" s="141"/>
      <c r="K635" s="58"/>
      <c r="L635" s="9"/>
      <c r="M63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3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3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35" s="140">
        <f>ACOMPANHAMENTO_02[[#This Row],[QUANT]]</f>
        <v>0</v>
      </c>
    </row>
    <row r="636" spans="2:16" x14ac:dyDescent="0.25">
      <c r="B636" s="140" t="str">
        <f>IF(ACOMPANHAMENTO_02[[#This Row],[MAT]]="","",COUNTA($C$8:C636))</f>
        <v/>
      </c>
      <c r="C636" s="3"/>
      <c r="D636" s="28" t="str">
        <f>IFERROR(VLOOKUP(ACOMPANHAMENTO_02[[#This Row],[MAT]],FUNCIONARIOS[],3,FALSE),"")</f>
        <v/>
      </c>
      <c r="E636" s="28" t="str">
        <f>IFERROR(VLOOKUP(ACOMPANHAMENTO_02[[#This Row],[MAT]],FUNCIONARIOS[],4,FALSE),"")</f>
        <v/>
      </c>
      <c r="F636" s="8"/>
      <c r="G636" s="7"/>
      <c r="H636" s="28" t="str">
        <f>IFERROR(VLOOKUP(ACOMPANHAMENTO_02[[#This Row],[COD.S]],TABELA_PRODUÇÃO[[COD]:[SERVIÇOS]],3,FALSE),"")</f>
        <v/>
      </c>
      <c r="I636" s="140" t="str">
        <f>IFERROR(VLOOKUP(ACOMPANHAMENTO_02[[#This Row],[COD.S]],TABELA_PRODUÇÃO[[COD]:[UND.]],4,FALSE),"")</f>
        <v/>
      </c>
      <c r="J636" s="141"/>
      <c r="K636" s="58"/>
      <c r="L636" s="9"/>
      <c r="M63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3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3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36" s="140">
        <f>ACOMPANHAMENTO_02[[#This Row],[QUANT]]</f>
        <v>0</v>
      </c>
    </row>
    <row r="637" spans="2:16" x14ac:dyDescent="0.25">
      <c r="B637" s="140" t="str">
        <f>IF(ACOMPANHAMENTO_02[[#This Row],[MAT]]="","",COUNTA($C$8:C637))</f>
        <v/>
      </c>
      <c r="C637" s="3"/>
      <c r="D637" s="28" t="str">
        <f>IFERROR(VLOOKUP(ACOMPANHAMENTO_02[[#This Row],[MAT]],FUNCIONARIOS[],3,FALSE),"")</f>
        <v/>
      </c>
      <c r="E637" s="28" t="str">
        <f>IFERROR(VLOOKUP(ACOMPANHAMENTO_02[[#This Row],[MAT]],FUNCIONARIOS[],4,FALSE),"")</f>
        <v/>
      </c>
      <c r="F637" s="8"/>
      <c r="G637" s="7"/>
      <c r="H637" s="28" t="str">
        <f>IFERROR(VLOOKUP(ACOMPANHAMENTO_02[[#This Row],[COD.S]],TABELA_PRODUÇÃO[[COD]:[SERVIÇOS]],3,FALSE),"")</f>
        <v/>
      </c>
      <c r="I637" s="140" t="str">
        <f>IFERROR(VLOOKUP(ACOMPANHAMENTO_02[[#This Row],[COD.S]],TABELA_PRODUÇÃO[[COD]:[UND.]],4,FALSE),"")</f>
        <v/>
      </c>
      <c r="J637" s="141"/>
      <c r="K637" s="58"/>
      <c r="L637" s="9"/>
      <c r="M63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3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3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37" s="140">
        <f>ACOMPANHAMENTO_02[[#This Row],[QUANT]]</f>
        <v>0</v>
      </c>
    </row>
    <row r="638" spans="2:16" x14ac:dyDescent="0.25">
      <c r="B638" s="140" t="str">
        <f>IF(ACOMPANHAMENTO_02[[#This Row],[MAT]]="","",COUNTA($C$8:C638))</f>
        <v/>
      </c>
      <c r="C638" s="3"/>
      <c r="D638" s="28" t="str">
        <f>IFERROR(VLOOKUP(ACOMPANHAMENTO_02[[#This Row],[MAT]],FUNCIONARIOS[],3,FALSE),"")</f>
        <v/>
      </c>
      <c r="E638" s="28" t="str">
        <f>IFERROR(VLOOKUP(ACOMPANHAMENTO_02[[#This Row],[MAT]],FUNCIONARIOS[],4,FALSE),"")</f>
        <v/>
      </c>
      <c r="F638" s="8"/>
      <c r="G638" s="7"/>
      <c r="H638" s="28" t="str">
        <f>IFERROR(VLOOKUP(ACOMPANHAMENTO_02[[#This Row],[COD.S]],TABELA_PRODUÇÃO[[COD]:[SERVIÇOS]],3,FALSE),"")</f>
        <v/>
      </c>
      <c r="I638" s="140" t="str">
        <f>IFERROR(VLOOKUP(ACOMPANHAMENTO_02[[#This Row],[COD.S]],TABELA_PRODUÇÃO[[COD]:[UND.]],4,FALSE),"")</f>
        <v/>
      </c>
      <c r="J638" s="141"/>
      <c r="K638" s="58"/>
      <c r="L638" s="9"/>
      <c r="M63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3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3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38" s="140">
        <f>ACOMPANHAMENTO_02[[#This Row],[QUANT]]</f>
        <v>0</v>
      </c>
    </row>
    <row r="639" spans="2:16" x14ac:dyDescent="0.25">
      <c r="B639" s="140" t="str">
        <f>IF(ACOMPANHAMENTO_02[[#This Row],[MAT]]="","",COUNTA($C$8:C639))</f>
        <v/>
      </c>
      <c r="C639" s="3"/>
      <c r="D639" s="28" t="str">
        <f>IFERROR(VLOOKUP(ACOMPANHAMENTO_02[[#This Row],[MAT]],FUNCIONARIOS[],3,FALSE),"")</f>
        <v/>
      </c>
      <c r="E639" s="28" t="str">
        <f>IFERROR(VLOOKUP(ACOMPANHAMENTO_02[[#This Row],[MAT]],FUNCIONARIOS[],4,FALSE),"")</f>
        <v/>
      </c>
      <c r="F639" s="8"/>
      <c r="G639" s="7"/>
      <c r="H639" s="28" t="str">
        <f>IFERROR(VLOOKUP(ACOMPANHAMENTO_02[[#This Row],[COD.S]],TABELA_PRODUÇÃO[[COD]:[SERVIÇOS]],3,FALSE),"")</f>
        <v/>
      </c>
      <c r="I639" s="140" t="str">
        <f>IFERROR(VLOOKUP(ACOMPANHAMENTO_02[[#This Row],[COD.S]],TABELA_PRODUÇÃO[[COD]:[UND.]],4,FALSE),"")</f>
        <v/>
      </c>
      <c r="J639" s="141"/>
      <c r="K639" s="58"/>
      <c r="L639" s="9"/>
      <c r="M63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3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3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39" s="140">
        <f>ACOMPANHAMENTO_02[[#This Row],[QUANT]]</f>
        <v>0</v>
      </c>
    </row>
    <row r="640" spans="2:16" x14ac:dyDescent="0.25">
      <c r="B640" s="140" t="str">
        <f>IF(ACOMPANHAMENTO_02[[#This Row],[MAT]]="","",COUNTA($C$8:C640))</f>
        <v/>
      </c>
      <c r="C640" s="3"/>
      <c r="D640" s="28" t="str">
        <f>IFERROR(VLOOKUP(ACOMPANHAMENTO_02[[#This Row],[MAT]],FUNCIONARIOS[],3,FALSE),"")</f>
        <v/>
      </c>
      <c r="E640" s="28" t="str">
        <f>IFERROR(VLOOKUP(ACOMPANHAMENTO_02[[#This Row],[MAT]],FUNCIONARIOS[],4,FALSE),"")</f>
        <v/>
      </c>
      <c r="F640" s="8"/>
      <c r="G640" s="7"/>
      <c r="H640" s="28" t="str">
        <f>IFERROR(VLOOKUP(ACOMPANHAMENTO_02[[#This Row],[COD.S]],TABELA_PRODUÇÃO[[COD]:[SERVIÇOS]],3,FALSE),"")</f>
        <v/>
      </c>
      <c r="I640" s="140" t="str">
        <f>IFERROR(VLOOKUP(ACOMPANHAMENTO_02[[#This Row],[COD.S]],TABELA_PRODUÇÃO[[COD]:[UND.]],4,FALSE),"")</f>
        <v/>
      </c>
      <c r="J640" s="141"/>
      <c r="K640" s="58"/>
      <c r="L640" s="9"/>
      <c r="M64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4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4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40" s="140">
        <f>ACOMPANHAMENTO_02[[#This Row],[QUANT]]</f>
        <v>0</v>
      </c>
    </row>
    <row r="641" spans="2:16" x14ac:dyDescent="0.25">
      <c r="B641" s="140" t="str">
        <f>IF(ACOMPANHAMENTO_02[[#This Row],[MAT]]="","",COUNTA($C$8:C641))</f>
        <v/>
      </c>
      <c r="C641" s="3"/>
      <c r="D641" s="28" t="str">
        <f>IFERROR(VLOOKUP(ACOMPANHAMENTO_02[[#This Row],[MAT]],FUNCIONARIOS[],3,FALSE),"")</f>
        <v/>
      </c>
      <c r="E641" s="28" t="str">
        <f>IFERROR(VLOOKUP(ACOMPANHAMENTO_02[[#This Row],[MAT]],FUNCIONARIOS[],4,FALSE),"")</f>
        <v/>
      </c>
      <c r="F641" s="8"/>
      <c r="G641" s="7"/>
      <c r="H641" s="28" t="str">
        <f>IFERROR(VLOOKUP(ACOMPANHAMENTO_02[[#This Row],[COD.S]],TABELA_PRODUÇÃO[[COD]:[SERVIÇOS]],3,FALSE),"")</f>
        <v/>
      </c>
      <c r="I641" s="140" t="str">
        <f>IFERROR(VLOOKUP(ACOMPANHAMENTO_02[[#This Row],[COD.S]],TABELA_PRODUÇÃO[[COD]:[UND.]],4,FALSE),"")</f>
        <v/>
      </c>
      <c r="J641" s="141"/>
      <c r="K641" s="58"/>
      <c r="L641" s="9"/>
      <c r="M64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4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4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41" s="140">
        <f>ACOMPANHAMENTO_02[[#This Row],[QUANT]]</f>
        <v>0</v>
      </c>
    </row>
    <row r="642" spans="2:16" x14ac:dyDescent="0.25">
      <c r="B642" s="140" t="str">
        <f>IF(ACOMPANHAMENTO_02[[#This Row],[MAT]]="","",COUNTA($C$8:C642))</f>
        <v/>
      </c>
      <c r="C642" s="3"/>
      <c r="D642" s="28" t="str">
        <f>IFERROR(VLOOKUP(ACOMPANHAMENTO_02[[#This Row],[MAT]],FUNCIONARIOS[],3,FALSE),"")</f>
        <v/>
      </c>
      <c r="E642" s="28" t="str">
        <f>IFERROR(VLOOKUP(ACOMPANHAMENTO_02[[#This Row],[MAT]],FUNCIONARIOS[],4,FALSE),"")</f>
        <v/>
      </c>
      <c r="F642" s="8"/>
      <c r="G642" s="7"/>
      <c r="H642" s="28" t="str">
        <f>IFERROR(VLOOKUP(ACOMPANHAMENTO_02[[#This Row],[COD.S]],TABELA_PRODUÇÃO[[COD]:[SERVIÇOS]],3,FALSE),"")</f>
        <v/>
      </c>
      <c r="I642" s="140" t="str">
        <f>IFERROR(VLOOKUP(ACOMPANHAMENTO_02[[#This Row],[COD.S]],TABELA_PRODUÇÃO[[COD]:[UND.]],4,FALSE),"")</f>
        <v/>
      </c>
      <c r="J642" s="141"/>
      <c r="K642" s="58"/>
      <c r="L642" s="9"/>
      <c r="M64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4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4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42" s="140">
        <f>ACOMPANHAMENTO_02[[#This Row],[QUANT]]</f>
        <v>0</v>
      </c>
    </row>
    <row r="643" spans="2:16" x14ac:dyDescent="0.25">
      <c r="B643" s="140" t="str">
        <f>IF(ACOMPANHAMENTO_02[[#This Row],[MAT]]="","",COUNTA($C$8:C643))</f>
        <v/>
      </c>
      <c r="C643" s="3"/>
      <c r="D643" s="28" t="str">
        <f>IFERROR(VLOOKUP(ACOMPANHAMENTO_02[[#This Row],[MAT]],FUNCIONARIOS[],3,FALSE),"")</f>
        <v/>
      </c>
      <c r="E643" s="28" t="str">
        <f>IFERROR(VLOOKUP(ACOMPANHAMENTO_02[[#This Row],[MAT]],FUNCIONARIOS[],4,FALSE),"")</f>
        <v/>
      </c>
      <c r="F643" s="8"/>
      <c r="G643" s="7"/>
      <c r="H643" s="28" t="str">
        <f>IFERROR(VLOOKUP(ACOMPANHAMENTO_02[[#This Row],[COD.S]],TABELA_PRODUÇÃO[[COD]:[SERVIÇOS]],3,FALSE),"")</f>
        <v/>
      </c>
      <c r="I643" s="140" t="str">
        <f>IFERROR(VLOOKUP(ACOMPANHAMENTO_02[[#This Row],[COD.S]],TABELA_PRODUÇÃO[[COD]:[UND.]],4,FALSE),"")</f>
        <v/>
      </c>
      <c r="J643" s="141"/>
      <c r="K643" s="58"/>
      <c r="L643" s="9"/>
      <c r="M64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4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4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43" s="140">
        <f>ACOMPANHAMENTO_02[[#This Row],[QUANT]]</f>
        <v>0</v>
      </c>
    </row>
    <row r="644" spans="2:16" x14ac:dyDescent="0.25">
      <c r="B644" s="140" t="str">
        <f>IF(ACOMPANHAMENTO_02[[#This Row],[MAT]]="","",COUNTA($C$8:C644))</f>
        <v/>
      </c>
      <c r="C644" s="3"/>
      <c r="D644" s="28" t="str">
        <f>IFERROR(VLOOKUP(ACOMPANHAMENTO_02[[#This Row],[MAT]],FUNCIONARIOS[],3,FALSE),"")</f>
        <v/>
      </c>
      <c r="E644" s="28" t="str">
        <f>IFERROR(VLOOKUP(ACOMPANHAMENTO_02[[#This Row],[MAT]],FUNCIONARIOS[],4,FALSE),"")</f>
        <v/>
      </c>
      <c r="F644" s="8"/>
      <c r="G644" s="7"/>
      <c r="H644" s="28" t="str">
        <f>IFERROR(VLOOKUP(ACOMPANHAMENTO_02[[#This Row],[COD.S]],TABELA_PRODUÇÃO[[COD]:[SERVIÇOS]],3,FALSE),"")</f>
        <v/>
      </c>
      <c r="I644" s="140" t="str">
        <f>IFERROR(VLOOKUP(ACOMPANHAMENTO_02[[#This Row],[COD.S]],TABELA_PRODUÇÃO[[COD]:[UND.]],4,FALSE),"")</f>
        <v/>
      </c>
      <c r="J644" s="141"/>
      <c r="K644" s="58"/>
      <c r="L644" s="9"/>
      <c r="M64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4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4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44" s="140">
        <f>ACOMPANHAMENTO_02[[#This Row],[QUANT]]</f>
        <v>0</v>
      </c>
    </row>
    <row r="645" spans="2:16" x14ac:dyDescent="0.25">
      <c r="B645" s="140" t="str">
        <f>IF(ACOMPANHAMENTO_02[[#This Row],[MAT]]="","",COUNTA($C$8:C645))</f>
        <v/>
      </c>
      <c r="C645" s="3"/>
      <c r="D645" s="28" t="str">
        <f>IFERROR(VLOOKUP(ACOMPANHAMENTO_02[[#This Row],[MAT]],FUNCIONARIOS[],3,FALSE),"")</f>
        <v/>
      </c>
      <c r="E645" s="28" t="str">
        <f>IFERROR(VLOOKUP(ACOMPANHAMENTO_02[[#This Row],[MAT]],FUNCIONARIOS[],4,FALSE),"")</f>
        <v/>
      </c>
      <c r="F645" s="8"/>
      <c r="G645" s="7"/>
      <c r="H645" s="28" t="str">
        <f>IFERROR(VLOOKUP(ACOMPANHAMENTO_02[[#This Row],[COD.S]],TABELA_PRODUÇÃO[[COD]:[SERVIÇOS]],3,FALSE),"")</f>
        <v/>
      </c>
      <c r="I645" s="140" t="str">
        <f>IFERROR(VLOOKUP(ACOMPANHAMENTO_02[[#This Row],[COD.S]],TABELA_PRODUÇÃO[[COD]:[UND.]],4,FALSE),"")</f>
        <v/>
      </c>
      <c r="J645" s="141"/>
      <c r="K645" s="58"/>
      <c r="L645" s="9"/>
      <c r="M64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4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4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45" s="140">
        <f>ACOMPANHAMENTO_02[[#This Row],[QUANT]]</f>
        <v>0</v>
      </c>
    </row>
    <row r="646" spans="2:16" x14ac:dyDescent="0.25">
      <c r="B646" s="140" t="str">
        <f>IF(ACOMPANHAMENTO_02[[#This Row],[MAT]]="","",COUNTA($C$8:C646))</f>
        <v/>
      </c>
      <c r="C646" s="3"/>
      <c r="D646" s="28" t="str">
        <f>IFERROR(VLOOKUP(ACOMPANHAMENTO_02[[#This Row],[MAT]],FUNCIONARIOS[],3,FALSE),"")</f>
        <v/>
      </c>
      <c r="E646" s="28" t="str">
        <f>IFERROR(VLOOKUP(ACOMPANHAMENTO_02[[#This Row],[MAT]],FUNCIONARIOS[],4,FALSE),"")</f>
        <v/>
      </c>
      <c r="F646" s="8"/>
      <c r="G646" s="7"/>
      <c r="H646" s="28" t="str">
        <f>IFERROR(VLOOKUP(ACOMPANHAMENTO_02[[#This Row],[COD.S]],TABELA_PRODUÇÃO[[COD]:[SERVIÇOS]],3,FALSE),"")</f>
        <v/>
      </c>
      <c r="I646" s="140" t="str">
        <f>IFERROR(VLOOKUP(ACOMPANHAMENTO_02[[#This Row],[COD.S]],TABELA_PRODUÇÃO[[COD]:[UND.]],4,FALSE),"")</f>
        <v/>
      </c>
      <c r="J646" s="141"/>
      <c r="K646" s="58"/>
      <c r="L646" s="9"/>
      <c r="M64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4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4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46" s="140">
        <f>ACOMPANHAMENTO_02[[#This Row],[QUANT]]</f>
        <v>0</v>
      </c>
    </row>
    <row r="647" spans="2:16" x14ac:dyDescent="0.25">
      <c r="B647" s="140" t="str">
        <f>IF(ACOMPANHAMENTO_02[[#This Row],[MAT]]="","",COUNTA($C$8:C647))</f>
        <v/>
      </c>
      <c r="C647" s="3"/>
      <c r="D647" s="28" t="str">
        <f>IFERROR(VLOOKUP(ACOMPANHAMENTO_02[[#This Row],[MAT]],FUNCIONARIOS[],3,FALSE),"")</f>
        <v/>
      </c>
      <c r="E647" s="28" t="str">
        <f>IFERROR(VLOOKUP(ACOMPANHAMENTO_02[[#This Row],[MAT]],FUNCIONARIOS[],4,FALSE),"")</f>
        <v/>
      </c>
      <c r="F647" s="8"/>
      <c r="G647" s="7"/>
      <c r="H647" s="28" t="str">
        <f>IFERROR(VLOOKUP(ACOMPANHAMENTO_02[[#This Row],[COD.S]],TABELA_PRODUÇÃO[[COD]:[SERVIÇOS]],3,FALSE),"")</f>
        <v/>
      </c>
      <c r="I647" s="140" t="str">
        <f>IFERROR(VLOOKUP(ACOMPANHAMENTO_02[[#This Row],[COD.S]],TABELA_PRODUÇÃO[[COD]:[UND.]],4,FALSE),"")</f>
        <v/>
      </c>
      <c r="J647" s="141"/>
      <c r="K647" s="58"/>
      <c r="L647" s="9"/>
      <c r="M64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4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4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47" s="140">
        <f>ACOMPANHAMENTO_02[[#This Row],[QUANT]]</f>
        <v>0</v>
      </c>
    </row>
    <row r="648" spans="2:16" x14ac:dyDescent="0.25">
      <c r="B648" s="140" t="str">
        <f>IF(ACOMPANHAMENTO_02[[#This Row],[MAT]]="","",COUNTA($C$8:C648))</f>
        <v/>
      </c>
      <c r="C648" s="3"/>
      <c r="D648" s="28" t="str">
        <f>IFERROR(VLOOKUP(ACOMPANHAMENTO_02[[#This Row],[MAT]],FUNCIONARIOS[],3,FALSE),"")</f>
        <v/>
      </c>
      <c r="E648" s="28" t="str">
        <f>IFERROR(VLOOKUP(ACOMPANHAMENTO_02[[#This Row],[MAT]],FUNCIONARIOS[],4,FALSE),"")</f>
        <v/>
      </c>
      <c r="F648" s="8"/>
      <c r="G648" s="7"/>
      <c r="H648" s="28" t="str">
        <f>IFERROR(VLOOKUP(ACOMPANHAMENTO_02[[#This Row],[COD.S]],TABELA_PRODUÇÃO[[COD]:[SERVIÇOS]],3,FALSE),"")</f>
        <v/>
      </c>
      <c r="I648" s="140" t="str">
        <f>IFERROR(VLOOKUP(ACOMPANHAMENTO_02[[#This Row],[COD.S]],TABELA_PRODUÇÃO[[COD]:[UND.]],4,FALSE),"")</f>
        <v/>
      </c>
      <c r="J648" s="141"/>
      <c r="K648" s="58"/>
      <c r="L648" s="9"/>
      <c r="M64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4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4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48" s="140">
        <f>ACOMPANHAMENTO_02[[#This Row],[QUANT]]</f>
        <v>0</v>
      </c>
    </row>
    <row r="649" spans="2:16" x14ac:dyDescent="0.25">
      <c r="B649" s="140" t="str">
        <f>IF(ACOMPANHAMENTO_02[[#This Row],[MAT]]="","",COUNTA($C$8:C649))</f>
        <v/>
      </c>
      <c r="C649" s="3"/>
      <c r="D649" s="28" t="str">
        <f>IFERROR(VLOOKUP(ACOMPANHAMENTO_02[[#This Row],[MAT]],FUNCIONARIOS[],3,FALSE),"")</f>
        <v/>
      </c>
      <c r="E649" s="28" t="str">
        <f>IFERROR(VLOOKUP(ACOMPANHAMENTO_02[[#This Row],[MAT]],FUNCIONARIOS[],4,FALSE),"")</f>
        <v/>
      </c>
      <c r="F649" s="8"/>
      <c r="G649" s="7"/>
      <c r="H649" s="28" t="str">
        <f>IFERROR(VLOOKUP(ACOMPANHAMENTO_02[[#This Row],[COD.S]],TABELA_PRODUÇÃO[[COD]:[SERVIÇOS]],3,FALSE),"")</f>
        <v/>
      </c>
      <c r="I649" s="140" t="str">
        <f>IFERROR(VLOOKUP(ACOMPANHAMENTO_02[[#This Row],[COD.S]],TABELA_PRODUÇÃO[[COD]:[UND.]],4,FALSE),"")</f>
        <v/>
      </c>
      <c r="J649" s="141"/>
      <c r="K649" s="58"/>
      <c r="L649" s="9"/>
      <c r="M64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4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4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49" s="140">
        <f>ACOMPANHAMENTO_02[[#This Row],[QUANT]]</f>
        <v>0</v>
      </c>
    </row>
    <row r="650" spans="2:16" x14ac:dyDescent="0.25">
      <c r="B650" s="140" t="str">
        <f>IF(ACOMPANHAMENTO_02[[#This Row],[MAT]]="","",COUNTA($C$8:C650))</f>
        <v/>
      </c>
      <c r="C650" s="3"/>
      <c r="D650" s="28" t="str">
        <f>IFERROR(VLOOKUP(ACOMPANHAMENTO_02[[#This Row],[MAT]],FUNCIONARIOS[],3,FALSE),"")</f>
        <v/>
      </c>
      <c r="E650" s="28" t="str">
        <f>IFERROR(VLOOKUP(ACOMPANHAMENTO_02[[#This Row],[MAT]],FUNCIONARIOS[],4,FALSE),"")</f>
        <v/>
      </c>
      <c r="F650" s="8"/>
      <c r="G650" s="7"/>
      <c r="H650" s="28" t="str">
        <f>IFERROR(VLOOKUP(ACOMPANHAMENTO_02[[#This Row],[COD.S]],TABELA_PRODUÇÃO[[COD]:[SERVIÇOS]],3,FALSE),"")</f>
        <v/>
      </c>
      <c r="I650" s="140" t="str">
        <f>IFERROR(VLOOKUP(ACOMPANHAMENTO_02[[#This Row],[COD.S]],TABELA_PRODUÇÃO[[COD]:[UND.]],4,FALSE),"")</f>
        <v/>
      </c>
      <c r="J650" s="141"/>
      <c r="K650" s="58"/>
      <c r="L650" s="9"/>
      <c r="M65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5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5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50" s="140">
        <f>ACOMPANHAMENTO_02[[#This Row],[QUANT]]</f>
        <v>0</v>
      </c>
    </row>
    <row r="651" spans="2:16" x14ac:dyDescent="0.25">
      <c r="B651" s="140" t="str">
        <f>IF(ACOMPANHAMENTO_02[[#This Row],[MAT]]="","",COUNTA($C$8:C651))</f>
        <v/>
      </c>
      <c r="C651" s="3"/>
      <c r="D651" s="28" t="str">
        <f>IFERROR(VLOOKUP(ACOMPANHAMENTO_02[[#This Row],[MAT]],FUNCIONARIOS[],3,FALSE),"")</f>
        <v/>
      </c>
      <c r="E651" s="28" t="str">
        <f>IFERROR(VLOOKUP(ACOMPANHAMENTO_02[[#This Row],[MAT]],FUNCIONARIOS[],4,FALSE),"")</f>
        <v/>
      </c>
      <c r="F651" s="8"/>
      <c r="G651" s="7"/>
      <c r="H651" s="28" t="str">
        <f>IFERROR(VLOOKUP(ACOMPANHAMENTO_02[[#This Row],[COD.S]],TABELA_PRODUÇÃO[[COD]:[SERVIÇOS]],3,FALSE),"")</f>
        <v/>
      </c>
      <c r="I651" s="140" t="str">
        <f>IFERROR(VLOOKUP(ACOMPANHAMENTO_02[[#This Row],[COD.S]],TABELA_PRODUÇÃO[[COD]:[UND.]],4,FALSE),"")</f>
        <v/>
      </c>
      <c r="J651" s="141"/>
      <c r="K651" s="58"/>
      <c r="L651" s="9"/>
      <c r="M65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5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5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51" s="140">
        <f>ACOMPANHAMENTO_02[[#This Row],[QUANT]]</f>
        <v>0</v>
      </c>
    </row>
    <row r="652" spans="2:16" x14ac:dyDescent="0.25">
      <c r="B652" s="140" t="str">
        <f>IF(ACOMPANHAMENTO_02[[#This Row],[MAT]]="","",COUNTA($C$8:C652))</f>
        <v/>
      </c>
      <c r="C652" s="3"/>
      <c r="D652" s="28" t="str">
        <f>IFERROR(VLOOKUP(ACOMPANHAMENTO_02[[#This Row],[MAT]],FUNCIONARIOS[],3,FALSE),"")</f>
        <v/>
      </c>
      <c r="E652" s="28" t="str">
        <f>IFERROR(VLOOKUP(ACOMPANHAMENTO_02[[#This Row],[MAT]],FUNCIONARIOS[],4,FALSE),"")</f>
        <v/>
      </c>
      <c r="F652" s="8"/>
      <c r="G652" s="7"/>
      <c r="H652" s="28" t="str">
        <f>IFERROR(VLOOKUP(ACOMPANHAMENTO_02[[#This Row],[COD.S]],TABELA_PRODUÇÃO[[COD]:[SERVIÇOS]],3,FALSE),"")</f>
        <v/>
      </c>
      <c r="I652" s="140" t="str">
        <f>IFERROR(VLOOKUP(ACOMPANHAMENTO_02[[#This Row],[COD.S]],TABELA_PRODUÇÃO[[COD]:[UND.]],4,FALSE),"")</f>
        <v/>
      </c>
      <c r="J652" s="141"/>
      <c r="K652" s="58"/>
      <c r="L652" s="9"/>
      <c r="M65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5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5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52" s="140">
        <f>ACOMPANHAMENTO_02[[#This Row],[QUANT]]</f>
        <v>0</v>
      </c>
    </row>
    <row r="653" spans="2:16" x14ac:dyDescent="0.25">
      <c r="B653" s="140" t="str">
        <f>IF(ACOMPANHAMENTO_02[[#This Row],[MAT]]="","",COUNTA($C$8:C653))</f>
        <v/>
      </c>
      <c r="C653" s="3"/>
      <c r="D653" s="28" t="str">
        <f>IFERROR(VLOOKUP(ACOMPANHAMENTO_02[[#This Row],[MAT]],FUNCIONARIOS[],3,FALSE),"")</f>
        <v/>
      </c>
      <c r="E653" s="28" t="str">
        <f>IFERROR(VLOOKUP(ACOMPANHAMENTO_02[[#This Row],[MAT]],FUNCIONARIOS[],4,FALSE),"")</f>
        <v/>
      </c>
      <c r="F653" s="8"/>
      <c r="G653" s="7"/>
      <c r="H653" s="28" t="str">
        <f>IFERROR(VLOOKUP(ACOMPANHAMENTO_02[[#This Row],[COD.S]],TABELA_PRODUÇÃO[[COD]:[SERVIÇOS]],3,FALSE),"")</f>
        <v/>
      </c>
      <c r="I653" s="140" t="str">
        <f>IFERROR(VLOOKUP(ACOMPANHAMENTO_02[[#This Row],[COD.S]],TABELA_PRODUÇÃO[[COD]:[UND.]],4,FALSE),"")</f>
        <v/>
      </c>
      <c r="J653" s="141"/>
      <c r="K653" s="58"/>
      <c r="L653" s="9"/>
      <c r="M65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5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5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53" s="140">
        <f>ACOMPANHAMENTO_02[[#This Row],[QUANT]]</f>
        <v>0</v>
      </c>
    </row>
    <row r="654" spans="2:16" x14ac:dyDescent="0.25">
      <c r="B654" s="140" t="str">
        <f>IF(ACOMPANHAMENTO_02[[#This Row],[MAT]]="","",COUNTA($C$8:C654))</f>
        <v/>
      </c>
      <c r="C654" s="3"/>
      <c r="D654" s="28" t="str">
        <f>IFERROR(VLOOKUP(ACOMPANHAMENTO_02[[#This Row],[MAT]],FUNCIONARIOS[],3,FALSE),"")</f>
        <v/>
      </c>
      <c r="E654" s="28" t="str">
        <f>IFERROR(VLOOKUP(ACOMPANHAMENTO_02[[#This Row],[MAT]],FUNCIONARIOS[],4,FALSE),"")</f>
        <v/>
      </c>
      <c r="F654" s="8"/>
      <c r="G654" s="7"/>
      <c r="H654" s="28" t="str">
        <f>IFERROR(VLOOKUP(ACOMPANHAMENTO_02[[#This Row],[COD.S]],TABELA_PRODUÇÃO[[COD]:[SERVIÇOS]],3,FALSE),"")</f>
        <v/>
      </c>
      <c r="I654" s="140" t="str">
        <f>IFERROR(VLOOKUP(ACOMPANHAMENTO_02[[#This Row],[COD.S]],TABELA_PRODUÇÃO[[COD]:[UND.]],4,FALSE),"")</f>
        <v/>
      </c>
      <c r="J654" s="141"/>
      <c r="K654" s="58"/>
      <c r="L654" s="9"/>
      <c r="M65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5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5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54" s="140">
        <f>ACOMPANHAMENTO_02[[#This Row],[QUANT]]</f>
        <v>0</v>
      </c>
    </row>
    <row r="655" spans="2:16" x14ac:dyDescent="0.25">
      <c r="B655" s="140" t="str">
        <f>IF(ACOMPANHAMENTO_02[[#This Row],[MAT]]="","",COUNTA($C$8:C655))</f>
        <v/>
      </c>
      <c r="C655" s="3"/>
      <c r="D655" s="28" t="str">
        <f>IFERROR(VLOOKUP(ACOMPANHAMENTO_02[[#This Row],[MAT]],FUNCIONARIOS[],3,FALSE),"")</f>
        <v/>
      </c>
      <c r="E655" s="28" t="str">
        <f>IFERROR(VLOOKUP(ACOMPANHAMENTO_02[[#This Row],[MAT]],FUNCIONARIOS[],4,FALSE),"")</f>
        <v/>
      </c>
      <c r="F655" s="8"/>
      <c r="G655" s="7"/>
      <c r="H655" s="28" t="str">
        <f>IFERROR(VLOOKUP(ACOMPANHAMENTO_02[[#This Row],[COD.S]],TABELA_PRODUÇÃO[[COD]:[SERVIÇOS]],3,FALSE),"")</f>
        <v/>
      </c>
      <c r="I655" s="140" t="str">
        <f>IFERROR(VLOOKUP(ACOMPANHAMENTO_02[[#This Row],[COD.S]],TABELA_PRODUÇÃO[[COD]:[UND.]],4,FALSE),"")</f>
        <v/>
      </c>
      <c r="J655" s="141"/>
      <c r="K655" s="58"/>
      <c r="L655" s="9"/>
      <c r="M65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5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5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55" s="140">
        <f>ACOMPANHAMENTO_02[[#This Row],[QUANT]]</f>
        <v>0</v>
      </c>
    </row>
    <row r="656" spans="2:16" x14ac:dyDescent="0.25">
      <c r="B656" s="140" t="str">
        <f>IF(ACOMPANHAMENTO_02[[#This Row],[MAT]]="","",COUNTA($C$8:C656))</f>
        <v/>
      </c>
      <c r="C656" s="3"/>
      <c r="D656" s="28" t="str">
        <f>IFERROR(VLOOKUP(ACOMPANHAMENTO_02[[#This Row],[MAT]],FUNCIONARIOS[],3,FALSE),"")</f>
        <v/>
      </c>
      <c r="E656" s="28" t="str">
        <f>IFERROR(VLOOKUP(ACOMPANHAMENTO_02[[#This Row],[MAT]],FUNCIONARIOS[],4,FALSE),"")</f>
        <v/>
      </c>
      <c r="F656" s="8"/>
      <c r="G656" s="7"/>
      <c r="H656" s="28" t="str">
        <f>IFERROR(VLOOKUP(ACOMPANHAMENTO_02[[#This Row],[COD.S]],TABELA_PRODUÇÃO[[COD]:[SERVIÇOS]],3,FALSE),"")</f>
        <v/>
      </c>
      <c r="I656" s="140" t="str">
        <f>IFERROR(VLOOKUP(ACOMPANHAMENTO_02[[#This Row],[COD.S]],TABELA_PRODUÇÃO[[COD]:[UND.]],4,FALSE),"")</f>
        <v/>
      </c>
      <c r="J656" s="141"/>
      <c r="K656" s="58"/>
      <c r="L656" s="9"/>
      <c r="M65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5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5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56" s="140">
        <f>ACOMPANHAMENTO_02[[#This Row],[QUANT]]</f>
        <v>0</v>
      </c>
    </row>
    <row r="657" spans="2:16" x14ac:dyDescent="0.25">
      <c r="B657" s="140" t="str">
        <f>IF(ACOMPANHAMENTO_02[[#This Row],[MAT]]="","",COUNTA($C$8:C657))</f>
        <v/>
      </c>
      <c r="C657" s="3"/>
      <c r="D657" s="28" t="str">
        <f>IFERROR(VLOOKUP(ACOMPANHAMENTO_02[[#This Row],[MAT]],FUNCIONARIOS[],3,FALSE),"")</f>
        <v/>
      </c>
      <c r="E657" s="28" t="str">
        <f>IFERROR(VLOOKUP(ACOMPANHAMENTO_02[[#This Row],[MAT]],FUNCIONARIOS[],4,FALSE),"")</f>
        <v/>
      </c>
      <c r="F657" s="8"/>
      <c r="G657" s="7"/>
      <c r="H657" s="28" t="str">
        <f>IFERROR(VLOOKUP(ACOMPANHAMENTO_02[[#This Row],[COD.S]],TABELA_PRODUÇÃO[[COD]:[SERVIÇOS]],3,FALSE),"")</f>
        <v/>
      </c>
      <c r="I657" s="140" t="str">
        <f>IFERROR(VLOOKUP(ACOMPANHAMENTO_02[[#This Row],[COD.S]],TABELA_PRODUÇÃO[[COD]:[UND.]],4,FALSE),"")</f>
        <v/>
      </c>
      <c r="J657" s="141"/>
      <c r="K657" s="58"/>
      <c r="L657" s="9"/>
      <c r="M65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5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5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57" s="140">
        <f>ACOMPANHAMENTO_02[[#This Row],[QUANT]]</f>
        <v>0</v>
      </c>
    </row>
    <row r="658" spans="2:16" x14ac:dyDescent="0.25">
      <c r="B658" s="140" t="str">
        <f>IF(ACOMPANHAMENTO_02[[#This Row],[MAT]]="","",COUNTA($C$8:C658))</f>
        <v/>
      </c>
      <c r="C658" s="3"/>
      <c r="D658" s="28" t="str">
        <f>IFERROR(VLOOKUP(ACOMPANHAMENTO_02[[#This Row],[MAT]],FUNCIONARIOS[],3,FALSE),"")</f>
        <v/>
      </c>
      <c r="E658" s="28" t="str">
        <f>IFERROR(VLOOKUP(ACOMPANHAMENTO_02[[#This Row],[MAT]],FUNCIONARIOS[],4,FALSE),"")</f>
        <v/>
      </c>
      <c r="F658" s="8"/>
      <c r="G658" s="7"/>
      <c r="H658" s="28" t="str">
        <f>IFERROR(VLOOKUP(ACOMPANHAMENTO_02[[#This Row],[COD.S]],TABELA_PRODUÇÃO[[COD]:[SERVIÇOS]],3,FALSE),"")</f>
        <v/>
      </c>
      <c r="I658" s="140" t="str">
        <f>IFERROR(VLOOKUP(ACOMPANHAMENTO_02[[#This Row],[COD.S]],TABELA_PRODUÇÃO[[COD]:[UND.]],4,FALSE),"")</f>
        <v/>
      </c>
      <c r="J658" s="141"/>
      <c r="K658" s="58"/>
      <c r="L658" s="9"/>
      <c r="M65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5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5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58" s="140">
        <f>ACOMPANHAMENTO_02[[#This Row],[QUANT]]</f>
        <v>0</v>
      </c>
    </row>
    <row r="659" spans="2:16" x14ac:dyDescent="0.25">
      <c r="B659" s="140" t="str">
        <f>IF(ACOMPANHAMENTO_02[[#This Row],[MAT]]="","",COUNTA($C$8:C659))</f>
        <v/>
      </c>
      <c r="C659" s="3"/>
      <c r="D659" s="28" t="str">
        <f>IFERROR(VLOOKUP(ACOMPANHAMENTO_02[[#This Row],[MAT]],FUNCIONARIOS[],3,FALSE),"")</f>
        <v/>
      </c>
      <c r="E659" s="28" t="str">
        <f>IFERROR(VLOOKUP(ACOMPANHAMENTO_02[[#This Row],[MAT]],FUNCIONARIOS[],4,FALSE),"")</f>
        <v/>
      </c>
      <c r="F659" s="8"/>
      <c r="G659" s="7"/>
      <c r="H659" s="28" t="str">
        <f>IFERROR(VLOOKUP(ACOMPANHAMENTO_02[[#This Row],[COD.S]],TABELA_PRODUÇÃO[[COD]:[SERVIÇOS]],3,FALSE),"")</f>
        <v/>
      </c>
      <c r="I659" s="140" t="str">
        <f>IFERROR(VLOOKUP(ACOMPANHAMENTO_02[[#This Row],[COD.S]],TABELA_PRODUÇÃO[[COD]:[UND.]],4,FALSE),"")</f>
        <v/>
      </c>
      <c r="J659" s="141"/>
      <c r="K659" s="58"/>
      <c r="L659" s="9"/>
      <c r="M65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5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5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59" s="140">
        <f>ACOMPANHAMENTO_02[[#This Row],[QUANT]]</f>
        <v>0</v>
      </c>
    </row>
    <row r="660" spans="2:16" x14ac:dyDescent="0.25">
      <c r="B660" s="140" t="str">
        <f>IF(ACOMPANHAMENTO_02[[#This Row],[MAT]]="","",COUNTA($C$8:C660))</f>
        <v/>
      </c>
      <c r="C660" s="3"/>
      <c r="D660" s="28" t="str">
        <f>IFERROR(VLOOKUP(ACOMPANHAMENTO_02[[#This Row],[MAT]],FUNCIONARIOS[],3,FALSE),"")</f>
        <v/>
      </c>
      <c r="E660" s="28" t="str">
        <f>IFERROR(VLOOKUP(ACOMPANHAMENTO_02[[#This Row],[MAT]],FUNCIONARIOS[],4,FALSE),"")</f>
        <v/>
      </c>
      <c r="F660" s="8"/>
      <c r="G660" s="7"/>
      <c r="H660" s="28" t="str">
        <f>IFERROR(VLOOKUP(ACOMPANHAMENTO_02[[#This Row],[COD.S]],TABELA_PRODUÇÃO[[COD]:[SERVIÇOS]],3,FALSE),"")</f>
        <v/>
      </c>
      <c r="I660" s="140" t="str">
        <f>IFERROR(VLOOKUP(ACOMPANHAMENTO_02[[#This Row],[COD.S]],TABELA_PRODUÇÃO[[COD]:[UND.]],4,FALSE),"")</f>
        <v/>
      </c>
      <c r="J660" s="141"/>
      <c r="K660" s="58"/>
      <c r="L660" s="9"/>
      <c r="M66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6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6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60" s="140">
        <f>ACOMPANHAMENTO_02[[#This Row],[QUANT]]</f>
        <v>0</v>
      </c>
    </row>
    <row r="661" spans="2:16" x14ac:dyDescent="0.25">
      <c r="B661" s="140" t="str">
        <f>IF(ACOMPANHAMENTO_02[[#This Row],[MAT]]="","",COUNTA($C$8:C661))</f>
        <v/>
      </c>
      <c r="C661" s="3"/>
      <c r="D661" s="28" t="str">
        <f>IFERROR(VLOOKUP(ACOMPANHAMENTO_02[[#This Row],[MAT]],FUNCIONARIOS[],3,FALSE),"")</f>
        <v/>
      </c>
      <c r="E661" s="28" t="str">
        <f>IFERROR(VLOOKUP(ACOMPANHAMENTO_02[[#This Row],[MAT]],FUNCIONARIOS[],4,FALSE),"")</f>
        <v/>
      </c>
      <c r="F661" s="8"/>
      <c r="G661" s="7"/>
      <c r="H661" s="28" t="str">
        <f>IFERROR(VLOOKUP(ACOMPANHAMENTO_02[[#This Row],[COD.S]],TABELA_PRODUÇÃO[[COD]:[SERVIÇOS]],3,FALSE),"")</f>
        <v/>
      </c>
      <c r="I661" s="140" t="str">
        <f>IFERROR(VLOOKUP(ACOMPANHAMENTO_02[[#This Row],[COD.S]],TABELA_PRODUÇÃO[[COD]:[UND.]],4,FALSE),"")</f>
        <v/>
      </c>
      <c r="J661" s="141"/>
      <c r="K661" s="58"/>
      <c r="L661" s="9"/>
      <c r="M66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6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6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61" s="140">
        <f>ACOMPANHAMENTO_02[[#This Row],[QUANT]]</f>
        <v>0</v>
      </c>
    </row>
    <row r="662" spans="2:16" x14ac:dyDescent="0.25">
      <c r="B662" s="140" t="str">
        <f>IF(ACOMPANHAMENTO_02[[#This Row],[MAT]]="","",COUNTA($C$8:C662))</f>
        <v/>
      </c>
      <c r="C662" s="3"/>
      <c r="D662" s="28" t="str">
        <f>IFERROR(VLOOKUP(ACOMPANHAMENTO_02[[#This Row],[MAT]],FUNCIONARIOS[],3,FALSE),"")</f>
        <v/>
      </c>
      <c r="E662" s="28" t="str">
        <f>IFERROR(VLOOKUP(ACOMPANHAMENTO_02[[#This Row],[MAT]],FUNCIONARIOS[],4,FALSE),"")</f>
        <v/>
      </c>
      <c r="F662" s="8"/>
      <c r="G662" s="7"/>
      <c r="H662" s="28" t="str">
        <f>IFERROR(VLOOKUP(ACOMPANHAMENTO_02[[#This Row],[COD.S]],TABELA_PRODUÇÃO[[COD]:[SERVIÇOS]],3,FALSE),"")</f>
        <v/>
      </c>
      <c r="I662" s="140" t="str">
        <f>IFERROR(VLOOKUP(ACOMPANHAMENTO_02[[#This Row],[COD.S]],TABELA_PRODUÇÃO[[COD]:[UND.]],4,FALSE),"")</f>
        <v/>
      </c>
      <c r="J662" s="141"/>
      <c r="K662" s="58"/>
      <c r="L662" s="9"/>
      <c r="M66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6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6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62" s="140">
        <f>ACOMPANHAMENTO_02[[#This Row],[QUANT]]</f>
        <v>0</v>
      </c>
    </row>
    <row r="663" spans="2:16" x14ac:dyDescent="0.25">
      <c r="B663" s="140" t="str">
        <f>IF(ACOMPANHAMENTO_02[[#This Row],[MAT]]="","",COUNTA($C$8:C663))</f>
        <v/>
      </c>
      <c r="C663" s="3"/>
      <c r="D663" s="28" t="str">
        <f>IFERROR(VLOOKUP(ACOMPANHAMENTO_02[[#This Row],[MAT]],FUNCIONARIOS[],3,FALSE),"")</f>
        <v/>
      </c>
      <c r="E663" s="28" t="str">
        <f>IFERROR(VLOOKUP(ACOMPANHAMENTO_02[[#This Row],[MAT]],FUNCIONARIOS[],4,FALSE),"")</f>
        <v/>
      </c>
      <c r="F663" s="8"/>
      <c r="G663" s="7"/>
      <c r="H663" s="28" t="str">
        <f>IFERROR(VLOOKUP(ACOMPANHAMENTO_02[[#This Row],[COD.S]],TABELA_PRODUÇÃO[[COD]:[SERVIÇOS]],3,FALSE),"")</f>
        <v/>
      </c>
      <c r="I663" s="140" t="str">
        <f>IFERROR(VLOOKUP(ACOMPANHAMENTO_02[[#This Row],[COD.S]],TABELA_PRODUÇÃO[[COD]:[UND.]],4,FALSE),"")</f>
        <v/>
      </c>
      <c r="J663" s="141"/>
      <c r="K663" s="58"/>
      <c r="L663" s="9"/>
      <c r="M66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6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6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63" s="140">
        <f>ACOMPANHAMENTO_02[[#This Row],[QUANT]]</f>
        <v>0</v>
      </c>
    </row>
    <row r="664" spans="2:16" x14ac:dyDescent="0.25">
      <c r="B664" s="140" t="str">
        <f>IF(ACOMPANHAMENTO_02[[#This Row],[MAT]]="","",COUNTA($C$8:C664))</f>
        <v/>
      </c>
      <c r="C664" s="3"/>
      <c r="D664" s="28" t="str">
        <f>IFERROR(VLOOKUP(ACOMPANHAMENTO_02[[#This Row],[MAT]],FUNCIONARIOS[],3,FALSE),"")</f>
        <v/>
      </c>
      <c r="E664" s="28" t="str">
        <f>IFERROR(VLOOKUP(ACOMPANHAMENTO_02[[#This Row],[MAT]],FUNCIONARIOS[],4,FALSE),"")</f>
        <v/>
      </c>
      <c r="F664" s="8"/>
      <c r="G664" s="7"/>
      <c r="H664" s="28" t="str">
        <f>IFERROR(VLOOKUP(ACOMPANHAMENTO_02[[#This Row],[COD.S]],TABELA_PRODUÇÃO[[COD]:[SERVIÇOS]],3,FALSE),"")</f>
        <v/>
      </c>
      <c r="I664" s="140" t="str">
        <f>IFERROR(VLOOKUP(ACOMPANHAMENTO_02[[#This Row],[COD.S]],TABELA_PRODUÇÃO[[COD]:[UND.]],4,FALSE),"")</f>
        <v/>
      </c>
      <c r="J664" s="141"/>
      <c r="K664" s="58"/>
      <c r="L664" s="9"/>
      <c r="M66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6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6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64" s="140">
        <f>ACOMPANHAMENTO_02[[#This Row],[QUANT]]</f>
        <v>0</v>
      </c>
    </row>
    <row r="665" spans="2:16" x14ac:dyDescent="0.25">
      <c r="B665" s="140" t="str">
        <f>IF(ACOMPANHAMENTO_02[[#This Row],[MAT]]="","",COUNTA($C$8:C665))</f>
        <v/>
      </c>
      <c r="C665" s="3"/>
      <c r="D665" s="28" t="str">
        <f>IFERROR(VLOOKUP(ACOMPANHAMENTO_02[[#This Row],[MAT]],FUNCIONARIOS[],3,FALSE),"")</f>
        <v/>
      </c>
      <c r="E665" s="28" t="str">
        <f>IFERROR(VLOOKUP(ACOMPANHAMENTO_02[[#This Row],[MAT]],FUNCIONARIOS[],4,FALSE),"")</f>
        <v/>
      </c>
      <c r="F665" s="8"/>
      <c r="G665" s="7"/>
      <c r="H665" s="28" t="str">
        <f>IFERROR(VLOOKUP(ACOMPANHAMENTO_02[[#This Row],[COD.S]],TABELA_PRODUÇÃO[[COD]:[SERVIÇOS]],3,FALSE),"")</f>
        <v/>
      </c>
      <c r="I665" s="140" t="str">
        <f>IFERROR(VLOOKUP(ACOMPANHAMENTO_02[[#This Row],[COD.S]],TABELA_PRODUÇÃO[[COD]:[UND.]],4,FALSE),"")</f>
        <v/>
      </c>
      <c r="J665" s="141"/>
      <c r="K665" s="58"/>
      <c r="L665" s="9"/>
      <c r="M66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6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6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65" s="140">
        <f>ACOMPANHAMENTO_02[[#This Row],[QUANT]]</f>
        <v>0</v>
      </c>
    </row>
    <row r="666" spans="2:16" x14ac:dyDescent="0.25">
      <c r="B666" s="140" t="str">
        <f>IF(ACOMPANHAMENTO_02[[#This Row],[MAT]]="","",COUNTA($C$8:C666))</f>
        <v/>
      </c>
      <c r="C666" s="3"/>
      <c r="D666" s="28" t="str">
        <f>IFERROR(VLOOKUP(ACOMPANHAMENTO_02[[#This Row],[MAT]],FUNCIONARIOS[],3,FALSE),"")</f>
        <v/>
      </c>
      <c r="E666" s="28" t="str">
        <f>IFERROR(VLOOKUP(ACOMPANHAMENTO_02[[#This Row],[MAT]],FUNCIONARIOS[],4,FALSE),"")</f>
        <v/>
      </c>
      <c r="F666" s="8"/>
      <c r="G666" s="7"/>
      <c r="H666" s="28" t="str">
        <f>IFERROR(VLOOKUP(ACOMPANHAMENTO_02[[#This Row],[COD.S]],TABELA_PRODUÇÃO[[COD]:[SERVIÇOS]],3,FALSE),"")</f>
        <v/>
      </c>
      <c r="I666" s="140" t="str">
        <f>IFERROR(VLOOKUP(ACOMPANHAMENTO_02[[#This Row],[COD.S]],TABELA_PRODUÇÃO[[COD]:[UND.]],4,FALSE),"")</f>
        <v/>
      </c>
      <c r="J666" s="141"/>
      <c r="K666" s="58"/>
      <c r="L666" s="9"/>
      <c r="M66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6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6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66" s="140">
        <f>ACOMPANHAMENTO_02[[#This Row],[QUANT]]</f>
        <v>0</v>
      </c>
    </row>
    <row r="667" spans="2:16" x14ac:dyDescent="0.25">
      <c r="B667" s="140" t="str">
        <f>IF(ACOMPANHAMENTO_02[[#This Row],[MAT]]="","",COUNTA($C$8:C667))</f>
        <v/>
      </c>
      <c r="C667" s="3"/>
      <c r="D667" s="28" t="str">
        <f>IFERROR(VLOOKUP(ACOMPANHAMENTO_02[[#This Row],[MAT]],FUNCIONARIOS[],3,FALSE),"")</f>
        <v/>
      </c>
      <c r="E667" s="28" t="str">
        <f>IFERROR(VLOOKUP(ACOMPANHAMENTO_02[[#This Row],[MAT]],FUNCIONARIOS[],4,FALSE),"")</f>
        <v/>
      </c>
      <c r="F667" s="8"/>
      <c r="G667" s="7"/>
      <c r="H667" s="28" t="str">
        <f>IFERROR(VLOOKUP(ACOMPANHAMENTO_02[[#This Row],[COD.S]],TABELA_PRODUÇÃO[[COD]:[SERVIÇOS]],3,FALSE),"")</f>
        <v/>
      </c>
      <c r="I667" s="140" t="str">
        <f>IFERROR(VLOOKUP(ACOMPANHAMENTO_02[[#This Row],[COD.S]],TABELA_PRODUÇÃO[[COD]:[UND.]],4,FALSE),"")</f>
        <v/>
      </c>
      <c r="J667" s="141"/>
      <c r="K667" s="58"/>
      <c r="L667" s="9"/>
      <c r="M66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6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6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67" s="140">
        <f>ACOMPANHAMENTO_02[[#This Row],[QUANT]]</f>
        <v>0</v>
      </c>
    </row>
    <row r="668" spans="2:16" x14ac:dyDescent="0.25">
      <c r="B668" s="140" t="str">
        <f>IF(ACOMPANHAMENTO_02[[#This Row],[MAT]]="","",COUNTA($C$8:C668))</f>
        <v/>
      </c>
      <c r="C668" s="3"/>
      <c r="D668" s="28" t="str">
        <f>IFERROR(VLOOKUP(ACOMPANHAMENTO_02[[#This Row],[MAT]],FUNCIONARIOS[],3,FALSE),"")</f>
        <v/>
      </c>
      <c r="E668" s="28" t="str">
        <f>IFERROR(VLOOKUP(ACOMPANHAMENTO_02[[#This Row],[MAT]],FUNCIONARIOS[],4,FALSE),"")</f>
        <v/>
      </c>
      <c r="F668" s="8"/>
      <c r="G668" s="7"/>
      <c r="H668" s="28" t="str">
        <f>IFERROR(VLOOKUP(ACOMPANHAMENTO_02[[#This Row],[COD.S]],TABELA_PRODUÇÃO[[COD]:[SERVIÇOS]],3,FALSE),"")</f>
        <v/>
      </c>
      <c r="I668" s="140" t="str">
        <f>IFERROR(VLOOKUP(ACOMPANHAMENTO_02[[#This Row],[COD.S]],TABELA_PRODUÇÃO[[COD]:[UND.]],4,FALSE),"")</f>
        <v/>
      </c>
      <c r="J668" s="141"/>
      <c r="K668" s="58"/>
      <c r="L668" s="9"/>
      <c r="M66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6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6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68" s="140">
        <f>ACOMPANHAMENTO_02[[#This Row],[QUANT]]</f>
        <v>0</v>
      </c>
    </row>
    <row r="669" spans="2:16" x14ac:dyDescent="0.25">
      <c r="B669" s="140" t="str">
        <f>IF(ACOMPANHAMENTO_02[[#This Row],[MAT]]="","",COUNTA($C$8:C669))</f>
        <v/>
      </c>
      <c r="C669" s="3"/>
      <c r="D669" s="28" t="str">
        <f>IFERROR(VLOOKUP(ACOMPANHAMENTO_02[[#This Row],[MAT]],FUNCIONARIOS[],3,FALSE),"")</f>
        <v/>
      </c>
      <c r="E669" s="28" t="str">
        <f>IFERROR(VLOOKUP(ACOMPANHAMENTO_02[[#This Row],[MAT]],FUNCIONARIOS[],4,FALSE),"")</f>
        <v/>
      </c>
      <c r="F669" s="8"/>
      <c r="G669" s="7"/>
      <c r="H669" s="28" t="str">
        <f>IFERROR(VLOOKUP(ACOMPANHAMENTO_02[[#This Row],[COD.S]],TABELA_PRODUÇÃO[[COD]:[SERVIÇOS]],3,FALSE),"")</f>
        <v/>
      </c>
      <c r="I669" s="140" t="str">
        <f>IFERROR(VLOOKUP(ACOMPANHAMENTO_02[[#This Row],[COD.S]],TABELA_PRODUÇÃO[[COD]:[UND.]],4,FALSE),"")</f>
        <v/>
      </c>
      <c r="J669" s="141"/>
      <c r="K669" s="58"/>
      <c r="L669" s="9"/>
      <c r="M66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6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6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69" s="140">
        <f>ACOMPANHAMENTO_02[[#This Row],[QUANT]]</f>
        <v>0</v>
      </c>
    </row>
    <row r="670" spans="2:16" x14ac:dyDescent="0.25">
      <c r="B670" s="140" t="str">
        <f>IF(ACOMPANHAMENTO_02[[#This Row],[MAT]]="","",COUNTA($C$8:C670))</f>
        <v/>
      </c>
      <c r="C670" s="3"/>
      <c r="D670" s="28" t="str">
        <f>IFERROR(VLOOKUP(ACOMPANHAMENTO_02[[#This Row],[MAT]],FUNCIONARIOS[],3,FALSE),"")</f>
        <v/>
      </c>
      <c r="E670" s="28" t="str">
        <f>IFERROR(VLOOKUP(ACOMPANHAMENTO_02[[#This Row],[MAT]],FUNCIONARIOS[],4,FALSE),"")</f>
        <v/>
      </c>
      <c r="F670" s="8"/>
      <c r="G670" s="7"/>
      <c r="H670" s="28" t="str">
        <f>IFERROR(VLOOKUP(ACOMPANHAMENTO_02[[#This Row],[COD.S]],TABELA_PRODUÇÃO[[COD]:[SERVIÇOS]],3,FALSE),"")</f>
        <v/>
      </c>
      <c r="I670" s="140" t="str">
        <f>IFERROR(VLOOKUP(ACOMPANHAMENTO_02[[#This Row],[COD.S]],TABELA_PRODUÇÃO[[COD]:[UND.]],4,FALSE),"")</f>
        <v/>
      </c>
      <c r="J670" s="141"/>
      <c r="K670" s="58"/>
      <c r="L670" s="9"/>
      <c r="M67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7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7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70" s="140">
        <f>ACOMPANHAMENTO_02[[#This Row],[QUANT]]</f>
        <v>0</v>
      </c>
    </row>
    <row r="671" spans="2:16" x14ac:dyDescent="0.25">
      <c r="B671" s="140" t="str">
        <f>IF(ACOMPANHAMENTO_02[[#This Row],[MAT]]="","",COUNTA($C$8:C671))</f>
        <v/>
      </c>
      <c r="C671" s="3"/>
      <c r="D671" s="28" t="str">
        <f>IFERROR(VLOOKUP(ACOMPANHAMENTO_02[[#This Row],[MAT]],FUNCIONARIOS[],3,FALSE),"")</f>
        <v/>
      </c>
      <c r="E671" s="28" t="str">
        <f>IFERROR(VLOOKUP(ACOMPANHAMENTO_02[[#This Row],[MAT]],FUNCIONARIOS[],4,FALSE),"")</f>
        <v/>
      </c>
      <c r="F671" s="8"/>
      <c r="G671" s="7"/>
      <c r="H671" s="28" t="str">
        <f>IFERROR(VLOOKUP(ACOMPANHAMENTO_02[[#This Row],[COD.S]],TABELA_PRODUÇÃO[[COD]:[SERVIÇOS]],3,FALSE),"")</f>
        <v/>
      </c>
      <c r="I671" s="140" t="str">
        <f>IFERROR(VLOOKUP(ACOMPANHAMENTO_02[[#This Row],[COD.S]],TABELA_PRODUÇÃO[[COD]:[UND.]],4,FALSE),"")</f>
        <v/>
      </c>
      <c r="J671" s="141"/>
      <c r="K671" s="58"/>
      <c r="L671" s="9"/>
      <c r="M67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7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7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71" s="140">
        <f>ACOMPANHAMENTO_02[[#This Row],[QUANT]]</f>
        <v>0</v>
      </c>
    </row>
    <row r="672" spans="2:16" x14ac:dyDescent="0.25">
      <c r="B672" s="140" t="str">
        <f>IF(ACOMPANHAMENTO_02[[#This Row],[MAT]]="","",COUNTA($C$8:C672))</f>
        <v/>
      </c>
      <c r="C672" s="3"/>
      <c r="D672" s="28" t="str">
        <f>IFERROR(VLOOKUP(ACOMPANHAMENTO_02[[#This Row],[MAT]],FUNCIONARIOS[],3,FALSE),"")</f>
        <v/>
      </c>
      <c r="E672" s="28" t="str">
        <f>IFERROR(VLOOKUP(ACOMPANHAMENTO_02[[#This Row],[MAT]],FUNCIONARIOS[],4,FALSE),"")</f>
        <v/>
      </c>
      <c r="F672" s="8"/>
      <c r="G672" s="7"/>
      <c r="H672" s="28" t="str">
        <f>IFERROR(VLOOKUP(ACOMPANHAMENTO_02[[#This Row],[COD.S]],TABELA_PRODUÇÃO[[COD]:[SERVIÇOS]],3,FALSE),"")</f>
        <v/>
      </c>
      <c r="I672" s="140" t="str">
        <f>IFERROR(VLOOKUP(ACOMPANHAMENTO_02[[#This Row],[COD.S]],TABELA_PRODUÇÃO[[COD]:[UND.]],4,FALSE),"")</f>
        <v/>
      </c>
      <c r="J672" s="141"/>
      <c r="K672" s="58"/>
      <c r="L672" s="9"/>
      <c r="M67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7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7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72" s="140">
        <f>ACOMPANHAMENTO_02[[#This Row],[QUANT]]</f>
        <v>0</v>
      </c>
    </row>
    <row r="673" spans="2:16" x14ac:dyDescent="0.25">
      <c r="B673" s="140" t="str">
        <f>IF(ACOMPANHAMENTO_02[[#This Row],[MAT]]="","",COUNTA($C$8:C673))</f>
        <v/>
      </c>
      <c r="C673" s="3"/>
      <c r="D673" s="28" t="str">
        <f>IFERROR(VLOOKUP(ACOMPANHAMENTO_02[[#This Row],[MAT]],FUNCIONARIOS[],3,FALSE),"")</f>
        <v/>
      </c>
      <c r="E673" s="28" t="str">
        <f>IFERROR(VLOOKUP(ACOMPANHAMENTO_02[[#This Row],[MAT]],FUNCIONARIOS[],4,FALSE),"")</f>
        <v/>
      </c>
      <c r="F673" s="8"/>
      <c r="G673" s="7"/>
      <c r="H673" s="28" t="str">
        <f>IFERROR(VLOOKUP(ACOMPANHAMENTO_02[[#This Row],[COD.S]],TABELA_PRODUÇÃO[[COD]:[SERVIÇOS]],3,FALSE),"")</f>
        <v/>
      </c>
      <c r="I673" s="140" t="str">
        <f>IFERROR(VLOOKUP(ACOMPANHAMENTO_02[[#This Row],[COD.S]],TABELA_PRODUÇÃO[[COD]:[UND.]],4,FALSE),"")</f>
        <v/>
      </c>
      <c r="J673" s="141"/>
      <c r="K673" s="58"/>
      <c r="L673" s="9"/>
      <c r="M67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7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7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73" s="140">
        <f>ACOMPANHAMENTO_02[[#This Row],[QUANT]]</f>
        <v>0</v>
      </c>
    </row>
    <row r="674" spans="2:16" x14ac:dyDescent="0.25">
      <c r="B674" s="140" t="str">
        <f>IF(ACOMPANHAMENTO_02[[#This Row],[MAT]]="","",COUNTA($C$8:C674))</f>
        <v/>
      </c>
      <c r="C674" s="3"/>
      <c r="D674" s="28" t="str">
        <f>IFERROR(VLOOKUP(ACOMPANHAMENTO_02[[#This Row],[MAT]],FUNCIONARIOS[],3,FALSE),"")</f>
        <v/>
      </c>
      <c r="E674" s="28" t="str">
        <f>IFERROR(VLOOKUP(ACOMPANHAMENTO_02[[#This Row],[MAT]],FUNCIONARIOS[],4,FALSE),"")</f>
        <v/>
      </c>
      <c r="F674" s="8"/>
      <c r="G674" s="7"/>
      <c r="H674" s="28" t="str">
        <f>IFERROR(VLOOKUP(ACOMPANHAMENTO_02[[#This Row],[COD.S]],TABELA_PRODUÇÃO[[COD]:[SERVIÇOS]],3,FALSE),"")</f>
        <v/>
      </c>
      <c r="I674" s="140" t="str">
        <f>IFERROR(VLOOKUP(ACOMPANHAMENTO_02[[#This Row],[COD.S]],TABELA_PRODUÇÃO[[COD]:[UND.]],4,FALSE),"")</f>
        <v/>
      </c>
      <c r="J674" s="141"/>
      <c r="K674" s="58"/>
      <c r="L674" s="9"/>
      <c r="M67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7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7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74" s="140">
        <f>ACOMPANHAMENTO_02[[#This Row],[QUANT]]</f>
        <v>0</v>
      </c>
    </row>
    <row r="675" spans="2:16" x14ac:dyDescent="0.25">
      <c r="B675" s="140" t="str">
        <f>IF(ACOMPANHAMENTO_02[[#This Row],[MAT]]="","",COUNTA($C$8:C675))</f>
        <v/>
      </c>
      <c r="C675" s="3"/>
      <c r="D675" s="28" t="str">
        <f>IFERROR(VLOOKUP(ACOMPANHAMENTO_02[[#This Row],[MAT]],FUNCIONARIOS[],3,FALSE),"")</f>
        <v/>
      </c>
      <c r="E675" s="28" t="str">
        <f>IFERROR(VLOOKUP(ACOMPANHAMENTO_02[[#This Row],[MAT]],FUNCIONARIOS[],4,FALSE),"")</f>
        <v/>
      </c>
      <c r="F675" s="8"/>
      <c r="G675" s="7"/>
      <c r="H675" s="28" t="str">
        <f>IFERROR(VLOOKUP(ACOMPANHAMENTO_02[[#This Row],[COD.S]],TABELA_PRODUÇÃO[[COD]:[SERVIÇOS]],3,FALSE),"")</f>
        <v/>
      </c>
      <c r="I675" s="140" t="str">
        <f>IFERROR(VLOOKUP(ACOMPANHAMENTO_02[[#This Row],[COD.S]],TABELA_PRODUÇÃO[[COD]:[UND.]],4,FALSE),"")</f>
        <v/>
      </c>
      <c r="J675" s="141"/>
      <c r="K675" s="58"/>
      <c r="L675" s="9"/>
      <c r="M67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7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7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75" s="140">
        <f>ACOMPANHAMENTO_02[[#This Row],[QUANT]]</f>
        <v>0</v>
      </c>
    </row>
    <row r="676" spans="2:16" x14ac:dyDescent="0.25">
      <c r="B676" s="140" t="str">
        <f>IF(ACOMPANHAMENTO_02[[#This Row],[MAT]]="","",COUNTA($C$8:C676))</f>
        <v/>
      </c>
      <c r="C676" s="3"/>
      <c r="D676" s="28" t="str">
        <f>IFERROR(VLOOKUP(ACOMPANHAMENTO_02[[#This Row],[MAT]],FUNCIONARIOS[],3,FALSE),"")</f>
        <v/>
      </c>
      <c r="E676" s="28" t="str">
        <f>IFERROR(VLOOKUP(ACOMPANHAMENTO_02[[#This Row],[MAT]],FUNCIONARIOS[],4,FALSE),"")</f>
        <v/>
      </c>
      <c r="F676" s="8"/>
      <c r="G676" s="7"/>
      <c r="H676" s="28" t="str">
        <f>IFERROR(VLOOKUP(ACOMPANHAMENTO_02[[#This Row],[COD.S]],TABELA_PRODUÇÃO[[COD]:[SERVIÇOS]],3,FALSE),"")</f>
        <v/>
      </c>
      <c r="I676" s="140" t="str">
        <f>IFERROR(VLOOKUP(ACOMPANHAMENTO_02[[#This Row],[COD.S]],TABELA_PRODUÇÃO[[COD]:[UND.]],4,FALSE),"")</f>
        <v/>
      </c>
      <c r="J676" s="141"/>
      <c r="K676" s="58"/>
      <c r="L676" s="9"/>
      <c r="M67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7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7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76" s="140">
        <f>ACOMPANHAMENTO_02[[#This Row],[QUANT]]</f>
        <v>0</v>
      </c>
    </row>
    <row r="677" spans="2:16" x14ac:dyDescent="0.25">
      <c r="B677" s="140" t="str">
        <f>IF(ACOMPANHAMENTO_02[[#This Row],[MAT]]="","",COUNTA($C$8:C677))</f>
        <v/>
      </c>
      <c r="C677" s="3"/>
      <c r="D677" s="28" t="str">
        <f>IFERROR(VLOOKUP(ACOMPANHAMENTO_02[[#This Row],[MAT]],FUNCIONARIOS[],3,FALSE),"")</f>
        <v/>
      </c>
      <c r="E677" s="28" t="str">
        <f>IFERROR(VLOOKUP(ACOMPANHAMENTO_02[[#This Row],[MAT]],FUNCIONARIOS[],4,FALSE),"")</f>
        <v/>
      </c>
      <c r="F677" s="8"/>
      <c r="G677" s="7"/>
      <c r="H677" s="28" t="str">
        <f>IFERROR(VLOOKUP(ACOMPANHAMENTO_02[[#This Row],[COD.S]],TABELA_PRODUÇÃO[[COD]:[SERVIÇOS]],3,FALSE),"")</f>
        <v/>
      </c>
      <c r="I677" s="140" t="str">
        <f>IFERROR(VLOOKUP(ACOMPANHAMENTO_02[[#This Row],[COD.S]],TABELA_PRODUÇÃO[[COD]:[UND.]],4,FALSE),"")</f>
        <v/>
      </c>
      <c r="J677" s="141"/>
      <c r="K677" s="58"/>
      <c r="L677" s="9"/>
      <c r="M67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7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7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77" s="140">
        <f>ACOMPANHAMENTO_02[[#This Row],[QUANT]]</f>
        <v>0</v>
      </c>
    </row>
    <row r="678" spans="2:16" x14ac:dyDescent="0.25">
      <c r="B678" s="140" t="str">
        <f>IF(ACOMPANHAMENTO_02[[#This Row],[MAT]]="","",COUNTA($C$8:C678))</f>
        <v/>
      </c>
      <c r="C678" s="3"/>
      <c r="D678" s="28" t="str">
        <f>IFERROR(VLOOKUP(ACOMPANHAMENTO_02[[#This Row],[MAT]],FUNCIONARIOS[],3,FALSE),"")</f>
        <v/>
      </c>
      <c r="E678" s="28" t="str">
        <f>IFERROR(VLOOKUP(ACOMPANHAMENTO_02[[#This Row],[MAT]],FUNCIONARIOS[],4,FALSE),"")</f>
        <v/>
      </c>
      <c r="F678" s="8"/>
      <c r="G678" s="7"/>
      <c r="H678" s="28" t="str">
        <f>IFERROR(VLOOKUP(ACOMPANHAMENTO_02[[#This Row],[COD.S]],TABELA_PRODUÇÃO[[COD]:[SERVIÇOS]],3,FALSE),"")</f>
        <v/>
      </c>
      <c r="I678" s="140" t="str">
        <f>IFERROR(VLOOKUP(ACOMPANHAMENTO_02[[#This Row],[COD.S]],TABELA_PRODUÇÃO[[COD]:[UND.]],4,FALSE),"")</f>
        <v/>
      </c>
      <c r="J678" s="141"/>
      <c r="K678" s="58"/>
      <c r="L678" s="9"/>
      <c r="M67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7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7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78" s="140">
        <f>ACOMPANHAMENTO_02[[#This Row],[QUANT]]</f>
        <v>0</v>
      </c>
    </row>
    <row r="679" spans="2:16" x14ac:dyDescent="0.25">
      <c r="B679" s="140" t="str">
        <f>IF(ACOMPANHAMENTO_02[[#This Row],[MAT]]="","",COUNTA($C$8:C679))</f>
        <v/>
      </c>
      <c r="C679" s="3"/>
      <c r="D679" s="28" t="str">
        <f>IFERROR(VLOOKUP(ACOMPANHAMENTO_02[[#This Row],[MAT]],FUNCIONARIOS[],3,FALSE),"")</f>
        <v/>
      </c>
      <c r="E679" s="28" t="str">
        <f>IFERROR(VLOOKUP(ACOMPANHAMENTO_02[[#This Row],[MAT]],FUNCIONARIOS[],4,FALSE),"")</f>
        <v/>
      </c>
      <c r="F679" s="8"/>
      <c r="G679" s="7"/>
      <c r="H679" s="28" t="str">
        <f>IFERROR(VLOOKUP(ACOMPANHAMENTO_02[[#This Row],[COD.S]],TABELA_PRODUÇÃO[[COD]:[SERVIÇOS]],3,FALSE),"")</f>
        <v/>
      </c>
      <c r="I679" s="140" t="str">
        <f>IFERROR(VLOOKUP(ACOMPANHAMENTO_02[[#This Row],[COD.S]],TABELA_PRODUÇÃO[[COD]:[UND.]],4,FALSE),"")</f>
        <v/>
      </c>
      <c r="J679" s="141"/>
      <c r="K679" s="58"/>
      <c r="L679" s="9"/>
      <c r="M67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7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7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79" s="140">
        <f>ACOMPANHAMENTO_02[[#This Row],[QUANT]]</f>
        <v>0</v>
      </c>
    </row>
    <row r="680" spans="2:16" x14ac:dyDescent="0.25">
      <c r="B680" s="140" t="str">
        <f>IF(ACOMPANHAMENTO_02[[#This Row],[MAT]]="","",COUNTA($C$8:C680))</f>
        <v/>
      </c>
      <c r="C680" s="3"/>
      <c r="D680" s="28" t="str">
        <f>IFERROR(VLOOKUP(ACOMPANHAMENTO_02[[#This Row],[MAT]],FUNCIONARIOS[],3,FALSE),"")</f>
        <v/>
      </c>
      <c r="E680" s="28" t="str">
        <f>IFERROR(VLOOKUP(ACOMPANHAMENTO_02[[#This Row],[MAT]],FUNCIONARIOS[],4,FALSE),"")</f>
        <v/>
      </c>
      <c r="F680" s="8"/>
      <c r="G680" s="7"/>
      <c r="H680" s="28" t="str">
        <f>IFERROR(VLOOKUP(ACOMPANHAMENTO_02[[#This Row],[COD.S]],TABELA_PRODUÇÃO[[COD]:[SERVIÇOS]],3,FALSE),"")</f>
        <v/>
      </c>
      <c r="I680" s="140" t="str">
        <f>IFERROR(VLOOKUP(ACOMPANHAMENTO_02[[#This Row],[COD.S]],TABELA_PRODUÇÃO[[COD]:[UND.]],4,FALSE),"")</f>
        <v/>
      </c>
      <c r="J680" s="141"/>
      <c r="K680" s="58"/>
      <c r="L680" s="9"/>
      <c r="M68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8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8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80" s="140">
        <f>ACOMPANHAMENTO_02[[#This Row],[QUANT]]</f>
        <v>0</v>
      </c>
    </row>
    <row r="681" spans="2:16" x14ac:dyDescent="0.25">
      <c r="B681" s="140" t="str">
        <f>IF(ACOMPANHAMENTO_02[[#This Row],[MAT]]="","",COUNTA($C$8:C681))</f>
        <v/>
      </c>
      <c r="C681" s="3"/>
      <c r="D681" s="28" t="str">
        <f>IFERROR(VLOOKUP(ACOMPANHAMENTO_02[[#This Row],[MAT]],FUNCIONARIOS[],3,FALSE),"")</f>
        <v/>
      </c>
      <c r="E681" s="28" t="str">
        <f>IFERROR(VLOOKUP(ACOMPANHAMENTO_02[[#This Row],[MAT]],FUNCIONARIOS[],4,FALSE),"")</f>
        <v/>
      </c>
      <c r="F681" s="8"/>
      <c r="G681" s="7"/>
      <c r="H681" s="28" t="str">
        <f>IFERROR(VLOOKUP(ACOMPANHAMENTO_02[[#This Row],[COD.S]],TABELA_PRODUÇÃO[[COD]:[SERVIÇOS]],3,FALSE),"")</f>
        <v/>
      </c>
      <c r="I681" s="140" t="str">
        <f>IFERROR(VLOOKUP(ACOMPANHAMENTO_02[[#This Row],[COD.S]],TABELA_PRODUÇÃO[[COD]:[UND.]],4,FALSE),"")</f>
        <v/>
      </c>
      <c r="J681" s="141"/>
      <c r="K681" s="58"/>
      <c r="L681" s="9"/>
      <c r="M68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8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8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81" s="140">
        <f>ACOMPANHAMENTO_02[[#This Row],[QUANT]]</f>
        <v>0</v>
      </c>
    </row>
    <row r="682" spans="2:16" x14ac:dyDescent="0.25">
      <c r="B682" s="140" t="str">
        <f>IF(ACOMPANHAMENTO_02[[#This Row],[MAT]]="","",COUNTA($C$8:C682))</f>
        <v/>
      </c>
      <c r="C682" s="3"/>
      <c r="D682" s="28" t="str">
        <f>IFERROR(VLOOKUP(ACOMPANHAMENTO_02[[#This Row],[MAT]],FUNCIONARIOS[],3,FALSE),"")</f>
        <v/>
      </c>
      <c r="E682" s="28" t="str">
        <f>IFERROR(VLOOKUP(ACOMPANHAMENTO_02[[#This Row],[MAT]],FUNCIONARIOS[],4,FALSE),"")</f>
        <v/>
      </c>
      <c r="F682" s="8"/>
      <c r="G682" s="7"/>
      <c r="H682" s="28" t="str">
        <f>IFERROR(VLOOKUP(ACOMPANHAMENTO_02[[#This Row],[COD.S]],TABELA_PRODUÇÃO[[COD]:[SERVIÇOS]],3,FALSE),"")</f>
        <v/>
      </c>
      <c r="I682" s="140" t="str">
        <f>IFERROR(VLOOKUP(ACOMPANHAMENTO_02[[#This Row],[COD.S]],TABELA_PRODUÇÃO[[COD]:[UND.]],4,FALSE),"")</f>
        <v/>
      </c>
      <c r="J682" s="141"/>
      <c r="K682" s="58"/>
      <c r="L682" s="9"/>
      <c r="M68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8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8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82" s="140">
        <f>ACOMPANHAMENTO_02[[#This Row],[QUANT]]</f>
        <v>0</v>
      </c>
    </row>
    <row r="683" spans="2:16" x14ac:dyDescent="0.25">
      <c r="B683" s="140" t="str">
        <f>IF(ACOMPANHAMENTO_02[[#This Row],[MAT]]="","",COUNTA($C$8:C683))</f>
        <v/>
      </c>
      <c r="C683" s="3"/>
      <c r="D683" s="28" t="str">
        <f>IFERROR(VLOOKUP(ACOMPANHAMENTO_02[[#This Row],[MAT]],FUNCIONARIOS[],3,FALSE),"")</f>
        <v/>
      </c>
      <c r="E683" s="28" t="str">
        <f>IFERROR(VLOOKUP(ACOMPANHAMENTO_02[[#This Row],[MAT]],FUNCIONARIOS[],4,FALSE),"")</f>
        <v/>
      </c>
      <c r="F683" s="8"/>
      <c r="G683" s="7"/>
      <c r="H683" s="28" t="str">
        <f>IFERROR(VLOOKUP(ACOMPANHAMENTO_02[[#This Row],[COD.S]],TABELA_PRODUÇÃO[[COD]:[SERVIÇOS]],3,FALSE),"")</f>
        <v/>
      </c>
      <c r="I683" s="140" t="str">
        <f>IFERROR(VLOOKUP(ACOMPANHAMENTO_02[[#This Row],[COD.S]],TABELA_PRODUÇÃO[[COD]:[UND.]],4,FALSE),"")</f>
        <v/>
      </c>
      <c r="J683" s="141"/>
      <c r="K683" s="58"/>
      <c r="L683" s="9"/>
      <c r="M68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8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8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83" s="140">
        <f>ACOMPANHAMENTO_02[[#This Row],[QUANT]]</f>
        <v>0</v>
      </c>
    </row>
    <row r="684" spans="2:16" x14ac:dyDescent="0.25">
      <c r="B684" s="140" t="str">
        <f>IF(ACOMPANHAMENTO_02[[#This Row],[MAT]]="","",COUNTA($C$8:C684))</f>
        <v/>
      </c>
      <c r="C684" s="3"/>
      <c r="D684" s="28" t="str">
        <f>IFERROR(VLOOKUP(ACOMPANHAMENTO_02[[#This Row],[MAT]],FUNCIONARIOS[],3,FALSE),"")</f>
        <v/>
      </c>
      <c r="E684" s="28" t="str">
        <f>IFERROR(VLOOKUP(ACOMPANHAMENTO_02[[#This Row],[MAT]],FUNCIONARIOS[],4,FALSE),"")</f>
        <v/>
      </c>
      <c r="F684" s="8"/>
      <c r="G684" s="7"/>
      <c r="H684" s="28" t="str">
        <f>IFERROR(VLOOKUP(ACOMPANHAMENTO_02[[#This Row],[COD.S]],TABELA_PRODUÇÃO[[COD]:[SERVIÇOS]],3,FALSE),"")</f>
        <v/>
      </c>
      <c r="I684" s="140" t="str">
        <f>IFERROR(VLOOKUP(ACOMPANHAMENTO_02[[#This Row],[COD.S]],TABELA_PRODUÇÃO[[COD]:[UND.]],4,FALSE),"")</f>
        <v/>
      </c>
      <c r="J684" s="141"/>
      <c r="K684" s="58"/>
      <c r="L684" s="9"/>
      <c r="M68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8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8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84" s="140">
        <f>ACOMPANHAMENTO_02[[#This Row],[QUANT]]</f>
        <v>0</v>
      </c>
    </row>
    <row r="685" spans="2:16" x14ac:dyDescent="0.25">
      <c r="B685" s="140" t="str">
        <f>IF(ACOMPANHAMENTO_02[[#This Row],[MAT]]="","",COUNTA($C$8:C685))</f>
        <v/>
      </c>
      <c r="C685" s="3"/>
      <c r="D685" s="28" t="str">
        <f>IFERROR(VLOOKUP(ACOMPANHAMENTO_02[[#This Row],[MAT]],FUNCIONARIOS[],3,FALSE),"")</f>
        <v/>
      </c>
      <c r="E685" s="28" t="str">
        <f>IFERROR(VLOOKUP(ACOMPANHAMENTO_02[[#This Row],[MAT]],FUNCIONARIOS[],4,FALSE),"")</f>
        <v/>
      </c>
      <c r="F685" s="8"/>
      <c r="G685" s="7"/>
      <c r="H685" s="28" t="str">
        <f>IFERROR(VLOOKUP(ACOMPANHAMENTO_02[[#This Row],[COD.S]],TABELA_PRODUÇÃO[[COD]:[SERVIÇOS]],3,FALSE),"")</f>
        <v/>
      </c>
      <c r="I685" s="140" t="str">
        <f>IFERROR(VLOOKUP(ACOMPANHAMENTO_02[[#This Row],[COD.S]],TABELA_PRODUÇÃO[[COD]:[UND.]],4,FALSE),"")</f>
        <v/>
      </c>
      <c r="J685" s="141"/>
      <c r="K685" s="58"/>
      <c r="L685" s="9"/>
      <c r="M68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8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8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85" s="140">
        <f>ACOMPANHAMENTO_02[[#This Row],[QUANT]]</f>
        <v>0</v>
      </c>
    </row>
    <row r="686" spans="2:16" x14ac:dyDescent="0.25">
      <c r="B686" s="140" t="str">
        <f>IF(ACOMPANHAMENTO_02[[#This Row],[MAT]]="","",COUNTA($C$8:C686))</f>
        <v/>
      </c>
      <c r="C686" s="3"/>
      <c r="D686" s="28" t="str">
        <f>IFERROR(VLOOKUP(ACOMPANHAMENTO_02[[#This Row],[MAT]],FUNCIONARIOS[],3,FALSE),"")</f>
        <v/>
      </c>
      <c r="E686" s="28" t="str">
        <f>IFERROR(VLOOKUP(ACOMPANHAMENTO_02[[#This Row],[MAT]],FUNCIONARIOS[],4,FALSE),"")</f>
        <v/>
      </c>
      <c r="F686" s="8"/>
      <c r="G686" s="7"/>
      <c r="H686" s="28" t="str">
        <f>IFERROR(VLOOKUP(ACOMPANHAMENTO_02[[#This Row],[COD.S]],TABELA_PRODUÇÃO[[COD]:[SERVIÇOS]],3,FALSE),"")</f>
        <v/>
      </c>
      <c r="I686" s="140" t="str">
        <f>IFERROR(VLOOKUP(ACOMPANHAMENTO_02[[#This Row],[COD.S]],TABELA_PRODUÇÃO[[COD]:[UND.]],4,FALSE),"")</f>
        <v/>
      </c>
      <c r="J686" s="141"/>
      <c r="K686" s="58"/>
      <c r="L686" s="9"/>
      <c r="M68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8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8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86" s="140">
        <f>ACOMPANHAMENTO_02[[#This Row],[QUANT]]</f>
        <v>0</v>
      </c>
    </row>
    <row r="687" spans="2:16" x14ac:dyDescent="0.25">
      <c r="B687" s="140" t="str">
        <f>IF(ACOMPANHAMENTO_02[[#This Row],[MAT]]="","",COUNTA($C$8:C687))</f>
        <v/>
      </c>
      <c r="C687" s="3"/>
      <c r="D687" s="28" t="str">
        <f>IFERROR(VLOOKUP(ACOMPANHAMENTO_02[[#This Row],[MAT]],FUNCIONARIOS[],3,FALSE),"")</f>
        <v/>
      </c>
      <c r="E687" s="28" t="str">
        <f>IFERROR(VLOOKUP(ACOMPANHAMENTO_02[[#This Row],[MAT]],FUNCIONARIOS[],4,FALSE),"")</f>
        <v/>
      </c>
      <c r="F687" s="8"/>
      <c r="G687" s="7"/>
      <c r="H687" s="28" t="str">
        <f>IFERROR(VLOOKUP(ACOMPANHAMENTO_02[[#This Row],[COD.S]],TABELA_PRODUÇÃO[[COD]:[SERVIÇOS]],3,FALSE),"")</f>
        <v/>
      </c>
      <c r="I687" s="140" t="str">
        <f>IFERROR(VLOOKUP(ACOMPANHAMENTO_02[[#This Row],[COD.S]],TABELA_PRODUÇÃO[[COD]:[UND.]],4,FALSE),"")</f>
        <v/>
      </c>
      <c r="J687" s="141"/>
      <c r="K687" s="58"/>
      <c r="L687" s="9"/>
      <c r="M68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8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8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87" s="140">
        <f>ACOMPANHAMENTO_02[[#This Row],[QUANT]]</f>
        <v>0</v>
      </c>
    </row>
    <row r="688" spans="2:16" x14ac:dyDescent="0.25">
      <c r="B688" s="140" t="str">
        <f>IF(ACOMPANHAMENTO_02[[#This Row],[MAT]]="","",COUNTA($C$8:C688))</f>
        <v/>
      </c>
      <c r="C688" s="3"/>
      <c r="D688" s="28" t="str">
        <f>IFERROR(VLOOKUP(ACOMPANHAMENTO_02[[#This Row],[MAT]],FUNCIONARIOS[],3,FALSE),"")</f>
        <v/>
      </c>
      <c r="E688" s="28" t="str">
        <f>IFERROR(VLOOKUP(ACOMPANHAMENTO_02[[#This Row],[MAT]],FUNCIONARIOS[],4,FALSE),"")</f>
        <v/>
      </c>
      <c r="F688" s="8"/>
      <c r="G688" s="7"/>
      <c r="H688" s="28" t="str">
        <f>IFERROR(VLOOKUP(ACOMPANHAMENTO_02[[#This Row],[COD.S]],TABELA_PRODUÇÃO[[COD]:[SERVIÇOS]],3,FALSE),"")</f>
        <v/>
      </c>
      <c r="I688" s="140" t="str">
        <f>IFERROR(VLOOKUP(ACOMPANHAMENTO_02[[#This Row],[COD.S]],TABELA_PRODUÇÃO[[COD]:[UND.]],4,FALSE),"")</f>
        <v/>
      </c>
      <c r="J688" s="141"/>
      <c r="K688" s="58"/>
      <c r="L688" s="9"/>
      <c r="M68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8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8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88" s="140">
        <f>ACOMPANHAMENTO_02[[#This Row],[QUANT]]</f>
        <v>0</v>
      </c>
    </row>
    <row r="689" spans="2:16" x14ac:dyDescent="0.25">
      <c r="B689" s="140" t="str">
        <f>IF(ACOMPANHAMENTO_02[[#This Row],[MAT]]="","",COUNTA($C$8:C689))</f>
        <v/>
      </c>
      <c r="C689" s="3"/>
      <c r="D689" s="28" t="str">
        <f>IFERROR(VLOOKUP(ACOMPANHAMENTO_02[[#This Row],[MAT]],FUNCIONARIOS[],3,FALSE),"")</f>
        <v/>
      </c>
      <c r="E689" s="28" t="str">
        <f>IFERROR(VLOOKUP(ACOMPANHAMENTO_02[[#This Row],[MAT]],FUNCIONARIOS[],4,FALSE),"")</f>
        <v/>
      </c>
      <c r="F689" s="8"/>
      <c r="G689" s="7"/>
      <c r="H689" s="28" t="str">
        <f>IFERROR(VLOOKUP(ACOMPANHAMENTO_02[[#This Row],[COD.S]],TABELA_PRODUÇÃO[[COD]:[SERVIÇOS]],3,FALSE),"")</f>
        <v/>
      </c>
      <c r="I689" s="140" t="str">
        <f>IFERROR(VLOOKUP(ACOMPANHAMENTO_02[[#This Row],[COD.S]],TABELA_PRODUÇÃO[[COD]:[UND.]],4,FALSE),"")</f>
        <v/>
      </c>
      <c r="J689" s="141"/>
      <c r="K689" s="58"/>
      <c r="L689" s="9"/>
      <c r="M68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8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8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89" s="140">
        <f>ACOMPANHAMENTO_02[[#This Row],[QUANT]]</f>
        <v>0</v>
      </c>
    </row>
    <row r="690" spans="2:16" x14ac:dyDescent="0.25">
      <c r="B690" s="140" t="str">
        <f>IF(ACOMPANHAMENTO_02[[#This Row],[MAT]]="","",COUNTA($C$8:C690))</f>
        <v/>
      </c>
      <c r="C690" s="3"/>
      <c r="D690" s="28" t="str">
        <f>IFERROR(VLOOKUP(ACOMPANHAMENTO_02[[#This Row],[MAT]],FUNCIONARIOS[],3,FALSE),"")</f>
        <v/>
      </c>
      <c r="E690" s="28" t="str">
        <f>IFERROR(VLOOKUP(ACOMPANHAMENTO_02[[#This Row],[MAT]],FUNCIONARIOS[],4,FALSE),"")</f>
        <v/>
      </c>
      <c r="F690" s="8"/>
      <c r="G690" s="7"/>
      <c r="H690" s="28" t="str">
        <f>IFERROR(VLOOKUP(ACOMPANHAMENTO_02[[#This Row],[COD.S]],TABELA_PRODUÇÃO[[COD]:[SERVIÇOS]],3,FALSE),"")</f>
        <v/>
      </c>
      <c r="I690" s="140" t="str">
        <f>IFERROR(VLOOKUP(ACOMPANHAMENTO_02[[#This Row],[COD.S]],TABELA_PRODUÇÃO[[COD]:[UND.]],4,FALSE),"")</f>
        <v/>
      </c>
      <c r="J690" s="141"/>
      <c r="K690" s="58"/>
      <c r="L690" s="9"/>
      <c r="M69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9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9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90" s="140">
        <f>ACOMPANHAMENTO_02[[#This Row],[QUANT]]</f>
        <v>0</v>
      </c>
    </row>
    <row r="691" spans="2:16" x14ac:dyDescent="0.25">
      <c r="B691" s="140" t="str">
        <f>IF(ACOMPANHAMENTO_02[[#This Row],[MAT]]="","",COUNTA($C$8:C691))</f>
        <v/>
      </c>
      <c r="C691" s="3"/>
      <c r="D691" s="28" t="str">
        <f>IFERROR(VLOOKUP(ACOMPANHAMENTO_02[[#This Row],[MAT]],FUNCIONARIOS[],3,FALSE),"")</f>
        <v/>
      </c>
      <c r="E691" s="28" t="str">
        <f>IFERROR(VLOOKUP(ACOMPANHAMENTO_02[[#This Row],[MAT]],FUNCIONARIOS[],4,FALSE),"")</f>
        <v/>
      </c>
      <c r="F691" s="8"/>
      <c r="G691" s="7"/>
      <c r="H691" s="28" t="str">
        <f>IFERROR(VLOOKUP(ACOMPANHAMENTO_02[[#This Row],[COD.S]],TABELA_PRODUÇÃO[[COD]:[SERVIÇOS]],3,FALSE),"")</f>
        <v/>
      </c>
      <c r="I691" s="140" t="str">
        <f>IFERROR(VLOOKUP(ACOMPANHAMENTO_02[[#This Row],[COD.S]],TABELA_PRODUÇÃO[[COD]:[UND.]],4,FALSE),"")</f>
        <v/>
      </c>
      <c r="J691" s="141"/>
      <c r="K691" s="58"/>
      <c r="L691" s="9"/>
      <c r="M69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9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9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91" s="140">
        <f>ACOMPANHAMENTO_02[[#This Row],[QUANT]]</f>
        <v>0</v>
      </c>
    </row>
    <row r="692" spans="2:16" x14ac:dyDescent="0.25">
      <c r="B692" s="140" t="str">
        <f>IF(ACOMPANHAMENTO_02[[#This Row],[MAT]]="","",COUNTA($C$8:C692))</f>
        <v/>
      </c>
      <c r="C692" s="3"/>
      <c r="D692" s="28" t="str">
        <f>IFERROR(VLOOKUP(ACOMPANHAMENTO_02[[#This Row],[MAT]],FUNCIONARIOS[],3,FALSE),"")</f>
        <v/>
      </c>
      <c r="E692" s="28" t="str">
        <f>IFERROR(VLOOKUP(ACOMPANHAMENTO_02[[#This Row],[MAT]],FUNCIONARIOS[],4,FALSE),"")</f>
        <v/>
      </c>
      <c r="F692" s="8"/>
      <c r="G692" s="7"/>
      <c r="H692" s="28" t="str">
        <f>IFERROR(VLOOKUP(ACOMPANHAMENTO_02[[#This Row],[COD.S]],TABELA_PRODUÇÃO[[COD]:[SERVIÇOS]],3,FALSE),"")</f>
        <v/>
      </c>
      <c r="I692" s="140" t="str">
        <f>IFERROR(VLOOKUP(ACOMPANHAMENTO_02[[#This Row],[COD.S]],TABELA_PRODUÇÃO[[COD]:[UND.]],4,FALSE),"")</f>
        <v/>
      </c>
      <c r="J692" s="141"/>
      <c r="K692" s="58"/>
      <c r="L692" s="9"/>
      <c r="M69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9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9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92" s="140">
        <f>ACOMPANHAMENTO_02[[#This Row],[QUANT]]</f>
        <v>0</v>
      </c>
    </row>
    <row r="693" spans="2:16" x14ac:dyDescent="0.25">
      <c r="B693" s="140" t="str">
        <f>IF(ACOMPANHAMENTO_02[[#This Row],[MAT]]="","",COUNTA($C$8:C693))</f>
        <v/>
      </c>
      <c r="C693" s="3"/>
      <c r="D693" s="28" t="str">
        <f>IFERROR(VLOOKUP(ACOMPANHAMENTO_02[[#This Row],[MAT]],FUNCIONARIOS[],3,FALSE),"")</f>
        <v/>
      </c>
      <c r="E693" s="28" t="str">
        <f>IFERROR(VLOOKUP(ACOMPANHAMENTO_02[[#This Row],[MAT]],FUNCIONARIOS[],4,FALSE),"")</f>
        <v/>
      </c>
      <c r="F693" s="8"/>
      <c r="G693" s="7"/>
      <c r="H693" s="28" t="str">
        <f>IFERROR(VLOOKUP(ACOMPANHAMENTO_02[[#This Row],[COD.S]],TABELA_PRODUÇÃO[[COD]:[SERVIÇOS]],3,FALSE),"")</f>
        <v/>
      </c>
      <c r="I693" s="140" t="str">
        <f>IFERROR(VLOOKUP(ACOMPANHAMENTO_02[[#This Row],[COD.S]],TABELA_PRODUÇÃO[[COD]:[UND.]],4,FALSE),"")</f>
        <v/>
      </c>
      <c r="J693" s="141"/>
      <c r="K693" s="58"/>
      <c r="L693" s="9"/>
      <c r="M69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9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9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93" s="140">
        <f>ACOMPANHAMENTO_02[[#This Row],[QUANT]]</f>
        <v>0</v>
      </c>
    </row>
    <row r="694" spans="2:16" x14ac:dyDescent="0.25">
      <c r="B694" s="140" t="str">
        <f>IF(ACOMPANHAMENTO_02[[#This Row],[MAT]]="","",COUNTA($C$8:C694))</f>
        <v/>
      </c>
      <c r="C694" s="3"/>
      <c r="D694" s="28" t="str">
        <f>IFERROR(VLOOKUP(ACOMPANHAMENTO_02[[#This Row],[MAT]],FUNCIONARIOS[],3,FALSE),"")</f>
        <v/>
      </c>
      <c r="E694" s="28" t="str">
        <f>IFERROR(VLOOKUP(ACOMPANHAMENTO_02[[#This Row],[MAT]],FUNCIONARIOS[],4,FALSE),"")</f>
        <v/>
      </c>
      <c r="F694" s="8"/>
      <c r="G694" s="7"/>
      <c r="H694" s="28" t="str">
        <f>IFERROR(VLOOKUP(ACOMPANHAMENTO_02[[#This Row],[COD.S]],TABELA_PRODUÇÃO[[COD]:[SERVIÇOS]],3,FALSE),"")</f>
        <v/>
      </c>
      <c r="I694" s="140" t="str">
        <f>IFERROR(VLOOKUP(ACOMPANHAMENTO_02[[#This Row],[COD.S]],TABELA_PRODUÇÃO[[COD]:[UND.]],4,FALSE),"")</f>
        <v/>
      </c>
      <c r="J694" s="141"/>
      <c r="K694" s="58"/>
      <c r="L694" s="9"/>
      <c r="M69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9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9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94" s="140">
        <f>ACOMPANHAMENTO_02[[#This Row],[QUANT]]</f>
        <v>0</v>
      </c>
    </row>
    <row r="695" spans="2:16" x14ac:dyDescent="0.25">
      <c r="B695" s="140" t="str">
        <f>IF(ACOMPANHAMENTO_02[[#This Row],[MAT]]="","",COUNTA($C$8:C695))</f>
        <v/>
      </c>
      <c r="C695" s="3"/>
      <c r="D695" s="28" t="str">
        <f>IFERROR(VLOOKUP(ACOMPANHAMENTO_02[[#This Row],[MAT]],FUNCIONARIOS[],3,FALSE),"")</f>
        <v/>
      </c>
      <c r="E695" s="28" t="str">
        <f>IFERROR(VLOOKUP(ACOMPANHAMENTO_02[[#This Row],[MAT]],FUNCIONARIOS[],4,FALSE),"")</f>
        <v/>
      </c>
      <c r="F695" s="8"/>
      <c r="G695" s="7"/>
      <c r="H695" s="28" t="str">
        <f>IFERROR(VLOOKUP(ACOMPANHAMENTO_02[[#This Row],[COD.S]],TABELA_PRODUÇÃO[[COD]:[SERVIÇOS]],3,FALSE),"")</f>
        <v/>
      </c>
      <c r="I695" s="140" t="str">
        <f>IFERROR(VLOOKUP(ACOMPANHAMENTO_02[[#This Row],[COD.S]],TABELA_PRODUÇÃO[[COD]:[UND.]],4,FALSE),"")</f>
        <v/>
      </c>
      <c r="J695" s="141"/>
      <c r="K695" s="58"/>
      <c r="L695" s="9"/>
      <c r="M69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9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9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95" s="140">
        <f>ACOMPANHAMENTO_02[[#This Row],[QUANT]]</f>
        <v>0</v>
      </c>
    </row>
    <row r="696" spans="2:16" x14ac:dyDescent="0.25">
      <c r="B696" s="140" t="str">
        <f>IF(ACOMPANHAMENTO_02[[#This Row],[MAT]]="","",COUNTA($C$8:C696))</f>
        <v/>
      </c>
      <c r="C696" s="3"/>
      <c r="D696" s="28" t="str">
        <f>IFERROR(VLOOKUP(ACOMPANHAMENTO_02[[#This Row],[MAT]],FUNCIONARIOS[],3,FALSE),"")</f>
        <v/>
      </c>
      <c r="E696" s="28" t="str">
        <f>IFERROR(VLOOKUP(ACOMPANHAMENTO_02[[#This Row],[MAT]],FUNCIONARIOS[],4,FALSE),"")</f>
        <v/>
      </c>
      <c r="F696" s="8"/>
      <c r="G696" s="7"/>
      <c r="H696" s="28" t="str">
        <f>IFERROR(VLOOKUP(ACOMPANHAMENTO_02[[#This Row],[COD.S]],TABELA_PRODUÇÃO[[COD]:[SERVIÇOS]],3,FALSE),"")</f>
        <v/>
      </c>
      <c r="I696" s="140" t="str">
        <f>IFERROR(VLOOKUP(ACOMPANHAMENTO_02[[#This Row],[COD.S]],TABELA_PRODUÇÃO[[COD]:[UND.]],4,FALSE),"")</f>
        <v/>
      </c>
      <c r="J696" s="141"/>
      <c r="K696" s="58"/>
      <c r="L696" s="9"/>
      <c r="M69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9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9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96" s="140">
        <f>ACOMPANHAMENTO_02[[#This Row],[QUANT]]</f>
        <v>0</v>
      </c>
    </row>
    <row r="697" spans="2:16" x14ac:dyDescent="0.25">
      <c r="B697" s="140" t="str">
        <f>IF(ACOMPANHAMENTO_02[[#This Row],[MAT]]="","",COUNTA($C$8:C697))</f>
        <v/>
      </c>
      <c r="C697" s="3"/>
      <c r="D697" s="28" t="str">
        <f>IFERROR(VLOOKUP(ACOMPANHAMENTO_02[[#This Row],[MAT]],FUNCIONARIOS[],3,FALSE),"")</f>
        <v/>
      </c>
      <c r="E697" s="28" t="str">
        <f>IFERROR(VLOOKUP(ACOMPANHAMENTO_02[[#This Row],[MAT]],FUNCIONARIOS[],4,FALSE),"")</f>
        <v/>
      </c>
      <c r="F697" s="8"/>
      <c r="G697" s="7"/>
      <c r="H697" s="28" t="str">
        <f>IFERROR(VLOOKUP(ACOMPANHAMENTO_02[[#This Row],[COD.S]],TABELA_PRODUÇÃO[[COD]:[SERVIÇOS]],3,FALSE),"")</f>
        <v/>
      </c>
      <c r="I697" s="140" t="str">
        <f>IFERROR(VLOOKUP(ACOMPANHAMENTO_02[[#This Row],[COD.S]],TABELA_PRODUÇÃO[[COD]:[UND.]],4,FALSE),"")</f>
        <v/>
      </c>
      <c r="J697" s="141"/>
      <c r="K697" s="58"/>
      <c r="L697" s="9"/>
      <c r="M69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9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9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97" s="140">
        <f>ACOMPANHAMENTO_02[[#This Row],[QUANT]]</f>
        <v>0</v>
      </c>
    </row>
    <row r="698" spans="2:16" x14ac:dyDescent="0.25">
      <c r="B698" s="140" t="str">
        <f>IF(ACOMPANHAMENTO_02[[#This Row],[MAT]]="","",COUNTA($C$8:C698))</f>
        <v/>
      </c>
      <c r="C698" s="3"/>
      <c r="D698" s="28" t="str">
        <f>IFERROR(VLOOKUP(ACOMPANHAMENTO_02[[#This Row],[MAT]],FUNCIONARIOS[],3,FALSE),"")</f>
        <v/>
      </c>
      <c r="E698" s="28" t="str">
        <f>IFERROR(VLOOKUP(ACOMPANHAMENTO_02[[#This Row],[MAT]],FUNCIONARIOS[],4,FALSE),"")</f>
        <v/>
      </c>
      <c r="F698" s="8"/>
      <c r="G698" s="7"/>
      <c r="H698" s="28" t="str">
        <f>IFERROR(VLOOKUP(ACOMPANHAMENTO_02[[#This Row],[COD.S]],TABELA_PRODUÇÃO[[COD]:[SERVIÇOS]],3,FALSE),"")</f>
        <v/>
      </c>
      <c r="I698" s="140" t="str">
        <f>IFERROR(VLOOKUP(ACOMPANHAMENTO_02[[#This Row],[COD.S]],TABELA_PRODUÇÃO[[COD]:[UND.]],4,FALSE),"")</f>
        <v/>
      </c>
      <c r="J698" s="141"/>
      <c r="K698" s="58"/>
      <c r="L698" s="9"/>
      <c r="M69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9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9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98" s="140">
        <f>ACOMPANHAMENTO_02[[#This Row],[QUANT]]</f>
        <v>0</v>
      </c>
    </row>
    <row r="699" spans="2:16" x14ac:dyDescent="0.25">
      <c r="B699" s="140" t="str">
        <f>IF(ACOMPANHAMENTO_02[[#This Row],[MAT]]="","",COUNTA($C$8:C699))</f>
        <v/>
      </c>
      <c r="C699" s="3"/>
      <c r="D699" s="28" t="str">
        <f>IFERROR(VLOOKUP(ACOMPANHAMENTO_02[[#This Row],[MAT]],FUNCIONARIOS[],3,FALSE),"")</f>
        <v/>
      </c>
      <c r="E699" s="28" t="str">
        <f>IFERROR(VLOOKUP(ACOMPANHAMENTO_02[[#This Row],[MAT]],FUNCIONARIOS[],4,FALSE),"")</f>
        <v/>
      </c>
      <c r="F699" s="8"/>
      <c r="G699" s="7"/>
      <c r="H699" s="28" t="str">
        <f>IFERROR(VLOOKUP(ACOMPANHAMENTO_02[[#This Row],[COD.S]],TABELA_PRODUÇÃO[[COD]:[SERVIÇOS]],3,FALSE),"")</f>
        <v/>
      </c>
      <c r="I699" s="140" t="str">
        <f>IFERROR(VLOOKUP(ACOMPANHAMENTO_02[[#This Row],[COD.S]],TABELA_PRODUÇÃO[[COD]:[UND.]],4,FALSE),"")</f>
        <v/>
      </c>
      <c r="J699" s="141"/>
      <c r="K699" s="58"/>
      <c r="L699" s="9"/>
      <c r="M69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69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69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699" s="140">
        <f>ACOMPANHAMENTO_02[[#This Row],[QUANT]]</f>
        <v>0</v>
      </c>
    </row>
    <row r="700" spans="2:16" x14ac:dyDescent="0.25">
      <c r="B700" s="140" t="str">
        <f>IF(ACOMPANHAMENTO_02[[#This Row],[MAT]]="","",COUNTA($C$8:C700))</f>
        <v/>
      </c>
      <c r="C700" s="3"/>
      <c r="D700" s="28" t="str">
        <f>IFERROR(VLOOKUP(ACOMPANHAMENTO_02[[#This Row],[MAT]],FUNCIONARIOS[],3,FALSE),"")</f>
        <v/>
      </c>
      <c r="E700" s="28" t="str">
        <f>IFERROR(VLOOKUP(ACOMPANHAMENTO_02[[#This Row],[MAT]],FUNCIONARIOS[],4,FALSE),"")</f>
        <v/>
      </c>
      <c r="F700" s="8"/>
      <c r="G700" s="7"/>
      <c r="H700" s="28" t="str">
        <f>IFERROR(VLOOKUP(ACOMPANHAMENTO_02[[#This Row],[COD.S]],TABELA_PRODUÇÃO[[COD]:[SERVIÇOS]],3,FALSE),"")</f>
        <v/>
      </c>
      <c r="I700" s="140" t="str">
        <f>IFERROR(VLOOKUP(ACOMPANHAMENTO_02[[#This Row],[COD.S]],TABELA_PRODUÇÃO[[COD]:[UND.]],4,FALSE),"")</f>
        <v/>
      </c>
      <c r="J700" s="141"/>
      <c r="K700" s="58"/>
      <c r="L700" s="9"/>
      <c r="M70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0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0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00" s="140">
        <f>ACOMPANHAMENTO_02[[#This Row],[QUANT]]</f>
        <v>0</v>
      </c>
    </row>
    <row r="701" spans="2:16" x14ac:dyDescent="0.25">
      <c r="B701" s="140" t="str">
        <f>IF(ACOMPANHAMENTO_02[[#This Row],[MAT]]="","",COUNTA($C$8:C701))</f>
        <v/>
      </c>
      <c r="C701" s="3"/>
      <c r="D701" s="28" t="str">
        <f>IFERROR(VLOOKUP(ACOMPANHAMENTO_02[[#This Row],[MAT]],FUNCIONARIOS[],3,FALSE),"")</f>
        <v/>
      </c>
      <c r="E701" s="28" t="str">
        <f>IFERROR(VLOOKUP(ACOMPANHAMENTO_02[[#This Row],[MAT]],FUNCIONARIOS[],4,FALSE),"")</f>
        <v/>
      </c>
      <c r="F701" s="8"/>
      <c r="G701" s="7"/>
      <c r="H701" s="28" t="str">
        <f>IFERROR(VLOOKUP(ACOMPANHAMENTO_02[[#This Row],[COD.S]],TABELA_PRODUÇÃO[[COD]:[SERVIÇOS]],3,FALSE),"")</f>
        <v/>
      </c>
      <c r="I701" s="140" t="str">
        <f>IFERROR(VLOOKUP(ACOMPANHAMENTO_02[[#This Row],[COD.S]],TABELA_PRODUÇÃO[[COD]:[UND.]],4,FALSE),"")</f>
        <v/>
      </c>
      <c r="J701" s="141"/>
      <c r="K701" s="58"/>
      <c r="L701" s="9"/>
      <c r="M70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0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0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01" s="140">
        <f>ACOMPANHAMENTO_02[[#This Row],[QUANT]]</f>
        <v>0</v>
      </c>
    </row>
    <row r="702" spans="2:16" x14ac:dyDescent="0.25">
      <c r="B702" s="140" t="str">
        <f>IF(ACOMPANHAMENTO_02[[#This Row],[MAT]]="","",COUNTA($C$8:C702))</f>
        <v/>
      </c>
      <c r="C702" s="3"/>
      <c r="D702" s="28" t="str">
        <f>IFERROR(VLOOKUP(ACOMPANHAMENTO_02[[#This Row],[MAT]],FUNCIONARIOS[],3,FALSE),"")</f>
        <v/>
      </c>
      <c r="E702" s="28" t="str">
        <f>IFERROR(VLOOKUP(ACOMPANHAMENTO_02[[#This Row],[MAT]],FUNCIONARIOS[],4,FALSE),"")</f>
        <v/>
      </c>
      <c r="F702" s="8"/>
      <c r="G702" s="7"/>
      <c r="H702" s="28" t="str">
        <f>IFERROR(VLOOKUP(ACOMPANHAMENTO_02[[#This Row],[COD.S]],TABELA_PRODUÇÃO[[COD]:[SERVIÇOS]],3,FALSE),"")</f>
        <v/>
      </c>
      <c r="I702" s="140" t="str">
        <f>IFERROR(VLOOKUP(ACOMPANHAMENTO_02[[#This Row],[COD.S]],TABELA_PRODUÇÃO[[COD]:[UND.]],4,FALSE),"")</f>
        <v/>
      </c>
      <c r="J702" s="141"/>
      <c r="K702" s="58"/>
      <c r="L702" s="9"/>
      <c r="M70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0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0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02" s="140">
        <f>ACOMPANHAMENTO_02[[#This Row],[QUANT]]</f>
        <v>0</v>
      </c>
    </row>
    <row r="703" spans="2:16" x14ac:dyDescent="0.25">
      <c r="B703" s="140" t="str">
        <f>IF(ACOMPANHAMENTO_02[[#This Row],[MAT]]="","",COUNTA($C$8:C703))</f>
        <v/>
      </c>
      <c r="C703" s="3"/>
      <c r="D703" s="28" t="str">
        <f>IFERROR(VLOOKUP(ACOMPANHAMENTO_02[[#This Row],[MAT]],FUNCIONARIOS[],3,FALSE),"")</f>
        <v/>
      </c>
      <c r="E703" s="28" t="str">
        <f>IFERROR(VLOOKUP(ACOMPANHAMENTO_02[[#This Row],[MAT]],FUNCIONARIOS[],4,FALSE),"")</f>
        <v/>
      </c>
      <c r="F703" s="8"/>
      <c r="G703" s="7"/>
      <c r="H703" s="28" t="str">
        <f>IFERROR(VLOOKUP(ACOMPANHAMENTO_02[[#This Row],[COD.S]],TABELA_PRODUÇÃO[[COD]:[SERVIÇOS]],3,FALSE),"")</f>
        <v/>
      </c>
      <c r="I703" s="140" t="str">
        <f>IFERROR(VLOOKUP(ACOMPANHAMENTO_02[[#This Row],[COD.S]],TABELA_PRODUÇÃO[[COD]:[UND.]],4,FALSE),"")</f>
        <v/>
      </c>
      <c r="J703" s="141"/>
      <c r="K703" s="58"/>
      <c r="L703" s="9"/>
      <c r="M70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0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0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03" s="140">
        <f>ACOMPANHAMENTO_02[[#This Row],[QUANT]]</f>
        <v>0</v>
      </c>
    </row>
    <row r="704" spans="2:16" x14ac:dyDescent="0.25">
      <c r="B704" s="140" t="str">
        <f>IF(ACOMPANHAMENTO_02[[#This Row],[MAT]]="","",COUNTA($C$8:C704))</f>
        <v/>
      </c>
      <c r="C704" s="3"/>
      <c r="D704" s="28" t="str">
        <f>IFERROR(VLOOKUP(ACOMPANHAMENTO_02[[#This Row],[MAT]],FUNCIONARIOS[],3,FALSE),"")</f>
        <v/>
      </c>
      <c r="E704" s="28" t="str">
        <f>IFERROR(VLOOKUP(ACOMPANHAMENTO_02[[#This Row],[MAT]],FUNCIONARIOS[],4,FALSE),"")</f>
        <v/>
      </c>
      <c r="F704" s="8"/>
      <c r="G704" s="7"/>
      <c r="H704" s="28" t="str">
        <f>IFERROR(VLOOKUP(ACOMPANHAMENTO_02[[#This Row],[COD.S]],TABELA_PRODUÇÃO[[COD]:[SERVIÇOS]],3,FALSE),"")</f>
        <v/>
      </c>
      <c r="I704" s="140" t="str">
        <f>IFERROR(VLOOKUP(ACOMPANHAMENTO_02[[#This Row],[COD.S]],TABELA_PRODUÇÃO[[COD]:[UND.]],4,FALSE),"")</f>
        <v/>
      </c>
      <c r="J704" s="141"/>
      <c r="K704" s="58"/>
      <c r="L704" s="9"/>
      <c r="M70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0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0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04" s="140">
        <f>ACOMPANHAMENTO_02[[#This Row],[QUANT]]</f>
        <v>0</v>
      </c>
    </row>
    <row r="705" spans="2:16" x14ac:dyDescent="0.25">
      <c r="B705" s="140" t="str">
        <f>IF(ACOMPANHAMENTO_02[[#This Row],[MAT]]="","",COUNTA($C$8:C705))</f>
        <v/>
      </c>
      <c r="C705" s="3"/>
      <c r="D705" s="28" t="str">
        <f>IFERROR(VLOOKUP(ACOMPANHAMENTO_02[[#This Row],[MAT]],FUNCIONARIOS[],3,FALSE),"")</f>
        <v/>
      </c>
      <c r="E705" s="28" t="str">
        <f>IFERROR(VLOOKUP(ACOMPANHAMENTO_02[[#This Row],[MAT]],FUNCIONARIOS[],4,FALSE),"")</f>
        <v/>
      </c>
      <c r="F705" s="8"/>
      <c r="G705" s="7"/>
      <c r="H705" s="28" t="str">
        <f>IFERROR(VLOOKUP(ACOMPANHAMENTO_02[[#This Row],[COD.S]],TABELA_PRODUÇÃO[[COD]:[SERVIÇOS]],3,FALSE),"")</f>
        <v/>
      </c>
      <c r="I705" s="140" t="str">
        <f>IFERROR(VLOOKUP(ACOMPANHAMENTO_02[[#This Row],[COD.S]],TABELA_PRODUÇÃO[[COD]:[UND.]],4,FALSE),"")</f>
        <v/>
      </c>
      <c r="J705" s="141"/>
      <c r="K705" s="58"/>
      <c r="L705" s="9"/>
      <c r="M70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0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0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05" s="140">
        <f>ACOMPANHAMENTO_02[[#This Row],[QUANT]]</f>
        <v>0</v>
      </c>
    </row>
    <row r="706" spans="2:16" x14ac:dyDescent="0.25">
      <c r="B706" s="140" t="str">
        <f>IF(ACOMPANHAMENTO_02[[#This Row],[MAT]]="","",COUNTA($C$8:C706))</f>
        <v/>
      </c>
      <c r="C706" s="3"/>
      <c r="D706" s="28" t="str">
        <f>IFERROR(VLOOKUP(ACOMPANHAMENTO_02[[#This Row],[MAT]],FUNCIONARIOS[],3,FALSE),"")</f>
        <v/>
      </c>
      <c r="E706" s="28" t="str">
        <f>IFERROR(VLOOKUP(ACOMPANHAMENTO_02[[#This Row],[MAT]],FUNCIONARIOS[],4,FALSE),"")</f>
        <v/>
      </c>
      <c r="F706" s="8"/>
      <c r="G706" s="7"/>
      <c r="H706" s="28" t="str">
        <f>IFERROR(VLOOKUP(ACOMPANHAMENTO_02[[#This Row],[COD.S]],TABELA_PRODUÇÃO[[COD]:[SERVIÇOS]],3,FALSE),"")</f>
        <v/>
      </c>
      <c r="I706" s="140" t="str">
        <f>IFERROR(VLOOKUP(ACOMPANHAMENTO_02[[#This Row],[COD.S]],TABELA_PRODUÇÃO[[COD]:[UND.]],4,FALSE),"")</f>
        <v/>
      </c>
      <c r="J706" s="141"/>
      <c r="K706" s="58"/>
      <c r="L706" s="9"/>
      <c r="M70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0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0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06" s="140">
        <f>ACOMPANHAMENTO_02[[#This Row],[QUANT]]</f>
        <v>0</v>
      </c>
    </row>
    <row r="707" spans="2:16" x14ac:dyDescent="0.25">
      <c r="B707" s="140" t="str">
        <f>IF(ACOMPANHAMENTO_02[[#This Row],[MAT]]="","",COUNTA($C$8:C707))</f>
        <v/>
      </c>
      <c r="C707" s="3"/>
      <c r="D707" s="28" t="str">
        <f>IFERROR(VLOOKUP(ACOMPANHAMENTO_02[[#This Row],[MAT]],FUNCIONARIOS[],3,FALSE),"")</f>
        <v/>
      </c>
      <c r="E707" s="28" t="str">
        <f>IFERROR(VLOOKUP(ACOMPANHAMENTO_02[[#This Row],[MAT]],FUNCIONARIOS[],4,FALSE),"")</f>
        <v/>
      </c>
      <c r="F707" s="8"/>
      <c r="G707" s="7"/>
      <c r="H707" s="28" t="str">
        <f>IFERROR(VLOOKUP(ACOMPANHAMENTO_02[[#This Row],[COD.S]],TABELA_PRODUÇÃO[[COD]:[SERVIÇOS]],3,FALSE),"")</f>
        <v/>
      </c>
      <c r="I707" s="140" t="str">
        <f>IFERROR(VLOOKUP(ACOMPANHAMENTO_02[[#This Row],[COD.S]],TABELA_PRODUÇÃO[[COD]:[UND.]],4,FALSE),"")</f>
        <v/>
      </c>
      <c r="J707" s="141"/>
      <c r="K707" s="58"/>
      <c r="L707" s="9"/>
      <c r="M70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0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0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07" s="140">
        <f>ACOMPANHAMENTO_02[[#This Row],[QUANT]]</f>
        <v>0</v>
      </c>
    </row>
    <row r="708" spans="2:16" x14ac:dyDescent="0.25">
      <c r="B708" s="140" t="str">
        <f>IF(ACOMPANHAMENTO_02[[#This Row],[MAT]]="","",COUNTA($C$8:C708))</f>
        <v/>
      </c>
      <c r="C708" s="3"/>
      <c r="D708" s="28" t="str">
        <f>IFERROR(VLOOKUP(ACOMPANHAMENTO_02[[#This Row],[MAT]],FUNCIONARIOS[],3,FALSE),"")</f>
        <v/>
      </c>
      <c r="E708" s="28" t="str">
        <f>IFERROR(VLOOKUP(ACOMPANHAMENTO_02[[#This Row],[MAT]],FUNCIONARIOS[],4,FALSE),"")</f>
        <v/>
      </c>
      <c r="F708" s="8"/>
      <c r="G708" s="7"/>
      <c r="H708" s="28" t="str">
        <f>IFERROR(VLOOKUP(ACOMPANHAMENTO_02[[#This Row],[COD.S]],TABELA_PRODUÇÃO[[COD]:[SERVIÇOS]],3,FALSE),"")</f>
        <v/>
      </c>
      <c r="I708" s="140" t="str">
        <f>IFERROR(VLOOKUP(ACOMPANHAMENTO_02[[#This Row],[COD.S]],TABELA_PRODUÇÃO[[COD]:[UND.]],4,FALSE),"")</f>
        <v/>
      </c>
      <c r="J708" s="141"/>
      <c r="K708" s="58"/>
      <c r="L708" s="9"/>
      <c r="M70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0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0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08" s="140">
        <f>ACOMPANHAMENTO_02[[#This Row],[QUANT]]</f>
        <v>0</v>
      </c>
    </row>
    <row r="709" spans="2:16" x14ac:dyDescent="0.25">
      <c r="B709" s="140" t="str">
        <f>IF(ACOMPANHAMENTO_02[[#This Row],[MAT]]="","",COUNTA($C$8:C709))</f>
        <v/>
      </c>
      <c r="C709" s="3"/>
      <c r="D709" s="28" t="str">
        <f>IFERROR(VLOOKUP(ACOMPANHAMENTO_02[[#This Row],[MAT]],FUNCIONARIOS[],3,FALSE),"")</f>
        <v/>
      </c>
      <c r="E709" s="28" t="str">
        <f>IFERROR(VLOOKUP(ACOMPANHAMENTO_02[[#This Row],[MAT]],FUNCIONARIOS[],4,FALSE),"")</f>
        <v/>
      </c>
      <c r="F709" s="8"/>
      <c r="G709" s="7"/>
      <c r="H709" s="28" t="str">
        <f>IFERROR(VLOOKUP(ACOMPANHAMENTO_02[[#This Row],[COD.S]],TABELA_PRODUÇÃO[[COD]:[SERVIÇOS]],3,FALSE),"")</f>
        <v/>
      </c>
      <c r="I709" s="140" t="str">
        <f>IFERROR(VLOOKUP(ACOMPANHAMENTO_02[[#This Row],[COD.S]],TABELA_PRODUÇÃO[[COD]:[UND.]],4,FALSE),"")</f>
        <v/>
      </c>
      <c r="J709" s="141"/>
      <c r="K709" s="58"/>
      <c r="L709" s="9"/>
      <c r="M70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0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0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09" s="140">
        <f>ACOMPANHAMENTO_02[[#This Row],[QUANT]]</f>
        <v>0</v>
      </c>
    </row>
    <row r="710" spans="2:16" x14ac:dyDescent="0.25">
      <c r="B710" s="140" t="str">
        <f>IF(ACOMPANHAMENTO_02[[#This Row],[MAT]]="","",COUNTA($C$8:C710))</f>
        <v/>
      </c>
      <c r="C710" s="3"/>
      <c r="D710" s="28" t="str">
        <f>IFERROR(VLOOKUP(ACOMPANHAMENTO_02[[#This Row],[MAT]],FUNCIONARIOS[],3,FALSE),"")</f>
        <v/>
      </c>
      <c r="E710" s="28" t="str">
        <f>IFERROR(VLOOKUP(ACOMPANHAMENTO_02[[#This Row],[MAT]],FUNCIONARIOS[],4,FALSE),"")</f>
        <v/>
      </c>
      <c r="F710" s="8"/>
      <c r="G710" s="7"/>
      <c r="H710" s="28" t="str">
        <f>IFERROR(VLOOKUP(ACOMPANHAMENTO_02[[#This Row],[COD.S]],TABELA_PRODUÇÃO[[COD]:[SERVIÇOS]],3,FALSE),"")</f>
        <v/>
      </c>
      <c r="I710" s="140" t="str">
        <f>IFERROR(VLOOKUP(ACOMPANHAMENTO_02[[#This Row],[COD.S]],TABELA_PRODUÇÃO[[COD]:[UND.]],4,FALSE),"")</f>
        <v/>
      </c>
      <c r="J710" s="141"/>
      <c r="K710" s="58"/>
      <c r="L710" s="9"/>
      <c r="M71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1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1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10" s="140">
        <f>ACOMPANHAMENTO_02[[#This Row],[QUANT]]</f>
        <v>0</v>
      </c>
    </row>
    <row r="711" spans="2:16" x14ac:dyDescent="0.25">
      <c r="B711" s="140" t="str">
        <f>IF(ACOMPANHAMENTO_02[[#This Row],[MAT]]="","",COUNTA($C$8:C711))</f>
        <v/>
      </c>
      <c r="C711" s="3"/>
      <c r="D711" s="28" t="str">
        <f>IFERROR(VLOOKUP(ACOMPANHAMENTO_02[[#This Row],[MAT]],FUNCIONARIOS[],3,FALSE),"")</f>
        <v/>
      </c>
      <c r="E711" s="28" t="str">
        <f>IFERROR(VLOOKUP(ACOMPANHAMENTO_02[[#This Row],[MAT]],FUNCIONARIOS[],4,FALSE),"")</f>
        <v/>
      </c>
      <c r="F711" s="8"/>
      <c r="G711" s="7"/>
      <c r="H711" s="28" t="str">
        <f>IFERROR(VLOOKUP(ACOMPANHAMENTO_02[[#This Row],[COD.S]],TABELA_PRODUÇÃO[[COD]:[SERVIÇOS]],3,FALSE),"")</f>
        <v/>
      </c>
      <c r="I711" s="140" t="str">
        <f>IFERROR(VLOOKUP(ACOMPANHAMENTO_02[[#This Row],[COD.S]],TABELA_PRODUÇÃO[[COD]:[UND.]],4,FALSE),"")</f>
        <v/>
      </c>
      <c r="J711" s="141"/>
      <c r="K711" s="58"/>
      <c r="L711" s="9"/>
      <c r="M71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1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1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11" s="140">
        <f>ACOMPANHAMENTO_02[[#This Row],[QUANT]]</f>
        <v>0</v>
      </c>
    </row>
    <row r="712" spans="2:16" x14ac:dyDescent="0.25">
      <c r="B712" s="140" t="str">
        <f>IF(ACOMPANHAMENTO_02[[#This Row],[MAT]]="","",COUNTA($C$8:C712))</f>
        <v/>
      </c>
      <c r="C712" s="3"/>
      <c r="D712" s="28" t="str">
        <f>IFERROR(VLOOKUP(ACOMPANHAMENTO_02[[#This Row],[MAT]],FUNCIONARIOS[],3,FALSE),"")</f>
        <v/>
      </c>
      <c r="E712" s="28" t="str">
        <f>IFERROR(VLOOKUP(ACOMPANHAMENTO_02[[#This Row],[MAT]],FUNCIONARIOS[],4,FALSE),"")</f>
        <v/>
      </c>
      <c r="F712" s="8"/>
      <c r="G712" s="7"/>
      <c r="H712" s="28" t="str">
        <f>IFERROR(VLOOKUP(ACOMPANHAMENTO_02[[#This Row],[COD.S]],TABELA_PRODUÇÃO[[COD]:[SERVIÇOS]],3,FALSE),"")</f>
        <v/>
      </c>
      <c r="I712" s="140" t="str">
        <f>IFERROR(VLOOKUP(ACOMPANHAMENTO_02[[#This Row],[COD.S]],TABELA_PRODUÇÃO[[COD]:[UND.]],4,FALSE),"")</f>
        <v/>
      </c>
      <c r="J712" s="141"/>
      <c r="K712" s="58"/>
      <c r="L712" s="9"/>
      <c r="M71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1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1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12" s="140">
        <f>ACOMPANHAMENTO_02[[#This Row],[QUANT]]</f>
        <v>0</v>
      </c>
    </row>
    <row r="713" spans="2:16" x14ac:dyDescent="0.25">
      <c r="B713" s="140" t="str">
        <f>IF(ACOMPANHAMENTO_02[[#This Row],[MAT]]="","",COUNTA($C$8:C713))</f>
        <v/>
      </c>
      <c r="C713" s="3"/>
      <c r="D713" s="28" t="str">
        <f>IFERROR(VLOOKUP(ACOMPANHAMENTO_02[[#This Row],[MAT]],FUNCIONARIOS[],3,FALSE),"")</f>
        <v/>
      </c>
      <c r="E713" s="28" t="str">
        <f>IFERROR(VLOOKUP(ACOMPANHAMENTO_02[[#This Row],[MAT]],FUNCIONARIOS[],4,FALSE),"")</f>
        <v/>
      </c>
      <c r="F713" s="8"/>
      <c r="G713" s="7"/>
      <c r="H713" s="28" t="str">
        <f>IFERROR(VLOOKUP(ACOMPANHAMENTO_02[[#This Row],[COD.S]],TABELA_PRODUÇÃO[[COD]:[SERVIÇOS]],3,FALSE),"")</f>
        <v/>
      </c>
      <c r="I713" s="140" t="str">
        <f>IFERROR(VLOOKUP(ACOMPANHAMENTO_02[[#This Row],[COD.S]],TABELA_PRODUÇÃO[[COD]:[UND.]],4,FALSE),"")</f>
        <v/>
      </c>
      <c r="J713" s="141"/>
      <c r="K713" s="58"/>
      <c r="L713" s="9"/>
      <c r="M71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1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1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13" s="140">
        <f>ACOMPANHAMENTO_02[[#This Row],[QUANT]]</f>
        <v>0</v>
      </c>
    </row>
    <row r="714" spans="2:16" x14ac:dyDescent="0.25">
      <c r="B714" s="140" t="str">
        <f>IF(ACOMPANHAMENTO_02[[#This Row],[MAT]]="","",COUNTA($C$8:C714))</f>
        <v/>
      </c>
      <c r="C714" s="3"/>
      <c r="D714" s="28" t="str">
        <f>IFERROR(VLOOKUP(ACOMPANHAMENTO_02[[#This Row],[MAT]],FUNCIONARIOS[],3,FALSE),"")</f>
        <v/>
      </c>
      <c r="E714" s="28" t="str">
        <f>IFERROR(VLOOKUP(ACOMPANHAMENTO_02[[#This Row],[MAT]],FUNCIONARIOS[],4,FALSE),"")</f>
        <v/>
      </c>
      <c r="F714" s="8"/>
      <c r="G714" s="7"/>
      <c r="H714" s="28" t="str">
        <f>IFERROR(VLOOKUP(ACOMPANHAMENTO_02[[#This Row],[COD.S]],TABELA_PRODUÇÃO[[COD]:[SERVIÇOS]],3,FALSE),"")</f>
        <v/>
      </c>
      <c r="I714" s="140" t="str">
        <f>IFERROR(VLOOKUP(ACOMPANHAMENTO_02[[#This Row],[COD.S]],TABELA_PRODUÇÃO[[COD]:[UND.]],4,FALSE),"")</f>
        <v/>
      </c>
      <c r="J714" s="141"/>
      <c r="K714" s="58"/>
      <c r="L714" s="9"/>
      <c r="M71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1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1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14" s="140">
        <f>ACOMPANHAMENTO_02[[#This Row],[QUANT]]</f>
        <v>0</v>
      </c>
    </row>
    <row r="715" spans="2:16" x14ac:dyDescent="0.25">
      <c r="B715" s="140" t="str">
        <f>IF(ACOMPANHAMENTO_02[[#This Row],[MAT]]="","",COUNTA($C$8:C715))</f>
        <v/>
      </c>
      <c r="C715" s="3"/>
      <c r="D715" s="28" t="str">
        <f>IFERROR(VLOOKUP(ACOMPANHAMENTO_02[[#This Row],[MAT]],FUNCIONARIOS[],3,FALSE),"")</f>
        <v/>
      </c>
      <c r="E715" s="28" t="str">
        <f>IFERROR(VLOOKUP(ACOMPANHAMENTO_02[[#This Row],[MAT]],FUNCIONARIOS[],4,FALSE),"")</f>
        <v/>
      </c>
      <c r="F715" s="8"/>
      <c r="G715" s="7"/>
      <c r="H715" s="28" t="str">
        <f>IFERROR(VLOOKUP(ACOMPANHAMENTO_02[[#This Row],[COD.S]],TABELA_PRODUÇÃO[[COD]:[SERVIÇOS]],3,FALSE),"")</f>
        <v/>
      </c>
      <c r="I715" s="140" t="str">
        <f>IFERROR(VLOOKUP(ACOMPANHAMENTO_02[[#This Row],[COD.S]],TABELA_PRODUÇÃO[[COD]:[UND.]],4,FALSE),"")</f>
        <v/>
      </c>
      <c r="J715" s="141"/>
      <c r="K715" s="58"/>
      <c r="L715" s="9"/>
      <c r="M71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1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1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15" s="140">
        <f>ACOMPANHAMENTO_02[[#This Row],[QUANT]]</f>
        <v>0</v>
      </c>
    </row>
    <row r="716" spans="2:16" x14ac:dyDescent="0.25">
      <c r="B716" s="140" t="str">
        <f>IF(ACOMPANHAMENTO_02[[#This Row],[MAT]]="","",COUNTA($C$8:C716))</f>
        <v/>
      </c>
      <c r="C716" s="3"/>
      <c r="D716" s="28" t="str">
        <f>IFERROR(VLOOKUP(ACOMPANHAMENTO_02[[#This Row],[MAT]],FUNCIONARIOS[],3,FALSE),"")</f>
        <v/>
      </c>
      <c r="E716" s="28" t="str">
        <f>IFERROR(VLOOKUP(ACOMPANHAMENTO_02[[#This Row],[MAT]],FUNCIONARIOS[],4,FALSE),"")</f>
        <v/>
      </c>
      <c r="F716" s="8"/>
      <c r="G716" s="7"/>
      <c r="H716" s="28" t="str">
        <f>IFERROR(VLOOKUP(ACOMPANHAMENTO_02[[#This Row],[COD.S]],TABELA_PRODUÇÃO[[COD]:[SERVIÇOS]],3,FALSE),"")</f>
        <v/>
      </c>
      <c r="I716" s="140" t="str">
        <f>IFERROR(VLOOKUP(ACOMPANHAMENTO_02[[#This Row],[COD.S]],TABELA_PRODUÇÃO[[COD]:[UND.]],4,FALSE),"")</f>
        <v/>
      </c>
      <c r="J716" s="141"/>
      <c r="K716" s="58"/>
      <c r="L716" s="9"/>
      <c r="M71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1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1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16" s="140">
        <f>ACOMPANHAMENTO_02[[#This Row],[QUANT]]</f>
        <v>0</v>
      </c>
    </row>
    <row r="717" spans="2:16" x14ac:dyDescent="0.25">
      <c r="B717" s="140" t="str">
        <f>IF(ACOMPANHAMENTO_02[[#This Row],[MAT]]="","",COUNTA($C$8:C717))</f>
        <v/>
      </c>
      <c r="C717" s="3"/>
      <c r="D717" s="28" t="str">
        <f>IFERROR(VLOOKUP(ACOMPANHAMENTO_02[[#This Row],[MAT]],FUNCIONARIOS[],3,FALSE),"")</f>
        <v/>
      </c>
      <c r="E717" s="28" t="str">
        <f>IFERROR(VLOOKUP(ACOMPANHAMENTO_02[[#This Row],[MAT]],FUNCIONARIOS[],4,FALSE),"")</f>
        <v/>
      </c>
      <c r="F717" s="8"/>
      <c r="G717" s="7"/>
      <c r="H717" s="28" t="str">
        <f>IFERROR(VLOOKUP(ACOMPANHAMENTO_02[[#This Row],[COD.S]],TABELA_PRODUÇÃO[[COD]:[SERVIÇOS]],3,FALSE),"")</f>
        <v/>
      </c>
      <c r="I717" s="140" t="str">
        <f>IFERROR(VLOOKUP(ACOMPANHAMENTO_02[[#This Row],[COD.S]],TABELA_PRODUÇÃO[[COD]:[UND.]],4,FALSE),"")</f>
        <v/>
      </c>
      <c r="J717" s="141"/>
      <c r="K717" s="58"/>
      <c r="L717" s="9"/>
      <c r="M71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1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1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17" s="140">
        <f>ACOMPANHAMENTO_02[[#This Row],[QUANT]]</f>
        <v>0</v>
      </c>
    </row>
    <row r="718" spans="2:16" x14ac:dyDescent="0.25">
      <c r="B718" s="140" t="str">
        <f>IF(ACOMPANHAMENTO_02[[#This Row],[MAT]]="","",COUNTA($C$8:C718))</f>
        <v/>
      </c>
      <c r="C718" s="3"/>
      <c r="D718" s="28" t="str">
        <f>IFERROR(VLOOKUP(ACOMPANHAMENTO_02[[#This Row],[MAT]],FUNCIONARIOS[],3,FALSE),"")</f>
        <v/>
      </c>
      <c r="E718" s="28" t="str">
        <f>IFERROR(VLOOKUP(ACOMPANHAMENTO_02[[#This Row],[MAT]],FUNCIONARIOS[],4,FALSE),"")</f>
        <v/>
      </c>
      <c r="F718" s="8"/>
      <c r="G718" s="7"/>
      <c r="H718" s="28" t="str">
        <f>IFERROR(VLOOKUP(ACOMPANHAMENTO_02[[#This Row],[COD.S]],TABELA_PRODUÇÃO[[COD]:[SERVIÇOS]],3,FALSE),"")</f>
        <v/>
      </c>
      <c r="I718" s="140" t="str">
        <f>IFERROR(VLOOKUP(ACOMPANHAMENTO_02[[#This Row],[COD.S]],TABELA_PRODUÇÃO[[COD]:[UND.]],4,FALSE),"")</f>
        <v/>
      </c>
      <c r="J718" s="141"/>
      <c r="K718" s="58"/>
      <c r="L718" s="9"/>
      <c r="M71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1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1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18" s="140">
        <f>ACOMPANHAMENTO_02[[#This Row],[QUANT]]</f>
        <v>0</v>
      </c>
    </row>
    <row r="719" spans="2:16" x14ac:dyDescent="0.25">
      <c r="B719" s="140" t="str">
        <f>IF(ACOMPANHAMENTO_02[[#This Row],[MAT]]="","",COUNTA($C$8:C719))</f>
        <v/>
      </c>
      <c r="C719" s="3"/>
      <c r="D719" s="28" t="str">
        <f>IFERROR(VLOOKUP(ACOMPANHAMENTO_02[[#This Row],[MAT]],FUNCIONARIOS[],3,FALSE),"")</f>
        <v/>
      </c>
      <c r="E719" s="28" t="str">
        <f>IFERROR(VLOOKUP(ACOMPANHAMENTO_02[[#This Row],[MAT]],FUNCIONARIOS[],4,FALSE),"")</f>
        <v/>
      </c>
      <c r="F719" s="8"/>
      <c r="G719" s="7"/>
      <c r="H719" s="28" t="str">
        <f>IFERROR(VLOOKUP(ACOMPANHAMENTO_02[[#This Row],[COD.S]],TABELA_PRODUÇÃO[[COD]:[SERVIÇOS]],3,FALSE),"")</f>
        <v/>
      </c>
      <c r="I719" s="140" t="str">
        <f>IFERROR(VLOOKUP(ACOMPANHAMENTO_02[[#This Row],[COD.S]],TABELA_PRODUÇÃO[[COD]:[UND.]],4,FALSE),"")</f>
        <v/>
      </c>
      <c r="J719" s="141"/>
      <c r="K719" s="58"/>
      <c r="L719" s="9"/>
      <c r="M71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1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1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19" s="140">
        <f>ACOMPANHAMENTO_02[[#This Row],[QUANT]]</f>
        <v>0</v>
      </c>
    </row>
    <row r="720" spans="2:16" x14ac:dyDescent="0.25">
      <c r="B720" s="140" t="str">
        <f>IF(ACOMPANHAMENTO_02[[#This Row],[MAT]]="","",COUNTA($C$8:C720))</f>
        <v/>
      </c>
      <c r="C720" s="3"/>
      <c r="D720" s="28" t="str">
        <f>IFERROR(VLOOKUP(ACOMPANHAMENTO_02[[#This Row],[MAT]],FUNCIONARIOS[],3,FALSE),"")</f>
        <v/>
      </c>
      <c r="E720" s="28" t="str">
        <f>IFERROR(VLOOKUP(ACOMPANHAMENTO_02[[#This Row],[MAT]],FUNCIONARIOS[],4,FALSE),"")</f>
        <v/>
      </c>
      <c r="F720" s="8"/>
      <c r="G720" s="7"/>
      <c r="H720" s="28" t="str">
        <f>IFERROR(VLOOKUP(ACOMPANHAMENTO_02[[#This Row],[COD.S]],TABELA_PRODUÇÃO[[COD]:[SERVIÇOS]],3,FALSE),"")</f>
        <v/>
      </c>
      <c r="I720" s="140" t="str">
        <f>IFERROR(VLOOKUP(ACOMPANHAMENTO_02[[#This Row],[COD.S]],TABELA_PRODUÇÃO[[COD]:[UND.]],4,FALSE),"")</f>
        <v/>
      </c>
      <c r="J720" s="141"/>
      <c r="K720" s="58"/>
      <c r="L720" s="9"/>
      <c r="M72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2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2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20" s="140">
        <f>ACOMPANHAMENTO_02[[#This Row],[QUANT]]</f>
        <v>0</v>
      </c>
    </row>
    <row r="721" spans="2:16" x14ac:dyDescent="0.25">
      <c r="B721" s="140" t="str">
        <f>IF(ACOMPANHAMENTO_02[[#This Row],[MAT]]="","",COUNTA($C$8:C721))</f>
        <v/>
      </c>
      <c r="C721" s="3"/>
      <c r="D721" s="28" t="str">
        <f>IFERROR(VLOOKUP(ACOMPANHAMENTO_02[[#This Row],[MAT]],FUNCIONARIOS[],3,FALSE),"")</f>
        <v/>
      </c>
      <c r="E721" s="28" t="str">
        <f>IFERROR(VLOOKUP(ACOMPANHAMENTO_02[[#This Row],[MAT]],FUNCIONARIOS[],4,FALSE),"")</f>
        <v/>
      </c>
      <c r="F721" s="8"/>
      <c r="G721" s="7"/>
      <c r="H721" s="28" t="str">
        <f>IFERROR(VLOOKUP(ACOMPANHAMENTO_02[[#This Row],[COD.S]],TABELA_PRODUÇÃO[[COD]:[SERVIÇOS]],3,FALSE),"")</f>
        <v/>
      </c>
      <c r="I721" s="140" t="str">
        <f>IFERROR(VLOOKUP(ACOMPANHAMENTO_02[[#This Row],[COD.S]],TABELA_PRODUÇÃO[[COD]:[UND.]],4,FALSE),"")</f>
        <v/>
      </c>
      <c r="J721" s="141"/>
      <c r="K721" s="58"/>
      <c r="L721" s="9"/>
      <c r="M72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2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2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21" s="140">
        <f>ACOMPANHAMENTO_02[[#This Row],[QUANT]]</f>
        <v>0</v>
      </c>
    </row>
    <row r="722" spans="2:16" x14ac:dyDescent="0.25">
      <c r="B722" s="140" t="str">
        <f>IF(ACOMPANHAMENTO_02[[#This Row],[MAT]]="","",COUNTA($C$8:C722))</f>
        <v/>
      </c>
      <c r="C722" s="3"/>
      <c r="D722" s="28" t="str">
        <f>IFERROR(VLOOKUP(ACOMPANHAMENTO_02[[#This Row],[MAT]],FUNCIONARIOS[],3,FALSE),"")</f>
        <v/>
      </c>
      <c r="E722" s="28" t="str">
        <f>IFERROR(VLOOKUP(ACOMPANHAMENTO_02[[#This Row],[MAT]],FUNCIONARIOS[],4,FALSE),"")</f>
        <v/>
      </c>
      <c r="F722" s="8"/>
      <c r="G722" s="7"/>
      <c r="H722" s="28" t="str">
        <f>IFERROR(VLOOKUP(ACOMPANHAMENTO_02[[#This Row],[COD.S]],TABELA_PRODUÇÃO[[COD]:[SERVIÇOS]],3,FALSE),"")</f>
        <v/>
      </c>
      <c r="I722" s="140" t="str">
        <f>IFERROR(VLOOKUP(ACOMPANHAMENTO_02[[#This Row],[COD.S]],TABELA_PRODUÇÃO[[COD]:[UND.]],4,FALSE),"")</f>
        <v/>
      </c>
      <c r="J722" s="141"/>
      <c r="K722" s="58"/>
      <c r="L722" s="9"/>
      <c r="M72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2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2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22" s="140">
        <f>ACOMPANHAMENTO_02[[#This Row],[QUANT]]</f>
        <v>0</v>
      </c>
    </row>
    <row r="723" spans="2:16" x14ac:dyDescent="0.25">
      <c r="B723" s="140" t="str">
        <f>IF(ACOMPANHAMENTO_02[[#This Row],[MAT]]="","",COUNTA($C$8:C723))</f>
        <v/>
      </c>
      <c r="C723" s="3"/>
      <c r="D723" s="28" t="str">
        <f>IFERROR(VLOOKUP(ACOMPANHAMENTO_02[[#This Row],[MAT]],FUNCIONARIOS[],3,FALSE),"")</f>
        <v/>
      </c>
      <c r="E723" s="28" t="str">
        <f>IFERROR(VLOOKUP(ACOMPANHAMENTO_02[[#This Row],[MAT]],FUNCIONARIOS[],4,FALSE),"")</f>
        <v/>
      </c>
      <c r="F723" s="8"/>
      <c r="G723" s="7"/>
      <c r="H723" s="28" t="str">
        <f>IFERROR(VLOOKUP(ACOMPANHAMENTO_02[[#This Row],[COD.S]],TABELA_PRODUÇÃO[[COD]:[SERVIÇOS]],3,FALSE),"")</f>
        <v/>
      </c>
      <c r="I723" s="140" t="str">
        <f>IFERROR(VLOOKUP(ACOMPANHAMENTO_02[[#This Row],[COD.S]],TABELA_PRODUÇÃO[[COD]:[UND.]],4,FALSE),"")</f>
        <v/>
      </c>
      <c r="J723" s="141"/>
      <c r="K723" s="58"/>
      <c r="L723" s="9"/>
      <c r="M72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2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2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23" s="140">
        <f>ACOMPANHAMENTO_02[[#This Row],[QUANT]]</f>
        <v>0</v>
      </c>
    </row>
    <row r="724" spans="2:16" x14ac:dyDescent="0.25">
      <c r="B724" s="140" t="str">
        <f>IF(ACOMPANHAMENTO_02[[#This Row],[MAT]]="","",COUNTA($C$8:C724))</f>
        <v/>
      </c>
      <c r="C724" s="3"/>
      <c r="D724" s="28" t="str">
        <f>IFERROR(VLOOKUP(ACOMPANHAMENTO_02[[#This Row],[MAT]],FUNCIONARIOS[],3,FALSE),"")</f>
        <v/>
      </c>
      <c r="E724" s="28" t="str">
        <f>IFERROR(VLOOKUP(ACOMPANHAMENTO_02[[#This Row],[MAT]],FUNCIONARIOS[],4,FALSE),"")</f>
        <v/>
      </c>
      <c r="F724" s="8"/>
      <c r="G724" s="7"/>
      <c r="H724" s="28" t="str">
        <f>IFERROR(VLOOKUP(ACOMPANHAMENTO_02[[#This Row],[COD.S]],TABELA_PRODUÇÃO[[COD]:[SERVIÇOS]],3,FALSE),"")</f>
        <v/>
      </c>
      <c r="I724" s="140" t="str">
        <f>IFERROR(VLOOKUP(ACOMPANHAMENTO_02[[#This Row],[COD.S]],TABELA_PRODUÇÃO[[COD]:[UND.]],4,FALSE),"")</f>
        <v/>
      </c>
      <c r="J724" s="141"/>
      <c r="K724" s="58"/>
      <c r="L724" s="9"/>
      <c r="M72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2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2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24" s="140">
        <f>ACOMPANHAMENTO_02[[#This Row],[QUANT]]</f>
        <v>0</v>
      </c>
    </row>
    <row r="725" spans="2:16" x14ac:dyDescent="0.25">
      <c r="B725" s="140" t="str">
        <f>IF(ACOMPANHAMENTO_02[[#This Row],[MAT]]="","",COUNTA($C$8:C725))</f>
        <v/>
      </c>
      <c r="C725" s="3"/>
      <c r="D725" s="28" t="str">
        <f>IFERROR(VLOOKUP(ACOMPANHAMENTO_02[[#This Row],[MAT]],FUNCIONARIOS[],3,FALSE),"")</f>
        <v/>
      </c>
      <c r="E725" s="28" t="str">
        <f>IFERROR(VLOOKUP(ACOMPANHAMENTO_02[[#This Row],[MAT]],FUNCIONARIOS[],4,FALSE),"")</f>
        <v/>
      </c>
      <c r="F725" s="8"/>
      <c r="G725" s="7"/>
      <c r="H725" s="28" t="str">
        <f>IFERROR(VLOOKUP(ACOMPANHAMENTO_02[[#This Row],[COD.S]],TABELA_PRODUÇÃO[[COD]:[SERVIÇOS]],3,FALSE),"")</f>
        <v/>
      </c>
      <c r="I725" s="140" t="str">
        <f>IFERROR(VLOOKUP(ACOMPANHAMENTO_02[[#This Row],[COD.S]],TABELA_PRODUÇÃO[[COD]:[UND.]],4,FALSE),"")</f>
        <v/>
      </c>
      <c r="J725" s="141"/>
      <c r="K725" s="58"/>
      <c r="L725" s="9"/>
      <c r="M72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2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2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25" s="140">
        <f>ACOMPANHAMENTO_02[[#This Row],[QUANT]]</f>
        <v>0</v>
      </c>
    </row>
    <row r="726" spans="2:16" x14ac:dyDescent="0.25">
      <c r="B726" s="140" t="str">
        <f>IF(ACOMPANHAMENTO_02[[#This Row],[MAT]]="","",COUNTA($C$8:C726))</f>
        <v/>
      </c>
      <c r="C726" s="3"/>
      <c r="D726" s="28" t="str">
        <f>IFERROR(VLOOKUP(ACOMPANHAMENTO_02[[#This Row],[MAT]],FUNCIONARIOS[],3,FALSE),"")</f>
        <v/>
      </c>
      <c r="E726" s="28" t="str">
        <f>IFERROR(VLOOKUP(ACOMPANHAMENTO_02[[#This Row],[MAT]],FUNCIONARIOS[],4,FALSE),"")</f>
        <v/>
      </c>
      <c r="F726" s="8"/>
      <c r="G726" s="7"/>
      <c r="H726" s="28" t="str">
        <f>IFERROR(VLOOKUP(ACOMPANHAMENTO_02[[#This Row],[COD.S]],TABELA_PRODUÇÃO[[COD]:[SERVIÇOS]],3,FALSE),"")</f>
        <v/>
      </c>
      <c r="I726" s="140" t="str">
        <f>IFERROR(VLOOKUP(ACOMPANHAMENTO_02[[#This Row],[COD.S]],TABELA_PRODUÇÃO[[COD]:[UND.]],4,FALSE),"")</f>
        <v/>
      </c>
      <c r="J726" s="141"/>
      <c r="K726" s="58"/>
      <c r="L726" s="9"/>
      <c r="M72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2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2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26" s="140">
        <f>ACOMPANHAMENTO_02[[#This Row],[QUANT]]</f>
        <v>0</v>
      </c>
    </row>
    <row r="727" spans="2:16" x14ac:dyDescent="0.25">
      <c r="B727" s="140" t="str">
        <f>IF(ACOMPANHAMENTO_02[[#This Row],[MAT]]="","",COUNTA($C$8:C727))</f>
        <v/>
      </c>
      <c r="C727" s="3"/>
      <c r="D727" s="28" t="str">
        <f>IFERROR(VLOOKUP(ACOMPANHAMENTO_02[[#This Row],[MAT]],FUNCIONARIOS[],3,FALSE),"")</f>
        <v/>
      </c>
      <c r="E727" s="28" t="str">
        <f>IFERROR(VLOOKUP(ACOMPANHAMENTO_02[[#This Row],[MAT]],FUNCIONARIOS[],4,FALSE),"")</f>
        <v/>
      </c>
      <c r="F727" s="8"/>
      <c r="G727" s="7"/>
      <c r="H727" s="28" t="str">
        <f>IFERROR(VLOOKUP(ACOMPANHAMENTO_02[[#This Row],[COD.S]],TABELA_PRODUÇÃO[[COD]:[SERVIÇOS]],3,FALSE),"")</f>
        <v/>
      </c>
      <c r="I727" s="140" t="str">
        <f>IFERROR(VLOOKUP(ACOMPANHAMENTO_02[[#This Row],[COD.S]],TABELA_PRODUÇÃO[[COD]:[UND.]],4,FALSE),"")</f>
        <v/>
      </c>
      <c r="J727" s="141"/>
      <c r="K727" s="58"/>
      <c r="L727" s="9"/>
      <c r="M72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2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2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27" s="140">
        <f>ACOMPANHAMENTO_02[[#This Row],[QUANT]]</f>
        <v>0</v>
      </c>
    </row>
    <row r="728" spans="2:16" x14ac:dyDescent="0.25">
      <c r="B728" s="140" t="str">
        <f>IF(ACOMPANHAMENTO_02[[#This Row],[MAT]]="","",COUNTA($C$8:C728))</f>
        <v/>
      </c>
      <c r="C728" s="3"/>
      <c r="D728" s="28" t="str">
        <f>IFERROR(VLOOKUP(ACOMPANHAMENTO_02[[#This Row],[MAT]],FUNCIONARIOS[],3,FALSE),"")</f>
        <v/>
      </c>
      <c r="E728" s="28" t="str">
        <f>IFERROR(VLOOKUP(ACOMPANHAMENTO_02[[#This Row],[MAT]],FUNCIONARIOS[],4,FALSE),"")</f>
        <v/>
      </c>
      <c r="F728" s="8"/>
      <c r="G728" s="7"/>
      <c r="H728" s="28" t="str">
        <f>IFERROR(VLOOKUP(ACOMPANHAMENTO_02[[#This Row],[COD.S]],TABELA_PRODUÇÃO[[COD]:[SERVIÇOS]],3,FALSE),"")</f>
        <v/>
      </c>
      <c r="I728" s="140" t="str">
        <f>IFERROR(VLOOKUP(ACOMPANHAMENTO_02[[#This Row],[COD.S]],TABELA_PRODUÇÃO[[COD]:[UND.]],4,FALSE),"")</f>
        <v/>
      </c>
      <c r="J728" s="141"/>
      <c r="K728" s="58"/>
      <c r="L728" s="9"/>
      <c r="M72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2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2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28" s="140">
        <f>ACOMPANHAMENTO_02[[#This Row],[QUANT]]</f>
        <v>0</v>
      </c>
    </row>
    <row r="729" spans="2:16" x14ac:dyDescent="0.25">
      <c r="B729" s="140" t="str">
        <f>IF(ACOMPANHAMENTO_02[[#This Row],[MAT]]="","",COUNTA($C$8:C729))</f>
        <v/>
      </c>
      <c r="C729" s="3"/>
      <c r="D729" s="28" t="str">
        <f>IFERROR(VLOOKUP(ACOMPANHAMENTO_02[[#This Row],[MAT]],FUNCIONARIOS[],3,FALSE),"")</f>
        <v/>
      </c>
      <c r="E729" s="28" t="str">
        <f>IFERROR(VLOOKUP(ACOMPANHAMENTO_02[[#This Row],[MAT]],FUNCIONARIOS[],4,FALSE),"")</f>
        <v/>
      </c>
      <c r="F729" s="8"/>
      <c r="G729" s="7"/>
      <c r="H729" s="28" t="str">
        <f>IFERROR(VLOOKUP(ACOMPANHAMENTO_02[[#This Row],[COD.S]],TABELA_PRODUÇÃO[[COD]:[SERVIÇOS]],3,FALSE),"")</f>
        <v/>
      </c>
      <c r="I729" s="140" t="str">
        <f>IFERROR(VLOOKUP(ACOMPANHAMENTO_02[[#This Row],[COD.S]],TABELA_PRODUÇÃO[[COD]:[UND.]],4,FALSE),"")</f>
        <v/>
      </c>
      <c r="J729" s="141"/>
      <c r="K729" s="58"/>
      <c r="L729" s="9"/>
      <c r="M72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2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2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29" s="140">
        <f>ACOMPANHAMENTO_02[[#This Row],[QUANT]]</f>
        <v>0</v>
      </c>
    </row>
    <row r="730" spans="2:16" x14ac:dyDescent="0.25">
      <c r="B730" s="140" t="str">
        <f>IF(ACOMPANHAMENTO_02[[#This Row],[MAT]]="","",COUNTA($C$8:C730))</f>
        <v/>
      </c>
      <c r="C730" s="3"/>
      <c r="D730" s="28" t="str">
        <f>IFERROR(VLOOKUP(ACOMPANHAMENTO_02[[#This Row],[MAT]],FUNCIONARIOS[],3,FALSE),"")</f>
        <v/>
      </c>
      <c r="E730" s="28" t="str">
        <f>IFERROR(VLOOKUP(ACOMPANHAMENTO_02[[#This Row],[MAT]],FUNCIONARIOS[],4,FALSE),"")</f>
        <v/>
      </c>
      <c r="F730" s="8"/>
      <c r="G730" s="7"/>
      <c r="H730" s="28" t="str">
        <f>IFERROR(VLOOKUP(ACOMPANHAMENTO_02[[#This Row],[COD.S]],TABELA_PRODUÇÃO[[COD]:[SERVIÇOS]],3,FALSE),"")</f>
        <v/>
      </c>
      <c r="I730" s="140" t="str">
        <f>IFERROR(VLOOKUP(ACOMPANHAMENTO_02[[#This Row],[COD.S]],TABELA_PRODUÇÃO[[COD]:[UND.]],4,FALSE),"")</f>
        <v/>
      </c>
      <c r="J730" s="141"/>
      <c r="K730" s="58"/>
      <c r="L730" s="9"/>
      <c r="M73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3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3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30" s="140">
        <f>ACOMPANHAMENTO_02[[#This Row],[QUANT]]</f>
        <v>0</v>
      </c>
    </row>
    <row r="731" spans="2:16" x14ac:dyDescent="0.25">
      <c r="B731" s="140" t="str">
        <f>IF(ACOMPANHAMENTO_02[[#This Row],[MAT]]="","",COUNTA($C$8:C731))</f>
        <v/>
      </c>
      <c r="C731" s="3"/>
      <c r="D731" s="28" t="str">
        <f>IFERROR(VLOOKUP(ACOMPANHAMENTO_02[[#This Row],[MAT]],FUNCIONARIOS[],3,FALSE),"")</f>
        <v/>
      </c>
      <c r="E731" s="28" t="str">
        <f>IFERROR(VLOOKUP(ACOMPANHAMENTO_02[[#This Row],[MAT]],FUNCIONARIOS[],4,FALSE),"")</f>
        <v/>
      </c>
      <c r="F731" s="8"/>
      <c r="G731" s="7"/>
      <c r="H731" s="28" t="str">
        <f>IFERROR(VLOOKUP(ACOMPANHAMENTO_02[[#This Row],[COD.S]],TABELA_PRODUÇÃO[[COD]:[SERVIÇOS]],3,FALSE),"")</f>
        <v/>
      </c>
      <c r="I731" s="140" t="str">
        <f>IFERROR(VLOOKUP(ACOMPANHAMENTO_02[[#This Row],[COD.S]],TABELA_PRODUÇÃO[[COD]:[UND.]],4,FALSE),"")</f>
        <v/>
      </c>
      <c r="J731" s="141"/>
      <c r="K731" s="58"/>
      <c r="L731" s="9"/>
      <c r="M73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3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3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31" s="140">
        <f>ACOMPANHAMENTO_02[[#This Row],[QUANT]]</f>
        <v>0</v>
      </c>
    </row>
    <row r="732" spans="2:16" x14ac:dyDescent="0.25">
      <c r="B732" s="140" t="str">
        <f>IF(ACOMPANHAMENTO_02[[#This Row],[MAT]]="","",COUNTA($C$8:C732))</f>
        <v/>
      </c>
      <c r="C732" s="3"/>
      <c r="D732" s="28" t="str">
        <f>IFERROR(VLOOKUP(ACOMPANHAMENTO_02[[#This Row],[MAT]],FUNCIONARIOS[],3,FALSE),"")</f>
        <v/>
      </c>
      <c r="E732" s="28" t="str">
        <f>IFERROR(VLOOKUP(ACOMPANHAMENTO_02[[#This Row],[MAT]],FUNCIONARIOS[],4,FALSE),"")</f>
        <v/>
      </c>
      <c r="F732" s="8"/>
      <c r="G732" s="7"/>
      <c r="H732" s="28" t="str">
        <f>IFERROR(VLOOKUP(ACOMPANHAMENTO_02[[#This Row],[COD.S]],TABELA_PRODUÇÃO[[COD]:[SERVIÇOS]],3,FALSE),"")</f>
        <v/>
      </c>
      <c r="I732" s="140" t="str">
        <f>IFERROR(VLOOKUP(ACOMPANHAMENTO_02[[#This Row],[COD.S]],TABELA_PRODUÇÃO[[COD]:[UND.]],4,FALSE),"")</f>
        <v/>
      </c>
      <c r="J732" s="141"/>
      <c r="K732" s="58"/>
      <c r="L732" s="9"/>
      <c r="M73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3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3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32" s="140">
        <f>ACOMPANHAMENTO_02[[#This Row],[QUANT]]</f>
        <v>0</v>
      </c>
    </row>
    <row r="733" spans="2:16" x14ac:dyDescent="0.25">
      <c r="B733" s="140" t="str">
        <f>IF(ACOMPANHAMENTO_02[[#This Row],[MAT]]="","",COUNTA($C$8:C733))</f>
        <v/>
      </c>
      <c r="C733" s="3"/>
      <c r="D733" s="28" t="str">
        <f>IFERROR(VLOOKUP(ACOMPANHAMENTO_02[[#This Row],[MAT]],FUNCIONARIOS[],3,FALSE),"")</f>
        <v/>
      </c>
      <c r="E733" s="28" t="str">
        <f>IFERROR(VLOOKUP(ACOMPANHAMENTO_02[[#This Row],[MAT]],FUNCIONARIOS[],4,FALSE),"")</f>
        <v/>
      </c>
      <c r="F733" s="8"/>
      <c r="G733" s="7"/>
      <c r="H733" s="28" t="str">
        <f>IFERROR(VLOOKUP(ACOMPANHAMENTO_02[[#This Row],[COD.S]],TABELA_PRODUÇÃO[[COD]:[SERVIÇOS]],3,FALSE),"")</f>
        <v/>
      </c>
      <c r="I733" s="140" t="str">
        <f>IFERROR(VLOOKUP(ACOMPANHAMENTO_02[[#This Row],[COD.S]],TABELA_PRODUÇÃO[[COD]:[UND.]],4,FALSE),"")</f>
        <v/>
      </c>
      <c r="J733" s="141"/>
      <c r="K733" s="58"/>
      <c r="L733" s="9"/>
      <c r="M73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3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3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33" s="140">
        <f>ACOMPANHAMENTO_02[[#This Row],[QUANT]]</f>
        <v>0</v>
      </c>
    </row>
    <row r="734" spans="2:16" x14ac:dyDescent="0.25">
      <c r="B734" s="140" t="str">
        <f>IF(ACOMPANHAMENTO_02[[#This Row],[MAT]]="","",COUNTA($C$8:C734))</f>
        <v/>
      </c>
      <c r="C734" s="3"/>
      <c r="D734" s="28" t="str">
        <f>IFERROR(VLOOKUP(ACOMPANHAMENTO_02[[#This Row],[MAT]],FUNCIONARIOS[],3,FALSE),"")</f>
        <v/>
      </c>
      <c r="E734" s="28" t="str">
        <f>IFERROR(VLOOKUP(ACOMPANHAMENTO_02[[#This Row],[MAT]],FUNCIONARIOS[],4,FALSE),"")</f>
        <v/>
      </c>
      <c r="F734" s="8"/>
      <c r="G734" s="7"/>
      <c r="H734" s="28" t="str">
        <f>IFERROR(VLOOKUP(ACOMPANHAMENTO_02[[#This Row],[COD.S]],TABELA_PRODUÇÃO[[COD]:[SERVIÇOS]],3,FALSE),"")</f>
        <v/>
      </c>
      <c r="I734" s="140" t="str">
        <f>IFERROR(VLOOKUP(ACOMPANHAMENTO_02[[#This Row],[COD.S]],TABELA_PRODUÇÃO[[COD]:[UND.]],4,FALSE),"")</f>
        <v/>
      </c>
      <c r="J734" s="141"/>
      <c r="K734" s="58"/>
      <c r="L734" s="9"/>
      <c r="M73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3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3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34" s="140">
        <f>ACOMPANHAMENTO_02[[#This Row],[QUANT]]</f>
        <v>0</v>
      </c>
    </row>
    <row r="735" spans="2:16" x14ac:dyDescent="0.25">
      <c r="B735" s="140" t="str">
        <f>IF(ACOMPANHAMENTO_02[[#This Row],[MAT]]="","",COUNTA($C$8:C735))</f>
        <v/>
      </c>
      <c r="C735" s="3"/>
      <c r="D735" s="28" t="str">
        <f>IFERROR(VLOOKUP(ACOMPANHAMENTO_02[[#This Row],[MAT]],FUNCIONARIOS[],3,FALSE),"")</f>
        <v/>
      </c>
      <c r="E735" s="28" t="str">
        <f>IFERROR(VLOOKUP(ACOMPANHAMENTO_02[[#This Row],[MAT]],FUNCIONARIOS[],4,FALSE),"")</f>
        <v/>
      </c>
      <c r="F735" s="8"/>
      <c r="G735" s="7"/>
      <c r="H735" s="28" t="str">
        <f>IFERROR(VLOOKUP(ACOMPANHAMENTO_02[[#This Row],[COD.S]],TABELA_PRODUÇÃO[[COD]:[SERVIÇOS]],3,FALSE),"")</f>
        <v/>
      </c>
      <c r="I735" s="140" t="str">
        <f>IFERROR(VLOOKUP(ACOMPANHAMENTO_02[[#This Row],[COD.S]],TABELA_PRODUÇÃO[[COD]:[UND.]],4,FALSE),"")</f>
        <v/>
      </c>
      <c r="J735" s="141"/>
      <c r="K735" s="58"/>
      <c r="L735" s="9"/>
      <c r="M73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3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3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35" s="140">
        <f>ACOMPANHAMENTO_02[[#This Row],[QUANT]]</f>
        <v>0</v>
      </c>
    </row>
    <row r="736" spans="2:16" x14ac:dyDescent="0.25">
      <c r="B736" s="140" t="str">
        <f>IF(ACOMPANHAMENTO_02[[#This Row],[MAT]]="","",COUNTA($C$8:C736))</f>
        <v/>
      </c>
      <c r="C736" s="3"/>
      <c r="D736" s="28" t="str">
        <f>IFERROR(VLOOKUP(ACOMPANHAMENTO_02[[#This Row],[MAT]],FUNCIONARIOS[],3,FALSE),"")</f>
        <v/>
      </c>
      <c r="E736" s="28" t="str">
        <f>IFERROR(VLOOKUP(ACOMPANHAMENTO_02[[#This Row],[MAT]],FUNCIONARIOS[],4,FALSE),"")</f>
        <v/>
      </c>
      <c r="F736" s="8"/>
      <c r="G736" s="7"/>
      <c r="H736" s="28" t="str">
        <f>IFERROR(VLOOKUP(ACOMPANHAMENTO_02[[#This Row],[COD.S]],TABELA_PRODUÇÃO[[COD]:[SERVIÇOS]],3,FALSE),"")</f>
        <v/>
      </c>
      <c r="I736" s="140" t="str">
        <f>IFERROR(VLOOKUP(ACOMPANHAMENTO_02[[#This Row],[COD.S]],TABELA_PRODUÇÃO[[COD]:[UND.]],4,FALSE),"")</f>
        <v/>
      </c>
      <c r="J736" s="141"/>
      <c r="K736" s="58"/>
      <c r="L736" s="9"/>
      <c r="M73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3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3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36" s="140">
        <f>ACOMPANHAMENTO_02[[#This Row],[QUANT]]</f>
        <v>0</v>
      </c>
    </row>
    <row r="737" spans="2:16" x14ac:dyDescent="0.25">
      <c r="B737" s="140" t="str">
        <f>IF(ACOMPANHAMENTO_02[[#This Row],[MAT]]="","",COUNTA($C$8:C737))</f>
        <v/>
      </c>
      <c r="C737" s="3"/>
      <c r="D737" s="28" t="str">
        <f>IFERROR(VLOOKUP(ACOMPANHAMENTO_02[[#This Row],[MAT]],FUNCIONARIOS[],3,FALSE),"")</f>
        <v/>
      </c>
      <c r="E737" s="28" t="str">
        <f>IFERROR(VLOOKUP(ACOMPANHAMENTO_02[[#This Row],[MAT]],FUNCIONARIOS[],4,FALSE),"")</f>
        <v/>
      </c>
      <c r="F737" s="8"/>
      <c r="G737" s="7"/>
      <c r="H737" s="28" t="str">
        <f>IFERROR(VLOOKUP(ACOMPANHAMENTO_02[[#This Row],[COD.S]],TABELA_PRODUÇÃO[[COD]:[SERVIÇOS]],3,FALSE),"")</f>
        <v/>
      </c>
      <c r="I737" s="140" t="str">
        <f>IFERROR(VLOOKUP(ACOMPANHAMENTO_02[[#This Row],[COD.S]],TABELA_PRODUÇÃO[[COD]:[UND.]],4,FALSE),"")</f>
        <v/>
      </c>
      <c r="J737" s="141"/>
      <c r="K737" s="58"/>
      <c r="L737" s="9"/>
      <c r="M73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3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3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37" s="140">
        <f>ACOMPANHAMENTO_02[[#This Row],[QUANT]]</f>
        <v>0</v>
      </c>
    </row>
    <row r="738" spans="2:16" x14ac:dyDescent="0.25">
      <c r="B738" s="140" t="str">
        <f>IF(ACOMPANHAMENTO_02[[#This Row],[MAT]]="","",COUNTA($C$8:C738))</f>
        <v/>
      </c>
      <c r="C738" s="3"/>
      <c r="D738" s="28" t="str">
        <f>IFERROR(VLOOKUP(ACOMPANHAMENTO_02[[#This Row],[MAT]],FUNCIONARIOS[],3,FALSE),"")</f>
        <v/>
      </c>
      <c r="E738" s="28" t="str">
        <f>IFERROR(VLOOKUP(ACOMPANHAMENTO_02[[#This Row],[MAT]],FUNCIONARIOS[],4,FALSE),"")</f>
        <v/>
      </c>
      <c r="F738" s="8"/>
      <c r="G738" s="7"/>
      <c r="H738" s="28" t="str">
        <f>IFERROR(VLOOKUP(ACOMPANHAMENTO_02[[#This Row],[COD.S]],TABELA_PRODUÇÃO[[COD]:[SERVIÇOS]],3,FALSE),"")</f>
        <v/>
      </c>
      <c r="I738" s="140" t="str">
        <f>IFERROR(VLOOKUP(ACOMPANHAMENTO_02[[#This Row],[COD.S]],TABELA_PRODUÇÃO[[COD]:[UND.]],4,FALSE),"")</f>
        <v/>
      </c>
      <c r="J738" s="141"/>
      <c r="K738" s="58"/>
      <c r="L738" s="9"/>
      <c r="M73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3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3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38" s="140">
        <f>ACOMPANHAMENTO_02[[#This Row],[QUANT]]</f>
        <v>0</v>
      </c>
    </row>
    <row r="739" spans="2:16" x14ac:dyDescent="0.25">
      <c r="B739" s="140" t="str">
        <f>IF(ACOMPANHAMENTO_02[[#This Row],[MAT]]="","",COUNTA($C$8:C739))</f>
        <v/>
      </c>
      <c r="C739" s="3"/>
      <c r="D739" s="28" t="str">
        <f>IFERROR(VLOOKUP(ACOMPANHAMENTO_02[[#This Row],[MAT]],FUNCIONARIOS[],3,FALSE),"")</f>
        <v/>
      </c>
      <c r="E739" s="28" t="str">
        <f>IFERROR(VLOOKUP(ACOMPANHAMENTO_02[[#This Row],[MAT]],FUNCIONARIOS[],4,FALSE),"")</f>
        <v/>
      </c>
      <c r="F739" s="8"/>
      <c r="G739" s="7"/>
      <c r="H739" s="28" t="str">
        <f>IFERROR(VLOOKUP(ACOMPANHAMENTO_02[[#This Row],[COD.S]],TABELA_PRODUÇÃO[[COD]:[SERVIÇOS]],3,FALSE),"")</f>
        <v/>
      </c>
      <c r="I739" s="140" t="str">
        <f>IFERROR(VLOOKUP(ACOMPANHAMENTO_02[[#This Row],[COD.S]],TABELA_PRODUÇÃO[[COD]:[UND.]],4,FALSE),"")</f>
        <v/>
      </c>
      <c r="J739" s="141"/>
      <c r="K739" s="58"/>
      <c r="L739" s="9"/>
      <c r="M73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3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3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39" s="140">
        <f>ACOMPANHAMENTO_02[[#This Row],[QUANT]]</f>
        <v>0</v>
      </c>
    </row>
    <row r="740" spans="2:16" x14ac:dyDescent="0.25">
      <c r="B740" s="140" t="str">
        <f>IF(ACOMPANHAMENTO_02[[#This Row],[MAT]]="","",COUNTA($C$8:C740))</f>
        <v/>
      </c>
      <c r="C740" s="3"/>
      <c r="D740" s="28" t="str">
        <f>IFERROR(VLOOKUP(ACOMPANHAMENTO_02[[#This Row],[MAT]],FUNCIONARIOS[],3,FALSE),"")</f>
        <v/>
      </c>
      <c r="E740" s="28" t="str">
        <f>IFERROR(VLOOKUP(ACOMPANHAMENTO_02[[#This Row],[MAT]],FUNCIONARIOS[],4,FALSE),"")</f>
        <v/>
      </c>
      <c r="F740" s="8"/>
      <c r="G740" s="7"/>
      <c r="H740" s="28" t="str">
        <f>IFERROR(VLOOKUP(ACOMPANHAMENTO_02[[#This Row],[COD.S]],TABELA_PRODUÇÃO[[COD]:[SERVIÇOS]],3,FALSE),"")</f>
        <v/>
      </c>
      <c r="I740" s="140" t="str">
        <f>IFERROR(VLOOKUP(ACOMPANHAMENTO_02[[#This Row],[COD.S]],TABELA_PRODUÇÃO[[COD]:[UND.]],4,FALSE),"")</f>
        <v/>
      </c>
      <c r="J740" s="141"/>
      <c r="K740" s="58"/>
      <c r="L740" s="9"/>
      <c r="M74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4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4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40" s="140">
        <f>ACOMPANHAMENTO_02[[#This Row],[QUANT]]</f>
        <v>0</v>
      </c>
    </row>
    <row r="741" spans="2:16" x14ac:dyDescent="0.25">
      <c r="B741" s="140" t="str">
        <f>IF(ACOMPANHAMENTO_02[[#This Row],[MAT]]="","",COUNTA($C$8:C741))</f>
        <v/>
      </c>
      <c r="C741" s="3"/>
      <c r="D741" s="28" t="str">
        <f>IFERROR(VLOOKUP(ACOMPANHAMENTO_02[[#This Row],[MAT]],FUNCIONARIOS[],3,FALSE),"")</f>
        <v/>
      </c>
      <c r="E741" s="28" t="str">
        <f>IFERROR(VLOOKUP(ACOMPANHAMENTO_02[[#This Row],[MAT]],FUNCIONARIOS[],4,FALSE),"")</f>
        <v/>
      </c>
      <c r="F741" s="8"/>
      <c r="G741" s="7"/>
      <c r="H741" s="28" t="str">
        <f>IFERROR(VLOOKUP(ACOMPANHAMENTO_02[[#This Row],[COD.S]],TABELA_PRODUÇÃO[[COD]:[SERVIÇOS]],3,FALSE),"")</f>
        <v/>
      </c>
      <c r="I741" s="140" t="str">
        <f>IFERROR(VLOOKUP(ACOMPANHAMENTO_02[[#This Row],[COD.S]],TABELA_PRODUÇÃO[[COD]:[UND.]],4,FALSE),"")</f>
        <v/>
      </c>
      <c r="J741" s="141"/>
      <c r="K741" s="58"/>
      <c r="L741" s="9"/>
      <c r="M74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4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4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41" s="140">
        <f>ACOMPANHAMENTO_02[[#This Row],[QUANT]]</f>
        <v>0</v>
      </c>
    </row>
    <row r="742" spans="2:16" x14ac:dyDescent="0.25">
      <c r="B742" s="140" t="str">
        <f>IF(ACOMPANHAMENTO_02[[#This Row],[MAT]]="","",COUNTA($C$8:C742))</f>
        <v/>
      </c>
      <c r="C742" s="3"/>
      <c r="D742" s="28" t="str">
        <f>IFERROR(VLOOKUP(ACOMPANHAMENTO_02[[#This Row],[MAT]],FUNCIONARIOS[],3,FALSE),"")</f>
        <v/>
      </c>
      <c r="E742" s="28" t="str">
        <f>IFERROR(VLOOKUP(ACOMPANHAMENTO_02[[#This Row],[MAT]],FUNCIONARIOS[],4,FALSE),"")</f>
        <v/>
      </c>
      <c r="F742" s="8"/>
      <c r="G742" s="7"/>
      <c r="H742" s="28" t="str">
        <f>IFERROR(VLOOKUP(ACOMPANHAMENTO_02[[#This Row],[COD.S]],TABELA_PRODUÇÃO[[COD]:[SERVIÇOS]],3,FALSE),"")</f>
        <v/>
      </c>
      <c r="I742" s="140" t="str">
        <f>IFERROR(VLOOKUP(ACOMPANHAMENTO_02[[#This Row],[COD.S]],TABELA_PRODUÇÃO[[COD]:[UND.]],4,FALSE),"")</f>
        <v/>
      </c>
      <c r="J742" s="141"/>
      <c r="K742" s="58"/>
      <c r="L742" s="9"/>
      <c r="M74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4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4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42" s="140">
        <f>ACOMPANHAMENTO_02[[#This Row],[QUANT]]</f>
        <v>0</v>
      </c>
    </row>
    <row r="743" spans="2:16" x14ac:dyDescent="0.25">
      <c r="B743" s="140" t="str">
        <f>IF(ACOMPANHAMENTO_02[[#This Row],[MAT]]="","",COUNTA($C$8:C743))</f>
        <v/>
      </c>
      <c r="C743" s="3"/>
      <c r="D743" s="28" t="str">
        <f>IFERROR(VLOOKUP(ACOMPANHAMENTO_02[[#This Row],[MAT]],FUNCIONARIOS[],3,FALSE),"")</f>
        <v/>
      </c>
      <c r="E743" s="28" t="str">
        <f>IFERROR(VLOOKUP(ACOMPANHAMENTO_02[[#This Row],[MAT]],FUNCIONARIOS[],4,FALSE),"")</f>
        <v/>
      </c>
      <c r="F743" s="8"/>
      <c r="G743" s="7"/>
      <c r="H743" s="28" t="str">
        <f>IFERROR(VLOOKUP(ACOMPANHAMENTO_02[[#This Row],[COD.S]],TABELA_PRODUÇÃO[[COD]:[SERVIÇOS]],3,FALSE),"")</f>
        <v/>
      </c>
      <c r="I743" s="140" t="str">
        <f>IFERROR(VLOOKUP(ACOMPANHAMENTO_02[[#This Row],[COD.S]],TABELA_PRODUÇÃO[[COD]:[UND.]],4,FALSE),"")</f>
        <v/>
      </c>
      <c r="J743" s="141"/>
      <c r="K743" s="58"/>
      <c r="L743" s="9"/>
      <c r="M74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4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4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43" s="140">
        <f>ACOMPANHAMENTO_02[[#This Row],[QUANT]]</f>
        <v>0</v>
      </c>
    </row>
    <row r="744" spans="2:16" x14ac:dyDescent="0.25">
      <c r="B744" s="140" t="str">
        <f>IF(ACOMPANHAMENTO_02[[#This Row],[MAT]]="","",COUNTA($C$8:C744))</f>
        <v/>
      </c>
      <c r="C744" s="3"/>
      <c r="D744" s="28" t="str">
        <f>IFERROR(VLOOKUP(ACOMPANHAMENTO_02[[#This Row],[MAT]],FUNCIONARIOS[],3,FALSE),"")</f>
        <v/>
      </c>
      <c r="E744" s="28" t="str">
        <f>IFERROR(VLOOKUP(ACOMPANHAMENTO_02[[#This Row],[MAT]],FUNCIONARIOS[],4,FALSE),"")</f>
        <v/>
      </c>
      <c r="F744" s="8"/>
      <c r="G744" s="7"/>
      <c r="H744" s="28" t="str">
        <f>IFERROR(VLOOKUP(ACOMPANHAMENTO_02[[#This Row],[COD.S]],TABELA_PRODUÇÃO[[COD]:[SERVIÇOS]],3,FALSE),"")</f>
        <v/>
      </c>
      <c r="I744" s="140" t="str">
        <f>IFERROR(VLOOKUP(ACOMPANHAMENTO_02[[#This Row],[COD.S]],TABELA_PRODUÇÃO[[COD]:[UND.]],4,FALSE),"")</f>
        <v/>
      </c>
      <c r="J744" s="141"/>
      <c r="K744" s="58"/>
      <c r="L744" s="9"/>
      <c r="M74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4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4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44" s="140">
        <f>ACOMPANHAMENTO_02[[#This Row],[QUANT]]</f>
        <v>0</v>
      </c>
    </row>
    <row r="745" spans="2:16" x14ac:dyDescent="0.25">
      <c r="B745" s="140" t="str">
        <f>IF(ACOMPANHAMENTO_02[[#This Row],[MAT]]="","",COUNTA($C$8:C745))</f>
        <v/>
      </c>
      <c r="C745" s="3"/>
      <c r="D745" s="28" t="str">
        <f>IFERROR(VLOOKUP(ACOMPANHAMENTO_02[[#This Row],[MAT]],FUNCIONARIOS[],3,FALSE),"")</f>
        <v/>
      </c>
      <c r="E745" s="28" t="str">
        <f>IFERROR(VLOOKUP(ACOMPANHAMENTO_02[[#This Row],[MAT]],FUNCIONARIOS[],4,FALSE),"")</f>
        <v/>
      </c>
      <c r="F745" s="8"/>
      <c r="G745" s="7"/>
      <c r="H745" s="28" t="str">
        <f>IFERROR(VLOOKUP(ACOMPANHAMENTO_02[[#This Row],[COD.S]],TABELA_PRODUÇÃO[[COD]:[SERVIÇOS]],3,FALSE),"")</f>
        <v/>
      </c>
      <c r="I745" s="140" t="str">
        <f>IFERROR(VLOOKUP(ACOMPANHAMENTO_02[[#This Row],[COD.S]],TABELA_PRODUÇÃO[[COD]:[UND.]],4,FALSE),"")</f>
        <v/>
      </c>
      <c r="J745" s="141"/>
      <c r="K745" s="58"/>
      <c r="L745" s="9"/>
      <c r="M74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4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4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45" s="140">
        <f>ACOMPANHAMENTO_02[[#This Row],[QUANT]]</f>
        <v>0</v>
      </c>
    </row>
    <row r="746" spans="2:16" x14ac:dyDescent="0.25">
      <c r="B746" s="140" t="str">
        <f>IF(ACOMPANHAMENTO_02[[#This Row],[MAT]]="","",COUNTA($C$8:C746))</f>
        <v/>
      </c>
      <c r="C746" s="3"/>
      <c r="D746" s="28" t="str">
        <f>IFERROR(VLOOKUP(ACOMPANHAMENTO_02[[#This Row],[MAT]],FUNCIONARIOS[],3,FALSE),"")</f>
        <v/>
      </c>
      <c r="E746" s="28" t="str">
        <f>IFERROR(VLOOKUP(ACOMPANHAMENTO_02[[#This Row],[MAT]],FUNCIONARIOS[],4,FALSE),"")</f>
        <v/>
      </c>
      <c r="F746" s="8"/>
      <c r="G746" s="7"/>
      <c r="H746" s="28" t="str">
        <f>IFERROR(VLOOKUP(ACOMPANHAMENTO_02[[#This Row],[COD.S]],TABELA_PRODUÇÃO[[COD]:[SERVIÇOS]],3,FALSE),"")</f>
        <v/>
      </c>
      <c r="I746" s="140" t="str">
        <f>IFERROR(VLOOKUP(ACOMPANHAMENTO_02[[#This Row],[COD.S]],TABELA_PRODUÇÃO[[COD]:[UND.]],4,FALSE),"")</f>
        <v/>
      </c>
      <c r="J746" s="141"/>
      <c r="K746" s="58"/>
      <c r="L746" s="9"/>
      <c r="M74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4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4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46" s="140">
        <f>ACOMPANHAMENTO_02[[#This Row],[QUANT]]</f>
        <v>0</v>
      </c>
    </row>
    <row r="747" spans="2:16" x14ac:dyDescent="0.25">
      <c r="B747" s="140" t="str">
        <f>IF(ACOMPANHAMENTO_02[[#This Row],[MAT]]="","",COUNTA($C$8:C747))</f>
        <v/>
      </c>
      <c r="C747" s="3"/>
      <c r="D747" s="28" t="str">
        <f>IFERROR(VLOOKUP(ACOMPANHAMENTO_02[[#This Row],[MAT]],FUNCIONARIOS[],3,FALSE),"")</f>
        <v/>
      </c>
      <c r="E747" s="28" t="str">
        <f>IFERROR(VLOOKUP(ACOMPANHAMENTO_02[[#This Row],[MAT]],FUNCIONARIOS[],4,FALSE),"")</f>
        <v/>
      </c>
      <c r="F747" s="8"/>
      <c r="G747" s="7"/>
      <c r="H747" s="28" t="str">
        <f>IFERROR(VLOOKUP(ACOMPANHAMENTO_02[[#This Row],[COD.S]],TABELA_PRODUÇÃO[[COD]:[SERVIÇOS]],3,FALSE),"")</f>
        <v/>
      </c>
      <c r="I747" s="140" t="str">
        <f>IFERROR(VLOOKUP(ACOMPANHAMENTO_02[[#This Row],[COD.S]],TABELA_PRODUÇÃO[[COD]:[UND.]],4,FALSE),"")</f>
        <v/>
      </c>
      <c r="J747" s="141"/>
      <c r="K747" s="58"/>
      <c r="L747" s="9"/>
      <c r="M74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4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4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47" s="140">
        <f>ACOMPANHAMENTO_02[[#This Row],[QUANT]]</f>
        <v>0</v>
      </c>
    </row>
    <row r="748" spans="2:16" x14ac:dyDescent="0.25">
      <c r="B748" s="140" t="str">
        <f>IF(ACOMPANHAMENTO_02[[#This Row],[MAT]]="","",COUNTA($C$8:C748))</f>
        <v/>
      </c>
      <c r="C748" s="3"/>
      <c r="D748" s="28" t="str">
        <f>IFERROR(VLOOKUP(ACOMPANHAMENTO_02[[#This Row],[MAT]],FUNCIONARIOS[],3,FALSE),"")</f>
        <v/>
      </c>
      <c r="E748" s="28" t="str">
        <f>IFERROR(VLOOKUP(ACOMPANHAMENTO_02[[#This Row],[MAT]],FUNCIONARIOS[],4,FALSE),"")</f>
        <v/>
      </c>
      <c r="F748" s="8"/>
      <c r="G748" s="7"/>
      <c r="H748" s="28" t="str">
        <f>IFERROR(VLOOKUP(ACOMPANHAMENTO_02[[#This Row],[COD.S]],TABELA_PRODUÇÃO[[COD]:[SERVIÇOS]],3,FALSE),"")</f>
        <v/>
      </c>
      <c r="I748" s="140" t="str">
        <f>IFERROR(VLOOKUP(ACOMPANHAMENTO_02[[#This Row],[COD.S]],TABELA_PRODUÇÃO[[COD]:[UND.]],4,FALSE),"")</f>
        <v/>
      </c>
      <c r="J748" s="141"/>
      <c r="K748" s="58"/>
      <c r="L748" s="9"/>
      <c r="M74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4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4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48" s="140">
        <f>ACOMPANHAMENTO_02[[#This Row],[QUANT]]</f>
        <v>0</v>
      </c>
    </row>
    <row r="749" spans="2:16" x14ac:dyDescent="0.25">
      <c r="B749" s="140" t="str">
        <f>IF(ACOMPANHAMENTO_02[[#This Row],[MAT]]="","",COUNTA($C$8:C749))</f>
        <v/>
      </c>
      <c r="C749" s="3"/>
      <c r="D749" s="28" t="str">
        <f>IFERROR(VLOOKUP(ACOMPANHAMENTO_02[[#This Row],[MAT]],FUNCIONARIOS[],3,FALSE),"")</f>
        <v/>
      </c>
      <c r="E749" s="28" t="str">
        <f>IFERROR(VLOOKUP(ACOMPANHAMENTO_02[[#This Row],[MAT]],FUNCIONARIOS[],4,FALSE),"")</f>
        <v/>
      </c>
      <c r="F749" s="8"/>
      <c r="G749" s="7"/>
      <c r="H749" s="28" t="str">
        <f>IFERROR(VLOOKUP(ACOMPANHAMENTO_02[[#This Row],[COD.S]],TABELA_PRODUÇÃO[[COD]:[SERVIÇOS]],3,FALSE),"")</f>
        <v/>
      </c>
      <c r="I749" s="140" t="str">
        <f>IFERROR(VLOOKUP(ACOMPANHAMENTO_02[[#This Row],[COD.S]],TABELA_PRODUÇÃO[[COD]:[UND.]],4,FALSE),"")</f>
        <v/>
      </c>
      <c r="J749" s="141"/>
      <c r="K749" s="58"/>
      <c r="L749" s="9"/>
      <c r="M74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4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4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49" s="140">
        <f>ACOMPANHAMENTO_02[[#This Row],[QUANT]]</f>
        <v>0</v>
      </c>
    </row>
    <row r="750" spans="2:16" x14ac:dyDescent="0.25">
      <c r="B750" s="140" t="str">
        <f>IF(ACOMPANHAMENTO_02[[#This Row],[MAT]]="","",COUNTA($C$8:C750))</f>
        <v/>
      </c>
      <c r="C750" s="3"/>
      <c r="D750" s="28" t="str">
        <f>IFERROR(VLOOKUP(ACOMPANHAMENTO_02[[#This Row],[MAT]],FUNCIONARIOS[],3,FALSE),"")</f>
        <v/>
      </c>
      <c r="E750" s="28" t="str">
        <f>IFERROR(VLOOKUP(ACOMPANHAMENTO_02[[#This Row],[MAT]],FUNCIONARIOS[],4,FALSE),"")</f>
        <v/>
      </c>
      <c r="F750" s="8"/>
      <c r="G750" s="7"/>
      <c r="H750" s="28" t="str">
        <f>IFERROR(VLOOKUP(ACOMPANHAMENTO_02[[#This Row],[COD.S]],TABELA_PRODUÇÃO[[COD]:[SERVIÇOS]],3,FALSE),"")</f>
        <v/>
      </c>
      <c r="I750" s="140" t="str">
        <f>IFERROR(VLOOKUP(ACOMPANHAMENTO_02[[#This Row],[COD.S]],TABELA_PRODUÇÃO[[COD]:[UND.]],4,FALSE),"")</f>
        <v/>
      </c>
      <c r="J750" s="141"/>
      <c r="K750" s="58"/>
      <c r="L750" s="9"/>
      <c r="M75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5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5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50" s="140">
        <f>ACOMPANHAMENTO_02[[#This Row],[QUANT]]</f>
        <v>0</v>
      </c>
    </row>
    <row r="751" spans="2:16" x14ac:dyDescent="0.25">
      <c r="B751" s="140" t="str">
        <f>IF(ACOMPANHAMENTO_02[[#This Row],[MAT]]="","",COUNTA($C$8:C751))</f>
        <v/>
      </c>
      <c r="C751" s="3"/>
      <c r="D751" s="28" t="str">
        <f>IFERROR(VLOOKUP(ACOMPANHAMENTO_02[[#This Row],[MAT]],FUNCIONARIOS[],3,FALSE),"")</f>
        <v/>
      </c>
      <c r="E751" s="28" t="str">
        <f>IFERROR(VLOOKUP(ACOMPANHAMENTO_02[[#This Row],[MAT]],FUNCIONARIOS[],4,FALSE),"")</f>
        <v/>
      </c>
      <c r="F751" s="8"/>
      <c r="G751" s="7"/>
      <c r="H751" s="28" t="str">
        <f>IFERROR(VLOOKUP(ACOMPANHAMENTO_02[[#This Row],[COD.S]],TABELA_PRODUÇÃO[[COD]:[SERVIÇOS]],3,FALSE),"")</f>
        <v/>
      </c>
      <c r="I751" s="140" t="str">
        <f>IFERROR(VLOOKUP(ACOMPANHAMENTO_02[[#This Row],[COD.S]],TABELA_PRODUÇÃO[[COD]:[UND.]],4,FALSE),"")</f>
        <v/>
      </c>
      <c r="J751" s="141"/>
      <c r="K751" s="58"/>
      <c r="L751" s="9"/>
      <c r="M75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5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5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51" s="140">
        <f>ACOMPANHAMENTO_02[[#This Row],[QUANT]]</f>
        <v>0</v>
      </c>
    </row>
    <row r="752" spans="2:16" x14ac:dyDescent="0.25">
      <c r="B752" s="140" t="str">
        <f>IF(ACOMPANHAMENTO_02[[#This Row],[MAT]]="","",COUNTA($C$8:C752))</f>
        <v/>
      </c>
      <c r="C752" s="3"/>
      <c r="D752" s="28" t="str">
        <f>IFERROR(VLOOKUP(ACOMPANHAMENTO_02[[#This Row],[MAT]],FUNCIONARIOS[],3,FALSE),"")</f>
        <v/>
      </c>
      <c r="E752" s="28" t="str">
        <f>IFERROR(VLOOKUP(ACOMPANHAMENTO_02[[#This Row],[MAT]],FUNCIONARIOS[],4,FALSE),"")</f>
        <v/>
      </c>
      <c r="F752" s="8"/>
      <c r="G752" s="7"/>
      <c r="H752" s="28" t="str">
        <f>IFERROR(VLOOKUP(ACOMPANHAMENTO_02[[#This Row],[COD.S]],TABELA_PRODUÇÃO[[COD]:[SERVIÇOS]],3,FALSE),"")</f>
        <v/>
      </c>
      <c r="I752" s="140" t="str">
        <f>IFERROR(VLOOKUP(ACOMPANHAMENTO_02[[#This Row],[COD.S]],TABELA_PRODUÇÃO[[COD]:[UND.]],4,FALSE),"")</f>
        <v/>
      </c>
      <c r="J752" s="141"/>
      <c r="K752" s="58"/>
      <c r="L752" s="9"/>
      <c r="M75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5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5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52" s="140">
        <f>ACOMPANHAMENTO_02[[#This Row],[QUANT]]</f>
        <v>0</v>
      </c>
    </row>
    <row r="753" spans="2:16" x14ac:dyDescent="0.25">
      <c r="B753" s="140" t="str">
        <f>IF(ACOMPANHAMENTO_02[[#This Row],[MAT]]="","",COUNTA($C$8:C753))</f>
        <v/>
      </c>
      <c r="C753" s="3"/>
      <c r="D753" s="28" t="str">
        <f>IFERROR(VLOOKUP(ACOMPANHAMENTO_02[[#This Row],[MAT]],FUNCIONARIOS[],3,FALSE),"")</f>
        <v/>
      </c>
      <c r="E753" s="28" t="str">
        <f>IFERROR(VLOOKUP(ACOMPANHAMENTO_02[[#This Row],[MAT]],FUNCIONARIOS[],4,FALSE),"")</f>
        <v/>
      </c>
      <c r="F753" s="8"/>
      <c r="G753" s="7"/>
      <c r="H753" s="28" t="str">
        <f>IFERROR(VLOOKUP(ACOMPANHAMENTO_02[[#This Row],[COD.S]],TABELA_PRODUÇÃO[[COD]:[SERVIÇOS]],3,FALSE),"")</f>
        <v/>
      </c>
      <c r="I753" s="140" t="str">
        <f>IFERROR(VLOOKUP(ACOMPANHAMENTO_02[[#This Row],[COD.S]],TABELA_PRODUÇÃO[[COD]:[UND.]],4,FALSE),"")</f>
        <v/>
      </c>
      <c r="J753" s="141"/>
      <c r="K753" s="58"/>
      <c r="L753" s="9"/>
      <c r="M75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5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5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53" s="140">
        <f>ACOMPANHAMENTO_02[[#This Row],[QUANT]]</f>
        <v>0</v>
      </c>
    </row>
    <row r="754" spans="2:16" x14ac:dyDescent="0.25">
      <c r="B754" s="140" t="str">
        <f>IF(ACOMPANHAMENTO_02[[#This Row],[MAT]]="","",COUNTA($C$8:C754))</f>
        <v/>
      </c>
      <c r="C754" s="3"/>
      <c r="D754" s="28" t="str">
        <f>IFERROR(VLOOKUP(ACOMPANHAMENTO_02[[#This Row],[MAT]],FUNCIONARIOS[],3,FALSE),"")</f>
        <v/>
      </c>
      <c r="E754" s="28" t="str">
        <f>IFERROR(VLOOKUP(ACOMPANHAMENTO_02[[#This Row],[MAT]],FUNCIONARIOS[],4,FALSE),"")</f>
        <v/>
      </c>
      <c r="F754" s="8"/>
      <c r="G754" s="7"/>
      <c r="H754" s="28" t="str">
        <f>IFERROR(VLOOKUP(ACOMPANHAMENTO_02[[#This Row],[COD.S]],TABELA_PRODUÇÃO[[COD]:[SERVIÇOS]],3,FALSE),"")</f>
        <v/>
      </c>
      <c r="I754" s="140" t="str">
        <f>IFERROR(VLOOKUP(ACOMPANHAMENTO_02[[#This Row],[COD.S]],TABELA_PRODUÇÃO[[COD]:[UND.]],4,FALSE),"")</f>
        <v/>
      </c>
      <c r="J754" s="141"/>
      <c r="K754" s="58"/>
      <c r="L754" s="9"/>
      <c r="M75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5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5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54" s="140">
        <f>ACOMPANHAMENTO_02[[#This Row],[QUANT]]</f>
        <v>0</v>
      </c>
    </row>
    <row r="755" spans="2:16" x14ac:dyDescent="0.25">
      <c r="B755" s="140" t="str">
        <f>IF(ACOMPANHAMENTO_02[[#This Row],[MAT]]="","",COUNTA($C$8:C755))</f>
        <v/>
      </c>
      <c r="C755" s="3"/>
      <c r="D755" s="28" t="str">
        <f>IFERROR(VLOOKUP(ACOMPANHAMENTO_02[[#This Row],[MAT]],FUNCIONARIOS[],3,FALSE),"")</f>
        <v/>
      </c>
      <c r="E755" s="28" t="str">
        <f>IFERROR(VLOOKUP(ACOMPANHAMENTO_02[[#This Row],[MAT]],FUNCIONARIOS[],4,FALSE),"")</f>
        <v/>
      </c>
      <c r="F755" s="8"/>
      <c r="G755" s="7"/>
      <c r="H755" s="28" t="str">
        <f>IFERROR(VLOOKUP(ACOMPANHAMENTO_02[[#This Row],[COD.S]],TABELA_PRODUÇÃO[[COD]:[SERVIÇOS]],3,FALSE),"")</f>
        <v/>
      </c>
      <c r="I755" s="140" t="str">
        <f>IFERROR(VLOOKUP(ACOMPANHAMENTO_02[[#This Row],[COD.S]],TABELA_PRODUÇÃO[[COD]:[UND.]],4,FALSE),"")</f>
        <v/>
      </c>
      <c r="J755" s="141"/>
      <c r="K755" s="58"/>
      <c r="L755" s="9"/>
      <c r="M75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5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5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55" s="140">
        <f>ACOMPANHAMENTO_02[[#This Row],[QUANT]]</f>
        <v>0</v>
      </c>
    </row>
    <row r="756" spans="2:16" x14ac:dyDescent="0.25">
      <c r="B756" s="140" t="str">
        <f>IF(ACOMPANHAMENTO_02[[#This Row],[MAT]]="","",COUNTA($C$8:C756))</f>
        <v/>
      </c>
      <c r="C756" s="3"/>
      <c r="D756" s="28" t="str">
        <f>IFERROR(VLOOKUP(ACOMPANHAMENTO_02[[#This Row],[MAT]],FUNCIONARIOS[],3,FALSE),"")</f>
        <v/>
      </c>
      <c r="E756" s="28" t="str">
        <f>IFERROR(VLOOKUP(ACOMPANHAMENTO_02[[#This Row],[MAT]],FUNCIONARIOS[],4,FALSE),"")</f>
        <v/>
      </c>
      <c r="F756" s="8"/>
      <c r="G756" s="7"/>
      <c r="H756" s="28" t="str">
        <f>IFERROR(VLOOKUP(ACOMPANHAMENTO_02[[#This Row],[COD.S]],TABELA_PRODUÇÃO[[COD]:[SERVIÇOS]],3,FALSE),"")</f>
        <v/>
      </c>
      <c r="I756" s="140" t="str">
        <f>IFERROR(VLOOKUP(ACOMPANHAMENTO_02[[#This Row],[COD.S]],TABELA_PRODUÇÃO[[COD]:[UND.]],4,FALSE),"")</f>
        <v/>
      </c>
      <c r="J756" s="141"/>
      <c r="K756" s="58"/>
      <c r="L756" s="9"/>
      <c r="M75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5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5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56" s="140">
        <f>ACOMPANHAMENTO_02[[#This Row],[QUANT]]</f>
        <v>0</v>
      </c>
    </row>
    <row r="757" spans="2:16" x14ac:dyDescent="0.25">
      <c r="B757" s="140" t="str">
        <f>IF(ACOMPANHAMENTO_02[[#This Row],[MAT]]="","",COUNTA($C$8:C757))</f>
        <v/>
      </c>
      <c r="C757" s="3"/>
      <c r="D757" s="28" t="str">
        <f>IFERROR(VLOOKUP(ACOMPANHAMENTO_02[[#This Row],[MAT]],FUNCIONARIOS[],3,FALSE),"")</f>
        <v/>
      </c>
      <c r="E757" s="28" t="str">
        <f>IFERROR(VLOOKUP(ACOMPANHAMENTO_02[[#This Row],[MAT]],FUNCIONARIOS[],4,FALSE),"")</f>
        <v/>
      </c>
      <c r="F757" s="8"/>
      <c r="G757" s="7"/>
      <c r="H757" s="28" t="str">
        <f>IFERROR(VLOOKUP(ACOMPANHAMENTO_02[[#This Row],[COD.S]],TABELA_PRODUÇÃO[[COD]:[SERVIÇOS]],3,FALSE),"")</f>
        <v/>
      </c>
      <c r="I757" s="140" t="str">
        <f>IFERROR(VLOOKUP(ACOMPANHAMENTO_02[[#This Row],[COD.S]],TABELA_PRODUÇÃO[[COD]:[UND.]],4,FALSE),"")</f>
        <v/>
      </c>
      <c r="J757" s="141"/>
      <c r="K757" s="58"/>
      <c r="L757" s="9"/>
      <c r="M75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5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5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57" s="140">
        <f>ACOMPANHAMENTO_02[[#This Row],[QUANT]]</f>
        <v>0</v>
      </c>
    </row>
    <row r="758" spans="2:16" x14ac:dyDescent="0.25">
      <c r="B758" s="140" t="str">
        <f>IF(ACOMPANHAMENTO_02[[#This Row],[MAT]]="","",COUNTA($C$8:C758))</f>
        <v/>
      </c>
      <c r="C758" s="3"/>
      <c r="D758" s="28" t="str">
        <f>IFERROR(VLOOKUP(ACOMPANHAMENTO_02[[#This Row],[MAT]],FUNCIONARIOS[],3,FALSE),"")</f>
        <v/>
      </c>
      <c r="E758" s="28" t="str">
        <f>IFERROR(VLOOKUP(ACOMPANHAMENTO_02[[#This Row],[MAT]],FUNCIONARIOS[],4,FALSE),"")</f>
        <v/>
      </c>
      <c r="F758" s="8"/>
      <c r="G758" s="7"/>
      <c r="H758" s="28" t="str">
        <f>IFERROR(VLOOKUP(ACOMPANHAMENTO_02[[#This Row],[COD.S]],TABELA_PRODUÇÃO[[COD]:[SERVIÇOS]],3,FALSE),"")</f>
        <v/>
      </c>
      <c r="I758" s="140" t="str">
        <f>IFERROR(VLOOKUP(ACOMPANHAMENTO_02[[#This Row],[COD.S]],TABELA_PRODUÇÃO[[COD]:[UND.]],4,FALSE),"")</f>
        <v/>
      </c>
      <c r="J758" s="141"/>
      <c r="K758" s="58"/>
      <c r="L758" s="9"/>
      <c r="M75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5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5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58" s="140">
        <f>ACOMPANHAMENTO_02[[#This Row],[QUANT]]</f>
        <v>0</v>
      </c>
    </row>
    <row r="759" spans="2:16" x14ac:dyDescent="0.25">
      <c r="B759" s="140" t="str">
        <f>IF(ACOMPANHAMENTO_02[[#This Row],[MAT]]="","",COUNTA($C$8:C759))</f>
        <v/>
      </c>
      <c r="C759" s="3"/>
      <c r="D759" s="28" t="str">
        <f>IFERROR(VLOOKUP(ACOMPANHAMENTO_02[[#This Row],[MAT]],FUNCIONARIOS[],3,FALSE),"")</f>
        <v/>
      </c>
      <c r="E759" s="28" t="str">
        <f>IFERROR(VLOOKUP(ACOMPANHAMENTO_02[[#This Row],[MAT]],FUNCIONARIOS[],4,FALSE),"")</f>
        <v/>
      </c>
      <c r="F759" s="8"/>
      <c r="G759" s="7"/>
      <c r="H759" s="28" t="str">
        <f>IFERROR(VLOOKUP(ACOMPANHAMENTO_02[[#This Row],[COD.S]],TABELA_PRODUÇÃO[[COD]:[SERVIÇOS]],3,FALSE),"")</f>
        <v/>
      </c>
      <c r="I759" s="140" t="str">
        <f>IFERROR(VLOOKUP(ACOMPANHAMENTO_02[[#This Row],[COD.S]],TABELA_PRODUÇÃO[[COD]:[UND.]],4,FALSE),"")</f>
        <v/>
      </c>
      <c r="J759" s="141"/>
      <c r="K759" s="58"/>
      <c r="L759" s="9"/>
      <c r="M75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5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5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59" s="140">
        <f>ACOMPANHAMENTO_02[[#This Row],[QUANT]]</f>
        <v>0</v>
      </c>
    </row>
    <row r="760" spans="2:16" x14ac:dyDescent="0.25">
      <c r="B760" s="140" t="str">
        <f>IF(ACOMPANHAMENTO_02[[#This Row],[MAT]]="","",COUNTA($C$8:C760))</f>
        <v/>
      </c>
      <c r="C760" s="3"/>
      <c r="D760" s="28" t="str">
        <f>IFERROR(VLOOKUP(ACOMPANHAMENTO_02[[#This Row],[MAT]],FUNCIONARIOS[],3,FALSE),"")</f>
        <v/>
      </c>
      <c r="E760" s="28" t="str">
        <f>IFERROR(VLOOKUP(ACOMPANHAMENTO_02[[#This Row],[MAT]],FUNCIONARIOS[],4,FALSE),"")</f>
        <v/>
      </c>
      <c r="F760" s="8"/>
      <c r="G760" s="7"/>
      <c r="H760" s="28" t="str">
        <f>IFERROR(VLOOKUP(ACOMPANHAMENTO_02[[#This Row],[COD.S]],TABELA_PRODUÇÃO[[COD]:[SERVIÇOS]],3,FALSE),"")</f>
        <v/>
      </c>
      <c r="I760" s="140" t="str">
        <f>IFERROR(VLOOKUP(ACOMPANHAMENTO_02[[#This Row],[COD.S]],TABELA_PRODUÇÃO[[COD]:[UND.]],4,FALSE),"")</f>
        <v/>
      </c>
      <c r="J760" s="141"/>
      <c r="K760" s="58"/>
      <c r="L760" s="9"/>
      <c r="M76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6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6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60" s="140">
        <f>ACOMPANHAMENTO_02[[#This Row],[QUANT]]</f>
        <v>0</v>
      </c>
    </row>
    <row r="761" spans="2:16" x14ac:dyDescent="0.25">
      <c r="B761" s="140" t="str">
        <f>IF(ACOMPANHAMENTO_02[[#This Row],[MAT]]="","",COUNTA($C$8:C761))</f>
        <v/>
      </c>
      <c r="C761" s="3"/>
      <c r="D761" s="28" t="str">
        <f>IFERROR(VLOOKUP(ACOMPANHAMENTO_02[[#This Row],[MAT]],FUNCIONARIOS[],3,FALSE),"")</f>
        <v/>
      </c>
      <c r="E761" s="28" t="str">
        <f>IFERROR(VLOOKUP(ACOMPANHAMENTO_02[[#This Row],[MAT]],FUNCIONARIOS[],4,FALSE),"")</f>
        <v/>
      </c>
      <c r="F761" s="8"/>
      <c r="G761" s="7"/>
      <c r="H761" s="28" t="str">
        <f>IFERROR(VLOOKUP(ACOMPANHAMENTO_02[[#This Row],[COD.S]],TABELA_PRODUÇÃO[[COD]:[SERVIÇOS]],3,FALSE),"")</f>
        <v/>
      </c>
      <c r="I761" s="140" t="str">
        <f>IFERROR(VLOOKUP(ACOMPANHAMENTO_02[[#This Row],[COD.S]],TABELA_PRODUÇÃO[[COD]:[UND.]],4,FALSE),"")</f>
        <v/>
      </c>
      <c r="J761" s="141"/>
      <c r="K761" s="58"/>
      <c r="L761" s="9"/>
      <c r="M76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6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6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61" s="140">
        <f>ACOMPANHAMENTO_02[[#This Row],[QUANT]]</f>
        <v>0</v>
      </c>
    </row>
    <row r="762" spans="2:16" x14ac:dyDescent="0.25">
      <c r="B762" s="140" t="str">
        <f>IF(ACOMPANHAMENTO_02[[#This Row],[MAT]]="","",COUNTA($C$8:C762))</f>
        <v/>
      </c>
      <c r="C762" s="3"/>
      <c r="D762" s="28" t="str">
        <f>IFERROR(VLOOKUP(ACOMPANHAMENTO_02[[#This Row],[MAT]],FUNCIONARIOS[],3,FALSE),"")</f>
        <v/>
      </c>
      <c r="E762" s="28" t="str">
        <f>IFERROR(VLOOKUP(ACOMPANHAMENTO_02[[#This Row],[MAT]],FUNCIONARIOS[],4,FALSE),"")</f>
        <v/>
      </c>
      <c r="F762" s="8"/>
      <c r="G762" s="7"/>
      <c r="H762" s="28" t="str">
        <f>IFERROR(VLOOKUP(ACOMPANHAMENTO_02[[#This Row],[COD.S]],TABELA_PRODUÇÃO[[COD]:[SERVIÇOS]],3,FALSE),"")</f>
        <v/>
      </c>
      <c r="I762" s="140" t="str">
        <f>IFERROR(VLOOKUP(ACOMPANHAMENTO_02[[#This Row],[COD.S]],TABELA_PRODUÇÃO[[COD]:[UND.]],4,FALSE),"")</f>
        <v/>
      </c>
      <c r="J762" s="141"/>
      <c r="K762" s="58"/>
      <c r="L762" s="9"/>
      <c r="M76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6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6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62" s="140">
        <f>ACOMPANHAMENTO_02[[#This Row],[QUANT]]</f>
        <v>0</v>
      </c>
    </row>
    <row r="763" spans="2:16" x14ac:dyDescent="0.25">
      <c r="B763" s="140" t="str">
        <f>IF(ACOMPANHAMENTO_02[[#This Row],[MAT]]="","",COUNTA($C$8:C763))</f>
        <v/>
      </c>
      <c r="C763" s="3"/>
      <c r="D763" s="28" t="str">
        <f>IFERROR(VLOOKUP(ACOMPANHAMENTO_02[[#This Row],[MAT]],FUNCIONARIOS[],3,FALSE),"")</f>
        <v/>
      </c>
      <c r="E763" s="28" t="str">
        <f>IFERROR(VLOOKUP(ACOMPANHAMENTO_02[[#This Row],[MAT]],FUNCIONARIOS[],4,FALSE),"")</f>
        <v/>
      </c>
      <c r="F763" s="8"/>
      <c r="G763" s="7"/>
      <c r="H763" s="28" t="str">
        <f>IFERROR(VLOOKUP(ACOMPANHAMENTO_02[[#This Row],[COD.S]],TABELA_PRODUÇÃO[[COD]:[SERVIÇOS]],3,FALSE),"")</f>
        <v/>
      </c>
      <c r="I763" s="140" t="str">
        <f>IFERROR(VLOOKUP(ACOMPANHAMENTO_02[[#This Row],[COD.S]],TABELA_PRODUÇÃO[[COD]:[UND.]],4,FALSE),"")</f>
        <v/>
      </c>
      <c r="J763" s="141"/>
      <c r="K763" s="58"/>
      <c r="L763" s="9"/>
      <c r="M76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6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6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63" s="140">
        <f>ACOMPANHAMENTO_02[[#This Row],[QUANT]]</f>
        <v>0</v>
      </c>
    </row>
    <row r="764" spans="2:16" x14ac:dyDescent="0.25">
      <c r="B764" s="140" t="str">
        <f>IF(ACOMPANHAMENTO_02[[#This Row],[MAT]]="","",COUNTA($C$8:C764))</f>
        <v/>
      </c>
      <c r="C764" s="3"/>
      <c r="D764" s="28" t="str">
        <f>IFERROR(VLOOKUP(ACOMPANHAMENTO_02[[#This Row],[MAT]],FUNCIONARIOS[],3,FALSE),"")</f>
        <v/>
      </c>
      <c r="E764" s="28" t="str">
        <f>IFERROR(VLOOKUP(ACOMPANHAMENTO_02[[#This Row],[MAT]],FUNCIONARIOS[],4,FALSE),"")</f>
        <v/>
      </c>
      <c r="F764" s="8"/>
      <c r="G764" s="7"/>
      <c r="H764" s="28" t="str">
        <f>IFERROR(VLOOKUP(ACOMPANHAMENTO_02[[#This Row],[COD.S]],TABELA_PRODUÇÃO[[COD]:[SERVIÇOS]],3,FALSE),"")</f>
        <v/>
      </c>
      <c r="I764" s="140" t="str">
        <f>IFERROR(VLOOKUP(ACOMPANHAMENTO_02[[#This Row],[COD.S]],TABELA_PRODUÇÃO[[COD]:[UND.]],4,FALSE),"")</f>
        <v/>
      </c>
      <c r="J764" s="141"/>
      <c r="K764" s="58"/>
      <c r="L764" s="9"/>
      <c r="M76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6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6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64" s="140">
        <f>ACOMPANHAMENTO_02[[#This Row],[QUANT]]</f>
        <v>0</v>
      </c>
    </row>
    <row r="765" spans="2:16" x14ac:dyDescent="0.25">
      <c r="B765" s="140" t="str">
        <f>IF(ACOMPANHAMENTO_02[[#This Row],[MAT]]="","",COUNTA($C$8:C765))</f>
        <v/>
      </c>
      <c r="C765" s="3"/>
      <c r="D765" s="28" t="str">
        <f>IFERROR(VLOOKUP(ACOMPANHAMENTO_02[[#This Row],[MAT]],FUNCIONARIOS[],3,FALSE),"")</f>
        <v/>
      </c>
      <c r="E765" s="28" t="str">
        <f>IFERROR(VLOOKUP(ACOMPANHAMENTO_02[[#This Row],[MAT]],FUNCIONARIOS[],4,FALSE),"")</f>
        <v/>
      </c>
      <c r="F765" s="8"/>
      <c r="G765" s="7"/>
      <c r="H765" s="28" t="str">
        <f>IFERROR(VLOOKUP(ACOMPANHAMENTO_02[[#This Row],[COD.S]],TABELA_PRODUÇÃO[[COD]:[SERVIÇOS]],3,FALSE),"")</f>
        <v/>
      </c>
      <c r="I765" s="140" t="str">
        <f>IFERROR(VLOOKUP(ACOMPANHAMENTO_02[[#This Row],[COD.S]],TABELA_PRODUÇÃO[[COD]:[UND.]],4,FALSE),"")</f>
        <v/>
      </c>
      <c r="J765" s="141"/>
      <c r="K765" s="58"/>
      <c r="L765" s="9"/>
      <c r="M76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6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6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65" s="140">
        <f>ACOMPANHAMENTO_02[[#This Row],[QUANT]]</f>
        <v>0</v>
      </c>
    </row>
    <row r="766" spans="2:16" x14ac:dyDescent="0.25">
      <c r="B766" s="140" t="str">
        <f>IF(ACOMPANHAMENTO_02[[#This Row],[MAT]]="","",COUNTA($C$8:C766))</f>
        <v/>
      </c>
      <c r="C766" s="3"/>
      <c r="D766" s="28" t="str">
        <f>IFERROR(VLOOKUP(ACOMPANHAMENTO_02[[#This Row],[MAT]],FUNCIONARIOS[],3,FALSE),"")</f>
        <v/>
      </c>
      <c r="E766" s="28" t="str">
        <f>IFERROR(VLOOKUP(ACOMPANHAMENTO_02[[#This Row],[MAT]],FUNCIONARIOS[],4,FALSE),"")</f>
        <v/>
      </c>
      <c r="F766" s="8"/>
      <c r="G766" s="7"/>
      <c r="H766" s="28" t="str">
        <f>IFERROR(VLOOKUP(ACOMPANHAMENTO_02[[#This Row],[COD.S]],TABELA_PRODUÇÃO[[COD]:[SERVIÇOS]],3,FALSE),"")</f>
        <v/>
      </c>
      <c r="I766" s="140" t="str">
        <f>IFERROR(VLOOKUP(ACOMPANHAMENTO_02[[#This Row],[COD.S]],TABELA_PRODUÇÃO[[COD]:[UND.]],4,FALSE),"")</f>
        <v/>
      </c>
      <c r="J766" s="141"/>
      <c r="K766" s="58"/>
      <c r="L766" s="9"/>
      <c r="M76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6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6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66" s="140">
        <f>ACOMPANHAMENTO_02[[#This Row],[QUANT]]</f>
        <v>0</v>
      </c>
    </row>
    <row r="767" spans="2:16" x14ac:dyDescent="0.25">
      <c r="B767" s="140" t="str">
        <f>IF(ACOMPANHAMENTO_02[[#This Row],[MAT]]="","",COUNTA($C$8:C767))</f>
        <v/>
      </c>
      <c r="C767" s="3"/>
      <c r="D767" s="28" t="str">
        <f>IFERROR(VLOOKUP(ACOMPANHAMENTO_02[[#This Row],[MAT]],FUNCIONARIOS[],3,FALSE),"")</f>
        <v/>
      </c>
      <c r="E767" s="28" t="str">
        <f>IFERROR(VLOOKUP(ACOMPANHAMENTO_02[[#This Row],[MAT]],FUNCIONARIOS[],4,FALSE),"")</f>
        <v/>
      </c>
      <c r="F767" s="8"/>
      <c r="G767" s="7"/>
      <c r="H767" s="28" t="str">
        <f>IFERROR(VLOOKUP(ACOMPANHAMENTO_02[[#This Row],[COD.S]],TABELA_PRODUÇÃO[[COD]:[SERVIÇOS]],3,FALSE),"")</f>
        <v/>
      </c>
      <c r="I767" s="140" t="str">
        <f>IFERROR(VLOOKUP(ACOMPANHAMENTO_02[[#This Row],[COD.S]],TABELA_PRODUÇÃO[[COD]:[UND.]],4,FALSE),"")</f>
        <v/>
      </c>
      <c r="J767" s="141"/>
      <c r="K767" s="58"/>
      <c r="L767" s="9"/>
      <c r="M76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6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6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67" s="140">
        <f>ACOMPANHAMENTO_02[[#This Row],[QUANT]]</f>
        <v>0</v>
      </c>
    </row>
    <row r="768" spans="2:16" x14ac:dyDescent="0.25">
      <c r="B768" s="140" t="str">
        <f>IF(ACOMPANHAMENTO_02[[#This Row],[MAT]]="","",COUNTA($C$8:C768))</f>
        <v/>
      </c>
      <c r="C768" s="3"/>
      <c r="D768" s="28" t="str">
        <f>IFERROR(VLOOKUP(ACOMPANHAMENTO_02[[#This Row],[MAT]],FUNCIONARIOS[],3,FALSE),"")</f>
        <v/>
      </c>
      <c r="E768" s="28" t="str">
        <f>IFERROR(VLOOKUP(ACOMPANHAMENTO_02[[#This Row],[MAT]],FUNCIONARIOS[],4,FALSE),"")</f>
        <v/>
      </c>
      <c r="F768" s="8"/>
      <c r="G768" s="7"/>
      <c r="H768" s="28" t="str">
        <f>IFERROR(VLOOKUP(ACOMPANHAMENTO_02[[#This Row],[COD.S]],TABELA_PRODUÇÃO[[COD]:[SERVIÇOS]],3,FALSE),"")</f>
        <v/>
      </c>
      <c r="I768" s="140" t="str">
        <f>IFERROR(VLOOKUP(ACOMPANHAMENTO_02[[#This Row],[COD.S]],TABELA_PRODUÇÃO[[COD]:[UND.]],4,FALSE),"")</f>
        <v/>
      </c>
      <c r="J768" s="141"/>
      <c r="K768" s="58"/>
      <c r="L768" s="9"/>
      <c r="M76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6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6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68" s="140">
        <f>ACOMPANHAMENTO_02[[#This Row],[QUANT]]</f>
        <v>0</v>
      </c>
    </row>
    <row r="769" spans="2:16" x14ac:dyDescent="0.25">
      <c r="B769" s="140" t="str">
        <f>IF(ACOMPANHAMENTO_02[[#This Row],[MAT]]="","",COUNTA($C$8:C769))</f>
        <v/>
      </c>
      <c r="C769" s="3"/>
      <c r="D769" s="28" t="str">
        <f>IFERROR(VLOOKUP(ACOMPANHAMENTO_02[[#This Row],[MAT]],FUNCIONARIOS[],3,FALSE),"")</f>
        <v/>
      </c>
      <c r="E769" s="28" t="str">
        <f>IFERROR(VLOOKUP(ACOMPANHAMENTO_02[[#This Row],[MAT]],FUNCIONARIOS[],4,FALSE),"")</f>
        <v/>
      </c>
      <c r="F769" s="8"/>
      <c r="G769" s="7"/>
      <c r="H769" s="28" t="str">
        <f>IFERROR(VLOOKUP(ACOMPANHAMENTO_02[[#This Row],[COD.S]],TABELA_PRODUÇÃO[[COD]:[SERVIÇOS]],3,FALSE),"")</f>
        <v/>
      </c>
      <c r="I769" s="140" t="str">
        <f>IFERROR(VLOOKUP(ACOMPANHAMENTO_02[[#This Row],[COD.S]],TABELA_PRODUÇÃO[[COD]:[UND.]],4,FALSE),"")</f>
        <v/>
      </c>
      <c r="J769" s="141"/>
      <c r="K769" s="58"/>
      <c r="L769" s="9"/>
      <c r="M76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6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6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69" s="140">
        <f>ACOMPANHAMENTO_02[[#This Row],[QUANT]]</f>
        <v>0</v>
      </c>
    </row>
    <row r="770" spans="2:16" x14ac:dyDescent="0.25">
      <c r="B770" s="140" t="str">
        <f>IF(ACOMPANHAMENTO_02[[#This Row],[MAT]]="","",COUNTA($C$8:C770))</f>
        <v/>
      </c>
      <c r="C770" s="3"/>
      <c r="D770" s="28" t="str">
        <f>IFERROR(VLOOKUP(ACOMPANHAMENTO_02[[#This Row],[MAT]],FUNCIONARIOS[],3,FALSE),"")</f>
        <v/>
      </c>
      <c r="E770" s="28" t="str">
        <f>IFERROR(VLOOKUP(ACOMPANHAMENTO_02[[#This Row],[MAT]],FUNCIONARIOS[],4,FALSE),"")</f>
        <v/>
      </c>
      <c r="F770" s="8"/>
      <c r="G770" s="7"/>
      <c r="H770" s="28" t="str">
        <f>IFERROR(VLOOKUP(ACOMPANHAMENTO_02[[#This Row],[COD.S]],TABELA_PRODUÇÃO[[COD]:[SERVIÇOS]],3,FALSE),"")</f>
        <v/>
      </c>
      <c r="I770" s="140" t="str">
        <f>IFERROR(VLOOKUP(ACOMPANHAMENTO_02[[#This Row],[COD.S]],TABELA_PRODUÇÃO[[COD]:[UND.]],4,FALSE),"")</f>
        <v/>
      </c>
      <c r="J770" s="141"/>
      <c r="K770" s="58"/>
      <c r="L770" s="9"/>
      <c r="M77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7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7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70" s="140">
        <f>ACOMPANHAMENTO_02[[#This Row],[QUANT]]</f>
        <v>0</v>
      </c>
    </row>
    <row r="771" spans="2:16" x14ac:dyDescent="0.25">
      <c r="B771" s="140" t="str">
        <f>IF(ACOMPANHAMENTO_02[[#This Row],[MAT]]="","",COUNTA($C$8:C771))</f>
        <v/>
      </c>
      <c r="C771" s="3"/>
      <c r="D771" s="28" t="str">
        <f>IFERROR(VLOOKUP(ACOMPANHAMENTO_02[[#This Row],[MAT]],FUNCIONARIOS[],3,FALSE),"")</f>
        <v/>
      </c>
      <c r="E771" s="28" t="str">
        <f>IFERROR(VLOOKUP(ACOMPANHAMENTO_02[[#This Row],[MAT]],FUNCIONARIOS[],4,FALSE),"")</f>
        <v/>
      </c>
      <c r="F771" s="8"/>
      <c r="G771" s="7"/>
      <c r="H771" s="28" t="str">
        <f>IFERROR(VLOOKUP(ACOMPANHAMENTO_02[[#This Row],[COD.S]],TABELA_PRODUÇÃO[[COD]:[SERVIÇOS]],3,FALSE),"")</f>
        <v/>
      </c>
      <c r="I771" s="140" t="str">
        <f>IFERROR(VLOOKUP(ACOMPANHAMENTO_02[[#This Row],[COD.S]],TABELA_PRODUÇÃO[[COD]:[UND.]],4,FALSE),"")</f>
        <v/>
      </c>
      <c r="J771" s="141"/>
      <c r="K771" s="58"/>
      <c r="L771" s="9"/>
      <c r="M77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7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7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71" s="140">
        <f>ACOMPANHAMENTO_02[[#This Row],[QUANT]]</f>
        <v>0</v>
      </c>
    </row>
    <row r="772" spans="2:16" x14ac:dyDescent="0.25">
      <c r="B772" s="140" t="str">
        <f>IF(ACOMPANHAMENTO_02[[#This Row],[MAT]]="","",COUNTA($C$8:C772))</f>
        <v/>
      </c>
      <c r="C772" s="3"/>
      <c r="D772" s="28" t="str">
        <f>IFERROR(VLOOKUP(ACOMPANHAMENTO_02[[#This Row],[MAT]],FUNCIONARIOS[],3,FALSE),"")</f>
        <v/>
      </c>
      <c r="E772" s="28" t="str">
        <f>IFERROR(VLOOKUP(ACOMPANHAMENTO_02[[#This Row],[MAT]],FUNCIONARIOS[],4,FALSE),"")</f>
        <v/>
      </c>
      <c r="F772" s="8"/>
      <c r="G772" s="7"/>
      <c r="H772" s="28" t="str">
        <f>IFERROR(VLOOKUP(ACOMPANHAMENTO_02[[#This Row],[COD.S]],TABELA_PRODUÇÃO[[COD]:[SERVIÇOS]],3,FALSE),"")</f>
        <v/>
      </c>
      <c r="I772" s="140" t="str">
        <f>IFERROR(VLOOKUP(ACOMPANHAMENTO_02[[#This Row],[COD.S]],TABELA_PRODUÇÃO[[COD]:[UND.]],4,FALSE),"")</f>
        <v/>
      </c>
      <c r="J772" s="141"/>
      <c r="K772" s="58"/>
      <c r="L772" s="9"/>
      <c r="M77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7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7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72" s="140">
        <f>ACOMPANHAMENTO_02[[#This Row],[QUANT]]</f>
        <v>0</v>
      </c>
    </row>
    <row r="773" spans="2:16" x14ac:dyDescent="0.25">
      <c r="B773" s="140" t="str">
        <f>IF(ACOMPANHAMENTO_02[[#This Row],[MAT]]="","",COUNTA($C$8:C773))</f>
        <v/>
      </c>
      <c r="C773" s="3"/>
      <c r="D773" s="28" t="str">
        <f>IFERROR(VLOOKUP(ACOMPANHAMENTO_02[[#This Row],[MAT]],FUNCIONARIOS[],3,FALSE),"")</f>
        <v/>
      </c>
      <c r="E773" s="28" t="str">
        <f>IFERROR(VLOOKUP(ACOMPANHAMENTO_02[[#This Row],[MAT]],FUNCIONARIOS[],4,FALSE),"")</f>
        <v/>
      </c>
      <c r="F773" s="8"/>
      <c r="G773" s="7"/>
      <c r="H773" s="28" t="str">
        <f>IFERROR(VLOOKUP(ACOMPANHAMENTO_02[[#This Row],[COD.S]],TABELA_PRODUÇÃO[[COD]:[SERVIÇOS]],3,FALSE),"")</f>
        <v/>
      </c>
      <c r="I773" s="140" t="str">
        <f>IFERROR(VLOOKUP(ACOMPANHAMENTO_02[[#This Row],[COD.S]],TABELA_PRODUÇÃO[[COD]:[UND.]],4,FALSE),"")</f>
        <v/>
      </c>
      <c r="J773" s="141"/>
      <c r="K773" s="58"/>
      <c r="L773" s="9"/>
      <c r="M77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7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7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73" s="140">
        <f>ACOMPANHAMENTO_02[[#This Row],[QUANT]]</f>
        <v>0</v>
      </c>
    </row>
    <row r="774" spans="2:16" x14ac:dyDescent="0.25">
      <c r="B774" s="140" t="str">
        <f>IF(ACOMPANHAMENTO_02[[#This Row],[MAT]]="","",COUNTA($C$8:C774))</f>
        <v/>
      </c>
      <c r="C774" s="3"/>
      <c r="D774" s="28" t="str">
        <f>IFERROR(VLOOKUP(ACOMPANHAMENTO_02[[#This Row],[MAT]],FUNCIONARIOS[],3,FALSE),"")</f>
        <v/>
      </c>
      <c r="E774" s="28" t="str">
        <f>IFERROR(VLOOKUP(ACOMPANHAMENTO_02[[#This Row],[MAT]],FUNCIONARIOS[],4,FALSE),"")</f>
        <v/>
      </c>
      <c r="F774" s="8"/>
      <c r="G774" s="7"/>
      <c r="H774" s="28" t="str">
        <f>IFERROR(VLOOKUP(ACOMPANHAMENTO_02[[#This Row],[COD.S]],TABELA_PRODUÇÃO[[COD]:[SERVIÇOS]],3,FALSE),"")</f>
        <v/>
      </c>
      <c r="I774" s="140" t="str">
        <f>IFERROR(VLOOKUP(ACOMPANHAMENTO_02[[#This Row],[COD.S]],TABELA_PRODUÇÃO[[COD]:[UND.]],4,FALSE),"")</f>
        <v/>
      </c>
      <c r="J774" s="141"/>
      <c r="K774" s="58"/>
      <c r="L774" s="9"/>
      <c r="M77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7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7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74" s="140">
        <f>ACOMPANHAMENTO_02[[#This Row],[QUANT]]</f>
        <v>0</v>
      </c>
    </row>
    <row r="775" spans="2:16" x14ac:dyDescent="0.25">
      <c r="B775" s="140" t="str">
        <f>IF(ACOMPANHAMENTO_02[[#This Row],[MAT]]="","",COUNTA($C$8:C775))</f>
        <v/>
      </c>
      <c r="C775" s="3"/>
      <c r="D775" s="28" t="str">
        <f>IFERROR(VLOOKUP(ACOMPANHAMENTO_02[[#This Row],[MAT]],FUNCIONARIOS[],3,FALSE),"")</f>
        <v/>
      </c>
      <c r="E775" s="28" t="str">
        <f>IFERROR(VLOOKUP(ACOMPANHAMENTO_02[[#This Row],[MAT]],FUNCIONARIOS[],4,FALSE),"")</f>
        <v/>
      </c>
      <c r="F775" s="8"/>
      <c r="G775" s="7"/>
      <c r="H775" s="28" t="str">
        <f>IFERROR(VLOOKUP(ACOMPANHAMENTO_02[[#This Row],[COD.S]],TABELA_PRODUÇÃO[[COD]:[SERVIÇOS]],3,FALSE),"")</f>
        <v/>
      </c>
      <c r="I775" s="140" t="str">
        <f>IFERROR(VLOOKUP(ACOMPANHAMENTO_02[[#This Row],[COD.S]],TABELA_PRODUÇÃO[[COD]:[UND.]],4,FALSE),"")</f>
        <v/>
      </c>
      <c r="J775" s="141"/>
      <c r="K775" s="58"/>
      <c r="L775" s="9"/>
      <c r="M77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7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7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75" s="140">
        <f>ACOMPANHAMENTO_02[[#This Row],[QUANT]]</f>
        <v>0</v>
      </c>
    </row>
    <row r="776" spans="2:16" x14ac:dyDescent="0.25">
      <c r="B776" s="140" t="str">
        <f>IF(ACOMPANHAMENTO_02[[#This Row],[MAT]]="","",COUNTA($C$8:C776))</f>
        <v/>
      </c>
      <c r="C776" s="3"/>
      <c r="D776" s="28" t="str">
        <f>IFERROR(VLOOKUP(ACOMPANHAMENTO_02[[#This Row],[MAT]],FUNCIONARIOS[],3,FALSE),"")</f>
        <v/>
      </c>
      <c r="E776" s="28" t="str">
        <f>IFERROR(VLOOKUP(ACOMPANHAMENTO_02[[#This Row],[MAT]],FUNCIONARIOS[],4,FALSE),"")</f>
        <v/>
      </c>
      <c r="F776" s="8"/>
      <c r="G776" s="7"/>
      <c r="H776" s="28" t="str">
        <f>IFERROR(VLOOKUP(ACOMPANHAMENTO_02[[#This Row],[COD.S]],TABELA_PRODUÇÃO[[COD]:[SERVIÇOS]],3,FALSE),"")</f>
        <v/>
      </c>
      <c r="I776" s="140" t="str">
        <f>IFERROR(VLOOKUP(ACOMPANHAMENTO_02[[#This Row],[COD.S]],TABELA_PRODUÇÃO[[COD]:[UND.]],4,FALSE),"")</f>
        <v/>
      </c>
      <c r="J776" s="141"/>
      <c r="K776" s="58"/>
      <c r="L776" s="9"/>
      <c r="M77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7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7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76" s="140">
        <f>ACOMPANHAMENTO_02[[#This Row],[QUANT]]</f>
        <v>0</v>
      </c>
    </row>
    <row r="777" spans="2:16" x14ac:dyDescent="0.25">
      <c r="B777" s="140" t="str">
        <f>IF(ACOMPANHAMENTO_02[[#This Row],[MAT]]="","",COUNTA($C$8:C777))</f>
        <v/>
      </c>
      <c r="C777" s="3"/>
      <c r="D777" s="28" t="str">
        <f>IFERROR(VLOOKUP(ACOMPANHAMENTO_02[[#This Row],[MAT]],FUNCIONARIOS[],3,FALSE),"")</f>
        <v/>
      </c>
      <c r="E777" s="28" t="str">
        <f>IFERROR(VLOOKUP(ACOMPANHAMENTO_02[[#This Row],[MAT]],FUNCIONARIOS[],4,FALSE),"")</f>
        <v/>
      </c>
      <c r="F777" s="8"/>
      <c r="G777" s="7"/>
      <c r="H777" s="28" t="str">
        <f>IFERROR(VLOOKUP(ACOMPANHAMENTO_02[[#This Row],[COD.S]],TABELA_PRODUÇÃO[[COD]:[SERVIÇOS]],3,FALSE),"")</f>
        <v/>
      </c>
      <c r="I777" s="140" t="str">
        <f>IFERROR(VLOOKUP(ACOMPANHAMENTO_02[[#This Row],[COD.S]],TABELA_PRODUÇÃO[[COD]:[UND.]],4,FALSE),"")</f>
        <v/>
      </c>
      <c r="J777" s="141"/>
      <c r="K777" s="58"/>
      <c r="L777" s="9"/>
      <c r="M77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7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7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77" s="140">
        <f>ACOMPANHAMENTO_02[[#This Row],[QUANT]]</f>
        <v>0</v>
      </c>
    </row>
    <row r="778" spans="2:16" x14ac:dyDescent="0.25">
      <c r="B778" s="140" t="str">
        <f>IF(ACOMPANHAMENTO_02[[#This Row],[MAT]]="","",COUNTA($C$8:C778))</f>
        <v/>
      </c>
      <c r="C778" s="3"/>
      <c r="D778" s="28" t="str">
        <f>IFERROR(VLOOKUP(ACOMPANHAMENTO_02[[#This Row],[MAT]],FUNCIONARIOS[],3,FALSE),"")</f>
        <v/>
      </c>
      <c r="E778" s="28" t="str">
        <f>IFERROR(VLOOKUP(ACOMPANHAMENTO_02[[#This Row],[MAT]],FUNCIONARIOS[],4,FALSE),"")</f>
        <v/>
      </c>
      <c r="F778" s="8"/>
      <c r="G778" s="7"/>
      <c r="H778" s="28" t="str">
        <f>IFERROR(VLOOKUP(ACOMPANHAMENTO_02[[#This Row],[COD.S]],TABELA_PRODUÇÃO[[COD]:[SERVIÇOS]],3,FALSE),"")</f>
        <v/>
      </c>
      <c r="I778" s="140" t="str">
        <f>IFERROR(VLOOKUP(ACOMPANHAMENTO_02[[#This Row],[COD.S]],TABELA_PRODUÇÃO[[COD]:[UND.]],4,FALSE),"")</f>
        <v/>
      </c>
      <c r="J778" s="141"/>
      <c r="K778" s="58"/>
      <c r="L778" s="9"/>
      <c r="M77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7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7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78" s="140">
        <f>ACOMPANHAMENTO_02[[#This Row],[QUANT]]</f>
        <v>0</v>
      </c>
    </row>
    <row r="779" spans="2:16" x14ac:dyDescent="0.25">
      <c r="B779" s="140" t="str">
        <f>IF(ACOMPANHAMENTO_02[[#This Row],[MAT]]="","",COUNTA($C$8:C779))</f>
        <v/>
      </c>
      <c r="C779" s="3"/>
      <c r="D779" s="28" t="str">
        <f>IFERROR(VLOOKUP(ACOMPANHAMENTO_02[[#This Row],[MAT]],FUNCIONARIOS[],3,FALSE),"")</f>
        <v/>
      </c>
      <c r="E779" s="28" t="str">
        <f>IFERROR(VLOOKUP(ACOMPANHAMENTO_02[[#This Row],[MAT]],FUNCIONARIOS[],4,FALSE),"")</f>
        <v/>
      </c>
      <c r="F779" s="8"/>
      <c r="G779" s="7"/>
      <c r="H779" s="28" t="str">
        <f>IFERROR(VLOOKUP(ACOMPANHAMENTO_02[[#This Row],[COD.S]],TABELA_PRODUÇÃO[[COD]:[SERVIÇOS]],3,FALSE),"")</f>
        <v/>
      </c>
      <c r="I779" s="140" t="str">
        <f>IFERROR(VLOOKUP(ACOMPANHAMENTO_02[[#This Row],[COD.S]],TABELA_PRODUÇÃO[[COD]:[UND.]],4,FALSE),"")</f>
        <v/>
      </c>
      <c r="J779" s="141"/>
      <c r="K779" s="58"/>
      <c r="L779" s="9"/>
      <c r="M77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7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7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79" s="140">
        <f>ACOMPANHAMENTO_02[[#This Row],[QUANT]]</f>
        <v>0</v>
      </c>
    </row>
    <row r="780" spans="2:16" x14ac:dyDescent="0.25">
      <c r="B780" s="140" t="str">
        <f>IF(ACOMPANHAMENTO_02[[#This Row],[MAT]]="","",COUNTA($C$8:C780))</f>
        <v/>
      </c>
      <c r="C780" s="3"/>
      <c r="D780" s="28" t="str">
        <f>IFERROR(VLOOKUP(ACOMPANHAMENTO_02[[#This Row],[MAT]],FUNCIONARIOS[],3,FALSE),"")</f>
        <v/>
      </c>
      <c r="E780" s="28" t="str">
        <f>IFERROR(VLOOKUP(ACOMPANHAMENTO_02[[#This Row],[MAT]],FUNCIONARIOS[],4,FALSE),"")</f>
        <v/>
      </c>
      <c r="F780" s="8"/>
      <c r="G780" s="7"/>
      <c r="H780" s="28" t="str">
        <f>IFERROR(VLOOKUP(ACOMPANHAMENTO_02[[#This Row],[COD.S]],TABELA_PRODUÇÃO[[COD]:[SERVIÇOS]],3,FALSE),"")</f>
        <v/>
      </c>
      <c r="I780" s="140" t="str">
        <f>IFERROR(VLOOKUP(ACOMPANHAMENTO_02[[#This Row],[COD.S]],TABELA_PRODUÇÃO[[COD]:[UND.]],4,FALSE),"")</f>
        <v/>
      </c>
      <c r="J780" s="141"/>
      <c r="K780" s="58"/>
      <c r="L780" s="9"/>
      <c r="M78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8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8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80" s="140">
        <f>ACOMPANHAMENTO_02[[#This Row],[QUANT]]</f>
        <v>0</v>
      </c>
    </row>
    <row r="781" spans="2:16" x14ac:dyDescent="0.25">
      <c r="B781" s="140" t="str">
        <f>IF(ACOMPANHAMENTO_02[[#This Row],[MAT]]="","",COUNTA($C$8:C781))</f>
        <v/>
      </c>
      <c r="C781" s="3"/>
      <c r="D781" s="28" t="str">
        <f>IFERROR(VLOOKUP(ACOMPANHAMENTO_02[[#This Row],[MAT]],FUNCIONARIOS[],3,FALSE),"")</f>
        <v/>
      </c>
      <c r="E781" s="28" t="str">
        <f>IFERROR(VLOOKUP(ACOMPANHAMENTO_02[[#This Row],[MAT]],FUNCIONARIOS[],4,FALSE),"")</f>
        <v/>
      </c>
      <c r="F781" s="8"/>
      <c r="G781" s="7"/>
      <c r="H781" s="28" t="str">
        <f>IFERROR(VLOOKUP(ACOMPANHAMENTO_02[[#This Row],[COD.S]],TABELA_PRODUÇÃO[[COD]:[SERVIÇOS]],3,FALSE),"")</f>
        <v/>
      </c>
      <c r="I781" s="140" t="str">
        <f>IFERROR(VLOOKUP(ACOMPANHAMENTO_02[[#This Row],[COD.S]],TABELA_PRODUÇÃO[[COD]:[UND.]],4,FALSE),"")</f>
        <v/>
      </c>
      <c r="J781" s="141"/>
      <c r="K781" s="58"/>
      <c r="L781" s="9"/>
      <c r="M78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8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8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81" s="140">
        <f>ACOMPANHAMENTO_02[[#This Row],[QUANT]]</f>
        <v>0</v>
      </c>
    </row>
    <row r="782" spans="2:16" x14ac:dyDescent="0.25">
      <c r="B782" s="140" t="str">
        <f>IF(ACOMPANHAMENTO_02[[#This Row],[MAT]]="","",COUNTA($C$8:C782))</f>
        <v/>
      </c>
      <c r="C782" s="3"/>
      <c r="D782" s="28" t="str">
        <f>IFERROR(VLOOKUP(ACOMPANHAMENTO_02[[#This Row],[MAT]],FUNCIONARIOS[],3,FALSE),"")</f>
        <v/>
      </c>
      <c r="E782" s="28" t="str">
        <f>IFERROR(VLOOKUP(ACOMPANHAMENTO_02[[#This Row],[MAT]],FUNCIONARIOS[],4,FALSE),"")</f>
        <v/>
      </c>
      <c r="F782" s="8"/>
      <c r="G782" s="7"/>
      <c r="H782" s="28" t="str">
        <f>IFERROR(VLOOKUP(ACOMPANHAMENTO_02[[#This Row],[COD.S]],TABELA_PRODUÇÃO[[COD]:[SERVIÇOS]],3,FALSE),"")</f>
        <v/>
      </c>
      <c r="I782" s="140" t="str">
        <f>IFERROR(VLOOKUP(ACOMPANHAMENTO_02[[#This Row],[COD.S]],TABELA_PRODUÇÃO[[COD]:[UND.]],4,FALSE),"")</f>
        <v/>
      </c>
      <c r="J782" s="141"/>
      <c r="K782" s="58"/>
      <c r="L782" s="9"/>
      <c r="M78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8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8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82" s="140">
        <f>ACOMPANHAMENTO_02[[#This Row],[QUANT]]</f>
        <v>0</v>
      </c>
    </row>
    <row r="783" spans="2:16" x14ac:dyDescent="0.25">
      <c r="B783" s="140" t="str">
        <f>IF(ACOMPANHAMENTO_02[[#This Row],[MAT]]="","",COUNTA($C$8:C783))</f>
        <v/>
      </c>
      <c r="C783" s="3"/>
      <c r="D783" s="28" t="str">
        <f>IFERROR(VLOOKUP(ACOMPANHAMENTO_02[[#This Row],[MAT]],FUNCIONARIOS[],3,FALSE),"")</f>
        <v/>
      </c>
      <c r="E783" s="28" t="str">
        <f>IFERROR(VLOOKUP(ACOMPANHAMENTO_02[[#This Row],[MAT]],FUNCIONARIOS[],4,FALSE),"")</f>
        <v/>
      </c>
      <c r="F783" s="8"/>
      <c r="G783" s="7"/>
      <c r="H783" s="28" t="str">
        <f>IFERROR(VLOOKUP(ACOMPANHAMENTO_02[[#This Row],[COD.S]],TABELA_PRODUÇÃO[[COD]:[SERVIÇOS]],3,FALSE),"")</f>
        <v/>
      </c>
      <c r="I783" s="140" t="str">
        <f>IFERROR(VLOOKUP(ACOMPANHAMENTO_02[[#This Row],[COD.S]],TABELA_PRODUÇÃO[[COD]:[UND.]],4,FALSE),"")</f>
        <v/>
      </c>
      <c r="J783" s="141"/>
      <c r="K783" s="58"/>
      <c r="L783" s="9"/>
      <c r="M78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8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8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83" s="140">
        <f>ACOMPANHAMENTO_02[[#This Row],[QUANT]]</f>
        <v>0</v>
      </c>
    </row>
    <row r="784" spans="2:16" x14ac:dyDescent="0.25">
      <c r="B784" s="140" t="str">
        <f>IF(ACOMPANHAMENTO_02[[#This Row],[MAT]]="","",COUNTA($C$8:C784))</f>
        <v/>
      </c>
      <c r="C784" s="3"/>
      <c r="D784" s="28" t="str">
        <f>IFERROR(VLOOKUP(ACOMPANHAMENTO_02[[#This Row],[MAT]],FUNCIONARIOS[],3,FALSE),"")</f>
        <v/>
      </c>
      <c r="E784" s="28" t="str">
        <f>IFERROR(VLOOKUP(ACOMPANHAMENTO_02[[#This Row],[MAT]],FUNCIONARIOS[],4,FALSE),"")</f>
        <v/>
      </c>
      <c r="F784" s="8"/>
      <c r="G784" s="7"/>
      <c r="H784" s="28" t="str">
        <f>IFERROR(VLOOKUP(ACOMPANHAMENTO_02[[#This Row],[COD.S]],TABELA_PRODUÇÃO[[COD]:[SERVIÇOS]],3,FALSE),"")</f>
        <v/>
      </c>
      <c r="I784" s="140" t="str">
        <f>IFERROR(VLOOKUP(ACOMPANHAMENTO_02[[#This Row],[COD.S]],TABELA_PRODUÇÃO[[COD]:[UND.]],4,FALSE),"")</f>
        <v/>
      </c>
      <c r="J784" s="141"/>
      <c r="K784" s="58"/>
      <c r="L784" s="9"/>
      <c r="M78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8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8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84" s="140">
        <f>ACOMPANHAMENTO_02[[#This Row],[QUANT]]</f>
        <v>0</v>
      </c>
    </row>
    <row r="785" spans="2:16" x14ac:dyDescent="0.25">
      <c r="B785" s="140" t="str">
        <f>IF(ACOMPANHAMENTO_02[[#This Row],[MAT]]="","",COUNTA($C$8:C785))</f>
        <v/>
      </c>
      <c r="C785" s="3"/>
      <c r="D785" s="28" t="str">
        <f>IFERROR(VLOOKUP(ACOMPANHAMENTO_02[[#This Row],[MAT]],FUNCIONARIOS[],3,FALSE),"")</f>
        <v/>
      </c>
      <c r="E785" s="28" t="str">
        <f>IFERROR(VLOOKUP(ACOMPANHAMENTO_02[[#This Row],[MAT]],FUNCIONARIOS[],4,FALSE),"")</f>
        <v/>
      </c>
      <c r="F785" s="8"/>
      <c r="G785" s="7"/>
      <c r="H785" s="28" t="str">
        <f>IFERROR(VLOOKUP(ACOMPANHAMENTO_02[[#This Row],[COD.S]],TABELA_PRODUÇÃO[[COD]:[SERVIÇOS]],3,FALSE),"")</f>
        <v/>
      </c>
      <c r="I785" s="140" t="str">
        <f>IFERROR(VLOOKUP(ACOMPANHAMENTO_02[[#This Row],[COD.S]],TABELA_PRODUÇÃO[[COD]:[UND.]],4,FALSE),"")</f>
        <v/>
      </c>
      <c r="J785" s="141"/>
      <c r="K785" s="58"/>
      <c r="L785" s="9"/>
      <c r="M78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8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8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85" s="140">
        <f>ACOMPANHAMENTO_02[[#This Row],[QUANT]]</f>
        <v>0</v>
      </c>
    </row>
    <row r="786" spans="2:16" x14ac:dyDescent="0.25">
      <c r="B786" s="140" t="str">
        <f>IF(ACOMPANHAMENTO_02[[#This Row],[MAT]]="","",COUNTA($C$8:C786))</f>
        <v/>
      </c>
      <c r="C786" s="3"/>
      <c r="D786" s="28" t="str">
        <f>IFERROR(VLOOKUP(ACOMPANHAMENTO_02[[#This Row],[MAT]],FUNCIONARIOS[],3,FALSE),"")</f>
        <v/>
      </c>
      <c r="E786" s="28" t="str">
        <f>IFERROR(VLOOKUP(ACOMPANHAMENTO_02[[#This Row],[MAT]],FUNCIONARIOS[],4,FALSE),"")</f>
        <v/>
      </c>
      <c r="F786" s="8"/>
      <c r="G786" s="7"/>
      <c r="H786" s="28" t="str">
        <f>IFERROR(VLOOKUP(ACOMPANHAMENTO_02[[#This Row],[COD.S]],TABELA_PRODUÇÃO[[COD]:[SERVIÇOS]],3,FALSE),"")</f>
        <v/>
      </c>
      <c r="I786" s="140" t="str">
        <f>IFERROR(VLOOKUP(ACOMPANHAMENTO_02[[#This Row],[COD.S]],TABELA_PRODUÇÃO[[COD]:[UND.]],4,FALSE),"")</f>
        <v/>
      </c>
      <c r="J786" s="141"/>
      <c r="K786" s="58"/>
      <c r="L786" s="9"/>
      <c r="M78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8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8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86" s="140">
        <f>ACOMPANHAMENTO_02[[#This Row],[QUANT]]</f>
        <v>0</v>
      </c>
    </row>
    <row r="787" spans="2:16" x14ac:dyDescent="0.25">
      <c r="B787" s="140" t="str">
        <f>IF(ACOMPANHAMENTO_02[[#This Row],[MAT]]="","",COUNTA($C$8:C787))</f>
        <v/>
      </c>
      <c r="C787" s="3"/>
      <c r="D787" s="28" t="str">
        <f>IFERROR(VLOOKUP(ACOMPANHAMENTO_02[[#This Row],[MAT]],FUNCIONARIOS[],3,FALSE),"")</f>
        <v/>
      </c>
      <c r="E787" s="28" t="str">
        <f>IFERROR(VLOOKUP(ACOMPANHAMENTO_02[[#This Row],[MAT]],FUNCIONARIOS[],4,FALSE),"")</f>
        <v/>
      </c>
      <c r="F787" s="8"/>
      <c r="G787" s="7"/>
      <c r="H787" s="28" t="str">
        <f>IFERROR(VLOOKUP(ACOMPANHAMENTO_02[[#This Row],[COD.S]],TABELA_PRODUÇÃO[[COD]:[SERVIÇOS]],3,FALSE),"")</f>
        <v/>
      </c>
      <c r="I787" s="140" t="str">
        <f>IFERROR(VLOOKUP(ACOMPANHAMENTO_02[[#This Row],[COD.S]],TABELA_PRODUÇÃO[[COD]:[UND.]],4,FALSE),"")</f>
        <v/>
      </c>
      <c r="J787" s="141"/>
      <c r="K787" s="58"/>
      <c r="L787" s="9"/>
      <c r="M78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8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8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87" s="140">
        <f>ACOMPANHAMENTO_02[[#This Row],[QUANT]]</f>
        <v>0</v>
      </c>
    </row>
    <row r="788" spans="2:16" x14ac:dyDescent="0.25">
      <c r="B788" s="140" t="str">
        <f>IF(ACOMPANHAMENTO_02[[#This Row],[MAT]]="","",COUNTA($C$8:C788))</f>
        <v/>
      </c>
      <c r="C788" s="3"/>
      <c r="D788" s="28" t="str">
        <f>IFERROR(VLOOKUP(ACOMPANHAMENTO_02[[#This Row],[MAT]],FUNCIONARIOS[],3,FALSE),"")</f>
        <v/>
      </c>
      <c r="E788" s="28" t="str">
        <f>IFERROR(VLOOKUP(ACOMPANHAMENTO_02[[#This Row],[MAT]],FUNCIONARIOS[],4,FALSE),"")</f>
        <v/>
      </c>
      <c r="F788" s="8"/>
      <c r="G788" s="7"/>
      <c r="H788" s="28" t="str">
        <f>IFERROR(VLOOKUP(ACOMPANHAMENTO_02[[#This Row],[COD.S]],TABELA_PRODUÇÃO[[COD]:[SERVIÇOS]],3,FALSE),"")</f>
        <v/>
      </c>
      <c r="I788" s="140" t="str">
        <f>IFERROR(VLOOKUP(ACOMPANHAMENTO_02[[#This Row],[COD.S]],TABELA_PRODUÇÃO[[COD]:[UND.]],4,FALSE),"")</f>
        <v/>
      </c>
      <c r="J788" s="141"/>
      <c r="K788" s="58"/>
      <c r="L788" s="9"/>
      <c r="M78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8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8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88" s="140">
        <f>ACOMPANHAMENTO_02[[#This Row],[QUANT]]</f>
        <v>0</v>
      </c>
    </row>
    <row r="789" spans="2:16" x14ac:dyDescent="0.25">
      <c r="B789" s="140" t="str">
        <f>IF(ACOMPANHAMENTO_02[[#This Row],[MAT]]="","",COUNTA($C$8:C789))</f>
        <v/>
      </c>
      <c r="C789" s="3"/>
      <c r="D789" s="28" t="str">
        <f>IFERROR(VLOOKUP(ACOMPANHAMENTO_02[[#This Row],[MAT]],FUNCIONARIOS[],3,FALSE),"")</f>
        <v/>
      </c>
      <c r="E789" s="28" t="str">
        <f>IFERROR(VLOOKUP(ACOMPANHAMENTO_02[[#This Row],[MAT]],FUNCIONARIOS[],4,FALSE),"")</f>
        <v/>
      </c>
      <c r="F789" s="8"/>
      <c r="G789" s="7"/>
      <c r="H789" s="28" t="str">
        <f>IFERROR(VLOOKUP(ACOMPANHAMENTO_02[[#This Row],[COD.S]],TABELA_PRODUÇÃO[[COD]:[SERVIÇOS]],3,FALSE),"")</f>
        <v/>
      </c>
      <c r="I789" s="140" t="str">
        <f>IFERROR(VLOOKUP(ACOMPANHAMENTO_02[[#This Row],[COD.S]],TABELA_PRODUÇÃO[[COD]:[UND.]],4,FALSE),"")</f>
        <v/>
      </c>
      <c r="J789" s="141"/>
      <c r="K789" s="58"/>
      <c r="L789" s="9"/>
      <c r="M78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8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8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89" s="140">
        <f>ACOMPANHAMENTO_02[[#This Row],[QUANT]]</f>
        <v>0</v>
      </c>
    </row>
    <row r="790" spans="2:16" x14ac:dyDescent="0.25">
      <c r="B790" s="140" t="str">
        <f>IF(ACOMPANHAMENTO_02[[#This Row],[MAT]]="","",COUNTA($C$8:C790))</f>
        <v/>
      </c>
      <c r="C790" s="3"/>
      <c r="D790" s="28" t="str">
        <f>IFERROR(VLOOKUP(ACOMPANHAMENTO_02[[#This Row],[MAT]],FUNCIONARIOS[],3,FALSE),"")</f>
        <v/>
      </c>
      <c r="E790" s="28" t="str">
        <f>IFERROR(VLOOKUP(ACOMPANHAMENTO_02[[#This Row],[MAT]],FUNCIONARIOS[],4,FALSE),"")</f>
        <v/>
      </c>
      <c r="F790" s="8"/>
      <c r="G790" s="7"/>
      <c r="H790" s="28" t="str">
        <f>IFERROR(VLOOKUP(ACOMPANHAMENTO_02[[#This Row],[COD.S]],TABELA_PRODUÇÃO[[COD]:[SERVIÇOS]],3,FALSE),"")</f>
        <v/>
      </c>
      <c r="I790" s="140" t="str">
        <f>IFERROR(VLOOKUP(ACOMPANHAMENTO_02[[#This Row],[COD.S]],TABELA_PRODUÇÃO[[COD]:[UND.]],4,FALSE),"")</f>
        <v/>
      </c>
      <c r="J790" s="141"/>
      <c r="K790" s="58"/>
      <c r="L790" s="9"/>
      <c r="M79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9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9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90" s="140">
        <f>ACOMPANHAMENTO_02[[#This Row],[QUANT]]</f>
        <v>0</v>
      </c>
    </row>
    <row r="791" spans="2:16" x14ac:dyDescent="0.25">
      <c r="B791" s="140" t="str">
        <f>IF(ACOMPANHAMENTO_02[[#This Row],[MAT]]="","",COUNTA($C$8:C791))</f>
        <v/>
      </c>
      <c r="C791" s="3"/>
      <c r="D791" s="28" t="str">
        <f>IFERROR(VLOOKUP(ACOMPANHAMENTO_02[[#This Row],[MAT]],FUNCIONARIOS[],3,FALSE),"")</f>
        <v/>
      </c>
      <c r="E791" s="28" t="str">
        <f>IFERROR(VLOOKUP(ACOMPANHAMENTO_02[[#This Row],[MAT]],FUNCIONARIOS[],4,FALSE),"")</f>
        <v/>
      </c>
      <c r="F791" s="8"/>
      <c r="G791" s="7"/>
      <c r="H791" s="28" t="str">
        <f>IFERROR(VLOOKUP(ACOMPANHAMENTO_02[[#This Row],[COD.S]],TABELA_PRODUÇÃO[[COD]:[SERVIÇOS]],3,FALSE),"")</f>
        <v/>
      </c>
      <c r="I791" s="140" t="str">
        <f>IFERROR(VLOOKUP(ACOMPANHAMENTO_02[[#This Row],[COD.S]],TABELA_PRODUÇÃO[[COD]:[UND.]],4,FALSE),"")</f>
        <v/>
      </c>
      <c r="J791" s="141"/>
      <c r="K791" s="58"/>
      <c r="L791" s="9"/>
      <c r="M79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9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9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91" s="140">
        <f>ACOMPANHAMENTO_02[[#This Row],[QUANT]]</f>
        <v>0</v>
      </c>
    </row>
    <row r="792" spans="2:16" x14ac:dyDescent="0.25">
      <c r="B792" s="140" t="str">
        <f>IF(ACOMPANHAMENTO_02[[#This Row],[MAT]]="","",COUNTA($C$8:C792))</f>
        <v/>
      </c>
      <c r="C792" s="3"/>
      <c r="D792" s="28" t="str">
        <f>IFERROR(VLOOKUP(ACOMPANHAMENTO_02[[#This Row],[MAT]],FUNCIONARIOS[],3,FALSE),"")</f>
        <v/>
      </c>
      <c r="E792" s="28" t="str">
        <f>IFERROR(VLOOKUP(ACOMPANHAMENTO_02[[#This Row],[MAT]],FUNCIONARIOS[],4,FALSE),"")</f>
        <v/>
      </c>
      <c r="F792" s="8"/>
      <c r="G792" s="7"/>
      <c r="H792" s="28" t="str">
        <f>IFERROR(VLOOKUP(ACOMPANHAMENTO_02[[#This Row],[COD.S]],TABELA_PRODUÇÃO[[COD]:[SERVIÇOS]],3,FALSE),"")</f>
        <v/>
      </c>
      <c r="I792" s="140" t="str">
        <f>IFERROR(VLOOKUP(ACOMPANHAMENTO_02[[#This Row],[COD.S]],TABELA_PRODUÇÃO[[COD]:[UND.]],4,FALSE),"")</f>
        <v/>
      </c>
      <c r="J792" s="141"/>
      <c r="K792" s="58"/>
      <c r="L792" s="9"/>
      <c r="M79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9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9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92" s="140">
        <f>ACOMPANHAMENTO_02[[#This Row],[QUANT]]</f>
        <v>0</v>
      </c>
    </row>
    <row r="793" spans="2:16" x14ac:dyDescent="0.25">
      <c r="B793" s="140" t="str">
        <f>IF(ACOMPANHAMENTO_02[[#This Row],[MAT]]="","",COUNTA($C$8:C793))</f>
        <v/>
      </c>
      <c r="C793" s="3"/>
      <c r="D793" s="28" t="str">
        <f>IFERROR(VLOOKUP(ACOMPANHAMENTO_02[[#This Row],[MAT]],FUNCIONARIOS[],3,FALSE),"")</f>
        <v/>
      </c>
      <c r="E793" s="28" t="str">
        <f>IFERROR(VLOOKUP(ACOMPANHAMENTO_02[[#This Row],[MAT]],FUNCIONARIOS[],4,FALSE),"")</f>
        <v/>
      </c>
      <c r="F793" s="8"/>
      <c r="G793" s="7"/>
      <c r="H793" s="28" t="str">
        <f>IFERROR(VLOOKUP(ACOMPANHAMENTO_02[[#This Row],[COD.S]],TABELA_PRODUÇÃO[[COD]:[SERVIÇOS]],3,FALSE),"")</f>
        <v/>
      </c>
      <c r="I793" s="140" t="str">
        <f>IFERROR(VLOOKUP(ACOMPANHAMENTO_02[[#This Row],[COD.S]],TABELA_PRODUÇÃO[[COD]:[UND.]],4,FALSE),"")</f>
        <v/>
      </c>
      <c r="J793" s="141"/>
      <c r="K793" s="58"/>
      <c r="L793" s="9"/>
      <c r="M79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9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9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93" s="140">
        <f>ACOMPANHAMENTO_02[[#This Row],[QUANT]]</f>
        <v>0</v>
      </c>
    </row>
    <row r="794" spans="2:16" x14ac:dyDescent="0.25">
      <c r="B794" s="140" t="str">
        <f>IF(ACOMPANHAMENTO_02[[#This Row],[MAT]]="","",COUNTA($C$8:C794))</f>
        <v/>
      </c>
      <c r="C794" s="3"/>
      <c r="D794" s="28" t="str">
        <f>IFERROR(VLOOKUP(ACOMPANHAMENTO_02[[#This Row],[MAT]],FUNCIONARIOS[],3,FALSE),"")</f>
        <v/>
      </c>
      <c r="E794" s="28" t="str">
        <f>IFERROR(VLOOKUP(ACOMPANHAMENTO_02[[#This Row],[MAT]],FUNCIONARIOS[],4,FALSE),"")</f>
        <v/>
      </c>
      <c r="F794" s="8"/>
      <c r="G794" s="7"/>
      <c r="H794" s="28" t="str">
        <f>IFERROR(VLOOKUP(ACOMPANHAMENTO_02[[#This Row],[COD.S]],TABELA_PRODUÇÃO[[COD]:[SERVIÇOS]],3,FALSE),"")</f>
        <v/>
      </c>
      <c r="I794" s="140" t="str">
        <f>IFERROR(VLOOKUP(ACOMPANHAMENTO_02[[#This Row],[COD.S]],TABELA_PRODUÇÃO[[COD]:[UND.]],4,FALSE),"")</f>
        <v/>
      </c>
      <c r="J794" s="141"/>
      <c r="K794" s="58"/>
      <c r="L794" s="9"/>
      <c r="M79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9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9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94" s="140">
        <f>ACOMPANHAMENTO_02[[#This Row],[QUANT]]</f>
        <v>0</v>
      </c>
    </row>
    <row r="795" spans="2:16" x14ac:dyDescent="0.25">
      <c r="B795" s="140" t="str">
        <f>IF(ACOMPANHAMENTO_02[[#This Row],[MAT]]="","",COUNTA($C$8:C795))</f>
        <v/>
      </c>
      <c r="C795" s="3"/>
      <c r="D795" s="28" t="str">
        <f>IFERROR(VLOOKUP(ACOMPANHAMENTO_02[[#This Row],[MAT]],FUNCIONARIOS[],3,FALSE),"")</f>
        <v/>
      </c>
      <c r="E795" s="28" t="str">
        <f>IFERROR(VLOOKUP(ACOMPANHAMENTO_02[[#This Row],[MAT]],FUNCIONARIOS[],4,FALSE),"")</f>
        <v/>
      </c>
      <c r="F795" s="8"/>
      <c r="G795" s="7"/>
      <c r="H795" s="28" t="str">
        <f>IFERROR(VLOOKUP(ACOMPANHAMENTO_02[[#This Row],[COD.S]],TABELA_PRODUÇÃO[[COD]:[SERVIÇOS]],3,FALSE),"")</f>
        <v/>
      </c>
      <c r="I795" s="140" t="str">
        <f>IFERROR(VLOOKUP(ACOMPANHAMENTO_02[[#This Row],[COD.S]],TABELA_PRODUÇÃO[[COD]:[UND.]],4,FALSE),"")</f>
        <v/>
      </c>
      <c r="J795" s="141"/>
      <c r="K795" s="58"/>
      <c r="L795" s="9"/>
      <c r="M79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9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9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95" s="140">
        <f>ACOMPANHAMENTO_02[[#This Row],[QUANT]]</f>
        <v>0</v>
      </c>
    </row>
    <row r="796" spans="2:16" x14ac:dyDescent="0.25">
      <c r="B796" s="140" t="str">
        <f>IF(ACOMPANHAMENTO_02[[#This Row],[MAT]]="","",COUNTA($C$8:C796))</f>
        <v/>
      </c>
      <c r="C796" s="3"/>
      <c r="D796" s="28" t="str">
        <f>IFERROR(VLOOKUP(ACOMPANHAMENTO_02[[#This Row],[MAT]],FUNCIONARIOS[],3,FALSE),"")</f>
        <v/>
      </c>
      <c r="E796" s="28" t="str">
        <f>IFERROR(VLOOKUP(ACOMPANHAMENTO_02[[#This Row],[MAT]],FUNCIONARIOS[],4,FALSE),"")</f>
        <v/>
      </c>
      <c r="F796" s="8"/>
      <c r="G796" s="7"/>
      <c r="H796" s="28" t="str">
        <f>IFERROR(VLOOKUP(ACOMPANHAMENTO_02[[#This Row],[COD.S]],TABELA_PRODUÇÃO[[COD]:[SERVIÇOS]],3,FALSE),"")</f>
        <v/>
      </c>
      <c r="I796" s="140" t="str">
        <f>IFERROR(VLOOKUP(ACOMPANHAMENTO_02[[#This Row],[COD.S]],TABELA_PRODUÇÃO[[COD]:[UND.]],4,FALSE),"")</f>
        <v/>
      </c>
      <c r="J796" s="141"/>
      <c r="K796" s="58"/>
      <c r="L796" s="9"/>
      <c r="M79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9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9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96" s="140">
        <f>ACOMPANHAMENTO_02[[#This Row],[QUANT]]</f>
        <v>0</v>
      </c>
    </row>
    <row r="797" spans="2:16" x14ac:dyDescent="0.25">
      <c r="B797" s="140" t="str">
        <f>IF(ACOMPANHAMENTO_02[[#This Row],[MAT]]="","",COUNTA($C$8:C797))</f>
        <v/>
      </c>
      <c r="C797" s="3"/>
      <c r="D797" s="28" t="str">
        <f>IFERROR(VLOOKUP(ACOMPANHAMENTO_02[[#This Row],[MAT]],FUNCIONARIOS[],3,FALSE),"")</f>
        <v/>
      </c>
      <c r="E797" s="28" t="str">
        <f>IFERROR(VLOOKUP(ACOMPANHAMENTO_02[[#This Row],[MAT]],FUNCIONARIOS[],4,FALSE),"")</f>
        <v/>
      </c>
      <c r="F797" s="8"/>
      <c r="G797" s="7"/>
      <c r="H797" s="28" t="str">
        <f>IFERROR(VLOOKUP(ACOMPANHAMENTO_02[[#This Row],[COD.S]],TABELA_PRODUÇÃO[[COD]:[SERVIÇOS]],3,FALSE),"")</f>
        <v/>
      </c>
      <c r="I797" s="140" t="str">
        <f>IFERROR(VLOOKUP(ACOMPANHAMENTO_02[[#This Row],[COD.S]],TABELA_PRODUÇÃO[[COD]:[UND.]],4,FALSE),"")</f>
        <v/>
      </c>
      <c r="J797" s="141"/>
      <c r="K797" s="58"/>
      <c r="L797" s="9"/>
      <c r="M79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9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9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97" s="140">
        <f>ACOMPANHAMENTO_02[[#This Row],[QUANT]]</f>
        <v>0</v>
      </c>
    </row>
    <row r="798" spans="2:16" x14ac:dyDescent="0.25">
      <c r="B798" s="140" t="str">
        <f>IF(ACOMPANHAMENTO_02[[#This Row],[MAT]]="","",COUNTA($C$8:C798))</f>
        <v/>
      </c>
      <c r="C798" s="3"/>
      <c r="D798" s="28" t="str">
        <f>IFERROR(VLOOKUP(ACOMPANHAMENTO_02[[#This Row],[MAT]],FUNCIONARIOS[],3,FALSE),"")</f>
        <v/>
      </c>
      <c r="E798" s="28" t="str">
        <f>IFERROR(VLOOKUP(ACOMPANHAMENTO_02[[#This Row],[MAT]],FUNCIONARIOS[],4,FALSE),"")</f>
        <v/>
      </c>
      <c r="F798" s="8"/>
      <c r="G798" s="7"/>
      <c r="H798" s="28" t="str">
        <f>IFERROR(VLOOKUP(ACOMPANHAMENTO_02[[#This Row],[COD.S]],TABELA_PRODUÇÃO[[COD]:[SERVIÇOS]],3,FALSE),"")</f>
        <v/>
      </c>
      <c r="I798" s="140" t="str">
        <f>IFERROR(VLOOKUP(ACOMPANHAMENTO_02[[#This Row],[COD.S]],TABELA_PRODUÇÃO[[COD]:[UND.]],4,FALSE),"")</f>
        <v/>
      </c>
      <c r="J798" s="141"/>
      <c r="K798" s="58"/>
      <c r="L798" s="9"/>
      <c r="M79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9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9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98" s="140">
        <f>ACOMPANHAMENTO_02[[#This Row],[QUANT]]</f>
        <v>0</v>
      </c>
    </row>
    <row r="799" spans="2:16" x14ac:dyDescent="0.25">
      <c r="B799" s="140" t="str">
        <f>IF(ACOMPANHAMENTO_02[[#This Row],[MAT]]="","",COUNTA($C$8:C799))</f>
        <v/>
      </c>
      <c r="C799" s="3"/>
      <c r="D799" s="28" t="str">
        <f>IFERROR(VLOOKUP(ACOMPANHAMENTO_02[[#This Row],[MAT]],FUNCIONARIOS[],3,FALSE),"")</f>
        <v/>
      </c>
      <c r="E799" s="28" t="str">
        <f>IFERROR(VLOOKUP(ACOMPANHAMENTO_02[[#This Row],[MAT]],FUNCIONARIOS[],4,FALSE),"")</f>
        <v/>
      </c>
      <c r="F799" s="8"/>
      <c r="G799" s="7"/>
      <c r="H799" s="28" t="str">
        <f>IFERROR(VLOOKUP(ACOMPANHAMENTO_02[[#This Row],[COD.S]],TABELA_PRODUÇÃO[[COD]:[SERVIÇOS]],3,FALSE),"")</f>
        <v/>
      </c>
      <c r="I799" s="140" t="str">
        <f>IFERROR(VLOOKUP(ACOMPANHAMENTO_02[[#This Row],[COD.S]],TABELA_PRODUÇÃO[[COD]:[UND.]],4,FALSE),"")</f>
        <v/>
      </c>
      <c r="J799" s="141"/>
      <c r="K799" s="58"/>
      <c r="L799" s="9"/>
      <c r="M79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79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79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799" s="140">
        <f>ACOMPANHAMENTO_02[[#This Row],[QUANT]]</f>
        <v>0</v>
      </c>
    </row>
    <row r="800" spans="2:16" x14ac:dyDescent="0.25">
      <c r="B800" s="140" t="str">
        <f>IF(ACOMPANHAMENTO_02[[#This Row],[MAT]]="","",COUNTA($C$8:C800))</f>
        <v/>
      </c>
      <c r="C800" s="3"/>
      <c r="D800" s="28" t="str">
        <f>IFERROR(VLOOKUP(ACOMPANHAMENTO_02[[#This Row],[MAT]],FUNCIONARIOS[],3,FALSE),"")</f>
        <v/>
      </c>
      <c r="E800" s="28" t="str">
        <f>IFERROR(VLOOKUP(ACOMPANHAMENTO_02[[#This Row],[MAT]],FUNCIONARIOS[],4,FALSE),"")</f>
        <v/>
      </c>
      <c r="F800" s="8"/>
      <c r="G800" s="7"/>
      <c r="H800" s="28" t="str">
        <f>IFERROR(VLOOKUP(ACOMPANHAMENTO_02[[#This Row],[COD.S]],TABELA_PRODUÇÃO[[COD]:[SERVIÇOS]],3,FALSE),"")</f>
        <v/>
      </c>
      <c r="I800" s="140" t="str">
        <f>IFERROR(VLOOKUP(ACOMPANHAMENTO_02[[#This Row],[COD.S]],TABELA_PRODUÇÃO[[COD]:[UND.]],4,FALSE),"")</f>
        <v/>
      </c>
      <c r="J800" s="141"/>
      <c r="K800" s="58"/>
      <c r="L800" s="9"/>
      <c r="M80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0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0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00" s="140">
        <f>ACOMPANHAMENTO_02[[#This Row],[QUANT]]</f>
        <v>0</v>
      </c>
    </row>
    <row r="801" spans="2:16" x14ac:dyDescent="0.25">
      <c r="B801" s="140" t="str">
        <f>IF(ACOMPANHAMENTO_02[[#This Row],[MAT]]="","",COUNTA($C$8:C801))</f>
        <v/>
      </c>
      <c r="C801" s="3"/>
      <c r="D801" s="28" t="str">
        <f>IFERROR(VLOOKUP(ACOMPANHAMENTO_02[[#This Row],[MAT]],FUNCIONARIOS[],3,FALSE),"")</f>
        <v/>
      </c>
      <c r="E801" s="28" t="str">
        <f>IFERROR(VLOOKUP(ACOMPANHAMENTO_02[[#This Row],[MAT]],FUNCIONARIOS[],4,FALSE),"")</f>
        <v/>
      </c>
      <c r="F801" s="8"/>
      <c r="G801" s="7"/>
      <c r="H801" s="28" t="str">
        <f>IFERROR(VLOOKUP(ACOMPANHAMENTO_02[[#This Row],[COD.S]],TABELA_PRODUÇÃO[[COD]:[SERVIÇOS]],3,FALSE),"")</f>
        <v/>
      </c>
      <c r="I801" s="140" t="str">
        <f>IFERROR(VLOOKUP(ACOMPANHAMENTO_02[[#This Row],[COD.S]],TABELA_PRODUÇÃO[[COD]:[UND.]],4,FALSE),"")</f>
        <v/>
      </c>
      <c r="J801" s="141"/>
      <c r="K801" s="58"/>
      <c r="L801" s="9"/>
      <c r="M80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0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0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01" s="140">
        <f>ACOMPANHAMENTO_02[[#This Row],[QUANT]]</f>
        <v>0</v>
      </c>
    </row>
    <row r="802" spans="2:16" x14ac:dyDescent="0.25">
      <c r="B802" s="140" t="str">
        <f>IF(ACOMPANHAMENTO_02[[#This Row],[MAT]]="","",COUNTA($C$8:C802))</f>
        <v/>
      </c>
      <c r="C802" s="3"/>
      <c r="D802" s="28" t="str">
        <f>IFERROR(VLOOKUP(ACOMPANHAMENTO_02[[#This Row],[MAT]],FUNCIONARIOS[],3,FALSE),"")</f>
        <v/>
      </c>
      <c r="E802" s="28" t="str">
        <f>IFERROR(VLOOKUP(ACOMPANHAMENTO_02[[#This Row],[MAT]],FUNCIONARIOS[],4,FALSE),"")</f>
        <v/>
      </c>
      <c r="F802" s="8"/>
      <c r="G802" s="7"/>
      <c r="H802" s="28" t="str">
        <f>IFERROR(VLOOKUP(ACOMPANHAMENTO_02[[#This Row],[COD.S]],TABELA_PRODUÇÃO[[COD]:[SERVIÇOS]],3,FALSE),"")</f>
        <v/>
      </c>
      <c r="I802" s="140" t="str">
        <f>IFERROR(VLOOKUP(ACOMPANHAMENTO_02[[#This Row],[COD.S]],TABELA_PRODUÇÃO[[COD]:[UND.]],4,FALSE),"")</f>
        <v/>
      </c>
      <c r="J802" s="141"/>
      <c r="K802" s="58"/>
      <c r="L802" s="9"/>
      <c r="M80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0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0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02" s="140">
        <f>ACOMPANHAMENTO_02[[#This Row],[QUANT]]</f>
        <v>0</v>
      </c>
    </row>
    <row r="803" spans="2:16" x14ac:dyDescent="0.25">
      <c r="B803" s="140" t="str">
        <f>IF(ACOMPANHAMENTO_02[[#This Row],[MAT]]="","",COUNTA($C$8:C803))</f>
        <v/>
      </c>
      <c r="C803" s="3"/>
      <c r="D803" s="28" t="str">
        <f>IFERROR(VLOOKUP(ACOMPANHAMENTO_02[[#This Row],[MAT]],FUNCIONARIOS[],3,FALSE),"")</f>
        <v/>
      </c>
      <c r="E803" s="28" t="str">
        <f>IFERROR(VLOOKUP(ACOMPANHAMENTO_02[[#This Row],[MAT]],FUNCIONARIOS[],4,FALSE),"")</f>
        <v/>
      </c>
      <c r="F803" s="8"/>
      <c r="G803" s="7"/>
      <c r="H803" s="28" t="str">
        <f>IFERROR(VLOOKUP(ACOMPANHAMENTO_02[[#This Row],[COD.S]],TABELA_PRODUÇÃO[[COD]:[SERVIÇOS]],3,FALSE),"")</f>
        <v/>
      </c>
      <c r="I803" s="140" t="str">
        <f>IFERROR(VLOOKUP(ACOMPANHAMENTO_02[[#This Row],[COD.S]],TABELA_PRODUÇÃO[[COD]:[UND.]],4,FALSE),"")</f>
        <v/>
      </c>
      <c r="J803" s="141"/>
      <c r="K803" s="58"/>
      <c r="L803" s="9"/>
      <c r="M80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0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0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03" s="140">
        <f>ACOMPANHAMENTO_02[[#This Row],[QUANT]]</f>
        <v>0</v>
      </c>
    </row>
    <row r="804" spans="2:16" x14ac:dyDescent="0.25">
      <c r="B804" s="140" t="str">
        <f>IF(ACOMPANHAMENTO_02[[#This Row],[MAT]]="","",COUNTA($C$8:C804))</f>
        <v/>
      </c>
      <c r="C804" s="3"/>
      <c r="D804" s="28" t="str">
        <f>IFERROR(VLOOKUP(ACOMPANHAMENTO_02[[#This Row],[MAT]],FUNCIONARIOS[],3,FALSE),"")</f>
        <v/>
      </c>
      <c r="E804" s="28" t="str">
        <f>IFERROR(VLOOKUP(ACOMPANHAMENTO_02[[#This Row],[MAT]],FUNCIONARIOS[],4,FALSE),"")</f>
        <v/>
      </c>
      <c r="F804" s="8"/>
      <c r="G804" s="7"/>
      <c r="H804" s="28" t="str">
        <f>IFERROR(VLOOKUP(ACOMPANHAMENTO_02[[#This Row],[COD.S]],TABELA_PRODUÇÃO[[COD]:[SERVIÇOS]],3,FALSE),"")</f>
        <v/>
      </c>
      <c r="I804" s="140" t="str">
        <f>IFERROR(VLOOKUP(ACOMPANHAMENTO_02[[#This Row],[COD.S]],TABELA_PRODUÇÃO[[COD]:[UND.]],4,FALSE),"")</f>
        <v/>
      </c>
      <c r="J804" s="141"/>
      <c r="K804" s="58"/>
      <c r="L804" s="9"/>
      <c r="M80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0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0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04" s="140">
        <f>ACOMPANHAMENTO_02[[#This Row],[QUANT]]</f>
        <v>0</v>
      </c>
    </row>
    <row r="805" spans="2:16" x14ac:dyDescent="0.25">
      <c r="B805" s="140" t="str">
        <f>IF(ACOMPANHAMENTO_02[[#This Row],[MAT]]="","",COUNTA($C$8:C805))</f>
        <v/>
      </c>
      <c r="C805" s="3"/>
      <c r="D805" s="28" t="str">
        <f>IFERROR(VLOOKUP(ACOMPANHAMENTO_02[[#This Row],[MAT]],FUNCIONARIOS[],3,FALSE),"")</f>
        <v/>
      </c>
      <c r="E805" s="28" t="str">
        <f>IFERROR(VLOOKUP(ACOMPANHAMENTO_02[[#This Row],[MAT]],FUNCIONARIOS[],4,FALSE),"")</f>
        <v/>
      </c>
      <c r="F805" s="8"/>
      <c r="G805" s="7"/>
      <c r="H805" s="28" t="str">
        <f>IFERROR(VLOOKUP(ACOMPANHAMENTO_02[[#This Row],[COD.S]],TABELA_PRODUÇÃO[[COD]:[SERVIÇOS]],3,FALSE),"")</f>
        <v/>
      </c>
      <c r="I805" s="140" t="str">
        <f>IFERROR(VLOOKUP(ACOMPANHAMENTO_02[[#This Row],[COD.S]],TABELA_PRODUÇÃO[[COD]:[UND.]],4,FALSE),"")</f>
        <v/>
      </c>
      <c r="J805" s="141"/>
      <c r="K805" s="58"/>
      <c r="L805" s="9"/>
      <c r="M80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0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0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05" s="140">
        <f>ACOMPANHAMENTO_02[[#This Row],[QUANT]]</f>
        <v>0</v>
      </c>
    </row>
    <row r="806" spans="2:16" x14ac:dyDescent="0.25">
      <c r="B806" s="140" t="str">
        <f>IF(ACOMPANHAMENTO_02[[#This Row],[MAT]]="","",COUNTA($C$8:C806))</f>
        <v/>
      </c>
      <c r="C806" s="3"/>
      <c r="D806" s="28" t="str">
        <f>IFERROR(VLOOKUP(ACOMPANHAMENTO_02[[#This Row],[MAT]],FUNCIONARIOS[],3,FALSE),"")</f>
        <v/>
      </c>
      <c r="E806" s="28" t="str">
        <f>IFERROR(VLOOKUP(ACOMPANHAMENTO_02[[#This Row],[MAT]],FUNCIONARIOS[],4,FALSE),"")</f>
        <v/>
      </c>
      <c r="F806" s="8"/>
      <c r="G806" s="7"/>
      <c r="H806" s="28" t="str">
        <f>IFERROR(VLOOKUP(ACOMPANHAMENTO_02[[#This Row],[COD.S]],TABELA_PRODUÇÃO[[COD]:[SERVIÇOS]],3,FALSE),"")</f>
        <v/>
      </c>
      <c r="I806" s="140" t="str">
        <f>IFERROR(VLOOKUP(ACOMPANHAMENTO_02[[#This Row],[COD.S]],TABELA_PRODUÇÃO[[COD]:[UND.]],4,FALSE),"")</f>
        <v/>
      </c>
      <c r="J806" s="141"/>
      <c r="K806" s="58"/>
      <c r="L806" s="9"/>
      <c r="M80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0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0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06" s="140">
        <f>ACOMPANHAMENTO_02[[#This Row],[QUANT]]</f>
        <v>0</v>
      </c>
    </row>
    <row r="807" spans="2:16" x14ac:dyDescent="0.25">
      <c r="B807" s="140" t="str">
        <f>IF(ACOMPANHAMENTO_02[[#This Row],[MAT]]="","",COUNTA($C$8:C807))</f>
        <v/>
      </c>
      <c r="C807" s="3"/>
      <c r="D807" s="28" t="str">
        <f>IFERROR(VLOOKUP(ACOMPANHAMENTO_02[[#This Row],[MAT]],FUNCIONARIOS[],3,FALSE),"")</f>
        <v/>
      </c>
      <c r="E807" s="28" t="str">
        <f>IFERROR(VLOOKUP(ACOMPANHAMENTO_02[[#This Row],[MAT]],FUNCIONARIOS[],4,FALSE),"")</f>
        <v/>
      </c>
      <c r="F807" s="8"/>
      <c r="G807" s="7"/>
      <c r="H807" s="28" t="str">
        <f>IFERROR(VLOOKUP(ACOMPANHAMENTO_02[[#This Row],[COD.S]],TABELA_PRODUÇÃO[[COD]:[SERVIÇOS]],3,FALSE),"")</f>
        <v/>
      </c>
      <c r="I807" s="140" t="str">
        <f>IFERROR(VLOOKUP(ACOMPANHAMENTO_02[[#This Row],[COD.S]],TABELA_PRODUÇÃO[[COD]:[UND.]],4,FALSE),"")</f>
        <v/>
      </c>
      <c r="J807" s="141"/>
      <c r="K807" s="58"/>
      <c r="L807" s="9"/>
      <c r="M80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0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0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07" s="140">
        <f>ACOMPANHAMENTO_02[[#This Row],[QUANT]]</f>
        <v>0</v>
      </c>
    </row>
    <row r="808" spans="2:16" x14ac:dyDescent="0.25">
      <c r="B808" s="140" t="str">
        <f>IF(ACOMPANHAMENTO_02[[#This Row],[MAT]]="","",COUNTA($C$8:C808))</f>
        <v/>
      </c>
      <c r="C808" s="3"/>
      <c r="D808" s="28" t="str">
        <f>IFERROR(VLOOKUP(ACOMPANHAMENTO_02[[#This Row],[MAT]],FUNCIONARIOS[],3,FALSE),"")</f>
        <v/>
      </c>
      <c r="E808" s="28" t="str">
        <f>IFERROR(VLOOKUP(ACOMPANHAMENTO_02[[#This Row],[MAT]],FUNCIONARIOS[],4,FALSE),"")</f>
        <v/>
      </c>
      <c r="F808" s="8"/>
      <c r="G808" s="7"/>
      <c r="H808" s="28" t="str">
        <f>IFERROR(VLOOKUP(ACOMPANHAMENTO_02[[#This Row],[COD.S]],TABELA_PRODUÇÃO[[COD]:[SERVIÇOS]],3,FALSE),"")</f>
        <v/>
      </c>
      <c r="I808" s="140" t="str">
        <f>IFERROR(VLOOKUP(ACOMPANHAMENTO_02[[#This Row],[COD.S]],TABELA_PRODUÇÃO[[COD]:[UND.]],4,FALSE),"")</f>
        <v/>
      </c>
      <c r="J808" s="141"/>
      <c r="K808" s="58"/>
      <c r="L808" s="9"/>
      <c r="M80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0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0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08" s="140">
        <f>ACOMPANHAMENTO_02[[#This Row],[QUANT]]</f>
        <v>0</v>
      </c>
    </row>
    <row r="809" spans="2:16" x14ac:dyDescent="0.25">
      <c r="B809" s="140" t="str">
        <f>IF(ACOMPANHAMENTO_02[[#This Row],[MAT]]="","",COUNTA($C$8:C809))</f>
        <v/>
      </c>
      <c r="C809" s="3"/>
      <c r="D809" s="28" t="str">
        <f>IFERROR(VLOOKUP(ACOMPANHAMENTO_02[[#This Row],[MAT]],FUNCIONARIOS[],3,FALSE),"")</f>
        <v/>
      </c>
      <c r="E809" s="28" t="str">
        <f>IFERROR(VLOOKUP(ACOMPANHAMENTO_02[[#This Row],[MAT]],FUNCIONARIOS[],4,FALSE),"")</f>
        <v/>
      </c>
      <c r="F809" s="8"/>
      <c r="G809" s="7"/>
      <c r="H809" s="28" t="str">
        <f>IFERROR(VLOOKUP(ACOMPANHAMENTO_02[[#This Row],[COD.S]],TABELA_PRODUÇÃO[[COD]:[SERVIÇOS]],3,FALSE),"")</f>
        <v/>
      </c>
      <c r="I809" s="140" t="str">
        <f>IFERROR(VLOOKUP(ACOMPANHAMENTO_02[[#This Row],[COD.S]],TABELA_PRODUÇÃO[[COD]:[UND.]],4,FALSE),"")</f>
        <v/>
      </c>
      <c r="J809" s="141"/>
      <c r="K809" s="58"/>
      <c r="L809" s="9"/>
      <c r="M80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0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0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09" s="140">
        <f>ACOMPANHAMENTO_02[[#This Row],[QUANT]]</f>
        <v>0</v>
      </c>
    </row>
    <row r="810" spans="2:16" x14ac:dyDescent="0.25">
      <c r="B810" s="140" t="str">
        <f>IF(ACOMPANHAMENTO_02[[#This Row],[MAT]]="","",COUNTA($C$8:C810))</f>
        <v/>
      </c>
      <c r="C810" s="3"/>
      <c r="D810" s="28" t="str">
        <f>IFERROR(VLOOKUP(ACOMPANHAMENTO_02[[#This Row],[MAT]],FUNCIONARIOS[],3,FALSE),"")</f>
        <v/>
      </c>
      <c r="E810" s="28" t="str">
        <f>IFERROR(VLOOKUP(ACOMPANHAMENTO_02[[#This Row],[MAT]],FUNCIONARIOS[],4,FALSE),"")</f>
        <v/>
      </c>
      <c r="F810" s="8"/>
      <c r="G810" s="7"/>
      <c r="H810" s="28" t="str">
        <f>IFERROR(VLOOKUP(ACOMPANHAMENTO_02[[#This Row],[COD.S]],TABELA_PRODUÇÃO[[COD]:[SERVIÇOS]],3,FALSE),"")</f>
        <v/>
      </c>
      <c r="I810" s="140" t="str">
        <f>IFERROR(VLOOKUP(ACOMPANHAMENTO_02[[#This Row],[COD.S]],TABELA_PRODUÇÃO[[COD]:[UND.]],4,FALSE),"")</f>
        <v/>
      </c>
      <c r="J810" s="141"/>
      <c r="K810" s="58"/>
      <c r="L810" s="9"/>
      <c r="M81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1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1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10" s="140">
        <f>ACOMPANHAMENTO_02[[#This Row],[QUANT]]</f>
        <v>0</v>
      </c>
    </row>
    <row r="811" spans="2:16" x14ac:dyDescent="0.25">
      <c r="B811" s="140" t="str">
        <f>IF(ACOMPANHAMENTO_02[[#This Row],[MAT]]="","",COUNTA($C$8:C811))</f>
        <v/>
      </c>
      <c r="C811" s="3"/>
      <c r="D811" s="28" t="str">
        <f>IFERROR(VLOOKUP(ACOMPANHAMENTO_02[[#This Row],[MAT]],FUNCIONARIOS[],3,FALSE),"")</f>
        <v/>
      </c>
      <c r="E811" s="28" t="str">
        <f>IFERROR(VLOOKUP(ACOMPANHAMENTO_02[[#This Row],[MAT]],FUNCIONARIOS[],4,FALSE),"")</f>
        <v/>
      </c>
      <c r="F811" s="8"/>
      <c r="G811" s="7"/>
      <c r="H811" s="28" t="str">
        <f>IFERROR(VLOOKUP(ACOMPANHAMENTO_02[[#This Row],[COD.S]],TABELA_PRODUÇÃO[[COD]:[SERVIÇOS]],3,FALSE),"")</f>
        <v/>
      </c>
      <c r="I811" s="140" t="str">
        <f>IFERROR(VLOOKUP(ACOMPANHAMENTO_02[[#This Row],[COD.S]],TABELA_PRODUÇÃO[[COD]:[UND.]],4,FALSE),"")</f>
        <v/>
      </c>
      <c r="J811" s="141"/>
      <c r="K811" s="58"/>
      <c r="L811" s="9"/>
      <c r="M81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1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1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11" s="140">
        <f>ACOMPANHAMENTO_02[[#This Row],[QUANT]]</f>
        <v>0</v>
      </c>
    </row>
    <row r="812" spans="2:16" x14ac:dyDescent="0.25">
      <c r="B812" s="140" t="str">
        <f>IF(ACOMPANHAMENTO_02[[#This Row],[MAT]]="","",COUNTA($C$8:C812))</f>
        <v/>
      </c>
      <c r="C812" s="3"/>
      <c r="D812" s="28" t="str">
        <f>IFERROR(VLOOKUP(ACOMPANHAMENTO_02[[#This Row],[MAT]],FUNCIONARIOS[],3,FALSE),"")</f>
        <v/>
      </c>
      <c r="E812" s="28" t="str">
        <f>IFERROR(VLOOKUP(ACOMPANHAMENTO_02[[#This Row],[MAT]],FUNCIONARIOS[],4,FALSE),"")</f>
        <v/>
      </c>
      <c r="F812" s="8"/>
      <c r="G812" s="7"/>
      <c r="H812" s="28" t="str">
        <f>IFERROR(VLOOKUP(ACOMPANHAMENTO_02[[#This Row],[COD.S]],TABELA_PRODUÇÃO[[COD]:[SERVIÇOS]],3,FALSE),"")</f>
        <v/>
      </c>
      <c r="I812" s="140" t="str">
        <f>IFERROR(VLOOKUP(ACOMPANHAMENTO_02[[#This Row],[COD.S]],TABELA_PRODUÇÃO[[COD]:[UND.]],4,FALSE),"")</f>
        <v/>
      </c>
      <c r="J812" s="141"/>
      <c r="K812" s="58"/>
      <c r="L812" s="9"/>
      <c r="M81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1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1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12" s="140">
        <f>ACOMPANHAMENTO_02[[#This Row],[QUANT]]</f>
        <v>0</v>
      </c>
    </row>
    <row r="813" spans="2:16" x14ac:dyDescent="0.25">
      <c r="B813" s="140" t="str">
        <f>IF(ACOMPANHAMENTO_02[[#This Row],[MAT]]="","",COUNTA($C$8:C813))</f>
        <v/>
      </c>
      <c r="C813" s="3"/>
      <c r="D813" s="28" t="str">
        <f>IFERROR(VLOOKUP(ACOMPANHAMENTO_02[[#This Row],[MAT]],FUNCIONARIOS[],3,FALSE),"")</f>
        <v/>
      </c>
      <c r="E813" s="28" t="str">
        <f>IFERROR(VLOOKUP(ACOMPANHAMENTO_02[[#This Row],[MAT]],FUNCIONARIOS[],4,FALSE),"")</f>
        <v/>
      </c>
      <c r="F813" s="8"/>
      <c r="G813" s="7"/>
      <c r="H813" s="28" t="str">
        <f>IFERROR(VLOOKUP(ACOMPANHAMENTO_02[[#This Row],[COD.S]],TABELA_PRODUÇÃO[[COD]:[SERVIÇOS]],3,FALSE),"")</f>
        <v/>
      </c>
      <c r="I813" s="140" t="str">
        <f>IFERROR(VLOOKUP(ACOMPANHAMENTO_02[[#This Row],[COD.S]],TABELA_PRODUÇÃO[[COD]:[UND.]],4,FALSE),"")</f>
        <v/>
      </c>
      <c r="J813" s="141"/>
      <c r="K813" s="58"/>
      <c r="L813" s="9"/>
      <c r="M81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1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1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13" s="140">
        <f>ACOMPANHAMENTO_02[[#This Row],[QUANT]]</f>
        <v>0</v>
      </c>
    </row>
    <row r="814" spans="2:16" x14ac:dyDescent="0.25">
      <c r="B814" s="140" t="str">
        <f>IF(ACOMPANHAMENTO_02[[#This Row],[MAT]]="","",COUNTA($C$8:C814))</f>
        <v/>
      </c>
      <c r="C814" s="3"/>
      <c r="D814" s="28" t="str">
        <f>IFERROR(VLOOKUP(ACOMPANHAMENTO_02[[#This Row],[MAT]],FUNCIONARIOS[],3,FALSE),"")</f>
        <v/>
      </c>
      <c r="E814" s="28" t="str">
        <f>IFERROR(VLOOKUP(ACOMPANHAMENTO_02[[#This Row],[MAT]],FUNCIONARIOS[],4,FALSE),"")</f>
        <v/>
      </c>
      <c r="F814" s="8"/>
      <c r="G814" s="7"/>
      <c r="H814" s="28" t="str">
        <f>IFERROR(VLOOKUP(ACOMPANHAMENTO_02[[#This Row],[COD.S]],TABELA_PRODUÇÃO[[COD]:[SERVIÇOS]],3,FALSE),"")</f>
        <v/>
      </c>
      <c r="I814" s="140" t="str">
        <f>IFERROR(VLOOKUP(ACOMPANHAMENTO_02[[#This Row],[COD.S]],TABELA_PRODUÇÃO[[COD]:[UND.]],4,FALSE),"")</f>
        <v/>
      </c>
      <c r="J814" s="141"/>
      <c r="K814" s="58"/>
      <c r="L814" s="9"/>
      <c r="M81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1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1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14" s="140">
        <f>ACOMPANHAMENTO_02[[#This Row],[QUANT]]</f>
        <v>0</v>
      </c>
    </row>
    <row r="815" spans="2:16" x14ac:dyDescent="0.25">
      <c r="B815" s="140" t="str">
        <f>IF(ACOMPANHAMENTO_02[[#This Row],[MAT]]="","",COUNTA($C$8:C815))</f>
        <v/>
      </c>
      <c r="C815" s="3"/>
      <c r="D815" s="28" t="str">
        <f>IFERROR(VLOOKUP(ACOMPANHAMENTO_02[[#This Row],[MAT]],FUNCIONARIOS[],3,FALSE),"")</f>
        <v/>
      </c>
      <c r="E815" s="28" t="str">
        <f>IFERROR(VLOOKUP(ACOMPANHAMENTO_02[[#This Row],[MAT]],FUNCIONARIOS[],4,FALSE),"")</f>
        <v/>
      </c>
      <c r="F815" s="8"/>
      <c r="G815" s="7"/>
      <c r="H815" s="28" t="str">
        <f>IFERROR(VLOOKUP(ACOMPANHAMENTO_02[[#This Row],[COD.S]],TABELA_PRODUÇÃO[[COD]:[SERVIÇOS]],3,FALSE),"")</f>
        <v/>
      </c>
      <c r="I815" s="140" t="str">
        <f>IFERROR(VLOOKUP(ACOMPANHAMENTO_02[[#This Row],[COD.S]],TABELA_PRODUÇÃO[[COD]:[UND.]],4,FALSE),"")</f>
        <v/>
      </c>
      <c r="J815" s="141"/>
      <c r="K815" s="58"/>
      <c r="L815" s="9"/>
      <c r="M81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1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1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15" s="140">
        <f>ACOMPANHAMENTO_02[[#This Row],[QUANT]]</f>
        <v>0</v>
      </c>
    </row>
    <row r="816" spans="2:16" x14ac:dyDescent="0.25">
      <c r="B816" s="140" t="str">
        <f>IF(ACOMPANHAMENTO_02[[#This Row],[MAT]]="","",COUNTA($C$8:C816))</f>
        <v/>
      </c>
      <c r="C816" s="3"/>
      <c r="D816" s="28" t="str">
        <f>IFERROR(VLOOKUP(ACOMPANHAMENTO_02[[#This Row],[MAT]],FUNCIONARIOS[],3,FALSE),"")</f>
        <v/>
      </c>
      <c r="E816" s="28" t="str">
        <f>IFERROR(VLOOKUP(ACOMPANHAMENTO_02[[#This Row],[MAT]],FUNCIONARIOS[],4,FALSE),"")</f>
        <v/>
      </c>
      <c r="F816" s="8"/>
      <c r="G816" s="7"/>
      <c r="H816" s="28" t="str">
        <f>IFERROR(VLOOKUP(ACOMPANHAMENTO_02[[#This Row],[COD.S]],TABELA_PRODUÇÃO[[COD]:[SERVIÇOS]],3,FALSE),"")</f>
        <v/>
      </c>
      <c r="I816" s="140" t="str">
        <f>IFERROR(VLOOKUP(ACOMPANHAMENTO_02[[#This Row],[COD.S]],TABELA_PRODUÇÃO[[COD]:[UND.]],4,FALSE),"")</f>
        <v/>
      </c>
      <c r="J816" s="141"/>
      <c r="K816" s="58"/>
      <c r="L816" s="9"/>
      <c r="M81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1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1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16" s="140">
        <f>ACOMPANHAMENTO_02[[#This Row],[QUANT]]</f>
        <v>0</v>
      </c>
    </row>
    <row r="817" spans="2:16" x14ac:dyDescent="0.25">
      <c r="B817" s="140" t="str">
        <f>IF(ACOMPANHAMENTO_02[[#This Row],[MAT]]="","",COUNTA($C$8:C817))</f>
        <v/>
      </c>
      <c r="C817" s="3"/>
      <c r="D817" s="28" t="str">
        <f>IFERROR(VLOOKUP(ACOMPANHAMENTO_02[[#This Row],[MAT]],FUNCIONARIOS[],3,FALSE),"")</f>
        <v/>
      </c>
      <c r="E817" s="28" t="str">
        <f>IFERROR(VLOOKUP(ACOMPANHAMENTO_02[[#This Row],[MAT]],FUNCIONARIOS[],4,FALSE),"")</f>
        <v/>
      </c>
      <c r="F817" s="8"/>
      <c r="G817" s="7"/>
      <c r="H817" s="28" t="str">
        <f>IFERROR(VLOOKUP(ACOMPANHAMENTO_02[[#This Row],[COD.S]],TABELA_PRODUÇÃO[[COD]:[SERVIÇOS]],3,FALSE),"")</f>
        <v/>
      </c>
      <c r="I817" s="140" t="str">
        <f>IFERROR(VLOOKUP(ACOMPANHAMENTO_02[[#This Row],[COD.S]],TABELA_PRODUÇÃO[[COD]:[UND.]],4,FALSE),"")</f>
        <v/>
      </c>
      <c r="J817" s="141"/>
      <c r="K817" s="58"/>
      <c r="L817" s="9"/>
      <c r="M81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1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1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17" s="140">
        <f>ACOMPANHAMENTO_02[[#This Row],[QUANT]]</f>
        <v>0</v>
      </c>
    </row>
    <row r="818" spans="2:16" x14ac:dyDescent="0.25">
      <c r="B818" s="140" t="str">
        <f>IF(ACOMPANHAMENTO_02[[#This Row],[MAT]]="","",COUNTA($C$8:C818))</f>
        <v/>
      </c>
      <c r="C818" s="3"/>
      <c r="D818" s="28" t="str">
        <f>IFERROR(VLOOKUP(ACOMPANHAMENTO_02[[#This Row],[MAT]],FUNCIONARIOS[],3,FALSE),"")</f>
        <v/>
      </c>
      <c r="E818" s="28" t="str">
        <f>IFERROR(VLOOKUP(ACOMPANHAMENTO_02[[#This Row],[MAT]],FUNCIONARIOS[],4,FALSE),"")</f>
        <v/>
      </c>
      <c r="F818" s="8"/>
      <c r="G818" s="7"/>
      <c r="H818" s="28" t="str">
        <f>IFERROR(VLOOKUP(ACOMPANHAMENTO_02[[#This Row],[COD.S]],TABELA_PRODUÇÃO[[COD]:[SERVIÇOS]],3,FALSE),"")</f>
        <v/>
      </c>
      <c r="I818" s="140" t="str">
        <f>IFERROR(VLOOKUP(ACOMPANHAMENTO_02[[#This Row],[COD.S]],TABELA_PRODUÇÃO[[COD]:[UND.]],4,FALSE),"")</f>
        <v/>
      </c>
      <c r="J818" s="141"/>
      <c r="K818" s="58"/>
      <c r="L818" s="9"/>
      <c r="M81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1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1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18" s="140">
        <f>ACOMPANHAMENTO_02[[#This Row],[QUANT]]</f>
        <v>0</v>
      </c>
    </row>
    <row r="819" spans="2:16" x14ac:dyDescent="0.25">
      <c r="B819" s="140" t="str">
        <f>IF(ACOMPANHAMENTO_02[[#This Row],[MAT]]="","",COUNTA($C$8:C819))</f>
        <v/>
      </c>
      <c r="C819" s="3"/>
      <c r="D819" s="28" t="str">
        <f>IFERROR(VLOOKUP(ACOMPANHAMENTO_02[[#This Row],[MAT]],FUNCIONARIOS[],3,FALSE),"")</f>
        <v/>
      </c>
      <c r="E819" s="28" t="str">
        <f>IFERROR(VLOOKUP(ACOMPANHAMENTO_02[[#This Row],[MAT]],FUNCIONARIOS[],4,FALSE),"")</f>
        <v/>
      </c>
      <c r="F819" s="8"/>
      <c r="G819" s="7"/>
      <c r="H819" s="28" t="str">
        <f>IFERROR(VLOOKUP(ACOMPANHAMENTO_02[[#This Row],[COD.S]],TABELA_PRODUÇÃO[[COD]:[SERVIÇOS]],3,FALSE),"")</f>
        <v/>
      </c>
      <c r="I819" s="140" t="str">
        <f>IFERROR(VLOOKUP(ACOMPANHAMENTO_02[[#This Row],[COD.S]],TABELA_PRODUÇÃO[[COD]:[UND.]],4,FALSE),"")</f>
        <v/>
      </c>
      <c r="J819" s="141"/>
      <c r="K819" s="58"/>
      <c r="L819" s="9"/>
      <c r="M81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1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1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19" s="140">
        <f>ACOMPANHAMENTO_02[[#This Row],[QUANT]]</f>
        <v>0</v>
      </c>
    </row>
    <row r="820" spans="2:16" x14ac:dyDescent="0.25">
      <c r="B820" s="140" t="str">
        <f>IF(ACOMPANHAMENTO_02[[#This Row],[MAT]]="","",COUNTA($C$8:C820))</f>
        <v/>
      </c>
      <c r="C820" s="3"/>
      <c r="D820" s="28" t="str">
        <f>IFERROR(VLOOKUP(ACOMPANHAMENTO_02[[#This Row],[MAT]],FUNCIONARIOS[],3,FALSE),"")</f>
        <v/>
      </c>
      <c r="E820" s="28" t="str">
        <f>IFERROR(VLOOKUP(ACOMPANHAMENTO_02[[#This Row],[MAT]],FUNCIONARIOS[],4,FALSE),"")</f>
        <v/>
      </c>
      <c r="F820" s="8"/>
      <c r="G820" s="7"/>
      <c r="H820" s="28" t="str">
        <f>IFERROR(VLOOKUP(ACOMPANHAMENTO_02[[#This Row],[COD.S]],TABELA_PRODUÇÃO[[COD]:[SERVIÇOS]],3,FALSE),"")</f>
        <v/>
      </c>
      <c r="I820" s="140" t="str">
        <f>IFERROR(VLOOKUP(ACOMPANHAMENTO_02[[#This Row],[COD.S]],TABELA_PRODUÇÃO[[COD]:[UND.]],4,FALSE),"")</f>
        <v/>
      </c>
      <c r="J820" s="141"/>
      <c r="K820" s="58"/>
      <c r="L820" s="9"/>
      <c r="M82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2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2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20" s="140">
        <f>ACOMPANHAMENTO_02[[#This Row],[QUANT]]</f>
        <v>0</v>
      </c>
    </row>
    <row r="821" spans="2:16" x14ac:dyDescent="0.25">
      <c r="B821" s="140" t="str">
        <f>IF(ACOMPANHAMENTO_02[[#This Row],[MAT]]="","",COUNTA($C$8:C821))</f>
        <v/>
      </c>
      <c r="C821" s="3"/>
      <c r="D821" s="28" t="str">
        <f>IFERROR(VLOOKUP(ACOMPANHAMENTO_02[[#This Row],[MAT]],FUNCIONARIOS[],3,FALSE),"")</f>
        <v/>
      </c>
      <c r="E821" s="28" t="str">
        <f>IFERROR(VLOOKUP(ACOMPANHAMENTO_02[[#This Row],[MAT]],FUNCIONARIOS[],4,FALSE),"")</f>
        <v/>
      </c>
      <c r="F821" s="8"/>
      <c r="G821" s="7"/>
      <c r="H821" s="28" t="str">
        <f>IFERROR(VLOOKUP(ACOMPANHAMENTO_02[[#This Row],[COD.S]],TABELA_PRODUÇÃO[[COD]:[SERVIÇOS]],3,FALSE),"")</f>
        <v/>
      </c>
      <c r="I821" s="140" t="str">
        <f>IFERROR(VLOOKUP(ACOMPANHAMENTO_02[[#This Row],[COD.S]],TABELA_PRODUÇÃO[[COD]:[UND.]],4,FALSE),"")</f>
        <v/>
      </c>
      <c r="J821" s="141"/>
      <c r="K821" s="58"/>
      <c r="L821" s="9"/>
      <c r="M82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2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2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21" s="140">
        <f>ACOMPANHAMENTO_02[[#This Row],[QUANT]]</f>
        <v>0</v>
      </c>
    </row>
    <row r="822" spans="2:16" x14ac:dyDescent="0.25">
      <c r="B822" s="140" t="str">
        <f>IF(ACOMPANHAMENTO_02[[#This Row],[MAT]]="","",COUNTA($C$8:C822))</f>
        <v/>
      </c>
      <c r="C822" s="3"/>
      <c r="D822" s="28" t="str">
        <f>IFERROR(VLOOKUP(ACOMPANHAMENTO_02[[#This Row],[MAT]],FUNCIONARIOS[],3,FALSE),"")</f>
        <v/>
      </c>
      <c r="E822" s="28" t="str">
        <f>IFERROR(VLOOKUP(ACOMPANHAMENTO_02[[#This Row],[MAT]],FUNCIONARIOS[],4,FALSE),"")</f>
        <v/>
      </c>
      <c r="F822" s="8"/>
      <c r="G822" s="7"/>
      <c r="H822" s="28" t="str">
        <f>IFERROR(VLOOKUP(ACOMPANHAMENTO_02[[#This Row],[COD.S]],TABELA_PRODUÇÃO[[COD]:[SERVIÇOS]],3,FALSE),"")</f>
        <v/>
      </c>
      <c r="I822" s="140" t="str">
        <f>IFERROR(VLOOKUP(ACOMPANHAMENTO_02[[#This Row],[COD.S]],TABELA_PRODUÇÃO[[COD]:[UND.]],4,FALSE),"")</f>
        <v/>
      </c>
      <c r="J822" s="141"/>
      <c r="K822" s="58"/>
      <c r="L822" s="9"/>
      <c r="M82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2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2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22" s="140">
        <f>ACOMPANHAMENTO_02[[#This Row],[QUANT]]</f>
        <v>0</v>
      </c>
    </row>
    <row r="823" spans="2:16" x14ac:dyDescent="0.25">
      <c r="B823" s="140" t="str">
        <f>IF(ACOMPANHAMENTO_02[[#This Row],[MAT]]="","",COUNTA($C$8:C823))</f>
        <v/>
      </c>
      <c r="C823" s="3"/>
      <c r="D823" s="28" t="str">
        <f>IFERROR(VLOOKUP(ACOMPANHAMENTO_02[[#This Row],[MAT]],FUNCIONARIOS[],3,FALSE),"")</f>
        <v/>
      </c>
      <c r="E823" s="28" t="str">
        <f>IFERROR(VLOOKUP(ACOMPANHAMENTO_02[[#This Row],[MAT]],FUNCIONARIOS[],4,FALSE),"")</f>
        <v/>
      </c>
      <c r="F823" s="8"/>
      <c r="G823" s="7"/>
      <c r="H823" s="28" t="str">
        <f>IFERROR(VLOOKUP(ACOMPANHAMENTO_02[[#This Row],[COD.S]],TABELA_PRODUÇÃO[[COD]:[SERVIÇOS]],3,FALSE),"")</f>
        <v/>
      </c>
      <c r="I823" s="140" t="str">
        <f>IFERROR(VLOOKUP(ACOMPANHAMENTO_02[[#This Row],[COD.S]],TABELA_PRODUÇÃO[[COD]:[UND.]],4,FALSE),"")</f>
        <v/>
      </c>
      <c r="J823" s="141"/>
      <c r="K823" s="58"/>
      <c r="L823" s="9"/>
      <c r="M82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2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2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23" s="140">
        <f>ACOMPANHAMENTO_02[[#This Row],[QUANT]]</f>
        <v>0</v>
      </c>
    </row>
    <row r="824" spans="2:16" x14ac:dyDescent="0.25">
      <c r="B824" s="140" t="str">
        <f>IF(ACOMPANHAMENTO_02[[#This Row],[MAT]]="","",COUNTA($C$8:C824))</f>
        <v/>
      </c>
      <c r="C824" s="3"/>
      <c r="D824" s="28" t="str">
        <f>IFERROR(VLOOKUP(ACOMPANHAMENTO_02[[#This Row],[MAT]],FUNCIONARIOS[],3,FALSE),"")</f>
        <v/>
      </c>
      <c r="E824" s="28" t="str">
        <f>IFERROR(VLOOKUP(ACOMPANHAMENTO_02[[#This Row],[MAT]],FUNCIONARIOS[],4,FALSE),"")</f>
        <v/>
      </c>
      <c r="F824" s="8"/>
      <c r="G824" s="7"/>
      <c r="H824" s="28" t="str">
        <f>IFERROR(VLOOKUP(ACOMPANHAMENTO_02[[#This Row],[COD.S]],TABELA_PRODUÇÃO[[COD]:[SERVIÇOS]],3,FALSE),"")</f>
        <v/>
      </c>
      <c r="I824" s="140" t="str">
        <f>IFERROR(VLOOKUP(ACOMPANHAMENTO_02[[#This Row],[COD.S]],TABELA_PRODUÇÃO[[COD]:[UND.]],4,FALSE),"")</f>
        <v/>
      </c>
      <c r="J824" s="141"/>
      <c r="K824" s="58"/>
      <c r="L824" s="9"/>
      <c r="M82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2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2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24" s="140">
        <f>ACOMPANHAMENTO_02[[#This Row],[QUANT]]</f>
        <v>0</v>
      </c>
    </row>
    <row r="825" spans="2:16" x14ac:dyDescent="0.25">
      <c r="B825" s="140" t="str">
        <f>IF(ACOMPANHAMENTO_02[[#This Row],[MAT]]="","",COUNTA($C$8:C825))</f>
        <v/>
      </c>
      <c r="C825" s="3"/>
      <c r="D825" s="28" t="str">
        <f>IFERROR(VLOOKUP(ACOMPANHAMENTO_02[[#This Row],[MAT]],FUNCIONARIOS[],3,FALSE),"")</f>
        <v/>
      </c>
      <c r="E825" s="28" t="str">
        <f>IFERROR(VLOOKUP(ACOMPANHAMENTO_02[[#This Row],[MAT]],FUNCIONARIOS[],4,FALSE),"")</f>
        <v/>
      </c>
      <c r="F825" s="8"/>
      <c r="G825" s="7"/>
      <c r="H825" s="28" t="str">
        <f>IFERROR(VLOOKUP(ACOMPANHAMENTO_02[[#This Row],[COD.S]],TABELA_PRODUÇÃO[[COD]:[SERVIÇOS]],3,FALSE),"")</f>
        <v/>
      </c>
      <c r="I825" s="140" t="str">
        <f>IFERROR(VLOOKUP(ACOMPANHAMENTO_02[[#This Row],[COD.S]],TABELA_PRODUÇÃO[[COD]:[UND.]],4,FALSE),"")</f>
        <v/>
      </c>
      <c r="J825" s="141"/>
      <c r="K825" s="58"/>
      <c r="L825" s="9"/>
      <c r="M82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2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2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25" s="140">
        <f>ACOMPANHAMENTO_02[[#This Row],[QUANT]]</f>
        <v>0</v>
      </c>
    </row>
    <row r="826" spans="2:16" x14ac:dyDescent="0.25">
      <c r="B826" s="140" t="str">
        <f>IF(ACOMPANHAMENTO_02[[#This Row],[MAT]]="","",COUNTA($C$8:C826))</f>
        <v/>
      </c>
      <c r="C826" s="3"/>
      <c r="D826" s="28" t="str">
        <f>IFERROR(VLOOKUP(ACOMPANHAMENTO_02[[#This Row],[MAT]],FUNCIONARIOS[],3,FALSE),"")</f>
        <v/>
      </c>
      <c r="E826" s="28" t="str">
        <f>IFERROR(VLOOKUP(ACOMPANHAMENTO_02[[#This Row],[MAT]],FUNCIONARIOS[],4,FALSE),"")</f>
        <v/>
      </c>
      <c r="F826" s="8"/>
      <c r="G826" s="7"/>
      <c r="H826" s="28" t="str">
        <f>IFERROR(VLOOKUP(ACOMPANHAMENTO_02[[#This Row],[COD.S]],TABELA_PRODUÇÃO[[COD]:[SERVIÇOS]],3,FALSE),"")</f>
        <v/>
      </c>
      <c r="I826" s="140" t="str">
        <f>IFERROR(VLOOKUP(ACOMPANHAMENTO_02[[#This Row],[COD.S]],TABELA_PRODUÇÃO[[COD]:[UND.]],4,FALSE),"")</f>
        <v/>
      </c>
      <c r="J826" s="141"/>
      <c r="K826" s="58"/>
      <c r="L826" s="9"/>
      <c r="M82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2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2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26" s="140">
        <f>ACOMPANHAMENTO_02[[#This Row],[QUANT]]</f>
        <v>0</v>
      </c>
    </row>
    <row r="827" spans="2:16" x14ac:dyDescent="0.25">
      <c r="B827" s="140" t="str">
        <f>IF(ACOMPANHAMENTO_02[[#This Row],[MAT]]="","",COUNTA($C$8:C827))</f>
        <v/>
      </c>
      <c r="C827" s="3"/>
      <c r="D827" s="28" t="str">
        <f>IFERROR(VLOOKUP(ACOMPANHAMENTO_02[[#This Row],[MAT]],FUNCIONARIOS[],3,FALSE),"")</f>
        <v/>
      </c>
      <c r="E827" s="28" t="str">
        <f>IFERROR(VLOOKUP(ACOMPANHAMENTO_02[[#This Row],[MAT]],FUNCIONARIOS[],4,FALSE),"")</f>
        <v/>
      </c>
      <c r="F827" s="8"/>
      <c r="G827" s="7"/>
      <c r="H827" s="28" t="str">
        <f>IFERROR(VLOOKUP(ACOMPANHAMENTO_02[[#This Row],[COD.S]],TABELA_PRODUÇÃO[[COD]:[SERVIÇOS]],3,FALSE),"")</f>
        <v/>
      </c>
      <c r="I827" s="140" t="str">
        <f>IFERROR(VLOOKUP(ACOMPANHAMENTO_02[[#This Row],[COD.S]],TABELA_PRODUÇÃO[[COD]:[UND.]],4,FALSE),"")</f>
        <v/>
      </c>
      <c r="J827" s="141"/>
      <c r="K827" s="58"/>
      <c r="L827" s="9"/>
      <c r="M82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2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2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27" s="140">
        <f>ACOMPANHAMENTO_02[[#This Row],[QUANT]]</f>
        <v>0</v>
      </c>
    </row>
    <row r="828" spans="2:16" x14ac:dyDescent="0.25">
      <c r="B828" s="140" t="str">
        <f>IF(ACOMPANHAMENTO_02[[#This Row],[MAT]]="","",COUNTA($C$8:C828))</f>
        <v/>
      </c>
      <c r="C828" s="3"/>
      <c r="D828" s="28" t="str">
        <f>IFERROR(VLOOKUP(ACOMPANHAMENTO_02[[#This Row],[MAT]],FUNCIONARIOS[],3,FALSE),"")</f>
        <v/>
      </c>
      <c r="E828" s="28" t="str">
        <f>IFERROR(VLOOKUP(ACOMPANHAMENTO_02[[#This Row],[MAT]],FUNCIONARIOS[],4,FALSE),"")</f>
        <v/>
      </c>
      <c r="F828" s="8"/>
      <c r="G828" s="7"/>
      <c r="H828" s="28" t="str">
        <f>IFERROR(VLOOKUP(ACOMPANHAMENTO_02[[#This Row],[COD.S]],TABELA_PRODUÇÃO[[COD]:[SERVIÇOS]],3,FALSE),"")</f>
        <v/>
      </c>
      <c r="I828" s="140" t="str">
        <f>IFERROR(VLOOKUP(ACOMPANHAMENTO_02[[#This Row],[COD.S]],TABELA_PRODUÇÃO[[COD]:[UND.]],4,FALSE),"")</f>
        <v/>
      </c>
      <c r="J828" s="141"/>
      <c r="K828" s="58"/>
      <c r="L828" s="9"/>
      <c r="M82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2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2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28" s="140">
        <f>ACOMPANHAMENTO_02[[#This Row],[QUANT]]</f>
        <v>0</v>
      </c>
    </row>
    <row r="829" spans="2:16" x14ac:dyDescent="0.25">
      <c r="B829" s="140" t="str">
        <f>IF(ACOMPANHAMENTO_02[[#This Row],[MAT]]="","",COUNTA($C$8:C829))</f>
        <v/>
      </c>
      <c r="C829" s="3"/>
      <c r="D829" s="28" t="str">
        <f>IFERROR(VLOOKUP(ACOMPANHAMENTO_02[[#This Row],[MAT]],FUNCIONARIOS[],3,FALSE),"")</f>
        <v/>
      </c>
      <c r="E829" s="28" t="str">
        <f>IFERROR(VLOOKUP(ACOMPANHAMENTO_02[[#This Row],[MAT]],FUNCIONARIOS[],4,FALSE),"")</f>
        <v/>
      </c>
      <c r="F829" s="8"/>
      <c r="G829" s="7"/>
      <c r="H829" s="28" t="str">
        <f>IFERROR(VLOOKUP(ACOMPANHAMENTO_02[[#This Row],[COD.S]],TABELA_PRODUÇÃO[[COD]:[SERVIÇOS]],3,FALSE),"")</f>
        <v/>
      </c>
      <c r="I829" s="140" t="str">
        <f>IFERROR(VLOOKUP(ACOMPANHAMENTO_02[[#This Row],[COD.S]],TABELA_PRODUÇÃO[[COD]:[UND.]],4,FALSE),"")</f>
        <v/>
      </c>
      <c r="J829" s="141"/>
      <c r="K829" s="58"/>
      <c r="L829" s="9"/>
      <c r="M82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2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2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29" s="140">
        <f>ACOMPANHAMENTO_02[[#This Row],[QUANT]]</f>
        <v>0</v>
      </c>
    </row>
    <row r="830" spans="2:16" x14ac:dyDescent="0.25">
      <c r="B830" s="140" t="str">
        <f>IF(ACOMPANHAMENTO_02[[#This Row],[MAT]]="","",COUNTA($C$8:C830))</f>
        <v/>
      </c>
      <c r="C830" s="3"/>
      <c r="D830" s="28" t="str">
        <f>IFERROR(VLOOKUP(ACOMPANHAMENTO_02[[#This Row],[MAT]],FUNCIONARIOS[],3,FALSE),"")</f>
        <v/>
      </c>
      <c r="E830" s="28" t="str">
        <f>IFERROR(VLOOKUP(ACOMPANHAMENTO_02[[#This Row],[MAT]],FUNCIONARIOS[],4,FALSE),"")</f>
        <v/>
      </c>
      <c r="F830" s="8"/>
      <c r="G830" s="7"/>
      <c r="H830" s="28" t="str">
        <f>IFERROR(VLOOKUP(ACOMPANHAMENTO_02[[#This Row],[COD.S]],TABELA_PRODUÇÃO[[COD]:[SERVIÇOS]],3,FALSE),"")</f>
        <v/>
      </c>
      <c r="I830" s="140" t="str">
        <f>IFERROR(VLOOKUP(ACOMPANHAMENTO_02[[#This Row],[COD.S]],TABELA_PRODUÇÃO[[COD]:[UND.]],4,FALSE),"")</f>
        <v/>
      </c>
      <c r="J830" s="141"/>
      <c r="K830" s="58"/>
      <c r="L830" s="9"/>
      <c r="M83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3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3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30" s="140">
        <f>ACOMPANHAMENTO_02[[#This Row],[QUANT]]</f>
        <v>0</v>
      </c>
    </row>
    <row r="831" spans="2:16" x14ac:dyDescent="0.25">
      <c r="B831" s="140" t="str">
        <f>IF(ACOMPANHAMENTO_02[[#This Row],[MAT]]="","",COUNTA($C$8:C831))</f>
        <v/>
      </c>
      <c r="C831" s="3"/>
      <c r="D831" s="28" t="str">
        <f>IFERROR(VLOOKUP(ACOMPANHAMENTO_02[[#This Row],[MAT]],FUNCIONARIOS[],3,FALSE),"")</f>
        <v/>
      </c>
      <c r="E831" s="28" t="str">
        <f>IFERROR(VLOOKUP(ACOMPANHAMENTO_02[[#This Row],[MAT]],FUNCIONARIOS[],4,FALSE),"")</f>
        <v/>
      </c>
      <c r="F831" s="8"/>
      <c r="G831" s="7"/>
      <c r="H831" s="28" t="str">
        <f>IFERROR(VLOOKUP(ACOMPANHAMENTO_02[[#This Row],[COD.S]],TABELA_PRODUÇÃO[[COD]:[SERVIÇOS]],3,FALSE),"")</f>
        <v/>
      </c>
      <c r="I831" s="140" t="str">
        <f>IFERROR(VLOOKUP(ACOMPANHAMENTO_02[[#This Row],[COD.S]],TABELA_PRODUÇÃO[[COD]:[UND.]],4,FALSE),"")</f>
        <v/>
      </c>
      <c r="J831" s="141"/>
      <c r="K831" s="58"/>
      <c r="L831" s="9"/>
      <c r="M83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3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3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31" s="140">
        <f>ACOMPANHAMENTO_02[[#This Row],[QUANT]]</f>
        <v>0</v>
      </c>
    </row>
    <row r="832" spans="2:16" x14ac:dyDescent="0.25">
      <c r="B832" s="140" t="str">
        <f>IF(ACOMPANHAMENTO_02[[#This Row],[MAT]]="","",COUNTA($C$8:C832))</f>
        <v/>
      </c>
      <c r="C832" s="3"/>
      <c r="D832" s="28" t="str">
        <f>IFERROR(VLOOKUP(ACOMPANHAMENTO_02[[#This Row],[MAT]],FUNCIONARIOS[],3,FALSE),"")</f>
        <v/>
      </c>
      <c r="E832" s="28" t="str">
        <f>IFERROR(VLOOKUP(ACOMPANHAMENTO_02[[#This Row],[MAT]],FUNCIONARIOS[],4,FALSE),"")</f>
        <v/>
      </c>
      <c r="F832" s="8"/>
      <c r="G832" s="7"/>
      <c r="H832" s="28" t="str">
        <f>IFERROR(VLOOKUP(ACOMPANHAMENTO_02[[#This Row],[COD.S]],TABELA_PRODUÇÃO[[COD]:[SERVIÇOS]],3,FALSE),"")</f>
        <v/>
      </c>
      <c r="I832" s="140" t="str">
        <f>IFERROR(VLOOKUP(ACOMPANHAMENTO_02[[#This Row],[COD.S]],TABELA_PRODUÇÃO[[COD]:[UND.]],4,FALSE),"")</f>
        <v/>
      </c>
      <c r="J832" s="141"/>
      <c r="K832" s="58"/>
      <c r="L832" s="9"/>
      <c r="M83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3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3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32" s="140">
        <f>ACOMPANHAMENTO_02[[#This Row],[QUANT]]</f>
        <v>0</v>
      </c>
    </row>
    <row r="833" spans="2:16" x14ac:dyDescent="0.25">
      <c r="B833" s="140" t="str">
        <f>IF(ACOMPANHAMENTO_02[[#This Row],[MAT]]="","",COUNTA($C$8:C833))</f>
        <v/>
      </c>
      <c r="C833" s="3"/>
      <c r="D833" s="28" t="str">
        <f>IFERROR(VLOOKUP(ACOMPANHAMENTO_02[[#This Row],[MAT]],FUNCIONARIOS[],3,FALSE),"")</f>
        <v/>
      </c>
      <c r="E833" s="28" t="str">
        <f>IFERROR(VLOOKUP(ACOMPANHAMENTO_02[[#This Row],[MAT]],FUNCIONARIOS[],4,FALSE),"")</f>
        <v/>
      </c>
      <c r="F833" s="8"/>
      <c r="G833" s="7"/>
      <c r="H833" s="28" t="str">
        <f>IFERROR(VLOOKUP(ACOMPANHAMENTO_02[[#This Row],[COD.S]],TABELA_PRODUÇÃO[[COD]:[SERVIÇOS]],3,FALSE),"")</f>
        <v/>
      </c>
      <c r="I833" s="140" t="str">
        <f>IFERROR(VLOOKUP(ACOMPANHAMENTO_02[[#This Row],[COD.S]],TABELA_PRODUÇÃO[[COD]:[UND.]],4,FALSE),"")</f>
        <v/>
      </c>
      <c r="J833" s="141"/>
      <c r="K833" s="58"/>
      <c r="L833" s="9"/>
      <c r="M83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3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3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33" s="140">
        <f>ACOMPANHAMENTO_02[[#This Row],[QUANT]]</f>
        <v>0</v>
      </c>
    </row>
    <row r="834" spans="2:16" x14ac:dyDescent="0.25">
      <c r="B834" s="140" t="str">
        <f>IF(ACOMPANHAMENTO_02[[#This Row],[MAT]]="","",COUNTA($C$8:C834))</f>
        <v/>
      </c>
      <c r="C834" s="3"/>
      <c r="D834" s="28" t="str">
        <f>IFERROR(VLOOKUP(ACOMPANHAMENTO_02[[#This Row],[MAT]],FUNCIONARIOS[],3,FALSE),"")</f>
        <v/>
      </c>
      <c r="E834" s="28" t="str">
        <f>IFERROR(VLOOKUP(ACOMPANHAMENTO_02[[#This Row],[MAT]],FUNCIONARIOS[],4,FALSE),"")</f>
        <v/>
      </c>
      <c r="F834" s="8"/>
      <c r="G834" s="7"/>
      <c r="H834" s="28" t="str">
        <f>IFERROR(VLOOKUP(ACOMPANHAMENTO_02[[#This Row],[COD.S]],TABELA_PRODUÇÃO[[COD]:[SERVIÇOS]],3,FALSE),"")</f>
        <v/>
      </c>
      <c r="I834" s="140" t="str">
        <f>IFERROR(VLOOKUP(ACOMPANHAMENTO_02[[#This Row],[COD.S]],TABELA_PRODUÇÃO[[COD]:[UND.]],4,FALSE),"")</f>
        <v/>
      </c>
      <c r="J834" s="141"/>
      <c r="K834" s="58"/>
      <c r="L834" s="9"/>
      <c r="M83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3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3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34" s="140">
        <f>ACOMPANHAMENTO_02[[#This Row],[QUANT]]</f>
        <v>0</v>
      </c>
    </row>
    <row r="835" spans="2:16" x14ac:dyDescent="0.25">
      <c r="B835" s="140" t="str">
        <f>IF(ACOMPANHAMENTO_02[[#This Row],[MAT]]="","",COUNTA($C$8:C835))</f>
        <v/>
      </c>
      <c r="C835" s="3"/>
      <c r="D835" s="28" t="str">
        <f>IFERROR(VLOOKUP(ACOMPANHAMENTO_02[[#This Row],[MAT]],FUNCIONARIOS[],3,FALSE),"")</f>
        <v/>
      </c>
      <c r="E835" s="28" t="str">
        <f>IFERROR(VLOOKUP(ACOMPANHAMENTO_02[[#This Row],[MAT]],FUNCIONARIOS[],4,FALSE),"")</f>
        <v/>
      </c>
      <c r="F835" s="8"/>
      <c r="G835" s="7"/>
      <c r="H835" s="28" t="str">
        <f>IFERROR(VLOOKUP(ACOMPANHAMENTO_02[[#This Row],[COD.S]],TABELA_PRODUÇÃO[[COD]:[SERVIÇOS]],3,FALSE),"")</f>
        <v/>
      </c>
      <c r="I835" s="140" t="str">
        <f>IFERROR(VLOOKUP(ACOMPANHAMENTO_02[[#This Row],[COD.S]],TABELA_PRODUÇÃO[[COD]:[UND.]],4,FALSE),"")</f>
        <v/>
      </c>
      <c r="J835" s="141"/>
      <c r="K835" s="58"/>
      <c r="L835" s="9"/>
      <c r="M83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3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3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35" s="140">
        <f>ACOMPANHAMENTO_02[[#This Row],[QUANT]]</f>
        <v>0</v>
      </c>
    </row>
    <row r="836" spans="2:16" x14ac:dyDescent="0.25">
      <c r="B836" s="140" t="str">
        <f>IF(ACOMPANHAMENTO_02[[#This Row],[MAT]]="","",COUNTA($C$8:C836))</f>
        <v/>
      </c>
      <c r="C836" s="3"/>
      <c r="D836" s="28" t="str">
        <f>IFERROR(VLOOKUP(ACOMPANHAMENTO_02[[#This Row],[MAT]],FUNCIONARIOS[],3,FALSE),"")</f>
        <v/>
      </c>
      <c r="E836" s="28" t="str">
        <f>IFERROR(VLOOKUP(ACOMPANHAMENTO_02[[#This Row],[MAT]],FUNCIONARIOS[],4,FALSE),"")</f>
        <v/>
      </c>
      <c r="F836" s="8"/>
      <c r="G836" s="7"/>
      <c r="H836" s="28" t="str">
        <f>IFERROR(VLOOKUP(ACOMPANHAMENTO_02[[#This Row],[COD.S]],TABELA_PRODUÇÃO[[COD]:[SERVIÇOS]],3,FALSE),"")</f>
        <v/>
      </c>
      <c r="I836" s="140" t="str">
        <f>IFERROR(VLOOKUP(ACOMPANHAMENTO_02[[#This Row],[COD.S]],TABELA_PRODUÇÃO[[COD]:[UND.]],4,FALSE),"")</f>
        <v/>
      </c>
      <c r="J836" s="141"/>
      <c r="K836" s="58"/>
      <c r="L836" s="9"/>
      <c r="M83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3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3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36" s="140">
        <f>ACOMPANHAMENTO_02[[#This Row],[QUANT]]</f>
        <v>0</v>
      </c>
    </row>
    <row r="837" spans="2:16" x14ac:dyDescent="0.25">
      <c r="B837" s="140" t="str">
        <f>IF(ACOMPANHAMENTO_02[[#This Row],[MAT]]="","",COUNTA($C$8:C837))</f>
        <v/>
      </c>
      <c r="C837" s="3"/>
      <c r="D837" s="28" t="str">
        <f>IFERROR(VLOOKUP(ACOMPANHAMENTO_02[[#This Row],[MAT]],FUNCIONARIOS[],3,FALSE),"")</f>
        <v/>
      </c>
      <c r="E837" s="28" t="str">
        <f>IFERROR(VLOOKUP(ACOMPANHAMENTO_02[[#This Row],[MAT]],FUNCIONARIOS[],4,FALSE),"")</f>
        <v/>
      </c>
      <c r="F837" s="8"/>
      <c r="G837" s="7"/>
      <c r="H837" s="28" t="str">
        <f>IFERROR(VLOOKUP(ACOMPANHAMENTO_02[[#This Row],[COD.S]],TABELA_PRODUÇÃO[[COD]:[SERVIÇOS]],3,FALSE),"")</f>
        <v/>
      </c>
      <c r="I837" s="140" t="str">
        <f>IFERROR(VLOOKUP(ACOMPANHAMENTO_02[[#This Row],[COD.S]],TABELA_PRODUÇÃO[[COD]:[UND.]],4,FALSE),"")</f>
        <v/>
      </c>
      <c r="J837" s="141"/>
      <c r="K837" s="58"/>
      <c r="L837" s="9"/>
      <c r="M83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3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3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37" s="140">
        <f>ACOMPANHAMENTO_02[[#This Row],[QUANT]]</f>
        <v>0</v>
      </c>
    </row>
    <row r="838" spans="2:16" x14ac:dyDescent="0.25">
      <c r="B838" s="140" t="str">
        <f>IF(ACOMPANHAMENTO_02[[#This Row],[MAT]]="","",COUNTA($C$8:C838))</f>
        <v/>
      </c>
      <c r="C838" s="3"/>
      <c r="D838" s="28" t="str">
        <f>IFERROR(VLOOKUP(ACOMPANHAMENTO_02[[#This Row],[MAT]],FUNCIONARIOS[],3,FALSE),"")</f>
        <v/>
      </c>
      <c r="E838" s="28" t="str">
        <f>IFERROR(VLOOKUP(ACOMPANHAMENTO_02[[#This Row],[MAT]],FUNCIONARIOS[],4,FALSE),"")</f>
        <v/>
      </c>
      <c r="F838" s="8"/>
      <c r="G838" s="7"/>
      <c r="H838" s="28" t="str">
        <f>IFERROR(VLOOKUP(ACOMPANHAMENTO_02[[#This Row],[COD.S]],TABELA_PRODUÇÃO[[COD]:[SERVIÇOS]],3,FALSE),"")</f>
        <v/>
      </c>
      <c r="I838" s="140" t="str">
        <f>IFERROR(VLOOKUP(ACOMPANHAMENTO_02[[#This Row],[COD.S]],TABELA_PRODUÇÃO[[COD]:[UND.]],4,FALSE),"")</f>
        <v/>
      </c>
      <c r="J838" s="141"/>
      <c r="K838" s="58"/>
      <c r="L838" s="9"/>
      <c r="M83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3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3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38" s="140">
        <f>ACOMPANHAMENTO_02[[#This Row],[QUANT]]</f>
        <v>0</v>
      </c>
    </row>
    <row r="839" spans="2:16" x14ac:dyDescent="0.25">
      <c r="B839" s="140" t="str">
        <f>IF(ACOMPANHAMENTO_02[[#This Row],[MAT]]="","",COUNTA($C$8:C839))</f>
        <v/>
      </c>
      <c r="C839" s="3"/>
      <c r="D839" s="28" t="str">
        <f>IFERROR(VLOOKUP(ACOMPANHAMENTO_02[[#This Row],[MAT]],FUNCIONARIOS[],3,FALSE),"")</f>
        <v/>
      </c>
      <c r="E839" s="28" t="str">
        <f>IFERROR(VLOOKUP(ACOMPANHAMENTO_02[[#This Row],[MAT]],FUNCIONARIOS[],4,FALSE),"")</f>
        <v/>
      </c>
      <c r="F839" s="8"/>
      <c r="G839" s="7"/>
      <c r="H839" s="28" t="str">
        <f>IFERROR(VLOOKUP(ACOMPANHAMENTO_02[[#This Row],[COD.S]],TABELA_PRODUÇÃO[[COD]:[SERVIÇOS]],3,FALSE),"")</f>
        <v/>
      </c>
      <c r="I839" s="140" t="str">
        <f>IFERROR(VLOOKUP(ACOMPANHAMENTO_02[[#This Row],[COD.S]],TABELA_PRODUÇÃO[[COD]:[UND.]],4,FALSE),"")</f>
        <v/>
      </c>
      <c r="J839" s="141"/>
      <c r="K839" s="58"/>
      <c r="L839" s="9"/>
      <c r="M83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3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3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39" s="140">
        <f>ACOMPANHAMENTO_02[[#This Row],[QUANT]]</f>
        <v>0</v>
      </c>
    </row>
    <row r="840" spans="2:16" x14ac:dyDescent="0.25">
      <c r="B840" s="140" t="str">
        <f>IF(ACOMPANHAMENTO_02[[#This Row],[MAT]]="","",COUNTA($C$8:C840))</f>
        <v/>
      </c>
      <c r="C840" s="3"/>
      <c r="D840" s="28" t="str">
        <f>IFERROR(VLOOKUP(ACOMPANHAMENTO_02[[#This Row],[MAT]],FUNCIONARIOS[],3,FALSE),"")</f>
        <v/>
      </c>
      <c r="E840" s="28" t="str">
        <f>IFERROR(VLOOKUP(ACOMPANHAMENTO_02[[#This Row],[MAT]],FUNCIONARIOS[],4,FALSE),"")</f>
        <v/>
      </c>
      <c r="F840" s="8"/>
      <c r="G840" s="7"/>
      <c r="H840" s="28" t="str">
        <f>IFERROR(VLOOKUP(ACOMPANHAMENTO_02[[#This Row],[COD.S]],TABELA_PRODUÇÃO[[COD]:[SERVIÇOS]],3,FALSE),"")</f>
        <v/>
      </c>
      <c r="I840" s="140" t="str">
        <f>IFERROR(VLOOKUP(ACOMPANHAMENTO_02[[#This Row],[COD.S]],TABELA_PRODUÇÃO[[COD]:[UND.]],4,FALSE),"")</f>
        <v/>
      </c>
      <c r="J840" s="141"/>
      <c r="K840" s="58"/>
      <c r="L840" s="9"/>
      <c r="M84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4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4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40" s="140">
        <f>ACOMPANHAMENTO_02[[#This Row],[QUANT]]</f>
        <v>0</v>
      </c>
    </row>
    <row r="841" spans="2:16" x14ac:dyDescent="0.25">
      <c r="B841" s="140" t="str">
        <f>IF(ACOMPANHAMENTO_02[[#This Row],[MAT]]="","",COUNTA($C$8:C841))</f>
        <v/>
      </c>
      <c r="C841" s="3"/>
      <c r="D841" s="28" t="str">
        <f>IFERROR(VLOOKUP(ACOMPANHAMENTO_02[[#This Row],[MAT]],FUNCIONARIOS[],3,FALSE),"")</f>
        <v/>
      </c>
      <c r="E841" s="28" t="str">
        <f>IFERROR(VLOOKUP(ACOMPANHAMENTO_02[[#This Row],[MAT]],FUNCIONARIOS[],4,FALSE),"")</f>
        <v/>
      </c>
      <c r="F841" s="8"/>
      <c r="G841" s="7"/>
      <c r="H841" s="28" t="str">
        <f>IFERROR(VLOOKUP(ACOMPANHAMENTO_02[[#This Row],[COD.S]],TABELA_PRODUÇÃO[[COD]:[SERVIÇOS]],3,FALSE),"")</f>
        <v/>
      </c>
      <c r="I841" s="140" t="str">
        <f>IFERROR(VLOOKUP(ACOMPANHAMENTO_02[[#This Row],[COD.S]],TABELA_PRODUÇÃO[[COD]:[UND.]],4,FALSE),"")</f>
        <v/>
      </c>
      <c r="J841" s="141"/>
      <c r="K841" s="58"/>
      <c r="L841" s="9"/>
      <c r="M84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4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4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41" s="140">
        <f>ACOMPANHAMENTO_02[[#This Row],[QUANT]]</f>
        <v>0</v>
      </c>
    </row>
    <row r="842" spans="2:16" x14ac:dyDescent="0.25">
      <c r="B842" s="140" t="str">
        <f>IF(ACOMPANHAMENTO_02[[#This Row],[MAT]]="","",COUNTA($C$8:C842))</f>
        <v/>
      </c>
      <c r="C842" s="3"/>
      <c r="D842" s="28" t="str">
        <f>IFERROR(VLOOKUP(ACOMPANHAMENTO_02[[#This Row],[MAT]],FUNCIONARIOS[],3,FALSE),"")</f>
        <v/>
      </c>
      <c r="E842" s="28" t="str">
        <f>IFERROR(VLOOKUP(ACOMPANHAMENTO_02[[#This Row],[MAT]],FUNCIONARIOS[],4,FALSE),"")</f>
        <v/>
      </c>
      <c r="F842" s="8"/>
      <c r="G842" s="7"/>
      <c r="H842" s="28" t="str">
        <f>IFERROR(VLOOKUP(ACOMPANHAMENTO_02[[#This Row],[COD.S]],TABELA_PRODUÇÃO[[COD]:[SERVIÇOS]],3,FALSE),"")</f>
        <v/>
      </c>
      <c r="I842" s="140" t="str">
        <f>IFERROR(VLOOKUP(ACOMPANHAMENTO_02[[#This Row],[COD.S]],TABELA_PRODUÇÃO[[COD]:[UND.]],4,FALSE),"")</f>
        <v/>
      </c>
      <c r="J842" s="141"/>
      <c r="K842" s="58"/>
      <c r="L842" s="9"/>
      <c r="M84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4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4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42" s="140">
        <f>ACOMPANHAMENTO_02[[#This Row],[QUANT]]</f>
        <v>0</v>
      </c>
    </row>
    <row r="843" spans="2:16" x14ac:dyDescent="0.25">
      <c r="B843" s="140" t="str">
        <f>IF(ACOMPANHAMENTO_02[[#This Row],[MAT]]="","",COUNTA($C$8:C843))</f>
        <v/>
      </c>
      <c r="C843" s="3"/>
      <c r="D843" s="28" t="str">
        <f>IFERROR(VLOOKUP(ACOMPANHAMENTO_02[[#This Row],[MAT]],FUNCIONARIOS[],3,FALSE),"")</f>
        <v/>
      </c>
      <c r="E843" s="28" t="str">
        <f>IFERROR(VLOOKUP(ACOMPANHAMENTO_02[[#This Row],[MAT]],FUNCIONARIOS[],4,FALSE),"")</f>
        <v/>
      </c>
      <c r="F843" s="8"/>
      <c r="G843" s="7"/>
      <c r="H843" s="28" t="str">
        <f>IFERROR(VLOOKUP(ACOMPANHAMENTO_02[[#This Row],[COD.S]],TABELA_PRODUÇÃO[[COD]:[SERVIÇOS]],3,FALSE),"")</f>
        <v/>
      </c>
      <c r="I843" s="140" t="str">
        <f>IFERROR(VLOOKUP(ACOMPANHAMENTO_02[[#This Row],[COD.S]],TABELA_PRODUÇÃO[[COD]:[UND.]],4,FALSE),"")</f>
        <v/>
      </c>
      <c r="J843" s="141"/>
      <c r="K843" s="58"/>
      <c r="L843" s="9"/>
      <c r="M84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4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4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43" s="140">
        <f>ACOMPANHAMENTO_02[[#This Row],[QUANT]]</f>
        <v>0</v>
      </c>
    </row>
    <row r="844" spans="2:16" x14ac:dyDescent="0.25">
      <c r="B844" s="140" t="str">
        <f>IF(ACOMPANHAMENTO_02[[#This Row],[MAT]]="","",COUNTA($C$8:C844))</f>
        <v/>
      </c>
      <c r="C844" s="3"/>
      <c r="D844" s="28" t="str">
        <f>IFERROR(VLOOKUP(ACOMPANHAMENTO_02[[#This Row],[MAT]],FUNCIONARIOS[],3,FALSE),"")</f>
        <v/>
      </c>
      <c r="E844" s="28" t="str">
        <f>IFERROR(VLOOKUP(ACOMPANHAMENTO_02[[#This Row],[MAT]],FUNCIONARIOS[],4,FALSE),"")</f>
        <v/>
      </c>
      <c r="F844" s="8"/>
      <c r="G844" s="7"/>
      <c r="H844" s="28" t="str">
        <f>IFERROR(VLOOKUP(ACOMPANHAMENTO_02[[#This Row],[COD.S]],TABELA_PRODUÇÃO[[COD]:[SERVIÇOS]],3,FALSE),"")</f>
        <v/>
      </c>
      <c r="I844" s="140" t="str">
        <f>IFERROR(VLOOKUP(ACOMPANHAMENTO_02[[#This Row],[COD.S]],TABELA_PRODUÇÃO[[COD]:[UND.]],4,FALSE),"")</f>
        <v/>
      </c>
      <c r="J844" s="141"/>
      <c r="K844" s="58"/>
      <c r="L844" s="9"/>
      <c r="M84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4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4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44" s="140">
        <f>ACOMPANHAMENTO_02[[#This Row],[QUANT]]</f>
        <v>0</v>
      </c>
    </row>
    <row r="845" spans="2:16" x14ac:dyDescent="0.25">
      <c r="B845" s="140" t="str">
        <f>IF(ACOMPANHAMENTO_02[[#This Row],[MAT]]="","",COUNTA($C$8:C845))</f>
        <v/>
      </c>
      <c r="C845" s="3"/>
      <c r="D845" s="28" t="str">
        <f>IFERROR(VLOOKUP(ACOMPANHAMENTO_02[[#This Row],[MAT]],FUNCIONARIOS[],3,FALSE),"")</f>
        <v/>
      </c>
      <c r="E845" s="28" t="str">
        <f>IFERROR(VLOOKUP(ACOMPANHAMENTO_02[[#This Row],[MAT]],FUNCIONARIOS[],4,FALSE),"")</f>
        <v/>
      </c>
      <c r="F845" s="8"/>
      <c r="G845" s="7"/>
      <c r="H845" s="28" t="str">
        <f>IFERROR(VLOOKUP(ACOMPANHAMENTO_02[[#This Row],[COD.S]],TABELA_PRODUÇÃO[[COD]:[SERVIÇOS]],3,FALSE),"")</f>
        <v/>
      </c>
      <c r="I845" s="140" t="str">
        <f>IFERROR(VLOOKUP(ACOMPANHAMENTO_02[[#This Row],[COD.S]],TABELA_PRODUÇÃO[[COD]:[UND.]],4,FALSE),"")</f>
        <v/>
      </c>
      <c r="J845" s="141"/>
      <c r="K845" s="58"/>
      <c r="L845" s="9"/>
      <c r="M84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4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4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45" s="140">
        <f>ACOMPANHAMENTO_02[[#This Row],[QUANT]]</f>
        <v>0</v>
      </c>
    </row>
    <row r="846" spans="2:16" x14ac:dyDescent="0.25">
      <c r="B846" s="140" t="str">
        <f>IF(ACOMPANHAMENTO_02[[#This Row],[MAT]]="","",COUNTA($C$8:C846))</f>
        <v/>
      </c>
      <c r="C846" s="3"/>
      <c r="D846" s="28" t="str">
        <f>IFERROR(VLOOKUP(ACOMPANHAMENTO_02[[#This Row],[MAT]],FUNCIONARIOS[],3,FALSE),"")</f>
        <v/>
      </c>
      <c r="E846" s="28" t="str">
        <f>IFERROR(VLOOKUP(ACOMPANHAMENTO_02[[#This Row],[MAT]],FUNCIONARIOS[],4,FALSE),"")</f>
        <v/>
      </c>
      <c r="F846" s="8"/>
      <c r="G846" s="7"/>
      <c r="H846" s="28" t="str">
        <f>IFERROR(VLOOKUP(ACOMPANHAMENTO_02[[#This Row],[COD.S]],TABELA_PRODUÇÃO[[COD]:[SERVIÇOS]],3,FALSE),"")</f>
        <v/>
      </c>
      <c r="I846" s="140" t="str">
        <f>IFERROR(VLOOKUP(ACOMPANHAMENTO_02[[#This Row],[COD.S]],TABELA_PRODUÇÃO[[COD]:[UND.]],4,FALSE),"")</f>
        <v/>
      </c>
      <c r="J846" s="141"/>
      <c r="K846" s="58"/>
      <c r="L846" s="9"/>
      <c r="M84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4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4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46" s="140">
        <f>ACOMPANHAMENTO_02[[#This Row],[QUANT]]</f>
        <v>0</v>
      </c>
    </row>
    <row r="847" spans="2:16" x14ac:dyDescent="0.25">
      <c r="B847" s="140" t="str">
        <f>IF(ACOMPANHAMENTO_02[[#This Row],[MAT]]="","",COUNTA($C$8:C847))</f>
        <v/>
      </c>
      <c r="C847" s="3"/>
      <c r="D847" s="28" t="str">
        <f>IFERROR(VLOOKUP(ACOMPANHAMENTO_02[[#This Row],[MAT]],FUNCIONARIOS[],3,FALSE),"")</f>
        <v/>
      </c>
      <c r="E847" s="28" t="str">
        <f>IFERROR(VLOOKUP(ACOMPANHAMENTO_02[[#This Row],[MAT]],FUNCIONARIOS[],4,FALSE),"")</f>
        <v/>
      </c>
      <c r="F847" s="8"/>
      <c r="G847" s="7"/>
      <c r="H847" s="28" t="str">
        <f>IFERROR(VLOOKUP(ACOMPANHAMENTO_02[[#This Row],[COD.S]],TABELA_PRODUÇÃO[[COD]:[SERVIÇOS]],3,FALSE),"")</f>
        <v/>
      </c>
      <c r="I847" s="140" t="str">
        <f>IFERROR(VLOOKUP(ACOMPANHAMENTO_02[[#This Row],[COD.S]],TABELA_PRODUÇÃO[[COD]:[UND.]],4,FALSE),"")</f>
        <v/>
      </c>
      <c r="J847" s="141"/>
      <c r="K847" s="58"/>
      <c r="L847" s="9"/>
      <c r="M84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4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4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47" s="140">
        <f>ACOMPANHAMENTO_02[[#This Row],[QUANT]]</f>
        <v>0</v>
      </c>
    </row>
    <row r="848" spans="2:16" x14ac:dyDescent="0.25">
      <c r="B848" s="140" t="str">
        <f>IF(ACOMPANHAMENTO_02[[#This Row],[MAT]]="","",COUNTA($C$8:C848))</f>
        <v/>
      </c>
      <c r="C848" s="3"/>
      <c r="D848" s="28" t="str">
        <f>IFERROR(VLOOKUP(ACOMPANHAMENTO_02[[#This Row],[MAT]],FUNCIONARIOS[],3,FALSE),"")</f>
        <v/>
      </c>
      <c r="E848" s="28" t="str">
        <f>IFERROR(VLOOKUP(ACOMPANHAMENTO_02[[#This Row],[MAT]],FUNCIONARIOS[],4,FALSE),"")</f>
        <v/>
      </c>
      <c r="F848" s="8"/>
      <c r="G848" s="7"/>
      <c r="H848" s="28" t="str">
        <f>IFERROR(VLOOKUP(ACOMPANHAMENTO_02[[#This Row],[COD.S]],TABELA_PRODUÇÃO[[COD]:[SERVIÇOS]],3,FALSE),"")</f>
        <v/>
      </c>
      <c r="I848" s="140" t="str">
        <f>IFERROR(VLOOKUP(ACOMPANHAMENTO_02[[#This Row],[COD.S]],TABELA_PRODUÇÃO[[COD]:[UND.]],4,FALSE),"")</f>
        <v/>
      </c>
      <c r="J848" s="141"/>
      <c r="K848" s="58"/>
      <c r="L848" s="9"/>
      <c r="M84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4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4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48" s="140">
        <f>ACOMPANHAMENTO_02[[#This Row],[QUANT]]</f>
        <v>0</v>
      </c>
    </row>
    <row r="849" spans="2:16" x14ac:dyDescent="0.25">
      <c r="B849" s="140" t="str">
        <f>IF(ACOMPANHAMENTO_02[[#This Row],[MAT]]="","",COUNTA($C$8:C849))</f>
        <v/>
      </c>
      <c r="C849" s="3"/>
      <c r="D849" s="28" t="str">
        <f>IFERROR(VLOOKUP(ACOMPANHAMENTO_02[[#This Row],[MAT]],FUNCIONARIOS[],3,FALSE),"")</f>
        <v/>
      </c>
      <c r="E849" s="28" t="str">
        <f>IFERROR(VLOOKUP(ACOMPANHAMENTO_02[[#This Row],[MAT]],FUNCIONARIOS[],4,FALSE),"")</f>
        <v/>
      </c>
      <c r="F849" s="8"/>
      <c r="G849" s="7"/>
      <c r="H849" s="28" t="str">
        <f>IFERROR(VLOOKUP(ACOMPANHAMENTO_02[[#This Row],[COD.S]],TABELA_PRODUÇÃO[[COD]:[SERVIÇOS]],3,FALSE),"")</f>
        <v/>
      </c>
      <c r="I849" s="140" t="str">
        <f>IFERROR(VLOOKUP(ACOMPANHAMENTO_02[[#This Row],[COD.S]],TABELA_PRODUÇÃO[[COD]:[UND.]],4,FALSE),"")</f>
        <v/>
      </c>
      <c r="J849" s="141"/>
      <c r="K849" s="58"/>
      <c r="L849" s="9"/>
      <c r="M84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4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4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49" s="140">
        <f>ACOMPANHAMENTO_02[[#This Row],[QUANT]]</f>
        <v>0</v>
      </c>
    </row>
    <row r="850" spans="2:16" x14ac:dyDescent="0.25">
      <c r="B850" s="140" t="str">
        <f>IF(ACOMPANHAMENTO_02[[#This Row],[MAT]]="","",COUNTA($C$8:C850))</f>
        <v/>
      </c>
      <c r="C850" s="3"/>
      <c r="D850" s="28" t="str">
        <f>IFERROR(VLOOKUP(ACOMPANHAMENTO_02[[#This Row],[MAT]],FUNCIONARIOS[],3,FALSE),"")</f>
        <v/>
      </c>
      <c r="E850" s="28" t="str">
        <f>IFERROR(VLOOKUP(ACOMPANHAMENTO_02[[#This Row],[MAT]],FUNCIONARIOS[],4,FALSE),"")</f>
        <v/>
      </c>
      <c r="F850" s="8"/>
      <c r="G850" s="7"/>
      <c r="H850" s="28" t="str">
        <f>IFERROR(VLOOKUP(ACOMPANHAMENTO_02[[#This Row],[COD.S]],TABELA_PRODUÇÃO[[COD]:[SERVIÇOS]],3,FALSE),"")</f>
        <v/>
      </c>
      <c r="I850" s="140" t="str">
        <f>IFERROR(VLOOKUP(ACOMPANHAMENTO_02[[#This Row],[COD.S]],TABELA_PRODUÇÃO[[COD]:[UND.]],4,FALSE),"")</f>
        <v/>
      </c>
      <c r="J850" s="141"/>
      <c r="K850" s="58"/>
      <c r="L850" s="9"/>
      <c r="M85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5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5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50" s="140">
        <f>ACOMPANHAMENTO_02[[#This Row],[QUANT]]</f>
        <v>0</v>
      </c>
    </row>
    <row r="851" spans="2:16" x14ac:dyDescent="0.25">
      <c r="B851" s="140" t="str">
        <f>IF(ACOMPANHAMENTO_02[[#This Row],[MAT]]="","",COUNTA($C$8:C851))</f>
        <v/>
      </c>
      <c r="C851" s="3"/>
      <c r="D851" s="28" t="str">
        <f>IFERROR(VLOOKUP(ACOMPANHAMENTO_02[[#This Row],[MAT]],FUNCIONARIOS[],3,FALSE),"")</f>
        <v/>
      </c>
      <c r="E851" s="28" t="str">
        <f>IFERROR(VLOOKUP(ACOMPANHAMENTO_02[[#This Row],[MAT]],FUNCIONARIOS[],4,FALSE),"")</f>
        <v/>
      </c>
      <c r="F851" s="8"/>
      <c r="G851" s="7"/>
      <c r="H851" s="28" t="str">
        <f>IFERROR(VLOOKUP(ACOMPANHAMENTO_02[[#This Row],[COD.S]],TABELA_PRODUÇÃO[[COD]:[SERVIÇOS]],3,FALSE),"")</f>
        <v/>
      </c>
      <c r="I851" s="140" t="str">
        <f>IFERROR(VLOOKUP(ACOMPANHAMENTO_02[[#This Row],[COD.S]],TABELA_PRODUÇÃO[[COD]:[UND.]],4,FALSE),"")</f>
        <v/>
      </c>
      <c r="J851" s="141"/>
      <c r="K851" s="58"/>
      <c r="L851" s="9"/>
      <c r="M85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5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5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51" s="140">
        <f>ACOMPANHAMENTO_02[[#This Row],[QUANT]]</f>
        <v>0</v>
      </c>
    </row>
    <row r="852" spans="2:16" x14ac:dyDescent="0.25">
      <c r="B852" s="140" t="str">
        <f>IF(ACOMPANHAMENTO_02[[#This Row],[MAT]]="","",COUNTA($C$8:C852))</f>
        <v/>
      </c>
      <c r="C852" s="3"/>
      <c r="D852" s="28" t="str">
        <f>IFERROR(VLOOKUP(ACOMPANHAMENTO_02[[#This Row],[MAT]],FUNCIONARIOS[],3,FALSE),"")</f>
        <v/>
      </c>
      <c r="E852" s="28" t="str">
        <f>IFERROR(VLOOKUP(ACOMPANHAMENTO_02[[#This Row],[MAT]],FUNCIONARIOS[],4,FALSE),"")</f>
        <v/>
      </c>
      <c r="F852" s="8"/>
      <c r="G852" s="7"/>
      <c r="H852" s="28" t="str">
        <f>IFERROR(VLOOKUP(ACOMPANHAMENTO_02[[#This Row],[COD.S]],TABELA_PRODUÇÃO[[COD]:[SERVIÇOS]],3,FALSE),"")</f>
        <v/>
      </c>
      <c r="I852" s="140" t="str">
        <f>IFERROR(VLOOKUP(ACOMPANHAMENTO_02[[#This Row],[COD.S]],TABELA_PRODUÇÃO[[COD]:[UND.]],4,FALSE),"")</f>
        <v/>
      </c>
      <c r="J852" s="141"/>
      <c r="K852" s="58"/>
      <c r="L852" s="9"/>
      <c r="M85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5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5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52" s="140">
        <f>ACOMPANHAMENTO_02[[#This Row],[QUANT]]</f>
        <v>0</v>
      </c>
    </row>
    <row r="853" spans="2:16" x14ac:dyDescent="0.25">
      <c r="B853" s="140" t="str">
        <f>IF(ACOMPANHAMENTO_02[[#This Row],[MAT]]="","",COUNTA($C$8:C853))</f>
        <v/>
      </c>
      <c r="C853" s="3"/>
      <c r="D853" s="28" t="str">
        <f>IFERROR(VLOOKUP(ACOMPANHAMENTO_02[[#This Row],[MAT]],FUNCIONARIOS[],3,FALSE),"")</f>
        <v/>
      </c>
      <c r="E853" s="28" t="str">
        <f>IFERROR(VLOOKUP(ACOMPANHAMENTO_02[[#This Row],[MAT]],FUNCIONARIOS[],4,FALSE),"")</f>
        <v/>
      </c>
      <c r="F853" s="8"/>
      <c r="G853" s="7"/>
      <c r="H853" s="28" t="str">
        <f>IFERROR(VLOOKUP(ACOMPANHAMENTO_02[[#This Row],[COD.S]],TABELA_PRODUÇÃO[[COD]:[SERVIÇOS]],3,FALSE),"")</f>
        <v/>
      </c>
      <c r="I853" s="140" t="str">
        <f>IFERROR(VLOOKUP(ACOMPANHAMENTO_02[[#This Row],[COD.S]],TABELA_PRODUÇÃO[[COD]:[UND.]],4,FALSE),"")</f>
        <v/>
      </c>
      <c r="J853" s="141"/>
      <c r="K853" s="58"/>
      <c r="L853" s="9"/>
      <c r="M85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5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5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53" s="140">
        <f>ACOMPANHAMENTO_02[[#This Row],[QUANT]]</f>
        <v>0</v>
      </c>
    </row>
    <row r="854" spans="2:16" x14ac:dyDescent="0.25">
      <c r="B854" s="140" t="str">
        <f>IF(ACOMPANHAMENTO_02[[#This Row],[MAT]]="","",COUNTA($C$8:C854))</f>
        <v/>
      </c>
      <c r="C854" s="3"/>
      <c r="D854" s="28" t="str">
        <f>IFERROR(VLOOKUP(ACOMPANHAMENTO_02[[#This Row],[MAT]],FUNCIONARIOS[],3,FALSE),"")</f>
        <v/>
      </c>
      <c r="E854" s="28" t="str">
        <f>IFERROR(VLOOKUP(ACOMPANHAMENTO_02[[#This Row],[MAT]],FUNCIONARIOS[],4,FALSE),"")</f>
        <v/>
      </c>
      <c r="F854" s="8"/>
      <c r="G854" s="7"/>
      <c r="H854" s="28" t="str">
        <f>IFERROR(VLOOKUP(ACOMPANHAMENTO_02[[#This Row],[COD.S]],TABELA_PRODUÇÃO[[COD]:[SERVIÇOS]],3,FALSE),"")</f>
        <v/>
      </c>
      <c r="I854" s="140" t="str">
        <f>IFERROR(VLOOKUP(ACOMPANHAMENTO_02[[#This Row],[COD.S]],TABELA_PRODUÇÃO[[COD]:[UND.]],4,FALSE),"")</f>
        <v/>
      </c>
      <c r="J854" s="141"/>
      <c r="K854" s="58"/>
      <c r="L854" s="9"/>
      <c r="M85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5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5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54" s="140">
        <f>ACOMPANHAMENTO_02[[#This Row],[QUANT]]</f>
        <v>0</v>
      </c>
    </row>
    <row r="855" spans="2:16" x14ac:dyDescent="0.25">
      <c r="B855" s="140" t="str">
        <f>IF(ACOMPANHAMENTO_02[[#This Row],[MAT]]="","",COUNTA($C$8:C855))</f>
        <v/>
      </c>
      <c r="C855" s="3"/>
      <c r="D855" s="28" t="str">
        <f>IFERROR(VLOOKUP(ACOMPANHAMENTO_02[[#This Row],[MAT]],FUNCIONARIOS[],3,FALSE),"")</f>
        <v/>
      </c>
      <c r="E855" s="28" t="str">
        <f>IFERROR(VLOOKUP(ACOMPANHAMENTO_02[[#This Row],[MAT]],FUNCIONARIOS[],4,FALSE),"")</f>
        <v/>
      </c>
      <c r="F855" s="8"/>
      <c r="G855" s="7"/>
      <c r="H855" s="28" t="str">
        <f>IFERROR(VLOOKUP(ACOMPANHAMENTO_02[[#This Row],[COD.S]],TABELA_PRODUÇÃO[[COD]:[SERVIÇOS]],3,FALSE),"")</f>
        <v/>
      </c>
      <c r="I855" s="140" t="str">
        <f>IFERROR(VLOOKUP(ACOMPANHAMENTO_02[[#This Row],[COD.S]],TABELA_PRODUÇÃO[[COD]:[UND.]],4,FALSE),"")</f>
        <v/>
      </c>
      <c r="J855" s="141"/>
      <c r="K855" s="58"/>
      <c r="L855" s="9"/>
      <c r="M85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5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5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55" s="140">
        <f>ACOMPANHAMENTO_02[[#This Row],[QUANT]]</f>
        <v>0</v>
      </c>
    </row>
    <row r="856" spans="2:16" x14ac:dyDescent="0.25">
      <c r="B856" s="140" t="str">
        <f>IF(ACOMPANHAMENTO_02[[#This Row],[MAT]]="","",COUNTA($C$8:C856))</f>
        <v/>
      </c>
      <c r="C856" s="3"/>
      <c r="D856" s="28" t="str">
        <f>IFERROR(VLOOKUP(ACOMPANHAMENTO_02[[#This Row],[MAT]],FUNCIONARIOS[],3,FALSE),"")</f>
        <v/>
      </c>
      <c r="E856" s="28" t="str">
        <f>IFERROR(VLOOKUP(ACOMPANHAMENTO_02[[#This Row],[MAT]],FUNCIONARIOS[],4,FALSE),"")</f>
        <v/>
      </c>
      <c r="F856" s="8"/>
      <c r="G856" s="7"/>
      <c r="H856" s="28" t="str">
        <f>IFERROR(VLOOKUP(ACOMPANHAMENTO_02[[#This Row],[COD.S]],TABELA_PRODUÇÃO[[COD]:[SERVIÇOS]],3,FALSE),"")</f>
        <v/>
      </c>
      <c r="I856" s="140" t="str">
        <f>IFERROR(VLOOKUP(ACOMPANHAMENTO_02[[#This Row],[COD.S]],TABELA_PRODUÇÃO[[COD]:[UND.]],4,FALSE),"")</f>
        <v/>
      </c>
      <c r="J856" s="141"/>
      <c r="K856" s="58"/>
      <c r="L856" s="9"/>
      <c r="M85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5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5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56" s="140">
        <f>ACOMPANHAMENTO_02[[#This Row],[QUANT]]</f>
        <v>0</v>
      </c>
    </row>
    <row r="857" spans="2:16" x14ac:dyDescent="0.25">
      <c r="B857" s="140" t="str">
        <f>IF(ACOMPANHAMENTO_02[[#This Row],[MAT]]="","",COUNTA($C$8:C857))</f>
        <v/>
      </c>
      <c r="C857" s="3"/>
      <c r="D857" s="28" t="str">
        <f>IFERROR(VLOOKUP(ACOMPANHAMENTO_02[[#This Row],[MAT]],FUNCIONARIOS[],3,FALSE),"")</f>
        <v/>
      </c>
      <c r="E857" s="28" t="str">
        <f>IFERROR(VLOOKUP(ACOMPANHAMENTO_02[[#This Row],[MAT]],FUNCIONARIOS[],4,FALSE),"")</f>
        <v/>
      </c>
      <c r="F857" s="8"/>
      <c r="G857" s="7"/>
      <c r="H857" s="28" t="str">
        <f>IFERROR(VLOOKUP(ACOMPANHAMENTO_02[[#This Row],[COD.S]],TABELA_PRODUÇÃO[[COD]:[SERVIÇOS]],3,FALSE),"")</f>
        <v/>
      </c>
      <c r="I857" s="140" t="str">
        <f>IFERROR(VLOOKUP(ACOMPANHAMENTO_02[[#This Row],[COD.S]],TABELA_PRODUÇÃO[[COD]:[UND.]],4,FALSE),"")</f>
        <v/>
      </c>
      <c r="J857" s="141"/>
      <c r="K857" s="58"/>
      <c r="L857" s="9"/>
      <c r="M85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5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5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57" s="140">
        <f>ACOMPANHAMENTO_02[[#This Row],[QUANT]]</f>
        <v>0</v>
      </c>
    </row>
    <row r="858" spans="2:16" x14ac:dyDescent="0.25">
      <c r="B858" s="140" t="str">
        <f>IF(ACOMPANHAMENTO_02[[#This Row],[MAT]]="","",COUNTA($C$8:C858))</f>
        <v/>
      </c>
      <c r="C858" s="3"/>
      <c r="D858" s="28" t="str">
        <f>IFERROR(VLOOKUP(ACOMPANHAMENTO_02[[#This Row],[MAT]],FUNCIONARIOS[],3,FALSE),"")</f>
        <v/>
      </c>
      <c r="E858" s="28" t="str">
        <f>IFERROR(VLOOKUP(ACOMPANHAMENTO_02[[#This Row],[MAT]],FUNCIONARIOS[],4,FALSE),"")</f>
        <v/>
      </c>
      <c r="F858" s="8"/>
      <c r="G858" s="7"/>
      <c r="H858" s="28" t="str">
        <f>IFERROR(VLOOKUP(ACOMPANHAMENTO_02[[#This Row],[COD.S]],TABELA_PRODUÇÃO[[COD]:[SERVIÇOS]],3,FALSE),"")</f>
        <v/>
      </c>
      <c r="I858" s="140" t="str">
        <f>IFERROR(VLOOKUP(ACOMPANHAMENTO_02[[#This Row],[COD.S]],TABELA_PRODUÇÃO[[COD]:[UND.]],4,FALSE),"")</f>
        <v/>
      </c>
      <c r="J858" s="141"/>
      <c r="K858" s="58"/>
      <c r="L858" s="9"/>
      <c r="M85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5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5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58" s="140">
        <f>ACOMPANHAMENTO_02[[#This Row],[QUANT]]</f>
        <v>0</v>
      </c>
    </row>
    <row r="859" spans="2:16" x14ac:dyDescent="0.25">
      <c r="B859" s="140" t="str">
        <f>IF(ACOMPANHAMENTO_02[[#This Row],[MAT]]="","",COUNTA($C$8:C859))</f>
        <v/>
      </c>
      <c r="C859" s="3"/>
      <c r="D859" s="28" t="str">
        <f>IFERROR(VLOOKUP(ACOMPANHAMENTO_02[[#This Row],[MAT]],FUNCIONARIOS[],3,FALSE),"")</f>
        <v/>
      </c>
      <c r="E859" s="28" t="str">
        <f>IFERROR(VLOOKUP(ACOMPANHAMENTO_02[[#This Row],[MAT]],FUNCIONARIOS[],4,FALSE),"")</f>
        <v/>
      </c>
      <c r="F859" s="8"/>
      <c r="G859" s="7"/>
      <c r="H859" s="28" t="str">
        <f>IFERROR(VLOOKUP(ACOMPANHAMENTO_02[[#This Row],[COD.S]],TABELA_PRODUÇÃO[[COD]:[SERVIÇOS]],3,FALSE),"")</f>
        <v/>
      </c>
      <c r="I859" s="140" t="str">
        <f>IFERROR(VLOOKUP(ACOMPANHAMENTO_02[[#This Row],[COD.S]],TABELA_PRODUÇÃO[[COD]:[UND.]],4,FALSE),"")</f>
        <v/>
      </c>
      <c r="J859" s="141"/>
      <c r="K859" s="58"/>
      <c r="L859" s="9"/>
      <c r="M85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5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5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59" s="140">
        <f>ACOMPANHAMENTO_02[[#This Row],[QUANT]]</f>
        <v>0</v>
      </c>
    </row>
    <row r="860" spans="2:16" x14ac:dyDescent="0.25">
      <c r="B860" s="140" t="str">
        <f>IF(ACOMPANHAMENTO_02[[#This Row],[MAT]]="","",COUNTA($C$8:C860))</f>
        <v/>
      </c>
      <c r="C860" s="3"/>
      <c r="D860" s="28" t="str">
        <f>IFERROR(VLOOKUP(ACOMPANHAMENTO_02[[#This Row],[MAT]],FUNCIONARIOS[],3,FALSE),"")</f>
        <v/>
      </c>
      <c r="E860" s="28" t="str">
        <f>IFERROR(VLOOKUP(ACOMPANHAMENTO_02[[#This Row],[MAT]],FUNCIONARIOS[],4,FALSE),"")</f>
        <v/>
      </c>
      <c r="F860" s="8"/>
      <c r="G860" s="7"/>
      <c r="H860" s="28" t="str">
        <f>IFERROR(VLOOKUP(ACOMPANHAMENTO_02[[#This Row],[COD.S]],TABELA_PRODUÇÃO[[COD]:[SERVIÇOS]],3,FALSE),"")</f>
        <v/>
      </c>
      <c r="I860" s="140" t="str">
        <f>IFERROR(VLOOKUP(ACOMPANHAMENTO_02[[#This Row],[COD.S]],TABELA_PRODUÇÃO[[COD]:[UND.]],4,FALSE),"")</f>
        <v/>
      </c>
      <c r="J860" s="141"/>
      <c r="K860" s="58"/>
      <c r="L860" s="9"/>
      <c r="M86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6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6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60" s="140">
        <f>ACOMPANHAMENTO_02[[#This Row],[QUANT]]</f>
        <v>0</v>
      </c>
    </row>
    <row r="861" spans="2:16" x14ac:dyDescent="0.25">
      <c r="B861" s="140" t="str">
        <f>IF(ACOMPANHAMENTO_02[[#This Row],[MAT]]="","",COUNTA($C$8:C861))</f>
        <v/>
      </c>
      <c r="C861" s="3"/>
      <c r="D861" s="28" t="str">
        <f>IFERROR(VLOOKUP(ACOMPANHAMENTO_02[[#This Row],[MAT]],FUNCIONARIOS[],3,FALSE),"")</f>
        <v/>
      </c>
      <c r="E861" s="28" t="str">
        <f>IFERROR(VLOOKUP(ACOMPANHAMENTO_02[[#This Row],[MAT]],FUNCIONARIOS[],4,FALSE),"")</f>
        <v/>
      </c>
      <c r="F861" s="8"/>
      <c r="G861" s="7"/>
      <c r="H861" s="28" t="str">
        <f>IFERROR(VLOOKUP(ACOMPANHAMENTO_02[[#This Row],[COD.S]],TABELA_PRODUÇÃO[[COD]:[SERVIÇOS]],3,FALSE),"")</f>
        <v/>
      </c>
      <c r="I861" s="140" t="str">
        <f>IFERROR(VLOOKUP(ACOMPANHAMENTO_02[[#This Row],[COD.S]],TABELA_PRODUÇÃO[[COD]:[UND.]],4,FALSE),"")</f>
        <v/>
      </c>
      <c r="J861" s="141"/>
      <c r="K861" s="58"/>
      <c r="L861" s="9"/>
      <c r="M86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6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6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61" s="140">
        <f>ACOMPANHAMENTO_02[[#This Row],[QUANT]]</f>
        <v>0</v>
      </c>
    </row>
    <row r="862" spans="2:16" x14ac:dyDescent="0.25">
      <c r="B862" s="140" t="str">
        <f>IF(ACOMPANHAMENTO_02[[#This Row],[MAT]]="","",COUNTA($C$8:C862))</f>
        <v/>
      </c>
      <c r="C862" s="3"/>
      <c r="D862" s="28" t="str">
        <f>IFERROR(VLOOKUP(ACOMPANHAMENTO_02[[#This Row],[MAT]],FUNCIONARIOS[],3,FALSE),"")</f>
        <v/>
      </c>
      <c r="E862" s="28" t="str">
        <f>IFERROR(VLOOKUP(ACOMPANHAMENTO_02[[#This Row],[MAT]],FUNCIONARIOS[],4,FALSE),"")</f>
        <v/>
      </c>
      <c r="F862" s="8"/>
      <c r="G862" s="7"/>
      <c r="H862" s="28" t="str">
        <f>IFERROR(VLOOKUP(ACOMPANHAMENTO_02[[#This Row],[COD.S]],TABELA_PRODUÇÃO[[COD]:[SERVIÇOS]],3,FALSE),"")</f>
        <v/>
      </c>
      <c r="I862" s="140" t="str">
        <f>IFERROR(VLOOKUP(ACOMPANHAMENTO_02[[#This Row],[COD.S]],TABELA_PRODUÇÃO[[COD]:[UND.]],4,FALSE),"")</f>
        <v/>
      </c>
      <c r="J862" s="141"/>
      <c r="K862" s="58"/>
      <c r="L862" s="9"/>
      <c r="M86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6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6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62" s="140">
        <f>ACOMPANHAMENTO_02[[#This Row],[QUANT]]</f>
        <v>0</v>
      </c>
    </row>
    <row r="863" spans="2:16" x14ac:dyDescent="0.25">
      <c r="B863" s="140" t="str">
        <f>IF(ACOMPANHAMENTO_02[[#This Row],[MAT]]="","",COUNTA($C$8:C863))</f>
        <v/>
      </c>
      <c r="C863" s="3"/>
      <c r="D863" s="28" t="str">
        <f>IFERROR(VLOOKUP(ACOMPANHAMENTO_02[[#This Row],[MAT]],FUNCIONARIOS[],3,FALSE),"")</f>
        <v/>
      </c>
      <c r="E863" s="28" t="str">
        <f>IFERROR(VLOOKUP(ACOMPANHAMENTO_02[[#This Row],[MAT]],FUNCIONARIOS[],4,FALSE),"")</f>
        <v/>
      </c>
      <c r="F863" s="8"/>
      <c r="G863" s="7"/>
      <c r="H863" s="28" t="str">
        <f>IFERROR(VLOOKUP(ACOMPANHAMENTO_02[[#This Row],[COD.S]],TABELA_PRODUÇÃO[[COD]:[SERVIÇOS]],3,FALSE),"")</f>
        <v/>
      </c>
      <c r="I863" s="140" t="str">
        <f>IFERROR(VLOOKUP(ACOMPANHAMENTO_02[[#This Row],[COD.S]],TABELA_PRODUÇÃO[[COD]:[UND.]],4,FALSE),"")</f>
        <v/>
      </c>
      <c r="J863" s="141"/>
      <c r="K863" s="58"/>
      <c r="L863" s="9"/>
      <c r="M86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6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6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63" s="140">
        <f>ACOMPANHAMENTO_02[[#This Row],[QUANT]]</f>
        <v>0</v>
      </c>
    </row>
    <row r="864" spans="2:16" x14ac:dyDescent="0.25">
      <c r="B864" s="140" t="str">
        <f>IF(ACOMPANHAMENTO_02[[#This Row],[MAT]]="","",COUNTA($C$8:C864))</f>
        <v/>
      </c>
      <c r="C864" s="3"/>
      <c r="D864" s="28" t="str">
        <f>IFERROR(VLOOKUP(ACOMPANHAMENTO_02[[#This Row],[MAT]],FUNCIONARIOS[],3,FALSE),"")</f>
        <v/>
      </c>
      <c r="E864" s="28" t="str">
        <f>IFERROR(VLOOKUP(ACOMPANHAMENTO_02[[#This Row],[MAT]],FUNCIONARIOS[],4,FALSE),"")</f>
        <v/>
      </c>
      <c r="F864" s="8"/>
      <c r="G864" s="7"/>
      <c r="H864" s="28" t="str">
        <f>IFERROR(VLOOKUP(ACOMPANHAMENTO_02[[#This Row],[COD.S]],TABELA_PRODUÇÃO[[COD]:[SERVIÇOS]],3,FALSE),"")</f>
        <v/>
      </c>
      <c r="I864" s="140" t="str">
        <f>IFERROR(VLOOKUP(ACOMPANHAMENTO_02[[#This Row],[COD.S]],TABELA_PRODUÇÃO[[COD]:[UND.]],4,FALSE),"")</f>
        <v/>
      </c>
      <c r="J864" s="141"/>
      <c r="K864" s="58"/>
      <c r="L864" s="9"/>
      <c r="M86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6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6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64" s="140">
        <f>ACOMPANHAMENTO_02[[#This Row],[QUANT]]</f>
        <v>0</v>
      </c>
    </row>
    <row r="865" spans="2:16" x14ac:dyDescent="0.25">
      <c r="B865" s="140" t="str">
        <f>IF(ACOMPANHAMENTO_02[[#This Row],[MAT]]="","",COUNTA($C$8:C865))</f>
        <v/>
      </c>
      <c r="C865" s="3"/>
      <c r="D865" s="28" t="str">
        <f>IFERROR(VLOOKUP(ACOMPANHAMENTO_02[[#This Row],[MAT]],FUNCIONARIOS[],3,FALSE),"")</f>
        <v/>
      </c>
      <c r="E865" s="28" t="str">
        <f>IFERROR(VLOOKUP(ACOMPANHAMENTO_02[[#This Row],[MAT]],FUNCIONARIOS[],4,FALSE),"")</f>
        <v/>
      </c>
      <c r="F865" s="8"/>
      <c r="G865" s="7"/>
      <c r="H865" s="28" t="str">
        <f>IFERROR(VLOOKUP(ACOMPANHAMENTO_02[[#This Row],[COD.S]],TABELA_PRODUÇÃO[[COD]:[SERVIÇOS]],3,FALSE),"")</f>
        <v/>
      </c>
      <c r="I865" s="140" t="str">
        <f>IFERROR(VLOOKUP(ACOMPANHAMENTO_02[[#This Row],[COD.S]],TABELA_PRODUÇÃO[[COD]:[UND.]],4,FALSE),"")</f>
        <v/>
      </c>
      <c r="J865" s="141"/>
      <c r="K865" s="58"/>
      <c r="L865" s="9"/>
      <c r="M86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6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6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65" s="140">
        <f>ACOMPANHAMENTO_02[[#This Row],[QUANT]]</f>
        <v>0</v>
      </c>
    </row>
    <row r="866" spans="2:16" x14ac:dyDescent="0.25">
      <c r="B866" s="140" t="str">
        <f>IF(ACOMPANHAMENTO_02[[#This Row],[MAT]]="","",COUNTA($C$8:C866))</f>
        <v/>
      </c>
      <c r="C866" s="3"/>
      <c r="D866" s="28" t="str">
        <f>IFERROR(VLOOKUP(ACOMPANHAMENTO_02[[#This Row],[MAT]],FUNCIONARIOS[],3,FALSE),"")</f>
        <v/>
      </c>
      <c r="E866" s="28" t="str">
        <f>IFERROR(VLOOKUP(ACOMPANHAMENTO_02[[#This Row],[MAT]],FUNCIONARIOS[],4,FALSE),"")</f>
        <v/>
      </c>
      <c r="F866" s="8"/>
      <c r="G866" s="7"/>
      <c r="H866" s="28" t="str">
        <f>IFERROR(VLOOKUP(ACOMPANHAMENTO_02[[#This Row],[COD.S]],TABELA_PRODUÇÃO[[COD]:[SERVIÇOS]],3,FALSE),"")</f>
        <v/>
      </c>
      <c r="I866" s="140" t="str">
        <f>IFERROR(VLOOKUP(ACOMPANHAMENTO_02[[#This Row],[COD.S]],TABELA_PRODUÇÃO[[COD]:[UND.]],4,FALSE),"")</f>
        <v/>
      </c>
      <c r="J866" s="141"/>
      <c r="K866" s="58"/>
      <c r="L866" s="9"/>
      <c r="M86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6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6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66" s="140">
        <f>ACOMPANHAMENTO_02[[#This Row],[QUANT]]</f>
        <v>0</v>
      </c>
    </row>
    <row r="867" spans="2:16" x14ac:dyDescent="0.25">
      <c r="B867" s="140" t="str">
        <f>IF(ACOMPANHAMENTO_02[[#This Row],[MAT]]="","",COUNTA($C$8:C867))</f>
        <v/>
      </c>
      <c r="C867" s="3"/>
      <c r="D867" s="28" t="str">
        <f>IFERROR(VLOOKUP(ACOMPANHAMENTO_02[[#This Row],[MAT]],FUNCIONARIOS[],3,FALSE),"")</f>
        <v/>
      </c>
      <c r="E867" s="28" t="str">
        <f>IFERROR(VLOOKUP(ACOMPANHAMENTO_02[[#This Row],[MAT]],FUNCIONARIOS[],4,FALSE),"")</f>
        <v/>
      </c>
      <c r="F867" s="8"/>
      <c r="G867" s="7"/>
      <c r="H867" s="28" t="str">
        <f>IFERROR(VLOOKUP(ACOMPANHAMENTO_02[[#This Row],[COD.S]],TABELA_PRODUÇÃO[[COD]:[SERVIÇOS]],3,FALSE),"")</f>
        <v/>
      </c>
      <c r="I867" s="140" t="str">
        <f>IFERROR(VLOOKUP(ACOMPANHAMENTO_02[[#This Row],[COD.S]],TABELA_PRODUÇÃO[[COD]:[UND.]],4,FALSE),"")</f>
        <v/>
      </c>
      <c r="J867" s="141"/>
      <c r="K867" s="58"/>
      <c r="L867" s="9"/>
      <c r="M86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6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6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67" s="140">
        <f>ACOMPANHAMENTO_02[[#This Row],[QUANT]]</f>
        <v>0</v>
      </c>
    </row>
    <row r="868" spans="2:16" x14ac:dyDescent="0.25">
      <c r="B868" s="140" t="str">
        <f>IF(ACOMPANHAMENTO_02[[#This Row],[MAT]]="","",COUNTA($C$8:C868))</f>
        <v/>
      </c>
      <c r="C868" s="3"/>
      <c r="D868" s="28" t="str">
        <f>IFERROR(VLOOKUP(ACOMPANHAMENTO_02[[#This Row],[MAT]],FUNCIONARIOS[],3,FALSE),"")</f>
        <v/>
      </c>
      <c r="E868" s="28" t="str">
        <f>IFERROR(VLOOKUP(ACOMPANHAMENTO_02[[#This Row],[MAT]],FUNCIONARIOS[],4,FALSE),"")</f>
        <v/>
      </c>
      <c r="F868" s="8"/>
      <c r="G868" s="7"/>
      <c r="H868" s="28" t="str">
        <f>IFERROR(VLOOKUP(ACOMPANHAMENTO_02[[#This Row],[COD.S]],TABELA_PRODUÇÃO[[COD]:[SERVIÇOS]],3,FALSE),"")</f>
        <v/>
      </c>
      <c r="I868" s="140" t="str">
        <f>IFERROR(VLOOKUP(ACOMPANHAMENTO_02[[#This Row],[COD.S]],TABELA_PRODUÇÃO[[COD]:[UND.]],4,FALSE),"")</f>
        <v/>
      </c>
      <c r="J868" s="141"/>
      <c r="K868" s="58"/>
      <c r="L868" s="9"/>
      <c r="M86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6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6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68" s="140">
        <f>ACOMPANHAMENTO_02[[#This Row],[QUANT]]</f>
        <v>0</v>
      </c>
    </row>
    <row r="869" spans="2:16" x14ac:dyDescent="0.25">
      <c r="B869" s="140" t="str">
        <f>IF(ACOMPANHAMENTO_02[[#This Row],[MAT]]="","",COUNTA($C$8:C869))</f>
        <v/>
      </c>
      <c r="C869" s="3"/>
      <c r="D869" s="28" t="str">
        <f>IFERROR(VLOOKUP(ACOMPANHAMENTO_02[[#This Row],[MAT]],FUNCIONARIOS[],3,FALSE),"")</f>
        <v/>
      </c>
      <c r="E869" s="28" t="str">
        <f>IFERROR(VLOOKUP(ACOMPANHAMENTO_02[[#This Row],[MAT]],FUNCIONARIOS[],4,FALSE),"")</f>
        <v/>
      </c>
      <c r="F869" s="8"/>
      <c r="G869" s="7"/>
      <c r="H869" s="28" t="str">
        <f>IFERROR(VLOOKUP(ACOMPANHAMENTO_02[[#This Row],[COD.S]],TABELA_PRODUÇÃO[[COD]:[SERVIÇOS]],3,FALSE),"")</f>
        <v/>
      </c>
      <c r="I869" s="140" t="str">
        <f>IFERROR(VLOOKUP(ACOMPANHAMENTO_02[[#This Row],[COD.S]],TABELA_PRODUÇÃO[[COD]:[UND.]],4,FALSE),"")</f>
        <v/>
      </c>
      <c r="J869" s="141"/>
      <c r="K869" s="58"/>
      <c r="L869" s="9"/>
      <c r="M86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6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6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69" s="140">
        <f>ACOMPANHAMENTO_02[[#This Row],[QUANT]]</f>
        <v>0</v>
      </c>
    </row>
    <row r="870" spans="2:16" x14ac:dyDescent="0.25">
      <c r="B870" s="140" t="str">
        <f>IF(ACOMPANHAMENTO_02[[#This Row],[MAT]]="","",COUNTA($C$8:C870))</f>
        <v/>
      </c>
      <c r="C870" s="3"/>
      <c r="D870" s="28" t="str">
        <f>IFERROR(VLOOKUP(ACOMPANHAMENTO_02[[#This Row],[MAT]],FUNCIONARIOS[],3,FALSE),"")</f>
        <v/>
      </c>
      <c r="E870" s="28" t="str">
        <f>IFERROR(VLOOKUP(ACOMPANHAMENTO_02[[#This Row],[MAT]],FUNCIONARIOS[],4,FALSE),"")</f>
        <v/>
      </c>
      <c r="F870" s="8"/>
      <c r="G870" s="7"/>
      <c r="H870" s="28" t="str">
        <f>IFERROR(VLOOKUP(ACOMPANHAMENTO_02[[#This Row],[COD.S]],TABELA_PRODUÇÃO[[COD]:[SERVIÇOS]],3,FALSE),"")</f>
        <v/>
      </c>
      <c r="I870" s="140" t="str">
        <f>IFERROR(VLOOKUP(ACOMPANHAMENTO_02[[#This Row],[COD.S]],TABELA_PRODUÇÃO[[COD]:[UND.]],4,FALSE),"")</f>
        <v/>
      </c>
      <c r="J870" s="141"/>
      <c r="K870" s="58"/>
      <c r="L870" s="9"/>
      <c r="M87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7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7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70" s="140">
        <f>ACOMPANHAMENTO_02[[#This Row],[QUANT]]</f>
        <v>0</v>
      </c>
    </row>
    <row r="871" spans="2:16" x14ac:dyDescent="0.25">
      <c r="B871" s="140" t="str">
        <f>IF(ACOMPANHAMENTO_02[[#This Row],[MAT]]="","",COUNTA($C$8:C871))</f>
        <v/>
      </c>
      <c r="C871" s="3"/>
      <c r="D871" s="28" t="str">
        <f>IFERROR(VLOOKUP(ACOMPANHAMENTO_02[[#This Row],[MAT]],FUNCIONARIOS[],3,FALSE),"")</f>
        <v/>
      </c>
      <c r="E871" s="28" t="str">
        <f>IFERROR(VLOOKUP(ACOMPANHAMENTO_02[[#This Row],[MAT]],FUNCIONARIOS[],4,FALSE),"")</f>
        <v/>
      </c>
      <c r="F871" s="8"/>
      <c r="G871" s="7"/>
      <c r="H871" s="28" t="str">
        <f>IFERROR(VLOOKUP(ACOMPANHAMENTO_02[[#This Row],[COD.S]],TABELA_PRODUÇÃO[[COD]:[SERVIÇOS]],3,FALSE),"")</f>
        <v/>
      </c>
      <c r="I871" s="140" t="str">
        <f>IFERROR(VLOOKUP(ACOMPANHAMENTO_02[[#This Row],[COD.S]],TABELA_PRODUÇÃO[[COD]:[UND.]],4,FALSE),"")</f>
        <v/>
      </c>
      <c r="J871" s="141"/>
      <c r="K871" s="58"/>
      <c r="L871" s="9"/>
      <c r="M87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7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7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71" s="140">
        <f>ACOMPANHAMENTO_02[[#This Row],[QUANT]]</f>
        <v>0</v>
      </c>
    </row>
    <row r="872" spans="2:16" x14ac:dyDescent="0.25">
      <c r="B872" s="140" t="str">
        <f>IF(ACOMPANHAMENTO_02[[#This Row],[MAT]]="","",COUNTA($C$8:C872))</f>
        <v/>
      </c>
      <c r="C872" s="3"/>
      <c r="D872" s="28" t="str">
        <f>IFERROR(VLOOKUP(ACOMPANHAMENTO_02[[#This Row],[MAT]],FUNCIONARIOS[],3,FALSE),"")</f>
        <v/>
      </c>
      <c r="E872" s="28" t="str">
        <f>IFERROR(VLOOKUP(ACOMPANHAMENTO_02[[#This Row],[MAT]],FUNCIONARIOS[],4,FALSE),"")</f>
        <v/>
      </c>
      <c r="F872" s="8"/>
      <c r="G872" s="7"/>
      <c r="H872" s="28" t="str">
        <f>IFERROR(VLOOKUP(ACOMPANHAMENTO_02[[#This Row],[COD.S]],TABELA_PRODUÇÃO[[COD]:[SERVIÇOS]],3,FALSE),"")</f>
        <v/>
      </c>
      <c r="I872" s="140" t="str">
        <f>IFERROR(VLOOKUP(ACOMPANHAMENTO_02[[#This Row],[COD.S]],TABELA_PRODUÇÃO[[COD]:[UND.]],4,FALSE),"")</f>
        <v/>
      </c>
      <c r="J872" s="141"/>
      <c r="K872" s="58"/>
      <c r="L872" s="9"/>
      <c r="M87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7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7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72" s="140">
        <f>ACOMPANHAMENTO_02[[#This Row],[QUANT]]</f>
        <v>0</v>
      </c>
    </row>
    <row r="873" spans="2:16" x14ac:dyDescent="0.25">
      <c r="B873" s="140" t="str">
        <f>IF(ACOMPANHAMENTO_02[[#This Row],[MAT]]="","",COUNTA($C$8:C873))</f>
        <v/>
      </c>
      <c r="C873" s="3"/>
      <c r="D873" s="28" t="str">
        <f>IFERROR(VLOOKUP(ACOMPANHAMENTO_02[[#This Row],[MAT]],FUNCIONARIOS[],3,FALSE),"")</f>
        <v/>
      </c>
      <c r="E873" s="28" t="str">
        <f>IFERROR(VLOOKUP(ACOMPANHAMENTO_02[[#This Row],[MAT]],FUNCIONARIOS[],4,FALSE),"")</f>
        <v/>
      </c>
      <c r="F873" s="8"/>
      <c r="G873" s="7"/>
      <c r="H873" s="28" t="str">
        <f>IFERROR(VLOOKUP(ACOMPANHAMENTO_02[[#This Row],[COD.S]],TABELA_PRODUÇÃO[[COD]:[SERVIÇOS]],3,FALSE),"")</f>
        <v/>
      </c>
      <c r="I873" s="140" t="str">
        <f>IFERROR(VLOOKUP(ACOMPANHAMENTO_02[[#This Row],[COD.S]],TABELA_PRODUÇÃO[[COD]:[UND.]],4,FALSE),"")</f>
        <v/>
      </c>
      <c r="J873" s="141"/>
      <c r="K873" s="58"/>
      <c r="L873" s="9"/>
      <c r="M87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7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7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73" s="140">
        <f>ACOMPANHAMENTO_02[[#This Row],[QUANT]]</f>
        <v>0</v>
      </c>
    </row>
    <row r="874" spans="2:16" x14ac:dyDescent="0.25">
      <c r="B874" s="140" t="str">
        <f>IF(ACOMPANHAMENTO_02[[#This Row],[MAT]]="","",COUNTA($C$8:C874))</f>
        <v/>
      </c>
      <c r="C874" s="3"/>
      <c r="D874" s="28" t="str">
        <f>IFERROR(VLOOKUP(ACOMPANHAMENTO_02[[#This Row],[MAT]],FUNCIONARIOS[],3,FALSE),"")</f>
        <v/>
      </c>
      <c r="E874" s="28" t="str">
        <f>IFERROR(VLOOKUP(ACOMPANHAMENTO_02[[#This Row],[MAT]],FUNCIONARIOS[],4,FALSE),"")</f>
        <v/>
      </c>
      <c r="F874" s="8"/>
      <c r="G874" s="7"/>
      <c r="H874" s="28" t="str">
        <f>IFERROR(VLOOKUP(ACOMPANHAMENTO_02[[#This Row],[COD.S]],TABELA_PRODUÇÃO[[COD]:[SERVIÇOS]],3,FALSE),"")</f>
        <v/>
      </c>
      <c r="I874" s="140" t="str">
        <f>IFERROR(VLOOKUP(ACOMPANHAMENTO_02[[#This Row],[COD.S]],TABELA_PRODUÇÃO[[COD]:[UND.]],4,FALSE),"")</f>
        <v/>
      </c>
      <c r="J874" s="141"/>
      <c r="K874" s="58"/>
      <c r="L874" s="9"/>
      <c r="M87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7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7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74" s="140">
        <f>ACOMPANHAMENTO_02[[#This Row],[QUANT]]</f>
        <v>0</v>
      </c>
    </row>
    <row r="875" spans="2:16" x14ac:dyDescent="0.25">
      <c r="B875" s="140" t="str">
        <f>IF(ACOMPANHAMENTO_02[[#This Row],[MAT]]="","",COUNTA($C$8:C875))</f>
        <v/>
      </c>
      <c r="C875" s="3"/>
      <c r="D875" s="28" t="str">
        <f>IFERROR(VLOOKUP(ACOMPANHAMENTO_02[[#This Row],[MAT]],FUNCIONARIOS[],3,FALSE),"")</f>
        <v/>
      </c>
      <c r="E875" s="28" t="str">
        <f>IFERROR(VLOOKUP(ACOMPANHAMENTO_02[[#This Row],[MAT]],FUNCIONARIOS[],4,FALSE),"")</f>
        <v/>
      </c>
      <c r="F875" s="8"/>
      <c r="G875" s="7"/>
      <c r="H875" s="28" t="str">
        <f>IFERROR(VLOOKUP(ACOMPANHAMENTO_02[[#This Row],[COD.S]],TABELA_PRODUÇÃO[[COD]:[SERVIÇOS]],3,FALSE),"")</f>
        <v/>
      </c>
      <c r="I875" s="140" t="str">
        <f>IFERROR(VLOOKUP(ACOMPANHAMENTO_02[[#This Row],[COD.S]],TABELA_PRODUÇÃO[[COD]:[UND.]],4,FALSE),"")</f>
        <v/>
      </c>
      <c r="J875" s="141"/>
      <c r="K875" s="58"/>
      <c r="L875" s="9"/>
      <c r="M87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7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7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75" s="140">
        <f>ACOMPANHAMENTO_02[[#This Row],[QUANT]]</f>
        <v>0</v>
      </c>
    </row>
    <row r="876" spans="2:16" x14ac:dyDescent="0.25">
      <c r="B876" s="140" t="str">
        <f>IF(ACOMPANHAMENTO_02[[#This Row],[MAT]]="","",COUNTA($C$8:C876))</f>
        <v/>
      </c>
      <c r="C876" s="3"/>
      <c r="D876" s="28" t="str">
        <f>IFERROR(VLOOKUP(ACOMPANHAMENTO_02[[#This Row],[MAT]],FUNCIONARIOS[],3,FALSE),"")</f>
        <v/>
      </c>
      <c r="E876" s="28" t="str">
        <f>IFERROR(VLOOKUP(ACOMPANHAMENTO_02[[#This Row],[MAT]],FUNCIONARIOS[],4,FALSE),"")</f>
        <v/>
      </c>
      <c r="F876" s="8"/>
      <c r="G876" s="7"/>
      <c r="H876" s="28" t="str">
        <f>IFERROR(VLOOKUP(ACOMPANHAMENTO_02[[#This Row],[COD.S]],TABELA_PRODUÇÃO[[COD]:[SERVIÇOS]],3,FALSE),"")</f>
        <v/>
      </c>
      <c r="I876" s="140" t="str">
        <f>IFERROR(VLOOKUP(ACOMPANHAMENTO_02[[#This Row],[COD.S]],TABELA_PRODUÇÃO[[COD]:[UND.]],4,FALSE),"")</f>
        <v/>
      </c>
      <c r="J876" s="141"/>
      <c r="K876" s="58"/>
      <c r="L876" s="9"/>
      <c r="M87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7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7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76" s="140">
        <f>ACOMPANHAMENTO_02[[#This Row],[QUANT]]</f>
        <v>0</v>
      </c>
    </row>
    <row r="877" spans="2:16" x14ac:dyDescent="0.25">
      <c r="B877" s="140" t="str">
        <f>IF(ACOMPANHAMENTO_02[[#This Row],[MAT]]="","",COUNTA($C$8:C877))</f>
        <v/>
      </c>
      <c r="C877" s="3"/>
      <c r="D877" s="28" t="str">
        <f>IFERROR(VLOOKUP(ACOMPANHAMENTO_02[[#This Row],[MAT]],FUNCIONARIOS[],3,FALSE),"")</f>
        <v/>
      </c>
      <c r="E877" s="28" t="str">
        <f>IFERROR(VLOOKUP(ACOMPANHAMENTO_02[[#This Row],[MAT]],FUNCIONARIOS[],4,FALSE),"")</f>
        <v/>
      </c>
      <c r="F877" s="8"/>
      <c r="G877" s="7"/>
      <c r="H877" s="28" t="str">
        <f>IFERROR(VLOOKUP(ACOMPANHAMENTO_02[[#This Row],[COD.S]],TABELA_PRODUÇÃO[[COD]:[SERVIÇOS]],3,FALSE),"")</f>
        <v/>
      </c>
      <c r="I877" s="140" t="str">
        <f>IFERROR(VLOOKUP(ACOMPANHAMENTO_02[[#This Row],[COD.S]],TABELA_PRODUÇÃO[[COD]:[UND.]],4,FALSE),"")</f>
        <v/>
      </c>
      <c r="J877" s="141"/>
      <c r="K877" s="58"/>
      <c r="L877" s="9"/>
      <c r="M87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7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7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77" s="140">
        <f>ACOMPANHAMENTO_02[[#This Row],[QUANT]]</f>
        <v>0</v>
      </c>
    </row>
    <row r="878" spans="2:16" x14ac:dyDescent="0.25">
      <c r="B878" s="140" t="str">
        <f>IF(ACOMPANHAMENTO_02[[#This Row],[MAT]]="","",COUNTA($C$8:C878))</f>
        <v/>
      </c>
      <c r="C878" s="3"/>
      <c r="D878" s="28" t="str">
        <f>IFERROR(VLOOKUP(ACOMPANHAMENTO_02[[#This Row],[MAT]],FUNCIONARIOS[],3,FALSE),"")</f>
        <v/>
      </c>
      <c r="E878" s="28" t="str">
        <f>IFERROR(VLOOKUP(ACOMPANHAMENTO_02[[#This Row],[MAT]],FUNCIONARIOS[],4,FALSE),"")</f>
        <v/>
      </c>
      <c r="F878" s="8"/>
      <c r="G878" s="7"/>
      <c r="H878" s="28" t="str">
        <f>IFERROR(VLOOKUP(ACOMPANHAMENTO_02[[#This Row],[COD.S]],TABELA_PRODUÇÃO[[COD]:[SERVIÇOS]],3,FALSE),"")</f>
        <v/>
      </c>
      <c r="I878" s="140" t="str">
        <f>IFERROR(VLOOKUP(ACOMPANHAMENTO_02[[#This Row],[COD.S]],TABELA_PRODUÇÃO[[COD]:[UND.]],4,FALSE),"")</f>
        <v/>
      </c>
      <c r="J878" s="141"/>
      <c r="K878" s="58"/>
      <c r="L878" s="9"/>
      <c r="M87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7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7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78" s="140">
        <f>ACOMPANHAMENTO_02[[#This Row],[QUANT]]</f>
        <v>0</v>
      </c>
    </row>
    <row r="879" spans="2:16" x14ac:dyDescent="0.25">
      <c r="B879" s="140" t="str">
        <f>IF(ACOMPANHAMENTO_02[[#This Row],[MAT]]="","",COUNTA($C$8:C879))</f>
        <v/>
      </c>
      <c r="C879" s="3"/>
      <c r="D879" s="28" t="str">
        <f>IFERROR(VLOOKUP(ACOMPANHAMENTO_02[[#This Row],[MAT]],FUNCIONARIOS[],3,FALSE),"")</f>
        <v/>
      </c>
      <c r="E879" s="28" t="str">
        <f>IFERROR(VLOOKUP(ACOMPANHAMENTO_02[[#This Row],[MAT]],FUNCIONARIOS[],4,FALSE),"")</f>
        <v/>
      </c>
      <c r="F879" s="8"/>
      <c r="G879" s="7"/>
      <c r="H879" s="28" t="str">
        <f>IFERROR(VLOOKUP(ACOMPANHAMENTO_02[[#This Row],[COD.S]],TABELA_PRODUÇÃO[[COD]:[SERVIÇOS]],3,FALSE),"")</f>
        <v/>
      </c>
      <c r="I879" s="140" t="str">
        <f>IFERROR(VLOOKUP(ACOMPANHAMENTO_02[[#This Row],[COD.S]],TABELA_PRODUÇÃO[[COD]:[UND.]],4,FALSE),"")</f>
        <v/>
      </c>
      <c r="J879" s="141"/>
      <c r="K879" s="58"/>
      <c r="L879" s="9"/>
      <c r="M87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7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7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79" s="140">
        <f>ACOMPANHAMENTO_02[[#This Row],[QUANT]]</f>
        <v>0</v>
      </c>
    </row>
    <row r="880" spans="2:16" x14ac:dyDescent="0.25">
      <c r="B880" s="140" t="str">
        <f>IF(ACOMPANHAMENTO_02[[#This Row],[MAT]]="","",COUNTA($C$8:C880))</f>
        <v/>
      </c>
      <c r="C880" s="3"/>
      <c r="D880" s="28" t="str">
        <f>IFERROR(VLOOKUP(ACOMPANHAMENTO_02[[#This Row],[MAT]],FUNCIONARIOS[],3,FALSE),"")</f>
        <v/>
      </c>
      <c r="E880" s="28" t="str">
        <f>IFERROR(VLOOKUP(ACOMPANHAMENTO_02[[#This Row],[MAT]],FUNCIONARIOS[],4,FALSE),"")</f>
        <v/>
      </c>
      <c r="F880" s="8"/>
      <c r="G880" s="7"/>
      <c r="H880" s="28" t="str">
        <f>IFERROR(VLOOKUP(ACOMPANHAMENTO_02[[#This Row],[COD.S]],TABELA_PRODUÇÃO[[COD]:[SERVIÇOS]],3,FALSE),"")</f>
        <v/>
      </c>
      <c r="I880" s="140" t="str">
        <f>IFERROR(VLOOKUP(ACOMPANHAMENTO_02[[#This Row],[COD.S]],TABELA_PRODUÇÃO[[COD]:[UND.]],4,FALSE),"")</f>
        <v/>
      </c>
      <c r="J880" s="141"/>
      <c r="K880" s="58"/>
      <c r="L880" s="9"/>
      <c r="M88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8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8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80" s="140">
        <f>ACOMPANHAMENTO_02[[#This Row],[QUANT]]</f>
        <v>0</v>
      </c>
    </row>
    <row r="881" spans="2:16" x14ac:dyDescent="0.25">
      <c r="B881" s="140" t="str">
        <f>IF(ACOMPANHAMENTO_02[[#This Row],[MAT]]="","",COUNTA($C$8:C881))</f>
        <v/>
      </c>
      <c r="C881" s="3"/>
      <c r="D881" s="28" t="str">
        <f>IFERROR(VLOOKUP(ACOMPANHAMENTO_02[[#This Row],[MAT]],FUNCIONARIOS[],3,FALSE),"")</f>
        <v/>
      </c>
      <c r="E881" s="28" t="str">
        <f>IFERROR(VLOOKUP(ACOMPANHAMENTO_02[[#This Row],[MAT]],FUNCIONARIOS[],4,FALSE),"")</f>
        <v/>
      </c>
      <c r="F881" s="8"/>
      <c r="G881" s="7"/>
      <c r="H881" s="28" t="str">
        <f>IFERROR(VLOOKUP(ACOMPANHAMENTO_02[[#This Row],[COD.S]],TABELA_PRODUÇÃO[[COD]:[SERVIÇOS]],3,FALSE),"")</f>
        <v/>
      </c>
      <c r="I881" s="140" t="str">
        <f>IFERROR(VLOOKUP(ACOMPANHAMENTO_02[[#This Row],[COD.S]],TABELA_PRODUÇÃO[[COD]:[UND.]],4,FALSE),"")</f>
        <v/>
      </c>
      <c r="J881" s="141"/>
      <c r="K881" s="58"/>
      <c r="L881" s="9"/>
      <c r="M88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8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8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81" s="140">
        <f>ACOMPANHAMENTO_02[[#This Row],[QUANT]]</f>
        <v>0</v>
      </c>
    </row>
    <row r="882" spans="2:16" x14ac:dyDescent="0.25">
      <c r="B882" s="140" t="str">
        <f>IF(ACOMPANHAMENTO_02[[#This Row],[MAT]]="","",COUNTA($C$8:C882))</f>
        <v/>
      </c>
      <c r="C882" s="3"/>
      <c r="D882" s="28" t="str">
        <f>IFERROR(VLOOKUP(ACOMPANHAMENTO_02[[#This Row],[MAT]],FUNCIONARIOS[],3,FALSE),"")</f>
        <v/>
      </c>
      <c r="E882" s="28" t="str">
        <f>IFERROR(VLOOKUP(ACOMPANHAMENTO_02[[#This Row],[MAT]],FUNCIONARIOS[],4,FALSE),"")</f>
        <v/>
      </c>
      <c r="F882" s="8"/>
      <c r="G882" s="7"/>
      <c r="H882" s="28" t="str">
        <f>IFERROR(VLOOKUP(ACOMPANHAMENTO_02[[#This Row],[COD.S]],TABELA_PRODUÇÃO[[COD]:[SERVIÇOS]],3,FALSE),"")</f>
        <v/>
      </c>
      <c r="I882" s="140" t="str">
        <f>IFERROR(VLOOKUP(ACOMPANHAMENTO_02[[#This Row],[COD.S]],TABELA_PRODUÇÃO[[COD]:[UND.]],4,FALSE),"")</f>
        <v/>
      </c>
      <c r="J882" s="141"/>
      <c r="K882" s="58"/>
      <c r="L882" s="9"/>
      <c r="M88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8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8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82" s="140">
        <f>ACOMPANHAMENTO_02[[#This Row],[QUANT]]</f>
        <v>0</v>
      </c>
    </row>
    <row r="883" spans="2:16" x14ac:dyDescent="0.25">
      <c r="B883" s="140" t="str">
        <f>IF(ACOMPANHAMENTO_02[[#This Row],[MAT]]="","",COUNTA($C$8:C883))</f>
        <v/>
      </c>
      <c r="C883" s="3"/>
      <c r="D883" s="28" t="str">
        <f>IFERROR(VLOOKUP(ACOMPANHAMENTO_02[[#This Row],[MAT]],FUNCIONARIOS[],3,FALSE),"")</f>
        <v/>
      </c>
      <c r="E883" s="28" t="str">
        <f>IFERROR(VLOOKUP(ACOMPANHAMENTO_02[[#This Row],[MAT]],FUNCIONARIOS[],4,FALSE),"")</f>
        <v/>
      </c>
      <c r="F883" s="8"/>
      <c r="G883" s="7"/>
      <c r="H883" s="28" t="str">
        <f>IFERROR(VLOOKUP(ACOMPANHAMENTO_02[[#This Row],[COD.S]],TABELA_PRODUÇÃO[[COD]:[SERVIÇOS]],3,FALSE),"")</f>
        <v/>
      </c>
      <c r="I883" s="140" t="str">
        <f>IFERROR(VLOOKUP(ACOMPANHAMENTO_02[[#This Row],[COD.S]],TABELA_PRODUÇÃO[[COD]:[UND.]],4,FALSE),"")</f>
        <v/>
      </c>
      <c r="J883" s="141"/>
      <c r="K883" s="58"/>
      <c r="L883" s="9"/>
      <c r="M88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8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8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83" s="140">
        <f>ACOMPANHAMENTO_02[[#This Row],[QUANT]]</f>
        <v>0</v>
      </c>
    </row>
    <row r="884" spans="2:16" x14ac:dyDescent="0.25">
      <c r="B884" s="140" t="str">
        <f>IF(ACOMPANHAMENTO_02[[#This Row],[MAT]]="","",COUNTA($C$8:C884))</f>
        <v/>
      </c>
      <c r="C884" s="3"/>
      <c r="D884" s="28" t="str">
        <f>IFERROR(VLOOKUP(ACOMPANHAMENTO_02[[#This Row],[MAT]],FUNCIONARIOS[],3,FALSE),"")</f>
        <v/>
      </c>
      <c r="E884" s="28" t="str">
        <f>IFERROR(VLOOKUP(ACOMPANHAMENTO_02[[#This Row],[MAT]],FUNCIONARIOS[],4,FALSE),"")</f>
        <v/>
      </c>
      <c r="F884" s="8"/>
      <c r="G884" s="7"/>
      <c r="H884" s="28" t="str">
        <f>IFERROR(VLOOKUP(ACOMPANHAMENTO_02[[#This Row],[COD.S]],TABELA_PRODUÇÃO[[COD]:[SERVIÇOS]],3,FALSE),"")</f>
        <v/>
      </c>
      <c r="I884" s="140" t="str">
        <f>IFERROR(VLOOKUP(ACOMPANHAMENTO_02[[#This Row],[COD.S]],TABELA_PRODUÇÃO[[COD]:[UND.]],4,FALSE),"")</f>
        <v/>
      </c>
      <c r="J884" s="141"/>
      <c r="K884" s="58"/>
      <c r="L884" s="9"/>
      <c r="M88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8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8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84" s="140">
        <f>ACOMPANHAMENTO_02[[#This Row],[QUANT]]</f>
        <v>0</v>
      </c>
    </row>
    <row r="885" spans="2:16" x14ac:dyDescent="0.25">
      <c r="B885" s="140" t="str">
        <f>IF(ACOMPANHAMENTO_02[[#This Row],[MAT]]="","",COUNTA($C$8:C885))</f>
        <v/>
      </c>
      <c r="C885" s="3"/>
      <c r="D885" s="28" t="str">
        <f>IFERROR(VLOOKUP(ACOMPANHAMENTO_02[[#This Row],[MAT]],FUNCIONARIOS[],3,FALSE),"")</f>
        <v/>
      </c>
      <c r="E885" s="28" t="str">
        <f>IFERROR(VLOOKUP(ACOMPANHAMENTO_02[[#This Row],[MAT]],FUNCIONARIOS[],4,FALSE),"")</f>
        <v/>
      </c>
      <c r="F885" s="8"/>
      <c r="G885" s="7"/>
      <c r="H885" s="28" t="str">
        <f>IFERROR(VLOOKUP(ACOMPANHAMENTO_02[[#This Row],[COD.S]],TABELA_PRODUÇÃO[[COD]:[SERVIÇOS]],3,FALSE),"")</f>
        <v/>
      </c>
      <c r="I885" s="140" t="str">
        <f>IFERROR(VLOOKUP(ACOMPANHAMENTO_02[[#This Row],[COD.S]],TABELA_PRODUÇÃO[[COD]:[UND.]],4,FALSE),"")</f>
        <v/>
      </c>
      <c r="J885" s="141"/>
      <c r="K885" s="58"/>
      <c r="L885" s="9"/>
      <c r="M88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8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8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85" s="140">
        <f>ACOMPANHAMENTO_02[[#This Row],[QUANT]]</f>
        <v>0</v>
      </c>
    </row>
    <row r="886" spans="2:16" x14ac:dyDescent="0.25">
      <c r="B886" s="140" t="str">
        <f>IF(ACOMPANHAMENTO_02[[#This Row],[MAT]]="","",COUNTA($C$8:C886))</f>
        <v/>
      </c>
      <c r="C886" s="3"/>
      <c r="D886" s="28" t="str">
        <f>IFERROR(VLOOKUP(ACOMPANHAMENTO_02[[#This Row],[MAT]],FUNCIONARIOS[],3,FALSE),"")</f>
        <v/>
      </c>
      <c r="E886" s="28" t="str">
        <f>IFERROR(VLOOKUP(ACOMPANHAMENTO_02[[#This Row],[MAT]],FUNCIONARIOS[],4,FALSE),"")</f>
        <v/>
      </c>
      <c r="F886" s="8"/>
      <c r="G886" s="7"/>
      <c r="H886" s="28" t="str">
        <f>IFERROR(VLOOKUP(ACOMPANHAMENTO_02[[#This Row],[COD.S]],TABELA_PRODUÇÃO[[COD]:[SERVIÇOS]],3,FALSE),"")</f>
        <v/>
      </c>
      <c r="I886" s="140" t="str">
        <f>IFERROR(VLOOKUP(ACOMPANHAMENTO_02[[#This Row],[COD.S]],TABELA_PRODUÇÃO[[COD]:[UND.]],4,FALSE),"")</f>
        <v/>
      </c>
      <c r="J886" s="141"/>
      <c r="K886" s="58"/>
      <c r="L886" s="9"/>
      <c r="M88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8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8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86" s="140">
        <f>ACOMPANHAMENTO_02[[#This Row],[QUANT]]</f>
        <v>0</v>
      </c>
    </row>
    <row r="887" spans="2:16" x14ac:dyDescent="0.25">
      <c r="B887" s="140" t="str">
        <f>IF(ACOMPANHAMENTO_02[[#This Row],[MAT]]="","",COUNTA($C$8:C887))</f>
        <v/>
      </c>
      <c r="C887" s="3"/>
      <c r="D887" s="28" t="str">
        <f>IFERROR(VLOOKUP(ACOMPANHAMENTO_02[[#This Row],[MAT]],FUNCIONARIOS[],3,FALSE),"")</f>
        <v/>
      </c>
      <c r="E887" s="28" t="str">
        <f>IFERROR(VLOOKUP(ACOMPANHAMENTO_02[[#This Row],[MAT]],FUNCIONARIOS[],4,FALSE),"")</f>
        <v/>
      </c>
      <c r="F887" s="8"/>
      <c r="G887" s="7"/>
      <c r="H887" s="28" t="str">
        <f>IFERROR(VLOOKUP(ACOMPANHAMENTO_02[[#This Row],[COD.S]],TABELA_PRODUÇÃO[[COD]:[SERVIÇOS]],3,FALSE),"")</f>
        <v/>
      </c>
      <c r="I887" s="140" t="str">
        <f>IFERROR(VLOOKUP(ACOMPANHAMENTO_02[[#This Row],[COD.S]],TABELA_PRODUÇÃO[[COD]:[UND.]],4,FALSE),"")</f>
        <v/>
      </c>
      <c r="J887" s="141"/>
      <c r="K887" s="58"/>
      <c r="L887" s="9"/>
      <c r="M88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8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8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87" s="140">
        <f>ACOMPANHAMENTO_02[[#This Row],[QUANT]]</f>
        <v>0</v>
      </c>
    </row>
    <row r="888" spans="2:16" x14ac:dyDescent="0.25">
      <c r="B888" s="140" t="str">
        <f>IF(ACOMPANHAMENTO_02[[#This Row],[MAT]]="","",COUNTA($C$8:C888))</f>
        <v/>
      </c>
      <c r="C888" s="3"/>
      <c r="D888" s="28" t="str">
        <f>IFERROR(VLOOKUP(ACOMPANHAMENTO_02[[#This Row],[MAT]],FUNCIONARIOS[],3,FALSE),"")</f>
        <v/>
      </c>
      <c r="E888" s="28" t="str">
        <f>IFERROR(VLOOKUP(ACOMPANHAMENTO_02[[#This Row],[MAT]],FUNCIONARIOS[],4,FALSE),"")</f>
        <v/>
      </c>
      <c r="F888" s="8"/>
      <c r="G888" s="7"/>
      <c r="H888" s="28" t="str">
        <f>IFERROR(VLOOKUP(ACOMPANHAMENTO_02[[#This Row],[COD.S]],TABELA_PRODUÇÃO[[COD]:[SERVIÇOS]],3,FALSE),"")</f>
        <v/>
      </c>
      <c r="I888" s="140" t="str">
        <f>IFERROR(VLOOKUP(ACOMPANHAMENTO_02[[#This Row],[COD.S]],TABELA_PRODUÇÃO[[COD]:[UND.]],4,FALSE),"")</f>
        <v/>
      </c>
      <c r="J888" s="141"/>
      <c r="K888" s="58"/>
      <c r="L888" s="9"/>
      <c r="M88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8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8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88" s="140">
        <f>ACOMPANHAMENTO_02[[#This Row],[QUANT]]</f>
        <v>0</v>
      </c>
    </row>
    <row r="889" spans="2:16" x14ac:dyDescent="0.25">
      <c r="B889" s="140" t="str">
        <f>IF(ACOMPANHAMENTO_02[[#This Row],[MAT]]="","",COUNTA($C$8:C889))</f>
        <v/>
      </c>
      <c r="C889" s="3"/>
      <c r="D889" s="28" t="str">
        <f>IFERROR(VLOOKUP(ACOMPANHAMENTO_02[[#This Row],[MAT]],FUNCIONARIOS[],3,FALSE),"")</f>
        <v/>
      </c>
      <c r="E889" s="28" t="str">
        <f>IFERROR(VLOOKUP(ACOMPANHAMENTO_02[[#This Row],[MAT]],FUNCIONARIOS[],4,FALSE),"")</f>
        <v/>
      </c>
      <c r="F889" s="8"/>
      <c r="G889" s="7"/>
      <c r="H889" s="28" t="str">
        <f>IFERROR(VLOOKUP(ACOMPANHAMENTO_02[[#This Row],[COD.S]],TABELA_PRODUÇÃO[[COD]:[SERVIÇOS]],3,FALSE),"")</f>
        <v/>
      </c>
      <c r="I889" s="140" t="str">
        <f>IFERROR(VLOOKUP(ACOMPANHAMENTO_02[[#This Row],[COD.S]],TABELA_PRODUÇÃO[[COD]:[UND.]],4,FALSE),"")</f>
        <v/>
      </c>
      <c r="J889" s="141"/>
      <c r="K889" s="58"/>
      <c r="L889" s="9"/>
      <c r="M88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8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8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89" s="140">
        <f>ACOMPANHAMENTO_02[[#This Row],[QUANT]]</f>
        <v>0</v>
      </c>
    </row>
    <row r="890" spans="2:16" x14ac:dyDescent="0.25">
      <c r="B890" s="140" t="str">
        <f>IF(ACOMPANHAMENTO_02[[#This Row],[MAT]]="","",COUNTA($C$8:C890))</f>
        <v/>
      </c>
      <c r="C890" s="3"/>
      <c r="D890" s="28" t="str">
        <f>IFERROR(VLOOKUP(ACOMPANHAMENTO_02[[#This Row],[MAT]],FUNCIONARIOS[],3,FALSE),"")</f>
        <v/>
      </c>
      <c r="E890" s="28" t="str">
        <f>IFERROR(VLOOKUP(ACOMPANHAMENTO_02[[#This Row],[MAT]],FUNCIONARIOS[],4,FALSE),"")</f>
        <v/>
      </c>
      <c r="F890" s="8"/>
      <c r="G890" s="7"/>
      <c r="H890" s="28" t="str">
        <f>IFERROR(VLOOKUP(ACOMPANHAMENTO_02[[#This Row],[COD.S]],TABELA_PRODUÇÃO[[COD]:[SERVIÇOS]],3,FALSE),"")</f>
        <v/>
      </c>
      <c r="I890" s="140" t="str">
        <f>IFERROR(VLOOKUP(ACOMPANHAMENTO_02[[#This Row],[COD.S]],TABELA_PRODUÇÃO[[COD]:[UND.]],4,FALSE),"")</f>
        <v/>
      </c>
      <c r="J890" s="141"/>
      <c r="K890" s="58"/>
      <c r="L890" s="9"/>
      <c r="M89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9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9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90" s="140">
        <f>ACOMPANHAMENTO_02[[#This Row],[QUANT]]</f>
        <v>0</v>
      </c>
    </row>
    <row r="891" spans="2:16" x14ac:dyDescent="0.25">
      <c r="B891" s="140" t="str">
        <f>IF(ACOMPANHAMENTO_02[[#This Row],[MAT]]="","",COUNTA($C$8:C891))</f>
        <v/>
      </c>
      <c r="C891" s="3"/>
      <c r="D891" s="28" t="str">
        <f>IFERROR(VLOOKUP(ACOMPANHAMENTO_02[[#This Row],[MAT]],FUNCIONARIOS[],3,FALSE),"")</f>
        <v/>
      </c>
      <c r="E891" s="28" t="str">
        <f>IFERROR(VLOOKUP(ACOMPANHAMENTO_02[[#This Row],[MAT]],FUNCIONARIOS[],4,FALSE),"")</f>
        <v/>
      </c>
      <c r="F891" s="8"/>
      <c r="G891" s="7"/>
      <c r="H891" s="28" t="str">
        <f>IFERROR(VLOOKUP(ACOMPANHAMENTO_02[[#This Row],[COD.S]],TABELA_PRODUÇÃO[[COD]:[SERVIÇOS]],3,FALSE),"")</f>
        <v/>
      </c>
      <c r="I891" s="140" t="str">
        <f>IFERROR(VLOOKUP(ACOMPANHAMENTO_02[[#This Row],[COD.S]],TABELA_PRODUÇÃO[[COD]:[UND.]],4,FALSE),"")</f>
        <v/>
      </c>
      <c r="J891" s="141"/>
      <c r="K891" s="58"/>
      <c r="L891" s="9"/>
      <c r="M89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9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9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91" s="140">
        <f>ACOMPANHAMENTO_02[[#This Row],[QUANT]]</f>
        <v>0</v>
      </c>
    </row>
    <row r="892" spans="2:16" x14ac:dyDescent="0.25">
      <c r="B892" s="140" t="str">
        <f>IF(ACOMPANHAMENTO_02[[#This Row],[MAT]]="","",COUNTA($C$8:C892))</f>
        <v/>
      </c>
      <c r="C892" s="3"/>
      <c r="D892" s="28" t="str">
        <f>IFERROR(VLOOKUP(ACOMPANHAMENTO_02[[#This Row],[MAT]],FUNCIONARIOS[],3,FALSE),"")</f>
        <v/>
      </c>
      <c r="E892" s="28" t="str">
        <f>IFERROR(VLOOKUP(ACOMPANHAMENTO_02[[#This Row],[MAT]],FUNCIONARIOS[],4,FALSE),"")</f>
        <v/>
      </c>
      <c r="F892" s="8"/>
      <c r="G892" s="7"/>
      <c r="H892" s="28" t="str">
        <f>IFERROR(VLOOKUP(ACOMPANHAMENTO_02[[#This Row],[COD.S]],TABELA_PRODUÇÃO[[COD]:[SERVIÇOS]],3,FALSE),"")</f>
        <v/>
      </c>
      <c r="I892" s="140" t="str">
        <f>IFERROR(VLOOKUP(ACOMPANHAMENTO_02[[#This Row],[COD.S]],TABELA_PRODUÇÃO[[COD]:[UND.]],4,FALSE),"")</f>
        <v/>
      </c>
      <c r="J892" s="141"/>
      <c r="K892" s="58"/>
      <c r="L892" s="9"/>
      <c r="M89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9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9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92" s="140">
        <f>ACOMPANHAMENTO_02[[#This Row],[QUANT]]</f>
        <v>0</v>
      </c>
    </row>
    <row r="893" spans="2:16" x14ac:dyDescent="0.25">
      <c r="B893" s="140" t="str">
        <f>IF(ACOMPANHAMENTO_02[[#This Row],[MAT]]="","",COUNTA($C$8:C893))</f>
        <v/>
      </c>
      <c r="C893" s="3"/>
      <c r="D893" s="28" t="str">
        <f>IFERROR(VLOOKUP(ACOMPANHAMENTO_02[[#This Row],[MAT]],FUNCIONARIOS[],3,FALSE),"")</f>
        <v/>
      </c>
      <c r="E893" s="28" t="str">
        <f>IFERROR(VLOOKUP(ACOMPANHAMENTO_02[[#This Row],[MAT]],FUNCIONARIOS[],4,FALSE),"")</f>
        <v/>
      </c>
      <c r="F893" s="8"/>
      <c r="G893" s="7"/>
      <c r="H893" s="28" t="str">
        <f>IFERROR(VLOOKUP(ACOMPANHAMENTO_02[[#This Row],[COD.S]],TABELA_PRODUÇÃO[[COD]:[SERVIÇOS]],3,FALSE),"")</f>
        <v/>
      </c>
      <c r="I893" s="140" t="str">
        <f>IFERROR(VLOOKUP(ACOMPANHAMENTO_02[[#This Row],[COD.S]],TABELA_PRODUÇÃO[[COD]:[UND.]],4,FALSE),"")</f>
        <v/>
      </c>
      <c r="J893" s="141"/>
      <c r="K893" s="58"/>
      <c r="L893" s="9"/>
      <c r="M89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9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9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93" s="140">
        <f>ACOMPANHAMENTO_02[[#This Row],[QUANT]]</f>
        <v>0</v>
      </c>
    </row>
    <row r="894" spans="2:16" x14ac:dyDescent="0.25">
      <c r="B894" s="140" t="str">
        <f>IF(ACOMPANHAMENTO_02[[#This Row],[MAT]]="","",COUNTA($C$8:C894))</f>
        <v/>
      </c>
      <c r="C894" s="3"/>
      <c r="D894" s="28" t="str">
        <f>IFERROR(VLOOKUP(ACOMPANHAMENTO_02[[#This Row],[MAT]],FUNCIONARIOS[],3,FALSE),"")</f>
        <v/>
      </c>
      <c r="E894" s="28" t="str">
        <f>IFERROR(VLOOKUP(ACOMPANHAMENTO_02[[#This Row],[MAT]],FUNCIONARIOS[],4,FALSE),"")</f>
        <v/>
      </c>
      <c r="F894" s="8"/>
      <c r="G894" s="7"/>
      <c r="H894" s="28" t="str">
        <f>IFERROR(VLOOKUP(ACOMPANHAMENTO_02[[#This Row],[COD.S]],TABELA_PRODUÇÃO[[COD]:[SERVIÇOS]],3,FALSE),"")</f>
        <v/>
      </c>
      <c r="I894" s="140" t="str">
        <f>IFERROR(VLOOKUP(ACOMPANHAMENTO_02[[#This Row],[COD.S]],TABELA_PRODUÇÃO[[COD]:[UND.]],4,FALSE),"")</f>
        <v/>
      </c>
      <c r="J894" s="141"/>
      <c r="K894" s="58"/>
      <c r="L894" s="9"/>
      <c r="M89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9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9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94" s="140">
        <f>ACOMPANHAMENTO_02[[#This Row],[QUANT]]</f>
        <v>0</v>
      </c>
    </row>
    <row r="895" spans="2:16" x14ac:dyDescent="0.25">
      <c r="B895" s="140" t="str">
        <f>IF(ACOMPANHAMENTO_02[[#This Row],[MAT]]="","",COUNTA($C$8:C895))</f>
        <v/>
      </c>
      <c r="C895" s="3"/>
      <c r="D895" s="28" t="str">
        <f>IFERROR(VLOOKUP(ACOMPANHAMENTO_02[[#This Row],[MAT]],FUNCIONARIOS[],3,FALSE),"")</f>
        <v/>
      </c>
      <c r="E895" s="28" t="str">
        <f>IFERROR(VLOOKUP(ACOMPANHAMENTO_02[[#This Row],[MAT]],FUNCIONARIOS[],4,FALSE),"")</f>
        <v/>
      </c>
      <c r="F895" s="8"/>
      <c r="G895" s="7"/>
      <c r="H895" s="28" t="str">
        <f>IFERROR(VLOOKUP(ACOMPANHAMENTO_02[[#This Row],[COD.S]],TABELA_PRODUÇÃO[[COD]:[SERVIÇOS]],3,FALSE),"")</f>
        <v/>
      </c>
      <c r="I895" s="140" t="str">
        <f>IFERROR(VLOOKUP(ACOMPANHAMENTO_02[[#This Row],[COD.S]],TABELA_PRODUÇÃO[[COD]:[UND.]],4,FALSE),"")</f>
        <v/>
      </c>
      <c r="J895" s="141"/>
      <c r="K895" s="58"/>
      <c r="L895" s="9"/>
      <c r="M89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9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9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95" s="140">
        <f>ACOMPANHAMENTO_02[[#This Row],[QUANT]]</f>
        <v>0</v>
      </c>
    </row>
    <row r="896" spans="2:16" x14ac:dyDescent="0.25">
      <c r="B896" s="140" t="str">
        <f>IF(ACOMPANHAMENTO_02[[#This Row],[MAT]]="","",COUNTA($C$8:C896))</f>
        <v/>
      </c>
      <c r="C896" s="3"/>
      <c r="D896" s="28" t="str">
        <f>IFERROR(VLOOKUP(ACOMPANHAMENTO_02[[#This Row],[MAT]],FUNCIONARIOS[],3,FALSE),"")</f>
        <v/>
      </c>
      <c r="E896" s="28" t="str">
        <f>IFERROR(VLOOKUP(ACOMPANHAMENTO_02[[#This Row],[MAT]],FUNCIONARIOS[],4,FALSE),"")</f>
        <v/>
      </c>
      <c r="F896" s="8"/>
      <c r="G896" s="7"/>
      <c r="H896" s="28" t="str">
        <f>IFERROR(VLOOKUP(ACOMPANHAMENTO_02[[#This Row],[COD.S]],TABELA_PRODUÇÃO[[COD]:[SERVIÇOS]],3,FALSE),"")</f>
        <v/>
      </c>
      <c r="I896" s="140" t="str">
        <f>IFERROR(VLOOKUP(ACOMPANHAMENTO_02[[#This Row],[COD.S]],TABELA_PRODUÇÃO[[COD]:[UND.]],4,FALSE),"")</f>
        <v/>
      </c>
      <c r="J896" s="141"/>
      <c r="K896" s="58"/>
      <c r="L896" s="9"/>
      <c r="M89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9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9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96" s="140">
        <f>ACOMPANHAMENTO_02[[#This Row],[QUANT]]</f>
        <v>0</v>
      </c>
    </row>
    <row r="897" spans="2:16" x14ac:dyDescent="0.25">
      <c r="B897" s="140" t="str">
        <f>IF(ACOMPANHAMENTO_02[[#This Row],[MAT]]="","",COUNTA($C$8:C897))</f>
        <v/>
      </c>
      <c r="C897" s="3"/>
      <c r="D897" s="28" t="str">
        <f>IFERROR(VLOOKUP(ACOMPANHAMENTO_02[[#This Row],[MAT]],FUNCIONARIOS[],3,FALSE),"")</f>
        <v/>
      </c>
      <c r="E897" s="28" t="str">
        <f>IFERROR(VLOOKUP(ACOMPANHAMENTO_02[[#This Row],[MAT]],FUNCIONARIOS[],4,FALSE),"")</f>
        <v/>
      </c>
      <c r="F897" s="8"/>
      <c r="G897" s="7"/>
      <c r="H897" s="28" t="str">
        <f>IFERROR(VLOOKUP(ACOMPANHAMENTO_02[[#This Row],[COD.S]],TABELA_PRODUÇÃO[[COD]:[SERVIÇOS]],3,FALSE),"")</f>
        <v/>
      </c>
      <c r="I897" s="140" t="str">
        <f>IFERROR(VLOOKUP(ACOMPANHAMENTO_02[[#This Row],[COD.S]],TABELA_PRODUÇÃO[[COD]:[UND.]],4,FALSE),"")</f>
        <v/>
      </c>
      <c r="J897" s="141"/>
      <c r="K897" s="58"/>
      <c r="L897" s="9"/>
      <c r="M89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9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9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97" s="140">
        <f>ACOMPANHAMENTO_02[[#This Row],[QUANT]]</f>
        <v>0</v>
      </c>
    </row>
    <row r="898" spans="2:16" x14ac:dyDescent="0.25">
      <c r="B898" s="140" t="str">
        <f>IF(ACOMPANHAMENTO_02[[#This Row],[MAT]]="","",COUNTA($C$8:C898))</f>
        <v/>
      </c>
      <c r="C898" s="3"/>
      <c r="D898" s="28" t="str">
        <f>IFERROR(VLOOKUP(ACOMPANHAMENTO_02[[#This Row],[MAT]],FUNCIONARIOS[],3,FALSE),"")</f>
        <v/>
      </c>
      <c r="E898" s="28" t="str">
        <f>IFERROR(VLOOKUP(ACOMPANHAMENTO_02[[#This Row],[MAT]],FUNCIONARIOS[],4,FALSE),"")</f>
        <v/>
      </c>
      <c r="F898" s="8"/>
      <c r="G898" s="7"/>
      <c r="H898" s="28" t="str">
        <f>IFERROR(VLOOKUP(ACOMPANHAMENTO_02[[#This Row],[COD.S]],TABELA_PRODUÇÃO[[COD]:[SERVIÇOS]],3,FALSE),"")</f>
        <v/>
      </c>
      <c r="I898" s="140" t="str">
        <f>IFERROR(VLOOKUP(ACOMPANHAMENTO_02[[#This Row],[COD.S]],TABELA_PRODUÇÃO[[COD]:[UND.]],4,FALSE),"")</f>
        <v/>
      </c>
      <c r="J898" s="141"/>
      <c r="K898" s="58"/>
      <c r="L898" s="9"/>
      <c r="M89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9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9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98" s="140">
        <f>ACOMPANHAMENTO_02[[#This Row],[QUANT]]</f>
        <v>0</v>
      </c>
    </row>
    <row r="899" spans="2:16" x14ac:dyDescent="0.25">
      <c r="B899" s="140" t="str">
        <f>IF(ACOMPANHAMENTO_02[[#This Row],[MAT]]="","",COUNTA($C$8:C899))</f>
        <v/>
      </c>
      <c r="C899" s="3"/>
      <c r="D899" s="28" t="str">
        <f>IFERROR(VLOOKUP(ACOMPANHAMENTO_02[[#This Row],[MAT]],FUNCIONARIOS[],3,FALSE),"")</f>
        <v/>
      </c>
      <c r="E899" s="28" t="str">
        <f>IFERROR(VLOOKUP(ACOMPANHAMENTO_02[[#This Row],[MAT]],FUNCIONARIOS[],4,FALSE),"")</f>
        <v/>
      </c>
      <c r="F899" s="8"/>
      <c r="G899" s="7"/>
      <c r="H899" s="28" t="str">
        <f>IFERROR(VLOOKUP(ACOMPANHAMENTO_02[[#This Row],[COD.S]],TABELA_PRODUÇÃO[[COD]:[SERVIÇOS]],3,FALSE),"")</f>
        <v/>
      </c>
      <c r="I899" s="140" t="str">
        <f>IFERROR(VLOOKUP(ACOMPANHAMENTO_02[[#This Row],[COD.S]],TABELA_PRODUÇÃO[[COD]:[UND.]],4,FALSE),"")</f>
        <v/>
      </c>
      <c r="J899" s="141"/>
      <c r="K899" s="58"/>
      <c r="L899" s="9"/>
      <c r="M89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89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89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899" s="140">
        <f>ACOMPANHAMENTO_02[[#This Row],[QUANT]]</f>
        <v>0</v>
      </c>
    </row>
    <row r="900" spans="2:16" x14ac:dyDescent="0.25">
      <c r="B900" s="140" t="str">
        <f>IF(ACOMPANHAMENTO_02[[#This Row],[MAT]]="","",COUNTA($C$8:C900))</f>
        <v/>
      </c>
      <c r="C900" s="3"/>
      <c r="D900" s="28" t="str">
        <f>IFERROR(VLOOKUP(ACOMPANHAMENTO_02[[#This Row],[MAT]],FUNCIONARIOS[],3,FALSE),"")</f>
        <v/>
      </c>
      <c r="E900" s="28" t="str">
        <f>IFERROR(VLOOKUP(ACOMPANHAMENTO_02[[#This Row],[MAT]],FUNCIONARIOS[],4,FALSE),"")</f>
        <v/>
      </c>
      <c r="F900" s="8"/>
      <c r="G900" s="7"/>
      <c r="H900" s="28" t="str">
        <f>IFERROR(VLOOKUP(ACOMPANHAMENTO_02[[#This Row],[COD.S]],TABELA_PRODUÇÃO[[COD]:[SERVIÇOS]],3,FALSE),"")</f>
        <v/>
      </c>
      <c r="I900" s="140" t="str">
        <f>IFERROR(VLOOKUP(ACOMPANHAMENTO_02[[#This Row],[COD.S]],TABELA_PRODUÇÃO[[COD]:[UND.]],4,FALSE),"")</f>
        <v/>
      </c>
      <c r="J900" s="141"/>
      <c r="K900" s="58"/>
      <c r="L900" s="9"/>
      <c r="M90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0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0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00" s="140">
        <f>ACOMPANHAMENTO_02[[#This Row],[QUANT]]</f>
        <v>0</v>
      </c>
    </row>
    <row r="901" spans="2:16" x14ac:dyDescent="0.25">
      <c r="B901" s="140" t="str">
        <f>IF(ACOMPANHAMENTO_02[[#This Row],[MAT]]="","",COUNTA($C$8:C901))</f>
        <v/>
      </c>
      <c r="C901" s="3"/>
      <c r="D901" s="28" t="str">
        <f>IFERROR(VLOOKUP(ACOMPANHAMENTO_02[[#This Row],[MAT]],FUNCIONARIOS[],3,FALSE),"")</f>
        <v/>
      </c>
      <c r="E901" s="28" t="str">
        <f>IFERROR(VLOOKUP(ACOMPANHAMENTO_02[[#This Row],[MAT]],FUNCIONARIOS[],4,FALSE),"")</f>
        <v/>
      </c>
      <c r="F901" s="8"/>
      <c r="G901" s="7"/>
      <c r="H901" s="28" t="str">
        <f>IFERROR(VLOOKUP(ACOMPANHAMENTO_02[[#This Row],[COD.S]],TABELA_PRODUÇÃO[[COD]:[SERVIÇOS]],3,FALSE),"")</f>
        <v/>
      </c>
      <c r="I901" s="140" t="str">
        <f>IFERROR(VLOOKUP(ACOMPANHAMENTO_02[[#This Row],[COD.S]],TABELA_PRODUÇÃO[[COD]:[UND.]],4,FALSE),"")</f>
        <v/>
      </c>
      <c r="J901" s="141"/>
      <c r="K901" s="58"/>
      <c r="L901" s="9"/>
      <c r="M90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0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0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01" s="140">
        <f>ACOMPANHAMENTO_02[[#This Row],[QUANT]]</f>
        <v>0</v>
      </c>
    </row>
    <row r="902" spans="2:16" x14ac:dyDescent="0.25">
      <c r="B902" s="140" t="str">
        <f>IF(ACOMPANHAMENTO_02[[#This Row],[MAT]]="","",COUNTA($C$8:C902))</f>
        <v/>
      </c>
      <c r="C902" s="3"/>
      <c r="D902" s="28" t="str">
        <f>IFERROR(VLOOKUP(ACOMPANHAMENTO_02[[#This Row],[MAT]],FUNCIONARIOS[],3,FALSE),"")</f>
        <v/>
      </c>
      <c r="E902" s="28" t="str">
        <f>IFERROR(VLOOKUP(ACOMPANHAMENTO_02[[#This Row],[MAT]],FUNCIONARIOS[],4,FALSE),"")</f>
        <v/>
      </c>
      <c r="F902" s="8"/>
      <c r="G902" s="7"/>
      <c r="H902" s="28" t="str">
        <f>IFERROR(VLOOKUP(ACOMPANHAMENTO_02[[#This Row],[COD.S]],TABELA_PRODUÇÃO[[COD]:[SERVIÇOS]],3,FALSE),"")</f>
        <v/>
      </c>
      <c r="I902" s="140" t="str">
        <f>IFERROR(VLOOKUP(ACOMPANHAMENTO_02[[#This Row],[COD.S]],TABELA_PRODUÇÃO[[COD]:[UND.]],4,FALSE),"")</f>
        <v/>
      </c>
      <c r="J902" s="141"/>
      <c r="K902" s="58"/>
      <c r="L902" s="9"/>
      <c r="M90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0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0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02" s="140">
        <f>ACOMPANHAMENTO_02[[#This Row],[QUANT]]</f>
        <v>0</v>
      </c>
    </row>
    <row r="903" spans="2:16" x14ac:dyDescent="0.25">
      <c r="B903" s="140" t="str">
        <f>IF(ACOMPANHAMENTO_02[[#This Row],[MAT]]="","",COUNTA($C$8:C903))</f>
        <v/>
      </c>
      <c r="C903" s="3"/>
      <c r="D903" s="28" t="str">
        <f>IFERROR(VLOOKUP(ACOMPANHAMENTO_02[[#This Row],[MAT]],FUNCIONARIOS[],3,FALSE),"")</f>
        <v/>
      </c>
      <c r="E903" s="28" t="str">
        <f>IFERROR(VLOOKUP(ACOMPANHAMENTO_02[[#This Row],[MAT]],FUNCIONARIOS[],4,FALSE),"")</f>
        <v/>
      </c>
      <c r="F903" s="8"/>
      <c r="G903" s="7"/>
      <c r="H903" s="28" t="str">
        <f>IFERROR(VLOOKUP(ACOMPANHAMENTO_02[[#This Row],[COD.S]],TABELA_PRODUÇÃO[[COD]:[SERVIÇOS]],3,FALSE),"")</f>
        <v/>
      </c>
      <c r="I903" s="140" t="str">
        <f>IFERROR(VLOOKUP(ACOMPANHAMENTO_02[[#This Row],[COD.S]],TABELA_PRODUÇÃO[[COD]:[UND.]],4,FALSE),"")</f>
        <v/>
      </c>
      <c r="J903" s="141"/>
      <c r="K903" s="58"/>
      <c r="L903" s="9"/>
      <c r="M90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0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0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03" s="140">
        <f>ACOMPANHAMENTO_02[[#This Row],[QUANT]]</f>
        <v>0</v>
      </c>
    </row>
    <row r="904" spans="2:16" x14ac:dyDescent="0.25">
      <c r="B904" s="140" t="str">
        <f>IF(ACOMPANHAMENTO_02[[#This Row],[MAT]]="","",COUNTA($C$8:C904))</f>
        <v/>
      </c>
      <c r="C904" s="3"/>
      <c r="D904" s="28" t="str">
        <f>IFERROR(VLOOKUP(ACOMPANHAMENTO_02[[#This Row],[MAT]],FUNCIONARIOS[],3,FALSE),"")</f>
        <v/>
      </c>
      <c r="E904" s="28" t="str">
        <f>IFERROR(VLOOKUP(ACOMPANHAMENTO_02[[#This Row],[MAT]],FUNCIONARIOS[],4,FALSE),"")</f>
        <v/>
      </c>
      <c r="F904" s="8"/>
      <c r="G904" s="7"/>
      <c r="H904" s="28" t="str">
        <f>IFERROR(VLOOKUP(ACOMPANHAMENTO_02[[#This Row],[COD.S]],TABELA_PRODUÇÃO[[COD]:[SERVIÇOS]],3,FALSE),"")</f>
        <v/>
      </c>
      <c r="I904" s="140" t="str">
        <f>IFERROR(VLOOKUP(ACOMPANHAMENTO_02[[#This Row],[COD.S]],TABELA_PRODUÇÃO[[COD]:[UND.]],4,FALSE),"")</f>
        <v/>
      </c>
      <c r="J904" s="141"/>
      <c r="K904" s="58"/>
      <c r="L904" s="9"/>
      <c r="M90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0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0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04" s="140">
        <f>ACOMPANHAMENTO_02[[#This Row],[QUANT]]</f>
        <v>0</v>
      </c>
    </row>
    <row r="905" spans="2:16" x14ac:dyDescent="0.25">
      <c r="B905" s="140" t="str">
        <f>IF(ACOMPANHAMENTO_02[[#This Row],[MAT]]="","",COUNTA($C$8:C905))</f>
        <v/>
      </c>
      <c r="C905" s="3"/>
      <c r="D905" s="28" t="str">
        <f>IFERROR(VLOOKUP(ACOMPANHAMENTO_02[[#This Row],[MAT]],FUNCIONARIOS[],3,FALSE),"")</f>
        <v/>
      </c>
      <c r="E905" s="28" t="str">
        <f>IFERROR(VLOOKUP(ACOMPANHAMENTO_02[[#This Row],[MAT]],FUNCIONARIOS[],4,FALSE),"")</f>
        <v/>
      </c>
      <c r="F905" s="8"/>
      <c r="G905" s="7"/>
      <c r="H905" s="28" t="str">
        <f>IFERROR(VLOOKUP(ACOMPANHAMENTO_02[[#This Row],[COD.S]],TABELA_PRODUÇÃO[[COD]:[SERVIÇOS]],3,FALSE),"")</f>
        <v/>
      </c>
      <c r="I905" s="140" t="str">
        <f>IFERROR(VLOOKUP(ACOMPANHAMENTO_02[[#This Row],[COD.S]],TABELA_PRODUÇÃO[[COD]:[UND.]],4,FALSE),"")</f>
        <v/>
      </c>
      <c r="J905" s="141"/>
      <c r="K905" s="58"/>
      <c r="L905" s="9"/>
      <c r="M90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0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0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05" s="140">
        <f>ACOMPANHAMENTO_02[[#This Row],[QUANT]]</f>
        <v>0</v>
      </c>
    </row>
    <row r="906" spans="2:16" x14ac:dyDescent="0.25">
      <c r="B906" s="140" t="str">
        <f>IF(ACOMPANHAMENTO_02[[#This Row],[MAT]]="","",COUNTA($C$8:C906))</f>
        <v/>
      </c>
      <c r="C906" s="3"/>
      <c r="D906" s="28" t="str">
        <f>IFERROR(VLOOKUP(ACOMPANHAMENTO_02[[#This Row],[MAT]],FUNCIONARIOS[],3,FALSE),"")</f>
        <v/>
      </c>
      <c r="E906" s="28" t="str">
        <f>IFERROR(VLOOKUP(ACOMPANHAMENTO_02[[#This Row],[MAT]],FUNCIONARIOS[],4,FALSE),"")</f>
        <v/>
      </c>
      <c r="F906" s="8"/>
      <c r="G906" s="7"/>
      <c r="H906" s="28" t="str">
        <f>IFERROR(VLOOKUP(ACOMPANHAMENTO_02[[#This Row],[COD.S]],TABELA_PRODUÇÃO[[COD]:[SERVIÇOS]],3,FALSE),"")</f>
        <v/>
      </c>
      <c r="I906" s="140" t="str">
        <f>IFERROR(VLOOKUP(ACOMPANHAMENTO_02[[#This Row],[COD.S]],TABELA_PRODUÇÃO[[COD]:[UND.]],4,FALSE),"")</f>
        <v/>
      </c>
      <c r="J906" s="141"/>
      <c r="K906" s="58"/>
      <c r="L906" s="9"/>
      <c r="M90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0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0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06" s="140">
        <f>ACOMPANHAMENTO_02[[#This Row],[QUANT]]</f>
        <v>0</v>
      </c>
    </row>
    <row r="907" spans="2:16" x14ac:dyDescent="0.25">
      <c r="B907" s="140" t="str">
        <f>IF(ACOMPANHAMENTO_02[[#This Row],[MAT]]="","",COUNTA($C$8:C907))</f>
        <v/>
      </c>
      <c r="C907" s="3"/>
      <c r="D907" s="28" t="str">
        <f>IFERROR(VLOOKUP(ACOMPANHAMENTO_02[[#This Row],[MAT]],FUNCIONARIOS[],3,FALSE),"")</f>
        <v/>
      </c>
      <c r="E907" s="28" t="str">
        <f>IFERROR(VLOOKUP(ACOMPANHAMENTO_02[[#This Row],[MAT]],FUNCIONARIOS[],4,FALSE),"")</f>
        <v/>
      </c>
      <c r="F907" s="8"/>
      <c r="G907" s="7"/>
      <c r="H907" s="28" t="str">
        <f>IFERROR(VLOOKUP(ACOMPANHAMENTO_02[[#This Row],[COD.S]],TABELA_PRODUÇÃO[[COD]:[SERVIÇOS]],3,FALSE),"")</f>
        <v/>
      </c>
      <c r="I907" s="140" t="str">
        <f>IFERROR(VLOOKUP(ACOMPANHAMENTO_02[[#This Row],[COD.S]],TABELA_PRODUÇÃO[[COD]:[UND.]],4,FALSE),"")</f>
        <v/>
      </c>
      <c r="J907" s="141"/>
      <c r="K907" s="58"/>
      <c r="L907" s="9"/>
      <c r="M90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0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0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07" s="140">
        <f>ACOMPANHAMENTO_02[[#This Row],[QUANT]]</f>
        <v>0</v>
      </c>
    </row>
    <row r="908" spans="2:16" x14ac:dyDescent="0.25">
      <c r="B908" s="140" t="str">
        <f>IF(ACOMPANHAMENTO_02[[#This Row],[MAT]]="","",COUNTA($C$8:C908))</f>
        <v/>
      </c>
      <c r="C908" s="3"/>
      <c r="D908" s="28" t="str">
        <f>IFERROR(VLOOKUP(ACOMPANHAMENTO_02[[#This Row],[MAT]],FUNCIONARIOS[],3,FALSE),"")</f>
        <v/>
      </c>
      <c r="E908" s="28" t="str">
        <f>IFERROR(VLOOKUP(ACOMPANHAMENTO_02[[#This Row],[MAT]],FUNCIONARIOS[],4,FALSE),"")</f>
        <v/>
      </c>
      <c r="F908" s="8"/>
      <c r="G908" s="7"/>
      <c r="H908" s="28" t="str">
        <f>IFERROR(VLOOKUP(ACOMPANHAMENTO_02[[#This Row],[COD.S]],TABELA_PRODUÇÃO[[COD]:[SERVIÇOS]],3,FALSE),"")</f>
        <v/>
      </c>
      <c r="I908" s="140" t="str">
        <f>IFERROR(VLOOKUP(ACOMPANHAMENTO_02[[#This Row],[COD.S]],TABELA_PRODUÇÃO[[COD]:[UND.]],4,FALSE),"")</f>
        <v/>
      </c>
      <c r="J908" s="141"/>
      <c r="K908" s="58"/>
      <c r="L908" s="9"/>
      <c r="M90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0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0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08" s="140">
        <f>ACOMPANHAMENTO_02[[#This Row],[QUANT]]</f>
        <v>0</v>
      </c>
    </row>
    <row r="909" spans="2:16" x14ac:dyDescent="0.25">
      <c r="B909" s="140" t="str">
        <f>IF(ACOMPANHAMENTO_02[[#This Row],[MAT]]="","",COUNTA($C$8:C909))</f>
        <v/>
      </c>
      <c r="C909" s="3"/>
      <c r="D909" s="28" t="str">
        <f>IFERROR(VLOOKUP(ACOMPANHAMENTO_02[[#This Row],[MAT]],FUNCIONARIOS[],3,FALSE),"")</f>
        <v/>
      </c>
      <c r="E909" s="28" t="str">
        <f>IFERROR(VLOOKUP(ACOMPANHAMENTO_02[[#This Row],[MAT]],FUNCIONARIOS[],4,FALSE),"")</f>
        <v/>
      </c>
      <c r="F909" s="8"/>
      <c r="G909" s="7"/>
      <c r="H909" s="28" t="str">
        <f>IFERROR(VLOOKUP(ACOMPANHAMENTO_02[[#This Row],[COD.S]],TABELA_PRODUÇÃO[[COD]:[SERVIÇOS]],3,FALSE),"")</f>
        <v/>
      </c>
      <c r="I909" s="140" t="str">
        <f>IFERROR(VLOOKUP(ACOMPANHAMENTO_02[[#This Row],[COD.S]],TABELA_PRODUÇÃO[[COD]:[UND.]],4,FALSE),"")</f>
        <v/>
      </c>
      <c r="J909" s="141"/>
      <c r="K909" s="58"/>
      <c r="L909" s="9"/>
      <c r="M90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0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0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09" s="140">
        <f>ACOMPANHAMENTO_02[[#This Row],[QUANT]]</f>
        <v>0</v>
      </c>
    </row>
    <row r="910" spans="2:16" x14ac:dyDescent="0.25">
      <c r="B910" s="140" t="str">
        <f>IF(ACOMPANHAMENTO_02[[#This Row],[MAT]]="","",COUNTA($C$8:C910))</f>
        <v/>
      </c>
      <c r="C910" s="3"/>
      <c r="D910" s="28" t="str">
        <f>IFERROR(VLOOKUP(ACOMPANHAMENTO_02[[#This Row],[MAT]],FUNCIONARIOS[],3,FALSE),"")</f>
        <v/>
      </c>
      <c r="E910" s="28" t="str">
        <f>IFERROR(VLOOKUP(ACOMPANHAMENTO_02[[#This Row],[MAT]],FUNCIONARIOS[],4,FALSE),"")</f>
        <v/>
      </c>
      <c r="F910" s="8"/>
      <c r="G910" s="7"/>
      <c r="H910" s="28" t="str">
        <f>IFERROR(VLOOKUP(ACOMPANHAMENTO_02[[#This Row],[COD.S]],TABELA_PRODUÇÃO[[COD]:[SERVIÇOS]],3,FALSE),"")</f>
        <v/>
      </c>
      <c r="I910" s="140" t="str">
        <f>IFERROR(VLOOKUP(ACOMPANHAMENTO_02[[#This Row],[COD.S]],TABELA_PRODUÇÃO[[COD]:[UND.]],4,FALSE),"")</f>
        <v/>
      </c>
      <c r="J910" s="141"/>
      <c r="K910" s="58"/>
      <c r="L910" s="9"/>
      <c r="M91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1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1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10" s="140">
        <f>ACOMPANHAMENTO_02[[#This Row],[QUANT]]</f>
        <v>0</v>
      </c>
    </row>
    <row r="911" spans="2:16" x14ac:dyDescent="0.25">
      <c r="B911" s="140" t="str">
        <f>IF(ACOMPANHAMENTO_02[[#This Row],[MAT]]="","",COUNTA($C$8:C911))</f>
        <v/>
      </c>
      <c r="C911" s="3"/>
      <c r="D911" s="28" t="str">
        <f>IFERROR(VLOOKUP(ACOMPANHAMENTO_02[[#This Row],[MAT]],FUNCIONARIOS[],3,FALSE),"")</f>
        <v/>
      </c>
      <c r="E911" s="28" t="str">
        <f>IFERROR(VLOOKUP(ACOMPANHAMENTO_02[[#This Row],[MAT]],FUNCIONARIOS[],4,FALSE),"")</f>
        <v/>
      </c>
      <c r="F911" s="8"/>
      <c r="G911" s="7"/>
      <c r="H911" s="28" t="str">
        <f>IFERROR(VLOOKUP(ACOMPANHAMENTO_02[[#This Row],[COD.S]],TABELA_PRODUÇÃO[[COD]:[SERVIÇOS]],3,FALSE),"")</f>
        <v/>
      </c>
      <c r="I911" s="140" t="str">
        <f>IFERROR(VLOOKUP(ACOMPANHAMENTO_02[[#This Row],[COD.S]],TABELA_PRODUÇÃO[[COD]:[UND.]],4,FALSE),"")</f>
        <v/>
      </c>
      <c r="J911" s="141"/>
      <c r="K911" s="58"/>
      <c r="L911" s="9"/>
      <c r="M91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1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1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11" s="140">
        <f>ACOMPANHAMENTO_02[[#This Row],[QUANT]]</f>
        <v>0</v>
      </c>
    </row>
    <row r="912" spans="2:16" x14ac:dyDescent="0.25">
      <c r="B912" s="140" t="str">
        <f>IF(ACOMPANHAMENTO_02[[#This Row],[MAT]]="","",COUNTA($C$8:C912))</f>
        <v/>
      </c>
      <c r="C912" s="3"/>
      <c r="D912" s="28" t="str">
        <f>IFERROR(VLOOKUP(ACOMPANHAMENTO_02[[#This Row],[MAT]],FUNCIONARIOS[],3,FALSE),"")</f>
        <v/>
      </c>
      <c r="E912" s="28" t="str">
        <f>IFERROR(VLOOKUP(ACOMPANHAMENTO_02[[#This Row],[MAT]],FUNCIONARIOS[],4,FALSE),"")</f>
        <v/>
      </c>
      <c r="F912" s="8"/>
      <c r="G912" s="7"/>
      <c r="H912" s="28" t="str">
        <f>IFERROR(VLOOKUP(ACOMPANHAMENTO_02[[#This Row],[COD.S]],TABELA_PRODUÇÃO[[COD]:[SERVIÇOS]],3,FALSE),"")</f>
        <v/>
      </c>
      <c r="I912" s="140" t="str">
        <f>IFERROR(VLOOKUP(ACOMPANHAMENTO_02[[#This Row],[COD.S]],TABELA_PRODUÇÃO[[COD]:[UND.]],4,FALSE),"")</f>
        <v/>
      </c>
      <c r="J912" s="141"/>
      <c r="K912" s="58"/>
      <c r="L912" s="9"/>
      <c r="M91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1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1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12" s="140">
        <f>ACOMPANHAMENTO_02[[#This Row],[QUANT]]</f>
        <v>0</v>
      </c>
    </row>
    <row r="913" spans="2:16" x14ac:dyDescent="0.25">
      <c r="B913" s="140" t="str">
        <f>IF(ACOMPANHAMENTO_02[[#This Row],[MAT]]="","",COUNTA($C$8:C913))</f>
        <v/>
      </c>
      <c r="C913" s="3"/>
      <c r="D913" s="28" t="str">
        <f>IFERROR(VLOOKUP(ACOMPANHAMENTO_02[[#This Row],[MAT]],FUNCIONARIOS[],3,FALSE),"")</f>
        <v/>
      </c>
      <c r="E913" s="28" t="str">
        <f>IFERROR(VLOOKUP(ACOMPANHAMENTO_02[[#This Row],[MAT]],FUNCIONARIOS[],4,FALSE),"")</f>
        <v/>
      </c>
      <c r="F913" s="8"/>
      <c r="G913" s="7"/>
      <c r="H913" s="28" t="str">
        <f>IFERROR(VLOOKUP(ACOMPANHAMENTO_02[[#This Row],[COD.S]],TABELA_PRODUÇÃO[[COD]:[SERVIÇOS]],3,FALSE),"")</f>
        <v/>
      </c>
      <c r="I913" s="140" t="str">
        <f>IFERROR(VLOOKUP(ACOMPANHAMENTO_02[[#This Row],[COD.S]],TABELA_PRODUÇÃO[[COD]:[UND.]],4,FALSE),"")</f>
        <v/>
      </c>
      <c r="J913" s="141"/>
      <c r="K913" s="58"/>
      <c r="L913" s="9"/>
      <c r="M91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1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1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13" s="140">
        <f>ACOMPANHAMENTO_02[[#This Row],[QUANT]]</f>
        <v>0</v>
      </c>
    </row>
    <row r="914" spans="2:16" x14ac:dyDescent="0.25">
      <c r="B914" s="140" t="str">
        <f>IF(ACOMPANHAMENTO_02[[#This Row],[MAT]]="","",COUNTA($C$8:C914))</f>
        <v/>
      </c>
      <c r="C914" s="3"/>
      <c r="D914" s="28" t="str">
        <f>IFERROR(VLOOKUP(ACOMPANHAMENTO_02[[#This Row],[MAT]],FUNCIONARIOS[],3,FALSE),"")</f>
        <v/>
      </c>
      <c r="E914" s="28" t="str">
        <f>IFERROR(VLOOKUP(ACOMPANHAMENTO_02[[#This Row],[MAT]],FUNCIONARIOS[],4,FALSE),"")</f>
        <v/>
      </c>
      <c r="F914" s="8"/>
      <c r="G914" s="7"/>
      <c r="H914" s="28" t="str">
        <f>IFERROR(VLOOKUP(ACOMPANHAMENTO_02[[#This Row],[COD.S]],TABELA_PRODUÇÃO[[COD]:[SERVIÇOS]],3,FALSE),"")</f>
        <v/>
      </c>
      <c r="I914" s="140" t="str">
        <f>IFERROR(VLOOKUP(ACOMPANHAMENTO_02[[#This Row],[COD.S]],TABELA_PRODUÇÃO[[COD]:[UND.]],4,FALSE),"")</f>
        <v/>
      </c>
      <c r="J914" s="141"/>
      <c r="K914" s="58"/>
      <c r="L914" s="9"/>
      <c r="M91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1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1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14" s="140">
        <f>ACOMPANHAMENTO_02[[#This Row],[QUANT]]</f>
        <v>0</v>
      </c>
    </row>
    <row r="915" spans="2:16" x14ac:dyDescent="0.25">
      <c r="B915" s="140" t="str">
        <f>IF(ACOMPANHAMENTO_02[[#This Row],[MAT]]="","",COUNTA($C$8:C915))</f>
        <v/>
      </c>
      <c r="C915" s="3"/>
      <c r="D915" s="28" t="str">
        <f>IFERROR(VLOOKUP(ACOMPANHAMENTO_02[[#This Row],[MAT]],FUNCIONARIOS[],3,FALSE),"")</f>
        <v/>
      </c>
      <c r="E915" s="28" t="str">
        <f>IFERROR(VLOOKUP(ACOMPANHAMENTO_02[[#This Row],[MAT]],FUNCIONARIOS[],4,FALSE),"")</f>
        <v/>
      </c>
      <c r="F915" s="8"/>
      <c r="G915" s="7"/>
      <c r="H915" s="28" t="str">
        <f>IFERROR(VLOOKUP(ACOMPANHAMENTO_02[[#This Row],[COD.S]],TABELA_PRODUÇÃO[[COD]:[SERVIÇOS]],3,FALSE),"")</f>
        <v/>
      </c>
      <c r="I915" s="140" t="str">
        <f>IFERROR(VLOOKUP(ACOMPANHAMENTO_02[[#This Row],[COD.S]],TABELA_PRODUÇÃO[[COD]:[UND.]],4,FALSE),"")</f>
        <v/>
      </c>
      <c r="J915" s="141"/>
      <c r="K915" s="58"/>
      <c r="L915" s="9"/>
      <c r="M91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1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1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15" s="140">
        <f>ACOMPANHAMENTO_02[[#This Row],[QUANT]]</f>
        <v>0</v>
      </c>
    </row>
    <row r="916" spans="2:16" x14ac:dyDescent="0.25">
      <c r="B916" s="140" t="str">
        <f>IF(ACOMPANHAMENTO_02[[#This Row],[MAT]]="","",COUNTA($C$8:C916))</f>
        <v/>
      </c>
      <c r="C916" s="3"/>
      <c r="D916" s="28" t="str">
        <f>IFERROR(VLOOKUP(ACOMPANHAMENTO_02[[#This Row],[MAT]],FUNCIONARIOS[],3,FALSE),"")</f>
        <v/>
      </c>
      <c r="E916" s="28" t="str">
        <f>IFERROR(VLOOKUP(ACOMPANHAMENTO_02[[#This Row],[MAT]],FUNCIONARIOS[],4,FALSE),"")</f>
        <v/>
      </c>
      <c r="F916" s="8"/>
      <c r="G916" s="7"/>
      <c r="H916" s="28" t="str">
        <f>IFERROR(VLOOKUP(ACOMPANHAMENTO_02[[#This Row],[COD.S]],TABELA_PRODUÇÃO[[COD]:[SERVIÇOS]],3,FALSE),"")</f>
        <v/>
      </c>
      <c r="I916" s="140" t="str">
        <f>IFERROR(VLOOKUP(ACOMPANHAMENTO_02[[#This Row],[COD.S]],TABELA_PRODUÇÃO[[COD]:[UND.]],4,FALSE),"")</f>
        <v/>
      </c>
      <c r="J916" s="141"/>
      <c r="K916" s="58"/>
      <c r="L916" s="9"/>
      <c r="M91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1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1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16" s="140">
        <f>ACOMPANHAMENTO_02[[#This Row],[QUANT]]</f>
        <v>0</v>
      </c>
    </row>
    <row r="917" spans="2:16" x14ac:dyDescent="0.25">
      <c r="B917" s="140" t="str">
        <f>IF(ACOMPANHAMENTO_02[[#This Row],[MAT]]="","",COUNTA($C$8:C917))</f>
        <v/>
      </c>
      <c r="C917" s="3"/>
      <c r="D917" s="28" t="str">
        <f>IFERROR(VLOOKUP(ACOMPANHAMENTO_02[[#This Row],[MAT]],FUNCIONARIOS[],3,FALSE),"")</f>
        <v/>
      </c>
      <c r="E917" s="28" t="str">
        <f>IFERROR(VLOOKUP(ACOMPANHAMENTO_02[[#This Row],[MAT]],FUNCIONARIOS[],4,FALSE),"")</f>
        <v/>
      </c>
      <c r="F917" s="8"/>
      <c r="G917" s="7"/>
      <c r="H917" s="28" t="str">
        <f>IFERROR(VLOOKUP(ACOMPANHAMENTO_02[[#This Row],[COD.S]],TABELA_PRODUÇÃO[[COD]:[SERVIÇOS]],3,FALSE),"")</f>
        <v/>
      </c>
      <c r="I917" s="140" t="str">
        <f>IFERROR(VLOOKUP(ACOMPANHAMENTO_02[[#This Row],[COD.S]],TABELA_PRODUÇÃO[[COD]:[UND.]],4,FALSE),"")</f>
        <v/>
      </c>
      <c r="J917" s="141"/>
      <c r="K917" s="58"/>
      <c r="L917" s="9"/>
      <c r="M91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1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1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17" s="140">
        <f>ACOMPANHAMENTO_02[[#This Row],[QUANT]]</f>
        <v>0</v>
      </c>
    </row>
    <row r="918" spans="2:16" x14ac:dyDescent="0.25">
      <c r="B918" s="140" t="str">
        <f>IF(ACOMPANHAMENTO_02[[#This Row],[MAT]]="","",COUNTA($C$8:C918))</f>
        <v/>
      </c>
      <c r="C918" s="3"/>
      <c r="D918" s="28" t="str">
        <f>IFERROR(VLOOKUP(ACOMPANHAMENTO_02[[#This Row],[MAT]],FUNCIONARIOS[],3,FALSE),"")</f>
        <v/>
      </c>
      <c r="E918" s="28" t="str">
        <f>IFERROR(VLOOKUP(ACOMPANHAMENTO_02[[#This Row],[MAT]],FUNCIONARIOS[],4,FALSE),"")</f>
        <v/>
      </c>
      <c r="F918" s="8"/>
      <c r="G918" s="7"/>
      <c r="H918" s="28" t="str">
        <f>IFERROR(VLOOKUP(ACOMPANHAMENTO_02[[#This Row],[COD.S]],TABELA_PRODUÇÃO[[COD]:[SERVIÇOS]],3,FALSE),"")</f>
        <v/>
      </c>
      <c r="I918" s="140" t="str">
        <f>IFERROR(VLOOKUP(ACOMPANHAMENTO_02[[#This Row],[COD.S]],TABELA_PRODUÇÃO[[COD]:[UND.]],4,FALSE),"")</f>
        <v/>
      </c>
      <c r="J918" s="141"/>
      <c r="K918" s="58"/>
      <c r="L918" s="9"/>
      <c r="M91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1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1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18" s="140">
        <f>ACOMPANHAMENTO_02[[#This Row],[QUANT]]</f>
        <v>0</v>
      </c>
    </row>
    <row r="919" spans="2:16" x14ac:dyDescent="0.25">
      <c r="B919" s="140" t="str">
        <f>IF(ACOMPANHAMENTO_02[[#This Row],[MAT]]="","",COUNTA($C$8:C919))</f>
        <v/>
      </c>
      <c r="C919" s="3"/>
      <c r="D919" s="28" t="str">
        <f>IFERROR(VLOOKUP(ACOMPANHAMENTO_02[[#This Row],[MAT]],FUNCIONARIOS[],3,FALSE),"")</f>
        <v/>
      </c>
      <c r="E919" s="28" t="str">
        <f>IFERROR(VLOOKUP(ACOMPANHAMENTO_02[[#This Row],[MAT]],FUNCIONARIOS[],4,FALSE),"")</f>
        <v/>
      </c>
      <c r="F919" s="8"/>
      <c r="G919" s="7"/>
      <c r="H919" s="28" t="str">
        <f>IFERROR(VLOOKUP(ACOMPANHAMENTO_02[[#This Row],[COD.S]],TABELA_PRODUÇÃO[[COD]:[SERVIÇOS]],3,FALSE),"")</f>
        <v/>
      </c>
      <c r="I919" s="140" t="str">
        <f>IFERROR(VLOOKUP(ACOMPANHAMENTO_02[[#This Row],[COD.S]],TABELA_PRODUÇÃO[[COD]:[UND.]],4,FALSE),"")</f>
        <v/>
      </c>
      <c r="J919" s="141"/>
      <c r="K919" s="58"/>
      <c r="L919" s="9"/>
      <c r="M91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1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1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19" s="140">
        <f>ACOMPANHAMENTO_02[[#This Row],[QUANT]]</f>
        <v>0</v>
      </c>
    </row>
    <row r="920" spans="2:16" x14ac:dyDescent="0.25">
      <c r="B920" s="140" t="str">
        <f>IF(ACOMPANHAMENTO_02[[#This Row],[MAT]]="","",COUNTA($C$8:C920))</f>
        <v/>
      </c>
      <c r="C920" s="3"/>
      <c r="D920" s="28" t="str">
        <f>IFERROR(VLOOKUP(ACOMPANHAMENTO_02[[#This Row],[MAT]],FUNCIONARIOS[],3,FALSE),"")</f>
        <v/>
      </c>
      <c r="E920" s="28" t="str">
        <f>IFERROR(VLOOKUP(ACOMPANHAMENTO_02[[#This Row],[MAT]],FUNCIONARIOS[],4,FALSE),"")</f>
        <v/>
      </c>
      <c r="F920" s="8"/>
      <c r="G920" s="7"/>
      <c r="H920" s="28" t="str">
        <f>IFERROR(VLOOKUP(ACOMPANHAMENTO_02[[#This Row],[COD.S]],TABELA_PRODUÇÃO[[COD]:[SERVIÇOS]],3,FALSE),"")</f>
        <v/>
      </c>
      <c r="I920" s="140" t="str">
        <f>IFERROR(VLOOKUP(ACOMPANHAMENTO_02[[#This Row],[COD.S]],TABELA_PRODUÇÃO[[COD]:[UND.]],4,FALSE),"")</f>
        <v/>
      </c>
      <c r="J920" s="141"/>
      <c r="K920" s="58"/>
      <c r="L920" s="9"/>
      <c r="M92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2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2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20" s="140">
        <f>ACOMPANHAMENTO_02[[#This Row],[QUANT]]</f>
        <v>0</v>
      </c>
    </row>
    <row r="921" spans="2:16" x14ac:dyDescent="0.25">
      <c r="B921" s="140" t="str">
        <f>IF(ACOMPANHAMENTO_02[[#This Row],[MAT]]="","",COUNTA($C$8:C921))</f>
        <v/>
      </c>
      <c r="C921" s="3"/>
      <c r="D921" s="28" t="str">
        <f>IFERROR(VLOOKUP(ACOMPANHAMENTO_02[[#This Row],[MAT]],FUNCIONARIOS[],3,FALSE),"")</f>
        <v/>
      </c>
      <c r="E921" s="28" t="str">
        <f>IFERROR(VLOOKUP(ACOMPANHAMENTO_02[[#This Row],[MAT]],FUNCIONARIOS[],4,FALSE),"")</f>
        <v/>
      </c>
      <c r="F921" s="8"/>
      <c r="G921" s="7"/>
      <c r="H921" s="28" t="str">
        <f>IFERROR(VLOOKUP(ACOMPANHAMENTO_02[[#This Row],[COD.S]],TABELA_PRODUÇÃO[[COD]:[SERVIÇOS]],3,FALSE),"")</f>
        <v/>
      </c>
      <c r="I921" s="140" t="str">
        <f>IFERROR(VLOOKUP(ACOMPANHAMENTO_02[[#This Row],[COD.S]],TABELA_PRODUÇÃO[[COD]:[UND.]],4,FALSE),"")</f>
        <v/>
      </c>
      <c r="J921" s="141"/>
      <c r="K921" s="58"/>
      <c r="L921" s="9"/>
      <c r="M92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2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2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21" s="140">
        <f>ACOMPANHAMENTO_02[[#This Row],[QUANT]]</f>
        <v>0</v>
      </c>
    </row>
    <row r="922" spans="2:16" x14ac:dyDescent="0.25">
      <c r="B922" s="140" t="str">
        <f>IF(ACOMPANHAMENTO_02[[#This Row],[MAT]]="","",COUNTA($C$8:C922))</f>
        <v/>
      </c>
      <c r="C922" s="3"/>
      <c r="D922" s="28" t="str">
        <f>IFERROR(VLOOKUP(ACOMPANHAMENTO_02[[#This Row],[MAT]],FUNCIONARIOS[],3,FALSE),"")</f>
        <v/>
      </c>
      <c r="E922" s="28" t="str">
        <f>IFERROR(VLOOKUP(ACOMPANHAMENTO_02[[#This Row],[MAT]],FUNCIONARIOS[],4,FALSE),"")</f>
        <v/>
      </c>
      <c r="F922" s="8"/>
      <c r="G922" s="7"/>
      <c r="H922" s="28" t="str">
        <f>IFERROR(VLOOKUP(ACOMPANHAMENTO_02[[#This Row],[COD.S]],TABELA_PRODUÇÃO[[COD]:[SERVIÇOS]],3,FALSE),"")</f>
        <v/>
      </c>
      <c r="I922" s="140" t="str">
        <f>IFERROR(VLOOKUP(ACOMPANHAMENTO_02[[#This Row],[COD.S]],TABELA_PRODUÇÃO[[COD]:[UND.]],4,FALSE),"")</f>
        <v/>
      </c>
      <c r="J922" s="141"/>
      <c r="K922" s="58"/>
      <c r="L922" s="9"/>
      <c r="M92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2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2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22" s="140">
        <f>ACOMPANHAMENTO_02[[#This Row],[QUANT]]</f>
        <v>0</v>
      </c>
    </row>
    <row r="923" spans="2:16" x14ac:dyDescent="0.25">
      <c r="B923" s="140" t="str">
        <f>IF(ACOMPANHAMENTO_02[[#This Row],[MAT]]="","",COUNTA($C$8:C923))</f>
        <v/>
      </c>
      <c r="C923" s="3"/>
      <c r="D923" s="28" t="str">
        <f>IFERROR(VLOOKUP(ACOMPANHAMENTO_02[[#This Row],[MAT]],FUNCIONARIOS[],3,FALSE),"")</f>
        <v/>
      </c>
      <c r="E923" s="28" t="str">
        <f>IFERROR(VLOOKUP(ACOMPANHAMENTO_02[[#This Row],[MAT]],FUNCIONARIOS[],4,FALSE),"")</f>
        <v/>
      </c>
      <c r="F923" s="8"/>
      <c r="G923" s="7"/>
      <c r="H923" s="28" t="str">
        <f>IFERROR(VLOOKUP(ACOMPANHAMENTO_02[[#This Row],[COD.S]],TABELA_PRODUÇÃO[[COD]:[SERVIÇOS]],3,FALSE),"")</f>
        <v/>
      </c>
      <c r="I923" s="140" t="str">
        <f>IFERROR(VLOOKUP(ACOMPANHAMENTO_02[[#This Row],[COD.S]],TABELA_PRODUÇÃO[[COD]:[UND.]],4,FALSE),"")</f>
        <v/>
      </c>
      <c r="J923" s="141"/>
      <c r="K923" s="58"/>
      <c r="L923" s="9"/>
      <c r="M92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2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2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23" s="140">
        <f>ACOMPANHAMENTO_02[[#This Row],[QUANT]]</f>
        <v>0</v>
      </c>
    </row>
    <row r="924" spans="2:16" x14ac:dyDescent="0.25">
      <c r="B924" s="140" t="str">
        <f>IF(ACOMPANHAMENTO_02[[#This Row],[MAT]]="","",COUNTA($C$8:C924))</f>
        <v/>
      </c>
      <c r="C924" s="3"/>
      <c r="D924" s="28" t="str">
        <f>IFERROR(VLOOKUP(ACOMPANHAMENTO_02[[#This Row],[MAT]],FUNCIONARIOS[],3,FALSE),"")</f>
        <v/>
      </c>
      <c r="E924" s="28" t="str">
        <f>IFERROR(VLOOKUP(ACOMPANHAMENTO_02[[#This Row],[MAT]],FUNCIONARIOS[],4,FALSE),"")</f>
        <v/>
      </c>
      <c r="F924" s="8"/>
      <c r="G924" s="7"/>
      <c r="H924" s="28" t="str">
        <f>IFERROR(VLOOKUP(ACOMPANHAMENTO_02[[#This Row],[COD.S]],TABELA_PRODUÇÃO[[COD]:[SERVIÇOS]],3,FALSE),"")</f>
        <v/>
      </c>
      <c r="I924" s="140" t="str">
        <f>IFERROR(VLOOKUP(ACOMPANHAMENTO_02[[#This Row],[COD.S]],TABELA_PRODUÇÃO[[COD]:[UND.]],4,FALSE),"")</f>
        <v/>
      </c>
      <c r="J924" s="141"/>
      <c r="K924" s="58"/>
      <c r="L924" s="9"/>
      <c r="M92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2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2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24" s="140">
        <f>ACOMPANHAMENTO_02[[#This Row],[QUANT]]</f>
        <v>0</v>
      </c>
    </row>
    <row r="925" spans="2:16" x14ac:dyDescent="0.25">
      <c r="B925" s="140" t="str">
        <f>IF(ACOMPANHAMENTO_02[[#This Row],[MAT]]="","",COUNTA($C$8:C925))</f>
        <v/>
      </c>
      <c r="C925" s="3"/>
      <c r="D925" s="28" t="str">
        <f>IFERROR(VLOOKUP(ACOMPANHAMENTO_02[[#This Row],[MAT]],FUNCIONARIOS[],3,FALSE),"")</f>
        <v/>
      </c>
      <c r="E925" s="28" t="str">
        <f>IFERROR(VLOOKUP(ACOMPANHAMENTO_02[[#This Row],[MAT]],FUNCIONARIOS[],4,FALSE),"")</f>
        <v/>
      </c>
      <c r="F925" s="8"/>
      <c r="G925" s="7"/>
      <c r="H925" s="28" t="str">
        <f>IFERROR(VLOOKUP(ACOMPANHAMENTO_02[[#This Row],[COD.S]],TABELA_PRODUÇÃO[[COD]:[SERVIÇOS]],3,FALSE),"")</f>
        <v/>
      </c>
      <c r="I925" s="140" t="str">
        <f>IFERROR(VLOOKUP(ACOMPANHAMENTO_02[[#This Row],[COD.S]],TABELA_PRODUÇÃO[[COD]:[UND.]],4,FALSE),"")</f>
        <v/>
      </c>
      <c r="J925" s="141"/>
      <c r="K925" s="58"/>
      <c r="L925" s="9"/>
      <c r="M92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2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2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25" s="140">
        <f>ACOMPANHAMENTO_02[[#This Row],[QUANT]]</f>
        <v>0</v>
      </c>
    </row>
    <row r="926" spans="2:16" x14ac:dyDescent="0.25">
      <c r="B926" s="140" t="str">
        <f>IF(ACOMPANHAMENTO_02[[#This Row],[MAT]]="","",COUNTA($C$8:C926))</f>
        <v/>
      </c>
      <c r="C926" s="3"/>
      <c r="D926" s="28" t="str">
        <f>IFERROR(VLOOKUP(ACOMPANHAMENTO_02[[#This Row],[MAT]],FUNCIONARIOS[],3,FALSE),"")</f>
        <v/>
      </c>
      <c r="E926" s="28" t="str">
        <f>IFERROR(VLOOKUP(ACOMPANHAMENTO_02[[#This Row],[MAT]],FUNCIONARIOS[],4,FALSE),"")</f>
        <v/>
      </c>
      <c r="F926" s="8"/>
      <c r="G926" s="7"/>
      <c r="H926" s="28" t="str">
        <f>IFERROR(VLOOKUP(ACOMPANHAMENTO_02[[#This Row],[COD.S]],TABELA_PRODUÇÃO[[COD]:[SERVIÇOS]],3,FALSE),"")</f>
        <v/>
      </c>
      <c r="I926" s="140" t="str">
        <f>IFERROR(VLOOKUP(ACOMPANHAMENTO_02[[#This Row],[COD.S]],TABELA_PRODUÇÃO[[COD]:[UND.]],4,FALSE),"")</f>
        <v/>
      </c>
      <c r="J926" s="141"/>
      <c r="K926" s="58"/>
      <c r="L926" s="9"/>
      <c r="M92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2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2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26" s="140">
        <f>ACOMPANHAMENTO_02[[#This Row],[QUANT]]</f>
        <v>0</v>
      </c>
    </row>
    <row r="927" spans="2:16" x14ac:dyDescent="0.25">
      <c r="B927" s="140" t="str">
        <f>IF(ACOMPANHAMENTO_02[[#This Row],[MAT]]="","",COUNTA($C$8:C927))</f>
        <v/>
      </c>
      <c r="C927" s="3"/>
      <c r="D927" s="28" t="str">
        <f>IFERROR(VLOOKUP(ACOMPANHAMENTO_02[[#This Row],[MAT]],FUNCIONARIOS[],3,FALSE),"")</f>
        <v/>
      </c>
      <c r="E927" s="28" t="str">
        <f>IFERROR(VLOOKUP(ACOMPANHAMENTO_02[[#This Row],[MAT]],FUNCIONARIOS[],4,FALSE),"")</f>
        <v/>
      </c>
      <c r="F927" s="8"/>
      <c r="G927" s="7"/>
      <c r="H927" s="28" t="str">
        <f>IFERROR(VLOOKUP(ACOMPANHAMENTO_02[[#This Row],[COD.S]],TABELA_PRODUÇÃO[[COD]:[SERVIÇOS]],3,FALSE),"")</f>
        <v/>
      </c>
      <c r="I927" s="140" t="str">
        <f>IFERROR(VLOOKUP(ACOMPANHAMENTO_02[[#This Row],[COD.S]],TABELA_PRODUÇÃO[[COD]:[UND.]],4,FALSE),"")</f>
        <v/>
      </c>
      <c r="J927" s="141"/>
      <c r="K927" s="58"/>
      <c r="L927" s="9"/>
      <c r="M92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2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2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27" s="140">
        <f>ACOMPANHAMENTO_02[[#This Row],[QUANT]]</f>
        <v>0</v>
      </c>
    </row>
    <row r="928" spans="2:16" x14ac:dyDescent="0.25">
      <c r="B928" s="140" t="str">
        <f>IF(ACOMPANHAMENTO_02[[#This Row],[MAT]]="","",COUNTA($C$8:C928))</f>
        <v/>
      </c>
      <c r="C928" s="3"/>
      <c r="D928" s="28" t="str">
        <f>IFERROR(VLOOKUP(ACOMPANHAMENTO_02[[#This Row],[MAT]],FUNCIONARIOS[],3,FALSE),"")</f>
        <v/>
      </c>
      <c r="E928" s="28" t="str">
        <f>IFERROR(VLOOKUP(ACOMPANHAMENTO_02[[#This Row],[MAT]],FUNCIONARIOS[],4,FALSE),"")</f>
        <v/>
      </c>
      <c r="F928" s="8"/>
      <c r="G928" s="7"/>
      <c r="H928" s="28" t="str">
        <f>IFERROR(VLOOKUP(ACOMPANHAMENTO_02[[#This Row],[COD.S]],TABELA_PRODUÇÃO[[COD]:[SERVIÇOS]],3,FALSE),"")</f>
        <v/>
      </c>
      <c r="I928" s="140" t="str">
        <f>IFERROR(VLOOKUP(ACOMPANHAMENTO_02[[#This Row],[COD.S]],TABELA_PRODUÇÃO[[COD]:[UND.]],4,FALSE),"")</f>
        <v/>
      </c>
      <c r="J928" s="141"/>
      <c r="K928" s="58"/>
      <c r="L928" s="9"/>
      <c r="M92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2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2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28" s="140">
        <f>ACOMPANHAMENTO_02[[#This Row],[QUANT]]</f>
        <v>0</v>
      </c>
    </row>
    <row r="929" spans="2:16" x14ac:dyDescent="0.25">
      <c r="B929" s="140" t="str">
        <f>IF(ACOMPANHAMENTO_02[[#This Row],[MAT]]="","",COUNTA($C$8:C929))</f>
        <v/>
      </c>
      <c r="C929" s="3"/>
      <c r="D929" s="28" t="str">
        <f>IFERROR(VLOOKUP(ACOMPANHAMENTO_02[[#This Row],[MAT]],FUNCIONARIOS[],3,FALSE),"")</f>
        <v/>
      </c>
      <c r="E929" s="28" t="str">
        <f>IFERROR(VLOOKUP(ACOMPANHAMENTO_02[[#This Row],[MAT]],FUNCIONARIOS[],4,FALSE),"")</f>
        <v/>
      </c>
      <c r="F929" s="8"/>
      <c r="G929" s="7"/>
      <c r="H929" s="28" t="str">
        <f>IFERROR(VLOOKUP(ACOMPANHAMENTO_02[[#This Row],[COD.S]],TABELA_PRODUÇÃO[[COD]:[SERVIÇOS]],3,FALSE),"")</f>
        <v/>
      </c>
      <c r="I929" s="140" t="str">
        <f>IFERROR(VLOOKUP(ACOMPANHAMENTO_02[[#This Row],[COD.S]],TABELA_PRODUÇÃO[[COD]:[UND.]],4,FALSE),"")</f>
        <v/>
      </c>
      <c r="J929" s="141"/>
      <c r="K929" s="58"/>
      <c r="L929" s="9"/>
      <c r="M92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2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2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29" s="140">
        <f>ACOMPANHAMENTO_02[[#This Row],[QUANT]]</f>
        <v>0</v>
      </c>
    </row>
    <row r="930" spans="2:16" x14ac:dyDescent="0.25">
      <c r="B930" s="140" t="str">
        <f>IF(ACOMPANHAMENTO_02[[#This Row],[MAT]]="","",COUNTA($C$8:C930))</f>
        <v/>
      </c>
      <c r="C930" s="3"/>
      <c r="D930" s="28" t="str">
        <f>IFERROR(VLOOKUP(ACOMPANHAMENTO_02[[#This Row],[MAT]],FUNCIONARIOS[],3,FALSE),"")</f>
        <v/>
      </c>
      <c r="E930" s="28" t="str">
        <f>IFERROR(VLOOKUP(ACOMPANHAMENTO_02[[#This Row],[MAT]],FUNCIONARIOS[],4,FALSE),"")</f>
        <v/>
      </c>
      <c r="F930" s="8"/>
      <c r="G930" s="7"/>
      <c r="H930" s="28" t="str">
        <f>IFERROR(VLOOKUP(ACOMPANHAMENTO_02[[#This Row],[COD.S]],TABELA_PRODUÇÃO[[COD]:[SERVIÇOS]],3,FALSE),"")</f>
        <v/>
      </c>
      <c r="I930" s="140" t="str">
        <f>IFERROR(VLOOKUP(ACOMPANHAMENTO_02[[#This Row],[COD.S]],TABELA_PRODUÇÃO[[COD]:[UND.]],4,FALSE),"")</f>
        <v/>
      </c>
      <c r="J930" s="141"/>
      <c r="K930" s="58"/>
      <c r="L930" s="9"/>
      <c r="M93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3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3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30" s="140">
        <f>ACOMPANHAMENTO_02[[#This Row],[QUANT]]</f>
        <v>0</v>
      </c>
    </row>
    <row r="931" spans="2:16" x14ac:dyDescent="0.25">
      <c r="B931" s="140" t="str">
        <f>IF(ACOMPANHAMENTO_02[[#This Row],[MAT]]="","",COUNTA($C$8:C931))</f>
        <v/>
      </c>
      <c r="C931" s="3"/>
      <c r="D931" s="28" t="str">
        <f>IFERROR(VLOOKUP(ACOMPANHAMENTO_02[[#This Row],[MAT]],FUNCIONARIOS[],3,FALSE),"")</f>
        <v/>
      </c>
      <c r="E931" s="28" t="str">
        <f>IFERROR(VLOOKUP(ACOMPANHAMENTO_02[[#This Row],[MAT]],FUNCIONARIOS[],4,FALSE),"")</f>
        <v/>
      </c>
      <c r="F931" s="8"/>
      <c r="G931" s="7"/>
      <c r="H931" s="28" t="str">
        <f>IFERROR(VLOOKUP(ACOMPANHAMENTO_02[[#This Row],[COD.S]],TABELA_PRODUÇÃO[[COD]:[SERVIÇOS]],3,FALSE),"")</f>
        <v/>
      </c>
      <c r="I931" s="140" t="str">
        <f>IFERROR(VLOOKUP(ACOMPANHAMENTO_02[[#This Row],[COD.S]],TABELA_PRODUÇÃO[[COD]:[UND.]],4,FALSE),"")</f>
        <v/>
      </c>
      <c r="J931" s="141"/>
      <c r="K931" s="58"/>
      <c r="L931" s="9"/>
      <c r="M93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3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3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31" s="140">
        <f>ACOMPANHAMENTO_02[[#This Row],[QUANT]]</f>
        <v>0</v>
      </c>
    </row>
    <row r="932" spans="2:16" x14ac:dyDescent="0.25">
      <c r="B932" s="140" t="str">
        <f>IF(ACOMPANHAMENTO_02[[#This Row],[MAT]]="","",COUNTA($C$8:C932))</f>
        <v/>
      </c>
      <c r="C932" s="3"/>
      <c r="D932" s="28" t="str">
        <f>IFERROR(VLOOKUP(ACOMPANHAMENTO_02[[#This Row],[MAT]],FUNCIONARIOS[],3,FALSE),"")</f>
        <v/>
      </c>
      <c r="E932" s="28" t="str">
        <f>IFERROR(VLOOKUP(ACOMPANHAMENTO_02[[#This Row],[MAT]],FUNCIONARIOS[],4,FALSE),"")</f>
        <v/>
      </c>
      <c r="F932" s="8"/>
      <c r="G932" s="7"/>
      <c r="H932" s="28" t="str">
        <f>IFERROR(VLOOKUP(ACOMPANHAMENTO_02[[#This Row],[COD.S]],TABELA_PRODUÇÃO[[COD]:[SERVIÇOS]],3,FALSE),"")</f>
        <v/>
      </c>
      <c r="I932" s="140" t="str">
        <f>IFERROR(VLOOKUP(ACOMPANHAMENTO_02[[#This Row],[COD.S]],TABELA_PRODUÇÃO[[COD]:[UND.]],4,FALSE),"")</f>
        <v/>
      </c>
      <c r="J932" s="141"/>
      <c r="K932" s="58"/>
      <c r="L932" s="9"/>
      <c r="M93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3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3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32" s="140">
        <f>ACOMPANHAMENTO_02[[#This Row],[QUANT]]</f>
        <v>0</v>
      </c>
    </row>
    <row r="933" spans="2:16" x14ac:dyDescent="0.25">
      <c r="B933" s="140" t="str">
        <f>IF(ACOMPANHAMENTO_02[[#This Row],[MAT]]="","",COUNTA($C$8:C933))</f>
        <v/>
      </c>
      <c r="C933" s="3"/>
      <c r="D933" s="28" t="str">
        <f>IFERROR(VLOOKUP(ACOMPANHAMENTO_02[[#This Row],[MAT]],FUNCIONARIOS[],3,FALSE),"")</f>
        <v/>
      </c>
      <c r="E933" s="28" t="str">
        <f>IFERROR(VLOOKUP(ACOMPANHAMENTO_02[[#This Row],[MAT]],FUNCIONARIOS[],4,FALSE),"")</f>
        <v/>
      </c>
      <c r="F933" s="8"/>
      <c r="G933" s="7"/>
      <c r="H933" s="28" t="str">
        <f>IFERROR(VLOOKUP(ACOMPANHAMENTO_02[[#This Row],[COD.S]],TABELA_PRODUÇÃO[[COD]:[SERVIÇOS]],3,FALSE),"")</f>
        <v/>
      </c>
      <c r="I933" s="140" t="str">
        <f>IFERROR(VLOOKUP(ACOMPANHAMENTO_02[[#This Row],[COD.S]],TABELA_PRODUÇÃO[[COD]:[UND.]],4,FALSE),"")</f>
        <v/>
      </c>
      <c r="J933" s="141"/>
      <c r="K933" s="58"/>
      <c r="L933" s="9"/>
      <c r="M93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3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3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33" s="140">
        <f>ACOMPANHAMENTO_02[[#This Row],[QUANT]]</f>
        <v>0</v>
      </c>
    </row>
    <row r="934" spans="2:16" x14ac:dyDescent="0.25">
      <c r="B934" s="140" t="str">
        <f>IF(ACOMPANHAMENTO_02[[#This Row],[MAT]]="","",COUNTA($C$8:C934))</f>
        <v/>
      </c>
      <c r="C934" s="3"/>
      <c r="D934" s="28" t="str">
        <f>IFERROR(VLOOKUP(ACOMPANHAMENTO_02[[#This Row],[MAT]],FUNCIONARIOS[],3,FALSE),"")</f>
        <v/>
      </c>
      <c r="E934" s="28" t="str">
        <f>IFERROR(VLOOKUP(ACOMPANHAMENTO_02[[#This Row],[MAT]],FUNCIONARIOS[],4,FALSE),"")</f>
        <v/>
      </c>
      <c r="F934" s="8"/>
      <c r="G934" s="7"/>
      <c r="H934" s="28" t="str">
        <f>IFERROR(VLOOKUP(ACOMPANHAMENTO_02[[#This Row],[COD.S]],TABELA_PRODUÇÃO[[COD]:[SERVIÇOS]],3,FALSE),"")</f>
        <v/>
      </c>
      <c r="I934" s="140" t="str">
        <f>IFERROR(VLOOKUP(ACOMPANHAMENTO_02[[#This Row],[COD.S]],TABELA_PRODUÇÃO[[COD]:[UND.]],4,FALSE),"")</f>
        <v/>
      </c>
      <c r="J934" s="141"/>
      <c r="K934" s="58"/>
      <c r="L934" s="9"/>
      <c r="M93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3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3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34" s="140">
        <f>ACOMPANHAMENTO_02[[#This Row],[QUANT]]</f>
        <v>0</v>
      </c>
    </row>
    <row r="935" spans="2:16" x14ac:dyDescent="0.25">
      <c r="B935" s="140" t="str">
        <f>IF(ACOMPANHAMENTO_02[[#This Row],[MAT]]="","",COUNTA($C$8:C935))</f>
        <v/>
      </c>
      <c r="C935" s="3"/>
      <c r="D935" s="28" t="str">
        <f>IFERROR(VLOOKUP(ACOMPANHAMENTO_02[[#This Row],[MAT]],FUNCIONARIOS[],3,FALSE),"")</f>
        <v/>
      </c>
      <c r="E935" s="28" t="str">
        <f>IFERROR(VLOOKUP(ACOMPANHAMENTO_02[[#This Row],[MAT]],FUNCIONARIOS[],4,FALSE),"")</f>
        <v/>
      </c>
      <c r="F935" s="8"/>
      <c r="G935" s="7"/>
      <c r="H935" s="28" t="str">
        <f>IFERROR(VLOOKUP(ACOMPANHAMENTO_02[[#This Row],[COD.S]],TABELA_PRODUÇÃO[[COD]:[SERVIÇOS]],3,FALSE),"")</f>
        <v/>
      </c>
      <c r="I935" s="140" t="str">
        <f>IFERROR(VLOOKUP(ACOMPANHAMENTO_02[[#This Row],[COD.S]],TABELA_PRODUÇÃO[[COD]:[UND.]],4,FALSE),"")</f>
        <v/>
      </c>
      <c r="J935" s="141"/>
      <c r="K935" s="58"/>
      <c r="L935" s="9"/>
      <c r="M93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3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3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35" s="140">
        <f>ACOMPANHAMENTO_02[[#This Row],[QUANT]]</f>
        <v>0</v>
      </c>
    </row>
    <row r="936" spans="2:16" x14ac:dyDescent="0.25">
      <c r="B936" s="140" t="str">
        <f>IF(ACOMPANHAMENTO_02[[#This Row],[MAT]]="","",COUNTA($C$8:C936))</f>
        <v/>
      </c>
      <c r="C936" s="3"/>
      <c r="D936" s="28" t="str">
        <f>IFERROR(VLOOKUP(ACOMPANHAMENTO_02[[#This Row],[MAT]],FUNCIONARIOS[],3,FALSE),"")</f>
        <v/>
      </c>
      <c r="E936" s="28" t="str">
        <f>IFERROR(VLOOKUP(ACOMPANHAMENTO_02[[#This Row],[MAT]],FUNCIONARIOS[],4,FALSE),"")</f>
        <v/>
      </c>
      <c r="F936" s="8"/>
      <c r="G936" s="7"/>
      <c r="H936" s="28" t="str">
        <f>IFERROR(VLOOKUP(ACOMPANHAMENTO_02[[#This Row],[COD.S]],TABELA_PRODUÇÃO[[COD]:[SERVIÇOS]],3,FALSE),"")</f>
        <v/>
      </c>
      <c r="I936" s="140" t="str">
        <f>IFERROR(VLOOKUP(ACOMPANHAMENTO_02[[#This Row],[COD.S]],TABELA_PRODUÇÃO[[COD]:[UND.]],4,FALSE),"")</f>
        <v/>
      </c>
      <c r="J936" s="141"/>
      <c r="K936" s="58"/>
      <c r="L936" s="9"/>
      <c r="M93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3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3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36" s="140">
        <f>ACOMPANHAMENTO_02[[#This Row],[QUANT]]</f>
        <v>0</v>
      </c>
    </row>
    <row r="937" spans="2:16" x14ac:dyDescent="0.25">
      <c r="B937" s="140" t="str">
        <f>IF(ACOMPANHAMENTO_02[[#This Row],[MAT]]="","",COUNTA($C$8:C937))</f>
        <v/>
      </c>
      <c r="C937" s="3"/>
      <c r="D937" s="28" t="str">
        <f>IFERROR(VLOOKUP(ACOMPANHAMENTO_02[[#This Row],[MAT]],FUNCIONARIOS[],3,FALSE),"")</f>
        <v/>
      </c>
      <c r="E937" s="28" t="str">
        <f>IFERROR(VLOOKUP(ACOMPANHAMENTO_02[[#This Row],[MAT]],FUNCIONARIOS[],4,FALSE),"")</f>
        <v/>
      </c>
      <c r="F937" s="8"/>
      <c r="G937" s="7"/>
      <c r="H937" s="28" t="str">
        <f>IFERROR(VLOOKUP(ACOMPANHAMENTO_02[[#This Row],[COD.S]],TABELA_PRODUÇÃO[[COD]:[SERVIÇOS]],3,FALSE),"")</f>
        <v/>
      </c>
      <c r="I937" s="140" t="str">
        <f>IFERROR(VLOOKUP(ACOMPANHAMENTO_02[[#This Row],[COD.S]],TABELA_PRODUÇÃO[[COD]:[UND.]],4,FALSE),"")</f>
        <v/>
      </c>
      <c r="J937" s="141"/>
      <c r="K937" s="58"/>
      <c r="L937" s="9"/>
      <c r="M93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3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3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37" s="140">
        <f>ACOMPANHAMENTO_02[[#This Row],[QUANT]]</f>
        <v>0</v>
      </c>
    </row>
    <row r="938" spans="2:16" x14ac:dyDescent="0.25">
      <c r="B938" s="140" t="str">
        <f>IF(ACOMPANHAMENTO_02[[#This Row],[MAT]]="","",COUNTA($C$8:C938))</f>
        <v/>
      </c>
      <c r="C938" s="3"/>
      <c r="D938" s="28" t="str">
        <f>IFERROR(VLOOKUP(ACOMPANHAMENTO_02[[#This Row],[MAT]],FUNCIONARIOS[],3,FALSE),"")</f>
        <v/>
      </c>
      <c r="E938" s="28" t="str">
        <f>IFERROR(VLOOKUP(ACOMPANHAMENTO_02[[#This Row],[MAT]],FUNCIONARIOS[],4,FALSE),"")</f>
        <v/>
      </c>
      <c r="F938" s="8"/>
      <c r="G938" s="7"/>
      <c r="H938" s="28" t="str">
        <f>IFERROR(VLOOKUP(ACOMPANHAMENTO_02[[#This Row],[COD.S]],TABELA_PRODUÇÃO[[COD]:[SERVIÇOS]],3,FALSE),"")</f>
        <v/>
      </c>
      <c r="I938" s="140" t="str">
        <f>IFERROR(VLOOKUP(ACOMPANHAMENTO_02[[#This Row],[COD.S]],TABELA_PRODUÇÃO[[COD]:[UND.]],4,FALSE),"")</f>
        <v/>
      </c>
      <c r="J938" s="141"/>
      <c r="K938" s="58"/>
      <c r="L938" s="9"/>
      <c r="M93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3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3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38" s="140">
        <f>ACOMPANHAMENTO_02[[#This Row],[QUANT]]</f>
        <v>0</v>
      </c>
    </row>
    <row r="939" spans="2:16" x14ac:dyDescent="0.25">
      <c r="B939" s="140" t="str">
        <f>IF(ACOMPANHAMENTO_02[[#This Row],[MAT]]="","",COUNTA($C$8:C939))</f>
        <v/>
      </c>
      <c r="C939" s="3"/>
      <c r="D939" s="28" t="str">
        <f>IFERROR(VLOOKUP(ACOMPANHAMENTO_02[[#This Row],[MAT]],FUNCIONARIOS[],3,FALSE),"")</f>
        <v/>
      </c>
      <c r="E939" s="28" t="str">
        <f>IFERROR(VLOOKUP(ACOMPANHAMENTO_02[[#This Row],[MAT]],FUNCIONARIOS[],4,FALSE),"")</f>
        <v/>
      </c>
      <c r="F939" s="8"/>
      <c r="G939" s="7"/>
      <c r="H939" s="28" t="str">
        <f>IFERROR(VLOOKUP(ACOMPANHAMENTO_02[[#This Row],[COD.S]],TABELA_PRODUÇÃO[[COD]:[SERVIÇOS]],3,FALSE),"")</f>
        <v/>
      </c>
      <c r="I939" s="140" t="str">
        <f>IFERROR(VLOOKUP(ACOMPANHAMENTO_02[[#This Row],[COD.S]],TABELA_PRODUÇÃO[[COD]:[UND.]],4,FALSE),"")</f>
        <v/>
      </c>
      <c r="J939" s="141"/>
      <c r="K939" s="58"/>
      <c r="L939" s="9"/>
      <c r="M93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3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3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39" s="140">
        <f>ACOMPANHAMENTO_02[[#This Row],[QUANT]]</f>
        <v>0</v>
      </c>
    </row>
    <row r="940" spans="2:16" x14ac:dyDescent="0.25">
      <c r="B940" s="140" t="str">
        <f>IF(ACOMPANHAMENTO_02[[#This Row],[MAT]]="","",COUNTA($C$8:C940))</f>
        <v/>
      </c>
      <c r="C940" s="3"/>
      <c r="D940" s="28" t="str">
        <f>IFERROR(VLOOKUP(ACOMPANHAMENTO_02[[#This Row],[MAT]],FUNCIONARIOS[],3,FALSE),"")</f>
        <v/>
      </c>
      <c r="E940" s="28" t="str">
        <f>IFERROR(VLOOKUP(ACOMPANHAMENTO_02[[#This Row],[MAT]],FUNCIONARIOS[],4,FALSE),"")</f>
        <v/>
      </c>
      <c r="F940" s="8"/>
      <c r="G940" s="7"/>
      <c r="H940" s="28" t="str">
        <f>IFERROR(VLOOKUP(ACOMPANHAMENTO_02[[#This Row],[COD.S]],TABELA_PRODUÇÃO[[COD]:[SERVIÇOS]],3,FALSE),"")</f>
        <v/>
      </c>
      <c r="I940" s="140" t="str">
        <f>IFERROR(VLOOKUP(ACOMPANHAMENTO_02[[#This Row],[COD.S]],TABELA_PRODUÇÃO[[COD]:[UND.]],4,FALSE),"")</f>
        <v/>
      </c>
      <c r="J940" s="141"/>
      <c r="K940" s="58"/>
      <c r="L940" s="9"/>
      <c r="M94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4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4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40" s="140">
        <f>ACOMPANHAMENTO_02[[#This Row],[QUANT]]</f>
        <v>0</v>
      </c>
    </row>
    <row r="941" spans="2:16" x14ac:dyDescent="0.25">
      <c r="B941" s="140" t="str">
        <f>IF(ACOMPANHAMENTO_02[[#This Row],[MAT]]="","",COUNTA($C$8:C941))</f>
        <v/>
      </c>
      <c r="C941" s="3"/>
      <c r="D941" s="28" t="str">
        <f>IFERROR(VLOOKUP(ACOMPANHAMENTO_02[[#This Row],[MAT]],FUNCIONARIOS[],3,FALSE),"")</f>
        <v/>
      </c>
      <c r="E941" s="28" t="str">
        <f>IFERROR(VLOOKUP(ACOMPANHAMENTO_02[[#This Row],[MAT]],FUNCIONARIOS[],4,FALSE),"")</f>
        <v/>
      </c>
      <c r="F941" s="8"/>
      <c r="G941" s="7"/>
      <c r="H941" s="28" t="str">
        <f>IFERROR(VLOOKUP(ACOMPANHAMENTO_02[[#This Row],[COD.S]],TABELA_PRODUÇÃO[[COD]:[SERVIÇOS]],3,FALSE),"")</f>
        <v/>
      </c>
      <c r="I941" s="140" t="str">
        <f>IFERROR(VLOOKUP(ACOMPANHAMENTO_02[[#This Row],[COD.S]],TABELA_PRODUÇÃO[[COD]:[UND.]],4,FALSE),"")</f>
        <v/>
      </c>
      <c r="J941" s="141"/>
      <c r="K941" s="58"/>
      <c r="L941" s="9"/>
      <c r="M94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4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4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41" s="140">
        <f>ACOMPANHAMENTO_02[[#This Row],[QUANT]]</f>
        <v>0</v>
      </c>
    </row>
    <row r="942" spans="2:16" x14ac:dyDescent="0.25">
      <c r="B942" s="140" t="str">
        <f>IF(ACOMPANHAMENTO_02[[#This Row],[MAT]]="","",COUNTA($C$8:C942))</f>
        <v/>
      </c>
      <c r="C942" s="3"/>
      <c r="D942" s="28" t="str">
        <f>IFERROR(VLOOKUP(ACOMPANHAMENTO_02[[#This Row],[MAT]],FUNCIONARIOS[],3,FALSE),"")</f>
        <v/>
      </c>
      <c r="E942" s="28" t="str">
        <f>IFERROR(VLOOKUP(ACOMPANHAMENTO_02[[#This Row],[MAT]],FUNCIONARIOS[],4,FALSE),"")</f>
        <v/>
      </c>
      <c r="F942" s="8"/>
      <c r="G942" s="7"/>
      <c r="H942" s="28" t="str">
        <f>IFERROR(VLOOKUP(ACOMPANHAMENTO_02[[#This Row],[COD.S]],TABELA_PRODUÇÃO[[COD]:[SERVIÇOS]],3,FALSE),"")</f>
        <v/>
      </c>
      <c r="I942" s="140" t="str">
        <f>IFERROR(VLOOKUP(ACOMPANHAMENTO_02[[#This Row],[COD.S]],TABELA_PRODUÇÃO[[COD]:[UND.]],4,FALSE),"")</f>
        <v/>
      </c>
      <c r="J942" s="141"/>
      <c r="K942" s="58"/>
      <c r="L942" s="9"/>
      <c r="M94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4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4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42" s="140">
        <f>ACOMPANHAMENTO_02[[#This Row],[QUANT]]</f>
        <v>0</v>
      </c>
    </row>
    <row r="943" spans="2:16" x14ac:dyDescent="0.25">
      <c r="B943" s="140" t="str">
        <f>IF(ACOMPANHAMENTO_02[[#This Row],[MAT]]="","",COUNTA($C$8:C943))</f>
        <v/>
      </c>
      <c r="C943" s="3"/>
      <c r="D943" s="28" t="str">
        <f>IFERROR(VLOOKUP(ACOMPANHAMENTO_02[[#This Row],[MAT]],FUNCIONARIOS[],3,FALSE),"")</f>
        <v/>
      </c>
      <c r="E943" s="28" t="str">
        <f>IFERROR(VLOOKUP(ACOMPANHAMENTO_02[[#This Row],[MAT]],FUNCIONARIOS[],4,FALSE),"")</f>
        <v/>
      </c>
      <c r="F943" s="8"/>
      <c r="G943" s="7"/>
      <c r="H943" s="28" t="str">
        <f>IFERROR(VLOOKUP(ACOMPANHAMENTO_02[[#This Row],[COD.S]],TABELA_PRODUÇÃO[[COD]:[SERVIÇOS]],3,FALSE),"")</f>
        <v/>
      </c>
      <c r="I943" s="140" t="str">
        <f>IFERROR(VLOOKUP(ACOMPANHAMENTO_02[[#This Row],[COD.S]],TABELA_PRODUÇÃO[[COD]:[UND.]],4,FALSE),"")</f>
        <v/>
      </c>
      <c r="J943" s="141"/>
      <c r="K943" s="58"/>
      <c r="L943" s="9"/>
      <c r="M94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4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4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43" s="140">
        <f>ACOMPANHAMENTO_02[[#This Row],[QUANT]]</f>
        <v>0</v>
      </c>
    </row>
    <row r="944" spans="2:16" x14ac:dyDescent="0.25">
      <c r="B944" s="140" t="str">
        <f>IF(ACOMPANHAMENTO_02[[#This Row],[MAT]]="","",COUNTA($C$8:C944))</f>
        <v/>
      </c>
      <c r="C944" s="3"/>
      <c r="D944" s="28" t="str">
        <f>IFERROR(VLOOKUP(ACOMPANHAMENTO_02[[#This Row],[MAT]],FUNCIONARIOS[],3,FALSE),"")</f>
        <v/>
      </c>
      <c r="E944" s="28" t="str">
        <f>IFERROR(VLOOKUP(ACOMPANHAMENTO_02[[#This Row],[MAT]],FUNCIONARIOS[],4,FALSE),"")</f>
        <v/>
      </c>
      <c r="F944" s="8"/>
      <c r="G944" s="7"/>
      <c r="H944" s="28" t="str">
        <f>IFERROR(VLOOKUP(ACOMPANHAMENTO_02[[#This Row],[COD.S]],TABELA_PRODUÇÃO[[COD]:[SERVIÇOS]],3,FALSE),"")</f>
        <v/>
      </c>
      <c r="I944" s="140" t="str">
        <f>IFERROR(VLOOKUP(ACOMPANHAMENTO_02[[#This Row],[COD.S]],TABELA_PRODUÇÃO[[COD]:[UND.]],4,FALSE),"")</f>
        <v/>
      </c>
      <c r="J944" s="141"/>
      <c r="K944" s="58"/>
      <c r="L944" s="9"/>
      <c r="M94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4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4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44" s="140">
        <f>ACOMPANHAMENTO_02[[#This Row],[QUANT]]</f>
        <v>0</v>
      </c>
    </row>
    <row r="945" spans="2:16" x14ac:dyDescent="0.25">
      <c r="B945" s="140" t="str">
        <f>IF(ACOMPANHAMENTO_02[[#This Row],[MAT]]="","",COUNTA($C$8:C945))</f>
        <v/>
      </c>
      <c r="C945" s="3"/>
      <c r="D945" s="28" t="str">
        <f>IFERROR(VLOOKUP(ACOMPANHAMENTO_02[[#This Row],[MAT]],FUNCIONARIOS[],3,FALSE),"")</f>
        <v/>
      </c>
      <c r="E945" s="28" t="str">
        <f>IFERROR(VLOOKUP(ACOMPANHAMENTO_02[[#This Row],[MAT]],FUNCIONARIOS[],4,FALSE),"")</f>
        <v/>
      </c>
      <c r="F945" s="8"/>
      <c r="G945" s="7"/>
      <c r="H945" s="28" t="str">
        <f>IFERROR(VLOOKUP(ACOMPANHAMENTO_02[[#This Row],[COD.S]],TABELA_PRODUÇÃO[[COD]:[SERVIÇOS]],3,FALSE),"")</f>
        <v/>
      </c>
      <c r="I945" s="140" t="str">
        <f>IFERROR(VLOOKUP(ACOMPANHAMENTO_02[[#This Row],[COD.S]],TABELA_PRODUÇÃO[[COD]:[UND.]],4,FALSE),"")</f>
        <v/>
      </c>
      <c r="J945" s="141"/>
      <c r="K945" s="58"/>
      <c r="L945" s="9"/>
      <c r="M94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4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4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45" s="140">
        <f>ACOMPANHAMENTO_02[[#This Row],[QUANT]]</f>
        <v>0</v>
      </c>
    </row>
    <row r="946" spans="2:16" x14ac:dyDescent="0.25">
      <c r="B946" s="140" t="str">
        <f>IF(ACOMPANHAMENTO_02[[#This Row],[MAT]]="","",COUNTA($C$8:C946))</f>
        <v/>
      </c>
      <c r="C946" s="3"/>
      <c r="D946" s="28" t="str">
        <f>IFERROR(VLOOKUP(ACOMPANHAMENTO_02[[#This Row],[MAT]],FUNCIONARIOS[],3,FALSE),"")</f>
        <v/>
      </c>
      <c r="E946" s="28" t="str">
        <f>IFERROR(VLOOKUP(ACOMPANHAMENTO_02[[#This Row],[MAT]],FUNCIONARIOS[],4,FALSE),"")</f>
        <v/>
      </c>
      <c r="F946" s="8"/>
      <c r="G946" s="7"/>
      <c r="H946" s="28" t="str">
        <f>IFERROR(VLOOKUP(ACOMPANHAMENTO_02[[#This Row],[COD.S]],TABELA_PRODUÇÃO[[COD]:[SERVIÇOS]],3,FALSE),"")</f>
        <v/>
      </c>
      <c r="I946" s="140" t="str">
        <f>IFERROR(VLOOKUP(ACOMPANHAMENTO_02[[#This Row],[COD.S]],TABELA_PRODUÇÃO[[COD]:[UND.]],4,FALSE),"")</f>
        <v/>
      </c>
      <c r="J946" s="141"/>
      <c r="K946" s="58"/>
      <c r="L946" s="9"/>
      <c r="M94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4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4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46" s="140">
        <f>ACOMPANHAMENTO_02[[#This Row],[QUANT]]</f>
        <v>0</v>
      </c>
    </row>
    <row r="947" spans="2:16" x14ac:dyDescent="0.25">
      <c r="B947" s="140" t="str">
        <f>IF(ACOMPANHAMENTO_02[[#This Row],[MAT]]="","",COUNTA($C$8:C947))</f>
        <v/>
      </c>
      <c r="C947" s="3"/>
      <c r="D947" s="28" t="str">
        <f>IFERROR(VLOOKUP(ACOMPANHAMENTO_02[[#This Row],[MAT]],FUNCIONARIOS[],3,FALSE),"")</f>
        <v/>
      </c>
      <c r="E947" s="28" t="str">
        <f>IFERROR(VLOOKUP(ACOMPANHAMENTO_02[[#This Row],[MAT]],FUNCIONARIOS[],4,FALSE),"")</f>
        <v/>
      </c>
      <c r="F947" s="8"/>
      <c r="G947" s="7"/>
      <c r="H947" s="28" t="str">
        <f>IFERROR(VLOOKUP(ACOMPANHAMENTO_02[[#This Row],[COD.S]],TABELA_PRODUÇÃO[[COD]:[SERVIÇOS]],3,FALSE),"")</f>
        <v/>
      </c>
      <c r="I947" s="140" t="str">
        <f>IFERROR(VLOOKUP(ACOMPANHAMENTO_02[[#This Row],[COD.S]],TABELA_PRODUÇÃO[[COD]:[UND.]],4,FALSE),"")</f>
        <v/>
      </c>
      <c r="J947" s="141"/>
      <c r="K947" s="58"/>
      <c r="L947" s="9"/>
      <c r="M94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4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4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47" s="140">
        <f>ACOMPANHAMENTO_02[[#This Row],[QUANT]]</f>
        <v>0</v>
      </c>
    </row>
    <row r="948" spans="2:16" x14ac:dyDescent="0.25">
      <c r="B948" s="140" t="str">
        <f>IF(ACOMPANHAMENTO_02[[#This Row],[MAT]]="","",COUNTA($C$8:C948))</f>
        <v/>
      </c>
      <c r="C948" s="3"/>
      <c r="D948" s="28" t="str">
        <f>IFERROR(VLOOKUP(ACOMPANHAMENTO_02[[#This Row],[MAT]],FUNCIONARIOS[],3,FALSE),"")</f>
        <v/>
      </c>
      <c r="E948" s="28" t="str">
        <f>IFERROR(VLOOKUP(ACOMPANHAMENTO_02[[#This Row],[MAT]],FUNCIONARIOS[],4,FALSE),"")</f>
        <v/>
      </c>
      <c r="F948" s="8"/>
      <c r="G948" s="7"/>
      <c r="H948" s="28" t="str">
        <f>IFERROR(VLOOKUP(ACOMPANHAMENTO_02[[#This Row],[COD.S]],TABELA_PRODUÇÃO[[COD]:[SERVIÇOS]],3,FALSE),"")</f>
        <v/>
      </c>
      <c r="I948" s="140" t="str">
        <f>IFERROR(VLOOKUP(ACOMPANHAMENTO_02[[#This Row],[COD.S]],TABELA_PRODUÇÃO[[COD]:[UND.]],4,FALSE),"")</f>
        <v/>
      </c>
      <c r="J948" s="141"/>
      <c r="K948" s="58"/>
      <c r="L948" s="9"/>
      <c r="M94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4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4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48" s="140">
        <f>ACOMPANHAMENTO_02[[#This Row],[QUANT]]</f>
        <v>0</v>
      </c>
    </row>
    <row r="949" spans="2:16" x14ac:dyDescent="0.25">
      <c r="B949" s="140" t="str">
        <f>IF(ACOMPANHAMENTO_02[[#This Row],[MAT]]="","",COUNTA($C$8:C949))</f>
        <v/>
      </c>
      <c r="C949" s="3"/>
      <c r="D949" s="28" t="str">
        <f>IFERROR(VLOOKUP(ACOMPANHAMENTO_02[[#This Row],[MAT]],FUNCIONARIOS[],3,FALSE),"")</f>
        <v/>
      </c>
      <c r="E949" s="28" t="str">
        <f>IFERROR(VLOOKUP(ACOMPANHAMENTO_02[[#This Row],[MAT]],FUNCIONARIOS[],4,FALSE),"")</f>
        <v/>
      </c>
      <c r="F949" s="8"/>
      <c r="G949" s="7"/>
      <c r="H949" s="28" t="str">
        <f>IFERROR(VLOOKUP(ACOMPANHAMENTO_02[[#This Row],[COD.S]],TABELA_PRODUÇÃO[[COD]:[SERVIÇOS]],3,FALSE),"")</f>
        <v/>
      </c>
      <c r="I949" s="140" t="str">
        <f>IFERROR(VLOOKUP(ACOMPANHAMENTO_02[[#This Row],[COD.S]],TABELA_PRODUÇÃO[[COD]:[UND.]],4,FALSE),"")</f>
        <v/>
      </c>
      <c r="J949" s="141"/>
      <c r="K949" s="58"/>
      <c r="L949" s="9"/>
      <c r="M94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4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4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49" s="140">
        <f>ACOMPANHAMENTO_02[[#This Row],[QUANT]]</f>
        <v>0</v>
      </c>
    </row>
    <row r="950" spans="2:16" x14ac:dyDescent="0.25">
      <c r="B950" s="140" t="str">
        <f>IF(ACOMPANHAMENTO_02[[#This Row],[MAT]]="","",COUNTA($C$8:C950))</f>
        <v/>
      </c>
      <c r="C950" s="3"/>
      <c r="D950" s="28" t="str">
        <f>IFERROR(VLOOKUP(ACOMPANHAMENTO_02[[#This Row],[MAT]],FUNCIONARIOS[],3,FALSE),"")</f>
        <v/>
      </c>
      <c r="E950" s="28" t="str">
        <f>IFERROR(VLOOKUP(ACOMPANHAMENTO_02[[#This Row],[MAT]],FUNCIONARIOS[],4,FALSE),"")</f>
        <v/>
      </c>
      <c r="F950" s="8"/>
      <c r="G950" s="7"/>
      <c r="H950" s="28" t="str">
        <f>IFERROR(VLOOKUP(ACOMPANHAMENTO_02[[#This Row],[COD.S]],TABELA_PRODUÇÃO[[COD]:[SERVIÇOS]],3,FALSE),"")</f>
        <v/>
      </c>
      <c r="I950" s="140" t="str">
        <f>IFERROR(VLOOKUP(ACOMPANHAMENTO_02[[#This Row],[COD.S]],TABELA_PRODUÇÃO[[COD]:[UND.]],4,FALSE),"")</f>
        <v/>
      </c>
      <c r="J950" s="141"/>
      <c r="K950" s="58"/>
      <c r="L950" s="9"/>
      <c r="M95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5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5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50" s="140">
        <f>ACOMPANHAMENTO_02[[#This Row],[QUANT]]</f>
        <v>0</v>
      </c>
    </row>
    <row r="951" spans="2:16" x14ac:dyDescent="0.25">
      <c r="B951" s="140" t="str">
        <f>IF(ACOMPANHAMENTO_02[[#This Row],[MAT]]="","",COUNTA($C$8:C951))</f>
        <v/>
      </c>
      <c r="C951" s="3"/>
      <c r="D951" s="28" t="str">
        <f>IFERROR(VLOOKUP(ACOMPANHAMENTO_02[[#This Row],[MAT]],FUNCIONARIOS[],3,FALSE),"")</f>
        <v/>
      </c>
      <c r="E951" s="28" t="str">
        <f>IFERROR(VLOOKUP(ACOMPANHAMENTO_02[[#This Row],[MAT]],FUNCIONARIOS[],4,FALSE),"")</f>
        <v/>
      </c>
      <c r="F951" s="8"/>
      <c r="G951" s="7"/>
      <c r="H951" s="28" t="str">
        <f>IFERROR(VLOOKUP(ACOMPANHAMENTO_02[[#This Row],[COD.S]],TABELA_PRODUÇÃO[[COD]:[SERVIÇOS]],3,FALSE),"")</f>
        <v/>
      </c>
      <c r="I951" s="140" t="str">
        <f>IFERROR(VLOOKUP(ACOMPANHAMENTO_02[[#This Row],[COD.S]],TABELA_PRODUÇÃO[[COD]:[UND.]],4,FALSE),"")</f>
        <v/>
      </c>
      <c r="J951" s="141"/>
      <c r="K951" s="58"/>
      <c r="L951" s="9"/>
      <c r="M95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5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5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51" s="140">
        <f>ACOMPANHAMENTO_02[[#This Row],[QUANT]]</f>
        <v>0</v>
      </c>
    </row>
    <row r="952" spans="2:16" x14ac:dyDescent="0.25">
      <c r="B952" s="140" t="str">
        <f>IF(ACOMPANHAMENTO_02[[#This Row],[MAT]]="","",COUNTA($C$8:C952))</f>
        <v/>
      </c>
      <c r="C952" s="3"/>
      <c r="D952" s="28" t="str">
        <f>IFERROR(VLOOKUP(ACOMPANHAMENTO_02[[#This Row],[MAT]],FUNCIONARIOS[],3,FALSE),"")</f>
        <v/>
      </c>
      <c r="E952" s="28" t="str">
        <f>IFERROR(VLOOKUP(ACOMPANHAMENTO_02[[#This Row],[MAT]],FUNCIONARIOS[],4,FALSE),"")</f>
        <v/>
      </c>
      <c r="F952" s="8"/>
      <c r="G952" s="7"/>
      <c r="H952" s="28" t="str">
        <f>IFERROR(VLOOKUP(ACOMPANHAMENTO_02[[#This Row],[COD.S]],TABELA_PRODUÇÃO[[COD]:[SERVIÇOS]],3,FALSE),"")</f>
        <v/>
      </c>
      <c r="I952" s="140" t="str">
        <f>IFERROR(VLOOKUP(ACOMPANHAMENTO_02[[#This Row],[COD.S]],TABELA_PRODUÇÃO[[COD]:[UND.]],4,FALSE),"")</f>
        <v/>
      </c>
      <c r="J952" s="141"/>
      <c r="K952" s="58"/>
      <c r="L952" s="9"/>
      <c r="M95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5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5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52" s="140">
        <f>ACOMPANHAMENTO_02[[#This Row],[QUANT]]</f>
        <v>0</v>
      </c>
    </row>
    <row r="953" spans="2:16" x14ac:dyDescent="0.25">
      <c r="B953" s="140" t="str">
        <f>IF(ACOMPANHAMENTO_02[[#This Row],[MAT]]="","",COUNTA($C$8:C953))</f>
        <v/>
      </c>
      <c r="C953" s="3"/>
      <c r="D953" s="28" t="str">
        <f>IFERROR(VLOOKUP(ACOMPANHAMENTO_02[[#This Row],[MAT]],FUNCIONARIOS[],3,FALSE),"")</f>
        <v/>
      </c>
      <c r="E953" s="28" t="str">
        <f>IFERROR(VLOOKUP(ACOMPANHAMENTO_02[[#This Row],[MAT]],FUNCIONARIOS[],4,FALSE),"")</f>
        <v/>
      </c>
      <c r="F953" s="8"/>
      <c r="G953" s="7"/>
      <c r="H953" s="28" t="str">
        <f>IFERROR(VLOOKUP(ACOMPANHAMENTO_02[[#This Row],[COD.S]],TABELA_PRODUÇÃO[[COD]:[SERVIÇOS]],3,FALSE),"")</f>
        <v/>
      </c>
      <c r="I953" s="140" t="str">
        <f>IFERROR(VLOOKUP(ACOMPANHAMENTO_02[[#This Row],[COD.S]],TABELA_PRODUÇÃO[[COD]:[UND.]],4,FALSE),"")</f>
        <v/>
      </c>
      <c r="J953" s="141"/>
      <c r="K953" s="58"/>
      <c r="L953" s="9"/>
      <c r="M95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5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5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53" s="140">
        <f>ACOMPANHAMENTO_02[[#This Row],[QUANT]]</f>
        <v>0</v>
      </c>
    </row>
    <row r="954" spans="2:16" x14ac:dyDescent="0.25">
      <c r="B954" s="140" t="str">
        <f>IF(ACOMPANHAMENTO_02[[#This Row],[MAT]]="","",COUNTA($C$8:C954))</f>
        <v/>
      </c>
      <c r="C954" s="3"/>
      <c r="D954" s="28" t="str">
        <f>IFERROR(VLOOKUP(ACOMPANHAMENTO_02[[#This Row],[MAT]],FUNCIONARIOS[],3,FALSE),"")</f>
        <v/>
      </c>
      <c r="E954" s="28" t="str">
        <f>IFERROR(VLOOKUP(ACOMPANHAMENTO_02[[#This Row],[MAT]],FUNCIONARIOS[],4,FALSE),"")</f>
        <v/>
      </c>
      <c r="F954" s="8"/>
      <c r="G954" s="7"/>
      <c r="H954" s="28" t="str">
        <f>IFERROR(VLOOKUP(ACOMPANHAMENTO_02[[#This Row],[COD.S]],TABELA_PRODUÇÃO[[COD]:[SERVIÇOS]],3,FALSE),"")</f>
        <v/>
      </c>
      <c r="I954" s="140" t="str">
        <f>IFERROR(VLOOKUP(ACOMPANHAMENTO_02[[#This Row],[COD.S]],TABELA_PRODUÇÃO[[COD]:[UND.]],4,FALSE),"")</f>
        <v/>
      </c>
      <c r="J954" s="141"/>
      <c r="K954" s="58"/>
      <c r="L954" s="9"/>
      <c r="M95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5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5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54" s="140">
        <f>ACOMPANHAMENTO_02[[#This Row],[QUANT]]</f>
        <v>0</v>
      </c>
    </row>
    <row r="955" spans="2:16" x14ac:dyDescent="0.25">
      <c r="B955" s="140" t="str">
        <f>IF(ACOMPANHAMENTO_02[[#This Row],[MAT]]="","",COUNTA($C$8:C955))</f>
        <v/>
      </c>
      <c r="C955" s="3"/>
      <c r="D955" s="28" t="str">
        <f>IFERROR(VLOOKUP(ACOMPANHAMENTO_02[[#This Row],[MAT]],FUNCIONARIOS[],3,FALSE),"")</f>
        <v/>
      </c>
      <c r="E955" s="28" t="str">
        <f>IFERROR(VLOOKUP(ACOMPANHAMENTO_02[[#This Row],[MAT]],FUNCIONARIOS[],4,FALSE),"")</f>
        <v/>
      </c>
      <c r="F955" s="8"/>
      <c r="G955" s="7"/>
      <c r="H955" s="28" t="str">
        <f>IFERROR(VLOOKUP(ACOMPANHAMENTO_02[[#This Row],[COD.S]],TABELA_PRODUÇÃO[[COD]:[SERVIÇOS]],3,FALSE),"")</f>
        <v/>
      </c>
      <c r="I955" s="140" t="str">
        <f>IFERROR(VLOOKUP(ACOMPANHAMENTO_02[[#This Row],[COD.S]],TABELA_PRODUÇÃO[[COD]:[UND.]],4,FALSE),"")</f>
        <v/>
      </c>
      <c r="J955" s="141"/>
      <c r="K955" s="58"/>
      <c r="L955" s="9"/>
      <c r="M95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5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5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55" s="140">
        <f>ACOMPANHAMENTO_02[[#This Row],[QUANT]]</f>
        <v>0</v>
      </c>
    </row>
    <row r="956" spans="2:16" x14ac:dyDescent="0.25">
      <c r="B956" s="140" t="str">
        <f>IF(ACOMPANHAMENTO_02[[#This Row],[MAT]]="","",COUNTA($C$8:C956))</f>
        <v/>
      </c>
      <c r="C956" s="3"/>
      <c r="D956" s="28" t="str">
        <f>IFERROR(VLOOKUP(ACOMPANHAMENTO_02[[#This Row],[MAT]],FUNCIONARIOS[],3,FALSE),"")</f>
        <v/>
      </c>
      <c r="E956" s="28" t="str">
        <f>IFERROR(VLOOKUP(ACOMPANHAMENTO_02[[#This Row],[MAT]],FUNCIONARIOS[],4,FALSE),"")</f>
        <v/>
      </c>
      <c r="F956" s="8"/>
      <c r="G956" s="7"/>
      <c r="H956" s="28" t="str">
        <f>IFERROR(VLOOKUP(ACOMPANHAMENTO_02[[#This Row],[COD.S]],TABELA_PRODUÇÃO[[COD]:[SERVIÇOS]],3,FALSE),"")</f>
        <v/>
      </c>
      <c r="I956" s="140" t="str">
        <f>IFERROR(VLOOKUP(ACOMPANHAMENTO_02[[#This Row],[COD.S]],TABELA_PRODUÇÃO[[COD]:[UND.]],4,FALSE),"")</f>
        <v/>
      </c>
      <c r="J956" s="141"/>
      <c r="K956" s="58"/>
      <c r="L956" s="9"/>
      <c r="M95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5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5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56" s="140">
        <f>ACOMPANHAMENTO_02[[#This Row],[QUANT]]</f>
        <v>0</v>
      </c>
    </row>
    <row r="957" spans="2:16" x14ac:dyDescent="0.25">
      <c r="B957" s="140" t="str">
        <f>IF(ACOMPANHAMENTO_02[[#This Row],[MAT]]="","",COUNTA($C$8:C957))</f>
        <v/>
      </c>
      <c r="C957" s="3"/>
      <c r="D957" s="28" t="str">
        <f>IFERROR(VLOOKUP(ACOMPANHAMENTO_02[[#This Row],[MAT]],FUNCIONARIOS[],3,FALSE),"")</f>
        <v/>
      </c>
      <c r="E957" s="28" t="str">
        <f>IFERROR(VLOOKUP(ACOMPANHAMENTO_02[[#This Row],[MAT]],FUNCIONARIOS[],4,FALSE),"")</f>
        <v/>
      </c>
      <c r="F957" s="8"/>
      <c r="G957" s="7"/>
      <c r="H957" s="28" t="str">
        <f>IFERROR(VLOOKUP(ACOMPANHAMENTO_02[[#This Row],[COD.S]],TABELA_PRODUÇÃO[[COD]:[SERVIÇOS]],3,FALSE),"")</f>
        <v/>
      </c>
      <c r="I957" s="140" t="str">
        <f>IFERROR(VLOOKUP(ACOMPANHAMENTO_02[[#This Row],[COD.S]],TABELA_PRODUÇÃO[[COD]:[UND.]],4,FALSE),"")</f>
        <v/>
      </c>
      <c r="J957" s="141"/>
      <c r="K957" s="58"/>
      <c r="L957" s="9"/>
      <c r="M95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5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5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57" s="140">
        <f>ACOMPANHAMENTO_02[[#This Row],[QUANT]]</f>
        <v>0</v>
      </c>
    </row>
    <row r="958" spans="2:16" x14ac:dyDescent="0.25">
      <c r="B958" s="140" t="str">
        <f>IF(ACOMPANHAMENTO_02[[#This Row],[MAT]]="","",COUNTA($C$8:C958))</f>
        <v/>
      </c>
      <c r="C958" s="3"/>
      <c r="D958" s="28" t="str">
        <f>IFERROR(VLOOKUP(ACOMPANHAMENTO_02[[#This Row],[MAT]],FUNCIONARIOS[],3,FALSE),"")</f>
        <v/>
      </c>
      <c r="E958" s="28" t="str">
        <f>IFERROR(VLOOKUP(ACOMPANHAMENTO_02[[#This Row],[MAT]],FUNCIONARIOS[],4,FALSE),"")</f>
        <v/>
      </c>
      <c r="F958" s="8"/>
      <c r="G958" s="7"/>
      <c r="H958" s="28" t="str">
        <f>IFERROR(VLOOKUP(ACOMPANHAMENTO_02[[#This Row],[COD.S]],TABELA_PRODUÇÃO[[COD]:[SERVIÇOS]],3,FALSE),"")</f>
        <v/>
      </c>
      <c r="I958" s="140" t="str">
        <f>IFERROR(VLOOKUP(ACOMPANHAMENTO_02[[#This Row],[COD.S]],TABELA_PRODUÇÃO[[COD]:[UND.]],4,FALSE),"")</f>
        <v/>
      </c>
      <c r="J958" s="141"/>
      <c r="K958" s="58"/>
      <c r="L958" s="9"/>
      <c r="M95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5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5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58" s="140">
        <f>ACOMPANHAMENTO_02[[#This Row],[QUANT]]</f>
        <v>0</v>
      </c>
    </row>
    <row r="959" spans="2:16" x14ac:dyDescent="0.25">
      <c r="B959" s="140" t="str">
        <f>IF(ACOMPANHAMENTO_02[[#This Row],[MAT]]="","",COUNTA($C$8:C959))</f>
        <v/>
      </c>
      <c r="C959" s="3"/>
      <c r="D959" s="28" t="str">
        <f>IFERROR(VLOOKUP(ACOMPANHAMENTO_02[[#This Row],[MAT]],FUNCIONARIOS[],3,FALSE),"")</f>
        <v/>
      </c>
      <c r="E959" s="28" t="str">
        <f>IFERROR(VLOOKUP(ACOMPANHAMENTO_02[[#This Row],[MAT]],FUNCIONARIOS[],4,FALSE),"")</f>
        <v/>
      </c>
      <c r="F959" s="8"/>
      <c r="G959" s="7"/>
      <c r="H959" s="28" t="str">
        <f>IFERROR(VLOOKUP(ACOMPANHAMENTO_02[[#This Row],[COD.S]],TABELA_PRODUÇÃO[[COD]:[SERVIÇOS]],3,FALSE),"")</f>
        <v/>
      </c>
      <c r="I959" s="140" t="str">
        <f>IFERROR(VLOOKUP(ACOMPANHAMENTO_02[[#This Row],[COD.S]],TABELA_PRODUÇÃO[[COD]:[UND.]],4,FALSE),"")</f>
        <v/>
      </c>
      <c r="J959" s="141"/>
      <c r="K959" s="58"/>
      <c r="L959" s="9"/>
      <c r="M95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5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5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59" s="140">
        <f>ACOMPANHAMENTO_02[[#This Row],[QUANT]]</f>
        <v>0</v>
      </c>
    </row>
    <row r="960" spans="2:16" x14ac:dyDescent="0.25">
      <c r="B960" s="140" t="str">
        <f>IF(ACOMPANHAMENTO_02[[#This Row],[MAT]]="","",COUNTA($C$8:C960))</f>
        <v/>
      </c>
      <c r="C960" s="3"/>
      <c r="D960" s="28" t="str">
        <f>IFERROR(VLOOKUP(ACOMPANHAMENTO_02[[#This Row],[MAT]],FUNCIONARIOS[],3,FALSE),"")</f>
        <v/>
      </c>
      <c r="E960" s="28" t="str">
        <f>IFERROR(VLOOKUP(ACOMPANHAMENTO_02[[#This Row],[MAT]],FUNCIONARIOS[],4,FALSE),"")</f>
        <v/>
      </c>
      <c r="F960" s="8"/>
      <c r="G960" s="7"/>
      <c r="H960" s="28" t="str">
        <f>IFERROR(VLOOKUP(ACOMPANHAMENTO_02[[#This Row],[COD.S]],TABELA_PRODUÇÃO[[COD]:[SERVIÇOS]],3,FALSE),"")</f>
        <v/>
      </c>
      <c r="I960" s="140" t="str">
        <f>IFERROR(VLOOKUP(ACOMPANHAMENTO_02[[#This Row],[COD.S]],TABELA_PRODUÇÃO[[COD]:[UND.]],4,FALSE),"")</f>
        <v/>
      </c>
      <c r="J960" s="141"/>
      <c r="K960" s="58"/>
      <c r="L960" s="9"/>
      <c r="M96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6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6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60" s="140">
        <f>ACOMPANHAMENTO_02[[#This Row],[QUANT]]</f>
        <v>0</v>
      </c>
    </row>
    <row r="961" spans="2:16" x14ac:dyDescent="0.25">
      <c r="B961" s="140" t="str">
        <f>IF(ACOMPANHAMENTO_02[[#This Row],[MAT]]="","",COUNTA($C$8:C961))</f>
        <v/>
      </c>
      <c r="C961" s="3"/>
      <c r="D961" s="28" t="str">
        <f>IFERROR(VLOOKUP(ACOMPANHAMENTO_02[[#This Row],[MAT]],FUNCIONARIOS[],3,FALSE),"")</f>
        <v/>
      </c>
      <c r="E961" s="28" t="str">
        <f>IFERROR(VLOOKUP(ACOMPANHAMENTO_02[[#This Row],[MAT]],FUNCIONARIOS[],4,FALSE),"")</f>
        <v/>
      </c>
      <c r="F961" s="8"/>
      <c r="G961" s="7"/>
      <c r="H961" s="28" t="str">
        <f>IFERROR(VLOOKUP(ACOMPANHAMENTO_02[[#This Row],[COD.S]],TABELA_PRODUÇÃO[[COD]:[SERVIÇOS]],3,FALSE),"")</f>
        <v/>
      </c>
      <c r="I961" s="140" t="str">
        <f>IFERROR(VLOOKUP(ACOMPANHAMENTO_02[[#This Row],[COD.S]],TABELA_PRODUÇÃO[[COD]:[UND.]],4,FALSE),"")</f>
        <v/>
      </c>
      <c r="J961" s="141"/>
      <c r="K961" s="58"/>
      <c r="L961" s="9"/>
      <c r="M96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6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6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61" s="140">
        <f>ACOMPANHAMENTO_02[[#This Row],[QUANT]]</f>
        <v>0</v>
      </c>
    </row>
    <row r="962" spans="2:16" x14ac:dyDescent="0.25">
      <c r="B962" s="140" t="str">
        <f>IF(ACOMPANHAMENTO_02[[#This Row],[MAT]]="","",COUNTA($C$8:C962))</f>
        <v/>
      </c>
      <c r="C962" s="3"/>
      <c r="D962" s="28" t="str">
        <f>IFERROR(VLOOKUP(ACOMPANHAMENTO_02[[#This Row],[MAT]],FUNCIONARIOS[],3,FALSE),"")</f>
        <v/>
      </c>
      <c r="E962" s="28" t="str">
        <f>IFERROR(VLOOKUP(ACOMPANHAMENTO_02[[#This Row],[MAT]],FUNCIONARIOS[],4,FALSE),"")</f>
        <v/>
      </c>
      <c r="F962" s="8"/>
      <c r="G962" s="7"/>
      <c r="H962" s="28" t="str">
        <f>IFERROR(VLOOKUP(ACOMPANHAMENTO_02[[#This Row],[COD.S]],TABELA_PRODUÇÃO[[COD]:[SERVIÇOS]],3,FALSE),"")</f>
        <v/>
      </c>
      <c r="I962" s="140" t="str">
        <f>IFERROR(VLOOKUP(ACOMPANHAMENTO_02[[#This Row],[COD.S]],TABELA_PRODUÇÃO[[COD]:[UND.]],4,FALSE),"")</f>
        <v/>
      </c>
      <c r="J962" s="141"/>
      <c r="K962" s="58"/>
      <c r="L962" s="9"/>
      <c r="M96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6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6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62" s="140">
        <f>ACOMPANHAMENTO_02[[#This Row],[QUANT]]</f>
        <v>0</v>
      </c>
    </row>
    <row r="963" spans="2:16" x14ac:dyDescent="0.25">
      <c r="B963" s="140" t="str">
        <f>IF(ACOMPANHAMENTO_02[[#This Row],[MAT]]="","",COUNTA($C$8:C963))</f>
        <v/>
      </c>
      <c r="C963" s="3"/>
      <c r="D963" s="28" t="str">
        <f>IFERROR(VLOOKUP(ACOMPANHAMENTO_02[[#This Row],[MAT]],FUNCIONARIOS[],3,FALSE),"")</f>
        <v/>
      </c>
      <c r="E963" s="28" t="str">
        <f>IFERROR(VLOOKUP(ACOMPANHAMENTO_02[[#This Row],[MAT]],FUNCIONARIOS[],4,FALSE),"")</f>
        <v/>
      </c>
      <c r="F963" s="8"/>
      <c r="G963" s="7"/>
      <c r="H963" s="28" t="str">
        <f>IFERROR(VLOOKUP(ACOMPANHAMENTO_02[[#This Row],[COD.S]],TABELA_PRODUÇÃO[[COD]:[SERVIÇOS]],3,FALSE),"")</f>
        <v/>
      </c>
      <c r="I963" s="140" t="str">
        <f>IFERROR(VLOOKUP(ACOMPANHAMENTO_02[[#This Row],[COD.S]],TABELA_PRODUÇÃO[[COD]:[UND.]],4,FALSE),"")</f>
        <v/>
      </c>
      <c r="J963" s="141"/>
      <c r="K963" s="58"/>
      <c r="L963" s="9"/>
      <c r="M96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6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6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63" s="140">
        <f>ACOMPANHAMENTO_02[[#This Row],[QUANT]]</f>
        <v>0</v>
      </c>
    </row>
    <row r="964" spans="2:16" x14ac:dyDescent="0.25">
      <c r="B964" s="140" t="str">
        <f>IF(ACOMPANHAMENTO_02[[#This Row],[MAT]]="","",COUNTA($C$8:C964))</f>
        <v/>
      </c>
      <c r="C964" s="3"/>
      <c r="D964" s="28" t="str">
        <f>IFERROR(VLOOKUP(ACOMPANHAMENTO_02[[#This Row],[MAT]],FUNCIONARIOS[],3,FALSE),"")</f>
        <v/>
      </c>
      <c r="E964" s="28" t="str">
        <f>IFERROR(VLOOKUP(ACOMPANHAMENTO_02[[#This Row],[MAT]],FUNCIONARIOS[],4,FALSE),"")</f>
        <v/>
      </c>
      <c r="F964" s="8"/>
      <c r="G964" s="7"/>
      <c r="H964" s="28" t="str">
        <f>IFERROR(VLOOKUP(ACOMPANHAMENTO_02[[#This Row],[COD.S]],TABELA_PRODUÇÃO[[COD]:[SERVIÇOS]],3,FALSE),"")</f>
        <v/>
      </c>
      <c r="I964" s="140" t="str">
        <f>IFERROR(VLOOKUP(ACOMPANHAMENTO_02[[#This Row],[COD.S]],TABELA_PRODUÇÃO[[COD]:[UND.]],4,FALSE),"")</f>
        <v/>
      </c>
      <c r="J964" s="141"/>
      <c r="K964" s="58"/>
      <c r="L964" s="9"/>
      <c r="M96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6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6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64" s="140">
        <f>ACOMPANHAMENTO_02[[#This Row],[QUANT]]</f>
        <v>0</v>
      </c>
    </row>
    <row r="965" spans="2:16" x14ac:dyDescent="0.25">
      <c r="B965" s="140" t="str">
        <f>IF(ACOMPANHAMENTO_02[[#This Row],[MAT]]="","",COUNTA($C$8:C965))</f>
        <v/>
      </c>
      <c r="C965" s="3"/>
      <c r="D965" s="28" t="str">
        <f>IFERROR(VLOOKUP(ACOMPANHAMENTO_02[[#This Row],[MAT]],FUNCIONARIOS[],3,FALSE),"")</f>
        <v/>
      </c>
      <c r="E965" s="28" t="str">
        <f>IFERROR(VLOOKUP(ACOMPANHAMENTO_02[[#This Row],[MAT]],FUNCIONARIOS[],4,FALSE),"")</f>
        <v/>
      </c>
      <c r="F965" s="8"/>
      <c r="G965" s="7"/>
      <c r="H965" s="28" t="str">
        <f>IFERROR(VLOOKUP(ACOMPANHAMENTO_02[[#This Row],[COD.S]],TABELA_PRODUÇÃO[[COD]:[SERVIÇOS]],3,FALSE),"")</f>
        <v/>
      </c>
      <c r="I965" s="140" t="str">
        <f>IFERROR(VLOOKUP(ACOMPANHAMENTO_02[[#This Row],[COD.S]],TABELA_PRODUÇÃO[[COD]:[UND.]],4,FALSE),"")</f>
        <v/>
      </c>
      <c r="J965" s="141"/>
      <c r="K965" s="58"/>
      <c r="L965" s="9"/>
      <c r="M96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6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6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65" s="140">
        <f>ACOMPANHAMENTO_02[[#This Row],[QUANT]]</f>
        <v>0</v>
      </c>
    </row>
    <row r="966" spans="2:16" x14ac:dyDescent="0.25">
      <c r="B966" s="140" t="str">
        <f>IF(ACOMPANHAMENTO_02[[#This Row],[MAT]]="","",COUNTA($C$8:C966))</f>
        <v/>
      </c>
      <c r="C966" s="3"/>
      <c r="D966" s="28" t="str">
        <f>IFERROR(VLOOKUP(ACOMPANHAMENTO_02[[#This Row],[MAT]],FUNCIONARIOS[],3,FALSE),"")</f>
        <v/>
      </c>
      <c r="E966" s="28" t="str">
        <f>IFERROR(VLOOKUP(ACOMPANHAMENTO_02[[#This Row],[MAT]],FUNCIONARIOS[],4,FALSE),"")</f>
        <v/>
      </c>
      <c r="F966" s="8"/>
      <c r="G966" s="7"/>
      <c r="H966" s="28" t="str">
        <f>IFERROR(VLOOKUP(ACOMPANHAMENTO_02[[#This Row],[COD.S]],TABELA_PRODUÇÃO[[COD]:[SERVIÇOS]],3,FALSE),"")</f>
        <v/>
      </c>
      <c r="I966" s="140" t="str">
        <f>IFERROR(VLOOKUP(ACOMPANHAMENTO_02[[#This Row],[COD.S]],TABELA_PRODUÇÃO[[COD]:[UND.]],4,FALSE),"")</f>
        <v/>
      </c>
      <c r="J966" s="141"/>
      <c r="K966" s="58"/>
      <c r="L966" s="9"/>
      <c r="M96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6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6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66" s="140">
        <f>ACOMPANHAMENTO_02[[#This Row],[QUANT]]</f>
        <v>0</v>
      </c>
    </row>
    <row r="967" spans="2:16" x14ac:dyDescent="0.25">
      <c r="B967" s="140" t="str">
        <f>IF(ACOMPANHAMENTO_02[[#This Row],[MAT]]="","",COUNTA($C$8:C967))</f>
        <v/>
      </c>
      <c r="C967" s="3"/>
      <c r="D967" s="28" t="str">
        <f>IFERROR(VLOOKUP(ACOMPANHAMENTO_02[[#This Row],[MAT]],FUNCIONARIOS[],3,FALSE),"")</f>
        <v/>
      </c>
      <c r="E967" s="28" t="str">
        <f>IFERROR(VLOOKUP(ACOMPANHAMENTO_02[[#This Row],[MAT]],FUNCIONARIOS[],4,FALSE),"")</f>
        <v/>
      </c>
      <c r="F967" s="8"/>
      <c r="G967" s="7"/>
      <c r="H967" s="28" t="str">
        <f>IFERROR(VLOOKUP(ACOMPANHAMENTO_02[[#This Row],[COD.S]],TABELA_PRODUÇÃO[[COD]:[SERVIÇOS]],3,FALSE),"")</f>
        <v/>
      </c>
      <c r="I967" s="140" t="str">
        <f>IFERROR(VLOOKUP(ACOMPANHAMENTO_02[[#This Row],[COD.S]],TABELA_PRODUÇÃO[[COD]:[UND.]],4,FALSE),"")</f>
        <v/>
      </c>
      <c r="J967" s="141"/>
      <c r="K967" s="58"/>
      <c r="L967" s="9"/>
      <c r="M96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6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6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67" s="140">
        <f>ACOMPANHAMENTO_02[[#This Row],[QUANT]]</f>
        <v>0</v>
      </c>
    </row>
    <row r="968" spans="2:16" x14ac:dyDescent="0.25">
      <c r="B968" s="140" t="str">
        <f>IF(ACOMPANHAMENTO_02[[#This Row],[MAT]]="","",COUNTA($C$8:C968))</f>
        <v/>
      </c>
      <c r="C968" s="3"/>
      <c r="D968" s="28" t="str">
        <f>IFERROR(VLOOKUP(ACOMPANHAMENTO_02[[#This Row],[MAT]],FUNCIONARIOS[],3,FALSE),"")</f>
        <v/>
      </c>
      <c r="E968" s="28" t="str">
        <f>IFERROR(VLOOKUP(ACOMPANHAMENTO_02[[#This Row],[MAT]],FUNCIONARIOS[],4,FALSE),"")</f>
        <v/>
      </c>
      <c r="F968" s="8"/>
      <c r="G968" s="7"/>
      <c r="H968" s="28" t="str">
        <f>IFERROR(VLOOKUP(ACOMPANHAMENTO_02[[#This Row],[COD.S]],TABELA_PRODUÇÃO[[COD]:[SERVIÇOS]],3,FALSE),"")</f>
        <v/>
      </c>
      <c r="I968" s="140" t="str">
        <f>IFERROR(VLOOKUP(ACOMPANHAMENTO_02[[#This Row],[COD.S]],TABELA_PRODUÇÃO[[COD]:[UND.]],4,FALSE),"")</f>
        <v/>
      </c>
      <c r="J968" s="141"/>
      <c r="K968" s="58"/>
      <c r="L968" s="9"/>
      <c r="M96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6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6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68" s="140">
        <f>ACOMPANHAMENTO_02[[#This Row],[QUANT]]</f>
        <v>0</v>
      </c>
    </row>
    <row r="969" spans="2:16" x14ac:dyDescent="0.25">
      <c r="B969" s="140" t="str">
        <f>IF(ACOMPANHAMENTO_02[[#This Row],[MAT]]="","",COUNTA($C$8:C969))</f>
        <v/>
      </c>
      <c r="C969" s="3"/>
      <c r="D969" s="28" t="str">
        <f>IFERROR(VLOOKUP(ACOMPANHAMENTO_02[[#This Row],[MAT]],FUNCIONARIOS[],3,FALSE),"")</f>
        <v/>
      </c>
      <c r="E969" s="28" t="str">
        <f>IFERROR(VLOOKUP(ACOMPANHAMENTO_02[[#This Row],[MAT]],FUNCIONARIOS[],4,FALSE),"")</f>
        <v/>
      </c>
      <c r="F969" s="8"/>
      <c r="G969" s="7"/>
      <c r="H969" s="28" t="str">
        <f>IFERROR(VLOOKUP(ACOMPANHAMENTO_02[[#This Row],[COD.S]],TABELA_PRODUÇÃO[[COD]:[SERVIÇOS]],3,FALSE),"")</f>
        <v/>
      </c>
      <c r="I969" s="140" t="str">
        <f>IFERROR(VLOOKUP(ACOMPANHAMENTO_02[[#This Row],[COD.S]],TABELA_PRODUÇÃO[[COD]:[UND.]],4,FALSE),"")</f>
        <v/>
      </c>
      <c r="J969" s="141"/>
      <c r="K969" s="58"/>
      <c r="L969" s="9"/>
      <c r="M96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6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6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69" s="140">
        <f>ACOMPANHAMENTO_02[[#This Row],[QUANT]]</f>
        <v>0</v>
      </c>
    </row>
    <row r="970" spans="2:16" x14ac:dyDescent="0.25">
      <c r="B970" s="140" t="str">
        <f>IF(ACOMPANHAMENTO_02[[#This Row],[MAT]]="","",COUNTA($C$8:C970))</f>
        <v/>
      </c>
      <c r="C970" s="3"/>
      <c r="D970" s="28" t="str">
        <f>IFERROR(VLOOKUP(ACOMPANHAMENTO_02[[#This Row],[MAT]],FUNCIONARIOS[],3,FALSE),"")</f>
        <v/>
      </c>
      <c r="E970" s="28" t="str">
        <f>IFERROR(VLOOKUP(ACOMPANHAMENTO_02[[#This Row],[MAT]],FUNCIONARIOS[],4,FALSE),"")</f>
        <v/>
      </c>
      <c r="F970" s="8"/>
      <c r="G970" s="7"/>
      <c r="H970" s="28" t="str">
        <f>IFERROR(VLOOKUP(ACOMPANHAMENTO_02[[#This Row],[COD.S]],TABELA_PRODUÇÃO[[COD]:[SERVIÇOS]],3,FALSE),"")</f>
        <v/>
      </c>
      <c r="I970" s="140" t="str">
        <f>IFERROR(VLOOKUP(ACOMPANHAMENTO_02[[#This Row],[COD.S]],TABELA_PRODUÇÃO[[COD]:[UND.]],4,FALSE),"")</f>
        <v/>
      </c>
      <c r="J970" s="141"/>
      <c r="K970" s="58"/>
      <c r="L970" s="9"/>
      <c r="M97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7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7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70" s="140">
        <f>ACOMPANHAMENTO_02[[#This Row],[QUANT]]</f>
        <v>0</v>
      </c>
    </row>
    <row r="971" spans="2:16" x14ac:dyDescent="0.25">
      <c r="B971" s="140" t="str">
        <f>IF(ACOMPANHAMENTO_02[[#This Row],[MAT]]="","",COUNTA($C$8:C971))</f>
        <v/>
      </c>
      <c r="C971" s="3"/>
      <c r="D971" s="28" t="str">
        <f>IFERROR(VLOOKUP(ACOMPANHAMENTO_02[[#This Row],[MAT]],FUNCIONARIOS[],3,FALSE),"")</f>
        <v/>
      </c>
      <c r="E971" s="28" t="str">
        <f>IFERROR(VLOOKUP(ACOMPANHAMENTO_02[[#This Row],[MAT]],FUNCIONARIOS[],4,FALSE),"")</f>
        <v/>
      </c>
      <c r="F971" s="8"/>
      <c r="G971" s="7"/>
      <c r="H971" s="28" t="str">
        <f>IFERROR(VLOOKUP(ACOMPANHAMENTO_02[[#This Row],[COD.S]],TABELA_PRODUÇÃO[[COD]:[SERVIÇOS]],3,FALSE),"")</f>
        <v/>
      </c>
      <c r="I971" s="140" t="str">
        <f>IFERROR(VLOOKUP(ACOMPANHAMENTO_02[[#This Row],[COD.S]],TABELA_PRODUÇÃO[[COD]:[UND.]],4,FALSE),"")</f>
        <v/>
      </c>
      <c r="J971" s="141"/>
      <c r="K971" s="58"/>
      <c r="L971" s="9"/>
      <c r="M97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7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7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71" s="140">
        <f>ACOMPANHAMENTO_02[[#This Row],[QUANT]]</f>
        <v>0</v>
      </c>
    </row>
    <row r="972" spans="2:16" x14ac:dyDescent="0.25">
      <c r="B972" s="140" t="str">
        <f>IF(ACOMPANHAMENTO_02[[#This Row],[MAT]]="","",COUNTA($C$8:C972))</f>
        <v/>
      </c>
      <c r="C972" s="3"/>
      <c r="D972" s="28" t="str">
        <f>IFERROR(VLOOKUP(ACOMPANHAMENTO_02[[#This Row],[MAT]],FUNCIONARIOS[],3,FALSE),"")</f>
        <v/>
      </c>
      <c r="E972" s="28" t="str">
        <f>IFERROR(VLOOKUP(ACOMPANHAMENTO_02[[#This Row],[MAT]],FUNCIONARIOS[],4,FALSE),"")</f>
        <v/>
      </c>
      <c r="F972" s="8"/>
      <c r="G972" s="7"/>
      <c r="H972" s="28" t="str">
        <f>IFERROR(VLOOKUP(ACOMPANHAMENTO_02[[#This Row],[COD.S]],TABELA_PRODUÇÃO[[COD]:[SERVIÇOS]],3,FALSE),"")</f>
        <v/>
      </c>
      <c r="I972" s="140" t="str">
        <f>IFERROR(VLOOKUP(ACOMPANHAMENTO_02[[#This Row],[COD.S]],TABELA_PRODUÇÃO[[COD]:[UND.]],4,FALSE),"")</f>
        <v/>
      </c>
      <c r="J972" s="141"/>
      <c r="K972" s="58"/>
      <c r="L972" s="9"/>
      <c r="M97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7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7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72" s="140">
        <f>ACOMPANHAMENTO_02[[#This Row],[QUANT]]</f>
        <v>0</v>
      </c>
    </row>
    <row r="973" spans="2:16" x14ac:dyDescent="0.25">
      <c r="B973" s="140" t="str">
        <f>IF(ACOMPANHAMENTO_02[[#This Row],[MAT]]="","",COUNTA($C$8:C973))</f>
        <v/>
      </c>
      <c r="C973" s="3"/>
      <c r="D973" s="28" t="str">
        <f>IFERROR(VLOOKUP(ACOMPANHAMENTO_02[[#This Row],[MAT]],FUNCIONARIOS[],3,FALSE),"")</f>
        <v/>
      </c>
      <c r="E973" s="28" t="str">
        <f>IFERROR(VLOOKUP(ACOMPANHAMENTO_02[[#This Row],[MAT]],FUNCIONARIOS[],4,FALSE),"")</f>
        <v/>
      </c>
      <c r="F973" s="8"/>
      <c r="G973" s="7"/>
      <c r="H973" s="28" t="str">
        <f>IFERROR(VLOOKUP(ACOMPANHAMENTO_02[[#This Row],[COD.S]],TABELA_PRODUÇÃO[[COD]:[SERVIÇOS]],3,FALSE),"")</f>
        <v/>
      </c>
      <c r="I973" s="140" t="str">
        <f>IFERROR(VLOOKUP(ACOMPANHAMENTO_02[[#This Row],[COD.S]],TABELA_PRODUÇÃO[[COD]:[UND.]],4,FALSE),"")</f>
        <v/>
      </c>
      <c r="J973" s="141"/>
      <c r="K973" s="58"/>
      <c r="L973" s="9"/>
      <c r="M97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7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7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73" s="140">
        <f>ACOMPANHAMENTO_02[[#This Row],[QUANT]]</f>
        <v>0</v>
      </c>
    </row>
    <row r="974" spans="2:16" x14ac:dyDescent="0.25">
      <c r="B974" s="140" t="str">
        <f>IF(ACOMPANHAMENTO_02[[#This Row],[MAT]]="","",COUNTA($C$8:C974))</f>
        <v/>
      </c>
      <c r="C974" s="3"/>
      <c r="D974" s="28" t="str">
        <f>IFERROR(VLOOKUP(ACOMPANHAMENTO_02[[#This Row],[MAT]],FUNCIONARIOS[],3,FALSE),"")</f>
        <v/>
      </c>
      <c r="E974" s="28" t="str">
        <f>IFERROR(VLOOKUP(ACOMPANHAMENTO_02[[#This Row],[MAT]],FUNCIONARIOS[],4,FALSE),"")</f>
        <v/>
      </c>
      <c r="F974" s="8"/>
      <c r="G974" s="7"/>
      <c r="H974" s="28" t="str">
        <f>IFERROR(VLOOKUP(ACOMPANHAMENTO_02[[#This Row],[COD.S]],TABELA_PRODUÇÃO[[COD]:[SERVIÇOS]],3,FALSE),"")</f>
        <v/>
      </c>
      <c r="I974" s="140" t="str">
        <f>IFERROR(VLOOKUP(ACOMPANHAMENTO_02[[#This Row],[COD.S]],TABELA_PRODUÇÃO[[COD]:[UND.]],4,FALSE),"")</f>
        <v/>
      </c>
      <c r="J974" s="141"/>
      <c r="K974" s="58"/>
      <c r="L974" s="9"/>
      <c r="M97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7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7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74" s="140">
        <f>ACOMPANHAMENTO_02[[#This Row],[QUANT]]</f>
        <v>0</v>
      </c>
    </row>
    <row r="975" spans="2:16" x14ac:dyDescent="0.25">
      <c r="B975" s="140" t="str">
        <f>IF(ACOMPANHAMENTO_02[[#This Row],[MAT]]="","",COUNTA($C$8:C975))</f>
        <v/>
      </c>
      <c r="C975" s="3"/>
      <c r="D975" s="28" t="str">
        <f>IFERROR(VLOOKUP(ACOMPANHAMENTO_02[[#This Row],[MAT]],FUNCIONARIOS[],3,FALSE),"")</f>
        <v/>
      </c>
      <c r="E975" s="28" t="str">
        <f>IFERROR(VLOOKUP(ACOMPANHAMENTO_02[[#This Row],[MAT]],FUNCIONARIOS[],4,FALSE),"")</f>
        <v/>
      </c>
      <c r="F975" s="8"/>
      <c r="G975" s="7"/>
      <c r="H975" s="28" t="str">
        <f>IFERROR(VLOOKUP(ACOMPANHAMENTO_02[[#This Row],[COD.S]],TABELA_PRODUÇÃO[[COD]:[SERVIÇOS]],3,FALSE),"")</f>
        <v/>
      </c>
      <c r="I975" s="140" t="str">
        <f>IFERROR(VLOOKUP(ACOMPANHAMENTO_02[[#This Row],[COD.S]],TABELA_PRODUÇÃO[[COD]:[UND.]],4,FALSE),"")</f>
        <v/>
      </c>
      <c r="J975" s="141"/>
      <c r="K975" s="58"/>
      <c r="L975" s="9"/>
      <c r="M97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7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7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75" s="140">
        <f>ACOMPANHAMENTO_02[[#This Row],[QUANT]]</f>
        <v>0</v>
      </c>
    </row>
    <row r="976" spans="2:16" x14ac:dyDescent="0.25">
      <c r="B976" s="140" t="str">
        <f>IF(ACOMPANHAMENTO_02[[#This Row],[MAT]]="","",COUNTA($C$8:C976))</f>
        <v/>
      </c>
      <c r="C976" s="3"/>
      <c r="D976" s="28" t="str">
        <f>IFERROR(VLOOKUP(ACOMPANHAMENTO_02[[#This Row],[MAT]],FUNCIONARIOS[],3,FALSE),"")</f>
        <v/>
      </c>
      <c r="E976" s="28" t="str">
        <f>IFERROR(VLOOKUP(ACOMPANHAMENTO_02[[#This Row],[MAT]],FUNCIONARIOS[],4,FALSE),"")</f>
        <v/>
      </c>
      <c r="F976" s="8"/>
      <c r="G976" s="7"/>
      <c r="H976" s="28" t="str">
        <f>IFERROR(VLOOKUP(ACOMPANHAMENTO_02[[#This Row],[COD.S]],TABELA_PRODUÇÃO[[COD]:[SERVIÇOS]],3,FALSE),"")</f>
        <v/>
      </c>
      <c r="I976" s="140" t="str">
        <f>IFERROR(VLOOKUP(ACOMPANHAMENTO_02[[#This Row],[COD.S]],TABELA_PRODUÇÃO[[COD]:[UND.]],4,FALSE),"")</f>
        <v/>
      </c>
      <c r="J976" s="141"/>
      <c r="K976" s="58"/>
      <c r="L976" s="9"/>
      <c r="M97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7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7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76" s="140">
        <f>ACOMPANHAMENTO_02[[#This Row],[QUANT]]</f>
        <v>0</v>
      </c>
    </row>
    <row r="977" spans="2:16" x14ac:dyDescent="0.25">
      <c r="B977" s="140" t="str">
        <f>IF(ACOMPANHAMENTO_02[[#This Row],[MAT]]="","",COUNTA($C$8:C977))</f>
        <v/>
      </c>
      <c r="C977" s="3"/>
      <c r="D977" s="28" t="str">
        <f>IFERROR(VLOOKUP(ACOMPANHAMENTO_02[[#This Row],[MAT]],FUNCIONARIOS[],3,FALSE),"")</f>
        <v/>
      </c>
      <c r="E977" s="28" t="str">
        <f>IFERROR(VLOOKUP(ACOMPANHAMENTO_02[[#This Row],[MAT]],FUNCIONARIOS[],4,FALSE),"")</f>
        <v/>
      </c>
      <c r="F977" s="8"/>
      <c r="G977" s="7"/>
      <c r="H977" s="28" t="str">
        <f>IFERROR(VLOOKUP(ACOMPANHAMENTO_02[[#This Row],[COD.S]],TABELA_PRODUÇÃO[[COD]:[SERVIÇOS]],3,FALSE),"")</f>
        <v/>
      </c>
      <c r="I977" s="140" t="str">
        <f>IFERROR(VLOOKUP(ACOMPANHAMENTO_02[[#This Row],[COD.S]],TABELA_PRODUÇÃO[[COD]:[UND.]],4,FALSE),"")</f>
        <v/>
      </c>
      <c r="J977" s="141"/>
      <c r="K977" s="58"/>
      <c r="L977" s="9"/>
      <c r="M97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7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7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77" s="140">
        <f>ACOMPANHAMENTO_02[[#This Row],[QUANT]]</f>
        <v>0</v>
      </c>
    </row>
    <row r="978" spans="2:16" x14ac:dyDescent="0.25">
      <c r="B978" s="140" t="str">
        <f>IF(ACOMPANHAMENTO_02[[#This Row],[MAT]]="","",COUNTA($C$8:C978))</f>
        <v/>
      </c>
      <c r="C978" s="3"/>
      <c r="D978" s="28" t="str">
        <f>IFERROR(VLOOKUP(ACOMPANHAMENTO_02[[#This Row],[MAT]],FUNCIONARIOS[],3,FALSE),"")</f>
        <v/>
      </c>
      <c r="E978" s="28" t="str">
        <f>IFERROR(VLOOKUP(ACOMPANHAMENTO_02[[#This Row],[MAT]],FUNCIONARIOS[],4,FALSE),"")</f>
        <v/>
      </c>
      <c r="F978" s="8"/>
      <c r="G978" s="7"/>
      <c r="H978" s="28" t="str">
        <f>IFERROR(VLOOKUP(ACOMPANHAMENTO_02[[#This Row],[COD.S]],TABELA_PRODUÇÃO[[COD]:[SERVIÇOS]],3,FALSE),"")</f>
        <v/>
      </c>
      <c r="I978" s="140" t="str">
        <f>IFERROR(VLOOKUP(ACOMPANHAMENTO_02[[#This Row],[COD.S]],TABELA_PRODUÇÃO[[COD]:[UND.]],4,FALSE),"")</f>
        <v/>
      </c>
      <c r="J978" s="141"/>
      <c r="K978" s="58"/>
      <c r="L978" s="9"/>
      <c r="M97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7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7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78" s="140">
        <f>ACOMPANHAMENTO_02[[#This Row],[QUANT]]</f>
        <v>0</v>
      </c>
    </row>
    <row r="979" spans="2:16" x14ac:dyDescent="0.25">
      <c r="B979" s="140" t="str">
        <f>IF(ACOMPANHAMENTO_02[[#This Row],[MAT]]="","",COUNTA($C$8:C979))</f>
        <v/>
      </c>
      <c r="C979" s="3"/>
      <c r="D979" s="28" t="str">
        <f>IFERROR(VLOOKUP(ACOMPANHAMENTO_02[[#This Row],[MAT]],FUNCIONARIOS[],3,FALSE),"")</f>
        <v/>
      </c>
      <c r="E979" s="28" t="str">
        <f>IFERROR(VLOOKUP(ACOMPANHAMENTO_02[[#This Row],[MAT]],FUNCIONARIOS[],4,FALSE),"")</f>
        <v/>
      </c>
      <c r="F979" s="8"/>
      <c r="G979" s="7"/>
      <c r="H979" s="28" t="str">
        <f>IFERROR(VLOOKUP(ACOMPANHAMENTO_02[[#This Row],[COD.S]],TABELA_PRODUÇÃO[[COD]:[SERVIÇOS]],3,FALSE),"")</f>
        <v/>
      </c>
      <c r="I979" s="140" t="str">
        <f>IFERROR(VLOOKUP(ACOMPANHAMENTO_02[[#This Row],[COD.S]],TABELA_PRODUÇÃO[[COD]:[UND.]],4,FALSE),"")</f>
        <v/>
      </c>
      <c r="J979" s="141"/>
      <c r="K979" s="58"/>
      <c r="L979" s="9"/>
      <c r="M97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7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7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79" s="140">
        <f>ACOMPANHAMENTO_02[[#This Row],[QUANT]]</f>
        <v>0</v>
      </c>
    </row>
    <row r="980" spans="2:16" x14ac:dyDescent="0.25">
      <c r="B980" s="140" t="str">
        <f>IF(ACOMPANHAMENTO_02[[#This Row],[MAT]]="","",COUNTA($C$8:C980))</f>
        <v/>
      </c>
      <c r="C980" s="3"/>
      <c r="D980" s="28" t="str">
        <f>IFERROR(VLOOKUP(ACOMPANHAMENTO_02[[#This Row],[MAT]],FUNCIONARIOS[],3,FALSE),"")</f>
        <v/>
      </c>
      <c r="E980" s="28" t="str">
        <f>IFERROR(VLOOKUP(ACOMPANHAMENTO_02[[#This Row],[MAT]],FUNCIONARIOS[],4,FALSE),"")</f>
        <v/>
      </c>
      <c r="F980" s="8"/>
      <c r="G980" s="7"/>
      <c r="H980" s="28" t="str">
        <f>IFERROR(VLOOKUP(ACOMPANHAMENTO_02[[#This Row],[COD.S]],TABELA_PRODUÇÃO[[COD]:[SERVIÇOS]],3,FALSE),"")</f>
        <v/>
      </c>
      <c r="I980" s="140" t="str">
        <f>IFERROR(VLOOKUP(ACOMPANHAMENTO_02[[#This Row],[COD.S]],TABELA_PRODUÇÃO[[COD]:[UND.]],4,FALSE),"")</f>
        <v/>
      </c>
      <c r="J980" s="141"/>
      <c r="K980" s="58"/>
      <c r="L980" s="9"/>
      <c r="M98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8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8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80" s="140">
        <f>ACOMPANHAMENTO_02[[#This Row],[QUANT]]</f>
        <v>0</v>
      </c>
    </row>
    <row r="981" spans="2:16" x14ac:dyDescent="0.25">
      <c r="B981" s="140" t="str">
        <f>IF(ACOMPANHAMENTO_02[[#This Row],[MAT]]="","",COUNTA($C$8:C981))</f>
        <v/>
      </c>
      <c r="C981" s="3"/>
      <c r="D981" s="28" t="str">
        <f>IFERROR(VLOOKUP(ACOMPANHAMENTO_02[[#This Row],[MAT]],FUNCIONARIOS[],3,FALSE),"")</f>
        <v/>
      </c>
      <c r="E981" s="28" t="str">
        <f>IFERROR(VLOOKUP(ACOMPANHAMENTO_02[[#This Row],[MAT]],FUNCIONARIOS[],4,FALSE),"")</f>
        <v/>
      </c>
      <c r="F981" s="8"/>
      <c r="G981" s="7"/>
      <c r="H981" s="28" t="str">
        <f>IFERROR(VLOOKUP(ACOMPANHAMENTO_02[[#This Row],[COD.S]],TABELA_PRODUÇÃO[[COD]:[SERVIÇOS]],3,FALSE),"")</f>
        <v/>
      </c>
      <c r="I981" s="140" t="str">
        <f>IFERROR(VLOOKUP(ACOMPANHAMENTO_02[[#This Row],[COD.S]],TABELA_PRODUÇÃO[[COD]:[UND.]],4,FALSE),"")</f>
        <v/>
      </c>
      <c r="J981" s="141"/>
      <c r="K981" s="58"/>
      <c r="L981" s="9"/>
      <c r="M981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8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8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81" s="140">
        <f>ACOMPANHAMENTO_02[[#This Row],[QUANT]]</f>
        <v>0</v>
      </c>
    </row>
    <row r="982" spans="2:16" x14ac:dyDescent="0.25">
      <c r="B982" s="140" t="str">
        <f>IF(ACOMPANHAMENTO_02[[#This Row],[MAT]]="","",COUNTA($C$8:C982))</f>
        <v/>
      </c>
      <c r="C982" s="3"/>
      <c r="D982" s="28" t="str">
        <f>IFERROR(VLOOKUP(ACOMPANHAMENTO_02[[#This Row],[MAT]],FUNCIONARIOS[],3,FALSE),"")</f>
        <v/>
      </c>
      <c r="E982" s="28" t="str">
        <f>IFERROR(VLOOKUP(ACOMPANHAMENTO_02[[#This Row],[MAT]],FUNCIONARIOS[],4,FALSE),"")</f>
        <v/>
      </c>
      <c r="F982" s="8"/>
      <c r="G982" s="7"/>
      <c r="H982" s="28" t="str">
        <f>IFERROR(VLOOKUP(ACOMPANHAMENTO_02[[#This Row],[COD.S]],TABELA_PRODUÇÃO[[COD]:[SERVIÇOS]],3,FALSE),"")</f>
        <v/>
      </c>
      <c r="I982" s="140" t="str">
        <f>IFERROR(VLOOKUP(ACOMPANHAMENTO_02[[#This Row],[COD.S]],TABELA_PRODUÇÃO[[COD]:[UND.]],4,FALSE),"")</f>
        <v/>
      </c>
      <c r="J982" s="141"/>
      <c r="K982" s="58"/>
      <c r="L982" s="9"/>
      <c r="M98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8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8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82" s="140">
        <f>ACOMPANHAMENTO_02[[#This Row],[QUANT]]</f>
        <v>0</v>
      </c>
    </row>
    <row r="983" spans="2:16" x14ac:dyDescent="0.25">
      <c r="B983" s="140" t="str">
        <f>IF(ACOMPANHAMENTO_02[[#This Row],[MAT]]="","",COUNTA($C$8:C983))</f>
        <v/>
      </c>
      <c r="C983" s="3"/>
      <c r="D983" s="28" t="str">
        <f>IFERROR(VLOOKUP(ACOMPANHAMENTO_02[[#This Row],[MAT]],FUNCIONARIOS[],3,FALSE),"")</f>
        <v/>
      </c>
      <c r="E983" s="28" t="str">
        <f>IFERROR(VLOOKUP(ACOMPANHAMENTO_02[[#This Row],[MAT]],FUNCIONARIOS[],4,FALSE),"")</f>
        <v/>
      </c>
      <c r="F983" s="8"/>
      <c r="G983" s="7"/>
      <c r="H983" s="28" t="str">
        <f>IFERROR(VLOOKUP(ACOMPANHAMENTO_02[[#This Row],[COD.S]],TABELA_PRODUÇÃO[[COD]:[SERVIÇOS]],3,FALSE),"")</f>
        <v/>
      </c>
      <c r="I983" s="140" t="str">
        <f>IFERROR(VLOOKUP(ACOMPANHAMENTO_02[[#This Row],[COD.S]],TABELA_PRODUÇÃO[[COD]:[UND.]],4,FALSE),"")</f>
        <v/>
      </c>
      <c r="J983" s="141"/>
      <c r="K983" s="58"/>
      <c r="L983" s="9"/>
      <c r="M98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8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8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83" s="140">
        <f>ACOMPANHAMENTO_02[[#This Row],[QUANT]]</f>
        <v>0</v>
      </c>
    </row>
    <row r="984" spans="2:16" x14ac:dyDescent="0.25">
      <c r="B984" s="140" t="str">
        <f>IF(ACOMPANHAMENTO_02[[#This Row],[MAT]]="","",COUNTA($C$8:C984))</f>
        <v/>
      </c>
      <c r="C984" s="3"/>
      <c r="D984" s="28" t="str">
        <f>IFERROR(VLOOKUP(ACOMPANHAMENTO_02[[#This Row],[MAT]],FUNCIONARIOS[],3,FALSE),"")</f>
        <v/>
      </c>
      <c r="E984" s="28" t="str">
        <f>IFERROR(VLOOKUP(ACOMPANHAMENTO_02[[#This Row],[MAT]],FUNCIONARIOS[],4,FALSE),"")</f>
        <v/>
      </c>
      <c r="F984" s="8"/>
      <c r="G984" s="7"/>
      <c r="H984" s="28" t="str">
        <f>IFERROR(VLOOKUP(ACOMPANHAMENTO_02[[#This Row],[COD.S]],TABELA_PRODUÇÃO[[COD]:[SERVIÇOS]],3,FALSE),"")</f>
        <v/>
      </c>
      <c r="I984" s="140" t="str">
        <f>IFERROR(VLOOKUP(ACOMPANHAMENTO_02[[#This Row],[COD.S]],TABELA_PRODUÇÃO[[COD]:[UND.]],4,FALSE),"")</f>
        <v/>
      </c>
      <c r="J984" s="141"/>
      <c r="K984" s="58"/>
      <c r="L984" s="9"/>
      <c r="M98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8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8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84" s="140">
        <f>ACOMPANHAMENTO_02[[#This Row],[QUANT]]</f>
        <v>0</v>
      </c>
    </row>
    <row r="985" spans="2:16" x14ac:dyDescent="0.25">
      <c r="B985" s="140" t="str">
        <f>IF(ACOMPANHAMENTO_02[[#This Row],[MAT]]="","",COUNTA($C$8:C985))</f>
        <v/>
      </c>
      <c r="C985" s="3"/>
      <c r="D985" s="28" t="str">
        <f>IFERROR(VLOOKUP(ACOMPANHAMENTO_02[[#This Row],[MAT]],FUNCIONARIOS[],3,FALSE),"")</f>
        <v/>
      </c>
      <c r="E985" s="28" t="str">
        <f>IFERROR(VLOOKUP(ACOMPANHAMENTO_02[[#This Row],[MAT]],FUNCIONARIOS[],4,FALSE),"")</f>
        <v/>
      </c>
      <c r="F985" s="8"/>
      <c r="G985" s="7"/>
      <c r="H985" s="28" t="str">
        <f>IFERROR(VLOOKUP(ACOMPANHAMENTO_02[[#This Row],[COD.S]],TABELA_PRODUÇÃO[[COD]:[SERVIÇOS]],3,FALSE),"")</f>
        <v/>
      </c>
      <c r="I985" s="140" t="str">
        <f>IFERROR(VLOOKUP(ACOMPANHAMENTO_02[[#This Row],[COD.S]],TABELA_PRODUÇÃO[[COD]:[UND.]],4,FALSE),"")</f>
        <v/>
      </c>
      <c r="J985" s="141"/>
      <c r="K985" s="58"/>
      <c r="L985" s="9"/>
      <c r="M98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8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8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85" s="140">
        <f>ACOMPANHAMENTO_02[[#This Row],[QUANT]]</f>
        <v>0</v>
      </c>
    </row>
    <row r="986" spans="2:16" x14ac:dyDescent="0.25">
      <c r="B986" s="140" t="str">
        <f>IF(ACOMPANHAMENTO_02[[#This Row],[MAT]]="","",COUNTA($C$8:C986))</f>
        <v/>
      </c>
      <c r="C986" s="3"/>
      <c r="D986" s="28" t="str">
        <f>IFERROR(VLOOKUP(ACOMPANHAMENTO_02[[#This Row],[MAT]],FUNCIONARIOS[],3,FALSE),"")</f>
        <v/>
      </c>
      <c r="E986" s="28" t="str">
        <f>IFERROR(VLOOKUP(ACOMPANHAMENTO_02[[#This Row],[MAT]],FUNCIONARIOS[],4,FALSE),"")</f>
        <v/>
      </c>
      <c r="F986" s="8"/>
      <c r="G986" s="7"/>
      <c r="H986" s="28" t="str">
        <f>IFERROR(VLOOKUP(ACOMPANHAMENTO_02[[#This Row],[COD.S]],TABELA_PRODUÇÃO[[COD]:[SERVIÇOS]],3,FALSE),"")</f>
        <v/>
      </c>
      <c r="I986" s="140" t="str">
        <f>IFERROR(VLOOKUP(ACOMPANHAMENTO_02[[#This Row],[COD.S]],TABELA_PRODUÇÃO[[COD]:[UND.]],4,FALSE),"")</f>
        <v/>
      </c>
      <c r="J986" s="141"/>
      <c r="K986" s="58"/>
      <c r="L986" s="9"/>
      <c r="M98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8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8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86" s="140">
        <f>ACOMPANHAMENTO_02[[#This Row],[QUANT]]</f>
        <v>0</v>
      </c>
    </row>
    <row r="987" spans="2:16" x14ac:dyDescent="0.25">
      <c r="B987" s="140" t="str">
        <f>IF(ACOMPANHAMENTO_02[[#This Row],[MAT]]="","",COUNTA($C$8:C987))</f>
        <v/>
      </c>
      <c r="C987" s="3"/>
      <c r="D987" s="28" t="str">
        <f>IFERROR(VLOOKUP(ACOMPANHAMENTO_02[[#This Row],[MAT]],FUNCIONARIOS[],3,FALSE),"")</f>
        <v/>
      </c>
      <c r="E987" s="28" t="str">
        <f>IFERROR(VLOOKUP(ACOMPANHAMENTO_02[[#This Row],[MAT]],FUNCIONARIOS[],4,FALSE),"")</f>
        <v/>
      </c>
      <c r="F987" s="8"/>
      <c r="G987" s="7"/>
      <c r="H987" s="28" t="str">
        <f>IFERROR(VLOOKUP(ACOMPANHAMENTO_02[[#This Row],[COD.S]],TABELA_PRODUÇÃO[[COD]:[SERVIÇOS]],3,FALSE),"")</f>
        <v/>
      </c>
      <c r="I987" s="140" t="str">
        <f>IFERROR(VLOOKUP(ACOMPANHAMENTO_02[[#This Row],[COD.S]],TABELA_PRODUÇÃO[[COD]:[UND.]],4,FALSE),"")</f>
        <v/>
      </c>
      <c r="J987" s="141"/>
      <c r="K987" s="58"/>
      <c r="L987" s="9"/>
      <c r="M98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8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8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87" s="140">
        <f>ACOMPANHAMENTO_02[[#This Row],[QUANT]]</f>
        <v>0</v>
      </c>
    </row>
    <row r="988" spans="2:16" x14ac:dyDescent="0.25">
      <c r="B988" s="140" t="str">
        <f>IF(ACOMPANHAMENTO_02[[#This Row],[MAT]]="","",COUNTA($C$8:C988))</f>
        <v/>
      </c>
      <c r="C988" s="3"/>
      <c r="D988" s="28" t="str">
        <f>IFERROR(VLOOKUP(ACOMPANHAMENTO_02[[#This Row],[MAT]],FUNCIONARIOS[],3,FALSE),"")</f>
        <v/>
      </c>
      <c r="E988" s="28" t="str">
        <f>IFERROR(VLOOKUP(ACOMPANHAMENTO_02[[#This Row],[MAT]],FUNCIONARIOS[],4,FALSE),"")</f>
        <v/>
      </c>
      <c r="F988" s="8"/>
      <c r="G988" s="7"/>
      <c r="H988" s="28" t="str">
        <f>IFERROR(VLOOKUP(ACOMPANHAMENTO_02[[#This Row],[COD.S]],TABELA_PRODUÇÃO[[COD]:[SERVIÇOS]],3,FALSE),"")</f>
        <v/>
      </c>
      <c r="I988" s="140" t="str">
        <f>IFERROR(VLOOKUP(ACOMPANHAMENTO_02[[#This Row],[COD.S]],TABELA_PRODUÇÃO[[COD]:[UND.]],4,FALSE),"")</f>
        <v/>
      </c>
      <c r="J988" s="141"/>
      <c r="K988" s="58"/>
      <c r="L988" s="9"/>
      <c r="M98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8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8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88" s="140">
        <f>ACOMPANHAMENTO_02[[#This Row],[QUANT]]</f>
        <v>0</v>
      </c>
    </row>
    <row r="989" spans="2:16" x14ac:dyDescent="0.25">
      <c r="B989" s="140" t="str">
        <f>IF(ACOMPANHAMENTO_02[[#This Row],[MAT]]="","",COUNTA($C$8:C989))</f>
        <v/>
      </c>
      <c r="C989" s="3"/>
      <c r="D989" s="28" t="str">
        <f>IFERROR(VLOOKUP(ACOMPANHAMENTO_02[[#This Row],[MAT]],FUNCIONARIOS[],3,FALSE),"")</f>
        <v/>
      </c>
      <c r="E989" s="28" t="str">
        <f>IFERROR(VLOOKUP(ACOMPANHAMENTO_02[[#This Row],[MAT]],FUNCIONARIOS[],4,FALSE),"")</f>
        <v/>
      </c>
      <c r="F989" s="8"/>
      <c r="G989" s="7"/>
      <c r="H989" s="28" t="str">
        <f>IFERROR(VLOOKUP(ACOMPANHAMENTO_02[[#This Row],[COD.S]],TABELA_PRODUÇÃO[[COD]:[SERVIÇOS]],3,FALSE),"")</f>
        <v/>
      </c>
      <c r="I989" s="140" t="str">
        <f>IFERROR(VLOOKUP(ACOMPANHAMENTO_02[[#This Row],[COD.S]],TABELA_PRODUÇÃO[[COD]:[UND.]],4,FALSE),"")</f>
        <v/>
      </c>
      <c r="J989" s="141"/>
      <c r="K989" s="58"/>
      <c r="L989" s="9"/>
      <c r="M98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8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8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89" s="140">
        <f>ACOMPANHAMENTO_02[[#This Row],[QUANT]]</f>
        <v>0</v>
      </c>
    </row>
    <row r="990" spans="2:16" x14ac:dyDescent="0.25">
      <c r="B990" s="140" t="str">
        <f>IF(ACOMPANHAMENTO_02[[#This Row],[MAT]]="","",COUNTA($C$8:C990))</f>
        <v/>
      </c>
      <c r="C990" s="3"/>
      <c r="D990" s="28" t="str">
        <f>IFERROR(VLOOKUP(ACOMPANHAMENTO_02[[#This Row],[MAT]],FUNCIONARIOS[],3,FALSE),"")</f>
        <v/>
      </c>
      <c r="E990" s="28" t="str">
        <f>IFERROR(VLOOKUP(ACOMPANHAMENTO_02[[#This Row],[MAT]],FUNCIONARIOS[],4,FALSE),"")</f>
        <v/>
      </c>
      <c r="F990" s="8"/>
      <c r="G990" s="7"/>
      <c r="H990" s="28" t="str">
        <f>IFERROR(VLOOKUP(ACOMPANHAMENTO_02[[#This Row],[COD.S]],TABELA_PRODUÇÃO[[COD]:[SERVIÇOS]],3,FALSE),"")</f>
        <v/>
      </c>
      <c r="I990" s="140" t="str">
        <f>IFERROR(VLOOKUP(ACOMPANHAMENTO_02[[#This Row],[COD.S]],TABELA_PRODUÇÃO[[COD]:[UND.]],4,FALSE),"")</f>
        <v/>
      </c>
      <c r="J990" s="141"/>
      <c r="K990" s="58"/>
      <c r="L990" s="9"/>
      <c r="M990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90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90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90" s="140">
        <f>ACOMPANHAMENTO_02[[#This Row],[QUANT]]</f>
        <v>0</v>
      </c>
    </row>
    <row r="991" spans="2:16" x14ac:dyDescent="0.25">
      <c r="B991" s="140" t="str">
        <f>IF(ACOMPANHAMENTO_02[[#This Row],[MAT]]="","",COUNTA($C$8:C991))</f>
        <v/>
      </c>
      <c r="C991" s="3"/>
      <c r="D991" s="28" t="str">
        <f>IFERROR(VLOOKUP(ACOMPANHAMENTO_02[[#This Row],[MAT]],FUNCIONARIOS[],3,FALSE),"")</f>
        <v/>
      </c>
      <c r="E991" s="28" t="str">
        <f>IFERROR(VLOOKUP(ACOMPANHAMENTO_02[[#This Row],[MAT]],FUNCIONARIOS[],4,FALSE),"")</f>
        <v/>
      </c>
      <c r="F991" s="8"/>
      <c r="G991" s="7"/>
      <c r="H991" s="28" t="str">
        <f>IFERROR(VLOOKUP(ACOMPANHAMENTO_02[[#This Row],[COD.S]],TABELA_PRODUÇÃO[[COD]:[SERVIÇOS]],3,FALSE),"")</f>
        <v/>
      </c>
      <c r="I991" s="140" t="str">
        <f>IFERROR(VLOOKUP(ACOMPANHAMENTO_02[[#This Row],[COD.S]],TABELA_PRODUÇÃO[[COD]:[UND.]],4,FALSE),"")</f>
        <v/>
      </c>
      <c r="J991" s="141"/>
      <c r="K991" s="58"/>
      <c r="L991" s="9"/>
      <c r="M991" s="143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91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91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91" s="140">
        <f>ACOMPANHAMENTO_02[[#This Row],[QUANT]]</f>
        <v>0</v>
      </c>
    </row>
    <row r="992" spans="2:16" x14ac:dyDescent="0.25">
      <c r="B992" s="140" t="str">
        <f>IF(ACOMPANHAMENTO_02[[#This Row],[MAT]]="","",COUNTA($C$8:C992))</f>
        <v/>
      </c>
      <c r="C992" s="3"/>
      <c r="D992" s="28" t="str">
        <f>IFERROR(VLOOKUP(ACOMPANHAMENTO_02[[#This Row],[MAT]],FUNCIONARIOS[],3,FALSE),"")</f>
        <v/>
      </c>
      <c r="E992" s="28" t="str">
        <f>IFERROR(VLOOKUP(ACOMPANHAMENTO_02[[#This Row],[MAT]],FUNCIONARIOS[],4,FALSE),"")</f>
        <v/>
      </c>
      <c r="F992" s="8"/>
      <c r="G992" s="7"/>
      <c r="H992" s="28" t="str">
        <f>IFERROR(VLOOKUP(ACOMPANHAMENTO_02[[#This Row],[COD.S]],TABELA_PRODUÇÃO[[COD]:[SERVIÇOS]],3,FALSE),"")</f>
        <v/>
      </c>
      <c r="I992" s="140" t="str">
        <f>IFERROR(VLOOKUP(ACOMPANHAMENTO_02[[#This Row],[COD.S]],TABELA_PRODUÇÃO[[COD]:[UND.]],4,FALSE),"")</f>
        <v/>
      </c>
      <c r="J992" s="141"/>
      <c r="K992" s="58"/>
      <c r="L992" s="9"/>
      <c r="M992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92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92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92" s="140">
        <f>ACOMPANHAMENTO_02[[#This Row],[QUANT]]</f>
        <v>0</v>
      </c>
    </row>
    <row r="993" spans="2:16" x14ac:dyDescent="0.25">
      <c r="B993" s="140" t="str">
        <f>IF(ACOMPANHAMENTO_02[[#This Row],[MAT]]="","",COUNTA($C$8:C993))</f>
        <v/>
      </c>
      <c r="C993" s="3"/>
      <c r="D993" s="28" t="str">
        <f>IFERROR(VLOOKUP(ACOMPANHAMENTO_02[[#This Row],[MAT]],FUNCIONARIOS[],3,FALSE),"")</f>
        <v/>
      </c>
      <c r="E993" s="28" t="str">
        <f>IFERROR(VLOOKUP(ACOMPANHAMENTO_02[[#This Row],[MAT]],FUNCIONARIOS[],4,FALSE),"")</f>
        <v/>
      </c>
      <c r="F993" s="8"/>
      <c r="G993" s="7"/>
      <c r="H993" s="28" t="str">
        <f>IFERROR(VLOOKUP(ACOMPANHAMENTO_02[[#This Row],[COD.S]],TABELA_PRODUÇÃO[[COD]:[SERVIÇOS]],3,FALSE),"")</f>
        <v/>
      </c>
      <c r="I993" s="140" t="str">
        <f>IFERROR(VLOOKUP(ACOMPANHAMENTO_02[[#This Row],[COD.S]],TABELA_PRODUÇÃO[[COD]:[UND.]],4,FALSE),"")</f>
        <v/>
      </c>
      <c r="J993" s="141"/>
      <c r="K993" s="58"/>
      <c r="L993" s="9"/>
      <c r="M993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93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93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93" s="140">
        <f>ACOMPANHAMENTO_02[[#This Row],[QUANT]]</f>
        <v>0</v>
      </c>
    </row>
    <row r="994" spans="2:16" x14ac:dyDescent="0.25">
      <c r="B994" s="140" t="str">
        <f>IF(ACOMPANHAMENTO_02[[#This Row],[MAT]]="","",COUNTA($C$8:C994))</f>
        <v/>
      </c>
      <c r="C994" s="3"/>
      <c r="D994" s="28" t="str">
        <f>IFERROR(VLOOKUP(ACOMPANHAMENTO_02[[#This Row],[MAT]],FUNCIONARIOS[],3,FALSE),"")</f>
        <v/>
      </c>
      <c r="E994" s="28" t="str">
        <f>IFERROR(VLOOKUP(ACOMPANHAMENTO_02[[#This Row],[MAT]],FUNCIONARIOS[],4,FALSE),"")</f>
        <v/>
      </c>
      <c r="F994" s="8"/>
      <c r="G994" s="7"/>
      <c r="H994" s="28" t="str">
        <f>IFERROR(VLOOKUP(ACOMPANHAMENTO_02[[#This Row],[COD.S]],TABELA_PRODUÇÃO[[COD]:[SERVIÇOS]],3,FALSE),"")</f>
        <v/>
      </c>
      <c r="I994" s="140" t="str">
        <f>IFERROR(VLOOKUP(ACOMPANHAMENTO_02[[#This Row],[COD.S]],TABELA_PRODUÇÃO[[COD]:[UND.]],4,FALSE),"")</f>
        <v/>
      </c>
      <c r="J994" s="141"/>
      <c r="K994" s="58"/>
      <c r="L994" s="9"/>
      <c r="M994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94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94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94" s="140">
        <f>ACOMPANHAMENTO_02[[#This Row],[QUANT]]</f>
        <v>0</v>
      </c>
    </row>
    <row r="995" spans="2:16" x14ac:dyDescent="0.25">
      <c r="B995" s="140" t="str">
        <f>IF(ACOMPANHAMENTO_02[[#This Row],[MAT]]="","",COUNTA($C$8:C995))</f>
        <v/>
      </c>
      <c r="C995" s="3"/>
      <c r="D995" s="28" t="str">
        <f>IFERROR(VLOOKUP(ACOMPANHAMENTO_02[[#This Row],[MAT]],FUNCIONARIOS[],3,FALSE),"")</f>
        <v/>
      </c>
      <c r="E995" s="28" t="str">
        <f>IFERROR(VLOOKUP(ACOMPANHAMENTO_02[[#This Row],[MAT]],FUNCIONARIOS[],4,FALSE),"")</f>
        <v/>
      </c>
      <c r="F995" s="8"/>
      <c r="G995" s="7"/>
      <c r="H995" s="28" t="str">
        <f>IFERROR(VLOOKUP(ACOMPANHAMENTO_02[[#This Row],[COD.S]],TABELA_PRODUÇÃO[[COD]:[SERVIÇOS]],3,FALSE),"")</f>
        <v/>
      </c>
      <c r="I995" s="140" t="str">
        <f>IFERROR(VLOOKUP(ACOMPANHAMENTO_02[[#This Row],[COD.S]],TABELA_PRODUÇÃO[[COD]:[UND.]],4,FALSE),"")</f>
        <v/>
      </c>
      <c r="J995" s="141"/>
      <c r="K995" s="58"/>
      <c r="L995" s="9"/>
      <c r="M995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95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95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95" s="140">
        <f>ACOMPANHAMENTO_02[[#This Row],[QUANT]]</f>
        <v>0</v>
      </c>
    </row>
    <row r="996" spans="2:16" x14ac:dyDescent="0.25">
      <c r="B996" s="140" t="str">
        <f>IF(ACOMPANHAMENTO_02[[#This Row],[MAT]]="","",COUNTA($C$8:C996))</f>
        <v/>
      </c>
      <c r="C996" s="3"/>
      <c r="D996" s="28" t="str">
        <f>IFERROR(VLOOKUP(ACOMPANHAMENTO_02[[#This Row],[MAT]],FUNCIONARIOS[],3,FALSE),"")</f>
        <v/>
      </c>
      <c r="E996" s="28" t="str">
        <f>IFERROR(VLOOKUP(ACOMPANHAMENTO_02[[#This Row],[MAT]],FUNCIONARIOS[],4,FALSE),"")</f>
        <v/>
      </c>
      <c r="F996" s="8"/>
      <c r="G996" s="7"/>
      <c r="H996" s="28" t="str">
        <f>IFERROR(VLOOKUP(ACOMPANHAMENTO_02[[#This Row],[COD.S]],TABELA_PRODUÇÃO[[COD]:[SERVIÇOS]],3,FALSE),"")</f>
        <v/>
      </c>
      <c r="I996" s="140" t="str">
        <f>IFERROR(VLOOKUP(ACOMPANHAMENTO_02[[#This Row],[COD.S]],TABELA_PRODUÇÃO[[COD]:[UND.]],4,FALSE),"")</f>
        <v/>
      </c>
      <c r="J996" s="141"/>
      <c r="K996" s="58"/>
      <c r="L996" s="9"/>
      <c r="M996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96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96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96" s="140">
        <f>ACOMPANHAMENTO_02[[#This Row],[QUANT]]</f>
        <v>0</v>
      </c>
    </row>
    <row r="997" spans="2:16" x14ac:dyDescent="0.25">
      <c r="B997" s="140" t="str">
        <f>IF(ACOMPANHAMENTO_02[[#This Row],[MAT]]="","",COUNTA($C$8:C997))</f>
        <v/>
      </c>
      <c r="C997" s="3"/>
      <c r="D997" s="28" t="str">
        <f>IFERROR(VLOOKUP(ACOMPANHAMENTO_02[[#This Row],[MAT]],FUNCIONARIOS[],3,FALSE),"")</f>
        <v/>
      </c>
      <c r="E997" s="28" t="str">
        <f>IFERROR(VLOOKUP(ACOMPANHAMENTO_02[[#This Row],[MAT]],FUNCIONARIOS[],4,FALSE),"")</f>
        <v/>
      </c>
      <c r="F997" s="8"/>
      <c r="G997" s="7"/>
      <c r="H997" s="28" t="str">
        <f>IFERROR(VLOOKUP(ACOMPANHAMENTO_02[[#This Row],[COD.S]],TABELA_PRODUÇÃO[[COD]:[SERVIÇOS]],3,FALSE),"")</f>
        <v/>
      </c>
      <c r="I997" s="140" t="str">
        <f>IFERROR(VLOOKUP(ACOMPANHAMENTO_02[[#This Row],[COD.S]],TABELA_PRODUÇÃO[[COD]:[UND.]],4,FALSE),"")</f>
        <v/>
      </c>
      <c r="J997" s="141"/>
      <c r="K997" s="58"/>
      <c r="L997" s="9"/>
      <c r="M997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97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97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97" s="140">
        <f>ACOMPANHAMENTO_02[[#This Row],[QUANT]]</f>
        <v>0</v>
      </c>
    </row>
    <row r="998" spans="2:16" x14ac:dyDescent="0.25">
      <c r="B998" s="140" t="str">
        <f>IF(ACOMPANHAMENTO_02[[#This Row],[MAT]]="","",COUNTA($C$8:C998))</f>
        <v/>
      </c>
      <c r="C998" s="3"/>
      <c r="D998" s="28" t="str">
        <f>IFERROR(VLOOKUP(ACOMPANHAMENTO_02[[#This Row],[MAT]],FUNCIONARIOS[],3,FALSE),"")</f>
        <v/>
      </c>
      <c r="E998" s="28" t="str">
        <f>IFERROR(VLOOKUP(ACOMPANHAMENTO_02[[#This Row],[MAT]],FUNCIONARIOS[],4,FALSE),"")</f>
        <v/>
      </c>
      <c r="F998" s="8"/>
      <c r="G998" s="7"/>
      <c r="H998" s="28" t="str">
        <f>IFERROR(VLOOKUP(ACOMPANHAMENTO_02[[#This Row],[COD.S]],TABELA_PRODUÇÃO[[COD]:[SERVIÇOS]],3,FALSE),"")</f>
        <v/>
      </c>
      <c r="I998" s="140" t="str">
        <f>IFERROR(VLOOKUP(ACOMPANHAMENTO_02[[#This Row],[COD.S]],TABELA_PRODUÇÃO[[COD]:[UND.]],4,FALSE),"")</f>
        <v/>
      </c>
      <c r="J998" s="141"/>
      <c r="K998" s="58"/>
      <c r="L998" s="9"/>
      <c r="M998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98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98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98" s="140">
        <f>ACOMPANHAMENTO_02[[#This Row],[QUANT]]</f>
        <v>0</v>
      </c>
    </row>
    <row r="999" spans="2:16" x14ac:dyDescent="0.25">
      <c r="B999" s="140" t="str">
        <f>IF(ACOMPANHAMENTO_02[[#This Row],[MAT]]="","",COUNTA($C$8:C999))</f>
        <v/>
      </c>
      <c r="C999" s="3"/>
      <c r="D999" s="28" t="str">
        <f>IFERROR(VLOOKUP(ACOMPANHAMENTO_02[[#This Row],[MAT]],FUNCIONARIOS[],3,FALSE),"")</f>
        <v/>
      </c>
      <c r="E999" s="28" t="str">
        <f>IFERROR(VLOOKUP(ACOMPANHAMENTO_02[[#This Row],[MAT]],FUNCIONARIOS[],4,FALSE),"")</f>
        <v/>
      </c>
      <c r="F999" s="8"/>
      <c r="G999" s="7"/>
      <c r="H999" s="28" t="str">
        <f>IFERROR(VLOOKUP(ACOMPANHAMENTO_02[[#This Row],[COD.S]],TABELA_PRODUÇÃO[[COD]:[SERVIÇOS]],3,FALSE),"")</f>
        <v/>
      </c>
      <c r="I999" s="140" t="str">
        <f>IFERROR(VLOOKUP(ACOMPANHAMENTO_02[[#This Row],[COD.S]],TABELA_PRODUÇÃO[[COD]:[UND.]],4,FALSE),"")</f>
        <v/>
      </c>
      <c r="J999" s="141"/>
      <c r="K999" s="58"/>
      <c r="L999" s="9"/>
      <c r="M999" s="142" t="str">
        <f>IFERROR(IF(VLOOKUP(ACOMPANHAMENTO_02[[#This Row],[MAT]],FUNCIONARIOS[],8,FALSE)="profissional",ACOMPANHAMENTO_02[[#This Row],[FATOR]]*ACOMPANHAMENTO_02[[#This Row],[QUANT]]*VLOOKUP(ACOMPANHAMENTO_02[[#This Row],[COD.S]],TABELA_PRODUÇÃO[[COD]:[TOTAL]],5,FALSE),IF(VLOOKUP(ACOMPANHAMENTO_02[[#This Row],[MAT]],FUNCIONARIOS[],8,FALSE)="MEIO PROF",ACOMPANHAMENTO_02[[#This Row],[FATOR]]*ACOMPANHAMENTO_02[[#This Row],[QUANT]]*VLOOKUP(ACOMPANHAMENTO_02[[#This Row],[COD.S]],TABELA_PRODUÇÃO[[COD]:[TOTAL]],6,FALSE),)),"")</f>
        <v/>
      </c>
      <c r="N999" s="41" t="str">
        <f>IFERROR(IF(IF(VLOOKUP(ACOMPANHAMENTO_02[[#This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Row],[DIAS]],))&lt;0,"",IF(VLOOKUP(ACOMPANHAMENTO_02[[#This Row],[MAT]],FUNCIONARIOS[],8,FALSE)="profissional",ACOMPANHAMENTO_02[[#This Row],[FATOR]]*ACOMPANHAMENTO_02[[#This Row],[QUANT]]*VLOOKUP(ACOMPANHAMENTO_02[[#This Row],[COD.S]],TABELA_PRODUÇÃO[[COD]:[TOTAL]],5,FALSE)-VLOOKUP(ACOMPANHAMENTO_02[[#This Row],[MAT]],FUNCIONARIOS[],7,FALSE)/30*ACOMPANHAMENTO_02[[#This Row],[DIAS]],IF(VLOOKUP(ACOMPANHAMENTO_02[[#This Row],[MAT]],FUNCIONARIOS[],8,FALSE)="MEIO PROF",ACOMPANHAMENTO_02[[#This Row],[FATOR]]*ACOMPANHAMENTO_02[[#This Row],[QUANT]]*VLOOKUP(ACOMPANHAMENTO_02[[#This Row],[COD.S]],TABELA_PRODUÇÃO[[COD]:[TOTAL]],6,FALSE)-VLOOKUP(ACOMPANHAMENTO_02[[#This Row],[MAT]],FUNCIONARIOS[],7,FALSE)/30*ACOMPANHAMENTO_02[[#This Row],[DIAS]],))),"")</f>
        <v/>
      </c>
      <c r="O999" s="140" t="str">
        <f>IFERROR(IF(VLOOKUP(ACOMPANHAMENTO_02[[#This Row],[COD.S]],TABELA_RESUMO_PRODUÇÕES[[COD]:[Q. REST]],6,FALSE)&gt;1,VLOOKUP(ACOMPANHAMENTO_02[[#This Row],[COD.S]],TABELA_RESUMO_PRODUÇÕES[[COD]:[Q. REST]],6,FALSE),VLOOKUP(ACOMPANHAMENTO_02[[#This Row],[COD.S]],TABELA_RESUMO_PRODUÇÕES[[COD]:[Q. REST]],6,FALSE)+1),"0")</f>
        <v>0</v>
      </c>
      <c r="P999" s="140">
        <f>ACOMPANHAMENTO_02[[#This Row],[QUANT]]</f>
        <v>0</v>
      </c>
    </row>
    <row r="1000" spans="2:16" x14ac:dyDescent="0.25">
      <c r="B1000" s="6" t="s">
        <v>115</v>
      </c>
      <c r="C1000" s="7"/>
      <c r="D1000" s="26"/>
      <c r="E1000" s="26"/>
      <c r="F1000" s="26"/>
      <c r="G1000" s="7"/>
      <c r="H1000" s="26"/>
      <c r="I1000" s="165"/>
      <c r="J1000" s="156" t="e">
        <f>ACOMPANHAMENTO_02[[#Totals],[VALOR]]/K1000</f>
        <v>#DIV/0!</v>
      </c>
      <c r="K1000" s="157">
        <f>SUBTOTAL(109,ACOMPANHAMENTO_02[DIAS])</f>
        <v>0</v>
      </c>
      <c r="L1000" s="8"/>
      <c r="M1000" s="156"/>
      <c r="N1000" s="158">
        <f>SUBTOTAL(109,ACOMPANHAMENTO_02[VALOR])</f>
        <v>0</v>
      </c>
      <c r="O1000" s="6"/>
      <c r="P1000" s="6">
        <f>SUBTOTAL(109,ACOMPANHAMENTO_02[QUANT2])</f>
        <v>0</v>
      </c>
    </row>
  </sheetData>
  <sheetProtection sort="0" autoFilter="0"/>
  <mergeCells count="3">
    <mergeCell ref="B2:N5"/>
    <mergeCell ref="C6:E6"/>
    <mergeCell ref="G6:L6"/>
  </mergeCells>
  <dataValidations count="3">
    <dataValidation type="decimal" operator="lessThanOrEqual" allowBlank="1" showInputMessage="1" showErrorMessage="1" errorTitle="Erro ao incluir" error="Você so pode digitar valores iguais ou inferiores a 1_x000a_" sqref="L8:L999">
      <formula1>1</formula1>
    </dataValidation>
    <dataValidation type="decimal" operator="lessThan" allowBlank="1" showInputMessage="1" showErrorMessage="1" errorTitle="Erro! Impossivel incluir" error="Verifique a quantidade do orçamento._x000a__x000a_" sqref="J8:J999">
      <formula1>O8+P8</formula1>
    </dataValidation>
    <dataValidation operator="lessThanOrEqual" allowBlank="1" showInputMessage="1" showErrorMessage="1" errorTitle="Erro ao incluir" error="Você so pode digitar valores iguais ou inferiores a 1_x000a_" sqref="M8:M999"/>
  </dataValidations>
  <pageMargins left="0.51181102362204722" right="0.51181102362204722" top="0.78740157480314965" bottom="0.78740157480314965" header="0.31496062992125984" footer="0.31496062992125984"/>
  <pageSetup paperSize="9" scale="4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'Tabela de Produção'!$L$4:$L$14</xm:f>
          </x14:formula1>
          <xm:sqref>F8:F999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7"/>
  <dimension ref="B1:R1000"/>
  <sheetViews>
    <sheetView showGridLines="0" view="pageBreakPreview" zoomScaleSheetLayoutView="100" workbookViewId="0">
      <pane ySplit="7" topLeftCell="A8" activePane="bottomLeft" state="frozen"/>
      <selection pane="bottomLeft" activeCell="G6" sqref="G6:L6"/>
    </sheetView>
  </sheetViews>
  <sheetFormatPr defaultRowHeight="15.75" x14ac:dyDescent="0.25"/>
  <cols>
    <col min="1" max="1" width="1.125" style="1" customWidth="1"/>
    <col min="2" max="2" width="5.125" style="1" customWidth="1"/>
    <col min="3" max="3" width="6.125" style="1" customWidth="1"/>
    <col min="4" max="4" width="25.125" style="27" customWidth="1"/>
    <col min="5" max="5" width="15.625" style="27" customWidth="1"/>
    <col min="6" max="6" width="12.625" style="5" customWidth="1"/>
    <col min="7" max="7" width="7.625" style="5" customWidth="1"/>
    <col min="8" max="8" width="40.625" style="27" customWidth="1"/>
    <col min="9" max="9" width="5.125" style="27" customWidth="1"/>
    <col min="10" max="10" width="9.125" style="1" bestFit="1" customWidth="1"/>
    <col min="11" max="11" width="7.25" style="1" bestFit="1" customWidth="1"/>
    <col min="12" max="12" width="8.5" style="1" bestFit="1" customWidth="1"/>
    <col min="13" max="13" width="15.25" style="42" bestFit="1" customWidth="1"/>
    <col min="14" max="14" width="12.125" style="1" customWidth="1"/>
    <col min="15" max="15" width="9" style="1" hidden="1" customWidth="1"/>
    <col min="16" max="16" width="11.625" style="1" hidden="1" customWidth="1"/>
    <col min="17" max="17" width="16.125" style="1" customWidth="1"/>
    <col min="18" max="16384" width="9" style="1"/>
  </cols>
  <sheetData>
    <row r="1" spans="2:18" ht="16.5" thickBot="1" x14ac:dyDescent="0.3">
      <c r="Q1" s="29" t="s">
        <v>194</v>
      </c>
      <c r="R1" s="30"/>
    </row>
    <row r="2" spans="2:18" x14ac:dyDescent="0.25">
      <c r="B2" s="179" t="str">
        <f>CONCATENATE("PRODUÇÃO OPERÁRIOS DO PERÍODO        -      ",Q1,)</f>
        <v>PRODUÇÃO OPERÁRIOS DO PERÍODO        -      TESTE 3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1"/>
      <c r="O2" s="11"/>
    </row>
    <row r="3" spans="2:18" x14ac:dyDescent="0.25"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4"/>
      <c r="O3" s="11"/>
    </row>
    <row r="4" spans="2:18" x14ac:dyDescent="0.25">
      <c r="B4" s="182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4"/>
      <c r="O4" s="11"/>
    </row>
    <row r="5" spans="2:18" ht="16.5" thickBot="1" x14ac:dyDescent="0.3">
      <c r="B5" s="185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7"/>
      <c r="O5" s="11"/>
    </row>
    <row r="6" spans="2:18" ht="32.25" thickBot="1" x14ac:dyDescent="0.3">
      <c r="B6" s="43"/>
      <c r="C6" s="188" t="s">
        <v>141</v>
      </c>
      <c r="D6" s="188"/>
      <c r="E6" s="189"/>
      <c r="F6" s="82"/>
      <c r="G6" s="190" t="s">
        <v>140</v>
      </c>
      <c r="H6" s="188"/>
      <c r="I6" s="188"/>
      <c r="J6" s="188"/>
      <c r="K6" s="188"/>
      <c r="L6" s="189"/>
      <c r="M6" s="44" t="s">
        <v>138</v>
      </c>
      <c r="N6" s="44" t="s">
        <v>139</v>
      </c>
      <c r="O6" s="11"/>
    </row>
    <row r="7" spans="2:18" s="5" customFormat="1" x14ac:dyDescent="0.25">
      <c r="B7" s="27" t="s">
        <v>103</v>
      </c>
      <c r="C7" s="27" t="s">
        <v>7</v>
      </c>
      <c r="D7" s="5" t="s">
        <v>8</v>
      </c>
      <c r="E7" s="5" t="s">
        <v>9</v>
      </c>
      <c r="F7" s="5" t="s">
        <v>150</v>
      </c>
      <c r="G7" s="5" t="s">
        <v>142</v>
      </c>
      <c r="H7" s="5" t="s">
        <v>140</v>
      </c>
      <c r="I7" s="5" t="s">
        <v>30</v>
      </c>
      <c r="J7" s="27" t="s">
        <v>100</v>
      </c>
      <c r="K7" s="27" t="s">
        <v>111</v>
      </c>
      <c r="L7" s="27" t="s">
        <v>104</v>
      </c>
      <c r="M7" s="5" t="s">
        <v>138</v>
      </c>
      <c r="N7" s="5" t="s">
        <v>105</v>
      </c>
      <c r="O7" s="5" t="s">
        <v>113</v>
      </c>
      <c r="P7" s="5" t="s">
        <v>117</v>
      </c>
    </row>
    <row r="8" spans="2:18" s="6" customFormat="1" ht="12.75" x14ac:dyDescent="0.2">
      <c r="B8" s="6" t="str">
        <f>IF(ACOMPANHAMENTO_03[[#This Row],[MAT]]="","",COUNTA($C$8:C8))</f>
        <v/>
      </c>
      <c r="C8" s="3"/>
      <c r="D8" s="26" t="str">
        <f>IFERROR(VLOOKUP(ACOMPANHAMENTO_03[[#This Row],[MAT]],FUNCIONARIOS[],3,FALSE),"")</f>
        <v/>
      </c>
      <c r="E8" s="26" t="str">
        <f>IFERROR(VLOOKUP(ACOMPANHAMENTO_03[[#This Row],[MAT]],FUNCIONARIOS[],4,FALSE),"")</f>
        <v/>
      </c>
      <c r="F8" s="8"/>
      <c r="G8" s="7"/>
      <c r="H8" s="28" t="str">
        <f>IFERROR(VLOOKUP(ACOMPANHAMENTO_03[[#This Row],[COD.S]],TABELA_PRODUÇÃO[[COD]:[SERVIÇOS]],3,FALSE),"")</f>
        <v/>
      </c>
      <c r="I8" s="28" t="str">
        <f>IFERROR(VLOOKUP(ACOMPANHAMENTO_03[[#This Row],[COD.S]],TABELA_PRODUÇÃO[[COD]:[UND.]],4,FALSE),"")</f>
        <v/>
      </c>
      <c r="J8" s="8"/>
      <c r="K8" s="58"/>
      <c r="L8" s="9"/>
      <c r="M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" s="6">
        <f>ACOMPANHAMENTO_03[[#This Row],[QUANT]]</f>
        <v>0</v>
      </c>
    </row>
    <row r="9" spans="2:18" s="6" customFormat="1" ht="12.75" x14ac:dyDescent="0.2">
      <c r="B9" s="6" t="str">
        <f>IF(ACOMPANHAMENTO_03[[#This Row],[MAT]]="","",COUNTA($C$8:C9))</f>
        <v/>
      </c>
      <c r="C9" s="3"/>
      <c r="D9" s="26" t="str">
        <f>IFERROR(VLOOKUP(ACOMPANHAMENTO_03[[#This Row],[MAT]],FUNCIONARIOS[],3,FALSE),"")</f>
        <v/>
      </c>
      <c r="E9" s="26" t="str">
        <f>IFERROR(VLOOKUP(ACOMPANHAMENTO_03[[#This Row],[MAT]],FUNCIONARIOS[],4,FALSE),"")</f>
        <v/>
      </c>
      <c r="F9" s="8"/>
      <c r="G9" s="7"/>
      <c r="H9" s="28" t="str">
        <f>IFERROR(VLOOKUP(ACOMPANHAMENTO_03[[#This Row],[COD.S]],TABELA_PRODUÇÃO[[COD]:[SERVIÇOS]],3,FALSE),"")</f>
        <v/>
      </c>
      <c r="I9" s="28" t="str">
        <f>IFERROR(VLOOKUP(ACOMPANHAMENTO_03[[#This Row],[COD.S]],TABELA_PRODUÇÃO[[COD]:[UND.]],4,FALSE),"")</f>
        <v/>
      </c>
      <c r="J9" s="8"/>
      <c r="K9" s="58"/>
      <c r="L9" s="9"/>
      <c r="M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" s="6">
        <f>ACOMPANHAMENTO_03[[#This Row],[QUANT]]</f>
        <v>0</v>
      </c>
    </row>
    <row r="10" spans="2:18" s="6" customFormat="1" ht="12.75" x14ac:dyDescent="0.2">
      <c r="B10" s="6" t="str">
        <f>IF(ACOMPANHAMENTO_03[[#This Row],[MAT]]="","",COUNTA($C$8:C10))</f>
        <v/>
      </c>
      <c r="C10" s="3"/>
      <c r="D10" s="26" t="str">
        <f>IFERROR(VLOOKUP(ACOMPANHAMENTO_03[[#This Row],[MAT]],FUNCIONARIOS[],3,FALSE),"")</f>
        <v/>
      </c>
      <c r="E10" s="26" t="str">
        <f>IFERROR(VLOOKUP(ACOMPANHAMENTO_03[[#This Row],[MAT]],FUNCIONARIOS[],4,FALSE),"")</f>
        <v/>
      </c>
      <c r="F10" s="8"/>
      <c r="G10" s="7"/>
      <c r="H10" s="28" t="str">
        <f>IFERROR(VLOOKUP(ACOMPANHAMENTO_03[[#This Row],[COD.S]],TABELA_PRODUÇÃO[[COD]:[SERVIÇOS]],3,FALSE),"")</f>
        <v/>
      </c>
      <c r="I10" s="28" t="str">
        <f>IFERROR(VLOOKUP(ACOMPANHAMENTO_03[[#This Row],[COD.S]],TABELA_PRODUÇÃO[[COD]:[UND.]],4,FALSE),"")</f>
        <v/>
      </c>
      <c r="J10" s="8"/>
      <c r="K10" s="58"/>
      <c r="L10" s="9"/>
      <c r="M1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0" s="6">
        <f>ACOMPANHAMENTO_03[[#This Row],[QUANT]]</f>
        <v>0</v>
      </c>
    </row>
    <row r="11" spans="2:18" s="6" customFormat="1" ht="12.75" x14ac:dyDescent="0.2">
      <c r="B11" s="6" t="str">
        <f>IF(ACOMPANHAMENTO_03[[#This Row],[MAT]]="","",COUNTA($C$8:C11))</f>
        <v/>
      </c>
      <c r="C11" s="3"/>
      <c r="D11" s="26" t="str">
        <f>IFERROR(VLOOKUP(ACOMPANHAMENTO_03[[#This Row],[MAT]],FUNCIONARIOS[],3,FALSE),"")</f>
        <v/>
      </c>
      <c r="E11" s="26" t="str">
        <f>IFERROR(VLOOKUP(ACOMPANHAMENTO_03[[#This Row],[MAT]],FUNCIONARIOS[],4,FALSE),"")</f>
        <v/>
      </c>
      <c r="F11" s="8"/>
      <c r="G11" s="7"/>
      <c r="H11" s="28" t="str">
        <f>IFERROR(VLOOKUP(ACOMPANHAMENTO_03[[#This Row],[COD.S]],TABELA_PRODUÇÃO[[COD]:[SERVIÇOS]],3,FALSE),"")</f>
        <v/>
      </c>
      <c r="I11" s="28" t="str">
        <f>IFERROR(VLOOKUP(ACOMPANHAMENTO_03[[#This Row],[COD.S]],TABELA_PRODUÇÃO[[COD]:[UND.]],4,FALSE),"")</f>
        <v/>
      </c>
      <c r="J11" s="8"/>
      <c r="K11" s="58"/>
      <c r="L11" s="9"/>
      <c r="M1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1" s="6">
        <f>ACOMPANHAMENTO_03[[#This Row],[QUANT]]</f>
        <v>0</v>
      </c>
    </row>
    <row r="12" spans="2:18" s="6" customFormat="1" ht="12.75" x14ac:dyDescent="0.2">
      <c r="B12" s="6" t="str">
        <f>IF(ACOMPANHAMENTO_03[[#This Row],[MAT]]="","",COUNTA($C$8:C12))</f>
        <v/>
      </c>
      <c r="C12" s="3"/>
      <c r="D12" s="26" t="str">
        <f>IFERROR(VLOOKUP(ACOMPANHAMENTO_03[[#This Row],[MAT]],FUNCIONARIOS[],3,FALSE),"")</f>
        <v/>
      </c>
      <c r="E12" s="26" t="str">
        <f>IFERROR(VLOOKUP(ACOMPANHAMENTO_03[[#This Row],[MAT]],FUNCIONARIOS[],4,FALSE),"")</f>
        <v/>
      </c>
      <c r="F12" s="8"/>
      <c r="G12" s="7"/>
      <c r="H12" s="28" t="str">
        <f>IFERROR(VLOOKUP(ACOMPANHAMENTO_03[[#This Row],[COD.S]],TABELA_PRODUÇÃO[[COD]:[SERVIÇOS]],3,FALSE),"")</f>
        <v/>
      </c>
      <c r="I12" s="28" t="str">
        <f>IFERROR(VLOOKUP(ACOMPANHAMENTO_03[[#This Row],[COD.S]],TABELA_PRODUÇÃO[[COD]:[UND.]],4,FALSE),"")</f>
        <v/>
      </c>
      <c r="J12" s="8"/>
      <c r="K12" s="58"/>
      <c r="L12" s="9"/>
      <c r="M1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2" s="6">
        <f>ACOMPANHAMENTO_03[[#This Row],[QUANT]]</f>
        <v>0</v>
      </c>
    </row>
    <row r="13" spans="2:18" s="6" customFormat="1" ht="12.75" x14ac:dyDescent="0.2">
      <c r="B13" s="6" t="str">
        <f>IF(ACOMPANHAMENTO_03[[#This Row],[MAT]]="","",COUNTA($C$8:C13))</f>
        <v/>
      </c>
      <c r="C13" s="3"/>
      <c r="D13" s="26" t="str">
        <f>IFERROR(VLOOKUP(ACOMPANHAMENTO_03[[#This Row],[MAT]],FUNCIONARIOS[],3,FALSE),"")</f>
        <v/>
      </c>
      <c r="E13" s="26" t="str">
        <f>IFERROR(VLOOKUP(ACOMPANHAMENTO_03[[#This Row],[MAT]],FUNCIONARIOS[],4,FALSE),"")</f>
        <v/>
      </c>
      <c r="F13" s="8"/>
      <c r="G13" s="7"/>
      <c r="H13" s="28" t="str">
        <f>IFERROR(VLOOKUP(ACOMPANHAMENTO_03[[#This Row],[COD.S]],TABELA_PRODUÇÃO[[COD]:[SERVIÇOS]],3,FALSE),"")</f>
        <v/>
      </c>
      <c r="I13" s="28" t="str">
        <f>IFERROR(VLOOKUP(ACOMPANHAMENTO_03[[#This Row],[COD.S]],TABELA_PRODUÇÃO[[COD]:[UND.]],4,FALSE),"")</f>
        <v/>
      </c>
      <c r="J13" s="8"/>
      <c r="K13" s="58"/>
      <c r="L13" s="9"/>
      <c r="M1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3" s="6">
        <f>ACOMPANHAMENTO_03[[#This Row],[QUANT]]</f>
        <v>0</v>
      </c>
    </row>
    <row r="14" spans="2:18" s="6" customFormat="1" ht="12.75" x14ac:dyDescent="0.2">
      <c r="B14" s="6" t="str">
        <f>IF(ACOMPANHAMENTO_03[[#This Row],[MAT]]="","",COUNTA($C$8:C14))</f>
        <v/>
      </c>
      <c r="C14" s="3"/>
      <c r="D14" s="26" t="str">
        <f>IFERROR(VLOOKUP(ACOMPANHAMENTO_03[[#This Row],[MAT]],FUNCIONARIOS[],3,FALSE),"")</f>
        <v/>
      </c>
      <c r="E14" s="26" t="str">
        <f>IFERROR(VLOOKUP(ACOMPANHAMENTO_03[[#This Row],[MAT]],FUNCIONARIOS[],4,FALSE),"")</f>
        <v/>
      </c>
      <c r="F14" s="8"/>
      <c r="G14" s="7"/>
      <c r="H14" s="28" t="str">
        <f>IFERROR(VLOOKUP(ACOMPANHAMENTO_03[[#This Row],[COD.S]],TABELA_PRODUÇÃO[[COD]:[SERVIÇOS]],3,FALSE),"")</f>
        <v/>
      </c>
      <c r="I14" s="28" t="str">
        <f>IFERROR(VLOOKUP(ACOMPANHAMENTO_03[[#This Row],[COD.S]],TABELA_PRODUÇÃO[[COD]:[UND.]],4,FALSE),"")</f>
        <v/>
      </c>
      <c r="J14" s="8"/>
      <c r="K14" s="58"/>
      <c r="L14" s="9"/>
      <c r="M1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4" s="6">
        <f>ACOMPANHAMENTO_03[[#This Row],[QUANT]]</f>
        <v>0</v>
      </c>
    </row>
    <row r="15" spans="2:18" s="6" customFormat="1" ht="12.75" x14ac:dyDescent="0.2">
      <c r="B15" s="6" t="str">
        <f>IF(ACOMPANHAMENTO_03[[#This Row],[MAT]]="","",COUNTA($C$8:C15))</f>
        <v/>
      </c>
      <c r="C15" s="3"/>
      <c r="D15" s="26" t="str">
        <f>IFERROR(VLOOKUP(ACOMPANHAMENTO_03[[#This Row],[MAT]],FUNCIONARIOS[],3,FALSE),"")</f>
        <v/>
      </c>
      <c r="E15" s="26" t="str">
        <f>IFERROR(VLOOKUP(ACOMPANHAMENTO_03[[#This Row],[MAT]],FUNCIONARIOS[],4,FALSE),"")</f>
        <v/>
      </c>
      <c r="F15" s="8"/>
      <c r="G15" s="7"/>
      <c r="H15" s="28" t="str">
        <f>IFERROR(VLOOKUP(ACOMPANHAMENTO_03[[#This Row],[COD.S]],TABELA_PRODUÇÃO[[COD]:[SERVIÇOS]],3,FALSE),"")</f>
        <v/>
      </c>
      <c r="I15" s="28" t="str">
        <f>IFERROR(VLOOKUP(ACOMPANHAMENTO_03[[#This Row],[COD.S]],TABELA_PRODUÇÃO[[COD]:[UND.]],4,FALSE),"")</f>
        <v/>
      </c>
      <c r="J15" s="8"/>
      <c r="K15" s="58"/>
      <c r="L15" s="9"/>
      <c r="M1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5" s="6">
        <f>ACOMPANHAMENTO_03[[#This Row],[QUANT]]</f>
        <v>0</v>
      </c>
    </row>
    <row r="16" spans="2:18" s="6" customFormat="1" ht="12.75" x14ac:dyDescent="0.2">
      <c r="B16" s="6" t="str">
        <f>IF(ACOMPANHAMENTO_03[[#This Row],[MAT]]="","",COUNTA($C$8:C16))</f>
        <v/>
      </c>
      <c r="C16" s="3"/>
      <c r="D16" s="26" t="str">
        <f>IFERROR(VLOOKUP(ACOMPANHAMENTO_03[[#This Row],[MAT]],FUNCIONARIOS[],3,FALSE),"")</f>
        <v/>
      </c>
      <c r="E16" s="26" t="str">
        <f>IFERROR(VLOOKUP(ACOMPANHAMENTO_03[[#This Row],[MAT]],FUNCIONARIOS[],4,FALSE),"")</f>
        <v/>
      </c>
      <c r="F16" s="8"/>
      <c r="G16" s="7"/>
      <c r="H16" s="28" t="str">
        <f>IFERROR(VLOOKUP(ACOMPANHAMENTO_03[[#This Row],[COD.S]],TABELA_PRODUÇÃO[[COD]:[SERVIÇOS]],3,FALSE),"")</f>
        <v/>
      </c>
      <c r="I16" s="28" t="str">
        <f>IFERROR(VLOOKUP(ACOMPANHAMENTO_03[[#This Row],[COD.S]],TABELA_PRODUÇÃO[[COD]:[UND.]],4,FALSE),"")</f>
        <v/>
      </c>
      <c r="J16" s="8"/>
      <c r="K16" s="58"/>
      <c r="L16" s="9"/>
      <c r="M1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6" s="6">
        <f>ACOMPANHAMENTO_03[[#This Row],[QUANT]]</f>
        <v>0</v>
      </c>
    </row>
    <row r="17" spans="2:16" s="6" customFormat="1" ht="12.75" x14ac:dyDescent="0.2">
      <c r="B17" s="6" t="str">
        <f>IF(ACOMPANHAMENTO_03[[#This Row],[MAT]]="","",COUNTA($C$8:C17))</f>
        <v/>
      </c>
      <c r="C17" s="3"/>
      <c r="D17" s="26" t="str">
        <f>IFERROR(VLOOKUP(ACOMPANHAMENTO_03[[#This Row],[MAT]],FUNCIONARIOS[],3,FALSE),"")</f>
        <v/>
      </c>
      <c r="E17" s="26" t="str">
        <f>IFERROR(VLOOKUP(ACOMPANHAMENTO_03[[#This Row],[MAT]],FUNCIONARIOS[],4,FALSE),"")</f>
        <v/>
      </c>
      <c r="F17" s="8"/>
      <c r="G17" s="7"/>
      <c r="H17" s="28" t="str">
        <f>IFERROR(VLOOKUP(ACOMPANHAMENTO_03[[#This Row],[COD.S]],TABELA_PRODUÇÃO[[COD]:[SERVIÇOS]],3,FALSE),"")</f>
        <v/>
      </c>
      <c r="I17" s="28" t="str">
        <f>IFERROR(VLOOKUP(ACOMPANHAMENTO_03[[#This Row],[COD.S]],TABELA_PRODUÇÃO[[COD]:[UND.]],4,FALSE),"")</f>
        <v/>
      </c>
      <c r="J17" s="8"/>
      <c r="K17" s="58"/>
      <c r="L17" s="9"/>
      <c r="M1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7" s="6">
        <f>ACOMPANHAMENTO_03[[#This Row],[QUANT]]</f>
        <v>0</v>
      </c>
    </row>
    <row r="18" spans="2:16" s="6" customFormat="1" ht="12.75" x14ac:dyDescent="0.2">
      <c r="B18" s="6" t="str">
        <f>IF(ACOMPANHAMENTO_03[[#This Row],[MAT]]="","",COUNTA($C$8:C18))</f>
        <v/>
      </c>
      <c r="C18" s="3"/>
      <c r="D18" s="26" t="str">
        <f>IFERROR(VLOOKUP(ACOMPANHAMENTO_03[[#This Row],[MAT]],FUNCIONARIOS[],3,FALSE),"")</f>
        <v/>
      </c>
      <c r="E18" s="26" t="str">
        <f>IFERROR(VLOOKUP(ACOMPANHAMENTO_03[[#This Row],[MAT]],FUNCIONARIOS[],4,FALSE),"")</f>
        <v/>
      </c>
      <c r="F18" s="8"/>
      <c r="G18" s="7"/>
      <c r="H18" s="28" t="str">
        <f>IFERROR(VLOOKUP(ACOMPANHAMENTO_03[[#This Row],[COD.S]],TABELA_PRODUÇÃO[[COD]:[SERVIÇOS]],3,FALSE),"")</f>
        <v/>
      </c>
      <c r="I18" s="28" t="str">
        <f>IFERROR(VLOOKUP(ACOMPANHAMENTO_03[[#This Row],[COD.S]],TABELA_PRODUÇÃO[[COD]:[UND.]],4,FALSE),"")</f>
        <v/>
      </c>
      <c r="J18" s="8"/>
      <c r="K18" s="58"/>
      <c r="L18" s="9"/>
      <c r="M1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8" s="6">
        <f>ACOMPANHAMENTO_03[[#This Row],[QUANT]]</f>
        <v>0</v>
      </c>
    </row>
    <row r="19" spans="2:16" s="6" customFormat="1" ht="12.75" x14ac:dyDescent="0.2">
      <c r="B19" s="6" t="str">
        <f>IF(ACOMPANHAMENTO_03[[#This Row],[MAT]]="","",COUNTA($C$8:C19))</f>
        <v/>
      </c>
      <c r="C19" s="3"/>
      <c r="D19" s="26" t="str">
        <f>IFERROR(VLOOKUP(ACOMPANHAMENTO_03[[#This Row],[MAT]],FUNCIONARIOS[],3,FALSE),"")</f>
        <v/>
      </c>
      <c r="E19" s="26" t="str">
        <f>IFERROR(VLOOKUP(ACOMPANHAMENTO_03[[#This Row],[MAT]],FUNCIONARIOS[],4,FALSE),"")</f>
        <v/>
      </c>
      <c r="F19" s="8"/>
      <c r="G19" s="7"/>
      <c r="H19" s="28" t="str">
        <f>IFERROR(VLOOKUP(ACOMPANHAMENTO_03[[#This Row],[COD.S]],TABELA_PRODUÇÃO[[COD]:[SERVIÇOS]],3,FALSE),"")</f>
        <v/>
      </c>
      <c r="I19" s="28" t="str">
        <f>IFERROR(VLOOKUP(ACOMPANHAMENTO_03[[#This Row],[COD.S]],TABELA_PRODUÇÃO[[COD]:[UND.]],4,FALSE),"")</f>
        <v/>
      </c>
      <c r="J19" s="8"/>
      <c r="K19" s="58"/>
      <c r="L19" s="9"/>
      <c r="M1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9" s="6">
        <f>ACOMPANHAMENTO_03[[#This Row],[QUANT]]</f>
        <v>0</v>
      </c>
    </row>
    <row r="20" spans="2:16" s="6" customFormat="1" ht="12.75" x14ac:dyDescent="0.2">
      <c r="B20" s="6" t="str">
        <f>IF(ACOMPANHAMENTO_03[[#This Row],[MAT]]="","",COUNTA($C$8:C20))</f>
        <v/>
      </c>
      <c r="C20" s="3"/>
      <c r="D20" s="26" t="str">
        <f>IFERROR(VLOOKUP(ACOMPANHAMENTO_03[[#This Row],[MAT]],FUNCIONARIOS[],3,FALSE),"")</f>
        <v/>
      </c>
      <c r="E20" s="26" t="str">
        <f>IFERROR(VLOOKUP(ACOMPANHAMENTO_03[[#This Row],[MAT]],FUNCIONARIOS[],4,FALSE),"")</f>
        <v/>
      </c>
      <c r="F20" s="8"/>
      <c r="G20" s="7"/>
      <c r="H20" s="28" t="str">
        <f>IFERROR(VLOOKUP(ACOMPANHAMENTO_03[[#This Row],[COD.S]],TABELA_PRODUÇÃO[[COD]:[SERVIÇOS]],3,FALSE),"")</f>
        <v/>
      </c>
      <c r="I20" s="28" t="str">
        <f>IFERROR(VLOOKUP(ACOMPANHAMENTO_03[[#This Row],[COD.S]],TABELA_PRODUÇÃO[[COD]:[UND.]],4,FALSE),"")</f>
        <v/>
      </c>
      <c r="J20" s="8"/>
      <c r="K20" s="58"/>
      <c r="L20" s="9"/>
      <c r="M2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0" s="6">
        <f>ACOMPANHAMENTO_03[[#This Row],[QUANT]]</f>
        <v>0</v>
      </c>
    </row>
    <row r="21" spans="2:16" s="6" customFormat="1" ht="12.75" x14ac:dyDescent="0.2">
      <c r="B21" s="6" t="str">
        <f>IF(ACOMPANHAMENTO_03[[#This Row],[MAT]]="","",COUNTA($C$8:C21))</f>
        <v/>
      </c>
      <c r="C21" s="3"/>
      <c r="D21" s="26" t="str">
        <f>IFERROR(VLOOKUP(ACOMPANHAMENTO_03[[#This Row],[MAT]],FUNCIONARIOS[],3,FALSE),"")</f>
        <v/>
      </c>
      <c r="E21" s="26" t="str">
        <f>IFERROR(VLOOKUP(ACOMPANHAMENTO_03[[#This Row],[MAT]],FUNCIONARIOS[],4,FALSE),"")</f>
        <v/>
      </c>
      <c r="F21" s="8"/>
      <c r="G21" s="7"/>
      <c r="H21" s="28" t="str">
        <f>IFERROR(VLOOKUP(ACOMPANHAMENTO_03[[#This Row],[COD.S]],TABELA_PRODUÇÃO[[COD]:[SERVIÇOS]],3,FALSE),"")</f>
        <v/>
      </c>
      <c r="I21" s="28" t="str">
        <f>IFERROR(VLOOKUP(ACOMPANHAMENTO_03[[#This Row],[COD.S]],TABELA_PRODUÇÃO[[COD]:[UND.]],4,FALSE),"")</f>
        <v/>
      </c>
      <c r="J21" s="8"/>
      <c r="K21" s="58"/>
      <c r="L21" s="9"/>
      <c r="M2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1" s="6">
        <f>ACOMPANHAMENTO_03[[#This Row],[QUANT]]</f>
        <v>0</v>
      </c>
    </row>
    <row r="22" spans="2:16" s="6" customFormat="1" ht="12.75" x14ac:dyDescent="0.2">
      <c r="B22" s="6" t="str">
        <f>IF(ACOMPANHAMENTO_03[[#This Row],[MAT]]="","",COUNTA($C$8:C22))</f>
        <v/>
      </c>
      <c r="C22" s="3"/>
      <c r="D22" s="26" t="str">
        <f>IFERROR(VLOOKUP(ACOMPANHAMENTO_03[[#This Row],[MAT]],FUNCIONARIOS[],3,FALSE),"")</f>
        <v/>
      </c>
      <c r="E22" s="26" t="str">
        <f>IFERROR(VLOOKUP(ACOMPANHAMENTO_03[[#This Row],[MAT]],FUNCIONARIOS[],4,FALSE),"")</f>
        <v/>
      </c>
      <c r="F22" s="8"/>
      <c r="G22" s="7"/>
      <c r="H22" s="28" t="str">
        <f>IFERROR(VLOOKUP(ACOMPANHAMENTO_03[[#This Row],[COD.S]],TABELA_PRODUÇÃO[[COD]:[SERVIÇOS]],3,FALSE),"")</f>
        <v/>
      </c>
      <c r="I22" s="28" t="str">
        <f>IFERROR(VLOOKUP(ACOMPANHAMENTO_03[[#This Row],[COD.S]],TABELA_PRODUÇÃO[[COD]:[UND.]],4,FALSE),"")</f>
        <v/>
      </c>
      <c r="J22" s="8"/>
      <c r="K22" s="58"/>
      <c r="L22" s="9"/>
      <c r="M2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2" s="6">
        <f>ACOMPANHAMENTO_03[[#This Row],[QUANT]]</f>
        <v>0</v>
      </c>
    </row>
    <row r="23" spans="2:16" s="6" customFormat="1" ht="12.75" x14ac:dyDescent="0.2">
      <c r="B23" s="6" t="str">
        <f>IF(ACOMPANHAMENTO_03[[#This Row],[MAT]]="","",COUNTA($C$8:C23))</f>
        <v/>
      </c>
      <c r="C23" s="3"/>
      <c r="D23" s="26" t="str">
        <f>IFERROR(VLOOKUP(ACOMPANHAMENTO_03[[#This Row],[MAT]],FUNCIONARIOS[],3,FALSE),"")</f>
        <v/>
      </c>
      <c r="E23" s="26" t="str">
        <f>IFERROR(VLOOKUP(ACOMPANHAMENTO_03[[#This Row],[MAT]],FUNCIONARIOS[],4,FALSE),"")</f>
        <v/>
      </c>
      <c r="F23" s="8"/>
      <c r="G23" s="7"/>
      <c r="H23" s="28" t="str">
        <f>IFERROR(VLOOKUP(ACOMPANHAMENTO_03[[#This Row],[COD.S]],TABELA_PRODUÇÃO[[COD]:[SERVIÇOS]],3,FALSE),"")</f>
        <v/>
      </c>
      <c r="I23" s="28" t="str">
        <f>IFERROR(VLOOKUP(ACOMPANHAMENTO_03[[#This Row],[COD.S]],TABELA_PRODUÇÃO[[COD]:[UND.]],4,FALSE),"")</f>
        <v/>
      </c>
      <c r="J23" s="8"/>
      <c r="K23" s="58"/>
      <c r="L23" s="9"/>
      <c r="M2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3" s="6">
        <f>ACOMPANHAMENTO_03[[#This Row],[QUANT]]</f>
        <v>0</v>
      </c>
    </row>
    <row r="24" spans="2:16" s="6" customFormat="1" ht="12.75" x14ac:dyDescent="0.2">
      <c r="B24" s="6" t="str">
        <f>IF(ACOMPANHAMENTO_03[[#This Row],[MAT]]="","",COUNTA($C$8:C24))</f>
        <v/>
      </c>
      <c r="C24" s="3"/>
      <c r="D24" s="26" t="str">
        <f>IFERROR(VLOOKUP(ACOMPANHAMENTO_03[[#This Row],[MAT]],FUNCIONARIOS[],3,FALSE),"")</f>
        <v/>
      </c>
      <c r="E24" s="26" t="str">
        <f>IFERROR(VLOOKUP(ACOMPANHAMENTO_03[[#This Row],[MAT]],FUNCIONARIOS[],4,FALSE),"")</f>
        <v/>
      </c>
      <c r="F24" s="8"/>
      <c r="G24" s="7"/>
      <c r="H24" s="28" t="str">
        <f>IFERROR(VLOOKUP(ACOMPANHAMENTO_03[[#This Row],[COD.S]],TABELA_PRODUÇÃO[[COD]:[SERVIÇOS]],3,FALSE),"")</f>
        <v/>
      </c>
      <c r="I24" s="28" t="str">
        <f>IFERROR(VLOOKUP(ACOMPANHAMENTO_03[[#This Row],[COD.S]],TABELA_PRODUÇÃO[[COD]:[UND.]],4,FALSE),"")</f>
        <v/>
      </c>
      <c r="J24" s="8"/>
      <c r="K24" s="58"/>
      <c r="L24" s="9"/>
      <c r="M2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4" s="6">
        <f>ACOMPANHAMENTO_03[[#This Row],[QUANT]]</f>
        <v>0</v>
      </c>
    </row>
    <row r="25" spans="2:16" s="6" customFormat="1" ht="12.75" x14ac:dyDescent="0.2">
      <c r="B25" s="6" t="str">
        <f>IF(ACOMPANHAMENTO_03[[#This Row],[MAT]]="","",COUNTA($C$8:C25))</f>
        <v/>
      </c>
      <c r="C25" s="3"/>
      <c r="D25" s="26" t="str">
        <f>IFERROR(VLOOKUP(ACOMPANHAMENTO_03[[#This Row],[MAT]],FUNCIONARIOS[],3,FALSE),"")</f>
        <v/>
      </c>
      <c r="E25" s="26" t="str">
        <f>IFERROR(VLOOKUP(ACOMPANHAMENTO_03[[#This Row],[MAT]],FUNCIONARIOS[],4,FALSE),"")</f>
        <v/>
      </c>
      <c r="F25" s="8"/>
      <c r="G25" s="7"/>
      <c r="H25" s="28" t="str">
        <f>IFERROR(VLOOKUP(ACOMPANHAMENTO_03[[#This Row],[COD.S]],TABELA_PRODUÇÃO[[COD]:[SERVIÇOS]],3,FALSE),"")</f>
        <v/>
      </c>
      <c r="I25" s="28" t="str">
        <f>IFERROR(VLOOKUP(ACOMPANHAMENTO_03[[#This Row],[COD.S]],TABELA_PRODUÇÃO[[COD]:[UND.]],4,FALSE),"")</f>
        <v/>
      </c>
      <c r="J25" s="8"/>
      <c r="K25" s="58"/>
      <c r="L25" s="9"/>
      <c r="M2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5" s="6">
        <f>ACOMPANHAMENTO_03[[#This Row],[QUANT]]</f>
        <v>0</v>
      </c>
    </row>
    <row r="26" spans="2:16" s="6" customFormat="1" ht="12.75" x14ac:dyDescent="0.2">
      <c r="B26" s="6" t="str">
        <f>IF(ACOMPANHAMENTO_03[[#This Row],[MAT]]="","",COUNTA($C$8:C26))</f>
        <v/>
      </c>
      <c r="C26" s="3"/>
      <c r="D26" s="26" t="str">
        <f>IFERROR(VLOOKUP(ACOMPANHAMENTO_03[[#This Row],[MAT]],FUNCIONARIOS[],3,FALSE),"")</f>
        <v/>
      </c>
      <c r="E26" s="26" t="str">
        <f>IFERROR(VLOOKUP(ACOMPANHAMENTO_03[[#This Row],[MAT]],FUNCIONARIOS[],4,FALSE),"")</f>
        <v/>
      </c>
      <c r="F26" s="8"/>
      <c r="G26" s="7"/>
      <c r="H26" s="28" t="str">
        <f>IFERROR(VLOOKUP(ACOMPANHAMENTO_03[[#This Row],[COD.S]],TABELA_PRODUÇÃO[[COD]:[SERVIÇOS]],3,FALSE),"")</f>
        <v/>
      </c>
      <c r="I26" s="28" t="str">
        <f>IFERROR(VLOOKUP(ACOMPANHAMENTO_03[[#This Row],[COD.S]],TABELA_PRODUÇÃO[[COD]:[UND.]],4,FALSE),"")</f>
        <v/>
      </c>
      <c r="J26" s="8"/>
      <c r="K26" s="58"/>
      <c r="L26" s="9"/>
      <c r="M2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6" s="6">
        <f>ACOMPANHAMENTO_03[[#This Row],[QUANT]]</f>
        <v>0</v>
      </c>
    </row>
    <row r="27" spans="2:16" s="6" customFormat="1" ht="12.75" x14ac:dyDescent="0.2">
      <c r="B27" s="6" t="str">
        <f>IF(ACOMPANHAMENTO_03[[#This Row],[MAT]]="","",COUNTA($C$8:C27))</f>
        <v/>
      </c>
      <c r="C27" s="3"/>
      <c r="D27" s="26" t="str">
        <f>IFERROR(VLOOKUP(ACOMPANHAMENTO_03[[#This Row],[MAT]],FUNCIONARIOS[],3,FALSE),"")</f>
        <v/>
      </c>
      <c r="E27" s="26" t="str">
        <f>IFERROR(VLOOKUP(ACOMPANHAMENTO_03[[#This Row],[MAT]],FUNCIONARIOS[],4,FALSE),"")</f>
        <v/>
      </c>
      <c r="F27" s="8"/>
      <c r="G27" s="7"/>
      <c r="H27" s="28" t="str">
        <f>IFERROR(VLOOKUP(ACOMPANHAMENTO_03[[#This Row],[COD.S]],TABELA_PRODUÇÃO[[COD]:[SERVIÇOS]],3,FALSE),"")</f>
        <v/>
      </c>
      <c r="I27" s="28" t="str">
        <f>IFERROR(VLOOKUP(ACOMPANHAMENTO_03[[#This Row],[COD.S]],TABELA_PRODUÇÃO[[COD]:[UND.]],4,FALSE),"")</f>
        <v/>
      </c>
      <c r="J27" s="8"/>
      <c r="K27" s="58"/>
      <c r="L27" s="9"/>
      <c r="M2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7" s="6">
        <f>ACOMPANHAMENTO_03[[#This Row],[QUANT]]</f>
        <v>0</v>
      </c>
    </row>
    <row r="28" spans="2:16" s="6" customFormat="1" ht="12.75" x14ac:dyDescent="0.2">
      <c r="B28" s="6" t="str">
        <f>IF(ACOMPANHAMENTO_03[[#This Row],[MAT]]="","",COUNTA($C$8:C28))</f>
        <v/>
      </c>
      <c r="C28" s="3"/>
      <c r="D28" s="26" t="str">
        <f>IFERROR(VLOOKUP(ACOMPANHAMENTO_03[[#This Row],[MAT]],FUNCIONARIOS[],3,FALSE),"")</f>
        <v/>
      </c>
      <c r="E28" s="26" t="str">
        <f>IFERROR(VLOOKUP(ACOMPANHAMENTO_03[[#This Row],[MAT]],FUNCIONARIOS[],4,FALSE),"")</f>
        <v/>
      </c>
      <c r="F28" s="8"/>
      <c r="G28" s="7"/>
      <c r="H28" s="28" t="str">
        <f>IFERROR(VLOOKUP(ACOMPANHAMENTO_03[[#This Row],[COD.S]],TABELA_PRODUÇÃO[[COD]:[SERVIÇOS]],3,FALSE),"")</f>
        <v/>
      </c>
      <c r="I28" s="28" t="str">
        <f>IFERROR(VLOOKUP(ACOMPANHAMENTO_03[[#This Row],[COD.S]],TABELA_PRODUÇÃO[[COD]:[UND.]],4,FALSE),"")</f>
        <v/>
      </c>
      <c r="J28" s="8"/>
      <c r="K28" s="58"/>
      <c r="L28" s="9"/>
      <c r="M2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8" s="6">
        <f>ACOMPANHAMENTO_03[[#This Row],[QUANT]]</f>
        <v>0</v>
      </c>
    </row>
    <row r="29" spans="2:16" s="6" customFormat="1" ht="12.75" x14ac:dyDescent="0.2">
      <c r="B29" s="6" t="str">
        <f>IF(ACOMPANHAMENTO_03[[#This Row],[MAT]]="","",COUNTA($C$8:C29))</f>
        <v/>
      </c>
      <c r="C29" s="3"/>
      <c r="D29" s="26" t="str">
        <f>IFERROR(VLOOKUP(ACOMPANHAMENTO_03[[#This Row],[MAT]],FUNCIONARIOS[],3,FALSE),"")</f>
        <v/>
      </c>
      <c r="E29" s="26" t="str">
        <f>IFERROR(VLOOKUP(ACOMPANHAMENTO_03[[#This Row],[MAT]],FUNCIONARIOS[],4,FALSE),"")</f>
        <v/>
      </c>
      <c r="F29" s="8"/>
      <c r="G29" s="7"/>
      <c r="H29" s="28" t="str">
        <f>IFERROR(VLOOKUP(ACOMPANHAMENTO_03[[#This Row],[COD.S]],TABELA_PRODUÇÃO[[COD]:[SERVIÇOS]],3,FALSE),"")</f>
        <v/>
      </c>
      <c r="I29" s="28" t="str">
        <f>IFERROR(VLOOKUP(ACOMPANHAMENTO_03[[#This Row],[COD.S]],TABELA_PRODUÇÃO[[COD]:[UND.]],4,FALSE),"")</f>
        <v/>
      </c>
      <c r="J29" s="8"/>
      <c r="K29" s="58"/>
      <c r="L29" s="9"/>
      <c r="M2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9" s="6">
        <f>ACOMPANHAMENTO_03[[#This Row],[QUANT]]</f>
        <v>0</v>
      </c>
    </row>
    <row r="30" spans="2:16" s="6" customFormat="1" ht="12.75" x14ac:dyDescent="0.2">
      <c r="B30" s="6" t="str">
        <f>IF(ACOMPANHAMENTO_03[[#This Row],[MAT]]="","",COUNTA($C$8:C30))</f>
        <v/>
      </c>
      <c r="C30" s="3"/>
      <c r="D30" s="26" t="str">
        <f>IFERROR(VLOOKUP(ACOMPANHAMENTO_03[[#This Row],[MAT]],FUNCIONARIOS[],3,FALSE),"")</f>
        <v/>
      </c>
      <c r="E30" s="26" t="str">
        <f>IFERROR(VLOOKUP(ACOMPANHAMENTO_03[[#This Row],[MAT]],FUNCIONARIOS[],4,FALSE),"")</f>
        <v/>
      </c>
      <c r="F30" s="8"/>
      <c r="G30" s="7"/>
      <c r="H30" s="28" t="str">
        <f>IFERROR(VLOOKUP(ACOMPANHAMENTO_03[[#This Row],[COD.S]],TABELA_PRODUÇÃO[[COD]:[SERVIÇOS]],3,FALSE),"")</f>
        <v/>
      </c>
      <c r="I30" s="28" t="str">
        <f>IFERROR(VLOOKUP(ACOMPANHAMENTO_03[[#This Row],[COD.S]],TABELA_PRODUÇÃO[[COD]:[UND.]],4,FALSE),"")</f>
        <v/>
      </c>
      <c r="J30" s="8"/>
      <c r="K30" s="58"/>
      <c r="L30" s="9"/>
      <c r="M3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0" s="6">
        <f>ACOMPANHAMENTO_03[[#This Row],[QUANT]]</f>
        <v>0</v>
      </c>
    </row>
    <row r="31" spans="2:16" s="6" customFormat="1" ht="12.75" x14ac:dyDescent="0.2">
      <c r="B31" s="6" t="str">
        <f>IF(ACOMPANHAMENTO_03[[#This Row],[MAT]]="","",COUNTA($C$8:C31))</f>
        <v/>
      </c>
      <c r="C31" s="3"/>
      <c r="D31" s="26" t="str">
        <f>IFERROR(VLOOKUP(ACOMPANHAMENTO_03[[#This Row],[MAT]],FUNCIONARIOS[],3,FALSE),"")</f>
        <v/>
      </c>
      <c r="E31" s="26" t="str">
        <f>IFERROR(VLOOKUP(ACOMPANHAMENTO_03[[#This Row],[MAT]],FUNCIONARIOS[],4,FALSE),"")</f>
        <v/>
      </c>
      <c r="F31" s="8"/>
      <c r="G31" s="7"/>
      <c r="H31" s="28" t="str">
        <f>IFERROR(VLOOKUP(ACOMPANHAMENTO_03[[#This Row],[COD.S]],TABELA_PRODUÇÃO[[COD]:[SERVIÇOS]],3,FALSE),"")</f>
        <v/>
      </c>
      <c r="I31" s="28" t="str">
        <f>IFERROR(VLOOKUP(ACOMPANHAMENTO_03[[#This Row],[COD.S]],TABELA_PRODUÇÃO[[COD]:[UND.]],4,FALSE),"")</f>
        <v/>
      </c>
      <c r="J31" s="8"/>
      <c r="K31" s="58"/>
      <c r="L31" s="9"/>
      <c r="M3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1" s="6">
        <f>ACOMPANHAMENTO_03[[#This Row],[QUANT]]</f>
        <v>0</v>
      </c>
    </row>
    <row r="32" spans="2:16" s="6" customFormat="1" ht="12.75" x14ac:dyDescent="0.2">
      <c r="B32" s="6" t="str">
        <f>IF(ACOMPANHAMENTO_03[[#This Row],[MAT]]="","",COUNTA($C$8:C32))</f>
        <v/>
      </c>
      <c r="C32" s="3"/>
      <c r="D32" s="26" t="str">
        <f>IFERROR(VLOOKUP(ACOMPANHAMENTO_03[[#This Row],[MAT]],FUNCIONARIOS[],3,FALSE),"")</f>
        <v/>
      </c>
      <c r="E32" s="26" t="str">
        <f>IFERROR(VLOOKUP(ACOMPANHAMENTO_03[[#This Row],[MAT]],FUNCIONARIOS[],4,FALSE),"")</f>
        <v/>
      </c>
      <c r="F32" s="8"/>
      <c r="G32" s="7"/>
      <c r="H32" s="28" t="str">
        <f>IFERROR(VLOOKUP(ACOMPANHAMENTO_03[[#This Row],[COD.S]],TABELA_PRODUÇÃO[[COD]:[SERVIÇOS]],3,FALSE),"")</f>
        <v/>
      </c>
      <c r="I32" s="28" t="str">
        <f>IFERROR(VLOOKUP(ACOMPANHAMENTO_03[[#This Row],[COD.S]],TABELA_PRODUÇÃO[[COD]:[UND.]],4,FALSE),"")</f>
        <v/>
      </c>
      <c r="J32" s="8"/>
      <c r="K32" s="58"/>
      <c r="L32" s="9"/>
      <c r="M3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2" s="6">
        <f>ACOMPANHAMENTO_03[[#This Row],[QUANT]]</f>
        <v>0</v>
      </c>
    </row>
    <row r="33" spans="2:16" s="6" customFormat="1" ht="12.75" x14ac:dyDescent="0.2">
      <c r="B33" s="6" t="str">
        <f>IF(ACOMPANHAMENTO_03[[#This Row],[MAT]]="","",COUNTA($C$8:C33))</f>
        <v/>
      </c>
      <c r="C33" s="3"/>
      <c r="D33" s="26" t="str">
        <f>IFERROR(VLOOKUP(ACOMPANHAMENTO_03[[#This Row],[MAT]],FUNCIONARIOS[],3,FALSE),"")</f>
        <v/>
      </c>
      <c r="E33" s="26" t="str">
        <f>IFERROR(VLOOKUP(ACOMPANHAMENTO_03[[#This Row],[MAT]],FUNCIONARIOS[],4,FALSE),"")</f>
        <v/>
      </c>
      <c r="F33" s="8"/>
      <c r="G33" s="7"/>
      <c r="H33" s="28" t="str">
        <f>IFERROR(VLOOKUP(ACOMPANHAMENTO_03[[#This Row],[COD.S]],TABELA_PRODUÇÃO[[COD]:[SERVIÇOS]],3,FALSE),"")</f>
        <v/>
      </c>
      <c r="I33" s="28" t="str">
        <f>IFERROR(VLOOKUP(ACOMPANHAMENTO_03[[#This Row],[COD.S]],TABELA_PRODUÇÃO[[COD]:[UND.]],4,FALSE),"")</f>
        <v/>
      </c>
      <c r="J33" s="8"/>
      <c r="K33" s="58"/>
      <c r="L33" s="9"/>
      <c r="M3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3" s="6">
        <f>ACOMPANHAMENTO_03[[#This Row],[QUANT]]</f>
        <v>0</v>
      </c>
    </row>
    <row r="34" spans="2:16" s="6" customFormat="1" ht="12.75" x14ac:dyDescent="0.2">
      <c r="B34" s="6" t="str">
        <f>IF(ACOMPANHAMENTO_03[[#This Row],[MAT]]="","",COUNTA($C$8:C34))</f>
        <v/>
      </c>
      <c r="C34" s="3"/>
      <c r="D34" s="26" t="str">
        <f>IFERROR(VLOOKUP(ACOMPANHAMENTO_03[[#This Row],[MAT]],FUNCIONARIOS[],3,FALSE),"")</f>
        <v/>
      </c>
      <c r="E34" s="26" t="str">
        <f>IFERROR(VLOOKUP(ACOMPANHAMENTO_03[[#This Row],[MAT]],FUNCIONARIOS[],4,FALSE),"")</f>
        <v/>
      </c>
      <c r="F34" s="8"/>
      <c r="G34" s="7"/>
      <c r="H34" s="28" t="str">
        <f>IFERROR(VLOOKUP(ACOMPANHAMENTO_03[[#This Row],[COD.S]],TABELA_PRODUÇÃO[[COD]:[SERVIÇOS]],3,FALSE),"")</f>
        <v/>
      </c>
      <c r="I34" s="28" t="str">
        <f>IFERROR(VLOOKUP(ACOMPANHAMENTO_03[[#This Row],[COD.S]],TABELA_PRODUÇÃO[[COD]:[UND.]],4,FALSE),"")</f>
        <v/>
      </c>
      <c r="J34" s="8"/>
      <c r="K34" s="58"/>
      <c r="L34" s="9"/>
      <c r="M3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4" s="6">
        <f>ACOMPANHAMENTO_03[[#This Row],[QUANT]]</f>
        <v>0</v>
      </c>
    </row>
    <row r="35" spans="2:16" s="6" customFormat="1" ht="12.75" x14ac:dyDescent="0.2">
      <c r="B35" s="6" t="str">
        <f>IF(ACOMPANHAMENTO_03[[#This Row],[MAT]]="","",COUNTA($C$8:C35))</f>
        <v/>
      </c>
      <c r="C35" s="3"/>
      <c r="D35" s="26" t="str">
        <f>IFERROR(VLOOKUP(ACOMPANHAMENTO_03[[#This Row],[MAT]],FUNCIONARIOS[],3,FALSE),"")</f>
        <v/>
      </c>
      <c r="E35" s="26" t="str">
        <f>IFERROR(VLOOKUP(ACOMPANHAMENTO_03[[#This Row],[MAT]],FUNCIONARIOS[],4,FALSE),"")</f>
        <v/>
      </c>
      <c r="F35" s="8"/>
      <c r="G35" s="7"/>
      <c r="H35" s="28" t="str">
        <f>IFERROR(VLOOKUP(ACOMPANHAMENTO_03[[#This Row],[COD.S]],TABELA_PRODUÇÃO[[COD]:[SERVIÇOS]],3,FALSE),"")</f>
        <v/>
      </c>
      <c r="I35" s="28" t="str">
        <f>IFERROR(VLOOKUP(ACOMPANHAMENTO_03[[#This Row],[COD.S]],TABELA_PRODUÇÃO[[COD]:[UND.]],4,FALSE),"")</f>
        <v/>
      </c>
      <c r="J35" s="8"/>
      <c r="K35" s="58"/>
      <c r="L35" s="9"/>
      <c r="M3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5" s="6">
        <f>ACOMPANHAMENTO_03[[#This Row],[QUANT]]</f>
        <v>0</v>
      </c>
    </row>
    <row r="36" spans="2:16" s="6" customFormat="1" ht="12.75" x14ac:dyDescent="0.2">
      <c r="B36" s="6" t="str">
        <f>IF(ACOMPANHAMENTO_03[[#This Row],[MAT]]="","",COUNTA($C$8:C36))</f>
        <v/>
      </c>
      <c r="C36" s="3"/>
      <c r="D36" s="26" t="str">
        <f>IFERROR(VLOOKUP(ACOMPANHAMENTO_03[[#This Row],[MAT]],FUNCIONARIOS[],3,FALSE),"")</f>
        <v/>
      </c>
      <c r="E36" s="26" t="str">
        <f>IFERROR(VLOOKUP(ACOMPANHAMENTO_03[[#This Row],[MAT]],FUNCIONARIOS[],4,FALSE),"")</f>
        <v/>
      </c>
      <c r="F36" s="8"/>
      <c r="G36" s="7"/>
      <c r="H36" s="28" t="str">
        <f>IFERROR(VLOOKUP(ACOMPANHAMENTO_03[[#This Row],[COD.S]],TABELA_PRODUÇÃO[[COD]:[SERVIÇOS]],3,FALSE),"")</f>
        <v/>
      </c>
      <c r="I36" s="28" t="str">
        <f>IFERROR(VLOOKUP(ACOMPANHAMENTO_03[[#This Row],[COD.S]],TABELA_PRODUÇÃO[[COD]:[UND.]],4,FALSE),"")</f>
        <v/>
      </c>
      <c r="J36" s="8"/>
      <c r="K36" s="58"/>
      <c r="L36" s="9"/>
      <c r="M3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6" s="6">
        <f>ACOMPANHAMENTO_03[[#This Row],[QUANT]]</f>
        <v>0</v>
      </c>
    </row>
    <row r="37" spans="2:16" s="6" customFormat="1" ht="12.75" x14ac:dyDescent="0.2">
      <c r="B37" s="6" t="str">
        <f>IF(ACOMPANHAMENTO_03[[#This Row],[MAT]]="","",COUNTA($C$8:C37))</f>
        <v/>
      </c>
      <c r="C37" s="3"/>
      <c r="D37" s="26" t="str">
        <f>IFERROR(VLOOKUP(ACOMPANHAMENTO_03[[#This Row],[MAT]],FUNCIONARIOS[],3,FALSE),"")</f>
        <v/>
      </c>
      <c r="E37" s="26" t="str">
        <f>IFERROR(VLOOKUP(ACOMPANHAMENTO_03[[#This Row],[MAT]],FUNCIONARIOS[],4,FALSE),"")</f>
        <v/>
      </c>
      <c r="F37" s="8"/>
      <c r="G37" s="7"/>
      <c r="H37" s="28" t="str">
        <f>IFERROR(VLOOKUP(ACOMPANHAMENTO_03[[#This Row],[COD.S]],TABELA_PRODUÇÃO[[COD]:[SERVIÇOS]],3,FALSE),"")</f>
        <v/>
      </c>
      <c r="I37" s="28" t="str">
        <f>IFERROR(VLOOKUP(ACOMPANHAMENTO_03[[#This Row],[COD.S]],TABELA_PRODUÇÃO[[COD]:[UND.]],4,FALSE),"")</f>
        <v/>
      </c>
      <c r="J37" s="8"/>
      <c r="K37" s="58"/>
      <c r="L37" s="9"/>
      <c r="M3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7" s="6">
        <f>ACOMPANHAMENTO_03[[#This Row],[QUANT]]</f>
        <v>0</v>
      </c>
    </row>
    <row r="38" spans="2:16" s="6" customFormat="1" ht="12.75" x14ac:dyDescent="0.2">
      <c r="B38" s="6" t="str">
        <f>IF(ACOMPANHAMENTO_03[[#This Row],[MAT]]="","",COUNTA($C$8:C38))</f>
        <v/>
      </c>
      <c r="C38" s="3"/>
      <c r="D38" s="26" t="str">
        <f>IFERROR(VLOOKUP(ACOMPANHAMENTO_03[[#This Row],[MAT]],FUNCIONARIOS[],3,FALSE),"")</f>
        <v/>
      </c>
      <c r="E38" s="26" t="str">
        <f>IFERROR(VLOOKUP(ACOMPANHAMENTO_03[[#This Row],[MAT]],FUNCIONARIOS[],4,FALSE),"")</f>
        <v/>
      </c>
      <c r="F38" s="8"/>
      <c r="G38" s="7"/>
      <c r="H38" s="28" t="str">
        <f>IFERROR(VLOOKUP(ACOMPANHAMENTO_03[[#This Row],[COD.S]],TABELA_PRODUÇÃO[[COD]:[SERVIÇOS]],3,FALSE),"")</f>
        <v/>
      </c>
      <c r="I38" s="28" t="str">
        <f>IFERROR(VLOOKUP(ACOMPANHAMENTO_03[[#This Row],[COD.S]],TABELA_PRODUÇÃO[[COD]:[UND.]],4,FALSE),"")</f>
        <v/>
      </c>
      <c r="J38" s="8"/>
      <c r="K38" s="58"/>
      <c r="L38" s="9"/>
      <c r="M3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8" s="6">
        <f>ACOMPANHAMENTO_03[[#This Row],[QUANT]]</f>
        <v>0</v>
      </c>
    </row>
    <row r="39" spans="2:16" s="6" customFormat="1" ht="12.75" x14ac:dyDescent="0.2">
      <c r="B39" s="6" t="str">
        <f>IF(ACOMPANHAMENTO_03[[#This Row],[MAT]]="","",COUNTA($C$8:C39))</f>
        <v/>
      </c>
      <c r="C39" s="3"/>
      <c r="D39" s="26" t="str">
        <f>IFERROR(VLOOKUP(ACOMPANHAMENTO_03[[#This Row],[MAT]],FUNCIONARIOS[],3,FALSE),"")</f>
        <v/>
      </c>
      <c r="E39" s="26" t="str">
        <f>IFERROR(VLOOKUP(ACOMPANHAMENTO_03[[#This Row],[MAT]],FUNCIONARIOS[],4,FALSE),"")</f>
        <v/>
      </c>
      <c r="F39" s="8"/>
      <c r="G39" s="7"/>
      <c r="H39" s="28" t="str">
        <f>IFERROR(VLOOKUP(ACOMPANHAMENTO_03[[#This Row],[COD.S]],TABELA_PRODUÇÃO[[COD]:[SERVIÇOS]],3,FALSE),"")</f>
        <v/>
      </c>
      <c r="I39" s="28" t="str">
        <f>IFERROR(VLOOKUP(ACOMPANHAMENTO_03[[#This Row],[COD.S]],TABELA_PRODUÇÃO[[COD]:[UND.]],4,FALSE),"")</f>
        <v/>
      </c>
      <c r="J39" s="8"/>
      <c r="K39" s="58"/>
      <c r="L39" s="9"/>
      <c r="M3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9" s="6">
        <f>ACOMPANHAMENTO_03[[#This Row],[QUANT]]</f>
        <v>0</v>
      </c>
    </row>
    <row r="40" spans="2:16" s="6" customFormat="1" ht="12.75" x14ac:dyDescent="0.2">
      <c r="B40" s="6" t="str">
        <f>IF(ACOMPANHAMENTO_03[[#This Row],[MAT]]="","",COUNTA($C$8:C40))</f>
        <v/>
      </c>
      <c r="C40" s="3"/>
      <c r="D40" s="26" t="str">
        <f>IFERROR(VLOOKUP(ACOMPANHAMENTO_03[[#This Row],[MAT]],FUNCIONARIOS[],3,FALSE),"")</f>
        <v/>
      </c>
      <c r="E40" s="26" t="str">
        <f>IFERROR(VLOOKUP(ACOMPANHAMENTO_03[[#This Row],[MAT]],FUNCIONARIOS[],4,FALSE),"")</f>
        <v/>
      </c>
      <c r="F40" s="8"/>
      <c r="G40" s="7"/>
      <c r="H40" s="28" t="str">
        <f>IFERROR(VLOOKUP(ACOMPANHAMENTO_03[[#This Row],[COD.S]],TABELA_PRODUÇÃO[[COD]:[SERVIÇOS]],3,FALSE),"")</f>
        <v/>
      </c>
      <c r="I40" s="28" t="str">
        <f>IFERROR(VLOOKUP(ACOMPANHAMENTO_03[[#This Row],[COD.S]],TABELA_PRODUÇÃO[[COD]:[UND.]],4,FALSE),"")</f>
        <v/>
      </c>
      <c r="J40" s="8"/>
      <c r="K40" s="58"/>
      <c r="L40" s="9"/>
      <c r="M4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0" s="6">
        <f>ACOMPANHAMENTO_03[[#This Row],[QUANT]]</f>
        <v>0</v>
      </c>
    </row>
    <row r="41" spans="2:16" s="6" customFormat="1" ht="12.75" x14ac:dyDescent="0.2">
      <c r="B41" s="6" t="str">
        <f>IF(ACOMPANHAMENTO_03[[#This Row],[MAT]]="","",COUNTA($C$8:C41))</f>
        <v/>
      </c>
      <c r="C41" s="3"/>
      <c r="D41" s="26" t="str">
        <f>IFERROR(VLOOKUP(ACOMPANHAMENTO_03[[#This Row],[MAT]],FUNCIONARIOS[],3,FALSE),"")</f>
        <v/>
      </c>
      <c r="E41" s="26" t="str">
        <f>IFERROR(VLOOKUP(ACOMPANHAMENTO_03[[#This Row],[MAT]],FUNCIONARIOS[],4,FALSE),"")</f>
        <v/>
      </c>
      <c r="F41" s="8"/>
      <c r="G41" s="7"/>
      <c r="H41" s="28" t="str">
        <f>IFERROR(VLOOKUP(ACOMPANHAMENTO_03[[#This Row],[COD.S]],TABELA_PRODUÇÃO[[COD]:[SERVIÇOS]],3,FALSE),"")</f>
        <v/>
      </c>
      <c r="I41" s="28" t="str">
        <f>IFERROR(VLOOKUP(ACOMPANHAMENTO_03[[#This Row],[COD.S]],TABELA_PRODUÇÃO[[COD]:[UND.]],4,FALSE),"")</f>
        <v/>
      </c>
      <c r="J41" s="8"/>
      <c r="K41" s="58"/>
      <c r="L41" s="9"/>
      <c r="M4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1" s="6">
        <f>ACOMPANHAMENTO_03[[#This Row],[QUANT]]</f>
        <v>0</v>
      </c>
    </row>
    <row r="42" spans="2:16" s="6" customFormat="1" ht="12.75" x14ac:dyDescent="0.2">
      <c r="B42" s="6" t="str">
        <f>IF(ACOMPANHAMENTO_03[[#This Row],[MAT]]="","",COUNTA($C$8:C42))</f>
        <v/>
      </c>
      <c r="C42" s="3"/>
      <c r="D42" s="26" t="str">
        <f>IFERROR(VLOOKUP(ACOMPANHAMENTO_03[[#This Row],[MAT]],FUNCIONARIOS[],3,FALSE),"")</f>
        <v/>
      </c>
      <c r="E42" s="26" t="str">
        <f>IFERROR(VLOOKUP(ACOMPANHAMENTO_03[[#This Row],[MAT]],FUNCIONARIOS[],4,FALSE),"")</f>
        <v/>
      </c>
      <c r="F42" s="8"/>
      <c r="G42" s="7"/>
      <c r="H42" s="28" t="str">
        <f>IFERROR(VLOOKUP(ACOMPANHAMENTO_03[[#This Row],[COD.S]],TABELA_PRODUÇÃO[[COD]:[SERVIÇOS]],3,FALSE),"")</f>
        <v/>
      </c>
      <c r="I42" s="28" t="str">
        <f>IFERROR(VLOOKUP(ACOMPANHAMENTO_03[[#This Row],[COD.S]],TABELA_PRODUÇÃO[[COD]:[UND.]],4,FALSE),"")</f>
        <v/>
      </c>
      <c r="J42" s="8"/>
      <c r="K42" s="58"/>
      <c r="L42" s="9"/>
      <c r="M4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2" s="6">
        <f>ACOMPANHAMENTO_03[[#This Row],[QUANT]]</f>
        <v>0</v>
      </c>
    </row>
    <row r="43" spans="2:16" s="6" customFormat="1" ht="12.75" x14ac:dyDescent="0.2">
      <c r="B43" s="6" t="str">
        <f>IF(ACOMPANHAMENTO_03[[#This Row],[MAT]]="","",COUNTA($C$8:C43))</f>
        <v/>
      </c>
      <c r="C43" s="3"/>
      <c r="D43" s="26" t="str">
        <f>IFERROR(VLOOKUP(ACOMPANHAMENTO_03[[#This Row],[MAT]],FUNCIONARIOS[],3,FALSE),"")</f>
        <v/>
      </c>
      <c r="E43" s="26" t="str">
        <f>IFERROR(VLOOKUP(ACOMPANHAMENTO_03[[#This Row],[MAT]],FUNCIONARIOS[],4,FALSE),"")</f>
        <v/>
      </c>
      <c r="F43" s="8"/>
      <c r="G43" s="7"/>
      <c r="H43" s="28" t="str">
        <f>IFERROR(VLOOKUP(ACOMPANHAMENTO_03[[#This Row],[COD.S]],TABELA_PRODUÇÃO[[COD]:[SERVIÇOS]],3,FALSE),"")</f>
        <v/>
      </c>
      <c r="I43" s="28" t="str">
        <f>IFERROR(VLOOKUP(ACOMPANHAMENTO_03[[#This Row],[COD.S]],TABELA_PRODUÇÃO[[COD]:[UND.]],4,FALSE),"")</f>
        <v/>
      </c>
      <c r="J43" s="8"/>
      <c r="K43" s="58"/>
      <c r="L43" s="9"/>
      <c r="M4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3" s="6">
        <f>ACOMPANHAMENTO_03[[#This Row],[QUANT]]</f>
        <v>0</v>
      </c>
    </row>
    <row r="44" spans="2:16" s="6" customFormat="1" ht="12.75" x14ac:dyDescent="0.2">
      <c r="B44" s="6" t="str">
        <f>IF(ACOMPANHAMENTO_03[[#This Row],[MAT]]="","",COUNTA($C$8:C44))</f>
        <v/>
      </c>
      <c r="C44" s="3"/>
      <c r="D44" s="26" t="str">
        <f>IFERROR(VLOOKUP(ACOMPANHAMENTO_03[[#This Row],[MAT]],FUNCIONARIOS[],3,FALSE),"")</f>
        <v/>
      </c>
      <c r="E44" s="26" t="str">
        <f>IFERROR(VLOOKUP(ACOMPANHAMENTO_03[[#This Row],[MAT]],FUNCIONARIOS[],4,FALSE),"")</f>
        <v/>
      </c>
      <c r="F44" s="8"/>
      <c r="G44" s="7"/>
      <c r="H44" s="28" t="str">
        <f>IFERROR(VLOOKUP(ACOMPANHAMENTO_03[[#This Row],[COD.S]],TABELA_PRODUÇÃO[[COD]:[SERVIÇOS]],3,FALSE),"")</f>
        <v/>
      </c>
      <c r="I44" s="28" t="str">
        <f>IFERROR(VLOOKUP(ACOMPANHAMENTO_03[[#This Row],[COD.S]],TABELA_PRODUÇÃO[[COD]:[UND.]],4,FALSE),"")</f>
        <v/>
      </c>
      <c r="J44" s="8"/>
      <c r="K44" s="58"/>
      <c r="L44" s="9"/>
      <c r="M4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4" s="6">
        <f>ACOMPANHAMENTO_03[[#This Row],[QUANT]]</f>
        <v>0</v>
      </c>
    </row>
    <row r="45" spans="2:16" s="6" customFormat="1" ht="12.75" x14ac:dyDescent="0.2">
      <c r="B45" s="6" t="str">
        <f>IF(ACOMPANHAMENTO_03[[#This Row],[MAT]]="","",COUNTA($C$8:C45))</f>
        <v/>
      </c>
      <c r="C45" s="3"/>
      <c r="D45" s="26" t="str">
        <f>IFERROR(VLOOKUP(ACOMPANHAMENTO_03[[#This Row],[MAT]],FUNCIONARIOS[],3,FALSE),"")</f>
        <v/>
      </c>
      <c r="E45" s="26" t="str">
        <f>IFERROR(VLOOKUP(ACOMPANHAMENTO_03[[#This Row],[MAT]],FUNCIONARIOS[],4,FALSE),"")</f>
        <v/>
      </c>
      <c r="F45" s="8"/>
      <c r="G45" s="7"/>
      <c r="H45" s="28" t="str">
        <f>IFERROR(VLOOKUP(ACOMPANHAMENTO_03[[#This Row],[COD.S]],TABELA_PRODUÇÃO[[COD]:[SERVIÇOS]],3,FALSE),"")</f>
        <v/>
      </c>
      <c r="I45" s="28" t="str">
        <f>IFERROR(VLOOKUP(ACOMPANHAMENTO_03[[#This Row],[COD.S]],TABELA_PRODUÇÃO[[COD]:[UND.]],4,FALSE),"")</f>
        <v/>
      </c>
      <c r="J45" s="8"/>
      <c r="K45" s="58"/>
      <c r="L45" s="9"/>
      <c r="M4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5" s="6">
        <f>ACOMPANHAMENTO_03[[#This Row],[QUANT]]</f>
        <v>0</v>
      </c>
    </row>
    <row r="46" spans="2:16" s="6" customFormat="1" ht="12.75" x14ac:dyDescent="0.2">
      <c r="B46" s="6" t="str">
        <f>IF(ACOMPANHAMENTO_03[[#This Row],[MAT]]="","",COUNTA($C$8:C46))</f>
        <v/>
      </c>
      <c r="C46" s="3"/>
      <c r="D46" s="26" t="str">
        <f>IFERROR(VLOOKUP(ACOMPANHAMENTO_03[[#This Row],[MAT]],FUNCIONARIOS[],3,FALSE),"")</f>
        <v/>
      </c>
      <c r="E46" s="26" t="str">
        <f>IFERROR(VLOOKUP(ACOMPANHAMENTO_03[[#This Row],[MAT]],FUNCIONARIOS[],4,FALSE),"")</f>
        <v/>
      </c>
      <c r="F46" s="8"/>
      <c r="G46" s="7"/>
      <c r="H46" s="28" t="str">
        <f>IFERROR(VLOOKUP(ACOMPANHAMENTO_03[[#This Row],[COD.S]],TABELA_PRODUÇÃO[[COD]:[SERVIÇOS]],3,FALSE),"")</f>
        <v/>
      </c>
      <c r="I46" s="28" t="str">
        <f>IFERROR(VLOOKUP(ACOMPANHAMENTO_03[[#This Row],[COD.S]],TABELA_PRODUÇÃO[[COD]:[UND.]],4,FALSE),"")</f>
        <v/>
      </c>
      <c r="J46" s="8"/>
      <c r="K46" s="58"/>
      <c r="L46" s="9"/>
      <c r="M4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6" s="6">
        <f>ACOMPANHAMENTO_03[[#This Row],[QUANT]]</f>
        <v>0</v>
      </c>
    </row>
    <row r="47" spans="2:16" s="6" customFormat="1" ht="12.75" x14ac:dyDescent="0.2">
      <c r="B47" s="6" t="str">
        <f>IF(ACOMPANHAMENTO_03[[#This Row],[MAT]]="","",COUNTA($C$8:C47))</f>
        <v/>
      </c>
      <c r="C47" s="3"/>
      <c r="D47" s="26" t="str">
        <f>IFERROR(VLOOKUP(ACOMPANHAMENTO_03[[#This Row],[MAT]],FUNCIONARIOS[],3,FALSE),"")</f>
        <v/>
      </c>
      <c r="E47" s="26" t="str">
        <f>IFERROR(VLOOKUP(ACOMPANHAMENTO_03[[#This Row],[MAT]],FUNCIONARIOS[],4,FALSE),"")</f>
        <v/>
      </c>
      <c r="F47" s="8"/>
      <c r="G47" s="7"/>
      <c r="H47" s="28" t="str">
        <f>IFERROR(VLOOKUP(ACOMPANHAMENTO_03[[#This Row],[COD.S]],TABELA_PRODUÇÃO[[COD]:[SERVIÇOS]],3,FALSE),"")</f>
        <v/>
      </c>
      <c r="I47" s="28" t="str">
        <f>IFERROR(VLOOKUP(ACOMPANHAMENTO_03[[#This Row],[COD.S]],TABELA_PRODUÇÃO[[COD]:[UND.]],4,FALSE),"")</f>
        <v/>
      </c>
      <c r="J47" s="8"/>
      <c r="K47" s="58"/>
      <c r="L47" s="9"/>
      <c r="M4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7" s="6">
        <f>ACOMPANHAMENTO_03[[#This Row],[QUANT]]</f>
        <v>0</v>
      </c>
    </row>
    <row r="48" spans="2:16" s="6" customFormat="1" ht="12.75" x14ac:dyDescent="0.2">
      <c r="B48" s="6" t="str">
        <f>IF(ACOMPANHAMENTO_03[[#This Row],[MAT]]="","",COUNTA($C$8:C48))</f>
        <v/>
      </c>
      <c r="C48" s="3"/>
      <c r="D48" s="26" t="str">
        <f>IFERROR(VLOOKUP(ACOMPANHAMENTO_03[[#This Row],[MAT]],FUNCIONARIOS[],3,FALSE),"")</f>
        <v/>
      </c>
      <c r="E48" s="26" t="str">
        <f>IFERROR(VLOOKUP(ACOMPANHAMENTO_03[[#This Row],[MAT]],FUNCIONARIOS[],4,FALSE),"")</f>
        <v/>
      </c>
      <c r="F48" s="8"/>
      <c r="G48" s="7"/>
      <c r="H48" s="28" t="str">
        <f>IFERROR(VLOOKUP(ACOMPANHAMENTO_03[[#This Row],[COD.S]],TABELA_PRODUÇÃO[[COD]:[SERVIÇOS]],3,FALSE),"")</f>
        <v/>
      </c>
      <c r="I48" s="28" t="str">
        <f>IFERROR(VLOOKUP(ACOMPANHAMENTO_03[[#This Row],[COD.S]],TABELA_PRODUÇÃO[[COD]:[UND.]],4,FALSE),"")</f>
        <v/>
      </c>
      <c r="J48" s="8"/>
      <c r="K48" s="58"/>
      <c r="L48" s="9"/>
      <c r="M4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8" s="6">
        <f>ACOMPANHAMENTO_03[[#This Row],[QUANT]]</f>
        <v>0</v>
      </c>
    </row>
    <row r="49" spans="2:16" s="6" customFormat="1" ht="12.75" x14ac:dyDescent="0.2">
      <c r="B49" s="6" t="str">
        <f>IF(ACOMPANHAMENTO_03[[#This Row],[MAT]]="","",COUNTA($C$8:C49))</f>
        <v/>
      </c>
      <c r="C49" s="3"/>
      <c r="D49" s="26" t="str">
        <f>IFERROR(VLOOKUP(ACOMPANHAMENTO_03[[#This Row],[MAT]],FUNCIONARIOS[],3,FALSE),"")</f>
        <v/>
      </c>
      <c r="E49" s="26" t="str">
        <f>IFERROR(VLOOKUP(ACOMPANHAMENTO_03[[#This Row],[MAT]],FUNCIONARIOS[],4,FALSE),"")</f>
        <v/>
      </c>
      <c r="F49" s="8"/>
      <c r="G49" s="7"/>
      <c r="H49" s="28" t="str">
        <f>IFERROR(VLOOKUP(ACOMPANHAMENTO_03[[#This Row],[COD.S]],TABELA_PRODUÇÃO[[COD]:[SERVIÇOS]],3,FALSE),"")</f>
        <v/>
      </c>
      <c r="I49" s="28" t="str">
        <f>IFERROR(VLOOKUP(ACOMPANHAMENTO_03[[#This Row],[COD.S]],TABELA_PRODUÇÃO[[COD]:[UND.]],4,FALSE),"")</f>
        <v/>
      </c>
      <c r="J49" s="8"/>
      <c r="K49" s="58"/>
      <c r="L49" s="9"/>
      <c r="M4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9" s="6">
        <f>ACOMPANHAMENTO_03[[#This Row],[QUANT]]</f>
        <v>0</v>
      </c>
    </row>
    <row r="50" spans="2:16" s="6" customFormat="1" ht="12.75" x14ac:dyDescent="0.2">
      <c r="B50" s="6" t="str">
        <f>IF(ACOMPANHAMENTO_03[[#This Row],[MAT]]="","",COUNTA($C$8:C50))</f>
        <v/>
      </c>
      <c r="C50" s="3"/>
      <c r="D50" s="26" t="str">
        <f>IFERROR(VLOOKUP(ACOMPANHAMENTO_03[[#This Row],[MAT]],FUNCIONARIOS[],3,FALSE),"")</f>
        <v/>
      </c>
      <c r="E50" s="26" t="str">
        <f>IFERROR(VLOOKUP(ACOMPANHAMENTO_03[[#This Row],[MAT]],FUNCIONARIOS[],4,FALSE),"")</f>
        <v/>
      </c>
      <c r="F50" s="8"/>
      <c r="G50" s="7"/>
      <c r="H50" s="28" t="str">
        <f>IFERROR(VLOOKUP(ACOMPANHAMENTO_03[[#This Row],[COD.S]],TABELA_PRODUÇÃO[[COD]:[SERVIÇOS]],3,FALSE),"")</f>
        <v/>
      </c>
      <c r="I50" s="28" t="str">
        <f>IFERROR(VLOOKUP(ACOMPANHAMENTO_03[[#This Row],[COD.S]],TABELA_PRODUÇÃO[[COD]:[UND.]],4,FALSE),"")</f>
        <v/>
      </c>
      <c r="J50" s="8"/>
      <c r="K50" s="58"/>
      <c r="L50" s="9"/>
      <c r="M5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0" s="6">
        <f>ACOMPANHAMENTO_03[[#This Row],[QUANT]]</f>
        <v>0</v>
      </c>
    </row>
    <row r="51" spans="2:16" s="6" customFormat="1" ht="12.75" x14ac:dyDescent="0.2">
      <c r="B51" s="6" t="str">
        <f>IF(ACOMPANHAMENTO_03[[#This Row],[MAT]]="","",COUNTA($C$8:C51))</f>
        <v/>
      </c>
      <c r="C51" s="3"/>
      <c r="D51" s="26" t="str">
        <f>IFERROR(VLOOKUP(ACOMPANHAMENTO_03[[#This Row],[MAT]],FUNCIONARIOS[],3,FALSE),"")</f>
        <v/>
      </c>
      <c r="E51" s="26" t="str">
        <f>IFERROR(VLOOKUP(ACOMPANHAMENTO_03[[#This Row],[MAT]],FUNCIONARIOS[],4,FALSE),"")</f>
        <v/>
      </c>
      <c r="F51" s="8"/>
      <c r="G51" s="7"/>
      <c r="H51" s="28" t="str">
        <f>IFERROR(VLOOKUP(ACOMPANHAMENTO_03[[#This Row],[COD.S]],TABELA_PRODUÇÃO[[COD]:[SERVIÇOS]],3,FALSE),"")</f>
        <v/>
      </c>
      <c r="I51" s="28" t="str">
        <f>IFERROR(VLOOKUP(ACOMPANHAMENTO_03[[#This Row],[COD.S]],TABELA_PRODUÇÃO[[COD]:[UND.]],4,FALSE),"")</f>
        <v/>
      </c>
      <c r="J51" s="8"/>
      <c r="K51" s="58"/>
      <c r="L51" s="9"/>
      <c r="M5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1" s="6">
        <f>ACOMPANHAMENTO_03[[#This Row],[QUANT]]</f>
        <v>0</v>
      </c>
    </row>
    <row r="52" spans="2:16" s="6" customFormat="1" ht="12.75" x14ac:dyDescent="0.2">
      <c r="B52" s="6" t="str">
        <f>IF(ACOMPANHAMENTO_03[[#This Row],[MAT]]="","",COUNTA($C$8:C52))</f>
        <v/>
      </c>
      <c r="C52" s="3"/>
      <c r="D52" s="26" t="str">
        <f>IFERROR(VLOOKUP(ACOMPANHAMENTO_03[[#This Row],[MAT]],FUNCIONARIOS[],3,FALSE),"")</f>
        <v/>
      </c>
      <c r="E52" s="26" t="str">
        <f>IFERROR(VLOOKUP(ACOMPANHAMENTO_03[[#This Row],[MAT]],FUNCIONARIOS[],4,FALSE),"")</f>
        <v/>
      </c>
      <c r="F52" s="8"/>
      <c r="G52" s="7"/>
      <c r="H52" s="28" t="str">
        <f>IFERROR(VLOOKUP(ACOMPANHAMENTO_03[[#This Row],[COD.S]],TABELA_PRODUÇÃO[[COD]:[SERVIÇOS]],3,FALSE),"")</f>
        <v/>
      </c>
      <c r="I52" s="28" t="str">
        <f>IFERROR(VLOOKUP(ACOMPANHAMENTO_03[[#This Row],[COD.S]],TABELA_PRODUÇÃO[[COD]:[UND.]],4,FALSE),"")</f>
        <v/>
      </c>
      <c r="J52" s="8"/>
      <c r="K52" s="58"/>
      <c r="L52" s="9"/>
      <c r="M5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2" s="6">
        <f>ACOMPANHAMENTO_03[[#This Row],[QUANT]]</f>
        <v>0</v>
      </c>
    </row>
    <row r="53" spans="2:16" s="6" customFormat="1" ht="12.75" x14ac:dyDescent="0.2">
      <c r="B53" s="6" t="str">
        <f>IF(ACOMPANHAMENTO_03[[#This Row],[MAT]]="","",COUNTA($C$8:C53))</f>
        <v/>
      </c>
      <c r="C53" s="3"/>
      <c r="D53" s="26" t="str">
        <f>IFERROR(VLOOKUP(ACOMPANHAMENTO_03[[#This Row],[MAT]],FUNCIONARIOS[],3,FALSE),"")</f>
        <v/>
      </c>
      <c r="E53" s="26" t="str">
        <f>IFERROR(VLOOKUP(ACOMPANHAMENTO_03[[#This Row],[MAT]],FUNCIONARIOS[],4,FALSE),"")</f>
        <v/>
      </c>
      <c r="F53" s="8"/>
      <c r="G53" s="7"/>
      <c r="H53" s="28" t="str">
        <f>IFERROR(VLOOKUP(ACOMPANHAMENTO_03[[#This Row],[COD.S]],TABELA_PRODUÇÃO[[COD]:[SERVIÇOS]],3,FALSE),"")</f>
        <v/>
      </c>
      <c r="I53" s="28" t="str">
        <f>IFERROR(VLOOKUP(ACOMPANHAMENTO_03[[#This Row],[COD.S]],TABELA_PRODUÇÃO[[COD]:[UND.]],4,FALSE),"")</f>
        <v/>
      </c>
      <c r="J53" s="8"/>
      <c r="K53" s="58"/>
      <c r="L53" s="9"/>
      <c r="M5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3" s="6">
        <f>ACOMPANHAMENTO_03[[#This Row],[QUANT]]</f>
        <v>0</v>
      </c>
    </row>
    <row r="54" spans="2:16" s="6" customFormat="1" ht="12.75" x14ac:dyDescent="0.2">
      <c r="B54" s="6" t="str">
        <f>IF(ACOMPANHAMENTO_03[[#This Row],[MAT]]="","",COUNTA($C$8:C54))</f>
        <v/>
      </c>
      <c r="C54" s="3"/>
      <c r="D54" s="26" t="str">
        <f>IFERROR(VLOOKUP(ACOMPANHAMENTO_03[[#This Row],[MAT]],FUNCIONARIOS[],3,FALSE),"")</f>
        <v/>
      </c>
      <c r="E54" s="26" t="str">
        <f>IFERROR(VLOOKUP(ACOMPANHAMENTO_03[[#This Row],[MAT]],FUNCIONARIOS[],4,FALSE),"")</f>
        <v/>
      </c>
      <c r="F54" s="8"/>
      <c r="G54" s="7"/>
      <c r="H54" s="28" t="str">
        <f>IFERROR(VLOOKUP(ACOMPANHAMENTO_03[[#This Row],[COD.S]],TABELA_PRODUÇÃO[[COD]:[SERVIÇOS]],3,FALSE),"")</f>
        <v/>
      </c>
      <c r="I54" s="28" t="str">
        <f>IFERROR(VLOOKUP(ACOMPANHAMENTO_03[[#This Row],[COD.S]],TABELA_PRODUÇÃO[[COD]:[UND.]],4,FALSE),"")</f>
        <v/>
      </c>
      <c r="J54" s="8"/>
      <c r="K54" s="58"/>
      <c r="L54" s="9"/>
      <c r="M5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4" s="6">
        <f>ACOMPANHAMENTO_03[[#This Row],[QUANT]]</f>
        <v>0</v>
      </c>
    </row>
    <row r="55" spans="2:16" s="6" customFormat="1" ht="12.75" x14ac:dyDescent="0.2">
      <c r="B55" s="6" t="str">
        <f>IF(ACOMPANHAMENTO_03[[#This Row],[MAT]]="","",COUNTA($C$8:C55))</f>
        <v/>
      </c>
      <c r="C55" s="3"/>
      <c r="D55" s="26" t="str">
        <f>IFERROR(VLOOKUP(ACOMPANHAMENTO_03[[#This Row],[MAT]],FUNCIONARIOS[],3,FALSE),"")</f>
        <v/>
      </c>
      <c r="E55" s="26" t="str">
        <f>IFERROR(VLOOKUP(ACOMPANHAMENTO_03[[#This Row],[MAT]],FUNCIONARIOS[],4,FALSE),"")</f>
        <v/>
      </c>
      <c r="F55" s="8"/>
      <c r="G55" s="7"/>
      <c r="H55" s="28" t="str">
        <f>IFERROR(VLOOKUP(ACOMPANHAMENTO_03[[#This Row],[COD.S]],TABELA_PRODUÇÃO[[COD]:[SERVIÇOS]],3,FALSE),"")</f>
        <v/>
      </c>
      <c r="I55" s="28" t="str">
        <f>IFERROR(VLOOKUP(ACOMPANHAMENTO_03[[#This Row],[COD.S]],TABELA_PRODUÇÃO[[COD]:[UND.]],4,FALSE),"")</f>
        <v/>
      </c>
      <c r="J55" s="8"/>
      <c r="K55" s="58"/>
      <c r="L55" s="9"/>
      <c r="M5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5" s="6">
        <f>ACOMPANHAMENTO_03[[#This Row],[QUANT]]</f>
        <v>0</v>
      </c>
    </row>
    <row r="56" spans="2:16" s="6" customFormat="1" ht="12.75" x14ac:dyDescent="0.2">
      <c r="B56" s="6" t="str">
        <f>IF(ACOMPANHAMENTO_03[[#This Row],[MAT]]="","",COUNTA($C$8:C56))</f>
        <v/>
      </c>
      <c r="C56" s="3"/>
      <c r="D56" s="26" t="str">
        <f>IFERROR(VLOOKUP(ACOMPANHAMENTO_03[[#This Row],[MAT]],FUNCIONARIOS[],3,FALSE),"")</f>
        <v/>
      </c>
      <c r="E56" s="26" t="str">
        <f>IFERROR(VLOOKUP(ACOMPANHAMENTO_03[[#This Row],[MAT]],FUNCIONARIOS[],4,FALSE),"")</f>
        <v/>
      </c>
      <c r="F56" s="8"/>
      <c r="G56" s="7"/>
      <c r="H56" s="28" t="str">
        <f>IFERROR(VLOOKUP(ACOMPANHAMENTO_03[[#This Row],[COD.S]],TABELA_PRODUÇÃO[[COD]:[SERVIÇOS]],3,FALSE),"")</f>
        <v/>
      </c>
      <c r="I56" s="28" t="str">
        <f>IFERROR(VLOOKUP(ACOMPANHAMENTO_03[[#This Row],[COD.S]],TABELA_PRODUÇÃO[[COD]:[UND.]],4,FALSE),"")</f>
        <v/>
      </c>
      <c r="J56" s="8"/>
      <c r="K56" s="58"/>
      <c r="L56" s="9"/>
      <c r="M5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6" s="6">
        <f>ACOMPANHAMENTO_03[[#This Row],[QUANT]]</f>
        <v>0</v>
      </c>
    </row>
    <row r="57" spans="2:16" s="6" customFormat="1" ht="12.75" x14ac:dyDescent="0.2">
      <c r="B57" s="6" t="str">
        <f>IF(ACOMPANHAMENTO_03[[#This Row],[MAT]]="","",COUNTA($C$8:C57))</f>
        <v/>
      </c>
      <c r="C57" s="3"/>
      <c r="D57" s="26" t="str">
        <f>IFERROR(VLOOKUP(ACOMPANHAMENTO_03[[#This Row],[MAT]],FUNCIONARIOS[],3,FALSE),"")</f>
        <v/>
      </c>
      <c r="E57" s="26" t="str">
        <f>IFERROR(VLOOKUP(ACOMPANHAMENTO_03[[#This Row],[MAT]],FUNCIONARIOS[],4,FALSE),"")</f>
        <v/>
      </c>
      <c r="F57" s="8"/>
      <c r="G57" s="7"/>
      <c r="H57" s="28" t="str">
        <f>IFERROR(VLOOKUP(ACOMPANHAMENTO_03[[#This Row],[COD.S]],TABELA_PRODUÇÃO[[COD]:[SERVIÇOS]],3,FALSE),"")</f>
        <v/>
      </c>
      <c r="I57" s="28" t="str">
        <f>IFERROR(VLOOKUP(ACOMPANHAMENTO_03[[#This Row],[COD.S]],TABELA_PRODUÇÃO[[COD]:[UND.]],4,FALSE),"")</f>
        <v/>
      </c>
      <c r="J57" s="8"/>
      <c r="K57" s="58"/>
      <c r="L57" s="9"/>
      <c r="M5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7" s="6">
        <f>ACOMPANHAMENTO_03[[#This Row],[QUANT]]</f>
        <v>0</v>
      </c>
    </row>
    <row r="58" spans="2:16" s="6" customFormat="1" ht="12.75" x14ac:dyDescent="0.2">
      <c r="B58" s="6" t="str">
        <f>IF(ACOMPANHAMENTO_03[[#This Row],[MAT]]="","",COUNTA($C$8:C58))</f>
        <v/>
      </c>
      <c r="C58" s="3"/>
      <c r="D58" s="26" t="str">
        <f>IFERROR(VLOOKUP(ACOMPANHAMENTO_03[[#This Row],[MAT]],FUNCIONARIOS[],3,FALSE),"")</f>
        <v/>
      </c>
      <c r="E58" s="26" t="str">
        <f>IFERROR(VLOOKUP(ACOMPANHAMENTO_03[[#This Row],[MAT]],FUNCIONARIOS[],4,FALSE),"")</f>
        <v/>
      </c>
      <c r="F58" s="8"/>
      <c r="G58" s="7"/>
      <c r="H58" s="28" t="str">
        <f>IFERROR(VLOOKUP(ACOMPANHAMENTO_03[[#This Row],[COD.S]],TABELA_PRODUÇÃO[[COD]:[SERVIÇOS]],3,FALSE),"")</f>
        <v/>
      </c>
      <c r="I58" s="28" t="str">
        <f>IFERROR(VLOOKUP(ACOMPANHAMENTO_03[[#This Row],[COD.S]],TABELA_PRODUÇÃO[[COD]:[UND.]],4,FALSE),"")</f>
        <v/>
      </c>
      <c r="J58" s="8"/>
      <c r="K58" s="58"/>
      <c r="L58" s="9"/>
      <c r="M5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8" s="6">
        <f>ACOMPANHAMENTO_03[[#This Row],[QUANT]]</f>
        <v>0</v>
      </c>
    </row>
    <row r="59" spans="2:16" s="6" customFormat="1" ht="12.75" x14ac:dyDescent="0.2">
      <c r="B59" s="6" t="str">
        <f>IF(ACOMPANHAMENTO_03[[#This Row],[MAT]]="","",COUNTA($C$8:C59))</f>
        <v/>
      </c>
      <c r="C59" s="3"/>
      <c r="D59" s="26" t="str">
        <f>IFERROR(VLOOKUP(ACOMPANHAMENTO_03[[#This Row],[MAT]],FUNCIONARIOS[],3,FALSE),"")</f>
        <v/>
      </c>
      <c r="E59" s="26" t="str">
        <f>IFERROR(VLOOKUP(ACOMPANHAMENTO_03[[#This Row],[MAT]],FUNCIONARIOS[],4,FALSE),"")</f>
        <v/>
      </c>
      <c r="F59" s="8"/>
      <c r="G59" s="7"/>
      <c r="H59" s="28" t="str">
        <f>IFERROR(VLOOKUP(ACOMPANHAMENTO_03[[#This Row],[COD.S]],TABELA_PRODUÇÃO[[COD]:[SERVIÇOS]],3,FALSE),"")</f>
        <v/>
      </c>
      <c r="I59" s="28" t="str">
        <f>IFERROR(VLOOKUP(ACOMPANHAMENTO_03[[#This Row],[COD.S]],TABELA_PRODUÇÃO[[COD]:[UND.]],4,FALSE),"")</f>
        <v/>
      </c>
      <c r="J59" s="8"/>
      <c r="K59" s="58"/>
      <c r="L59" s="9"/>
      <c r="M5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9" s="6">
        <f>ACOMPANHAMENTO_03[[#This Row],[QUANT]]</f>
        <v>0</v>
      </c>
    </row>
    <row r="60" spans="2:16" s="6" customFormat="1" ht="12.75" x14ac:dyDescent="0.2">
      <c r="B60" s="6" t="str">
        <f>IF(ACOMPANHAMENTO_03[[#This Row],[MAT]]="","",COUNTA($C$8:C60))</f>
        <v/>
      </c>
      <c r="C60" s="3"/>
      <c r="D60" s="26" t="str">
        <f>IFERROR(VLOOKUP(ACOMPANHAMENTO_03[[#This Row],[MAT]],FUNCIONARIOS[],3,FALSE),"")</f>
        <v/>
      </c>
      <c r="E60" s="26" t="str">
        <f>IFERROR(VLOOKUP(ACOMPANHAMENTO_03[[#This Row],[MAT]],FUNCIONARIOS[],4,FALSE),"")</f>
        <v/>
      </c>
      <c r="F60" s="8"/>
      <c r="G60" s="7"/>
      <c r="H60" s="28" t="str">
        <f>IFERROR(VLOOKUP(ACOMPANHAMENTO_03[[#This Row],[COD.S]],TABELA_PRODUÇÃO[[COD]:[SERVIÇOS]],3,FALSE),"")</f>
        <v/>
      </c>
      <c r="I60" s="28" t="str">
        <f>IFERROR(VLOOKUP(ACOMPANHAMENTO_03[[#This Row],[COD.S]],TABELA_PRODUÇÃO[[COD]:[UND.]],4,FALSE),"")</f>
        <v/>
      </c>
      <c r="J60" s="8"/>
      <c r="K60" s="58"/>
      <c r="L60" s="9"/>
      <c r="M6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0" s="6">
        <f>ACOMPANHAMENTO_03[[#This Row],[QUANT]]</f>
        <v>0</v>
      </c>
    </row>
    <row r="61" spans="2:16" s="6" customFormat="1" ht="12.75" x14ac:dyDescent="0.2">
      <c r="B61" s="6" t="str">
        <f>IF(ACOMPANHAMENTO_03[[#This Row],[MAT]]="","",COUNTA($C$8:C61))</f>
        <v/>
      </c>
      <c r="C61" s="3"/>
      <c r="D61" s="26" t="str">
        <f>IFERROR(VLOOKUP(ACOMPANHAMENTO_03[[#This Row],[MAT]],FUNCIONARIOS[],3,FALSE),"")</f>
        <v/>
      </c>
      <c r="E61" s="26" t="str">
        <f>IFERROR(VLOOKUP(ACOMPANHAMENTO_03[[#This Row],[MAT]],FUNCIONARIOS[],4,FALSE),"")</f>
        <v/>
      </c>
      <c r="F61" s="8"/>
      <c r="G61" s="7"/>
      <c r="H61" s="28" t="str">
        <f>IFERROR(VLOOKUP(ACOMPANHAMENTO_03[[#This Row],[COD.S]],TABELA_PRODUÇÃO[[COD]:[SERVIÇOS]],3,FALSE),"")</f>
        <v/>
      </c>
      <c r="I61" s="28" t="str">
        <f>IFERROR(VLOOKUP(ACOMPANHAMENTO_03[[#This Row],[COD.S]],TABELA_PRODUÇÃO[[COD]:[UND.]],4,FALSE),"")</f>
        <v/>
      </c>
      <c r="J61" s="8"/>
      <c r="K61" s="58"/>
      <c r="L61" s="9"/>
      <c r="M6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1" s="6">
        <f>ACOMPANHAMENTO_03[[#This Row],[QUANT]]</f>
        <v>0</v>
      </c>
    </row>
    <row r="62" spans="2:16" s="6" customFormat="1" ht="12.75" x14ac:dyDescent="0.2">
      <c r="B62" s="6" t="str">
        <f>IF(ACOMPANHAMENTO_03[[#This Row],[MAT]]="","",COUNTA($C$8:C62))</f>
        <v/>
      </c>
      <c r="C62" s="3"/>
      <c r="D62" s="26" t="str">
        <f>IFERROR(VLOOKUP(ACOMPANHAMENTO_03[[#This Row],[MAT]],FUNCIONARIOS[],3,FALSE),"")</f>
        <v/>
      </c>
      <c r="E62" s="26" t="str">
        <f>IFERROR(VLOOKUP(ACOMPANHAMENTO_03[[#This Row],[MAT]],FUNCIONARIOS[],4,FALSE),"")</f>
        <v/>
      </c>
      <c r="F62" s="8"/>
      <c r="G62" s="7"/>
      <c r="H62" s="28" t="str">
        <f>IFERROR(VLOOKUP(ACOMPANHAMENTO_03[[#This Row],[COD.S]],TABELA_PRODUÇÃO[[COD]:[SERVIÇOS]],3,FALSE),"")</f>
        <v/>
      </c>
      <c r="I62" s="28" t="str">
        <f>IFERROR(VLOOKUP(ACOMPANHAMENTO_03[[#This Row],[COD.S]],TABELA_PRODUÇÃO[[COD]:[UND.]],4,FALSE),"")</f>
        <v/>
      </c>
      <c r="J62" s="8"/>
      <c r="K62" s="58"/>
      <c r="L62" s="9"/>
      <c r="M6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2" s="6">
        <f>ACOMPANHAMENTO_03[[#This Row],[QUANT]]</f>
        <v>0</v>
      </c>
    </row>
    <row r="63" spans="2:16" s="6" customFormat="1" ht="12.75" x14ac:dyDescent="0.2">
      <c r="B63" s="6" t="str">
        <f>IF(ACOMPANHAMENTO_03[[#This Row],[MAT]]="","",COUNTA($C$8:C63))</f>
        <v/>
      </c>
      <c r="C63" s="3"/>
      <c r="D63" s="26" t="str">
        <f>IFERROR(VLOOKUP(ACOMPANHAMENTO_03[[#This Row],[MAT]],FUNCIONARIOS[],3,FALSE),"")</f>
        <v/>
      </c>
      <c r="E63" s="26" t="str">
        <f>IFERROR(VLOOKUP(ACOMPANHAMENTO_03[[#This Row],[MAT]],FUNCIONARIOS[],4,FALSE),"")</f>
        <v/>
      </c>
      <c r="F63" s="8"/>
      <c r="G63" s="7"/>
      <c r="H63" s="28" t="str">
        <f>IFERROR(VLOOKUP(ACOMPANHAMENTO_03[[#This Row],[COD.S]],TABELA_PRODUÇÃO[[COD]:[SERVIÇOS]],3,FALSE),"")</f>
        <v/>
      </c>
      <c r="I63" s="28" t="str">
        <f>IFERROR(VLOOKUP(ACOMPANHAMENTO_03[[#This Row],[COD.S]],TABELA_PRODUÇÃO[[COD]:[UND.]],4,FALSE),"")</f>
        <v/>
      </c>
      <c r="J63" s="8"/>
      <c r="K63" s="58"/>
      <c r="L63" s="9"/>
      <c r="M6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3" s="6">
        <f>ACOMPANHAMENTO_03[[#This Row],[QUANT]]</f>
        <v>0</v>
      </c>
    </row>
    <row r="64" spans="2:16" s="6" customFormat="1" ht="12.75" x14ac:dyDescent="0.2">
      <c r="B64" s="6" t="str">
        <f>IF(ACOMPANHAMENTO_03[[#This Row],[MAT]]="","",COUNTA($C$8:C64))</f>
        <v/>
      </c>
      <c r="C64" s="3"/>
      <c r="D64" s="26" t="str">
        <f>IFERROR(VLOOKUP(ACOMPANHAMENTO_03[[#This Row],[MAT]],FUNCIONARIOS[],3,FALSE),"")</f>
        <v/>
      </c>
      <c r="E64" s="26" t="str">
        <f>IFERROR(VLOOKUP(ACOMPANHAMENTO_03[[#This Row],[MAT]],FUNCIONARIOS[],4,FALSE),"")</f>
        <v/>
      </c>
      <c r="F64" s="8"/>
      <c r="G64" s="7"/>
      <c r="H64" s="28" t="str">
        <f>IFERROR(VLOOKUP(ACOMPANHAMENTO_03[[#This Row],[COD.S]],TABELA_PRODUÇÃO[[COD]:[SERVIÇOS]],3,FALSE),"")</f>
        <v/>
      </c>
      <c r="I64" s="28" t="str">
        <f>IFERROR(VLOOKUP(ACOMPANHAMENTO_03[[#This Row],[COD.S]],TABELA_PRODUÇÃO[[COD]:[UND.]],4,FALSE),"")</f>
        <v/>
      </c>
      <c r="J64" s="8"/>
      <c r="K64" s="58"/>
      <c r="L64" s="9"/>
      <c r="M6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4" s="6">
        <f>ACOMPANHAMENTO_03[[#This Row],[QUANT]]</f>
        <v>0</v>
      </c>
    </row>
    <row r="65" spans="2:16" s="6" customFormat="1" ht="12.75" x14ac:dyDescent="0.2">
      <c r="B65" s="6" t="str">
        <f>IF(ACOMPANHAMENTO_03[[#This Row],[MAT]]="","",COUNTA($C$8:C65))</f>
        <v/>
      </c>
      <c r="C65" s="3"/>
      <c r="D65" s="26" t="str">
        <f>IFERROR(VLOOKUP(ACOMPANHAMENTO_03[[#This Row],[MAT]],FUNCIONARIOS[],3,FALSE),"")</f>
        <v/>
      </c>
      <c r="E65" s="26" t="str">
        <f>IFERROR(VLOOKUP(ACOMPANHAMENTO_03[[#This Row],[MAT]],FUNCIONARIOS[],4,FALSE),"")</f>
        <v/>
      </c>
      <c r="F65" s="8"/>
      <c r="G65" s="7"/>
      <c r="H65" s="28" t="str">
        <f>IFERROR(VLOOKUP(ACOMPANHAMENTO_03[[#This Row],[COD.S]],TABELA_PRODUÇÃO[[COD]:[SERVIÇOS]],3,FALSE),"")</f>
        <v/>
      </c>
      <c r="I65" s="28" t="str">
        <f>IFERROR(VLOOKUP(ACOMPANHAMENTO_03[[#This Row],[COD.S]],TABELA_PRODUÇÃO[[COD]:[UND.]],4,FALSE),"")</f>
        <v/>
      </c>
      <c r="J65" s="8"/>
      <c r="K65" s="58"/>
      <c r="L65" s="9"/>
      <c r="M6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5" s="6">
        <f>ACOMPANHAMENTO_03[[#This Row],[QUANT]]</f>
        <v>0</v>
      </c>
    </row>
    <row r="66" spans="2:16" s="6" customFormat="1" ht="12.75" x14ac:dyDescent="0.2">
      <c r="B66" s="6" t="str">
        <f>IF(ACOMPANHAMENTO_03[[#This Row],[MAT]]="","",COUNTA($C$8:C66))</f>
        <v/>
      </c>
      <c r="C66" s="3"/>
      <c r="D66" s="26" t="str">
        <f>IFERROR(VLOOKUP(ACOMPANHAMENTO_03[[#This Row],[MAT]],FUNCIONARIOS[],3,FALSE),"")</f>
        <v/>
      </c>
      <c r="E66" s="26" t="str">
        <f>IFERROR(VLOOKUP(ACOMPANHAMENTO_03[[#This Row],[MAT]],FUNCIONARIOS[],4,FALSE),"")</f>
        <v/>
      </c>
      <c r="F66" s="8"/>
      <c r="G66" s="7"/>
      <c r="H66" s="28" t="str">
        <f>IFERROR(VLOOKUP(ACOMPANHAMENTO_03[[#This Row],[COD.S]],TABELA_PRODUÇÃO[[COD]:[SERVIÇOS]],3,FALSE),"")</f>
        <v/>
      </c>
      <c r="I66" s="28" t="str">
        <f>IFERROR(VLOOKUP(ACOMPANHAMENTO_03[[#This Row],[COD.S]],TABELA_PRODUÇÃO[[COD]:[UND.]],4,FALSE),"")</f>
        <v/>
      </c>
      <c r="J66" s="8"/>
      <c r="K66" s="58"/>
      <c r="L66" s="9"/>
      <c r="M6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6" s="6">
        <f>ACOMPANHAMENTO_03[[#This Row],[QUANT]]</f>
        <v>0</v>
      </c>
    </row>
    <row r="67" spans="2:16" s="6" customFormat="1" ht="12.75" x14ac:dyDescent="0.2">
      <c r="B67" s="6" t="str">
        <f>IF(ACOMPANHAMENTO_03[[#This Row],[MAT]]="","",COUNTA($C$8:C67))</f>
        <v/>
      </c>
      <c r="C67" s="3"/>
      <c r="D67" s="26" t="str">
        <f>IFERROR(VLOOKUP(ACOMPANHAMENTO_03[[#This Row],[MAT]],FUNCIONARIOS[],3,FALSE),"")</f>
        <v/>
      </c>
      <c r="E67" s="26" t="str">
        <f>IFERROR(VLOOKUP(ACOMPANHAMENTO_03[[#This Row],[MAT]],FUNCIONARIOS[],4,FALSE),"")</f>
        <v/>
      </c>
      <c r="F67" s="8"/>
      <c r="G67" s="7"/>
      <c r="H67" s="28" t="str">
        <f>IFERROR(VLOOKUP(ACOMPANHAMENTO_03[[#This Row],[COD.S]],TABELA_PRODUÇÃO[[COD]:[SERVIÇOS]],3,FALSE),"")</f>
        <v/>
      </c>
      <c r="I67" s="28" t="str">
        <f>IFERROR(VLOOKUP(ACOMPANHAMENTO_03[[#This Row],[COD.S]],TABELA_PRODUÇÃO[[COD]:[UND.]],4,FALSE),"")</f>
        <v/>
      </c>
      <c r="J67" s="8"/>
      <c r="K67" s="58"/>
      <c r="L67" s="9"/>
      <c r="M6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7" s="6">
        <f>ACOMPANHAMENTO_03[[#This Row],[QUANT]]</f>
        <v>0</v>
      </c>
    </row>
    <row r="68" spans="2:16" s="6" customFormat="1" ht="12.75" x14ac:dyDescent="0.2">
      <c r="B68" s="6" t="str">
        <f>IF(ACOMPANHAMENTO_03[[#This Row],[MAT]]="","",COUNTA($C$8:C68))</f>
        <v/>
      </c>
      <c r="C68" s="3"/>
      <c r="D68" s="26" t="str">
        <f>IFERROR(VLOOKUP(ACOMPANHAMENTO_03[[#This Row],[MAT]],FUNCIONARIOS[],3,FALSE),"")</f>
        <v/>
      </c>
      <c r="E68" s="26" t="str">
        <f>IFERROR(VLOOKUP(ACOMPANHAMENTO_03[[#This Row],[MAT]],FUNCIONARIOS[],4,FALSE),"")</f>
        <v/>
      </c>
      <c r="F68" s="8"/>
      <c r="G68" s="7"/>
      <c r="H68" s="28" t="str">
        <f>IFERROR(VLOOKUP(ACOMPANHAMENTO_03[[#This Row],[COD.S]],TABELA_PRODUÇÃO[[COD]:[SERVIÇOS]],3,FALSE),"")</f>
        <v/>
      </c>
      <c r="I68" s="28" t="str">
        <f>IFERROR(VLOOKUP(ACOMPANHAMENTO_03[[#This Row],[COD.S]],TABELA_PRODUÇÃO[[COD]:[UND.]],4,FALSE),"")</f>
        <v/>
      </c>
      <c r="J68" s="8"/>
      <c r="K68" s="58"/>
      <c r="L68" s="9"/>
      <c r="M6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8" s="6">
        <f>ACOMPANHAMENTO_03[[#This Row],[QUANT]]</f>
        <v>0</v>
      </c>
    </row>
    <row r="69" spans="2:16" s="6" customFormat="1" ht="12.75" x14ac:dyDescent="0.2">
      <c r="B69" s="6" t="str">
        <f>IF(ACOMPANHAMENTO_03[[#This Row],[MAT]]="","",COUNTA($C$8:C69))</f>
        <v/>
      </c>
      <c r="C69" s="3"/>
      <c r="D69" s="26" t="str">
        <f>IFERROR(VLOOKUP(ACOMPANHAMENTO_03[[#This Row],[MAT]],FUNCIONARIOS[],3,FALSE),"")</f>
        <v/>
      </c>
      <c r="E69" s="26" t="str">
        <f>IFERROR(VLOOKUP(ACOMPANHAMENTO_03[[#This Row],[MAT]],FUNCIONARIOS[],4,FALSE),"")</f>
        <v/>
      </c>
      <c r="F69" s="8"/>
      <c r="G69" s="7"/>
      <c r="H69" s="28" t="str">
        <f>IFERROR(VLOOKUP(ACOMPANHAMENTO_03[[#This Row],[COD.S]],TABELA_PRODUÇÃO[[COD]:[SERVIÇOS]],3,FALSE),"")</f>
        <v/>
      </c>
      <c r="I69" s="28" t="str">
        <f>IFERROR(VLOOKUP(ACOMPANHAMENTO_03[[#This Row],[COD.S]],TABELA_PRODUÇÃO[[COD]:[UND.]],4,FALSE),"")</f>
        <v/>
      </c>
      <c r="J69" s="8"/>
      <c r="K69" s="58"/>
      <c r="L69" s="9"/>
      <c r="M6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9" s="6">
        <f>ACOMPANHAMENTO_03[[#This Row],[QUANT]]</f>
        <v>0</v>
      </c>
    </row>
    <row r="70" spans="2:16" s="6" customFormat="1" ht="12.75" x14ac:dyDescent="0.2">
      <c r="B70" s="6" t="str">
        <f>IF(ACOMPANHAMENTO_03[[#This Row],[MAT]]="","",COUNTA($C$8:C70))</f>
        <v/>
      </c>
      <c r="C70" s="3"/>
      <c r="D70" s="26" t="str">
        <f>IFERROR(VLOOKUP(ACOMPANHAMENTO_03[[#This Row],[MAT]],FUNCIONARIOS[],3,FALSE),"")</f>
        <v/>
      </c>
      <c r="E70" s="26" t="str">
        <f>IFERROR(VLOOKUP(ACOMPANHAMENTO_03[[#This Row],[MAT]],FUNCIONARIOS[],4,FALSE),"")</f>
        <v/>
      </c>
      <c r="F70" s="8"/>
      <c r="G70" s="7"/>
      <c r="H70" s="28" t="str">
        <f>IFERROR(VLOOKUP(ACOMPANHAMENTO_03[[#This Row],[COD.S]],TABELA_PRODUÇÃO[[COD]:[SERVIÇOS]],3,FALSE),"")</f>
        <v/>
      </c>
      <c r="I70" s="28" t="str">
        <f>IFERROR(VLOOKUP(ACOMPANHAMENTO_03[[#This Row],[COD.S]],TABELA_PRODUÇÃO[[COD]:[UND.]],4,FALSE),"")</f>
        <v/>
      </c>
      <c r="J70" s="8"/>
      <c r="K70" s="58"/>
      <c r="L70" s="9"/>
      <c r="M7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0" s="6">
        <f>ACOMPANHAMENTO_03[[#This Row],[QUANT]]</f>
        <v>0</v>
      </c>
    </row>
    <row r="71" spans="2:16" s="6" customFormat="1" ht="12.75" x14ac:dyDescent="0.2">
      <c r="B71" s="6" t="str">
        <f>IF(ACOMPANHAMENTO_03[[#This Row],[MAT]]="","",COUNTA($C$8:C71))</f>
        <v/>
      </c>
      <c r="C71" s="3"/>
      <c r="D71" s="26" t="str">
        <f>IFERROR(VLOOKUP(ACOMPANHAMENTO_03[[#This Row],[MAT]],FUNCIONARIOS[],3,FALSE),"")</f>
        <v/>
      </c>
      <c r="E71" s="26" t="str">
        <f>IFERROR(VLOOKUP(ACOMPANHAMENTO_03[[#This Row],[MAT]],FUNCIONARIOS[],4,FALSE),"")</f>
        <v/>
      </c>
      <c r="F71" s="8"/>
      <c r="G71" s="7"/>
      <c r="H71" s="28" t="str">
        <f>IFERROR(VLOOKUP(ACOMPANHAMENTO_03[[#This Row],[COD.S]],TABELA_PRODUÇÃO[[COD]:[SERVIÇOS]],3,FALSE),"")</f>
        <v/>
      </c>
      <c r="I71" s="28" t="str">
        <f>IFERROR(VLOOKUP(ACOMPANHAMENTO_03[[#This Row],[COD.S]],TABELA_PRODUÇÃO[[COD]:[UND.]],4,FALSE),"")</f>
        <v/>
      </c>
      <c r="J71" s="8"/>
      <c r="K71" s="58"/>
      <c r="L71" s="9"/>
      <c r="M7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1" s="6">
        <f>ACOMPANHAMENTO_03[[#This Row],[QUANT]]</f>
        <v>0</v>
      </c>
    </row>
    <row r="72" spans="2:16" s="6" customFormat="1" ht="12.75" x14ac:dyDescent="0.2">
      <c r="B72" s="6" t="str">
        <f>IF(ACOMPANHAMENTO_03[[#This Row],[MAT]]="","",COUNTA($C$8:C72))</f>
        <v/>
      </c>
      <c r="C72" s="3"/>
      <c r="D72" s="26" t="str">
        <f>IFERROR(VLOOKUP(ACOMPANHAMENTO_03[[#This Row],[MAT]],FUNCIONARIOS[],3,FALSE),"")</f>
        <v/>
      </c>
      <c r="E72" s="26" t="str">
        <f>IFERROR(VLOOKUP(ACOMPANHAMENTO_03[[#This Row],[MAT]],FUNCIONARIOS[],4,FALSE),"")</f>
        <v/>
      </c>
      <c r="F72" s="8"/>
      <c r="G72" s="7"/>
      <c r="H72" s="28" t="str">
        <f>IFERROR(VLOOKUP(ACOMPANHAMENTO_03[[#This Row],[COD.S]],TABELA_PRODUÇÃO[[COD]:[SERVIÇOS]],3,FALSE),"")</f>
        <v/>
      </c>
      <c r="I72" s="28" t="str">
        <f>IFERROR(VLOOKUP(ACOMPANHAMENTO_03[[#This Row],[COD.S]],TABELA_PRODUÇÃO[[COD]:[UND.]],4,FALSE),"")</f>
        <v/>
      </c>
      <c r="J72" s="8"/>
      <c r="K72" s="58"/>
      <c r="L72" s="9"/>
      <c r="M7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2" s="6">
        <f>ACOMPANHAMENTO_03[[#This Row],[QUANT]]</f>
        <v>0</v>
      </c>
    </row>
    <row r="73" spans="2:16" s="6" customFormat="1" ht="12.75" x14ac:dyDescent="0.2">
      <c r="B73" s="6" t="str">
        <f>IF(ACOMPANHAMENTO_03[[#This Row],[MAT]]="","",COUNTA($C$8:C73))</f>
        <v/>
      </c>
      <c r="C73" s="3"/>
      <c r="D73" s="26" t="str">
        <f>IFERROR(VLOOKUP(ACOMPANHAMENTO_03[[#This Row],[MAT]],FUNCIONARIOS[],3,FALSE),"")</f>
        <v/>
      </c>
      <c r="E73" s="26" t="str">
        <f>IFERROR(VLOOKUP(ACOMPANHAMENTO_03[[#This Row],[MAT]],FUNCIONARIOS[],4,FALSE),"")</f>
        <v/>
      </c>
      <c r="F73" s="8"/>
      <c r="G73" s="7"/>
      <c r="H73" s="28" t="str">
        <f>IFERROR(VLOOKUP(ACOMPANHAMENTO_03[[#This Row],[COD.S]],TABELA_PRODUÇÃO[[COD]:[SERVIÇOS]],3,FALSE),"")</f>
        <v/>
      </c>
      <c r="I73" s="28" t="str">
        <f>IFERROR(VLOOKUP(ACOMPANHAMENTO_03[[#This Row],[COD.S]],TABELA_PRODUÇÃO[[COD]:[UND.]],4,FALSE),"")</f>
        <v/>
      </c>
      <c r="J73" s="8"/>
      <c r="K73" s="58"/>
      <c r="L73" s="9"/>
      <c r="M7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3" s="6">
        <f>ACOMPANHAMENTO_03[[#This Row],[QUANT]]</f>
        <v>0</v>
      </c>
    </row>
    <row r="74" spans="2:16" s="6" customFormat="1" ht="12.75" x14ac:dyDescent="0.2">
      <c r="B74" s="6" t="str">
        <f>IF(ACOMPANHAMENTO_03[[#This Row],[MAT]]="","",COUNTA($C$8:C74))</f>
        <v/>
      </c>
      <c r="C74" s="3"/>
      <c r="D74" s="26" t="str">
        <f>IFERROR(VLOOKUP(ACOMPANHAMENTO_03[[#This Row],[MAT]],FUNCIONARIOS[],3,FALSE),"")</f>
        <v/>
      </c>
      <c r="E74" s="26" t="str">
        <f>IFERROR(VLOOKUP(ACOMPANHAMENTO_03[[#This Row],[MAT]],FUNCIONARIOS[],4,FALSE),"")</f>
        <v/>
      </c>
      <c r="F74" s="8"/>
      <c r="G74" s="7"/>
      <c r="H74" s="28" t="str">
        <f>IFERROR(VLOOKUP(ACOMPANHAMENTO_03[[#This Row],[COD.S]],TABELA_PRODUÇÃO[[COD]:[SERVIÇOS]],3,FALSE),"")</f>
        <v/>
      </c>
      <c r="I74" s="28" t="str">
        <f>IFERROR(VLOOKUP(ACOMPANHAMENTO_03[[#This Row],[COD.S]],TABELA_PRODUÇÃO[[COD]:[UND.]],4,FALSE),"")</f>
        <v/>
      </c>
      <c r="J74" s="8"/>
      <c r="K74" s="58"/>
      <c r="L74" s="9"/>
      <c r="M7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4" s="6">
        <f>ACOMPANHAMENTO_03[[#This Row],[QUANT]]</f>
        <v>0</v>
      </c>
    </row>
    <row r="75" spans="2:16" s="6" customFormat="1" ht="12.75" x14ac:dyDescent="0.2">
      <c r="B75" s="6" t="str">
        <f>IF(ACOMPANHAMENTO_03[[#This Row],[MAT]]="","",COUNTA($C$8:C75))</f>
        <v/>
      </c>
      <c r="C75" s="3"/>
      <c r="D75" s="26" t="str">
        <f>IFERROR(VLOOKUP(ACOMPANHAMENTO_03[[#This Row],[MAT]],FUNCIONARIOS[],3,FALSE),"")</f>
        <v/>
      </c>
      <c r="E75" s="26" t="str">
        <f>IFERROR(VLOOKUP(ACOMPANHAMENTO_03[[#This Row],[MAT]],FUNCIONARIOS[],4,FALSE),"")</f>
        <v/>
      </c>
      <c r="F75" s="8"/>
      <c r="G75" s="7"/>
      <c r="H75" s="28" t="str">
        <f>IFERROR(VLOOKUP(ACOMPANHAMENTO_03[[#This Row],[COD.S]],TABELA_PRODUÇÃO[[COD]:[SERVIÇOS]],3,FALSE),"")</f>
        <v/>
      </c>
      <c r="I75" s="28" t="str">
        <f>IFERROR(VLOOKUP(ACOMPANHAMENTO_03[[#This Row],[COD.S]],TABELA_PRODUÇÃO[[COD]:[UND.]],4,FALSE),"")</f>
        <v/>
      </c>
      <c r="J75" s="8"/>
      <c r="K75" s="58"/>
      <c r="L75" s="9"/>
      <c r="M7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5" s="6">
        <f>ACOMPANHAMENTO_03[[#This Row],[QUANT]]</f>
        <v>0</v>
      </c>
    </row>
    <row r="76" spans="2:16" s="6" customFormat="1" ht="12.75" x14ac:dyDescent="0.2">
      <c r="B76" s="6" t="str">
        <f>IF(ACOMPANHAMENTO_03[[#This Row],[MAT]]="","",COUNTA($C$8:C76))</f>
        <v/>
      </c>
      <c r="C76" s="3"/>
      <c r="D76" s="26" t="str">
        <f>IFERROR(VLOOKUP(ACOMPANHAMENTO_03[[#This Row],[MAT]],FUNCIONARIOS[],3,FALSE),"")</f>
        <v/>
      </c>
      <c r="E76" s="26" t="str">
        <f>IFERROR(VLOOKUP(ACOMPANHAMENTO_03[[#This Row],[MAT]],FUNCIONARIOS[],4,FALSE),"")</f>
        <v/>
      </c>
      <c r="F76" s="8"/>
      <c r="G76" s="7"/>
      <c r="H76" s="28" t="str">
        <f>IFERROR(VLOOKUP(ACOMPANHAMENTO_03[[#This Row],[COD.S]],TABELA_PRODUÇÃO[[COD]:[SERVIÇOS]],3,FALSE),"")</f>
        <v/>
      </c>
      <c r="I76" s="28" t="str">
        <f>IFERROR(VLOOKUP(ACOMPANHAMENTO_03[[#This Row],[COD.S]],TABELA_PRODUÇÃO[[COD]:[UND.]],4,FALSE),"")</f>
        <v/>
      </c>
      <c r="J76" s="8"/>
      <c r="K76" s="58"/>
      <c r="L76" s="9"/>
      <c r="M7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6" s="6">
        <f>ACOMPANHAMENTO_03[[#This Row],[QUANT]]</f>
        <v>0</v>
      </c>
    </row>
    <row r="77" spans="2:16" s="6" customFormat="1" ht="12.75" x14ac:dyDescent="0.2">
      <c r="B77" s="6" t="str">
        <f>IF(ACOMPANHAMENTO_03[[#This Row],[MAT]]="","",COUNTA($C$8:C77))</f>
        <v/>
      </c>
      <c r="C77" s="3"/>
      <c r="D77" s="26" t="str">
        <f>IFERROR(VLOOKUP(ACOMPANHAMENTO_03[[#This Row],[MAT]],FUNCIONARIOS[],3,FALSE),"")</f>
        <v/>
      </c>
      <c r="E77" s="26" t="str">
        <f>IFERROR(VLOOKUP(ACOMPANHAMENTO_03[[#This Row],[MAT]],FUNCIONARIOS[],4,FALSE),"")</f>
        <v/>
      </c>
      <c r="F77" s="8"/>
      <c r="G77" s="7"/>
      <c r="H77" s="28" t="str">
        <f>IFERROR(VLOOKUP(ACOMPANHAMENTO_03[[#This Row],[COD.S]],TABELA_PRODUÇÃO[[COD]:[SERVIÇOS]],3,FALSE),"")</f>
        <v/>
      </c>
      <c r="I77" s="28" t="str">
        <f>IFERROR(VLOOKUP(ACOMPANHAMENTO_03[[#This Row],[COD.S]],TABELA_PRODUÇÃO[[COD]:[UND.]],4,FALSE),"")</f>
        <v/>
      </c>
      <c r="J77" s="8"/>
      <c r="K77" s="58"/>
      <c r="L77" s="9"/>
      <c r="M7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7" s="6">
        <f>ACOMPANHAMENTO_03[[#This Row],[QUANT]]</f>
        <v>0</v>
      </c>
    </row>
    <row r="78" spans="2:16" s="6" customFormat="1" ht="12.75" x14ac:dyDescent="0.2">
      <c r="B78" s="6" t="str">
        <f>IF(ACOMPANHAMENTO_03[[#This Row],[MAT]]="","",COUNTA($C$8:C78))</f>
        <v/>
      </c>
      <c r="C78" s="3"/>
      <c r="D78" s="26" t="str">
        <f>IFERROR(VLOOKUP(ACOMPANHAMENTO_03[[#This Row],[MAT]],FUNCIONARIOS[],3,FALSE),"")</f>
        <v/>
      </c>
      <c r="E78" s="26" t="str">
        <f>IFERROR(VLOOKUP(ACOMPANHAMENTO_03[[#This Row],[MAT]],FUNCIONARIOS[],4,FALSE),"")</f>
        <v/>
      </c>
      <c r="F78" s="8"/>
      <c r="G78" s="7"/>
      <c r="H78" s="28" t="str">
        <f>IFERROR(VLOOKUP(ACOMPANHAMENTO_03[[#This Row],[COD.S]],TABELA_PRODUÇÃO[[COD]:[SERVIÇOS]],3,FALSE),"")</f>
        <v/>
      </c>
      <c r="I78" s="28" t="str">
        <f>IFERROR(VLOOKUP(ACOMPANHAMENTO_03[[#This Row],[COD.S]],TABELA_PRODUÇÃO[[COD]:[UND.]],4,FALSE),"")</f>
        <v/>
      </c>
      <c r="J78" s="8"/>
      <c r="K78" s="58"/>
      <c r="L78" s="9"/>
      <c r="M7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8" s="6">
        <f>ACOMPANHAMENTO_03[[#This Row],[QUANT]]</f>
        <v>0</v>
      </c>
    </row>
    <row r="79" spans="2:16" s="6" customFormat="1" ht="12.75" x14ac:dyDescent="0.2">
      <c r="B79" s="6" t="str">
        <f>IF(ACOMPANHAMENTO_03[[#This Row],[MAT]]="","",COUNTA($C$8:C79))</f>
        <v/>
      </c>
      <c r="C79" s="3"/>
      <c r="D79" s="26" t="str">
        <f>IFERROR(VLOOKUP(ACOMPANHAMENTO_03[[#This Row],[MAT]],FUNCIONARIOS[],3,FALSE),"")</f>
        <v/>
      </c>
      <c r="E79" s="26" t="str">
        <f>IFERROR(VLOOKUP(ACOMPANHAMENTO_03[[#This Row],[MAT]],FUNCIONARIOS[],4,FALSE),"")</f>
        <v/>
      </c>
      <c r="F79" s="8"/>
      <c r="G79" s="7"/>
      <c r="H79" s="28" t="str">
        <f>IFERROR(VLOOKUP(ACOMPANHAMENTO_03[[#This Row],[COD.S]],TABELA_PRODUÇÃO[[COD]:[SERVIÇOS]],3,FALSE),"")</f>
        <v/>
      </c>
      <c r="I79" s="28" t="str">
        <f>IFERROR(VLOOKUP(ACOMPANHAMENTO_03[[#This Row],[COD.S]],TABELA_PRODUÇÃO[[COD]:[UND.]],4,FALSE),"")</f>
        <v/>
      </c>
      <c r="J79" s="8"/>
      <c r="K79" s="58"/>
      <c r="L79" s="9"/>
      <c r="M7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9" s="6">
        <f>ACOMPANHAMENTO_03[[#This Row],[QUANT]]</f>
        <v>0</v>
      </c>
    </row>
    <row r="80" spans="2:16" s="6" customFormat="1" ht="12.75" x14ac:dyDescent="0.2">
      <c r="B80" s="6" t="str">
        <f>IF(ACOMPANHAMENTO_03[[#This Row],[MAT]]="","",COUNTA($C$8:C80))</f>
        <v/>
      </c>
      <c r="C80" s="3"/>
      <c r="D80" s="26" t="str">
        <f>IFERROR(VLOOKUP(ACOMPANHAMENTO_03[[#This Row],[MAT]],FUNCIONARIOS[],3,FALSE),"")</f>
        <v/>
      </c>
      <c r="E80" s="26" t="str">
        <f>IFERROR(VLOOKUP(ACOMPANHAMENTO_03[[#This Row],[MAT]],FUNCIONARIOS[],4,FALSE),"")</f>
        <v/>
      </c>
      <c r="F80" s="8"/>
      <c r="G80" s="7"/>
      <c r="H80" s="28" t="str">
        <f>IFERROR(VLOOKUP(ACOMPANHAMENTO_03[[#This Row],[COD.S]],TABELA_PRODUÇÃO[[COD]:[SERVIÇOS]],3,FALSE),"")</f>
        <v/>
      </c>
      <c r="I80" s="28" t="str">
        <f>IFERROR(VLOOKUP(ACOMPANHAMENTO_03[[#This Row],[COD.S]],TABELA_PRODUÇÃO[[COD]:[UND.]],4,FALSE),"")</f>
        <v/>
      </c>
      <c r="J80" s="8"/>
      <c r="K80" s="58"/>
      <c r="L80" s="9"/>
      <c r="M8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0" s="6">
        <f>ACOMPANHAMENTO_03[[#This Row],[QUANT]]</f>
        <v>0</v>
      </c>
    </row>
    <row r="81" spans="2:16" s="6" customFormat="1" ht="12.75" x14ac:dyDescent="0.2">
      <c r="B81" s="6" t="str">
        <f>IF(ACOMPANHAMENTO_03[[#This Row],[MAT]]="","",COUNTA($C$8:C81))</f>
        <v/>
      </c>
      <c r="C81" s="3"/>
      <c r="D81" s="26" t="str">
        <f>IFERROR(VLOOKUP(ACOMPANHAMENTO_03[[#This Row],[MAT]],FUNCIONARIOS[],3,FALSE),"")</f>
        <v/>
      </c>
      <c r="E81" s="26" t="str">
        <f>IFERROR(VLOOKUP(ACOMPANHAMENTO_03[[#This Row],[MAT]],FUNCIONARIOS[],4,FALSE),"")</f>
        <v/>
      </c>
      <c r="F81" s="8"/>
      <c r="G81" s="7"/>
      <c r="H81" s="28" t="str">
        <f>IFERROR(VLOOKUP(ACOMPANHAMENTO_03[[#This Row],[COD.S]],TABELA_PRODUÇÃO[[COD]:[SERVIÇOS]],3,FALSE),"")</f>
        <v/>
      </c>
      <c r="I81" s="28" t="str">
        <f>IFERROR(VLOOKUP(ACOMPANHAMENTO_03[[#This Row],[COD.S]],TABELA_PRODUÇÃO[[COD]:[UND.]],4,FALSE),"")</f>
        <v/>
      </c>
      <c r="J81" s="8"/>
      <c r="K81" s="58"/>
      <c r="L81" s="9"/>
      <c r="M8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1" s="6">
        <f>ACOMPANHAMENTO_03[[#This Row],[QUANT]]</f>
        <v>0</v>
      </c>
    </row>
    <row r="82" spans="2:16" s="6" customFormat="1" ht="12.75" x14ac:dyDescent="0.2">
      <c r="B82" s="6" t="str">
        <f>IF(ACOMPANHAMENTO_03[[#This Row],[MAT]]="","",COUNTA($C$8:C82))</f>
        <v/>
      </c>
      <c r="C82" s="3"/>
      <c r="D82" s="26" t="str">
        <f>IFERROR(VLOOKUP(ACOMPANHAMENTO_03[[#This Row],[MAT]],FUNCIONARIOS[],3,FALSE),"")</f>
        <v/>
      </c>
      <c r="E82" s="26" t="str">
        <f>IFERROR(VLOOKUP(ACOMPANHAMENTO_03[[#This Row],[MAT]],FUNCIONARIOS[],4,FALSE),"")</f>
        <v/>
      </c>
      <c r="F82" s="8"/>
      <c r="G82" s="7"/>
      <c r="H82" s="28" t="str">
        <f>IFERROR(VLOOKUP(ACOMPANHAMENTO_03[[#This Row],[COD.S]],TABELA_PRODUÇÃO[[COD]:[SERVIÇOS]],3,FALSE),"")</f>
        <v/>
      </c>
      <c r="I82" s="28" t="str">
        <f>IFERROR(VLOOKUP(ACOMPANHAMENTO_03[[#This Row],[COD.S]],TABELA_PRODUÇÃO[[COD]:[UND.]],4,FALSE),"")</f>
        <v/>
      </c>
      <c r="J82" s="8"/>
      <c r="K82" s="58"/>
      <c r="L82" s="9"/>
      <c r="M8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2" s="6">
        <f>ACOMPANHAMENTO_03[[#This Row],[QUANT]]</f>
        <v>0</v>
      </c>
    </row>
    <row r="83" spans="2:16" s="6" customFormat="1" ht="12.75" x14ac:dyDescent="0.2">
      <c r="B83" s="6" t="str">
        <f>IF(ACOMPANHAMENTO_03[[#This Row],[MAT]]="","",COUNTA($C$8:C83))</f>
        <v/>
      </c>
      <c r="C83" s="3"/>
      <c r="D83" s="26" t="str">
        <f>IFERROR(VLOOKUP(ACOMPANHAMENTO_03[[#This Row],[MAT]],FUNCIONARIOS[],3,FALSE),"")</f>
        <v/>
      </c>
      <c r="E83" s="26" t="str">
        <f>IFERROR(VLOOKUP(ACOMPANHAMENTO_03[[#This Row],[MAT]],FUNCIONARIOS[],4,FALSE),"")</f>
        <v/>
      </c>
      <c r="F83" s="8"/>
      <c r="G83" s="7"/>
      <c r="H83" s="28" t="str">
        <f>IFERROR(VLOOKUP(ACOMPANHAMENTO_03[[#This Row],[COD.S]],TABELA_PRODUÇÃO[[COD]:[SERVIÇOS]],3,FALSE),"")</f>
        <v/>
      </c>
      <c r="I83" s="28" t="str">
        <f>IFERROR(VLOOKUP(ACOMPANHAMENTO_03[[#This Row],[COD.S]],TABELA_PRODUÇÃO[[COD]:[UND.]],4,FALSE),"")</f>
        <v/>
      </c>
      <c r="J83" s="8"/>
      <c r="K83" s="58"/>
      <c r="L83" s="9"/>
      <c r="M8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3" s="6">
        <f>ACOMPANHAMENTO_03[[#This Row],[QUANT]]</f>
        <v>0</v>
      </c>
    </row>
    <row r="84" spans="2:16" s="6" customFormat="1" ht="12.75" x14ac:dyDescent="0.2">
      <c r="B84" s="6" t="str">
        <f>IF(ACOMPANHAMENTO_03[[#This Row],[MAT]]="","",COUNTA($C$8:C84))</f>
        <v/>
      </c>
      <c r="C84" s="3"/>
      <c r="D84" s="26" t="str">
        <f>IFERROR(VLOOKUP(ACOMPANHAMENTO_03[[#This Row],[MAT]],FUNCIONARIOS[],3,FALSE),"")</f>
        <v/>
      </c>
      <c r="E84" s="26" t="str">
        <f>IFERROR(VLOOKUP(ACOMPANHAMENTO_03[[#This Row],[MAT]],FUNCIONARIOS[],4,FALSE),"")</f>
        <v/>
      </c>
      <c r="F84" s="8"/>
      <c r="G84" s="7"/>
      <c r="H84" s="28" t="str">
        <f>IFERROR(VLOOKUP(ACOMPANHAMENTO_03[[#This Row],[COD.S]],TABELA_PRODUÇÃO[[COD]:[SERVIÇOS]],3,FALSE),"")</f>
        <v/>
      </c>
      <c r="I84" s="28" t="str">
        <f>IFERROR(VLOOKUP(ACOMPANHAMENTO_03[[#This Row],[COD.S]],TABELA_PRODUÇÃO[[COD]:[UND.]],4,FALSE),"")</f>
        <v/>
      </c>
      <c r="J84" s="8"/>
      <c r="K84" s="58"/>
      <c r="L84" s="9"/>
      <c r="M8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4" s="6">
        <f>ACOMPANHAMENTO_03[[#This Row],[QUANT]]</f>
        <v>0</v>
      </c>
    </row>
    <row r="85" spans="2:16" s="6" customFormat="1" ht="12.75" x14ac:dyDescent="0.2">
      <c r="B85" s="6" t="str">
        <f>IF(ACOMPANHAMENTO_03[[#This Row],[MAT]]="","",COUNTA($C$8:C85))</f>
        <v/>
      </c>
      <c r="C85" s="3"/>
      <c r="D85" s="26" t="str">
        <f>IFERROR(VLOOKUP(ACOMPANHAMENTO_03[[#This Row],[MAT]],FUNCIONARIOS[],3,FALSE),"")</f>
        <v/>
      </c>
      <c r="E85" s="26" t="str">
        <f>IFERROR(VLOOKUP(ACOMPANHAMENTO_03[[#This Row],[MAT]],FUNCIONARIOS[],4,FALSE),"")</f>
        <v/>
      </c>
      <c r="F85" s="8"/>
      <c r="G85" s="7"/>
      <c r="H85" s="28" t="str">
        <f>IFERROR(VLOOKUP(ACOMPANHAMENTO_03[[#This Row],[COD.S]],TABELA_PRODUÇÃO[[COD]:[SERVIÇOS]],3,FALSE),"")</f>
        <v/>
      </c>
      <c r="I85" s="28" t="str">
        <f>IFERROR(VLOOKUP(ACOMPANHAMENTO_03[[#This Row],[COD.S]],TABELA_PRODUÇÃO[[COD]:[UND.]],4,FALSE),"")</f>
        <v/>
      </c>
      <c r="J85" s="8"/>
      <c r="K85" s="58"/>
      <c r="L85" s="9"/>
      <c r="M8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5" s="6">
        <f>ACOMPANHAMENTO_03[[#This Row],[QUANT]]</f>
        <v>0</v>
      </c>
    </row>
    <row r="86" spans="2:16" s="6" customFormat="1" ht="12.75" x14ac:dyDescent="0.2">
      <c r="B86" s="6" t="str">
        <f>IF(ACOMPANHAMENTO_03[[#This Row],[MAT]]="","",COUNTA($C$8:C86))</f>
        <v/>
      </c>
      <c r="C86" s="3"/>
      <c r="D86" s="26" t="str">
        <f>IFERROR(VLOOKUP(ACOMPANHAMENTO_03[[#This Row],[MAT]],FUNCIONARIOS[],3,FALSE),"")</f>
        <v/>
      </c>
      <c r="E86" s="26" t="str">
        <f>IFERROR(VLOOKUP(ACOMPANHAMENTO_03[[#This Row],[MAT]],FUNCIONARIOS[],4,FALSE),"")</f>
        <v/>
      </c>
      <c r="F86" s="8"/>
      <c r="G86" s="7"/>
      <c r="H86" s="28" t="str">
        <f>IFERROR(VLOOKUP(ACOMPANHAMENTO_03[[#This Row],[COD.S]],TABELA_PRODUÇÃO[[COD]:[SERVIÇOS]],3,FALSE),"")</f>
        <v/>
      </c>
      <c r="I86" s="28" t="str">
        <f>IFERROR(VLOOKUP(ACOMPANHAMENTO_03[[#This Row],[COD.S]],TABELA_PRODUÇÃO[[COD]:[UND.]],4,FALSE),"")</f>
        <v/>
      </c>
      <c r="J86" s="8"/>
      <c r="K86" s="58"/>
      <c r="L86" s="9"/>
      <c r="M8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6" s="6">
        <f>ACOMPANHAMENTO_03[[#This Row],[QUANT]]</f>
        <v>0</v>
      </c>
    </row>
    <row r="87" spans="2:16" s="6" customFormat="1" ht="12.75" x14ac:dyDescent="0.2">
      <c r="B87" s="6" t="str">
        <f>IF(ACOMPANHAMENTO_03[[#This Row],[MAT]]="","",COUNTA($C$8:C87))</f>
        <v/>
      </c>
      <c r="C87" s="3"/>
      <c r="D87" s="26" t="str">
        <f>IFERROR(VLOOKUP(ACOMPANHAMENTO_03[[#This Row],[MAT]],FUNCIONARIOS[],3,FALSE),"")</f>
        <v/>
      </c>
      <c r="E87" s="26" t="str">
        <f>IFERROR(VLOOKUP(ACOMPANHAMENTO_03[[#This Row],[MAT]],FUNCIONARIOS[],4,FALSE),"")</f>
        <v/>
      </c>
      <c r="F87" s="8"/>
      <c r="G87" s="7"/>
      <c r="H87" s="28" t="str">
        <f>IFERROR(VLOOKUP(ACOMPANHAMENTO_03[[#This Row],[COD.S]],TABELA_PRODUÇÃO[[COD]:[SERVIÇOS]],3,FALSE),"")</f>
        <v/>
      </c>
      <c r="I87" s="28" t="str">
        <f>IFERROR(VLOOKUP(ACOMPANHAMENTO_03[[#This Row],[COD.S]],TABELA_PRODUÇÃO[[COD]:[UND.]],4,FALSE),"")</f>
        <v/>
      </c>
      <c r="J87" s="8"/>
      <c r="K87" s="58"/>
      <c r="L87" s="9"/>
      <c r="M8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7" s="6">
        <f>ACOMPANHAMENTO_03[[#This Row],[QUANT]]</f>
        <v>0</v>
      </c>
    </row>
    <row r="88" spans="2:16" s="6" customFormat="1" ht="12.75" x14ac:dyDescent="0.2">
      <c r="B88" s="6" t="str">
        <f>IF(ACOMPANHAMENTO_03[[#This Row],[MAT]]="","",COUNTA($C$8:C88))</f>
        <v/>
      </c>
      <c r="C88" s="3"/>
      <c r="D88" s="26" t="str">
        <f>IFERROR(VLOOKUP(ACOMPANHAMENTO_03[[#This Row],[MAT]],FUNCIONARIOS[],3,FALSE),"")</f>
        <v/>
      </c>
      <c r="E88" s="26" t="str">
        <f>IFERROR(VLOOKUP(ACOMPANHAMENTO_03[[#This Row],[MAT]],FUNCIONARIOS[],4,FALSE),"")</f>
        <v/>
      </c>
      <c r="F88" s="8"/>
      <c r="G88" s="7"/>
      <c r="H88" s="28" t="str">
        <f>IFERROR(VLOOKUP(ACOMPANHAMENTO_03[[#This Row],[COD.S]],TABELA_PRODUÇÃO[[COD]:[SERVIÇOS]],3,FALSE),"")</f>
        <v/>
      </c>
      <c r="I88" s="28" t="str">
        <f>IFERROR(VLOOKUP(ACOMPANHAMENTO_03[[#This Row],[COD.S]],TABELA_PRODUÇÃO[[COD]:[UND.]],4,FALSE),"")</f>
        <v/>
      </c>
      <c r="J88" s="8"/>
      <c r="K88" s="58"/>
      <c r="L88" s="9"/>
      <c r="M8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8" s="6">
        <f>ACOMPANHAMENTO_03[[#This Row],[QUANT]]</f>
        <v>0</v>
      </c>
    </row>
    <row r="89" spans="2:16" s="6" customFormat="1" ht="12.75" x14ac:dyDescent="0.2">
      <c r="B89" s="6" t="str">
        <f>IF(ACOMPANHAMENTO_03[[#This Row],[MAT]]="","",COUNTA($C$8:C89))</f>
        <v/>
      </c>
      <c r="C89" s="3"/>
      <c r="D89" s="26" t="str">
        <f>IFERROR(VLOOKUP(ACOMPANHAMENTO_03[[#This Row],[MAT]],FUNCIONARIOS[],3,FALSE),"")</f>
        <v/>
      </c>
      <c r="E89" s="26" t="str">
        <f>IFERROR(VLOOKUP(ACOMPANHAMENTO_03[[#This Row],[MAT]],FUNCIONARIOS[],4,FALSE),"")</f>
        <v/>
      </c>
      <c r="F89" s="8"/>
      <c r="G89" s="7"/>
      <c r="H89" s="28" t="str">
        <f>IFERROR(VLOOKUP(ACOMPANHAMENTO_03[[#This Row],[COD.S]],TABELA_PRODUÇÃO[[COD]:[SERVIÇOS]],3,FALSE),"")</f>
        <v/>
      </c>
      <c r="I89" s="28" t="str">
        <f>IFERROR(VLOOKUP(ACOMPANHAMENTO_03[[#This Row],[COD.S]],TABELA_PRODUÇÃO[[COD]:[UND.]],4,FALSE),"")</f>
        <v/>
      </c>
      <c r="J89" s="8"/>
      <c r="K89" s="58"/>
      <c r="L89" s="9"/>
      <c r="M8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9" s="6">
        <f>ACOMPANHAMENTO_03[[#This Row],[QUANT]]</f>
        <v>0</v>
      </c>
    </row>
    <row r="90" spans="2:16" s="6" customFormat="1" ht="12.75" x14ac:dyDescent="0.2">
      <c r="B90" s="6" t="str">
        <f>IF(ACOMPANHAMENTO_03[[#This Row],[MAT]]="","",COUNTA($C$8:C90))</f>
        <v/>
      </c>
      <c r="C90" s="3"/>
      <c r="D90" s="26" t="str">
        <f>IFERROR(VLOOKUP(ACOMPANHAMENTO_03[[#This Row],[MAT]],FUNCIONARIOS[],3,FALSE),"")</f>
        <v/>
      </c>
      <c r="E90" s="26" t="str">
        <f>IFERROR(VLOOKUP(ACOMPANHAMENTO_03[[#This Row],[MAT]],FUNCIONARIOS[],4,FALSE),"")</f>
        <v/>
      </c>
      <c r="F90" s="8"/>
      <c r="G90" s="7"/>
      <c r="H90" s="28" t="str">
        <f>IFERROR(VLOOKUP(ACOMPANHAMENTO_03[[#This Row],[COD.S]],TABELA_PRODUÇÃO[[COD]:[SERVIÇOS]],3,FALSE),"")</f>
        <v/>
      </c>
      <c r="I90" s="28" t="str">
        <f>IFERROR(VLOOKUP(ACOMPANHAMENTO_03[[#This Row],[COD.S]],TABELA_PRODUÇÃO[[COD]:[UND.]],4,FALSE),"")</f>
        <v/>
      </c>
      <c r="J90" s="8"/>
      <c r="K90" s="58"/>
      <c r="L90" s="9"/>
      <c r="M9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0" s="6">
        <f>ACOMPANHAMENTO_03[[#This Row],[QUANT]]</f>
        <v>0</v>
      </c>
    </row>
    <row r="91" spans="2:16" s="6" customFormat="1" ht="12.75" x14ac:dyDescent="0.2">
      <c r="B91" s="6" t="str">
        <f>IF(ACOMPANHAMENTO_03[[#This Row],[MAT]]="","",COUNTA($C$8:C91))</f>
        <v/>
      </c>
      <c r="C91" s="3"/>
      <c r="D91" s="26" t="str">
        <f>IFERROR(VLOOKUP(ACOMPANHAMENTO_03[[#This Row],[MAT]],FUNCIONARIOS[],3,FALSE),"")</f>
        <v/>
      </c>
      <c r="E91" s="26" t="str">
        <f>IFERROR(VLOOKUP(ACOMPANHAMENTO_03[[#This Row],[MAT]],FUNCIONARIOS[],4,FALSE),"")</f>
        <v/>
      </c>
      <c r="F91" s="8"/>
      <c r="G91" s="7"/>
      <c r="H91" s="28" t="str">
        <f>IFERROR(VLOOKUP(ACOMPANHAMENTO_03[[#This Row],[COD.S]],TABELA_PRODUÇÃO[[COD]:[SERVIÇOS]],3,FALSE),"")</f>
        <v/>
      </c>
      <c r="I91" s="28" t="str">
        <f>IFERROR(VLOOKUP(ACOMPANHAMENTO_03[[#This Row],[COD.S]],TABELA_PRODUÇÃO[[COD]:[UND.]],4,FALSE),"")</f>
        <v/>
      </c>
      <c r="J91" s="8"/>
      <c r="K91" s="58"/>
      <c r="L91" s="9"/>
      <c r="M9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1" s="6">
        <f>ACOMPANHAMENTO_03[[#This Row],[QUANT]]</f>
        <v>0</v>
      </c>
    </row>
    <row r="92" spans="2:16" s="6" customFormat="1" ht="12.75" x14ac:dyDescent="0.2">
      <c r="B92" s="6" t="str">
        <f>IF(ACOMPANHAMENTO_03[[#This Row],[MAT]]="","",COUNTA($C$8:C92))</f>
        <v/>
      </c>
      <c r="C92" s="3"/>
      <c r="D92" s="26" t="str">
        <f>IFERROR(VLOOKUP(ACOMPANHAMENTO_03[[#This Row],[MAT]],FUNCIONARIOS[],3,FALSE),"")</f>
        <v/>
      </c>
      <c r="E92" s="26" t="str">
        <f>IFERROR(VLOOKUP(ACOMPANHAMENTO_03[[#This Row],[MAT]],FUNCIONARIOS[],4,FALSE),"")</f>
        <v/>
      </c>
      <c r="F92" s="8"/>
      <c r="G92" s="7"/>
      <c r="H92" s="28" t="str">
        <f>IFERROR(VLOOKUP(ACOMPANHAMENTO_03[[#This Row],[COD.S]],TABELA_PRODUÇÃO[[COD]:[SERVIÇOS]],3,FALSE),"")</f>
        <v/>
      </c>
      <c r="I92" s="28" t="str">
        <f>IFERROR(VLOOKUP(ACOMPANHAMENTO_03[[#This Row],[COD.S]],TABELA_PRODUÇÃO[[COD]:[UND.]],4,FALSE),"")</f>
        <v/>
      </c>
      <c r="J92" s="8"/>
      <c r="K92" s="58"/>
      <c r="L92" s="9"/>
      <c r="M9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2" s="6">
        <f>ACOMPANHAMENTO_03[[#This Row],[QUANT]]</f>
        <v>0</v>
      </c>
    </row>
    <row r="93" spans="2:16" s="6" customFormat="1" ht="12.75" x14ac:dyDescent="0.2">
      <c r="B93" s="6" t="str">
        <f>IF(ACOMPANHAMENTO_03[[#This Row],[MAT]]="","",COUNTA($C$8:C93))</f>
        <v/>
      </c>
      <c r="C93" s="3"/>
      <c r="D93" s="26" t="str">
        <f>IFERROR(VLOOKUP(ACOMPANHAMENTO_03[[#This Row],[MAT]],FUNCIONARIOS[],3,FALSE),"")</f>
        <v/>
      </c>
      <c r="E93" s="26" t="str">
        <f>IFERROR(VLOOKUP(ACOMPANHAMENTO_03[[#This Row],[MAT]],FUNCIONARIOS[],4,FALSE),"")</f>
        <v/>
      </c>
      <c r="F93" s="8"/>
      <c r="G93" s="7"/>
      <c r="H93" s="28" t="str">
        <f>IFERROR(VLOOKUP(ACOMPANHAMENTO_03[[#This Row],[COD.S]],TABELA_PRODUÇÃO[[COD]:[SERVIÇOS]],3,FALSE),"")</f>
        <v/>
      </c>
      <c r="I93" s="28" t="str">
        <f>IFERROR(VLOOKUP(ACOMPANHAMENTO_03[[#This Row],[COD.S]],TABELA_PRODUÇÃO[[COD]:[UND.]],4,FALSE),"")</f>
        <v/>
      </c>
      <c r="J93" s="8"/>
      <c r="K93" s="58"/>
      <c r="L93" s="9"/>
      <c r="M9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3" s="6">
        <f>ACOMPANHAMENTO_03[[#This Row],[QUANT]]</f>
        <v>0</v>
      </c>
    </row>
    <row r="94" spans="2:16" s="6" customFormat="1" ht="12.75" x14ac:dyDescent="0.2">
      <c r="B94" s="6" t="str">
        <f>IF(ACOMPANHAMENTO_03[[#This Row],[MAT]]="","",COUNTA($C$8:C94))</f>
        <v/>
      </c>
      <c r="C94" s="3"/>
      <c r="D94" s="26" t="str">
        <f>IFERROR(VLOOKUP(ACOMPANHAMENTO_03[[#This Row],[MAT]],FUNCIONARIOS[],3,FALSE),"")</f>
        <v/>
      </c>
      <c r="E94" s="26" t="str">
        <f>IFERROR(VLOOKUP(ACOMPANHAMENTO_03[[#This Row],[MAT]],FUNCIONARIOS[],4,FALSE),"")</f>
        <v/>
      </c>
      <c r="F94" s="8"/>
      <c r="G94" s="7"/>
      <c r="H94" s="28" t="str">
        <f>IFERROR(VLOOKUP(ACOMPANHAMENTO_03[[#This Row],[COD.S]],TABELA_PRODUÇÃO[[COD]:[SERVIÇOS]],3,FALSE),"")</f>
        <v/>
      </c>
      <c r="I94" s="28" t="str">
        <f>IFERROR(VLOOKUP(ACOMPANHAMENTO_03[[#This Row],[COD.S]],TABELA_PRODUÇÃO[[COD]:[UND.]],4,FALSE),"")</f>
        <v/>
      </c>
      <c r="J94" s="8"/>
      <c r="K94" s="58"/>
      <c r="L94" s="9"/>
      <c r="M9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4" s="6">
        <f>ACOMPANHAMENTO_03[[#This Row],[QUANT]]</f>
        <v>0</v>
      </c>
    </row>
    <row r="95" spans="2:16" s="6" customFormat="1" ht="12.75" x14ac:dyDescent="0.2">
      <c r="B95" s="6" t="str">
        <f>IF(ACOMPANHAMENTO_03[[#This Row],[MAT]]="","",COUNTA($C$8:C95))</f>
        <v/>
      </c>
      <c r="C95" s="3"/>
      <c r="D95" s="26" t="str">
        <f>IFERROR(VLOOKUP(ACOMPANHAMENTO_03[[#This Row],[MAT]],FUNCIONARIOS[],3,FALSE),"")</f>
        <v/>
      </c>
      <c r="E95" s="26" t="str">
        <f>IFERROR(VLOOKUP(ACOMPANHAMENTO_03[[#This Row],[MAT]],FUNCIONARIOS[],4,FALSE),"")</f>
        <v/>
      </c>
      <c r="F95" s="8"/>
      <c r="G95" s="7"/>
      <c r="H95" s="28" t="str">
        <f>IFERROR(VLOOKUP(ACOMPANHAMENTO_03[[#This Row],[COD.S]],TABELA_PRODUÇÃO[[COD]:[SERVIÇOS]],3,FALSE),"")</f>
        <v/>
      </c>
      <c r="I95" s="28" t="str">
        <f>IFERROR(VLOOKUP(ACOMPANHAMENTO_03[[#This Row],[COD.S]],TABELA_PRODUÇÃO[[COD]:[UND.]],4,FALSE),"")</f>
        <v/>
      </c>
      <c r="J95" s="8"/>
      <c r="K95" s="58"/>
      <c r="L95" s="9"/>
      <c r="M9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5" s="6">
        <f>ACOMPANHAMENTO_03[[#This Row],[QUANT]]</f>
        <v>0</v>
      </c>
    </row>
    <row r="96" spans="2:16" s="6" customFormat="1" ht="12.75" x14ac:dyDescent="0.2">
      <c r="B96" s="6" t="str">
        <f>IF(ACOMPANHAMENTO_03[[#This Row],[MAT]]="","",COUNTA($C$8:C96))</f>
        <v/>
      </c>
      <c r="C96" s="3"/>
      <c r="D96" s="26" t="str">
        <f>IFERROR(VLOOKUP(ACOMPANHAMENTO_03[[#This Row],[MAT]],FUNCIONARIOS[],3,FALSE),"")</f>
        <v/>
      </c>
      <c r="E96" s="26" t="str">
        <f>IFERROR(VLOOKUP(ACOMPANHAMENTO_03[[#This Row],[MAT]],FUNCIONARIOS[],4,FALSE),"")</f>
        <v/>
      </c>
      <c r="F96" s="8"/>
      <c r="G96" s="7"/>
      <c r="H96" s="28" t="str">
        <f>IFERROR(VLOOKUP(ACOMPANHAMENTO_03[[#This Row],[COD.S]],TABELA_PRODUÇÃO[[COD]:[SERVIÇOS]],3,FALSE),"")</f>
        <v/>
      </c>
      <c r="I96" s="28" t="str">
        <f>IFERROR(VLOOKUP(ACOMPANHAMENTO_03[[#This Row],[COD.S]],TABELA_PRODUÇÃO[[COD]:[UND.]],4,FALSE),"")</f>
        <v/>
      </c>
      <c r="J96" s="8"/>
      <c r="K96" s="58"/>
      <c r="L96" s="9"/>
      <c r="M9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6" s="6">
        <f>ACOMPANHAMENTO_03[[#This Row],[QUANT]]</f>
        <v>0</v>
      </c>
    </row>
    <row r="97" spans="2:16" s="6" customFormat="1" ht="12.75" x14ac:dyDescent="0.2">
      <c r="B97" s="6" t="str">
        <f>IF(ACOMPANHAMENTO_03[[#This Row],[MAT]]="","",COUNTA($C$8:C97))</f>
        <v/>
      </c>
      <c r="C97" s="3"/>
      <c r="D97" s="26" t="str">
        <f>IFERROR(VLOOKUP(ACOMPANHAMENTO_03[[#This Row],[MAT]],FUNCIONARIOS[],3,FALSE),"")</f>
        <v/>
      </c>
      <c r="E97" s="26" t="str">
        <f>IFERROR(VLOOKUP(ACOMPANHAMENTO_03[[#This Row],[MAT]],FUNCIONARIOS[],4,FALSE),"")</f>
        <v/>
      </c>
      <c r="F97" s="8"/>
      <c r="G97" s="7"/>
      <c r="H97" s="28" t="str">
        <f>IFERROR(VLOOKUP(ACOMPANHAMENTO_03[[#This Row],[COD.S]],TABELA_PRODUÇÃO[[COD]:[SERVIÇOS]],3,FALSE),"")</f>
        <v/>
      </c>
      <c r="I97" s="28" t="str">
        <f>IFERROR(VLOOKUP(ACOMPANHAMENTO_03[[#This Row],[COD.S]],TABELA_PRODUÇÃO[[COD]:[UND.]],4,FALSE),"")</f>
        <v/>
      </c>
      <c r="J97" s="8"/>
      <c r="K97" s="58"/>
      <c r="L97" s="9"/>
      <c r="M9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7" s="6">
        <f>ACOMPANHAMENTO_03[[#This Row],[QUANT]]</f>
        <v>0</v>
      </c>
    </row>
    <row r="98" spans="2:16" s="6" customFormat="1" ht="12.75" x14ac:dyDescent="0.2">
      <c r="B98" s="6" t="str">
        <f>IF(ACOMPANHAMENTO_03[[#This Row],[MAT]]="","",COUNTA($C$8:C98))</f>
        <v/>
      </c>
      <c r="C98" s="3"/>
      <c r="D98" s="26" t="str">
        <f>IFERROR(VLOOKUP(ACOMPANHAMENTO_03[[#This Row],[MAT]],FUNCIONARIOS[],3,FALSE),"")</f>
        <v/>
      </c>
      <c r="E98" s="26" t="str">
        <f>IFERROR(VLOOKUP(ACOMPANHAMENTO_03[[#This Row],[MAT]],FUNCIONARIOS[],4,FALSE),"")</f>
        <v/>
      </c>
      <c r="F98" s="8"/>
      <c r="G98" s="7"/>
      <c r="H98" s="28" t="str">
        <f>IFERROR(VLOOKUP(ACOMPANHAMENTO_03[[#This Row],[COD.S]],TABELA_PRODUÇÃO[[COD]:[SERVIÇOS]],3,FALSE),"")</f>
        <v/>
      </c>
      <c r="I98" s="28" t="str">
        <f>IFERROR(VLOOKUP(ACOMPANHAMENTO_03[[#This Row],[COD.S]],TABELA_PRODUÇÃO[[COD]:[UND.]],4,FALSE),"")</f>
        <v/>
      </c>
      <c r="J98" s="8"/>
      <c r="K98" s="58"/>
      <c r="L98" s="9"/>
      <c r="M9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8" s="6">
        <f>ACOMPANHAMENTO_03[[#This Row],[QUANT]]</f>
        <v>0</v>
      </c>
    </row>
    <row r="99" spans="2:16" s="6" customFormat="1" ht="12.75" x14ac:dyDescent="0.2">
      <c r="B99" s="6" t="str">
        <f>IF(ACOMPANHAMENTO_03[[#This Row],[MAT]]="","",COUNTA($C$8:C99))</f>
        <v/>
      </c>
      <c r="C99" s="3"/>
      <c r="D99" s="26" t="str">
        <f>IFERROR(VLOOKUP(ACOMPANHAMENTO_03[[#This Row],[MAT]],FUNCIONARIOS[],3,FALSE),"")</f>
        <v/>
      </c>
      <c r="E99" s="26" t="str">
        <f>IFERROR(VLOOKUP(ACOMPANHAMENTO_03[[#This Row],[MAT]],FUNCIONARIOS[],4,FALSE),"")</f>
        <v/>
      </c>
      <c r="F99" s="8"/>
      <c r="G99" s="7"/>
      <c r="H99" s="28" t="str">
        <f>IFERROR(VLOOKUP(ACOMPANHAMENTO_03[[#This Row],[COD.S]],TABELA_PRODUÇÃO[[COD]:[SERVIÇOS]],3,FALSE),"")</f>
        <v/>
      </c>
      <c r="I99" s="28" t="str">
        <f>IFERROR(VLOOKUP(ACOMPANHAMENTO_03[[#This Row],[COD.S]],TABELA_PRODUÇÃO[[COD]:[UND.]],4,FALSE),"")</f>
        <v/>
      </c>
      <c r="J99" s="8"/>
      <c r="K99" s="58"/>
      <c r="L99" s="9"/>
      <c r="M9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9" s="6">
        <f>ACOMPANHAMENTO_03[[#This Row],[QUANT]]</f>
        <v>0</v>
      </c>
    </row>
    <row r="100" spans="2:16" s="6" customFormat="1" ht="12.75" x14ac:dyDescent="0.2">
      <c r="B100" s="6" t="str">
        <f>IF(ACOMPANHAMENTO_03[[#This Row],[MAT]]="","",COUNTA($C$8:C100))</f>
        <v/>
      </c>
      <c r="C100" s="3"/>
      <c r="D100" s="26" t="str">
        <f>IFERROR(VLOOKUP(ACOMPANHAMENTO_03[[#This Row],[MAT]],FUNCIONARIOS[],3,FALSE),"")</f>
        <v/>
      </c>
      <c r="E100" s="26" t="str">
        <f>IFERROR(VLOOKUP(ACOMPANHAMENTO_03[[#This Row],[MAT]],FUNCIONARIOS[],4,FALSE),"")</f>
        <v/>
      </c>
      <c r="F100" s="8"/>
      <c r="G100" s="7"/>
      <c r="H100" s="28" t="str">
        <f>IFERROR(VLOOKUP(ACOMPANHAMENTO_03[[#This Row],[COD.S]],TABELA_PRODUÇÃO[[COD]:[SERVIÇOS]],3,FALSE),"")</f>
        <v/>
      </c>
      <c r="I100" s="28" t="str">
        <f>IFERROR(VLOOKUP(ACOMPANHAMENTO_03[[#This Row],[COD.S]],TABELA_PRODUÇÃO[[COD]:[UND.]],4,FALSE),"")</f>
        <v/>
      </c>
      <c r="J100" s="8"/>
      <c r="K100" s="58"/>
      <c r="L100" s="9"/>
      <c r="M10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0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0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00" s="6">
        <f>ACOMPANHAMENTO_03[[#This Row],[QUANT]]</f>
        <v>0</v>
      </c>
    </row>
    <row r="101" spans="2:16" s="6" customFormat="1" ht="12.75" x14ac:dyDescent="0.2">
      <c r="B101" s="6" t="str">
        <f>IF(ACOMPANHAMENTO_03[[#This Row],[MAT]]="","",COUNTA($C$8:C101))</f>
        <v/>
      </c>
      <c r="C101" s="3"/>
      <c r="D101" s="26" t="str">
        <f>IFERROR(VLOOKUP(ACOMPANHAMENTO_03[[#This Row],[MAT]],FUNCIONARIOS[],3,FALSE),"")</f>
        <v/>
      </c>
      <c r="E101" s="26" t="str">
        <f>IFERROR(VLOOKUP(ACOMPANHAMENTO_03[[#This Row],[MAT]],FUNCIONARIOS[],4,FALSE),"")</f>
        <v/>
      </c>
      <c r="F101" s="8"/>
      <c r="G101" s="7"/>
      <c r="H101" s="28" t="str">
        <f>IFERROR(VLOOKUP(ACOMPANHAMENTO_03[[#This Row],[COD.S]],TABELA_PRODUÇÃO[[COD]:[SERVIÇOS]],3,FALSE),"")</f>
        <v/>
      </c>
      <c r="I101" s="28" t="str">
        <f>IFERROR(VLOOKUP(ACOMPANHAMENTO_03[[#This Row],[COD.S]],TABELA_PRODUÇÃO[[COD]:[UND.]],4,FALSE),"")</f>
        <v/>
      </c>
      <c r="J101" s="8"/>
      <c r="K101" s="58"/>
      <c r="L101" s="9"/>
      <c r="M10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0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0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01" s="6">
        <f>ACOMPANHAMENTO_03[[#This Row],[QUANT]]</f>
        <v>0</v>
      </c>
    </row>
    <row r="102" spans="2:16" s="6" customFormat="1" ht="12.75" x14ac:dyDescent="0.2">
      <c r="B102" s="6" t="str">
        <f>IF(ACOMPANHAMENTO_03[[#This Row],[MAT]]="","",COUNTA($C$8:C102))</f>
        <v/>
      </c>
      <c r="C102" s="3"/>
      <c r="D102" s="26" t="str">
        <f>IFERROR(VLOOKUP(ACOMPANHAMENTO_03[[#This Row],[MAT]],FUNCIONARIOS[],3,FALSE),"")</f>
        <v/>
      </c>
      <c r="E102" s="26" t="str">
        <f>IFERROR(VLOOKUP(ACOMPANHAMENTO_03[[#This Row],[MAT]],FUNCIONARIOS[],4,FALSE),"")</f>
        <v/>
      </c>
      <c r="F102" s="8"/>
      <c r="G102" s="7"/>
      <c r="H102" s="28" t="str">
        <f>IFERROR(VLOOKUP(ACOMPANHAMENTO_03[[#This Row],[COD.S]],TABELA_PRODUÇÃO[[COD]:[SERVIÇOS]],3,FALSE),"")</f>
        <v/>
      </c>
      <c r="I102" s="28" t="str">
        <f>IFERROR(VLOOKUP(ACOMPANHAMENTO_03[[#This Row],[COD.S]],TABELA_PRODUÇÃO[[COD]:[UND.]],4,FALSE),"")</f>
        <v/>
      </c>
      <c r="J102" s="8"/>
      <c r="K102" s="58"/>
      <c r="L102" s="9"/>
      <c r="M10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0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0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02" s="6">
        <f>ACOMPANHAMENTO_03[[#This Row],[QUANT]]</f>
        <v>0</v>
      </c>
    </row>
    <row r="103" spans="2:16" s="6" customFormat="1" ht="12.75" x14ac:dyDescent="0.2">
      <c r="B103" s="6" t="str">
        <f>IF(ACOMPANHAMENTO_03[[#This Row],[MAT]]="","",COUNTA($C$8:C103))</f>
        <v/>
      </c>
      <c r="C103" s="3"/>
      <c r="D103" s="26" t="str">
        <f>IFERROR(VLOOKUP(ACOMPANHAMENTO_03[[#This Row],[MAT]],FUNCIONARIOS[],3,FALSE),"")</f>
        <v/>
      </c>
      <c r="E103" s="26" t="str">
        <f>IFERROR(VLOOKUP(ACOMPANHAMENTO_03[[#This Row],[MAT]],FUNCIONARIOS[],4,FALSE),"")</f>
        <v/>
      </c>
      <c r="F103" s="8"/>
      <c r="G103" s="7"/>
      <c r="H103" s="28" t="str">
        <f>IFERROR(VLOOKUP(ACOMPANHAMENTO_03[[#This Row],[COD.S]],TABELA_PRODUÇÃO[[COD]:[SERVIÇOS]],3,FALSE),"")</f>
        <v/>
      </c>
      <c r="I103" s="28" t="str">
        <f>IFERROR(VLOOKUP(ACOMPANHAMENTO_03[[#This Row],[COD.S]],TABELA_PRODUÇÃO[[COD]:[UND.]],4,FALSE),"")</f>
        <v/>
      </c>
      <c r="J103" s="8"/>
      <c r="K103" s="58"/>
      <c r="L103" s="9"/>
      <c r="M10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0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0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03" s="6">
        <f>ACOMPANHAMENTO_03[[#This Row],[QUANT]]</f>
        <v>0</v>
      </c>
    </row>
    <row r="104" spans="2:16" s="6" customFormat="1" ht="12.75" x14ac:dyDescent="0.2">
      <c r="B104" s="6" t="str">
        <f>IF(ACOMPANHAMENTO_03[[#This Row],[MAT]]="","",COUNTA($C$8:C104))</f>
        <v/>
      </c>
      <c r="C104" s="3"/>
      <c r="D104" s="26" t="str">
        <f>IFERROR(VLOOKUP(ACOMPANHAMENTO_03[[#This Row],[MAT]],FUNCIONARIOS[],3,FALSE),"")</f>
        <v/>
      </c>
      <c r="E104" s="26" t="str">
        <f>IFERROR(VLOOKUP(ACOMPANHAMENTO_03[[#This Row],[MAT]],FUNCIONARIOS[],4,FALSE),"")</f>
        <v/>
      </c>
      <c r="F104" s="8"/>
      <c r="G104" s="7"/>
      <c r="H104" s="28" t="str">
        <f>IFERROR(VLOOKUP(ACOMPANHAMENTO_03[[#This Row],[COD.S]],TABELA_PRODUÇÃO[[COD]:[SERVIÇOS]],3,FALSE),"")</f>
        <v/>
      </c>
      <c r="I104" s="28" t="str">
        <f>IFERROR(VLOOKUP(ACOMPANHAMENTO_03[[#This Row],[COD.S]],TABELA_PRODUÇÃO[[COD]:[UND.]],4,FALSE),"")</f>
        <v/>
      </c>
      <c r="J104" s="8"/>
      <c r="K104" s="58"/>
      <c r="L104" s="9"/>
      <c r="M10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0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0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04" s="6">
        <f>ACOMPANHAMENTO_03[[#This Row],[QUANT]]</f>
        <v>0</v>
      </c>
    </row>
    <row r="105" spans="2:16" s="6" customFormat="1" ht="12.75" x14ac:dyDescent="0.2">
      <c r="B105" s="6" t="str">
        <f>IF(ACOMPANHAMENTO_03[[#This Row],[MAT]]="","",COUNTA($C$8:C105))</f>
        <v/>
      </c>
      <c r="C105" s="3"/>
      <c r="D105" s="26" t="str">
        <f>IFERROR(VLOOKUP(ACOMPANHAMENTO_03[[#This Row],[MAT]],FUNCIONARIOS[],3,FALSE),"")</f>
        <v/>
      </c>
      <c r="E105" s="26" t="str">
        <f>IFERROR(VLOOKUP(ACOMPANHAMENTO_03[[#This Row],[MAT]],FUNCIONARIOS[],4,FALSE),"")</f>
        <v/>
      </c>
      <c r="F105" s="8"/>
      <c r="G105" s="7"/>
      <c r="H105" s="28" t="str">
        <f>IFERROR(VLOOKUP(ACOMPANHAMENTO_03[[#This Row],[COD.S]],TABELA_PRODUÇÃO[[COD]:[SERVIÇOS]],3,FALSE),"")</f>
        <v/>
      </c>
      <c r="I105" s="28" t="str">
        <f>IFERROR(VLOOKUP(ACOMPANHAMENTO_03[[#This Row],[COD.S]],TABELA_PRODUÇÃO[[COD]:[UND.]],4,FALSE),"")</f>
        <v/>
      </c>
      <c r="J105" s="8"/>
      <c r="K105" s="58"/>
      <c r="L105" s="9"/>
      <c r="M10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0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0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05" s="6">
        <f>ACOMPANHAMENTO_03[[#This Row],[QUANT]]</f>
        <v>0</v>
      </c>
    </row>
    <row r="106" spans="2:16" s="6" customFormat="1" ht="12.75" x14ac:dyDescent="0.2">
      <c r="B106" s="6" t="str">
        <f>IF(ACOMPANHAMENTO_03[[#This Row],[MAT]]="","",COUNTA($C$8:C106))</f>
        <v/>
      </c>
      <c r="C106" s="3"/>
      <c r="D106" s="26" t="str">
        <f>IFERROR(VLOOKUP(ACOMPANHAMENTO_03[[#This Row],[MAT]],FUNCIONARIOS[],3,FALSE),"")</f>
        <v/>
      </c>
      <c r="E106" s="26" t="str">
        <f>IFERROR(VLOOKUP(ACOMPANHAMENTO_03[[#This Row],[MAT]],FUNCIONARIOS[],4,FALSE),"")</f>
        <v/>
      </c>
      <c r="F106" s="8"/>
      <c r="G106" s="7"/>
      <c r="H106" s="28" t="str">
        <f>IFERROR(VLOOKUP(ACOMPANHAMENTO_03[[#This Row],[COD.S]],TABELA_PRODUÇÃO[[COD]:[SERVIÇOS]],3,FALSE),"")</f>
        <v/>
      </c>
      <c r="I106" s="28" t="str">
        <f>IFERROR(VLOOKUP(ACOMPANHAMENTO_03[[#This Row],[COD.S]],TABELA_PRODUÇÃO[[COD]:[UND.]],4,FALSE),"")</f>
        <v/>
      </c>
      <c r="J106" s="8"/>
      <c r="K106" s="58"/>
      <c r="L106" s="9"/>
      <c r="M10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0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0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06" s="6">
        <f>ACOMPANHAMENTO_03[[#This Row],[QUANT]]</f>
        <v>0</v>
      </c>
    </row>
    <row r="107" spans="2:16" s="6" customFormat="1" ht="12.75" x14ac:dyDescent="0.2">
      <c r="B107" s="6" t="str">
        <f>IF(ACOMPANHAMENTO_03[[#This Row],[MAT]]="","",COUNTA($C$8:C107))</f>
        <v/>
      </c>
      <c r="C107" s="3"/>
      <c r="D107" s="26" t="str">
        <f>IFERROR(VLOOKUP(ACOMPANHAMENTO_03[[#This Row],[MAT]],FUNCIONARIOS[],3,FALSE),"")</f>
        <v/>
      </c>
      <c r="E107" s="26" t="str">
        <f>IFERROR(VLOOKUP(ACOMPANHAMENTO_03[[#This Row],[MAT]],FUNCIONARIOS[],4,FALSE),"")</f>
        <v/>
      </c>
      <c r="F107" s="8"/>
      <c r="G107" s="7"/>
      <c r="H107" s="28" t="str">
        <f>IFERROR(VLOOKUP(ACOMPANHAMENTO_03[[#This Row],[COD.S]],TABELA_PRODUÇÃO[[COD]:[SERVIÇOS]],3,FALSE),"")</f>
        <v/>
      </c>
      <c r="I107" s="28" t="str">
        <f>IFERROR(VLOOKUP(ACOMPANHAMENTO_03[[#This Row],[COD.S]],TABELA_PRODUÇÃO[[COD]:[UND.]],4,FALSE),"")</f>
        <v/>
      </c>
      <c r="J107" s="8"/>
      <c r="K107" s="58"/>
      <c r="L107" s="9"/>
      <c r="M10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0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0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07" s="6">
        <f>ACOMPANHAMENTO_03[[#This Row],[QUANT]]</f>
        <v>0</v>
      </c>
    </row>
    <row r="108" spans="2:16" s="6" customFormat="1" ht="12.75" x14ac:dyDescent="0.2">
      <c r="B108" s="6" t="str">
        <f>IF(ACOMPANHAMENTO_03[[#This Row],[MAT]]="","",COUNTA($C$8:C108))</f>
        <v/>
      </c>
      <c r="C108" s="3"/>
      <c r="D108" s="26" t="str">
        <f>IFERROR(VLOOKUP(ACOMPANHAMENTO_03[[#This Row],[MAT]],FUNCIONARIOS[],3,FALSE),"")</f>
        <v/>
      </c>
      <c r="E108" s="26" t="str">
        <f>IFERROR(VLOOKUP(ACOMPANHAMENTO_03[[#This Row],[MAT]],FUNCIONARIOS[],4,FALSE),"")</f>
        <v/>
      </c>
      <c r="F108" s="8"/>
      <c r="G108" s="7"/>
      <c r="H108" s="28" t="str">
        <f>IFERROR(VLOOKUP(ACOMPANHAMENTO_03[[#This Row],[COD.S]],TABELA_PRODUÇÃO[[COD]:[SERVIÇOS]],3,FALSE),"")</f>
        <v/>
      </c>
      <c r="I108" s="28" t="str">
        <f>IFERROR(VLOOKUP(ACOMPANHAMENTO_03[[#This Row],[COD.S]],TABELA_PRODUÇÃO[[COD]:[UND.]],4,FALSE),"")</f>
        <v/>
      </c>
      <c r="J108" s="8"/>
      <c r="K108" s="58"/>
      <c r="L108" s="9"/>
      <c r="M10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0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0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08" s="6">
        <f>ACOMPANHAMENTO_03[[#This Row],[QUANT]]</f>
        <v>0</v>
      </c>
    </row>
    <row r="109" spans="2:16" s="6" customFormat="1" ht="12.75" x14ac:dyDescent="0.2">
      <c r="B109" s="6" t="str">
        <f>IF(ACOMPANHAMENTO_03[[#This Row],[MAT]]="","",COUNTA($C$8:C109))</f>
        <v/>
      </c>
      <c r="C109" s="3"/>
      <c r="D109" s="26" t="str">
        <f>IFERROR(VLOOKUP(ACOMPANHAMENTO_03[[#This Row],[MAT]],FUNCIONARIOS[],3,FALSE),"")</f>
        <v/>
      </c>
      <c r="E109" s="26" t="str">
        <f>IFERROR(VLOOKUP(ACOMPANHAMENTO_03[[#This Row],[MAT]],FUNCIONARIOS[],4,FALSE),"")</f>
        <v/>
      </c>
      <c r="F109" s="8"/>
      <c r="G109" s="7"/>
      <c r="H109" s="28" t="str">
        <f>IFERROR(VLOOKUP(ACOMPANHAMENTO_03[[#This Row],[COD.S]],TABELA_PRODUÇÃO[[COD]:[SERVIÇOS]],3,FALSE),"")</f>
        <v/>
      </c>
      <c r="I109" s="28" t="str">
        <f>IFERROR(VLOOKUP(ACOMPANHAMENTO_03[[#This Row],[COD.S]],TABELA_PRODUÇÃO[[COD]:[UND.]],4,FALSE),"")</f>
        <v/>
      </c>
      <c r="J109" s="8"/>
      <c r="K109" s="58"/>
      <c r="L109" s="9"/>
      <c r="M10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0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0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09" s="6">
        <f>ACOMPANHAMENTO_03[[#This Row],[QUANT]]</f>
        <v>0</v>
      </c>
    </row>
    <row r="110" spans="2:16" s="6" customFormat="1" ht="12.75" x14ac:dyDescent="0.2">
      <c r="B110" s="6" t="str">
        <f>IF(ACOMPANHAMENTO_03[[#This Row],[MAT]]="","",COUNTA($C$8:C110))</f>
        <v/>
      </c>
      <c r="C110" s="3"/>
      <c r="D110" s="26" t="str">
        <f>IFERROR(VLOOKUP(ACOMPANHAMENTO_03[[#This Row],[MAT]],FUNCIONARIOS[],3,FALSE),"")</f>
        <v/>
      </c>
      <c r="E110" s="26" t="str">
        <f>IFERROR(VLOOKUP(ACOMPANHAMENTO_03[[#This Row],[MAT]],FUNCIONARIOS[],4,FALSE),"")</f>
        <v/>
      </c>
      <c r="F110" s="8"/>
      <c r="G110" s="7"/>
      <c r="H110" s="28" t="str">
        <f>IFERROR(VLOOKUP(ACOMPANHAMENTO_03[[#This Row],[COD.S]],TABELA_PRODUÇÃO[[COD]:[SERVIÇOS]],3,FALSE),"")</f>
        <v/>
      </c>
      <c r="I110" s="28" t="str">
        <f>IFERROR(VLOOKUP(ACOMPANHAMENTO_03[[#This Row],[COD.S]],TABELA_PRODUÇÃO[[COD]:[UND.]],4,FALSE),"")</f>
        <v/>
      </c>
      <c r="J110" s="8"/>
      <c r="K110" s="58"/>
      <c r="L110" s="9"/>
      <c r="M11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1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1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10" s="6">
        <f>ACOMPANHAMENTO_03[[#This Row],[QUANT]]</f>
        <v>0</v>
      </c>
    </row>
    <row r="111" spans="2:16" s="6" customFormat="1" ht="12.75" x14ac:dyDescent="0.2">
      <c r="B111" s="6" t="str">
        <f>IF(ACOMPANHAMENTO_03[[#This Row],[MAT]]="","",COUNTA($C$8:C111))</f>
        <v/>
      </c>
      <c r="C111" s="3"/>
      <c r="D111" s="26" t="str">
        <f>IFERROR(VLOOKUP(ACOMPANHAMENTO_03[[#This Row],[MAT]],FUNCIONARIOS[],3,FALSE),"")</f>
        <v/>
      </c>
      <c r="E111" s="26" t="str">
        <f>IFERROR(VLOOKUP(ACOMPANHAMENTO_03[[#This Row],[MAT]],FUNCIONARIOS[],4,FALSE),"")</f>
        <v/>
      </c>
      <c r="F111" s="8"/>
      <c r="G111" s="7"/>
      <c r="H111" s="28" t="str">
        <f>IFERROR(VLOOKUP(ACOMPANHAMENTO_03[[#This Row],[COD.S]],TABELA_PRODUÇÃO[[COD]:[SERVIÇOS]],3,FALSE),"")</f>
        <v/>
      </c>
      <c r="I111" s="28" t="str">
        <f>IFERROR(VLOOKUP(ACOMPANHAMENTO_03[[#This Row],[COD.S]],TABELA_PRODUÇÃO[[COD]:[UND.]],4,FALSE),"")</f>
        <v/>
      </c>
      <c r="J111" s="8"/>
      <c r="K111" s="58"/>
      <c r="L111" s="9"/>
      <c r="M11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1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1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11" s="6">
        <f>ACOMPANHAMENTO_03[[#This Row],[QUANT]]</f>
        <v>0</v>
      </c>
    </row>
    <row r="112" spans="2:16" s="6" customFormat="1" ht="12.75" x14ac:dyDescent="0.2">
      <c r="B112" s="6" t="str">
        <f>IF(ACOMPANHAMENTO_03[[#This Row],[MAT]]="","",COUNTA($C$8:C112))</f>
        <v/>
      </c>
      <c r="C112" s="3"/>
      <c r="D112" s="26" t="str">
        <f>IFERROR(VLOOKUP(ACOMPANHAMENTO_03[[#This Row],[MAT]],FUNCIONARIOS[],3,FALSE),"")</f>
        <v/>
      </c>
      <c r="E112" s="26" t="str">
        <f>IFERROR(VLOOKUP(ACOMPANHAMENTO_03[[#This Row],[MAT]],FUNCIONARIOS[],4,FALSE),"")</f>
        <v/>
      </c>
      <c r="F112" s="8"/>
      <c r="G112" s="7"/>
      <c r="H112" s="28" t="str">
        <f>IFERROR(VLOOKUP(ACOMPANHAMENTO_03[[#This Row],[COD.S]],TABELA_PRODUÇÃO[[COD]:[SERVIÇOS]],3,FALSE),"")</f>
        <v/>
      </c>
      <c r="I112" s="28" t="str">
        <f>IFERROR(VLOOKUP(ACOMPANHAMENTO_03[[#This Row],[COD.S]],TABELA_PRODUÇÃO[[COD]:[UND.]],4,FALSE),"")</f>
        <v/>
      </c>
      <c r="J112" s="8"/>
      <c r="K112" s="58"/>
      <c r="L112" s="9"/>
      <c r="M11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1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1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12" s="6">
        <f>ACOMPANHAMENTO_03[[#This Row],[QUANT]]</f>
        <v>0</v>
      </c>
    </row>
    <row r="113" spans="2:16" s="6" customFormat="1" ht="12.75" x14ac:dyDescent="0.2">
      <c r="B113" s="6" t="str">
        <f>IF(ACOMPANHAMENTO_03[[#This Row],[MAT]]="","",COUNTA($C$8:C113))</f>
        <v/>
      </c>
      <c r="C113" s="3"/>
      <c r="D113" s="26" t="str">
        <f>IFERROR(VLOOKUP(ACOMPANHAMENTO_03[[#This Row],[MAT]],FUNCIONARIOS[],3,FALSE),"")</f>
        <v/>
      </c>
      <c r="E113" s="26" t="str">
        <f>IFERROR(VLOOKUP(ACOMPANHAMENTO_03[[#This Row],[MAT]],FUNCIONARIOS[],4,FALSE),"")</f>
        <v/>
      </c>
      <c r="F113" s="8"/>
      <c r="G113" s="7"/>
      <c r="H113" s="28" t="str">
        <f>IFERROR(VLOOKUP(ACOMPANHAMENTO_03[[#This Row],[COD.S]],TABELA_PRODUÇÃO[[COD]:[SERVIÇOS]],3,FALSE),"")</f>
        <v/>
      </c>
      <c r="I113" s="28" t="str">
        <f>IFERROR(VLOOKUP(ACOMPANHAMENTO_03[[#This Row],[COD.S]],TABELA_PRODUÇÃO[[COD]:[UND.]],4,FALSE),"")</f>
        <v/>
      </c>
      <c r="J113" s="8"/>
      <c r="K113" s="58"/>
      <c r="L113" s="9"/>
      <c r="M11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1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1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13" s="6">
        <f>ACOMPANHAMENTO_03[[#This Row],[QUANT]]</f>
        <v>0</v>
      </c>
    </row>
    <row r="114" spans="2:16" s="6" customFormat="1" ht="12.75" x14ac:dyDescent="0.2">
      <c r="B114" s="6" t="str">
        <f>IF(ACOMPANHAMENTO_03[[#This Row],[MAT]]="","",COUNTA($C$8:C114))</f>
        <v/>
      </c>
      <c r="C114" s="3"/>
      <c r="D114" s="26" t="str">
        <f>IFERROR(VLOOKUP(ACOMPANHAMENTO_03[[#This Row],[MAT]],FUNCIONARIOS[],3,FALSE),"")</f>
        <v/>
      </c>
      <c r="E114" s="26" t="str">
        <f>IFERROR(VLOOKUP(ACOMPANHAMENTO_03[[#This Row],[MAT]],FUNCIONARIOS[],4,FALSE),"")</f>
        <v/>
      </c>
      <c r="F114" s="8"/>
      <c r="G114" s="7"/>
      <c r="H114" s="28" t="str">
        <f>IFERROR(VLOOKUP(ACOMPANHAMENTO_03[[#This Row],[COD.S]],TABELA_PRODUÇÃO[[COD]:[SERVIÇOS]],3,FALSE),"")</f>
        <v/>
      </c>
      <c r="I114" s="28" t="str">
        <f>IFERROR(VLOOKUP(ACOMPANHAMENTO_03[[#This Row],[COD.S]],TABELA_PRODUÇÃO[[COD]:[UND.]],4,FALSE),"")</f>
        <v/>
      </c>
      <c r="J114" s="8"/>
      <c r="K114" s="58"/>
      <c r="L114" s="9"/>
      <c r="M11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1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1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14" s="6">
        <f>ACOMPANHAMENTO_03[[#This Row],[QUANT]]</f>
        <v>0</v>
      </c>
    </row>
    <row r="115" spans="2:16" s="6" customFormat="1" ht="12.75" x14ac:dyDescent="0.2">
      <c r="B115" s="6" t="str">
        <f>IF(ACOMPANHAMENTO_03[[#This Row],[MAT]]="","",COUNTA($C$8:C115))</f>
        <v/>
      </c>
      <c r="C115" s="3"/>
      <c r="D115" s="26" t="str">
        <f>IFERROR(VLOOKUP(ACOMPANHAMENTO_03[[#This Row],[MAT]],FUNCIONARIOS[],3,FALSE),"")</f>
        <v/>
      </c>
      <c r="E115" s="26" t="str">
        <f>IFERROR(VLOOKUP(ACOMPANHAMENTO_03[[#This Row],[MAT]],FUNCIONARIOS[],4,FALSE),"")</f>
        <v/>
      </c>
      <c r="F115" s="8"/>
      <c r="G115" s="7"/>
      <c r="H115" s="28" t="str">
        <f>IFERROR(VLOOKUP(ACOMPANHAMENTO_03[[#This Row],[COD.S]],TABELA_PRODUÇÃO[[COD]:[SERVIÇOS]],3,FALSE),"")</f>
        <v/>
      </c>
      <c r="I115" s="28" t="str">
        <f>IFERROR(VLOOKUP(ACOMPANHAMENTO_03[[#This Row],[COD.S]],TABELA_PRODUÇÃO[[COD]:[UND.]],4,FALSE),"")</f>
        <v/>
      </c>
      <c r="J115" s="8"/>
      <c r="K115" s="58"/>
      <c r="L115" s="9"/>
      <c r="M11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1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1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15" s="6">
        <f>ACOMPANHAMENTO_03[[#This Row],[QUANT]]</f>
        <v>0</v>
      </c>
    </row>
    <row r="116" spans="2:16" s="6" customFormat="1" ht="12.75" x14ac:dyDescent="0.2">
      <c r="B116" s="6" t="str">
        <f>IF(ACOMPANHAMENTO_03[[#This Row],[MAT]]="","",COUNTA($C$8:C116))</f>
        <v/>
      </c>
      <c r="C116" s="3"/>
      <c r="D116" s="26" t="str">
        <f>IFERROR(VLOOKUP(ACOMPANHAMENTO_03[[#This Row],[MAT]],FUNCIONARIOS[],3,FALSE),"")</f>
        <v/>
      </c>
      <c r="E116" s="26" t="str">
        <f>IFERROR(VLOOKUP(ACOMPANHAMENTO_03[[#This Row],[MAT]],FUNCIONARIOS[],4,FALSE),"")</f>
        <v/>
      </c>
      <c r="F116" s="8"/>
      <c r="G116" s="7"/>
      <c r="H116" s="28" t="str">
        <f>IFERROR(VLOOKUP(ACOMPANHAMENTO_03[[#This Row],[COD.S]],TABELA_PRODUÇÃO[[COD]:[SERVIÇOS]],3,FALSE),"")</f>
        <v/>
      </c>
      <c r="I116" s="28" t="str">
        <f>IFERROR(VLOOKUP(ACOMPANHAMENTO_03[[#This Row],[COD.S]],TABELA_PRODUÇÃO[[COD]:[UND.]],4,FALSE),"")</f>
        <v/>
      </c>
      <c r="J116" s="8"/>
      <c r="K116" s="58"/>
      <c r="L116" s="9"/>
      <c r="M11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1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1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16" s="6">
        <f>ACOMPANHAMENTO_03[[#This Row],[QUANT]]</f>
        <v>0</v>
      </c>
    </row>
    <row r="117" spans="2:16" s="6" customFormat="1" ht="12.75" x14ac:dyDescent="0.2">
      <c r="B117" s="6" t="str">
        <f>IF(ACOMPANHAMENTO_03[[#This Row],[MAT]]="","",COUNTA($C$8:C117))</f>
        <v/>
      </c>
      <c r="C117" s="3"/>
      <c r="D117" s="26" t="str">
        <f>IFERROR(VLOOKUP(ACOMPANHAMENTO_03[[#This Row],[MAT]],FUNCIONARIOS[],3,FALSE),"")</f>
        <v/>
      </c>
      <c r="E117" s="26" t="str">
        <f>IFERROR(VLOOKUP(ACOMPANHAMENTO_03[[#This Row],[MAT]],FUNCIONARIOS[],4,FALSE),"")</f>
        <v/>
      </c>
      <c r="F117" s="8"/>
      <c r="G117" s="7"/>
      <c r="H117" s="28" t="str">
        <f>IFERROR(VLOOKUP(ACOMPANHAMENTO_03[[#This Row],[COD.S]],TABELA_PRODUÇÃO[[COD]:[SERVIÇOS]],3,FALSE),"")</f>
        <v/>
      </c>
      <c r="I117" s="28" t="str">
        <f>IFERROR(VLOOKUP(ACOMPANHAMENTO_03[[#This Row],[COD.S]],TABELA_PRODUÇÃO[[COD]:[UND.]],4,FALSE),"")</f>
        <v/>
      </c>
      <c r="J117" s="8"/>
      <c r="K117" s="58"/>
      <c r="L117" s="9"/>
      <c r="M11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1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1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17" s="6">
        <f>ACOMPANHAMENTO_03[[#This Row],[QUANT]]</f>
        <v>0</v>
      </c>
    </row>
    <row r="118" spans="2:16" s="6" customFormat="1" ht="12.75" x14ac:dyDescent="0.2">
      <c r="B118" s="6" t="str">
        <f>IF(ACOMPANHAMENTO_03[[#This Row],[MAT]]="","",COUNTA($C$8:C118))</f>
        <v/>
      </c>
      <c r="C118" s="3"/>
      <c r="D118" s="26" t="str">
        <f>IFERROR(VLOOKUP(ACOMPANHAMENTO_03[[#This Row],[MAT]],FUNCIONARIOS[],3,FALSE),"")</f>
        <v/>
      </c>
      <c r="E118" s="26" t="str">
        <f>IFERROR(VLOOKUP(ACOMPANHAMENTO_03[[#This Row],[MAT]],FUNCIONARIOS[],4,FALSE),"")</f>
        <v/>
      </c>
      <c r="F118" s="8"/>
      <c r="G118" s="7"/>
      <c r="H118" s="28" t="str">
        <f>IFERROR(VLOOKUP(ACOMPANHAMENTO_03[[#This Row],[COD.S]],TABELA_PRODUÇÃO[[COD]:[SERVIÇOS]],3,FALSE),"")</f>
        <v/>
      </c>
      <c r="I118" s="28" t="str">
        <f>IFERROR(VLOOKUP(ACOMPANHAMENTO_03[[#This Row],[COD.S]],TABELA_PRODUÇÃO[[COD]:[UND.]],4,FALSE),"")</f>
        <v/>
      </c>
      <c r="J118" s="8"/>
      <c r="K118" s="58"/>
      <c r="L118" s="9"/>
      <c r="M11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1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1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18" s="6">
        <f>ACOMPANHAMENTO_03[[#This Row],[QUANT]]</f>
        <v>0</v>
      </c>
    </row>
    <row r="119" spans="2:16" s="6" customFormat="1" ht="12.75" x14ac:dyDescent="0.2">
      <c r="B119" s="6" t="str">
        <f>IF(ACOMPANHAMENTO_03[[#This Row],[MAT]]="","",COUNTA($C$8:C119))</f>
        <v/>
      </c>
      <c r="C119" s="3"/>
      <c r="D119" s="26" t="str">
        <f>IFERROR(VLOOKUP(ACOMPANHAMENTO_03[[#This Row],[MAT]],FUNCIONARIOS[],3,FALSE),"")</f>
        <v/>
      </c>
      <c r="E119" s="26" t="str">
        <f>IFERROR(VLOOKUP(ACOMPANHAMENTO_03[[#This Row],[MAT]],FUNCIONARIOS[],4,FALSE),"")</f>
        <v/>
      </c>
      <c r="F119" s="8"/>
      <c r="G119" s="7"/>
      <c r="H119" s="28" t="str">
        <f>IFERROR(VLOOKUP(ACOMPANHAMENTO_03[[#This Row],[COD.S]],TABELA_PRODUÇÃO[[COD]:[SERVIÇOS]],3,FALSE),"")</f>
        <v/>
      </c>
      <c r="I119" s="28" t="str">
        <f>IFERROR(VLOOKUP(ACOMPANHAMENTO_03[[#This Row],[COD.S]],TABELA_PRODUÇÃO[[COD]:[UND.]],4,FALSE),"")</f>
        <v/>
      </c>
      <c r="J119" s="8"/>
      <c r="K119" s="58"/>
      <c r="L119" s="9"/>
      <c r="M11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1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1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19" s="6">
        <f>ACOMPANHAMENTO_03[[#This Row],[QUANT]]</f>
        <v>0</v>
      </c>
    </row>
    <row r="120" spans="2:16" s="6" customFormat="1" ht="12.75" x14ac:dyDescent="0.2">
      <c r="B120" s="6" t="str">
        <f>IF(ACOMPANHAMENTO_03[[#This Row],[MAT]]="","",COUNTA($C$8:C120))</f>
        <v/>
      </c>
      <c r="C120" s="3"/>
      <c r="D120" s="26" t="str">
        <f>IFERROR(VLOOKUP(ACOMPANHAMENTO_03[[#This Row],[MAT]],FUNCIONARIOS[],3,FALSE),"")</f>
        <v/>
      </c>
      <c r="E120" s="26" t="str">
        <f>IFERROR(VLOOKUP(ACOMPANHAMENTO_03[[#This Row],[MAT]],FUNCIONARIOS[],4,FALSE),"")</f>
        <v/>
      </c>
      <c r="F120" s="8"/>
      <c r="G120" s="7"/>
      <c r="H120" s="28" t="str">
        <f>IFERROR(VLOOKUP(ACOMPANHAMENTO_03[[#This Row],[COD.S]],TABELA_PRODUÇÃO[[COD]:[SERVIÇOS]],3,FALSE),"")</f>
        <v/>
      </c>
      <c r="I120" s="28" t="str">
        <f>IFERROR(VLOOKUP(ACOMPANHAMENTO_03[[#This Row],[COD.S]],TABELA_PRODUÇÃO[[COD]:[UND.]],4,FALSE),"")</f>
        <v/>
      </c>
      <c r="J120" s="8"/>
      <c r="K120" s="58"/>
      <c r="L120" s="9"/>
      <c r="M12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2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2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20" s="6">
        <f>ACOMPANHAMENTO_03[[#This Row],[QUANT]]</f>
        <v>0</v>
      </c>
    </row>
    <row r="121" spans="2:16" s="6" customFormat="1" ht="12.75" x14ac:dyDescent="0.2">
      <c r="B121" s="6" t="str">
        <f>IF(ACOMPANHAMENTO_03[[#This Row],[MAT]]="","",COUNTA($C$8:C121))</f>
        <v/>
      </c>
      <c r="C121" s="3"/>
      <c r="D121" s="26" t="str">
        <f>IFERROR(VLOOKUP(ACOMPANHAMENTO_03[[#This Row],[MAT]],FUNCIONARIOS[],3,FALSE),"")</f>
        <v/>
      </c>
      <c r="E121" s="26" t="str">
        <f>IFERROR(VLOOKUP(ACOMPANHAMENTO_03[[#This Row],[MAT]],FUNCIONARIOS[],4,FALSE),"")</f>
        <v/>
      </c>
      <c r="F121" s="8"/>
      <c r="G121" s="7"/>
      <c r="H121" s="28" t="str">
        <f>IFERROR(VLOOKUP(ACOMPANHAMENTO_03[[#This Row],[COD.S]],TABELA_PRODUÇÃO[[COD]:[SERVIÇOS]],3,FALSE),"")</f>
        <v/>
      </c>
      <c r="I121" s="28" t="str">
        <f>IFERROR(VLOOKUP(ACOMPANHAMENTO_03[[#This Row],[COD.S]],TABELA_PRODUÇÃO[[COD]:[UND.]],4,FALSE),"")</f>
        <v/>
      </c>
      <c r="J121" s="8"/>
      <c r="K121" s="58"/>
      <c r="L121" s="9"/>
      <c r="M12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2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2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21" s="6">
        <f>ACOMPANHAMENTO_03[[#This Row],[QUANT]]</f>
        <v>0</v>
      </c>
    </row>
    <row r="122" spans="2:16" s="6" customFormat="1" ht="12.75" x14ac:dyDescent="0.2">
      <c r="B122" s="6" t="str">
        <f>IF(ACOMPANHAMENTO_03[[#This Row],[MAT]]="","",COUNTA($C$8:C122))</f>
        <v/>
      </c>
      <c r="C122" s="3"/>
      <c r="D122" s="26" t="str">
        <f>IFERROR(VLOOKUP(ACOMPANHAMENTO_03[[#This Row],[MAT]],FUNCIONARIOS[],3,FALSE),"")</f>
        <v/>
      </c>
      <c r="E122" s="26" t="str">
        <f>IFERROR(VLOOKUP(ACOMPANHAMENTO_03[[#This Row],[MAT]],FUNCIONARIOS[],4,FALSE),"")</f>
        <v/>
      </c>
      <c r="F122" s="8"/>
      <c r="G122" s="7"/>
      <c r="H122" s="28" t="str">
        <f>IFERROR(VLOOKUP(ACOMPANHAMENTO_03[[#This Row],[COD.S]],TABELA_PRODUÇÃO[[COD]:[SERVIÇOS]],3,FALSE),"")</f>
        <v/>
      </c>
      <c r="I122" s="28" t="str">
        <f>IFERROR(VLOOKUP(ACOMPANHAMENTO_03[[#This Row],[COD.S]],TABELA_PRODUÇÃO[[COD]:[UND.]],4,FALSE),"")</f>
        <v/>
      </c>
      <c r="J122" s="8"/>
      <c r="K122" s="58"/>
      <c r="L122" s="9"/>
      <c r="M12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2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2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22" s="6">
        <f>ACOMPANHAMENTO_03[[#This Row],[QUANT]]</f>
        <v>0</v>
      </c>
    </row>
    <row r="123" spans="2:16" s="6" customFormat="1" ht="12.75" x14ac:dyDescent="0.2">
      <c r="B123" s="6" t="str">
        <f>IF(ACOMPANHAMENTO_03[[#This Row],[MAT]]="","",COUNTA($C$8:C123))</f>
        <v/>
      </c>
      <c r="C123" s="3"/>
      <c r="D123" s="26" t="str">
        <f>IFERROR(VLOOKUP(ACOMPANHAMENTO_03[[#This Row],[MAT]],FUNCIONARIOS[],3,FALSE),"")</f>
        <v/>
      </c>
      <c r="E123" s="26" t="str">
        <f>IFERROR(VLOOKUP(ACOMPANHAMENTO_03[[#This Row],[MAT]],FUNCIONARIOS[],4,FALSE),"")</f>
        <v/>
      </c>
      <c r="F123" s="8"/>
      <c r="G123" s="7"/>
      <c r="H123" s="28" t="str">
        <f>IFERROR(VLOOKUP(ACOMPANHAMENTO_03[[#This Row],[COD.S]],TABELA_PRODUÇÃO[[COD]:[SERVIÇOS]],3,FALSE),"")</f>
        <v/>
      </c>
      <c r="I123" s="28" t="str">
        <f>IFERROR(VLOOKUP(ACOMPANHAMENTO_03[[#This Row],[COD.S]],TABELA_PRODUÇÃO[[COD]:[UND.]],4,FALSE),"")</f>
        <v/>
      </c>
      <c r="J123" s="8"/>
      <c r="K123" s="58"/>
      <c r="L123" s="9"/>
      <c r="M12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2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2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23" s="6">
        <f>ACOMPANHAMENTO_03[[#This Row],[QUANT]]</f>
        <v>0</v>
      </c>
    </row>
    <row r="124" spans="2:16" s="6" customFormat="1" ht="12.75" x14ac:dyDescent="0.2">
      <c r="B124" s="6" t="str">
        <f>IF(ACOMPANHAMENTO_03[[#This Row],[MAT]]="","",COUNTA($C$8:C124))</f>
        <v/>
      </c>
      <c r="C124" s="3"/>
      <c r="D124" s="26" t="str">
        <f>IFERROR(VLOOKUP(ACOMPANHAMENTO_03[[#This Row],[MAT]],FUNCIONARIOS[],3,FALSE),"")</f>
        <v/>
      </c>
      <c r="E124" s="26" t="str">
        <f>IFERROR(VLOOKUP(ACOMPANHAMENTO_03[[#This Row],[MAT]],FUNCIONARIOS[],4,FALSE),"")</f>
        <v/>
      </c>
      <c r="F124" s="8"/>
      <c r="G124" s="7"/>
      <c r="H124" s="28" t="str">
        <f>IFERROR(VLOOKUP(ACOMPANHAMENTO_03[[#This Row],[COD.S]],TABELA_PRODUÇÃO[[COD]:[SERVIÇOS]],3,FALSE),"")</f>
        <v/>
      </c>
      <c r="I124" s="28" t="str">
        <f>IFERROR(VLOOKUP(ACOMPANHAMENTO_03[[#This Row],[COD.S]],TABELA_PRODUÇÃO[[COD]:[UND.]],4,FALSE),"")</f>
        <v/>
      </c>
      <c r="J124" s="8"/>
      <c r="K124" s="58"/>
      <c r="L124" s="9"/>
      <c r="M12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2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2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24" s="6">
        <f>ACOMPANHAMENTO_03[[#This Row],[QUANT]]</f>
        <v>0</v>
      </c>
    </row>
    <row r="125" spans="2:16" s="6" customFormat="1" ht="12.75" x14ac:dyDescent="0.2">
      <c r="B125" s="6" t="str">
        <f>IF(ACOMPANHAMENTO_03[[#This Row],[MAT]]="","",COUNTA($C$8:C125))</f>
        <v/>
      </c>
      <c r="C125" s="3"/>
      <c r="D125" s="26" t="str">
        <f>IFERROR(VLOOKUP(ACOMPANHAMENTO_03[[#This Row],[MAT]],FUNCIONARIOS[],3,FALSE),"")</f>
        <v/>
      </c>
      <c r="E125" s="26" t="str">
        <f>IFERROR(VLOOKUP(ACOMPANHAMENTO_03[[#This Row],[MAT]],FUNCIONARIOS[],4,FALSE),"")</f>
        <v/>
      </c>
      <c r="F125" s="8"/>
      <c r="G125" s="7"/>
      <c r="H125" s="28" t="str">
        <f>IFERROR(VLOOKUP(ACOMPANHAMENTO_03[[#This Row],[COD.S]],TABELA_PRODUÇÃO[[COD]:[SERVIÇOS]],3,FALSE),"")</f>
        <v/>
      </c>
      <c r="I125" s="28" t="str">
        <f>IFERROR(VLOOKUP(ACOMPANHAMENTO_03[[#This Row],[COD.S]],TABELA_PRODUÇÃO[[COD]:[UND.]],4,FALSE),"")</f>
        <v/>
      </c>
      <c r="J125" s="8"/>
      <c r="K125" s="58"/>
      <c r="L125" s="9"/>
      <c r="M12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2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2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25" s="6">
        <f>ACOMPANHAMENTO_03[[#This Row],[QUANT]]</f>
        <v>0</v>
      </c>
    </row>
    <row r="126" spans="2:16" s="6" customFormat="1" ht="12.75" x14ac:dyDescent="0.2">
      <c r="B126" s="6" t="str">
        <f>IF(ACOMPANHAMENTO_03[[#This Row],[MAT]]="","",COUNTA($C$8:C126))</f>
        <v/>
      </c>
      <c r="C126" s="3"/>
      <c r="D126" s="26" t="str">
        <f>IFERROR(VLOOKUP(ACOMPANHAMENTO_03[[#This Row],[MAT]],FUNCIONARIOS[],3,FALSE),"")</f>
        <v/>
      </c>
      <c r="E126" s="26" t="str">
        <f>IFERROR(VLOOKUP(ACOMPANHAMENTO_03[[#This Row],[MAT]],FUNCIONARIOS[],4,FALSE),"")</f>
        <v/>
      </c>
      <c r="F126" s="8"/>
      <c r="G126" s="7"/>
      <c r="H126" s="28" t="str">
        <f>IFERROR(VLOOKUP(ACOMPANHAMENTO_03[[#This Row],[COD.S]],TABELA_PRODUÇÃO[[COD]:[SERVIÇOS]],3,FALSE),"")</f>
        <v/>
      </c>
      <c r="I126" s="28" t="str">
        <f>IFERROR(VLOOKUP(ACOMPANHAMENTO_03[[#This Row],[COD.S]],TABELA_PRODUÇÃO[[COD]:[UND.]],4,FALSE),"")</f>
        <v/>
      </c>
      <c r="J126" s="8"/>
      <c r="K126" s="58"/>
      <c r="L126" s="9"/>
      <c r="M12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2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2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26" s="6">
        <f>ACOMPANHAMENTO_03[[#This Row],[QUANT]]</f>
        <v>0</v>
      </c>
    </row>
    <row r="127" spans="2:16" s="6" customFormat="1" ht="12.75" x14ac:dyDescent="0.2">
      <c r="B127" s="6" t="str">
        <f>IF(ACOMPANHAMENTO_03[[#This Row],[MAT]]="","",COUNTA($C$8:C127))</f>
        <v/>
      </c>
      <c r="C127" s="3"/>
      <c r="D127" s="26" t="str">
        <f>IFERROR(VLOOKUP(ACOMPANHAMENTO_03[[#This Row],[MAT]],FUNCIONARIOS[],3,FALSE),"")</f>
        <v/>
      </c>
      <c r="E127" s="26" t="str">
        <f>IFERROR(VLOOKUP(ACOMPANHAMENTO_03[[#This Row],[MAT]],FUNCIONARIOS[],4,FALSE),"")</f>
        <v/>
      </c>
      <c r="F127" s="8"/>
      <c r="G127" s="7"/>
      <c r="H127" s="28" t="str">
        <f>IFERROR(VLOOKUP(ACOMPANHAMENTO_03[[#This Row],[COD.S]],TABELA_PRODUÇÃO[[COD]:[SERVIÇOS]],3,FALSE),"")</f>
        <v/>
      </c>
      <c r="I127" s="28" t="str">
        <f>IFERROR(VLOOKUP(ACOMPANHAMENTO_03[[#This Row],[COD.S]],TABELA_PRODUÇÃO[[COD]:[UND.]],4,FALSE),"")</f>
        <v/>
      </c>
      <c r="J127" s="8"/>
      <c r="K127" s="58"/>
      <c r="L127" s="9"/>
      <c r="M12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2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2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27" s="6">
        <f>ACOMPANHAMENTO_03[[#This Row],[QUANT]]</f>
        <v>0</v>
      </c>
    </row>
    <row r="128" spans="2:16" s="6" customFormat="1" ht="12.75" x14ac:dyDescent="0.2">
      <c r="B128" s="6" t="str">
        <f>IF(ACOMPANHAMENTO_03[[#This Row],[MAT]]="","",COUNTA($C$8:C128))</f>
        <v/>
      </c>
      <c r="C128" s="3"/>
      <c r="D128" s="26" t="str">
        <f>IFERROR(VLOOKUP(ACOMPANHAMENTO_03[[#This Row],[MAT]],FUNCIONARIOS[],3,FALSE),"")</f>
        <v/>
      </c>
      <c r="E128" s="26" t="str">
        <f>IFERROR(VLOOKUP(ACOMPANHAMENTO_03[[#This Row],[MAT]],FUNCIONARIOS[],4,FALSE),"")</f>
        <v/>
      </c>
      <c r="F128" s="8"/>
      <c r="G128" s="7"/>
      <c r="H128" s="28" t="str">
        <f>IFERROR(VLOOKUP(ACOMPANHAMENTO_03[[#This Row],[COD.S]],TABELA_PRODUÇÃO[[COD]:[SERVIÇOS]],3,FALSE),"")</f>
        <v/>
      </c>
      <c r="I128" s="28" t="str">
        <f>IFERROR(VLOOKUP(ACOMPANHAMENTO_03[[#This Row],[COD.S]],TABELA_PRODUÇÃO[[COD]:[UND.]],4,FALSE),"")</f>
        <v/>
      </c>
      <c r="J128" s="8"/>
      <c r="K128" s="58"/>
      <c r="L128" s="9"/>
      <c r="M12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2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2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28" s="6">
        <f>ACOMPANHAMENTO_03[[#This Row],[QUANT]]</f>
        <v>0</v>
      </c>
    </row>
    <row r="129" spans="2:16" s="6" customFormat="1" ht="12.75" x14ac:dyDescent="0.2">
      <c r="B129" s="6" t="str">
        <f>IF(ACOMPANHAMENTO_03[[#This Row],[MAT]]="","",COUNTA($C$8:C129))</f>
        <v/>
      </c>
      <c r="C129" s="3"/>
      <c r="D129" s="26" t="str">
        <f>IFERROR(VLOOKUP(ACOMPANHAMENTO_03[[#This Row],[MAT]],FUNCIONARIOS[],3,FALSE),"")</f>
        <v/>
      </c>
      <c r="E129" s="26" t="str">
        <f>IFERROR(VLOOKUP(ACOMPANHAMENTO_03[[#This Row],[MAT]],FUNCIONARIOS[],4,FALSE),"")</f>
        <v/>
      </c>
      <c r="F129" s="8"/>
      <c r="G129" s="7"/>
      <c r="H129" s="28" t="str">
        <f>IFERROR(VLOOKUP(ACOMPANHAMENTO_03[[#This Row],[COD.S]],TABELA_PRODUÇÃO[[COD]:[SERVIÇOS]],3,FALSE),"")</f>
        <v/>
      </c>
      <c r="I129" s="28" t="str">
        <f>IFERROR(VLOOKUP(ACOMPANHAMENTO_03[[#This Row],[COD.S]],TABELA_PRODUÇÃO[[COD]:[UND.]],4,FALSE),"")</f>
        <v/>
      </c>
      <c r="J129" s="8"/>
      <c r="K129" s="58"/>
      <c r="L129" s="9"/>
      <c r="M12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2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2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29" s="6">
        <f>ACOMPANHAMENTO_03[[#This Row],[QUANT]]</f>
        <v>0</v>
      </c>
    </row>
    <row r="130" spans="2:16" s="6" customFormat="1" ht="12.75" x14ac:dyDescent="0.2">
      <c r="B130" s="6" t="str">
        <f>IF(ACOMPANHAMENTO_03[[#This Row],[MAT]]="","",COUNTA($C$8:C130))</f>
        <v/>
      </c>
      <c r="C130" s="3"/>
      <c r="D130" s="26" t="str">
        <f>IFERROR(VLOOKUP(ACOMPANHAMENTO_03[[#This Row],[MAT]],FUNCIONARIOS[],3,FALSE),"")</f>
        <v/>
      </c>
      <c r="E130" s="26" t="str">
        <f>IFERROR(VLOOKUP(ACOMPANHAMENTO_03[[#This Row],[MAT]],FUNCIONARIOS[],4,FALSE),"")</f>
        <v/>
      </c>
      <c r="F130" s="8"/>
      <c r="G130" s="7"/>
      <c r="H130" s="28" t="str">
        <f>IFERROR(VLOOKUP(ACOMPANHAMENTO_03[[#This Row],[COD.S]],TABELA_PRODUÇÃO[[COD]:[SERVIÇOS]],3,FALSE),"")</f>
        <v/>
      </c>
      <c r="I130" s="28" t="str">
        <f>IFERROR(VLOOKUP(ACOMPANHAMENTO_03[[#This Row],[COD.S]],TABELA_PRODUÇÃO[[COD]:[UND.]],4,FALSE),"")</f>
        <v/>
      </c>
      <c r="J130" s="8"/>
      <c r="K130" s="58"/>
      <c r="L130" s="9"/>
      <c r="M13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3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3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30" s="6">
        <f>ACOMPANHAMENTO_03[[#This Row],[QUANT]]</f>
        <v>0</v>
      </c>
    </row>
    <row r="131" spans="2:16" s="6" customFormat="1" ht="12.75" x14ac:dyDescent="0.2">
      <c r="B131" s="6" t="str">
        <f>IF(ACOMPANHAMENTO_03[[#This Row],[MAT]]="","",COUNTA($C$8:C131))</f>
        <v/>
      </c>
      <c r="C131" s="3"/>
      <c r="D131" s="26" t="str">
        <f>IFERROR(VLOOKUP(ACOMPANHAMENTO_03[[#This Row],[MAT]],FUNCIONARIOS[],3,FALSE),"")</f>
        <v/>
      </c>
      <c r="E131" s="26" t="str">
        <f>IFERROR(VLOOKUP(ACOMPANHAMENTO_03[[#This Row],[MAT]],FUNCIONARIOS[],4,FALSE),"")</f>
        <v/>
      </c>
      <c r="F131" s="8"/>
      <c r="G131" s="7"/>
      <c r="H131" s="28" t="str">
        <f>IFERROR(VLOOKUP(ACOMPANHAMENTO_03[[#This Row],[COD.S]],TABELA_PRODUÇÃO[[COD]:[SERVIÇOS]],3,FALSE),"")</f>
        <v/>
      </c>
      <c r="I131" s="28" t="str">
        <f>IFERROR(VLOOKUP(ACOMPANHAMENTO_03[[#This Row],[COD.S]],TABELA_PRODUÇÃO[[COD]:[UND.]],4,FALSE),"")</f>
        <v/>
      </c>
      <c r="J131" s="8"/>
      <c r="K131" s="58"/>
      <c r="L131" s="9"/>
      <c r="M13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3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3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31" s="6">
        <f>ACOMPANHAMENTO_03[[#This Row],[QUANT]]</f>
        <v>0</v>
      </c>
    </row>
    <row r="132" spans="2:16" s="6" customFormat="1" ht="12.75" x14ac:dyDescent="0.2">
      <c r="B132" s="6" t="str">
        <f>IF(ACOMPANHAMENTO_03[[#This Row],[MAT]]="","",COUNTA($C$8:C132))</f>
        <v/>
      </c>
      <c r="C132" s="3"/>
      <c r="D132" s="26" t="str">
        <f>IFERROR(VLOOKUP(ACOMPANHAMENTO_03[[#This Row],[MAT]],FUNCIONARIOS[],3,FALSE),"")</f>
        <v/>
      </c>
      <c r="E132" s="26" t="str">
        <f>IFERROR(VLOOKUP(ACOMPANHAMENTO_03[[#This Row],[MAT]],FUNCIONARIOS[],4,FALSE),"")</f>
        <v/>
      </c>
      <c r="F132" s="8"/>
      <c r="G132" s="7"/>
      <c r="H132" s="28" t="str">
        <f>IFERROR(VLOOKUP(ACOMPANHAMENTO_03[[#This Row],[COD.S]],TABELA_PRODUÇÃO[[COD]:[SERVIÇOS]],3,FALSE),"")</f>
        <v/>
      </c>
      <c r="I132" s="28" t="str">
        <f>IFERROR(VLOOKUP(ACOMPANHAMENTO_03[[#This Row],[COD.S]],TABELA_PRODUÇÃO[[COD]:[UND.]],4,FALSE),"")</f>
        <v/>
      </c>
      <c r="J132" s="8"/>
      <c r="K132" s="58"/>
      <c r="L132" s="9"/>
      <c r="M13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3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3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32" s="6">
        <f>ACOMPANHAMENTO_03[[#This Row],[QUANT]]</f>
        <v>0</v>
      </c>
    </row>
    <row r="133" spans="2:16" s="6" customFormat="1" ht="12.75" x14ac:dyDescent="0.2">
      <c r="B133" s="6" t="str">
        <f>IF(ACOMPANHAMENTO_03[[#This Row],[MAT]]="","",COUNTA($C$8:C133))</f>
        <v/>
      </c>
      <c r="C133" s="3"/>
      <c r="D133" s="26" t="str">
        <f>IFERROR(VLOOKUP(ACOMPANHAMENTO_03[[#This Row],[MAT]],FUNCIONARIOS[],3,FALSE),"")</f>
        <v/>
      </c>
      <c r="E133" s="26" t="str">
        <f>IFERROR(VLOOKUP(ACOMPANHAMENTO_03[[#This Row],[MAT]],FUNCIONARIOS[],4,FALSE),"")</f>
        <v/>
      </c>
      <c r="F133" s="8"/>
      <c r="G133" s="7"/>
      <c r="H133" s="28" t="str">
        <f>IFERROR(VLOOKUP(ACOMPANHAMENTO_03[[#This Row],[COD.S]],TABELA_PRODUÇÃO[[COD]:[SERVIÇOS]],3,FALSE),"")</f>
        <v/>
      </c>
      <c r="I133" s="28" t="str">
        <f>IFERROR(VLOOKUP(ACOMPANHAMENTO_03[[#This Row],[COD.S]],TABELA_PRODUÇÃO[[COD]:[UND.]],4,FALSE),"")</f>
        <v/>
      </c>
      <c r="J133" s="8"/>
      <c r="K133" s="58"/>
      <c r="L133" s="9"/>
      <c r="M13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3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3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33" s="6">
        <f>ACOMPANHAMENTO_03[[#This Row],[QUANT]]</f>
        <v>0</v>
      </c>
    </row>
    <row r="134" spans="2:16" s="6" customFormat="1" ht="12.75" x14ac:dyDescent="0.2">
      <c r="B134" s="6" t="str">
        <f>IF(ACOMPANHAMENTO_03[[#This Row],[MAT]]="","",COUNTA($C$8:C134))</f>
        <v/>
      </c>
      <c r="C134" s="3"/>
      <c r="D134" s="26" t="str">
        <f>IFERROR(VLOOKUP(ACOMPANHAMENTO_03[[#This Row],[MAT]],FUNCIONARIOS[],3,FALSE),"")</f>
        <v/>
      </c>
      <c r="E134" s="26" t="str">
        <f>IFERROR(VLOOKUP(ACOMPANHAMENTO_03[[#This Row],[MAT]],FUNCIONARIOS[],4,FALSE),"")</f>
        <v/>
      </c>
      <c r="F134" s="8"/>
      <c r="G134" s="7"/>
      <c r="H134" s="28" t="str">
        <f>IFERROR(VLOOKUP(ACOMPANHAMENTO_03[[#This Row],[COD.S]],TABELA_PRODUÇÃO[[COD]:[SERVIÇOS]],3,FALSE),"")</f>
        <v/>
      </c>
      <c r="I134" s="28" t="str">
        <f>IFERROR(VLOOKUP(ACOMPANHAMENTO_03[[#This Row],[COD.S]],TABELA_PRODUÇÃO[[COD]:[UND.]],4,FALSE),"")</f>
        <v/>
      </c>
      <c r="J134" s="8"/>
      <c r="K134" s="58"/>
      <c r="L134" s="9"/>
      <c r="M13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3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3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34" s="6">
        <f>ACOMPANHAMENTO_03[[#This Row],[QUANT]]</f>
        <v>0</v>
      </c>
    </row>
    <row r="135" spans="2:16" s="6" customFormat="1" ht="12.75" x14ac:dyDescent="0.2">
      <c r="B135" s="6" t="str">
        <f>IF(ACOMPANHAMENTO_03[[#This Row],[MAT]]="","",COUNTA($C$8:C135))</f>
        <v/>
      </c>
      <c r="C135" s="3"/>
      <c r="D135" s="26" t="str">
        <f>IFERROR(VLOOKUP(ACOMPANHAMENTO_03[[#This Row],[MAT]],FUNCIONARIOS[],3,FALSE),"")</f>
        <v/>
      </c>
      <c r="E135" s="26" t="str">
        <f>IFERROR(VLOOKUP(ACOMPANHAMENTO_03[[#This Row],[MAT]],FUNCIONARIOS[],4,FALSE),"")</f>
        <v/>
      </c>
      <c r="F135" s="8"/>
      <c r="G135" s="7"/>
      <c r="H135" s="28" t="str">
        <f>IFERROR(VLOOKUP(ACOMPANHAMENTO_03[[#This Row],[COD.S]],TABELA_PRODUÇÃO[[COD]:[SERVIÇOS]],3,FALSE),"")</f>
        <v/>
      </c>
      <c r="I135" s="28" t="str">
        <f>IFERROR(VLOOKUP(ACOMPANHAMENTO_03[[#This Row],[COD.S]],TABELA_PRODUÇÃO[[COD]:[UND.]],4,FALSE),"")</f>
        <v/>
      </c>
      <c r="J135" s="8"/>
      <c r="K135" s="58"/>
      <c r="L135" s="9"/>
      <c r="M13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3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3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35" s="6">
        <f>ACOMPANHAMENTO_03[[#This Row],[QUANT]]</f>
        <v>0</v>
      </c>
    </row>
    <row r="136" spans="2:16" s="6" customFormat="1" ht="12.75" x14ac:dyDescent="0.2">
      <c r="B136" s="6" t="str">
        <f>IF(ACOMPANHAMENTO_03[[#This Row],[MAT]]="","",COUNTA($C$8:C136))</f>
        <v/>
      </c>
      <c r="C136" s="3"/>
      <c r="D136" s="26" t="str">
        <f>IFERROR(VLOOKUP(ACOMPANHAMENTO_03[[#This Row],[MAT]],FUNCIONARIOS[],3,FALSE),"")</f>
        <v/>
      </c>
      <c r="E136" s="26" t="str">
        <f>IFERROR(VLOOKUP(ACOMPANHAMENTO_03[[#This Row],[MAT]],FUNCIONARIOS[],4,FALSE),"")</f>
        <v/>
      </c>
      <c r="F136" s="8"/>
      <c r="G136" s="7"/>
      <c r="H136" s="28" t="str">
        <f>IFERROR(VLOOKUP(ACOMPANHAMENTO_03[[#This Row],[COD.S]],TABELA_PRODUÇÃO[[COD]:[SERVIÇOS]],3,FALSE),"")</f>
        <v/>
      </c>
      <c r="I136" s="28" t="str">
        <f>IFERROR(VLOOKUP(ACOMPANHAMENTO_03[[#This Row],[COD.S]],TABELA_PRODUÇÃO[[COD]:[UND.]],4,FALSE),"")</f>
        <v/>
      </c>
      <c r="J136" s="8"/>
      <c r="K136" s="58"/>
      <c r="L136" s="9"/>
      <c r="M13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3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3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36" s="6">
        <f>ACOMPANHAMENTO_03[[#This Row],[QUANT]]</f>
        <v>0</v>
      </c>
    </row>
    <row r="137" spans="2:16" s="6" customFormat="1" ht="12.75" x14ac:dyDescent="0.2">
      <c r="B137" s="6" t="str">
        <f>IF(ACOMPANHAMENTO_03[[#This Row],[MAT]]="","",COUNTA($C$8:C137))</f>
        <v/>
      </c>
      <c r="C137" s="3"/>
      <c r="D137" s="26" t="str">
        <f>IFERROR(VLOOKUP(ACOMPANHAMENTO_03[[#This Row],[MAT]],FUNCIONARIOS[],3,FALSE),"")</f>
        <v/>
      </c>
      <c r="E137" s="26" t="str">
        <f>IFERROR(VLOOKUP(ACOMPANHAMENTO_03[[#This Row],[MAT]],FUNCIONARIOS[],4,FALSE),"")</f>
        <v/>
      </c>
      <c r="F137" s="8"/>
      <c r="G137" s="7"/>
      <c r="H137" s="28" t="str">
        <f>IFERROR(VLOOKUP(ACOMPANHAMENTO_03[[#This Row],[COD.S]],TABELA_PRODUÇÃO[[COD]:[SERVIÇOS]],3,FALSE),"")</f>
        <v/>
      </c>
      <c r="I137" s="28" t="str">
        <f>IFERROR(VLOOKUP(ACOMPANHAMENTO_03[[#This Row],[COD.S]],TABELA_PRODUÇÃO[[COD]:[UND.]],4,FALSE),"")</f>
        <v/>
      </c>
      <c r="J137" s="8"/>
      <c r="K137" s="58"/>
      <c r="L137" s="9"/>
      <c r="M13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3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3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37" s="6">
        <f>ACOMPANHAMENTO_03[[#This Row],[QUANT]]</f>
        <v>0</v>
      </c>
    </row>
    <row r="138" spans="2:16" s="6" customFormat="1" ht="12.75" x14ac:dyDescent="0.2">
      <c r="B138" s="6" t="str">
        <f>IF(ACOMPANHAMENTO_03[[#This Row],[MAT]]="","",COUNTA($C$8:C138))</f>
        <v/>
      </c>
      <c r="C138" s="3"/>
      <c r="D138" s="26" t="str">
        <f>IFERROR(VLOOKUP(ACOMPANHAMENTO_03[[#This Row],[MAT]],FUNCIONARIOS[],3,FALSE),"")</f>
        <v/>
      </c>
      <c r="E138" s="26" t="str">
        <f>IFERROR(VLOOKUP(ACOMPANHAMENTO_03[[#This Row],[MAT]],FUNCIONARIOS[],4,FALSE),"")</f>
        <v/>
      </c>
      <c r="F138" s="8"/>
      <c r="G138" s="7"/>
      <c r="H138" s="28" t="str">
        <f>IFERROR(VLOOKUP(ACOMPANHAMENTO_03[[#This Row],[COD.S]],TABELA_PRODUÇÃO[[COD]:[SERVIÇOS]],3,FALSE),"")</f>
        <v/>
      </c>
      <c r="I138" s="28" t="str">
        <f>IFERROR(VLOOKUP(ACOMPANHAMENTO_03[[#This Row],[COD.S]],TABELA_PRODUÇÃO[[COD]:[UND.]],4,FALSE),"")</f>
        <v/>
      </c>
      <c r="J138" s="8"/>
      <c r="K138" s="58"/>
      <c r="L138" s="9"/>
      <c r="M13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3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3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38" s="6">
        <f>ACOMPANHAMENTO_03[[#This Row],[QUANT]]</f>
        <v>0</v>
      </c>
    </row>
    <row r="139" spans="2:16" s="6" customFormat="1" ht="12.75" x14ac:dyDescent="0.2">
      <c r="B139" s="6" t="str">
        <f>IF(ACOMPANHAMENTO_03[[#This Row],[MAT]]="","",COUNTA($C$8:C139))</f>
        <v/>
      </c>
      <c r="C139" s="3"/>
      <c r="D139" s="26" t="str">
        <f>IFERROR(VLOOKUP(ACOMPANHAMENTO_03[[#This Row],[MAT]],FUNCIONARIOS[],3,FALSE),"")</f>
        <v/>
      </c>
      <c r="E139" s="26" t="str">
        <f>IFERROR(VLOOKUP(ACOMPANHAMENTO_03[[#This Row],[MAT]],FUNCIONARIOS[],4,FALSE),"")</f>
        <v/>
      </c>
      <c r="F139" s="8"/>
      <c r="G139" s="7"/>
      <c r="H139" s="28" t="str">
        <f>IFERROR(VLOOKUP(ACOMPANHAMENTO_03[[#This Row],[COD.S]],TABELA_PRODUÇÃO[[COD]:[SERVIÇOS]],3,FALSE),"")</f>
        <v/>
      </c>
      <c r="I139" s="28" t="str">
        <f>IFERROR(VLOOKUP(ACOMPANHAMENTO_03[[#This Row],[COD.S]],TABELA_PRODUÇÃO[[COD]:[UND.]],4,FALSE),"")</f>
        <v/>
      </c>
      <c r="J139" s="8"/>
      <c r="K139" s="58"/>
      <c r="L139" s="9"/>
      <c r="M13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3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3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39" s="6">
        <f>ACOMPANHAMENTO_03[[#This Row],[QUANT]]</f>
        <v>0</v>
      </c>
    </row>
    <row r="140" spans="2:16" s="6" customFormat="1" ht="12.75" x14ac:dyDescent="0.2">
      <c r="B140" s="6" t="str">
        <f>IF(ACOMPANHAMENTO_03[[#This Row],[MAT]]="","",COUNTA($C$8:C140))</f>
        <v/>
      </c>
      <c r="C140" s="3"/>
      <c r="D140" s="26" t="str">
        <f>IFERROR(VLOOKUP(ACOMPANHAMENTO_03[[#This Row],[MAT]],FUNCIONARIOS[],3,FALSE),"")</f>
        <v/>
      </c>
      <c r="E140" s="26" t="str">
        <f>IFERROR(VLOOKUP(ACOMPANHAMENTO_03[[#This Row],[MAT]],FUNCIONARIOS[],4,FALSE),"")</f>
        <v/>
      </c>
      <c r="F140" s="8"/>
      <c r="G140" s="7"/>
      <c r="H140" s="28" t="str">
        <f>IFERROR(VLOOKUP(ACOMPANHAMENTO_03[[#This Row],[COD.S]],TABELA_PRODUÇÃO[[COD]:[SERVIÇOS]],3,FALSE),"")</f>
        <v/>
      </c>
      <c r="I140" s="28" t="str">
        <f>IFERROR(VLOOKUP(ACOMPANHAMENTO_03[[#This Row],[COD.S]],TABELA_PRODUÇÃO[[COD]:[UND.]],4,FALSE),"")</f>
        <v/>
      </c>
      <c r="J140" s="8"/>
      <c r="K140" s="58"/>
      <c r="L140" s="9"/>
      <c r="M14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4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4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40" s="6">
        <f>ACOMPANHAMENTO_03[[#This Row],[QUANT]]</f>
        <v>0</v>
      </c>
    </row>
    <row r="141" spans="2:16" s="6" customFormat="1" ht="12.75" x14ac:dyDescent="0.2">
      <c r="B141" s="6" t="str">
        <f>IF(ACOMPANHAMENTO_03[[#This Row],[MAT]]="","",COUNTA($C$8:C141))</f>
        <v/>
      </c>
      <c r="C141" s="3"/>
      <c r="D141" s="26" t="str">
        <f>IFERROR(VLOOKUP(ACOMPANHAMENTO_03[[#This Row],[MAT]],FUNCIONARIOS[],3,FALSE),"")</f>
        <v/>
      </c>
      <c r="E141" s="26" t="str">
        <f>IFERROR(VLOOKUP(ACOMPANHAMENTO_03[[#This Row],[MAT]],FUNCIONARIOS[],4,FALSE),"")</f>
        <v/>
      </c>
      <c r="F141" s="8"/>
      <c r="G141" s="7"/>
      <c r="H141" s="28" t="str">
        <f>IFERROR(VLOOKUP(ACOMPANHAMENTO_03[[#This Row],[COD.S]],TABELA_PRODUÇÃO[[COD]:[SERVIÇOS]],3,FALSE),"")</f>
        <v/>
      </c>
      <c r="I141" s="28" t="str">
        <f>IFERROR(VLOOKUP(ACOMPANHAMENTO_03[[#This Row],[COD.S]],TABELA_PRODUÇÃO[[COD]:[UND.]],4,FALSE),"")</f>
        <v/>
      </c>
      <c r="J141" s="8"/>
      <c r="K141" s="58"/>
      <c r="L141" s="9"/>
      <c r="M14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4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4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41" s="6">
        <f>ACOMPANHAMENTO_03[[#This Row],[QUANT]]</f>
        <v>0</v>
      </c>
    </row>
    <row r="142" spans="2:16" s="6" customFormat="1" ht="12.75" x14ac:dyDescent="0.2">
      <c r="B142" s="6" t="str">
        <f>IF(ACOMPANHAMENTO_03[[#This Row],[MAT]]="","",COUNTA($C$8:C142))</f>
        <v/>
      </c>
      <c r="C142" s="3"/>
      <c r="D142" s="26" t="str">
        <f>IFERROR(VLOOKUP(ACOMPANHAMENTO_03[[#This Row],[MAT]],FUNCIONARIOS[],3,FALSE),"")</f>
        <v/>
      </c>
      <c r="E142" s="26" t="str">
        <f>IFERROR(VLOOKUP(ACOMPANHAMENTO_03[[#This Row],[MAT]],FUNCIONARIOS[],4,FALSE),"")</f>
        <v/>
      </c>
      <c r="F142" s="8"/>
      <c r="G142" s="7"/>
      <c r="H142" s="28" t="str">
        <f>IFERROR(VLOOKUP(ACOMPANHAMENTO_03[[#This Row],[COD.S]],TABELA_PRODUÇÃO[[COD]:[SERVIÇOS]],3,FALSE),"")</f>
        <v/>
      </c>
      <c r="I142" s="28" t="str">
        <f>IFERROR(VLOOKUP(ACOMPANHAMENTO_03[[#This Row],[COD.S]],TABELA_PRODUÇÃO[[COD]:[UND.]],4,FALSE),"")</f>
        <v/>
      </c>
      <c r="J142" s="8"/>
      <c r="K142" s="58"/>
      <c r="L142" s="9"/>
      <c r="M14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4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4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42" s="6">
        <f>ACOMPANHAMENTO_03[[#This Row],[QUANT]]</f>
        <v>0</v>
      </c>
    </row>
    <row r="143" spans="2:16" s="6" customFormat="1" ht="12.75" x14ac:dyDescent="0.2">
      <c r="B143" s="6" t="str">
        <f>IF(ACOMPANHAMENTO_03[[#This Row],[MAT]]="","",COUNTA($C$8:C143))</f>
        <v/>
      </c>
      <c r="C143" s="3"/>
      <c r="D143" s="26" t="str">
        <f>IFERROR(VLOOKUP(ACOMPANHAMENTO_03[[#This Row],[MAT]],FUNCIONARIOS[],3,FALSE),"")</f>
        <v/>
      </c>
      <c r="E143" s="26" t="str">
        <f>IFERROR(VLOOKUP(ACOMPANHAMENTO_03[[#This Row],[MAT]],FUNCIONARIOS[],4,FALSE),"")</f>
        <v/>
      </c>
      <c r="F143" s="8"/>
      <c r="G143" s="7"/>
      <c r="H143" s="28" t="str">
        <f>IFERROR(VLOOKUP(ACOMPANHAMENTO_03[[#This Row],[COD.S]],TABELA_PRODUÇÃO[[COD]:[SERVIÇOS]],3,FALSE),"")</f>
        <v/>
      </c>
      <c r="I143" s="28" t="str">
        <f>IFERROR(VLOOKUP(ACOMPANHAMENTO_03[[#This Row],[COD.S]],TABELA_PRODUÇÃO[[COD]:[UND.]],4,FALSE),"")</f>
        <v/>
      </c>
      <c r="J143" s="8"/>
      <c r="K143" s="58"/>
      <c r="L143" s="9"/>
      <c r="M14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4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4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43" s="6">
        <f>ACOMPANHAMENTO_03[[#This Row],[QUANT]]</f>
        <v>0</v>
      </c>
    </row>
    <row r="144" spans="2:16" s="6" customFormat="1" ht="12.75" x14ac:dyDescent="0.2">
      <c r="B144" s="6" t="str">
        <f>IF(ACOMPANHAMENTO_03[[#This Row],[MAT]]="","",COUNTA($C$8:C144))</f>
        <v/>
      </c>
      <c r="C144" s="3"/>
      <c r="D144" s="26" t="str">
        <f>IFERROR(VLOOKUP(ACOMPANHAMENTO_03[[#This Row],[MAT]],FUNCIONARIOS[],3,FALSE),"")</f>
        <v/>
      </c>
      <c r="E144" s="26" t="str">
        <f>IFERROR(VLOOKUP(ACOMPANHAMENTO_03[[#This Row],[MAT]],FUNCIONARIOS[],4,FALSE),"")</f>
        <v/>
      </c>
      <c r="F144" s="8"/>
      <c r="G144" s="7"/>
      <c r="H144" s="28" t="str">
        <f>IFERROR(VLOOKUP(ACOMPANHAMENTO_03[[#This Row],[COD.S]],TABELA_PRODUÇÃO[[COD]:[SERVIÇOS]],3,FALSE),"")</f>
        <v/>
      </c>
      <c r="I144" s="28" t="str">
        <f>IFERROR(VLOOKUP(ACOMPANHAMENTO_03[[#This Row],[COD.S]],TABELA_PRODUÇÃO[[COD]:[UND.]],4,FALSE),"")</f>
        <v/>
      </c>
      <c r="J144" s="8"/>
      <c r="K144" s="58"/>
      <c r="L144" s="9"/>
      <c r="M14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4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4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44" s="6">
        <f>ACOMPANHAMENTO_03[[#This Row],[QUANT]]</f>
        <v>0</v>
      </c>
    </row>
    <row r="145" spans="2:16" s="6" customFormat="1" ht="12.75" x14ac:dyDescent="0.2">
      <c r="B145" s="6" t="str">
        <f>IF(ACOMPANHAMENTO_03[[#This Row],[MAT]]="","",COUNTA($C$8:C145))</f>
        <v/>
      </c>
      <c r="C145" s="3"/>
      <c r="D145" s="26" t="str">
        <f>IFERROR(VLOOKUP(ACOMPANHAMENTO_03[[#This Row],[MAT]],FUNCIONARIOS[],3,FALSE),"")</f>
        <v/>
      </c>
      <c r="E145" s="26" t="str">
        <f>IFERROR(VLOOKUP(ACOMPANHAMENTO_03[[#This Row],[MAT]],FUNCIONARIOS[],4,FALSE),"")</f>
        <v/>
      </c>
      <c r="F145" s="8"/>
      <c r="G145" s="7"/>
      <c r="H145" s="28" t="str">
        <f>IFERROR(VLOOKUP(ACOMPANHAMENTO_03[[#This Row],[COD.S]],TABELA_PRODUÇÃO[[COD]:[SERVIÇOS]],3,FALSE),"")</f>
        <v/>
      </c>
      <c r="I145" s="28" t="str">
        <f>IFERROR(VLOOKUP(ACOMPANHAMENTO_03[[#This Row],[COD.S]],TABELA_PRODUÇÃO[[COD]:[UND.]],4,FALSE),"")</f>
        <v/>
      </c>
      <c r="J145" s="8"/>
      <c r="K145" s="58"/>
      <c r="L145" s="9"/>
      <c r="M14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4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4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45" s="6">
        <f>ACOMPANHAMENTO_03[[#This Row],[QUANT]]</f>
        <v>0</v>
      </c>
    </row>
    <row r="146" spans="2:16" s="6" customFormat="1" ht="12.75" x14ac:dyDescent="0.2">
      <c r="B146" s="6" t="str">
        <f>IF(ACOMPANHAMENTO_03[[#This Row],[MAT]]="","",COUNTA($C$8:C146))</f>
        <v/>
      </c>
      <c r="C146" s="3"/>
      <c r="D146" s="26" t="str">
        <f>IFERROR(VLOOKUP(ACOMPANHAMENTO_03[[#This Row],[MAT]],FUNCIONARIOS[],3,FALSE),"")</f>
        <v/>
      </c>
      <c r="E146" s="26" t="str">
        <f>IFERROR(VLOOKUP(ACOMPANHAMENTO_03[[#This Row],[MAT]],FUNCIONARIOS[],4,FALSE),"")</f>
        <v/>
      </c>
      <c r="F146" s="8"/>
      <c r="G146" s="7"/>
      <c r="H146" s="28" t="str">
        <f>IFERROR(VLOOKUP(ACOMPANHAMENTO_03[[#This Row],[COD.S]],TABELA_PRODUÇÃO[[COD]:[SERVIÇOS]],3,FALSE),"")</f>
        <v/>
      </c>
      <c r="I146" s="28" t="str">
        <f>IFERROR(VLOOKUP(ACOMPANHAMENTO_03[[#This Row],[COD.S]],TABELA_PRODUÇÃO[[COD]:[UND.]],4,FALSE),"")</f>
        <v/>
      </c>
      <c r="J146" s="8"/>
      <c r="K146" s="58"/>
      <c r="L146" s="9"/>
      <c r="M14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4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4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46" s="6">
        <f>ACOMPANHAMENTO_03[[#This Row],[QUANT]]</f>
        <v>0</v>
      </c>
    </row>
    <row r="147" spans="2:16" s="6" customFormat="1" ht="12.75" x14ac:dyDescent="0.2">
      <c r="B147" s="6" t="str">
        <f>IF(ACOMPANHAMENTO_03[[#This Row],[MAT]]="","",COUNTA($C$8:C147))</f>
        <v/>
      </c>
      <c r="C147" s="3"/>
      <c r="D147" s="26" t="str">
        <f>IFERROR(VLOOKUP(ACOMPANHAMENTO_03[[#This Row],[MAT]],FUNCIONARIOS[],3,FALSE),"")</f>
        <v/>
      </c>
      <c r="E147" s="26" t="str">
        <f>IFERROR(VLOOKUP(ACOMPANHAMENTO_03[[#This Row],[MAT]],FUNCIONARIOS[],4,FALSE),"")</f>
        <v/>
      </c>
      <c r="F147" s="8"/>
      <c r="G147" s="7"/>
      <c r="H147" s="28" t="str">
        <f>IFERROR(VLOOKUP(ACOMPANHAMENTO_03[[#This Row],[COD.S]],TABELA_PRODUÇÃO[[COD]:[SERVIÇOS]],3,FALSE),"")</f>
        <v/>
      </c>
      <c r="I147" s="28" t="str">
        <f>IFERROR(VLOOKUP(ACOMPANHAMENTO_03[[#This Row],[COD.S]],TABELA_PRODUÇÃO[[COD]:[UND.]],4,FALSE),"")</f>
        <v/>
      </c>
      <c r="J147" s="8"/>
      <c r="K147" s="58"/>
      <c r="L147" s="9"/>
      <c r="M14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4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4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47" s="6">
        <f>ACOMPANHAMENTO_03[[#This Row],[QUANT]]</f>
        <v>0</v>
      </c>
    </row>
    <row r="148" spans="2:16" s="6" customFormat="1" ht="12.75" x14ac:dyDescent="0.2">
      <c r="B148" s="6" t="str">
        <f>IF(ACOMPANHAMENTO_03[[#This Row],[MAT]]="","",COUNTA($C$8:C148))</f>
        <v/>
      </c>
      <c r="C148" s="3"/>
      <c r="D148" s="26" t="str">
        <f>IFERROR(VLOOKUP(ACOMPANHAMENTO_03[[#This Row],[MAT]],FUNCIONARIOS[],3,FALSE),"")</f>
        <v/>
      </c>
      <c r="E148" s="26" t="str">
        <f>IFERROR(VLOOKUP(ACOMPANHAMENTO_03[[#This Row],[MAT]],FUNCIONARIOS[],4,FALSE),"")</f>
        <v/>
      </c>
      <c r="F148" s="8"/>
      <c r="G148" s="7"/>
      <c r="H148" s="28" t="str">
        <f>IFERROR(VLOOKUP(ACOMPANHAMENTO_03[[#This Row],[COD.S]],TABELA_PRODUÇÃO[[COD]:[SERVIÇOS]],3,FALSE),"")</f>
        <v/>
      </c>
      <c r="I148" s="28" t="str">
        <f>IFERROR(VLOOKUP(ACOMPANHAMENTO_03[[#This Row],[COD.S]],TABELA_PRODUÇÃO[[COD]:[UND.]],4,FALSE),"")</f>
        <v/>
      </c>
      <c r="J148" s="8"/>
      <c r="K148" s="58"/>
      <c r="L148" s="9"/>
      <c r="M14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4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4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48" s="6">
        <f>ACOMPANHAMENTO_03[[#This Row],[QUANT]]</f>
        <v>0</v>
      </c>
    </row>
    <row r="149" spans="2:16" s="6" customFormat="1" ht="12.75" x14ac:dyDescent="0.2">
      <c r="B149" s="6" t="str">
        <f>IF(ACOMPANHAMENTO_03[[#This Row],[MAT]]="","",COUNTA($C$8:C149))</f>
        <v/>
      </c>
      <c r="C149" s="3"/>
      <c r="D149" s="26" t="str">
        <f>IFERROR(VLOOKUP(ACOMPANHAMENTO_03[[#This Row],[MAT]],FUNCIONARIOS[],3,FALSE),"")</f>
        <v/>
      </c>
      <c r="E149" s="26" t="str">
        <f>IFERROR(VLOOKUP(ACOMPANHAMENTO_03[[#This Row],[MAT]],FUNCIONARIOS[],4,FALSE),"")</f>
        <v/>
      </c>
      <c r="F149" s="8"/>
      <c r="G149" s="7"/>
      <c r="H149" s="28" t="str">
        <f>IFERROR(VLOOKUP(ACOMPANHAMENTO_03[[#This Row],[COD.S]],TABELA_PRODUÇÃO[[COD]:[SERVIÇOS]],3,FALSE),"")</f>
        <v/>
      </c>
      <c r="I149" s="28" t="str">
        <f>IFERROR(VLOOKUP(ACOMPANHAMENTO_03[[#This Row],[COD.S]],TABELA_PRODUÇÃO[[COD]:[UND.]],4,FALSE),"")</f>
        <v/>
      </c>
      <c r="J149" s="8"/>
      <c r="K149" s="58"/>
      <c r="L149" s="9"/>
      <c r="M14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4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4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49" s="6">
        <f>ACOMPANHAMENTO_03[[#This Row],[QUANT]]</f>
        <v>0</v>
      </c>
    </row>
    <row r="150" spans="2:16" s="6" customFormat="1" ht="12.75" x14ac:dyDescent="0.2">
      <c r="B150" s="6" t="str">
        <f>IF(ACOMPANHAMENTO_03[[#This Row],[MAT]]="","",COUNTA($C$8:C150))</f>
        <v/>
      </c>
      <c r="C150" s="3"/>
      <c r="D150" s="26" t="str">
        <f>IFERROR(VLOOKUP(ACOMPANHAMENTO_03[[#This Row],[MAT]],FUNCIONARIOS[],3,FALSE),"")</f>
        <v/>
      </c>
      <c r="E150" s="26" t="str">
        <f>IFERROR(VLOOKUP(ACOMPANHAMENTO_03[[#This Row],[MAT]],FUNCIONARIOS[],4,FALSE),"")</f>
        <v/>
      </c>
      <c r="F150" s="8"/>
      <c r="G150" s="7"/>
      <c r="H150" s="28" t="str">
        <f>IFERROR(VLOOKUP(ACOMPANHAMENTO_03[[#This Row],[COD.S]],TABELA_PRODUÇÃO[[COD]:[SERVIÇOS]],3,FALSE),"")</f>
        <v/>
      </c>
      <c r="I150" s="28" t="str">
        <f>IFERROR(VLOOKUP(ACOMPANHAMENTO_03[[#This Row],[COD.S]],TABELA_PRODUÇÃO[[COD]:[UND.]],4,FALSE),"")</f>
        <v/>
      </c>
      <c r="J150" s="8"/>
      <c r="K150" s="58"/>
      <c r="L150" s="9"/>
      <c r="M15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5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5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50" s="6">
        <f>ACOMPANHAMENTO_03[[#This Row],[QUANT]]</f>
        <v>0</v>
      </c>
    </row>
    <row r="151" spans="2:16" s="6" customFormat="1" ht="12.75" x14ac:dyDescent="0.2">
      <c r="B151" s="6" t="str">
        <f>IF(ACOMPANHAMENTO_03[[#This Row],[MAT]]="","",COUNTA($C$8:C151))</f>
        <v/>
      </c>
      <c r="C151" s="3"/>
      <c r="D151" s="26" t="str">
        <f>IFERROR(VLOOKUP(ACOMPANHAMENTO_03[[#This Row],[MAT]],FUNCIONARIOS[],3,FALSE),"")</f>
        <v/>
      </c>
      <c r="E151" s="26" t="str">
        <f>IFERROR(VLOOKUP(ACOMPANHAMENTO_03[[#This Row],[MAT]],FUNCIONARIOS[],4,FALSE),"")</f>
        <v/>
      </c>
      <c r="F151" s="8"/>
      <c r="G151" s="7"/>
      <c r="H151" s="28" t="str">
        <f>IFERROR(VLOOKUP(ACOMPANHAMENTO_03[[#This Row],[COD.S]],TABELA_PRODUÇÃO[[COD]:[SERVIÇOS]],3,FALSE),"")</f>
        <v/>
      </c>
      <c r="I151" s="28" t="str">
        <f>IFERROR(VLOOKUP(ACOMPANHAMENTO_03[[#This Row],[COD.S]],TABELA_PRODUÇÃO[[COD]:[UND.]],4,FALSE),"")</f>
        <v/>
      </c>
      <c r="J151" s="8"/>
      <c r="K151" s="58"/>
      <c r="L151" s="9"/>
      <c r="M15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5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5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51" s="6">
        <f>ACOMPANHAMENTO_03[[#This Row],[QUANT]]</f>
        <v>0</v>
      </c>
    </row>
    <row r="152" spans="2:16" s="6" customFormat="1" ht="12.75" x14ac:dyDescent="0.2">
      <c r="B152" s="6" t="str">
        <f>IF(ACOMPANHAMENTO_03[[#This Row],[MAT]]="","",COUNTA($C$8:C152))</f>
        <v/>
      </c>
      <c r="C152" s="3"/>
      <c r="D152" s="26" t="str">
        <f>IFERROR(VLOOKUP(ACOMPANHAMENTO_03[[#This Row],[MAT]],FUNCIONARIOS[],3,FALSE),"")</f>
        <v/>
      </c>
      <c r="E152" s="26" t="str">
        <f>IFERROR(VLOOKUP(ACOMPANHAMENTO_03[[#This Row],[MAT]],FUNCIONARIOS[],4,FALSE),"")</f>
        <v/>
      </c>
      <c r="F152" s="8"/>
      <c r="G152" s="7"/>
      <c r="H152" s="28" t="str">
        <f>IFERROR(VLOOKUP(ACOMPANHAMENTO_03[[#This Row],[COD.S]],TABELA_PRODUÇÃO[[COD]:[SERVIÇOS]],3,FALSE),"")</f>
        <v/>
      </c>
      <c r="I152" s="28" t="str">
        <f>IFERROR(VLOOKUP(ACOMPANHAMENTO_03[[#This Row],[COD.S]],TABELA_PRODUÇÃO[[COD]:[UND.]],4,FALSE),"")</f>
        <v/>
      </c>
      <c r="J152" s="8"/>
      <c r="K152" s="58"/>
      <c r="L152" s="9"/>
      <c r="M15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5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5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52" s="6">
        <f>ACOMPANHAMENTO_03[[#This Row],[QUANT]]</f>
        <v>0</v>
      </c>
    </row>
    <row r="153" spans="2:16" s="6" customFormat="1" ht="12.75" x14ac:dyDescent="0.2">
      <c r="B153" s="6" t="str">
        <f>IF(ACOMPANHAMENTO_03[[#This Row],[MAT]]="","",COUNTA($C$8:C153))</f>
        <v/>
      </c>
      <c r="C153" s="3"/>
      <c r="D153" s="26" t="str">
        <f>IFERROR(VLOOKUP(ACOMPANHAMENTO_03[[#This Row],[MAT]],FUNCIONARIOS[],3,FALSE),"")</f>
        <v/>
      </c>
      <c r="E153" s="26" t="str">
        <f>IFERROR(VLOOKUP(ACOMPANHAMENTO_03[[#This Row],[MAT]],FUNCIONARIOS[],4,FALSE),"")</f>
        <v/>
      </c>
      <c r="F153" s="8"/>
      <c r="G153" s="7"/>
      <c r="H153" s="28" t="str">
        <f>IFERROR(VLOOKUP(ACOMPANHAMENTO_03[[#This Row],[COD.S]],TABELA_PRODUÇÃO[[COD]:[SERVIÇOS]],3,FALSE),"")</f>
        <v/>
      </c>
      <c r="I153" s="28" t="str">
        <f>IFERROR(VLOOKUP(ACOMPANHAMENTO_03[[#This Row],[COD.S]],TABELA_PRODUÇÃO[[COD]:[UND.]],4,FALSE),"")</f>
        <v/>
      </c>
      <c r="J153" s="8"/>
      <c r="K153" s="58"/>
      <c r="L153" s="9"/>
      <c r="M15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5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5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53" s="6">
        <f>ACOMPANHAMENTO_03[[#This Row],[QUANT]]</f>
        <v>0</v>
      </c>
    </row>
    <row r="154" spans="2:16" s="6" customFormat="1" ht="12.75" x14ac:dyDescent="0.2">
      <c r="B154" s="6" t="str">
        <f>IF(ACOMPANHAMENTO_03[[#This Row],[MAT]]="","",COUNTA($C$8:C154))</f>
        <v/>
      </c>
      <c r="C154" s="3"/>
      <c r="D154" s="26" t="str">
        <f>IFERROR(VLOOKUP(ACOMPANHAMENTO_03[[#This Row],[MAT]],FUNCIONARIOS[],3,FALSE),"")</f>
        <v/>
      </c>
      <c r="E154" s="26" t="str">
        <f>IFERROR(VLOOKUP(ACOMPANHAMENTO_03[[#This Row],[MAT]],FUNCIONARIOS[],4,FALSE),"")</f>
        <v/>
      </c>
      <c r="F154" s="8"/>
      <c r="G154" s="7"/>
      <c r="H154" s="28" t="str">
        <f>IFERROR(VLOOKUP(ACOMPANHAMENTO_03[[#This Row],[COD.S]],TABELA_PRODUÇÃO[[COD]:[SERVIÇOS]],3,FALSE),"")</f>
        <v/>
      </c>
      <c r="I154" s="28" t="str">
        <f>IFERROR(VLOOKUP(ACOMPANHAMENTO_03[[#This Row],[COD.S]],TABELA_PRODUÇÃO[[COD]:[UND.]],4,FALSE),"")</f>
        <v/>
      </c>
      <c r="J154" s="8"/>
      <c r="K154" s="58"/>
      <c r="L154" s="9"/>
      <c r="M15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5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5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54" s="6">
        <f>ACOMPANHAMENTO_03[[#This Row],[QUANT]]</f>
        <v>0</v>
      </c>
    </row>
    <row r="155" spans="2:16" s="6" customFormat="1" ht="12.75" x14ac:dyDescent="0.2">
      <c r="B155" s="6" t="str">
        <f>IF(ACOMPANHAMENTO_03[[#This Row],[MAT]]="","",COUNTA($C$8:C155))</f>
        <v/>
      </c>
      <c r="C155" s="3"/>
      <c r="D155" s="26" t="str">
        <f>IFERROR(VLOOKUP(ACOMPANHAMENTO_03[[#This Row],[MAT]],FUNCIONARIOS[],3,FALSE),"")</f>
        <v/>
      </c>
      <c r="E155" s="26" t="str">
        <f>IFERROR(VLOOKUP(ACOMPANHAMENTO_03[[#This Row],[MAT]],FUNCIONARIOS[],4,FALSE),"")</f>
        <v/>
      </c>
      <c r="F155" s="8"/>
      <c r="G155" s="7"/>
      <c r="H155" s="28" t="str">
        <f>IFERROR(VLOOKUP(ACOMPANHAMENTO_03[[#This Row],[COD.S]],TABELA_PRODUÇÃO[[COD]:[SERVIÇOS]],3,FALSE),"")</f>
        <v/>
      </c>
      <c r="I155" s="28" t="str">
        <f>IFERROR(VLOOKUP(ACOMPANHAMENTO_03[[#This Row],[COD.S]],TABELA_PRODUÇÃO[[COD]:[UND.]],4,FALSE),"")</f>
        <v/>
      </c>
      <c r="J155" s="8"/>
      <c r="K155" s="58"/>
      <c r="L155" s="9"/>
      <c r="M15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5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5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55" s="6">
        <f>ACOMPANHAMENTO_03[[#This Row],[QUANT]]</f>
        <v>0</v>
      </c>
    </row>
    <row r="156" spans="2:16" s="6" customFormat="1" ht="12.75" x14ac:dyDescent="0.2">
      <c r="B156" s="6" t="str">
        <f>IF(ACOMPANHAMENTO_03[[#This Row],[MAT]]="","",COUNTA($C$8:C156))</f>
        <v/>
      </c>
      <c r="C156" s="3"/>
      <c r="D156" s="26" t="str">
        <f>IFERROR(VLOOKUP(ACOMPANHAMENTO_03[[#This Row],[MAT]],FUNCIONARIOS[],3,FALSE),"")</f>
        <v/>
      </c>
      <c r="E156" s="26" t="str">
        <f>IFERROR(VLOOKUP(ACOMPANHAMENTO_03[[#This Row],[MAT]],FUNCIONARIOS[],4,FALSE),"")</f>
        <v/>
      </c>
      <c r="F156" s="8"/>
      <c r="G156" s="7"/>
      <c r="H156" s="28" t="str">
        <f>IFERROR(VLOOKUP(ACOMPANHAMENTO_03[[#This Row],[COD.S]],TABELA_PRODUÇÃO[[COD]:[SERVIÇOS]],3,FALSE),"")</f>
        <v/>
      </c>
      <c r="I156" s="28" t="str">
        <f>IFERROR(VLOOKUP(ACOMPANHAMENTO_03[[#This Row],[COD.S]],TABELA_PRODUÇÃO[[COD]:[UND.]],4,FALSE),"")</f>
        <v/>
      </c>
      <c r="J156" s="8"/>
      <c r="K156" s="58"/>
      <c r="L156" s="9"/>
      <c r="M15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5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5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56" s="6">
        <f>ACOMPANHAMENTO_03[[#This Row],[QUANT]]</f>
        <v>0</v>
      </c>
    </row>
    <row r="157" spans="2:16" s="6" customFormat="1" ht="12.75" x14ac:dyDescent="0.2">
      <c r="B157" s="6" t="str">
        <f>IF(ACOMPANHAMENTO_03[[#This Row],[MAT]]="","",COUNTA($C$8:C157))</f>
        <v/>
      </c>
      <c r="C157" s="3"/>
      <c r="D157" s="26" t="str">
        <f>IFERROR(VLOOKUP(ACOMPANHAMENTO_03[[#This Row],[MAT]],FUNCIONARIOS[],3,FALSE),"")</f>
        <v/>
      </c>
      <c r="E157" s="26" t="str">
        <f>IFERROR(VLOOKUP(ACOMPANHAMENTO_03[[#This Row],[MAT]],FUNCIONARIOS[],4,FALSE),"")</f>
        <v/>
      </c>
      <c r="F157" s="8"/>
      <c r="G157" s="7"/>
      <c r="H157" s="28" t="str">
        <f>IFERROR(VLOOKUP(ACOMPANHAMENTO_03[[#This Row],[COD.S]],TABELA_PRODUÇÃO[[COD]:[SERVIÇOS]],3,FALSE),"")</f>
        <v/>
      </c>
      <c r="I157" s="28" t="str">
        <f>IFERROR(VLOOKUP(ACOMPANHAMENTO_03[[#This Row],[COD.S]],TABELA_PRODUÇÃO[[COD]:[UND.]],4,FALSE),"")</f>
        <v/>
      </c>
      <c r="J157" s="8"/>
      <c r="K157" s="58"/>
      <c r="L157" s="9"/>
      <c r="M15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5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5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57" s="6">
        <f>ACOMPANHAMENTO_03[[#This Row],[QUANT]]</f>
        <v>0</v>
      </c>
    </row>
    <row r="158" spans="2:16" s="6" customFormat="1" ht="12.75" x14ac:dyDescent="0.2">
      <c r="B158" s="6" t="str">
        <f>IF(ACOMPANHAMENTO_03[[#This Row],[MAT]]="","",COUNTA($C$8:C158))</f>
        <v/>
      </c>
      <c r="C158" s="3"/>
      <c r="D158" s="26" t="str">
        <f>IFERROR(VLOOKUP(ACOMPANHAMENTO_03[[#This Row],[MAT]],FUNCIONARIOS[],3,FALSE),"")</f>
        <v/>
      </c>
      <c r="E158" s="26" t="str">
        <f>IFERROR(VLOOKUP(ACOMPANHAMENTO_03[[#This Row],[MAT]],FUNCIONARIOS[],4,FALSE),"")</f>
        <v/>
      </c>
      <c r="F158" s="8"/>
      <c r="G158" s="7"/>
      <c r="H158" s="28" t="str">
        <f>IFERROR(VLOOKUP(ACOMPANHAMENTO_03[[#This Row],[COD.S]],TABELA_PRODUÇÃO[[COD]:[SERVIÇOS]],3,FALSE),"")</f>
        <v/>
      </c>
      <c r="I158" s="28" t="str">
        <f>IFERROR(VLOOKUP(ACOMPANHAMENTO_03[[#This Row],[COD.S]],TABELA_PRODUÇÃO[[COD]:[UND.]],4,FALSE),"")</f>
        <v/>
      </c>
      <c r="J158" s="8"/>
      <c r="K158" s="58"/>
      <c r="L158" s="9"/>
      <c r="M15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5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5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58" s="6">
        <f>ACOMPANHAMENTO_03[[#This Row],[QUANT]]</f>
        <v>0</v>
      </c>
    </row>
    <row r="159" spans="2:16" s="6" customFormat="1" ht="12.75" x14ac:dyDescent="0.2">
      <c r="B159" s="6" t="str">
        <f>IF(ACOMPANHAMENTO_03[[#This Row],[MAT]]="","",COUNTA($C$8:C159))</f>
        <v/>
      </c>
      <c r="C159" s="3"/>
      <c r="D159" s="26" t="str">
        <f>IFERROR(VLOOKUP(ACOMPANHAMENTO_03[[#This Row],[MAT]],FUNCIONARIOS[],3,FALSE),"")</f>
        <v/>
      </c>
      <c r="E159" s="26" t="str">
        <f>IFERROR(VLOOKUP(ACOMPANHAMENTO_03[[#This Row],[MAT]],FUNCIONARIOS[],4,FALSE),"")</f>
        <v/>
      </c>
      <c r="F159" s="8"/>
      <c r="G159" s="7"/>
      <c r="H159" s="28" t="str">
        <f>IFERROR(VLOOKUP(ACOMPANHAMENTO_03[[#This Row],[COD.S]],TABELA_PRODUÇÃO[[COD]:[SERVIÇOS]],3,FALSE),"")</f>
        <v/>
      </c>
      <c r="I159" s="28" t="str">
        <f>IFERROR(VLOOKUP(ACOMPANHAMENTO_03[[#This Row],[COD.S]],TABELA_PRODUÇÃO[[COD]:[UND.]],4,FALSE),"")</f>
        <v/>
      </c>
      <c r="J159" s="8"/>
      <c r="K159" s="58"/>
      <c r="L159" s="9"/>
      <c r="M15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5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5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59" s="6">
        <f>ACOMPANHAMENTO_03[[#This Row],[QUANT]]</f>
        <v>0</v>
      </c>
    </row>
    <row r="160" spans="2:16" s="6" customFormat="1" ht="12.75" x14ac:dyDescent="0.2">
      <c r="B160" s="6" t="str">
        <f>IF(ACOMPANHAMENTO_03[[#This Row],[MAT]]="","",COUNTA($C$8:C160))</f>
        <v/>
      </c>
      <c r="C160" s="3"/>
      <c r="D160" s="26" t="str">
        <f>IFERROR(VLOOKUP(ACOMPANHAMENTO_03[[#This Row],[MAT]],FUNCIONARIOS[],3,FALSE),"")</f>
        <v/>
      </c>
      <c r="E160" s="26" t="str">
        <f>IFERROR(VLOOKUP(ACOMPANHAMENTO_03[[#This Row],[MAT]],FUNCIONARIOS[],4,FALSE),"")</f>
        <v/>
      </c>
      <c r="F160" s="8"/>
      <c r="G160" s="7"/>
      <c r="H160" s="28" t="str">
        <f>IFERROR(VLOOKUP(ACOMPANHAMENTO_03[[#This Row],[COD.S]],TABELA_PRODUÇÃO[[COD]:[SERVIÇOS]],3,FALSE),"")</f>
        <v/>
      </c>
      <c r="I160" s="28" t="str">
        <f>IFERROR(VLOOKUP(ACOMPANHAMENTO_03[[#This Row],[COD.S]],TABELA_PRODUÇÃO[[COD]:[UND.]],4,FALSE),"")</f>
        <v/>
      </c>
      <c r="J160" s="8"/>
      <c r="K160" s="58"/>
      <c r="L160" s="9"/>
      <c r="M16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6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6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60" s="6">
        <f>ACOMPANHAMENTO_03[[#This Row],[QUANT]]</f>
        <v>0</v>
      </c>
    </row>
    <row r="161" spans="2:16" s="6" customFormat="1" ht="12.75" x14ac:dyDescent="0.2">
      <c r="B161" s="6" t="str">
        <f>IF(ACOMPANHAMENTO_03[[#This Row],[MAT]]="","",COUNTA($C$8:C161))</f>
        <v/>
      </c>
      <c r="C161" s="3"/>
      <c r="D161" s="26" t="str">
        <f>IFERROR(VLOOKUP(ACOMPANHAMENTO_03[[#This Row],[MAT]],FUNCIONARIOS[],3,FALSE),"")</f>
        <v/>
      </c>
      <c r="E161" s="26" t="str">
        <f>IFERROR(VLOOKUP(ACOMPANHAMENTO_03[[#This Row],[MAT]],FUNCIONARIOS[],4,FALSE),"")</f>
        <v/>
      </c>
      <c r="F161" s="8"/>
      <c r="G161" s="7"/>
      <c r="H161" s="28" t="str">
        <f>IFERROR(VLOOKUP(ACOMPANHAMENTO_03[[#This Row],[COD.S]],TABELA_PRODUÇÃO[[COD]:[SERVIÇOS]],3,FALSE),"")</f>
        <v/>
      </c>
      <c r="I161" s="28" t="str">
        <f>IFERROR(VLOOKUP(ACOMPANHAMENTO_03[[#This Row],[COD.S]],TABELA_PRODUÇÃO[[COD]:[UND.]],4,FALSE),"")</f>
        <v/>
      </c>
      <c r="J161" s="8"/>
      <c r="K161" s="58"/>
      <c r="L161" s="9"/>
      <c r="M16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6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6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61" s="6">
        <f>ACOMPANHAMENTO_03[[#This Row],[QUANT]]</f>
        <v>0</v>
      </c>
    </row>
    <row r="162" spans="2:16" s="6" customFormat="1" ht="12.75" x14ac:dyDescent="0.2">
      <c r="B162" s="6" t="str">
        <f>IF(ACOMPANHAMENTO_03[[#This Row],[MAT]]="","",COUNTA($C$8:C162))</f>
        <v/>
      </c>
      <c r="C162" s="3"/>
      <c r="D162" s="26" t="str">
        <f>IFERROR(VLOOKUP(ACOMPANHAMENTO_03[[#This Row],[MAT]],FUNCIONARIOS[],3,FALSE),"")</f>
        <v/>
      </c>
      <c r="E162" s="26" t="str">
        <f>IFERROR(VLOOKUP(ACOMPANHAMENTO_03[[#This Row],[MAT]],FUNCIONARIOS[],4,FALSE),"")</f>
        <v/>
      </c>
      <c r="F162" s="8"/>
      <c r="G162" s="7"/>
      <c r="H162" s="28" t="str">
        <f>IFERROR(VLOOKUP(ACOMPANHAMENTO_03[[#This Row],[COD.S]],TABELA_PRODUÇÃO[[COD]:[SERVIÇOS]],3,FALSE),"")</f>
        <v/>
      </c>
      <c r="I162" s="28" t="str">
        <f>IFERROR(VLOOKUP(ACOMPANHAMENTO_03[[#This Row],[COD.S]],TABELA_PRODUÇÃO[[COD]:[UND.]],4,FALSE),"")</f>
        <v/>
      </c>
      <c r="J162" s="8"/>
      <c r="K162" s="58"/>
      <c r="L162" s="9"/>
      <c r="M16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6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6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62" s="6">
        <f>ACOMPANHAMENTO_03[[#This Row],[QUANT]]</f>
        <v>0</v>
      </c>
    </row>
    <row r="163" spans="2:16" s="6" customFormat="1" ht="12.75" x14ac:dyDescent="0.2">
      <c r="B163" s="6" t="str">
        <f>IF(ACOMPANHAMENTO_03[[#This Row],[MAT]]="","",COUNTA($C$8:C163))</f>
        <v/>
      </c>
      <c r="C163" s="3"/>
      <c r="D163" s="26" t="str">
        <f>IFERROR(VLOOKUP(ACOMPANHAMENTO_03[[#This Row],[MAT]],FUNCIONARIOS[],3,FALSE),"")</f>
        <v/>
      </c>
      <c r="E163" s="26" t="str">
        <f>IFERROR(VLOOKUP(ACOMPANHAMENTO_03[[#This Row],[MAT]],FUNCIONARIOS[],4,FALSE),"")</f>
        <v/>
      </c>
      <c r="F163" s="8"/>
      <c r="G163" s="7"/>
      <c r="H163" s="28" t="str">
        <f>IFERROR(VLOOKUP(ACOMPANHAMENTO_03[[#This Row],[COD.S]],TABELA_PRODUÇÃO[[COD]:[SERVIÇOS]],3,FALSE),"")</f>
        <v/>
      </c>
      <c r="I163" s="28" t="str">
        <f>IFERROR(VLOOKUP(ACOMPANHAMENTO_03[[#This Row],[COD.S]],TABELA_PRODUÇÃO[[COD]:[UND.]],4,FALSE),"")</f>
        <v/>
      </c>
      <c r="J163" s="8"/>
      <c r="K163" s="58"/>
      <c r="L163" s="9"/>
      <c r="M16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6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6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63" s="6">
        <f>ACOMPANHAMENTO_03[[#This Row],[QUANT]]</f>
        <v>0</v>
      </c>
    </row>
    <row r="164" spans="2:16" s="6" customFormat="1" ht="12.75" x14ac:dyDescent="0.2">
      <c r="B164" s="6" t="str">
        <f>IF(ACOMPANHAMENTO_03[[#This Row],[MAT]]="","",COUNTA($C$8:C164))</f>
        <v/>
      </c>
      <c r="C164" s="3"/>
      <c r="D164" s="26" t="str">
        <f>IFERROR(VLOOKUP(ACOMPANHAMENTO_03[[#This Row],[MAT]],FUNCIONARIOS[],3,FALSE),"")</f>
        <v/>
      </c>
      <c r="E164" s="26" t="str">
        <f>IFERROR(VLOOKUP(ACOMPANHAMENTO_03[[#This Row],[MAT]],FUNCIONARIOS[],4,FALSE),"")</f>
        <v/>
      </c>
      <c r="F164" s="8"/>
      <c r="G164" s="7"/>
      <c r="H164" s="28" t="str">
        <f>IFERROR(VLOOKUP(ACOMPANHAMENTO_03[[#This Row],[COD.S]],TABELA_PRODUÇÃO[[COD]:[SERVIÇOS]],3,FALSE),"")</f>
        <v/>
      </c>
      <c r="I164" s="28" t="str">
        <f>IFERROR(VLOOKUP(ACOMPANHAMENTO_03[[#This Row],[COD.S]],TABELA_PRODUÇÃO[[COD]:[UND.]],4,FALSE),"")</f>
        <v/>
      </c>
      <c r="J164" s="8"/>
      <c r="K164" s="58"/>
      <c r="L164" s="9"/>
      <c r="M16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6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6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64" s="6">
        <f>ACOMPANHAMENTO_03[[#This Row],[QUANT]]</f>
        <v>0</v>
      </c>
    </row>
    <row r="165" spans="2:16" s="6" customFormat="1" ht="12.75" x14ac:dyDescent="0.2">
      <c r="B165" s="6" t="str">
        <f>IF(ACOMPANHAMENTO_03[[#This Row],[MAT]]="","",COUNTA($C$8:C165))</f>
        <v/>
      </c>
      <c r="C165" s="3"/>
      <c r="D165" s="26" t="str">
        <f>IFERROR(VLOOKUP(ACOMPANHAMENTO_03[[#This Row],[MAT]],FUNCIONARIOS[],3,FALSE),"")</f>
        <v/>
      </c>
      <c r="E165" s="26" t="str">
        <f>IFERROR(VLOOKUP(ACOMPANHAMENTO_03[[#This Row],[MAT]],FUNCIONARIOS[],4,FALSE),"")</f>
        <v/>
      </c>
      <c r="F165" s="8"/>
      <c r="G165" s="7"/>
      <c r="H165" s="28" t="str">
        <f>IFERROR(VLOOKUP(ACOMPANHAMENTO_03[[#This Row],[COD.S]],TABELA_PRODUÇÃO[[COD]:[SERVIÇOS]],3,FALSE),"")</f>
        <v/>
      </c>
      <c r="I165" s="28" t="str">
        <f>IFERROR(VLOOKUP(ACOMPANHAMENTO_03[[#This Row],[COD.S]],TABELA_PRODUÇÃO[[COD]:[UND.]],4,FALSE),"")</f>
        <v/>
      </c>
      <c r="J165" s="8"/>
      <c r="K165" s="58"/>
      <c r="L165" s="9"/>
      <c r="M16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6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6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65" s="6">
        <f>ACOMPANHAMENTO_03[[#This Row],[QUANT]]</f>
        <v>0</v>
      </c>
    </row>
    <row r="166" spans="2:16" s="6" customFormat="1" ht="12.75" x14ac:dyDescent="0.2">
      <c r="B166" s="6" t="str">
        <f>IF(ACOMPANHAMENTO_03[[#This Row],[MAT]]="","",COUNTA($C$8:C166))</f>
        <v/>
      </c>
      <c r="C166" s="3"/>
      <c r="D166" s="26" t="str">
        <f>IFERROR(VLOOKUP(ACOMPANHAMENTO_03[[#This Row],[MAT]],FUNCIONARIOS[],3,FALSE),"")</f>
        <v/>
      </c>
      <c r="E166" s="26" t="str">
        <f>IFERROR(VLOOKUP(ACOMPANHAMENTO_03[[#This Row],[MAT]],FUNCIONARIOS[],4,FALSE),"")</f>
        <v/>
      </c>
      <c r="F166" s="8"/>
      <c r="G166" s="7"/>
      <c r="H166" s="28" t="str">
        <f>IFERROR(VLOOKUP(ACOMPANHAMENTO_03[[#This Row],[COD.S]],TABELA_PRODUÇÃO[[COD]:[SERVIÇOS]],3,FALSE),"")</f>
        <v/>
      </c>
      <c r="I166" s="28" t="str">
        <f>IFERROR(VLOOKUP(ACOMPANHAMENTO_03[[#This Row],[COD.S]],TABELA_PRODUÇÃO[[COD]:[UND.]],4,FALSE),"")</f>
        <v/>
      </c>
      <c r="J166" s="8"/>
      <c r="K166" s="58"/>
      <c r="L166" s="9"/>
      <c r="M16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6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6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66" s="6">
        <f>ACOMPANHAMENTO_03[[#This Row],[QUANT]]</f>
        <v>0</v>
      </c>
    </row>
    <row r="167" spans="2:16" s="6" customFormat="1" ht="12.75" x14ac:dyDescent="0.2">
      <c r="B167" s="6" t="str">
        <f>IF(ACOMPANHAMENTO_03[[#This Row],[MAT]]="","",COUNTA($C$8:C167))</f>
        <v/>
      </c>
      <c r="C167" s="3"/>
      <c r="D167" s="26" t="str">
        <f>IFERROR(VLOOKUP(ACOMPANHAMENTO_03[[#This Row],[MAT]],FUNCIONARIOS[],3,FALSE),"")</f>
        <v/>
      </c>
      <c r="E167" s="26" t="str">
        <f>IFERROR(VLOOKUP(ACOMPANHAMENTO_03[[#This Row],[MAT]],FUNCIONARIOS[],4,FALSE),"")</f>
        <v/>
      </c>
      <c r="F167" s="8"/>
      <c r="G167" s="7"/>
      <c r="H167" s="28" t="str">
        <f>IFERROR(VLOOKUP(ACOMPANHAMENTO_03[[#This Row],[COD.S]],TABELA_PRODUÇÃO[[COD]:[SERVIÇOS]],3,FALSE),"")</f>
        <v/>
      </c>
      <c r="I167" s="28" t="str">
        <f>IFERROR(VLOOKUP(ACOMPANHAMENTO_03[[#This Row],[COD.S]],TABELA_PRODUÇÃO[[COD]:[UND.]],4,FALSE),"")</f>
        <v/>
      </c>
      <c r="J167" s="8"/>
      <c r="K167" s="58"/>
      <c r="L167" s="9"/>
      <c r="M16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6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6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67" s="6">
        <f>ACOMPANHAMENTO_03[[#This Row],[QUANT]]</f>
        <v>0</v>
      </c>
    </row>
    <row r="168" spans="2:16" s="6" customFormat="1" ht="12.75" x14ac:dyDescent="0.2">
      <c r="B168" s="6" t="str">
        <f>IF(ACOMPANHAMENTO_03[[#This Row],[MAT]]="","",COUNTA($C$8:C168))</f>
        <v/>
      </c>
      <c r="C168" s="3"/>
      <c r="D168" s="26" t="str">
        <f>IFERROR(VLOOKUP(ACOMPANHAMENTO_03[[#This Row],[MAT]],FUNCIONARIOS[],3,FALSE),"")</f>
        <v/>
      </c>
      <c r="E168" s="26" t="str">
        <f>IFERROR(VLOOKUP(ACOMPANHAMENTO_03[[#This Row],[MAT]],FUNCIONARIOS[],4,FALSE),"")</f>
        <v/>
      </c>
      <c r="F168" s="8"/>
      <c r="G168" s="7"/>
      <c r="H168" s="28" t="str">
        <f>IFERROR(VLOOKUP(ACOMPANHAMENTO_03[[#This Row],[COD.S]],TABELA_PRODUÇÃO[[COD]:[SERVIÇOS]],3,FALSE),"")</f>
        <v/>
      </c>
      <c r="I168" s="28" t="str">
        <f>IFERROR(VLOOKUP(ACOMPANHAMENTO_03[[#This Row],[COD.S]],TABELA_PRODUÇÃO[[COD]:[UND.]],4,FALSE),"")</f>
        <v/>
      </c>
      <c r="J168" s="8"/>
      <c r="K168" s="58"/>
      <c r="L168" s="9"/>
      <c r="M16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6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6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68" s="6">
        <f>ACOMPANHAMENTO_03[[#This Row],[QUANT]]</f>
        <v>0</v>
      </c>
    </row>
    <row r="169" spans="2:16" s="6" customFormat="1" ht="12.75" x14ac:dyDescent="0.2">
      <c r="B169" s="6" t="str">
        <f>IF(ACOMPANHAMENTO_03[[#This Row],[MAT]]="","",COUNTA($C$8:C169))</f>
        <v/>
      </c>
      <c r="C169" s="3"/>
      <c r="D169" s="26" t="str">
        <f>IFERROR(VLOOKUP(ACOMPANHAMENTO_03[[#This Row],[MAT]],FUNCIONARIOS[],3,FALSE),"")</f>
        <v/>
      </c>
      <c r="E169" s="26" t="str">
        <f>IFERROR(VLOOKUP(ACOMPANHAMENTO_03[[#This Row],[MAT]],FUNCIONARIOS[],4,FALSE),"")</f>
        <v/>
      </c>
      <c r="F169" s="8"/>
      <c r="G169" s="7"/>
      <c r="H169" s="28" t="str">
        <f>IFERROR(VLOOKUP(ACOMPANHAMENTO_03[[#This Row],[COD.S]],TABELA_PRODUÇÃO[[COD]:[SERVIÇOS]],3,FALSE),"")</f>
        <v/>
      </c>
      <c r="I169" s="28" t="str">
        <f>IFERROR(VLOOKUP(ACOMPANHAMENTO_03[[#This Row],[COD.S]],TABELA_PRODUÇÃO[[COD]:[UND.]],4,FALSE),"")</f>
        <v/>
      </c>
      <c r="J169" s="8"/>
      <c r="K169" s="58"/>
      <c r="L169" s="9"/>
      <c r="M16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6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6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69" s="6">
        <f>ACOMPANHAMENTO_03[[#This Row],[QUANT]]</f>
        <v>0</v>
      </c>
    </row>
    <row r="170" spans="2:16" s="6" customFormat="1" ht="12.75" x14ac:dyDescent="0.2">
      <c r="B170" s="6" t="str">
        <f>IF(ACOMPANHAMENTO_03[[#This Row],[MAT]]="","",COUNTA($C$8:C170))</f>
        <v/>
      </c>
      <c r="C170" s="3"/>
      <c r="D170" s="26" t="str">
        <f>IFERROR(VLOOKUP(ACOMPANHAMENTO_03[[#This Row],[MAT]],FUNCIONARIOS[],3,FALSE),"")</f>
        <v/>
      </c>
      <c r="E170" s="26" t="str">
        <f>IFERROR(VLOOKUP(ACOMPANHAMENTO_03[[#This Row],[MAT]],FUNCIONARIOS[],4,FALSE),"")</f>
        <v/>
      </c>
      <c r="F170" s="8"/>
      <c r="G170" s="7"/>
      <c r="H170" s="28" t="str">
        <f>IFERROR(VLOOKUP(ACOMPANHAMENTO_03[[#This Row],[COD.S]],TABELA_PRODUÇÃO[[COD]:[SERVIÇOS]],3,FALSE),"")</f>
        <v/>
      </c>
      <c r="I170" s="28" t="str">
        <f>IFERROR(VLOOKUP(ACOMPANHAMENTO_03[[#This Row],[COD.S]],TABELA_PRODUÇÃO[[COD]:[UND.]],4,FALSE),"")</f>
        <v/>
      </c>
      <c r="J170" s="8"/>
      <c r="K170" s="58"/>
      <c r="L170" s="9"/>
      <c r="M17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7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7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70" s="6">
        <f>ACOMPANHAMENTO_03[[#This Row],[QUANT]]</f>
        <v>0</v>
      </c>
    </row>
    <row r="171" spans="2:16" s="6" customFormat="1" ht="12.75" x14ac:dyDescent="0.2">
      <c r="B171" s="6" t="str">
        <f>IF(ACOMPANHAMENTO_03[[#This Row],[MAT]]="","",COUNTA($C$8:C171))</f>
        <v/>
      </c>
      <c r="C171" s="3"/>
      <c r="D171" s="26" t="str">
        <f>IFERROR(VLOOKUP(ACOMPANHAMENTO_03[[#This Row],[MAT]],FUNCIONARIOS[],3,FALSE),"")</f>
        <v/>
      </c>
      <c r="E171" s="26" t="str">
        <f>IFERROR(VLOOKUP(ACOMPANHAMENTO_03[[#This Row],[MAT]],FUNCIONARIOS[],4,FALSE),"")</f>
        <v/>
      </c>
      <c r="F171" s="8"/>
      <c r="G171" s="7"/>
      <c r="H171" s="28" t="str">
        <f>IFERROR(VLOOKUP(ACOMPANHAMENTO_03[[#This Row],[COD.S]],TABELA_PRODUÇÃO[[COD]:[SERVIÇOS]],3,FALSE),"")</f>
        <v/>
      </c>
      <c r="I171" s="28" t="str">
        <f>IFERROR(VLOOKUP(ACOMPANHAMENTO_03[[#This Row],[COD.S]],TABELA_PRODUÇÃO[[COD]:[UND.]],4,FALSE),"")</f>
        <v/>
      </c>
      <c r="J171" s="8"/>
      <c r="K171" s="58"/>
      <c r="L171" s="9"/>
      <c r="M17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7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7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71" s="6">
        <f>ACOMPANHAMENTO_03[[#This Row],[QUANT]]</f>
        <v>0</v>
      </c>
    </row>
    <row r="172" spans="2:16" s="6" customFormat="1" ht="12.75" x14ac:dyDescent="0.2">
      <c r="B172" s="6" t="str">
        <f>IF(ACOMPANHAMENTO_03[[#This Row],[MAT]]="","",COUNTA($C$8:C172))</f>
        <v/>
      </c>
      <c r="C172" s="3"/>
      <c r="D172" s="26" t="str">
        <f>IFERROR(VLOOKUP(ACOMPANHAMENTO_03[[#This Row],[MAT]],FUNCIONARIOS[],3,FALSE),"")</f>
        <v/>
      </c>
      <c r="E172" s="26" t="str">
        <f>IFERROR(VLOOKUP(ACOMPANHAMENTO_03[[#This Row],[MAT]],FUNCIONARIOS[],4,FALSE),"")</f>
        <v/>
      </c>
      <c r="F172" s="8"/>
      <c r="G172" s="7"/>
      <c r="H172" s="28" t="str">
        <f>IFERROR(VLOOKUP(ACOMPANHAMENTO_03[[#This Row],[COD.S]],TABELA_PRODUÇÃO[[COD]:[SERVIÇOS]],3,FALSE),"")</f>
        <v/>
      </c>
      <c r="I172" s="28" t="str">
        <f>IFERROR(VLOOKUP(ACOMPANHAMENTO_03[[#This Row],[COD.S]],TABELA_PRODUÇÃO[[COD]:[UND.]],4,FALSE),"")</f>
        <v/>
      </c>
      <c r="J172" s="8"/>
      <c r="K172" s="58"/>
      <c r="L172" s="9"/>
      <c r="M17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7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7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72" s="6">
        <f>ACOMPANHAMENTO_03[[#This Row],[QUANT]]</f>
        <v>0</v>
      </c>
    </row>
    <row r="173" spans="2:16" s="6" customFormat="1" ht="12.75" x14ac:dyDescent="0.2">
      <c r="B173" s="6" t="str">
        <f>IF(ACOMPANHAMENTO_03[[#This Row],[MAT]]="","",COUNTA($C$8:C173))</f>
        <v/>
      </c>
      <c r="C173" s="3"/>
      <c r="D173" s="26" t="str">
        <f>IFERROR(VLOOKUP(ACOMPANHAMENTO_03[[#This Row],[MAT]],FUNCIONARIOS[],3,FALSE),"")</f>
        <v/>
      </c>
      <c r="E173" s="26" t="str">
        <f>IFERROR(VLOOKUP(ACOMPANHAMENTO_03[[#This Row],[MAT]],FUNCIONARIOS[],4,FALSE),"")</f>
        <v/>
      </c>
      <c r="F173" s="8"/>
      <c r="G173" s="7"/>
      <c r="H173" s="28" t="str">
        <f>IFERROR(VLOOKUP(ACOMPANHAMENTO_03[[#This Row],[COD.S]],TABELA_PRODUÇÃO[[COD]:[SERVIÇOS]],3,FALSE),"")</f>
        <v/>
      </c>
      <c r="I173" s="28" t="str">
        <f>IFERROR(VLOOKUP(ACOMPANHAMENTO_03[[#This Row],[COD.S]],TABELA_PRODUÇÃO[[COD]:[UND.]],4,FALSE),"")</f>
        <v/>
      </c>
      <c r="J173" s="8"/>
      <c r="K173" s="58"/>
      <c r="L173" s="9"/>
      <c r="M17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7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7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73" s="6">
        <f>ACOMPANHAMENTO_03[[#This Row],[QUANT]]</f>
        <v>0</v>
      </c>
    </row>
    <row r="174" spans="2:16" s="6" customFormat="1" ht="12.75" x14ac:dyDescent="0.2">
      <c r="B174" s="6" t="str">
        <f>IF(ACOMPANHAMENTO_03[[#This Row],[MAT]]="","",COUNTA($C$8:C174))</f>
        <v/>
      </c>
      <c r="C174" s="3"/>
      <c r="D174" s="26" t="str">
        <f>IFERROR(VLOOKUP(ACOMPANHAMENTO_03[[#This Row],[MAT]],FUNCIONARIOS[],3,FALSE),"")</f>
        <v/>
      </c>
      <c r="E174" s="26" t="str">
        <f>IFERROR(VLOOKUP(ACOMPANHAMENTO_03[[#This Row],[MAT]],FUNCIONARIOS[],4,FALSE),"")</f>
        <v/>
      </c>
      <c r="F174" s="8"/>
      <c r="G174" s="7"/>
      <c r="H174" s="28" t="str">
        <f>IFERROR(VLOOKUP(ACOMPANHAMENTO_03[[#This Row],[COD.S]],TABELA_PRODUÇÃO[[COD]:[SERVIÇOS]],3,FALSE),"")</f>
        <v/>
      </c>
      <c r="I174" s="28" t="str">
        <f>IFERROR(VLOOKUP(ACOMPANHAMENTO_03[[#This Row],[COD.S]],TABELA_PRODUÇÃO[[COD]:[UND.]],4,FALSE),"")</f>
        <v/>
      </c>
      <c r="J174" s="8"/>
      <c r="K174" s="58"/>
      <c r="L174" s="9"/>
      <c r="M17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7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7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74" s="6">
        <f>ACOMPANHAMENTO_03[[#This Row],[QUANT]]</f>
        <v>0</v>
      </c>
    </row>
    <row r="175" spans="2:16" s="6" customFormat="1" ht="12.75" x14ac:dyDescent="0.2">
      <c r="B175" s="6" t="str">
        <f>IF(ACOMPANHAMENTO_03[[#This Row],[MAT]]="","",COUNTA($C$8:C175))</f>
        <v/>
      </c>
      <c r="C175" s="3"/>
      <c r="D175" s="26" t="str">
        <f>IFERROR(VLOOKUP(ACOMPANHAMENTO_03[[#This Row],[MAT]],FUNCIONARIOS[],3,FALSE),"")</f>
        <v/>
      </c>
      <c r="E175" s="26" t="str">
        <f>IFERROR(VLOOKUP(ACOMPANHAMENTO_03[[#This Row],[MAT]],FUNCIONARIOS[],4,FALSE),"")</f>
        <v/>
      </c>
      <c r="F175" s="8"/>
      <c r="G175" s="7"/>
      <c r="H175" s="28" t="str">
        <f>IFERROR(VLOOKUP(ACOMPANHAMENTO_03[[#This Row],[COD.S]],TABELA_PRODUÇÃO[[COD]:[SERVIÇOS]],3,FALSE),"")</f>
        <v/>
      </c>
      <c r="I175" s="28" t="str">
        <f>IFERROR(VLOOKUP(ACOMPANHAMENTO_03[[#This Row],[COD.S]],TABELA_PRODUÇÃO[[COD]:[UND.]],4,FALSE),"")</f>
        <v/>
      </c>
      <c r="J175" s="8"/>
      <c r="K175" s="58"/>
      <c r="L175" s="9"/>
      <c r="M17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7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7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75" s="6">
        <f>ACOMPANHAMENTO_03[[#This Row],[QUANT]]</f>
        <v>0</v>
      </c>
    </row>
    <row r="176" spans="2:16" s="6" customFormat="1" ht="12.75" x14ac:dyDescent="0.2">
      <c r="B176" s="6" t="str">
        <f>IF(ACOMPANHAMENTO_03[[#This Row],[MAT]]="","",COUNTA($C$8:C176))</f>
        <v/>
      </c>
      <c r="C176" s="3"/>
      <c r="D176" s="26" t="str">
        <f>IFERROR(VLOOKUP(ACOMPANHAMENTO_03[[#This Row],[MAT]],FUNCIONARIOS[],3,FALSE),"")</f>
        <v/>
      </c>
      <c r="E176" s="26" t="str">
        <f>IFERROR(VLOOKUP(ACOMPANHAMENTO_03[[#This Row],[MAT]],FUNCIONARIOS[],4,FALSE),"")</f>
        <v/>
      </c>
      <c r="F176" s="8"/>
      <c r="G176" s="7"/>
      <c r="H176" s="28" t="str">
        <f>IFERROR(VLOOKUP(ACOMPANHAMENTO_03[[#This Row],[COD.S]],TABELA_PRODUÇÃO[[COD]:[SERVIÇOS]],3,FALSE),"")</f>
        <v/>
      </c>
      <c r="I176" s="28" t="str">
        <f>IFERROR(VLOOKUP(ACOMPANHAMENTO_03[[#This Row],[COD.S]],TABELA_PRODUÇÃO[[COD]:[UND.]],4,FALSE),"")</f>
        <v/>
      </c>
      <c r="J176" s="8"/>
      <c r="K176" s="58"/>
      <c r="L176" s="9"/>
      <c r="M17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7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7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76" s="6">
        <f>ACOMPANHAMENTO_03[[#This Row],[QUANT]]</f>
        <v>0</v>
      </c>
    </row>
    <row r="177" spans="2:16" s="6" customFormat="1" ht="12.75" x14ac:dyDescent="0.2">
      <c r="B177" s="6" t="str">
        <f>IF(ACOMPANHAMENTO_03[[#This Row],[MAT]]="","",COUNTA($C$8:C177))</f>
        <v/>
      </c>
      <c r="C177" s="3"/>
      <c r="D177" s="26" t="str">
        <f>IFERROR(VLOOKUP(ACOMPANHAMENTO_03[[#This Row],[MAT]],FUNCIONARIOS[],3,FALSE),"")</f>
        <v/>
      </c>
      <c r="E177" s="26" t="str">
        <f>IFERROR(VLOOKUP(ACOMPANHAMENTO_03[[#This Row],[MAT]],FUNCIONARIOS[],4,FALSE),"")</f>
        <v/>
      </c>
      <c r="F177" s="8"/>
      <c r="G177" s="7"/>
      <c r="H177" s="28" t="str">
        <f>IFERROR(VLOOKUP(ACOMPANHAMENTO_03[[#This Row],[COD.S]],TABELA_PRODUÇÃO[[COD]:[SERVIÇOS]],3,FALSE),"")</f>
        <v/>
      </c>
      <c r="I177" s="28" t="str">
        <f>IFERROR(VLOOKUP(ACOMPANHAMENTO_03[[#This Row],[COD.S]],TABELA_PRODUÇÃO[[COD]:[UND.]],4,FALSE),"")</f>
        <v/>
      </c>
      <c r="J177" s="8"/>
      <c r="K177" s="58"/>
      <c r="L177" s="9"/>
      <c r="M17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7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7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77" s="6">
        <f>ACOMPANHAMENTO_03[[#This Row],[QUANT]]</f>
        <v>0</v>
      </c>
    </row>
    <row r="178" spans="2:16" s="6" customFormat="1" ht="12.75" x14ac:dyDescent="0.2">
      <c r="B178" s="6" t="str">
        <f>IF(ACOMPANHAMENTO_03[[#This Row],[MAT]]="","",COUNTA($C$8:C178))</f>
        <v/>
      </c>
      <c r="C178" s="3"/>
      <c r="D178" s="26" t="str">
        <f>IFERROR(VLOOKUP(ACOMPANHAMENTO_03[[#This Row],[MAT]],FUNCIONARIOS[],3,FALSE),"")</f>
        <v/>
      </c>
      <c r="E178" s="26" t="str">
        <f>IFERROR(VLOOKUP(ACOMPANHAMENTO_03[[#This Row],[MAT]],FUNCIONARIOS[],4,FALSE),"")</f>
        <v/>
      </c>
      <c r="F178" s="8"/>
      <c r="G178" s="7"/>
      <c r="H178" s="28" t="str">
        <f>IFERROR(VLOOKUP(ACOMPANHAMENTO_03[[#This Row],[COD.S]],TABELA_PRODUÇÃO[[COD]:[SERVIÇOS]],3,FALSE),"")</f>
        <v/>
      </c>
      <c r="I178" s="28" t="str">
        <f>IFERROR(VLOOKUP(ACOMPANHAMENTO_03[[#This Row],[COD.S]],TABELA_PRODUÇÃO[[COD]:[UND.]],4,FALSE),"")</f>
        <v/>
      </c>
      <c r="J178" s="8"/>
      <c r="K178" s="58"/>
      <c r="L178" s="9"/>
      <c r="M17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7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7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78" s="6">
        <f>ACOMPANHAMENTO_03[[#This Row],[QUANT]]</f>
        <v>0</v>
      </c>
    </row>
    <row r="179" spans="2:16" s="6" customFormat="1" ht="12.75" x14ac:dyDescent="0.2">
      <c r="B179" s="6" t="str">
        <f>IF(ACOMPANHAMENTO_03[[#This Row],[MAT]]="","",COUNTA($C$8:C179))</f>
        <v/>
      </c>
      <c r="C179" s="3"/>
      <c r="D179" s="26" t="str">
        <f>IFERROR(VLOOKUP(ACOMPANHAMENTO_03[[#This Row],[MAT]],FUNCIONARIOS[],3,FALSE),"")</f>
        <v/>
      </c>
      <c r="E179" s="26" t="str">
        <f>IFERROR(VLOOKUP(ACOMPANHAMENTO_03[[#This Row],[MAT]],FUNCIONARIOS[],4,FALSE),"")</f>
        <v/>
      </c>
      <c r="F179" s="8"/>
      <c r="G179" s="7"/>
      <c r="H179" s="28" t="str">
        <f>IFERROR(VLOOKUP(ACOMPANHAMENTO_03[[#This Row],[COD.S]],TABELA_PRODUÇÃO[[COD]:[SERVIÇOS]],3,FALSE),"")</f>
        <v/>
      </c>
      <c r="I179" s="28" t="str">
        <f>IFERROR(VLOOKUP(ACOMPANHAMENTO_03[[#This Row],[COD.S]],TABELA_PRODUÇÃO[[COD]:[UND.]],4,FALSE),"")</f>
        <v/>
      </c>
      <c r="J179" s="8"/>
      <c r="K179" s="58"/>
      <c r="L179" s="9"/>
      <c r="M17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7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7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79" s="6">
        <f>ACOMPANHAMENTO_03[[#This Row],[QUANT]]</f>
        <v>0</v>
      </c>
    </row>
    <row r="180" spans="2:16" s="6" customFormat="1" ht="12.75" x14ac:dyDescent="0.2">
      <c r="B180" s="6" t="str">
        <f>IF(ACOMPANHAMENTO_03[[#This Row],[MAT]]="","",COUNTA($C$8:C180))</f>
        <v/>
      </c>
      <c r="C180" s="3"/>
      <c r="D180" s="26" t="str">
        <f>IFERROR(VLOOKUP(ACOMPANHAMENTO_03[[#This Row],[MAT]],FUNCIONARIOS[],3,FALSE),"")</f>
        <v/>
      </c>
      <c r="E180" s="26" t="str">
        <f>IFERROR(VLOOKUP(ACOMPANHAMENTO_03[[#This Row],[MAT]],FUNCIONARIOS[],4,FALSE),"")</f>
        <v/>
      </c>
      <c r="F180" s="8"/>
      <c r="G180" s="7"/>
      <c r="H180" s="28" t="str">
        <f>IFERROR(VLOOKUP(ACOMPANHAMENTO_03[[#This Row],[COD.S]],TABELA_PRODUÇÃO[[COD]:[SERVIÇOS]],3,FALSE),"")</f>
        <v/>
      </c>
      <c r="I180" s="28" t="str">
        <f>IFERROR(VLOOKUP(ACOMPANHAMENTO_03[[#This Row],[COD.S]],TABELA_PRODUÇÃO[[COD]:[UND.]],4,FALSE),"")</f>
        <v/>
      </c>
      <c r="J180" s="8"/>
      <c r="K180" s="58"/>
      <c r="L180" s="9"/>
      <c r="M18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8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8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80" s="6">
        <f>ACOMPANHAMENTO_03[[#This Row],[QUANT]]</f>
        <v>0</v>
      </c>
    </row>
    <row r="181" spans="2:16" s="6" customFormat="1" ht="12.75" x14ac:dyDescent="0.2">
      <c r="B181" s="6" t="str">
        <f>IF(ACOMPANHAMENTO_03[[#This Row],[MAT]]="","",COUNTA($C$8:C181))</f>
        <v/>
      </c>
      <c r="C181" s="3"/>
      <c r="D181" s="26" t="str">
        <f>IFERROR(VLOOKUP(ACOMPANHAMENTO_03[[#This Row],[MAT]],FUNCIONARIOS[],3,FALSE),"")</f>
        <v/>
      </c>
      <c r="E181" s="26" t="str">
        <f>IFERROR(VLOOKUP(ACOMPANHAMENTO_03[[#This Row],[MAT]],FUNCIONARIOS[],4,FALSE),"")</f>
        <v/>
      </c>
      <c r="F181" s="8"/>
      <c r="G181" s="7"/>
      <c r="H181" s="28" t="str">
        <f>IFERROR(VLOOKUP(ACOMPANHAMENTO_03[[#This Row],[COD.S]],TABELA_PRODUÇÃO[[COD]:[SERVIÇOS]],3,FALSE),"")</f>
        <v/>
      </c>
      <c r="I181" s="28" t="str">
        <f>IFERROR(VLOOKUP(ACOMPANHAMENTO_03[[#This Row],[COD.S]],TABELA_PRODUÇÃO[[COD]:[UND.]],4,FALSE),"")</f>
        <v/>
      </c>
      <c r="J181" s="8"/>
      <c r="K181" s="58"/>
      <c r="L181" s="9"/>
      <c r="M18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8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8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81" s="6">
        <f>ACOMPANHAMENTO_03[[#This Row],[QUANT]]</f>
        <v>0</v>
      </c>
    </row>
    <row r="182" spans="2:16" s="6" customFormat="1" ht="12.75" x14ac:dyDescent="0.2">
      <c r="B182" s="6" t="str">
        <f>IF(ACOMPANHAMENTO_03[[#This Row],[MAT]]="","",COUNTA($C$8:C182))</f>
        <v/>
      </c>
      <c r="C182" s="3"/>
      <c r="D182" s="26" t="str">
        <f>IFERROR(VLOOKUP(ACOMPANHAMENTO_03[[#This Row],[MAT]],FUNCIONARIOS[],3,FALSE),"")</f>
        <v/>
      </c>
      <c r="E182" s="26" t="str">
        <f>IFERROR(VLOOKUP(ACOMPANHAMENTO_03[[#This Row],[MAT]],FUNCIONARIOS[],4,FALSE),"")</f>
        <v/>
      </c>
      <c r="F182" s="8"/>
      <c r="G182" s="7"/>
      <c r="H182" s="28" t="str">
        <f>IFERROR(VLOOKUP(ACOMPANHAMENTO_03[[#This Row],[COD.S]],TABELA_PRODUÇÃO[[COD]:[SERVIÇOS]],3,FALSE),"")</f>
        <v/>
      </c>
      <c r="I182" s="28" t="str">
        <f>IFERROR(VLOOKUP(ACOMPANHAMENTO_03[[#This Row],[COD.S]],TABELA_PRODUÇÃO[[COD]:[UND.]],4,FALSE),"")</f>
        <v/>
      </c>
      <c r="J182" s="8"/>
      <c r="K182" s="58"/>
      <c r="L182" s="9"/>
      <c r="M18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8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8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82" s="6">
        <f>ACOMPANHAMENTO_03[[#This Row],[QUANT]]</f>
        <v>0</v>
      </c>
    </row>
    <row r="183" spans="2:16" s="6" customFormat="1" ht="12.75" x14ac:dyDescent="0.2">
      <c r="B183" s="6" t="str">
        <f>IF(ACOMPANHAMENTO_03[[#This Row],[MAT]]="","",COUNTA($C$8:C183))</f>
        <v/>
      </c>
      <c r="C183" s="3"/>
      <c r="D183" s="26" t="str">
        <f>IFERROR(VLOOKUP(ACOMPANHAMENTO_03[[#This Row],[MAT]],FUNCIONARIOS[],3,FALSE),"")</f>
        <v/>
      </c>
      <c r="E183" s="26" t="str">
        <f>IFERROR(VLOOKUP(ACOMPANHAMENTO_03[[#This Row],[MAT]],FUNCIONARIOS[],4,FALSE),"")</f>
        <v/>
      </c>
      <c r="F183" s="8"/>
      <c r="G183" s="7"/>
      <c r="H183" s="28" t="str">
        <f>IFERROR(VLOOKUP(ACOMPANHAMENTO_03[[#This Row],[COD.S]],TABELA_PRODUÇÃO[[COD]:[SERVIÇOS]],3,FALSE),"")</f>
        <v/>
      </c>
      <c r="I183" s="28" t="str">
        <f>IFERROR(VLOOKUP(ACOMPANHAMENTO_03[[#This Row],[COD.S]],TABELA_PRODUÇÃO[[COD]:[UND.]],4,FALSE),"")</f>
        <v/>
      </c>
      <c r="J183" s="8"/>
      <c r="K183" s="58"/>
      <c r="L183" s="9"/>
      <c r="M18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8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8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83" s="6">
        <f>ACOMPANHAMENTO_03[[#This Row],[QUANT]]</f>
        <v>0</v>
      </c>
    </row>
    <row r="184" spans="2:16" s="6" customFormat="1" ht="12.75" x14ac:dyDescent="0.2">
      <c r="B184" s="6" t="str">
        <f>IF(ACOMPANHAMENTO_03[[#This Row],[MAT]]="","",COUNTA($C$8:C184))</f>
        <v/>
      </c>
      <c r="C184" s="3"/>
      <c r="D184" s="26" t="str">
        <f>IFERROR(VLOOKUP(ACOMPANHAMENTO_03[[#This Row],[MAT]],FUNCIONARIOS[],3,FALSE),"")</f>
        <v/>
      </c>
      <c r="E184" s="26" t="str">
        <f>IFERROR(VLOOKUP(ACOMPANHAMENTO_03[[#This Row],[MAT]],FUNCIONARIOS[],4,FALSE),"")</f>
        <v/>
      </c>
      <c r="F184" s="8"/>
      <c r="G184" s="7"/>
      <c r="H184" s="28" t="str">
        <f>IFERROR(VLOOKUP(ACOMPANHAMENTO_03[[#This Row],[COD.S]],TABELA_PRODUÇÃO[[COD]:[SERVIÇOS]],3,FALSE),"")</f>
        <v/>
      </c>
      <c r="I184" s="28" t="str">
        <f>IFERROR(VLOOKUP(ACOMPANHAMENTO_03[[#This Row],[COD.S]],TABELA_PRODUÇÃO[[COD]:[UND.]],4,FALSE),"")</f>
        <v/>
      </c>
      <c r="J184" s="8"/>
      <c r="K184" s="58"/>
      <c r="L184" s="9"/>
      <c r="M18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8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8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84" s="6">
        <f>ACOMPANHAMENTO_03[[#This Row],[QUANT]]</f>
        <v>0</v>
      </c>
    </row>
    <row r="185" spans="2:16" s="6" customFormat="1" ht="12.75" x14ac:dyDescent="0.2">
      <c r="B185" s="6" t="str">
        <f>IF(ACOMPANHAMENTO_03[[#This Row],[MAT]]="","",COUNTA($C$8:C185))</f>
        <v/>
      </c>
      <c r="C185" s="3"/>
      <c r="D185" s="26" t="str">
        <f>IFERROR(VLOOKUP(ACOMPANHAMENTO_03[[#This Row],[MAT]],FUNCIONARIOS[],3,FALSE),"")</f>
        <v/>
      </c>
      <c r="E185" s="26" t="str">
        <f>IFERROR(VLOOKUP(ACOMPANHAMENTO_03[[#This Row],[MAT]],FUNCIONARIOS[],4,FALSE),"")</f>
        <v/>
      </c>
      <c r="F185" s="8"/>
      <c r="G185" s="7"/>
      <c r="H185" s="28" t="str">
        <f>IFERROR(VLOOKUP(ACOMPANHAMENTO_03[[#This Row],[COD.S]],TABELA_PRODUÇÃO[[COD]:[SERVIÇOS]],3,FALSE),"")</f>
        <v/>
      </c>
      <c r="I185" s="28" t="str">
        <f>IFERROR(VLOOKUP(ACOMPANHAMENTO_03[[#This Row],[COD.S]],TABELA_PRODUÇÃO[[COD]:[UND.]],4,FALSE),"")</f>
        <v/>
      </c>
      <c r="J185" s="8"/>
      <c r="K185" s="58"/>
      <c r="L185" s="9"/>
      <c r="M18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8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8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85" s="6">
        <f>ACOMPANHAMENTO_03[[#This Row],[QUANT]]</f>
        <v>0</v>
      </c>
    </row>
    <row r="186" spans="2:16" s="6" customFormat="1" ht="12.75" x14ac:dyDescent="0.2">
      <c r="B186" s="6" t="str">
        <f>IF(ACOMPANHAMENTO_03[[#This Row],[MAT]]="","",COUNTA($C$8:C186))</f>
        <v/>
      </c>
      <c r="C186" s="3"/>
      <c r="D186" s="26" t="str">
        <f>IFERROR(VLOOKUP(ACOMPANHAMENTO_03[[#This Row],[MAT]],FUNCIONARIOS[],3,FALSE),"")</f>
        <v/>
      </c>
      <c r="E186" s="26" t="str">
        <f>IFERROR(VLOOKUP(ACOMPANHAMENTO_03[[#This Row],[MAT]],FUNCIONARIOS[],4,FALSE),"")</f>
        <v/>
      </c>
      <c r="F186" s="8"/>
      <c r="G186" s="7"/>
      <c r="H186" s="28" t="str">
        <f>IFERROR(VLOOKUP(ACOMPANHAMENTO_03[[#This Row],[COD.S]],TABELA_PRODUÇÃO[[COD]:[SERVIÇOS]],3,FALSE),"")</f>
        <v/>
      </c>
      <c r="I186" s="28" t="str">
        <f>IFERROR(VLOOKUP(ACOMPANHAMENTO_03[[#This Row],[COD.S]],TABELA_PRODUÇÃO[[COD]:[UND.]],4,FALSE),"")</f>
        <v/>
      </c>
      <c r="J186" s="8"/>
      <c r="K186" s="58"/>
      <c r="L186" s="9"/>
      <c r="M18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8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8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86" s="6">
        <f>ACOMPANHAMENTO_03[[#This Row],[QUANT]]</f>
        <v>0</v>
      </c>
    </row>
    <row r="187" spans="2:16" s="6" customFormat="1" ht="12.75" x14ac:dyDescent="0.2">
      <c r="B187" s="6" t="str">
        <f>IF(ACOMPANHAMENTO_03[[#This Row],[MAT]]="","",COUNTA($C$8:C187))</f>
        <v/>
      </c>
      <c r="C187" s="3"/>
      <c r="D187" s="26" t="str">
        <f>IFERROR(VLOOKUP(ACOMPANHAMENTO_03[[#This Row],[MAT]],FUNCIONARIOS[],3,FALSE),"")</f>
        <v/>
      </c>
      <c r="E187" s="26" t="str">
        <f>IFERROR(VLOOKUP(ACOMPANHAMENTO_03[[#This Row],[MAT]],FUNCIONARIOS[],4,FALSE),"")</f>
        <v/>
      </c>
      <c r="F187" s="8"/>
      <c r="G187" s="7"/>
      <c r="H187" s="28" t="str">
        <f>IFERROR(VLOOKUP(ACOMPANHAMENTO_03[[#This Row],[COD.S]],TABELA_PRODUÇÃO[[COD]:[SERVIÇOS]],3,FALSE),"")</f>
        <v/>
      </c>
      <c r="I187" s="28" t="str">
        <f>IFERROR(VLOOKUP(ACOMPANHAMENTO_03[[#This Row],[COD.S]],TABELA_PRODUÇÃO[[COD]:[UND.]],4,FALSE),"")</f>
        <v/>
      </c>
      <c r="J187" s="8"/>
      <c r="K187" s="58"/>
      <c r="L187" s="9"/>
      <c r="M18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8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8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87" s="6">
        <f>ACOMPANHAMENTO_03[[#This Row],[QUANT]]</f>
        <v>0</v>
      </c>
    </row>
    <row r="188" spans="2:16" s="6" customFormat="1" ht="12.75" x14ac:dyDescent="0.2">
      <c r="B188" s="6" t="str">
        <f>IF(ACOMPANHAMENTO_03[[#This Row],[MAT]]="","",COUNTA($C$8:C188))</f>
        <v/>
      </c>
      <c r="C188" s="3"/>
      <c r="D188" s="26" t="str">
        <f>IFERROR(VLOOKUP(ACOMPANHAMENTO_03[[#This Row],[MAT]],FUNCIONARIOS[],3,FALSE),"")</f>
        <v/>
      </c>
      <c r="E188" s="26" t="str">
        <f>IFERROR(VLOOKUP(ACOMPANHAMENTO_03[[#This Row],[MAT]],FUNCIONARIOS[],4,FALSE),"")</f>
        <v/>
      </c>
      <c r="F188" s="8"/>
      <c r="G188" s="7"/>
      <c r="H188" s="28" t="str">
        <f>IFERROR(VLOOKUP(ACOMPANHAMENTO_03[[#This Row],[COD.S]],TABELA_PRODUÇÃO[[COD]:[SERVIÇOS]],3,FALSE),"")</f>
        <v/>
      </c>
      <c r="I188" s="28" t="str">
        <f>IFERROR(VLOOKUP(ACOMPANHAMENTO_03[[#This Row],[COD.S]],TABELA_PRODUÇÃO[[COD]:[UND.]],4,FALSE),"")</f>
        <v/>
      </c>
      <c r="J188" s="8"/>
      <c r="K188" s="58"/>
      <c r="L188" s="9"/>
      <c r="M18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8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8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88" s="6">
        <f>ACOMPANHAMENTO_03[[#This Row],[QUANT]]</f>
        <v>0</v>
      </c>
    </row>
    <row r="189" spans="2:16" s="6" customFormat="1" ht="12.75" x14ac:dyDescent="0.2">
      <c r="B189" s="6" t="str">
        <f>IF(ACOMPANHAMENTO_03[[#This Row],[MAT]]="","",COUNTA($C$8:C189))</f>
        <v/>
      </c>
      <c r="C189" s="3"/>
      <c r="D189" s="26" t="str">
        <f>IFERROR(VLOOKUP(ACOMPANHAMENTO_03[[#This Row],[MAT]],FUNCIONARIOS[],3,FALSE),"")</f>
        <v/>
      </c>
      <c r="E189" s="26" t="str">
        <f>IFERROR(VLOOKUP(ACOMPANHAMENTO_03[[#This Row],[MAT]],FUNCIONARIOS[],4,FALSE),"")</f>
        <v/>
      </c>
      <c r="F189" s="8"/>
      <c r="G189" s="7"/>
      <c r="H189" s="28" t="str">
        <f>IFERROR(VLOOKUP(ACOMPANHAMENTO_03[[#This Row],[COD.S]],TABELA_PRODUÇÃO[[COD]:[SERVIÇOS]],3,FALSE),"")</f>
        <v/>
      </c>
      <c r="I189" s="28" t="str">
        <f>IFERROR(VLOOKUP(ACOMPANHAMENTO_03[[#This Row],[COD.S]],TABELA_PRODUÇÃO[[COD]:[UND.]],4,FALSE),"")</f>
        <v/>
      </c>
      <c r="J189" s="8"/>
      <c r="K189" s="58"/>
      <c r="L189" s="9"/>
      <c r="M18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8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8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89" s="6">
        <f>ACOMPANHAMENTO_03[[#This Row],[QUANT]]</f>
        <v>0</v>
      </c>
    </row>
    <row r="190" spans="2:16" s="6" customFormat="1" ht="12.75" x14ac:dyDescent="0.2">
      <c r="B190" s="6" t="str">
        <f>IF(ACOMPANHAMENTO_03[[#This Row],[MAT]]="","",COUNTA($C$8:C190))</f>
        <v/>
      </c>
      <c r="C190" s="3"/>
      <c r="D190" s="26" t="str">
        <f>IFERROR(VLOOKUP(ACOMPANHAMENTO_03[[#This Row],[MAT]],FUNCIONARIOS[],3,FALSE),"")</f>
        <v/>
      </c>
      <c r="E190" s="26" t="str">
        <f>IFERROR(VLOOKUP(ACOMPANHAMENTO_03[[#This Row],[MAT]],FUNCIONARIOS[],4,FALSE),"")</f>
        <v/>
      </c>
      <c r="F190" s="8"/>
      <c r="G190" s="7"/>
      <c r="H190" s="28" t="str">
        <f>IFERROR(VLOOKUP(ACOMPANHAMENTO_03[[#This Row],[COD.S]],TABELA_PRODUÇÃO[[COD]:[SERVIÇOS]],3,FALSE),"")</f>
        <v/>
      </c>
      <c r="I190" s="28" t="str">
        <f>IFERROR(VLOOKUP(ACOMPANHAMENTO_03[[#This Row],[COD.S]],TABELA_PRODUÇÃO[[COD]:[UND.]],4,FALSE),"")</f>
        <v/>
      </c>
      <c r="J190" s="8"/>
      <c r="K190" s="58"/>
      <c r="L190" s="9"/>
      <c r="M19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9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9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90" s="6">
        <f>ACOMPANHAMENTO_03[[#This Row],[QUANT]]</f>
        <v>0</v>
      </c>
    </row>
    <row r="191" spans="2:16" s="6" customFormat="1" ht="12.75" x14ac:dyDescent="0.2">
      <c r="B191" s="6" t="str">
        <f>IF(ACOMPANHAMENTO_03[[#This Row],[MAT]]="","",COUNTA($C$8:C191))</f>
        <v/>
      </c>
      <c r="C191" s="3"/>
      <c r="D191" s="26" t="str">
        <f>IFERROR(VLOOKUP(ACOMPANHAMENTO_03[[#This Row],[MAT]],FUNCIONARIOS[],3,FALSE),"")</f>
        <v/>
      </c>
      <c r="E191" s="26" t="str">
        <f>IFERROR(VLOOKUP(ACOMPANHAMENTO_03[[#This Row],[MAT]],FUNCIONARIOS[],4,FALSE),"")</f>
        <v/>
      </c>
      <c r="F191" s="8"/>
      <c r="G191" s="7"/>
      <c r="H191" s="28" t="str">
        <f>IFERROR(VLOOKUP(ACOMPANHAMENTO_03[[#This Row],[COD.S]],TABELA_PRODUÇÃO[[COD]:[SERVIÇOS]],3,FALSE),"")</f>
        <v/>
      </c>
      <c r="I191" s="28" t="str">
        <f>IFERROR(VLOOKUP(ACOMPANHAMENTO_03[[#This Row],[COD.S]],TABELA_PRODUÇÃO[[COD]:[UND.]],4,FALSE),"")</f>
        <v/>
      </c>
      <c r="J191" s="8"/>
      <c r="K191" s="58"/>
      <c r="L191" s="9"/>
      <c r="M19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9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9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91" s="6">
        <f>ACOMPANHAMENTO_03[[#This Row],[QUANT]]</f>
        <v>0</v>
      </c>
    </row>
    <row r="192" spans="2:16" s="6" customFormat="1" ht="12.75" x14ac:dyDescent="0.2">
      <c r="B192" s="6" t="str">
        <f>IF(ACOMPANHAMENTO_03[[#This Row],[MAT]]="","",COUNTA($C$8:C192))</f>
        <v/>
      </c>
      <c r="C192" s="3"/>
      <c r="D192" s="26" t="str">
        <f>IFERROR(VLOOKUP(ACOMPANHAMENTO_03[[#This Row],[MAT]],FUNCIONARIOS[],3,FALSE),"")</f>
        <v/>
      </c>
      <c r="E192" s="26" t="str">
        <f>IFERROR(VLOOKUP(ACOMPANHAMENTO_03[[#This Row],[MAT]],FUNCIONARIOS[],4,FALSE),"")</f>
        <v/>
      </c>
      <c r="F192" s="8"/>
      <c r="G192" s="7"/>
      <c r="H192" s="28" t="str">
        <f>IFERROR(VLOOKUP(ACOMPANHAMENTO_03[[#This Row],[COD.S]],TABELA_PRODUÇÃO[[COD]:[SERVIÇOS]],3,FALSE),"")</f>
        <v/>
      </c>
      <c r="I192" s="28" t="str">
        <f>IFERROR(VLOOKUP(ACOMPANHAMENTO_03[[#This Row],[COD.S]],TABELA_PRODUÇÃO[[COD]:[UND.]],4,FALSE),"")</f>
        <v/>
      </c>
      <c r="J192" s="8"/>
      <c r="K192" s="58"/>
      <c r="L192" s="9"/>
      <c r="M19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9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9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92" s="6">
        <f>ACOMPANHAMENTO_03[[#This Row],[QUANT]]</f>
        <v>0</v>
      </c>
    </row>
    <row r="193" spans="2:16" s="6" customFormat="1" ht="12.75" x14ac:dyDescent="0.2">
      <c r="B193" s="6" t="str">
        <f>IF(ACOMPANHAMENTO_03[[#This Row],[MAT]]="","",COUNTA($C$8:C193))</f>
        <v/>
      </c>
      <c r="C193" s="3"/>
      <c r="D193" s="26" t="str">
        <f>IFERROR(VLOOKUP(ACOMPANHAMENTO_03[[#This Row],[MAT]],FUNCIONARIOS[],3,FALSE),"")</f>
        <v/>
      </c>
      <c r="E193" s="26" t="str">
        <f>IFERROR(VLOOKUP(ACOMPANHAMENTO_03[[#This Row],[MAT]],FUNCIONARIOS[],4,FALSE),"")</f>
        <v/>
      </c>
      <c r="F193" s="8"/>
      <c r="G193" s="7"/>
      <c r="H193" s="28" t="str">
        <f>IFERROR(VLOOKUP(ACOMPANHAMENTO_03[[#This Row],[COD.S]],TABELA_PRODUÇÃO[[COD]:[SERVIÇOS]],3,FALSE),"")</f>
        <v/>
      </c>
      <c r="I193" s="28" t="str">
        <f>IFERROR(VLOOKUP(ACOMPANHAMENTO_03[[#This Row],[COD.S]],TABELA_PRODUÇÃO[[COD]:[UND.]],4,FALSE),"")</f>
        <v/>
      </c>
      <c r="J193" s="8"/>
      <c r="K193" s="58"/>
      <c r="L193" s="9"/>
      <c r="M19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9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9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93" s="6">
        <f>ACOMPANHAMENTO_03[[#This Row],[QUANT]]</f>
        <v>0</v>
      </c>
    </row>
    <row r="194" spans="2:16" s="6" customFormat="1" ht="12.75" x14ac:dyDescent="0.2">
      <c r="B194" s="6" t="str">
        <f>IF(ACOMPANHAMENTO_03[[#This Row],[MAT]]="","",COUNTA($C$8:C194))</f>
        <v/>
      </c>
      <c r="C194" s="3"/>
      <c r="D194" s="26" t="str">
        <f>IFERROR(VLOOKUP(ACOMPANHAMENTO_03[[#This Row],[MAT]],FUNCIONARIOS[],3,FALSE),"")</f>
        <v/>
      </c>
      <c r="E194" s="26" t="str">
        <f>IFERROR(VLOOKUP(ACOMPANHAMENTO_03[[#This Row],[MAT]],FUNCIONARIOS[],4,FALSE),"")</f>
        <v/>
      </c>
      <c r="F194" s="8"/>
      <c r="G194" s="7"/>
      <c r="H194" s="28" t="str">
        <f>IFERROR(VLOOKUP(ACOMPANHAMENTO_03[[#This Row],[COD.S]],TABELA_PRODUÇÃO[[COD]:[SERVIÇOS]],3,FALSE),"")</f>
        <v/>
      </c>
      <c r="I194" s="28" t="str">
        <f>IFERROR(VLOOKUP(ACOMPANHAMENTO_03[[#This Row],[COD.S]],TABELA_PRODUÇÃO[[COD]:[UND.]],4,FALSE),"")</f>
        <v/>
      </c>
      <c r="J194" s="8"/>
      <c r="K194" s="58"/>
      <c r="L194" s="9"/>
      <c r="M19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9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9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94" s="6">
        <f>ACOMPANHAMENTO_03[[#This Row],[QUANT]]</f>
        <v>0</v>
      </c>
    </row>
    <row r="195" spans="2:16" s="6" customFormat="1" ht="12.75" x14ac:dyDescent="0.2">
      <c r="B195" s="6" t="str">
        <f>IF(ACOMPANHAMENTO_03[[#This Row],[MAT]]="","",COUNTA($C$8:C195))</f>
        <v/>
      </c>
      <c r="C195" s="3"/>
      <c r="D195" s="26" t="str">
        <f>IFERROR(VLOOKUP(ACOMPANHAMENTO_03[[#This Row],[MAT]],FUNCIONARIOS[],3,FALSE),"")</f>
        <v/>
      </c>
      <c r="E195" s="26" t="str">
        <f>IFERROR(VLOOKUP(ACOMPANHAMENTO_03[[#This Row],[MAT]],FUNCIONARIOS[],4,FALSE),"")</f>
        <v/>
      </c>
      <c r="F195" s="8"/>
      <c r="G195" s="7"/>
      <c r="H195" s="28" t="str">
        <f>IFERROR(VLOOKUP(ACOMPANHAMENTO_03[[#This Row],[COD.S]],TABELA_PRODUÇÃO[[COD]:[SERVIÇOS]],3,FALSE),"")</f>
        <v/>
      </c>
      <c r="I195" s="28" t="str">
        <f>IFERROR(VLOOKUP(ACOMPANHAMENTO_03[[#This Row],[COD.S]],TABELA_PRODUÇÃO[[COD]:[UND.]],4,FALSE),"")</f>
        <v/>
      </c>
      <c r="J195" s="8"/>
      <c r="K195" s="58"/>
      <c r="L195" s="9"/>
      <c r="M19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9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9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95" s="6">
        <f>ACOMPANHAMENTO_03[[#This Row],[QUANT]]</f>
        <v>0</v>
      </c>
    </row>
    <row r="196" spans="2:16" s="6" customFormat="1" ht="12.75" x14ac:dyDescent="0.2">
      <c r="B196" s="6" t="str">
        <f>IF(ACOMPANHAMENTO_03[[#This Row],[MAT]]="","",COUNTA($C$8:C196))</f>
        <v/>
      </c>
      <c r="C196" s="3"/>
      <c r="D196" s="26" t="str">
        <f>IFERROR(VLOOKUP(ACOMPANHAMENTO_03[[#This Row],[MAT]],FUNCIONARIOS[],3,FALSE),"")</f>
        <v/>
      </c>
      <c r="E196" s="26" t="str">
        <f>IFERROR(VLOOKUP(ACOMPANHAMENTO_03[[#This Row],[MAT]],FUNCIONARIOS[],4,FALSE),"")</f>
        <v/>
      </c>
      <c r="F196" s="8"/>
      <c r="G196" s="7"/>
      <c r="H196" s="28" t="str">
        <f>IFERROR(VLOOKUP(ACOMPANHAMENTO_03[[#This Row],[COD.S]],TABELA_PRODUÇÃO[[COD]:[SERVIÇOS]],3,FALSE),"")</f>
        <v/>
      </c>
      <c r="I196" s="28" t="str">
        <f>IFERROR(VLOOKUP(ACOMPANHAMENTO_03[[#This Row],[COD.S]],TABELA_PRODUÇÃO[[COD]:[UND.]],4,FALSE),"")</f>
        <v/>
      </c>
      <c r="J196" s="8"/>
      <c r="K196" s="58"/>
      <c r="L196" s="9"/>
      <c r="M19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9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9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96" s="6">
        <f>ACOMPANHAMENTO_03[[#This Row],[QUANT]]</f>
        <v>0</v>
      </c>
    </row>
    <row r="197" spans="2:16" s="6" customFormat="1" ht="12.75" x14ac:dyDescent="0.2">
      <c r="B197" s="6" t="str">
        <f>IF(ACOMPANHAMENTO_03[[#This Row],[MAT]]="","",COUNTA($C$8:C197))</f>
        <v/>
      </c>
      <c r="C197" s="3"/>
      <c r="D197" s="26" t="str">
        <f>IFERROR(VLOOKUP(ACOMPANHAMENTO_03[[#This Row],[MAT]],FUNCIONARIOS[],3,FALSE),"")</f>
        <v/>
      </c>
      <c r="E197" s="26" t="str">
        <f>IFERROR(VLOOKUP(ACOMPANHAMENTO_03[[#This Row],[MAT]],FUNCIONARIOS[],4,FALSE),"")</f>
        <v/>
      </c>
      <c r="F197" s="8"/>
      <c r="G197" s="7"/>
      <c r="H197" s="28" t="str">
        <f>IFERROR(VLOOKUP(ACOMPANHAMENTO_03[[#This Row],[COD.S]],TABELA_PRODUÇÃO[[COD]:[SERVIÇOS]],3,FALSE),"")</f>
        <v/>
      </c>
      <c r="I197" s="28" t="str">
        <f>IFERROR(VLOOKUP(ACOMPANHAMENTO_03[[#This Row],[COD.S]],TABELA_PRODUÇÃO[[COD]:[UND.]],4,FALSE),"")</f>
        <v/>
      </c>
      <c r="J197" s="8"/>
      <c r="K197" s="58"/>
      <c r="L197" s="9"/>
      <c r="M19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9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9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97" s="6">
        <f>ACOMPANHAMENTO_03[[#This Row],[QUANT]]</f>
        <v>0</v>
      </c>
    </row>
    <row r="198" spans="2:16" s="6" customFormat="1" ht="12.75" x14ac:dyDescent="0.2">
      <c r="B198" s="6" t="str">
        <f>IF(ACOMPANHAMENTO_03[[#This Row],[MAT]]="","",COUNTA($C$8:C198))</f>
        <v/>
      </c>
      <c r="C198" s="3"/>
      <c r="D198" s="26" t="str">
        <f>IFERROR(VLOOKUP(ACOMPANHAMENTO_03[[#This Row],[MAT]],FUNCIONARIOS[],3,FALSE),"")</f>
        <v/>
      </c>
      <c r="E198" s="26" t="str">
        <f>IFERROR(VLOOKUP(ACOMPANHAMENTO_03[[#This Row],[MAT]],FUNCIONARIOS[],4,FALSE),"")</f>
        <v/>
      </c>
      <c r="F198" s="8"/>
      <c r="G198" s="7"/>
      <c r="H198" s="28" t="str">
        <f>IFERROR(VLOOKUP(ACOMPANHAMENTO_03[[#This Row],[COD.S]],TABELA_PRODUÇÃO[[COD]:[SERVIÇOS]],3,FALSE),"")</f>
        <v/>
      </c>
      <c r="I198" s="28" t="str">
        <f>IFERROR(VLOOKUP(ACOMPANHAMENTO_03[[#This Row],[COD.S]],TABELA_PRODUÇÃO[[COD]:[UND.]],4,FALSE),"")</f>
        <v/>
      </c>
      <c r="J198" s="8"/>
      <c r="K198" s="58"/>
      <c r="L198" s="9"/>
      <c r="M19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9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9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98" s="6">
        <f>ACOMPANHAMENTO_03[[#This Row],[QUANT]]</f>
        <v>0</v>
      </c>
    </row>
    <row r="199" spans="2:16" s="6" customFormat="1" ht="12.75" x14ac:dyDescent="0.2">
      <c r="B199" s="6" t="str">
        <f>IF(ACOMPANHAMENTO_03[[#This Row],[MAT]]="","",COUNTA($C$8:C199))</f>
        <v/>
      </c>
      <c r="C199" s="3"/>
      <c r="D199" s="26" t="str">
        <f>IFERROR(VLOOKUP(ACOMPANHAMENTO_03[[#This Row],[MAT]],FUNCIONARIOS[],3,FALSE),"")</f>
        <v/>
      </c>
      <c r="E199" s="26" t="str">
        <f>IFERROR(VLOOKUP(ACOMPANHAMENTO_03[[#This Row],[MAT]],FUNCIONARIOS[],4,FALSE),"")</f>
        <v/>
      </c>
      <c r="F199" s="8"/>
      <c r="G199" s="7"/>
      <c r="H199" s="28" t="str">
        <f>IFERROR(VLOOKUP(ACOMPANHAMENTO_03[[#This Row],[COD.S]],TABELA_PRODUÇÃO[[COD]:[SERVIÇOS]],3,FALSE),"")</f>
        <v/>
      </c>
      <c r="I199" s="28" t="str">
        <f>IFERROR(VLOOKUP(ACOMPANHAMENTO_03[[#This Row],[COD.S]],TABELA_PRODUÇÃO[[COD]:[UND.]],4,FALSE),"")</f>
        <v/>
      </c>
      <c r="J199" s="8"/>
      <c r="K199" s="58"/>
      <c r="L199" s="9"/>
      <c r="M19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19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19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199" s="6">
        <f>ACOMPANHAMENTO_03[[#This Row],[QUANT]]</f>
        <v>0</v>
      </c>
    </row>
    <row r="200" spans="2:16" s="6" customFormat="1" ht="12.75" x14ac:dyDescent="0.2">
      <c r="B200" s="6" t="str">
        <f>IF(ACOMPANHAMENTO_03[[#This Row],[MAT]]="","",COUNTA($C$8:C200))</f>
        <v/>
      </c>
      <c r="C200" s="3"/>
      <c r="D200" s="26" t="str">
        <f>IFERROR(VLOOKUP(ACOMPANHAMENTO_03[[#This Row],[MAT]],FUNCIONARIOS[],3,FALSE),"")</f>
        <v/>
      </c>
      <c r="E200" s="26" t="str">
        <f>IFERROR(VLOOKUP(ACOMPANHAMENTO_03[[#This Row],[MAT]],FUNCIONARIOS[],4,FALSE),"")</f>
        <v/>
      </c>
      <c r="F200" s="8"/>
      <c r="G200" s="7"/>
      <c r="H200" s="28" t="str">
        <f>IFERROR(VLOOKUP(ACOMPANHAMENTO_03[[#This Row],[COD.S]],TABELA_PRODUÇÃO[[COD]:[SERVIÇOS]],3,FALSE),"")</f>
        <v/>
      </c>
      <c r="I200" s="28" t="str">
        <f>IFERROR(VLOOKUP(ACOMPANHAMENTO_03[[#This Row],[COD.S]],TABELA_PRODUÇÃO[[COD]:[UND.]],4,FALSE),"")</f>
        <v/>
      </c>
      <c r="J200" s="8"/>
      <c r="K200" s="58"/>
      <c r="L200" s="9"/>
      <c r="M20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0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0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00" s="6">
        <f>ACOMPANHAMENTO_03[[#This Row],[QUANT]]</f>
        <v>0</v>
      </c>
    </row>
    <row r="201" spans="2:16" s="6" customFormat="1" ht="12.75" x14ac:dyDescent="0.2">
      <c r="B201" s="6" t="str">
        <f>IF(ACOMPANHAMENTO_03[[#This Row],[MAT]]="","",COUNTA($C$8:C201))</f>
        <v/>
      </c>
      <c r="C201" s="3"/>
      <c r="D201" s="26" t="str">
        <f>IFERROR(VLOOKUP(ACOMPANHAMENTO_03[[#This Row],[MAT]],FUNCIONARIOS[],3,FALSE),"")</f>
        <v/>
      </c>
      <c r="E201" s="26" t="str">
        <f>IFERROR(VLOOKUP(ACOMPANHAMENTO_03[[#This Row],[MAT]],FUNCIONARIOS[],4,FALSE),"")</f>
        <v/>
      </c>
      <c r="F201" s="8"/>
      <c r="G201" s="7"/>
      <c r="H201" s="28" t="str">
        <f>IFERROR(VLOOKUP(ACOMPANHAMENTO_03[[#This Row],[COD.S]],TABELA_PRODUÇÃO[[COD]:[SERVIÇOS]],3,FALSE),"")</f>
        <v/>
      </c>
      <c r="I201" s="28" t="str">
        <f>IFERROR(VLOOKUP(ACOMPANHAMENTO_03[[#This Row],[COD.S]],TABELA_PRODUÇÃO[[COD]:[UND.]],4,FALSE),"")</f>
        <v/>
      </c>
      <c r="J201" s="8"/>
      <c r="K201" s="58"/>
      <c r="L201" s="9"/>
      <c r="M20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0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0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01" s="6">
        <f>ACOMPANHAMENTO_03[[#This Row],[QUANT]]</f>
        <v>0</v>
      </c>
    </row>
    <row r="202" spans="2:16" s="6" customFormat="1" ht="12.75" x14ac:dyDescent="0.2">
      <c r="B202" s="6" t="str">
        <f>IF(ACOMPANHAMENTO_03[[#This Row],[MAT]]="","",COUNTA($C$8:C202))</f>
        <v/>
      </c>
      <c r="C202" s="3"/>
      <c r="D202" s="26" t="str">
        <f>IFERROR(VLOOKUP(ACOMPANHAMENTO_03[[#This Row],[MAT]],FUNCIONARIOS[],3,FALSE),"")</f>
        <v/>
      </c>
      <c r="E202" s="26" t="str">
        <f>IFERROR(VLOOKUP(ACOMPANHAMENTO_03[[#This Row],[MAT]],FUNCIONARIOS[],4,FALSE),"")</f>
        <v/>
      </c>
      <c r="F202" s="8"/>
      <c r="G202" s="7"/>
      <c r="H202" s="28" t="str">
        <f>IFERROR(VLOOKUP(ACOMPANHAMENTO_03[[#This Row],[COD.S]],TABELA_PRODUÇÃO[[COD]:[SERVIÇOS]],3,FALSE),"")</f>
        <v/>
      </c>
      <c r="I202" s="28" t="str">
        <f>IFERROR(VLOOKUP(ACOMPANHAMENTO_03[[#This Row],[COD.S]],TABELA_PRODUÇÃO[[COD]:[UND.]],4,FALSE),"")</f>
        <v/>
      </c>
      <c r="J202" s="8"/>
      <c r="K202" s="58"/>
      <c r="L202" s="9"/>
      <c r="M20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0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0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02" s="6">
        <f>ACOMPANHAMENTO_03[[#This Row],[QUANT]]</f>
        <v>0</v>
      </c>
    </row>
    <row r="203" spans="2:16" s="6" customFormat="1" ht="12.75" x14ac:dyDescent="0.2">
      <c r="B203" s="6" t="str">
        <f>IF(ACOMPANHAMENTO_03[[#This Row],[MAT]]="","",COUNTA($C$8:C203))</f>
        <v/>
      </c>
      <c r="C203" s="3"/>
      <c r="D203" s="26" t="str">
        <f>IFERROR(VLOOKUP(ACOMPANHAMENTO_03[[#This Row],[MAT]],FUNCIONARIOS[],3,FALSE),"")</f>
        <v/>
      </c>
      <c r="E203" s="26" t="str">
        <f>IFERROR(VLOOKUP(ACOMPANHAMENTO_03[[#This Row],[MAT]],FUNCIONARIOS[],4,FALSE),"")</f>
        <v/>
      </c>
      <c r="F203" s="8"/>
      <c r="G203" s="7"/>
      <c r="H203" s="28" t="str">
        <f>IFERROR(VLOOKUP(ACOMPANHAMENTO_03[[#This Row],[COD.S]],TABELA_PRODUÇÃO[[COD]:[SERVIÇOS]],3,FALSE),"")</f>
        <v/>
      </c>
      <c r="I203" s="28" t="str">
        <f>IFERROR(VLOOKUP(ACOMPANHAMENTO_03[[#This Row],[COD.S]],TABELA_PRODUÇÃO[[COD]:[UND.]],4,FALSE),"")</f>
        <v/>
      </c>
      <c r="J203" s="8"/>
      <c r="K203" s="58"/>
      <c r="L203" s="9"/>
      <c r="M20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0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0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03" s="6">
        <f>ACOMPANHAMENTO_03[[#This Row],[QUANT]]</f>
        <v>0</v>
      </c>
    </row>
    <row r="204" spans="2:16" s="6" customFormat="1" ht="12.75" x14ac:dyDescent="0.2">
      <c r="B204" s="6" t="str">
        <f>IF(ACOMPANHAMENTO_03[[#This Row],[MAT]]="","",COUNTA($C$8:C204))</f>
        <v/>
      </c>
      <c r="C204" s="3"/>
      <c r="D204" s="26" t="str">
        <f>IFERROR(VLOOKUP(ACOMPANHAMENTO_03[[#This Row],[MAT]],FUNCIONARIOS[],3,FALSE),"")</f>
        <v/>
      </c>
      <c r="E204" s="26" t="str">
        <f>IFERROR(VLOOKUP(ACOMPANHAMENTO_03[[#This Row],[MAT]],FUNCIONARIOS[],4,FALSE),"")</f>
        <v/>
      </c>
      <c r="F204" s="8"/>
      <c r="G204" s="7"/>
      <c r="H204" s="28" t="str">
        <f>IFERROR(VLOOKUP(ACOMPANHAMENTO_03[[#This Row],[COD.S]],TABELA_PRODUÇÃO[[COD]:[SERVIÇOS]],3,FALSE),"")</f>
        <v/>
      </c>
      <c r="I204" s="28" t="str">
        <f>IFERROR(VLOOKUP(ACOMPANHAMENTO_03[[#This Row],[COD.S]],TABELA_PRODUÇÃO[[COD]:[UND.]],4,FALSE),"")</f>
        <v/>
      </c>
      <c r="J204" s="8"/>
      <c r="K204" s="58"/>
      <c r="L204" s="9"/>
      <c r="M20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0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0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04" s="6">
        <f>ACOMPANHAMENTO_03[[#This Row],[QUANT]]</f>
        <v>0</v>
      </c>
    </row>
    <row r="205" spans="2:16" s="6" customFormat="1" ht="12.75" x14ac:dyDescent="0.2">
      <c r="B205" s="6" t="str">
        <f>IF(ACOMPANHAMENTO_03[[#This Row],[MAT]]="","",COUNTA($C$8:C205))</f>
        <v/>
      </c>
      <c r="C205" s="3"/>
      <c r="D205" s="26" t="str">
        <f>IFERROR(VLOOKUP(ACOMPANHAMENTO_03[[#This Row],[MAT]],FUNCIONARIOS[],3,FALSE),"")</f>
        <v/>
      </c>
      <c r="E205" s="26" t="str">
        <f>IFERROR(VLOOKUP(ACOMPANHAMENTO_03[[#This Row],[MAT]],FUNCIONARIOS[],4,FALSE),"")</f>
        <v/>
      </c>
      <c r="F205" s="8"/>
      <c r="G205" s="7"/>
      <c r="H205" s="28" t="str">
        <f>IFERROR(VLOOKUP(ACOMPANHAMENTO_03[[#This Row],[COD.S]],TABELA_PRODUÇÃO[[COD]:[SERVIÇOS]],3,FALSE),"")</f>
        <v/>
      </c>
      <c r="I205" s="28" t="str">
        <f>IFERROR(VLOOKUP(ACOMPANHAMENTO_03[[#This Row],[COD.S]],TABELA_PRODUÇÃO[[COD]:[UND.]],4,FALSE),"")</f>
        <v/>
      </c>
      <c r="J205" s="8"/>
      <c r="K205" s="58"/>
      <c r="L205" s="9"/>
      <c r="M20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0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0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05" s="6">
        <f>ACOMPANHAMENTO_03[[#This Row],[QUANT]]</f>
        <v>0</v>
      </c>
    </row>
    <row r="206" spans="2:16" s="6" customFormat="1" ht="12.75" x14ac:dyDescent="0.2">
      <c r="B206" s="6" t="str">
        <f>IF(ACOMPANHAMENTO_03[[#This Row],[MAT]]="","",COUNTA($C$8:C206))</f>
        <v/>
      </c>
      <c r="C206" s="3"/>
      <c r="D206" s="26" t="str">
        <f>IFERROR(VLOOKUP(ACOMPANHAMENTO_03[[#This Row],[MAT]],FUNCIONARIOS[],3,FALSE),"")</f>
        <v/>
      </c>
      <c r="E206" s="26" t="str">
        <f>IFERROR(VLOOKUP(ACOMPANHAMENTO_03[[#This Row],[MAT]],FUNCIONARIOS[],4,FALSE),"")</f>
        <v/>
      </c>
      <c r="F206" s="8"/>
      <c r="G206" s="7"/>
      <c r="H206" s="28" t="str">
        <f>IFERROR(VLOOKUP(ACOMPANHAMENTO_03[[#This Row],[COD.S]],TABELA_PRODUÇÃO[[COD]:[SERVIÇOS]],3,FALSE),"")</f>
        <v/>
      </c>
      <c r="I206" s="28" t="str">
        <f>IFERROR(VLOOKUP(ACOMPANHAMENTO_03[[#This Row],[COD.S]],TABELA_PRODUÇÃO[[COD]:[UND.]],4,FALSE),"")</f>
        <v/>
      </c>
      <c r="J206" s="8"/>
      <c r="K206" s="58"/>
      <c r="L206" s="9"/>
      <c r="M20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0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0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06" s="6">
        <f>ACOMPANHAMENTO_03[[#This Row],[QUANT]]</f>
        <v>0</v>
      </c>
    </row>
    <row r="207" spans="2:16" s="6" customFormat="1" ht="12.75" x14ac:dyDescent="0.2">
      <c r="B207" s="6" t="str">
        <f>IF(ACOMPANHAMENTO_03[[#This Row],[MAT]]="","",COUNTA($C$8:C207))</f>
        <v/>
      </c>
      <c r="C207" s="3"/>
      <c r="D207" s="26" t="str">
        <f>IFERROR(VLOOKUP(ACOMPANHAMENTO_03[[#This Row],[MAT]],FUNCIONARIOS[],3,FALSE),"")</f>
        <v/>
      </c>
      <c r="E207" s="26" t="str">
        <f>IFERROR(VLOOKUP(ACOMPANHAMENTO_03[[#This Row],[MAT]],FUNCIONARIOS[],4,FALSE),"")</f>
        <v/>
      </c>
      <c r="F207" s="8"/>
      <c r="G207" s="7"/>
      <c r="H207" s="28" t="str">
        <f>IFERROR(VLOOKUP(ACOMPANHAMENTO_03[[#This Row],[COD.S]],TABELA_PRODUÇÃO[[COD]:[SERVIÇOS]],3,FALSE),"")</f>
        <v/>
      </c>
      <c r="I207" s="28" t="str">
        <f>IFERROR(VLOOKUP(ACOMPANHAMENTO_03[[#This Row],[COD.S]],TABELA_PRODUÇÃO[[COD]:[UND.]],4,FALSE),"")</f>
        <v/>
      </c>
      <c r="J207" s="8"/>
      <c r="K207" s="58"/>
      <c r="L207" s="9"/>
      <c r="M20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0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0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07" s="6">
        <f>ACOMPANHAMENTO_03[[#This Row],[QUANT]]</f>
        <v>0</v>
      </c>
    </row>
    <row r="208" spans="2:16" s="6" customFormat="1" ht="12.75" x14ac:dyDescent="0.2">
      <c r="B208" s="6" t="str">
        <f>IF(ACOMPANHAMENTO_03[[#This Row],[MAT]]="","",COUNTA($C$8:C208))</f>
        <v/>
      </c>
      <c r="C208" s="3"/>
      <c r="D208" s="26" t="str">
        <f>IFERROR(VLOOKUP(ACOMPANHAMENTO_03[[#This Row],[MAT]],FUNCIONARIOS[],3,FALSE),"")</f>
        <v/>
      </c>
      <c r="E208" s="26" t="str">
        <f>IFERROR(VLOOKUP(ACOMPANHAMENTO_03[[#This Row],[MAT]],FUNCIONARIOS[],4,FALSE),"")</f>
        <v/>
      </c>
      <c r="F208" s="8"/>
      <c r="G208" s="7"/>
      <c r="H208" s="28" t="str">
        <f>IFERROR(VLOOKUP(ACOMPANHAMENTO_03[[#This Row],[COD.S]],TABELA_PRODUÇÃO[[COD]:[SERVIÇOS]],3,FALSE),"")</f>
        <v/>
      </c>
      <c r="I208" s="28" t="str">
        <f>IFERROR(VLOOKUP(ACOMPANHAMENTO_03[[#This Row],[COD.S]],TABELA_PRODUÇÃO[[COD]:[UND.]],4,FALSE),"")</f>
        <v/>
      </c>
      <c r="J208" s="8"/>
      <c r="K208" s="58"/>
      <c r="L208" s="9"/>
      <c r="M20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0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0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08" s="6">
        <f>ACOMPANHAMENTO_03[[#This Row],[QUANT]]</f>
        <v>0</v>
      </c>
    </row>
    <row r="209" spans="2:16" s="6" customFormat="1" ht="12.75" x14ac:dyDescent="0.2">
      <c r="B209" s="6" t="str">
        <f>IF(ACOMPANHAMENTO_03[[#This Row],[MAT]]="","",COUNTA($C$8:C209))</f>
        <v/>
      </c>
      <c r="C209" s="3"/>
      <c r="D209" s="26" t="str">
        <f>IFERROR(VLOOKUP(ACOMPANHAMENTO_03[[#This Row],[MAT]],FUNCIONARIOS[],3,FALSE),"")</f>
        <v/>
      </c>
      <c r="E209" s="26" t="str">
        <f>IFERROR(VLOOKUP(ACOMPANHAMENTO_03[[#This Row],[MAT]],FUNCIONARIOS[],4,FALSE),"")</f>
        <v/>
      </c>
      <c r="F209" s="8"/>
      <c r="G209" s="7"/>
      <c r="H209" s="28" t="str">
        <f>IFERROR(VLOOKUP(ACOMPANHAMENTO_03[[#This Row],[COD.S]],TABELA_PRODUÇÃO[[COD]:[SERVIÇOS]],3,FALSE),"")</f>
        <v/>
      </c>
      <c r="I209" s="28" t="str">
        <f>IFERROR(VLOOKUP(ACOMPANHAMENTO_03[[#This Row],[COD.S]],TABELA_PRODUÇÃO[[COD]:[UND.]],4,FALSE),"")</f>
        <v/>
      </c>
      <c r="J209" s="8"/>
      <c r="K209" s="58"/>
      <c r="L209" s="9"/>
      <c r="M20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0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0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09" s="6">
        <f>ACOMPANHAMENTO_03[[#This Row],[QUANT]]</f>
        <v>0</v>
      </c>
    </row>
    <row r="210" spans="2:16" s="6" customFormat="1" ht="12.75" x14ac:dyDescent="0.2">
      <c r="B210" s="6" t="str">
        <f>IF(ACOMPANHAMENTO_03[[#This Row],[MAT]]="","",COUNTA($C$8:C210))</f>
        <v/>
      </c>
      <c r="C210" s="3"/>
      <c r="D210" s="26" t="str">
        <f>IFERROR(VLOOKUP(ACOMPANHAMENTO_03[[#This Row],[MAT]],FUNCIONARIOS[],3,FALSE),"")</f>
        <v/>
      </c>
      <c r="E210" s="26" t="str">
        <f>IFERROR(VLOOKUP(ACOMPANHAMENTO_03[[#This Row],[MAT]],FUNCIONARIOS[],4,FALSE),"")</f>
        <v/>
      </c>
      <c r="F210" s="8"/>
      <c r="G210" s="7"/>
      <c r="H210" s="28" t="str">
        <f>IFERROR(VLOOKUP(ACOMPANHAMENTO_03[[#This Row],[COD.S]],TABELA_PRODUÇÃO[[COD]:[SERVIÇOS]],3,FALSE),"")</f>
        <v/>
      </c>
      <c r="I210" s="28" t="str">
        <f>IFERROR(VLOOKUP(ACOMPANHAMENTO_03[[#This Row],[COD.S]],TABELA_PRODUÇÃO[[COD]:[UND.]],4,FALSE),"")</f>
        <v/>
      </c>
      <c r="J210" s="8"/>
      <c r="K210" s="58"/>
      <c r="L210" s="9"/>
      <c r="M21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1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1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10" s="6">
        <f>ACOMPANHAMENTO_03[[#This Row],[QUANT]]</f>
        <v>0</v>
      </c>
    </row>
    <row r="211" spans="2:16" s="6" customFormat="1" ht="12.75" x14ac:dyDescent="0.2">
      <c r="B211" s="6" t="str">
        <f>IF(ACOMPANHAMENTO_03[[#This Row],[MAT]]="","",COUNTA($C$8:C211))</f>
        <v/>
      </c>
      <c r="C211" s="3"/>
      <c r="D211" s="26" t="str">
        <f>IFERROR(VLOOKUP(ACOMPANHAMENTO_03[[#This Row],[MAT]],FUNCIONARIOS[],3,FALSE),"")</f>
        <v/>
      </c>
      <c r="E211" s="26" t="str">
        <f>IFERROR(VLOOKUP(ACOMPANHAMENTO_03[[#This Row],[MAT]],FUNCIONARIOS[],4,FALSE),"")</f>
        <v/>
      </c>
      <c r="F211" s="8"/>
      <c r="G211" s="7"/>
      <c r="H211" s="28" t="str">
        <f>IFERROR(VLOOKUP(ACOMPANHAMENTO_03[[#This Row],[COD.S]],TABELA_PRODUÇÃO[[COD]:[SERVIÇOS]],3,FALSE),"")</f>
        <v/>
      </c>
      <c r="I211" s="28" t="str">
        <f>IFERROR(VLOOKUP(ACOMPANHAMENTO_03[[#This Row],[COD.S]],TABELA_PRODUÇÃO[[COD]:[UND.]],4,FALSE),"")</f>
        <v/>
      </c>
      <c r="J211" s="8"/>
      <c r="K211" s="58"/>
      <c r="L211" s="9"/>
      <c r="M21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1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1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11" s="6">
        <f>ACOMPANHAMENTO_03[[#This Row],[QUANT]]</f>
        <v>0</v>
      </c>
    </row>
    <row r="212" spans="2:16" s="6" customFormat="1" ht="12.75" x14ac:dyDescent="0.2">
      <c r="B212" s="6" t="str">
        <f>IF(ACOMPANHAMENTO_03[[#This Row],[MAT]]="","",COUNTA($C$8:C212))</f>
        <v/>
      </c>
      <c r="C212" s="3"/>
      <c r="D212" s="26" t="str">
        <f>IFERROR(VLOOKUP(ACOMPANHAMENTO_03[[#This Row],[MAT]],FUNCIONARIOS[],3,FALSE),"")</f>
        <v/>
      </c>
      <c r="E212" s="26" t="str">
        <f>IFERROR(VLOOKUP(ACOMPANHAMENTO_03[[#This Row],[MAT]],FUNCIONARIOS[],4,FALSE),"")</f>
        <v/>
      </c>
      <c r="F212" s="8"/>
      <c r="G212" s="7"/>
      <c r="H212" s="28" t="str">
        <f>IFERROR(VLOOKUP(ACOMPANHAMENTO_03[[#This Row],[COD.S]],TABELA_PRODUÇÃO[[COD]:[SERVIÇOS]],3,FALSE),"")</f>
        <v/>
      </c>
      <c r="I212" s="28" t="str">
        <f>IFERROR(VLOOKUP(ACOMPANHAMENTO_03[[#This Row],[COD.S]],TABELA_PRODUÇÃO[[COD]:[UND.]],4,FALSE),"")</f>
        <v/>
      </c>
      <c r="J212" s="8"/>
      <c r="K212" s="58"/>
      <c r="L212" s="9"/>
      <c r="M21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1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1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12" s="6">
        <f>ACOMPANHAMENTO_03[[#This Row],[QUANT]]</f>
        <v>0</v>
      </c>
    </row>
    <row r="213" spans="2:16" s="6" customFormat="1" ht="12.75" x14ac:dyDescent="0.2">
      <c r="B213" s="6" t="str">
        <f>IF(ACOMPANHAMENTO_03[[#This Row],[MAT]]="","",COUNTA($C$8:C213))</f>
        <v/>
      </c>
      <c r="C213" s="3"/>
      <c r="D213" s="26" t="str">
        <f>IFERROR(VLOOKUP(ACOMPANHAMENTO_03[[#This Row],[MAT]],FUNCIONARIOS[],3,FALSE),"")</f>
        <v/>
      </c>
      <c r="E213" s="26" t="str">
        <f>IFERROR(VLOOKUP(ACOMPANHAMENTO_03[[#This Row],[MAT]],FUNCIONARIOS[],4,FALSE),"")</f>
        <v/>
      </c>
      <c r="F213" s="8"/>
      <c r="G213" s="7"/>
      <c r="H213" s="28" t="str">
        <f>IFERROR(VLOOKUP(ACOMPANHAMENTO_03[[#This Row],[COD.S]],TABELA_PRODUÇÃO[[COD]:[SERVIÇOS]],3,FALSE),"")</f>
        <v/>
      </c>
      <c r="I213" s="28" t="str">
        <f>IFERROR(VLOOKUP(ACOMPANHAMENTO_03[[#This Row],[COD.S]],TABELA_PRODUÇÃO[[COD]:[UND.]],4,FALSE),"")</f>
        <v/>
      </c>
      <c r="J213" s="8"/>
      <c r="K213" s="58"/>
      <c r="L213" s="9"/>
      <c r="M21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1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1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13" s="6">
        <f>ACOMPANHAMENTO_03[[#This Row],[QUANT]]</f>
        <v>0</v>
      </c>
    </row>
    <row r="214" spans="2:16" s="6" customFormat="1" ht="12.75" x14ac:dyDescent="0.2">
      <c r="B214" s="6" t="str">
        <f>IF(ACOMPANHAMENTO_03[[#This Row],[MAT]]="","",COUNTA($C$8:C214))</f>
        <v/>
      </c>
      <c r="C214" s="3"/>
      <c r="D214" s="26" t="str">
        <f>IFERROR(VLOOKUP(ACOMPANHAMENTO_03[[#This Row],[MAT]],FUNCIONARIOS[],3,FALSE),"")</f>
        <v/>
      </c>
      <c r="E214" s="26" t="str">
        <f>IFERROR(VLOOKUP(ACOMPANHAMENTO_03[[#This Row],[MAT]],FUNCIONARIOS[],4,FALSE),"")</f>
        <v/>
      </c>
      <c r="F214" s="8"/>
      <c r="G214" s="7"/>
      <c r="H214" s="28" t="str">
        <f>IFERROR(VLOOKUP(ACOMPANHAMENTO_03[[#This Row],[COD.S]],TABELA_PRODUÇÃO[[COD]:[SERVIÇOS]],3,FALSE),"")</f>
        <v/>
      </c>
      <c r="I214" s="28" t="str">
        <f>IFERROR(VLOOKUP(ACOMPANHAMENTO_03[[#This Row],[COD.S]],TABELA_PRODUÇÃO[[COD]:[UND.]],4,FALSE),"")</f>
        <v/>
      </c>
      <c r="J214" s="8"/>
      <c r="K214" s="58"/>
      <c r="L214" s="9"/>
      <c r="M21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1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1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14" s="6">
        <f>ACOMPANHAMENTO_03[[#This Row],[QUANT]]</f>
        <v>0</v>
      </c>
    </row>
    <row r="215" spans="2:16" s="6" customFormat="1" ht="12.75" x14ac:dyDescent="0.2">
      <c r="B215" s="6" t="str">
        <f>IF(ACOMPANHAMENTO_03[[#This Row],[MAT]]="","",COUNTA($C$8:C215))</f>
        <v/>
      </c>
      <c r="C215" s="3"/>
      <c r="D215" s="26" t="str">
        <f>IFERROR(VLOOKUP(ACOMPANHAMENTO_03[[#This Row],[MAT]],FUNCIONARIOS[],3,FALSE),"")</f>
        <v/>
      </c>
      <c r="E215" s="26" t="str">
        <f>IFERROR(VLOOKUP(ACOMPANHAMENTO_03[[#This Row],[MAT]],FUNCIONARIOS[],4,FALSE),"")</f>
        <v/>
      </c>
      <c r="F215" s="8"/>
      <c r="G215" s="7"/>
      <c r="H215" s="28" t="str">
        <f>IFERROR(VLOOKUP(ACOMPANHAMENTO_03[[#This Row],[COD.S]],TABELA_PRODUÇÃO[[COD]:[SERVIÇOS]],3,FALSE),"")</f>
        <v/>
      </c>
      <c r="I215" s="28" t="str">
        <f>IFERROR(VLOOKUP(ACOMPANHAMENTO_03[[#This Row],[COD.S]],TABELA_PRODUÇÃO[[COD]:[UND.]],4,FALSE),"")</f>
        <v/>
      </c>
      <c r="J215" s="8"/>
      <c r="K215" s="58"/>
      <c r="L215" s="9"/>
      <c r="M21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1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1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15" s="6">
        <f>ACOMPANHAMENTO_03[[#This Row],[QUANT]]</f>
        <v>0</v>
      </c>
    </row>
    <row r="216" spans="2:16" s="6" customFormat="1" ht="12.75" x14ac:dyDescent="0.2">
      <c r="B216" s="6" t="str">
        <f>IF(ACOMPANHAMENTO_03[[#This Row],[MAT]]="","",COUNTA($C$8:C216))</f>
        <v/>
      </c>
      <c r="C216" s="3"/>
      <c r="D216" s="26" t="str">
        <f>IFERROR(VLOOKUP(ACOMPANHAMENTO_03[[#This Row],[MAT]],FUNCIONARIOS[],3,FALSE),"")</f>
        <v/>
      </c>
      <c r="E216" s="26" t="str">
        <f>IFERROR(VLOOKUP(ACOMPANHAMENTO_03[[#This Row],[MAT]],FUNCIONARIOS[],4,FALSE),"")</f>
        <v/>
      </c>
      <c r="F216" s="8"/>
      <c r="G216" s="7"/>
      <c r="H216" s="28" t="str">
        <f>IFERROR(VLOOKUP(ACOMPANHAMENTO_03[[#This Row],[COD.S]],TABELA_PRODUÇÃO[[COD]:[SERVIÇOS]],3,FALSE),"")</f>
        <v/>
      </c>
      <c r="I216" s="28" t="str">
        <f>IFERROR(VLOOKUP(ACOMPANHAMENTO_03[[#This Row],[COD.S]],TABELA_PRODUÇÃO[[COD]:[UND.]],4,FALSE),"")</f>
        <v/>
      </c>
      <c r="J216" s="8"/>
      <c r="K216" s="58"/>
      <c r="L216" s="9"/>
      <c r="M21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1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1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16" s="6">
        <f>ACOMPANHAMENTO_03[[#This Row],[QUANT]]</f>
        <v>0</v>
      </c>
    </row>
    <row r="217" spans="2:16" s="6" customFormat="1" ht="12.75" x14ac:dyDescent="0.2">
      <c r="B217" s="6" t="str">
        <f>IF(ACOMPANHAMENTO_03[[#This Row],[MAT]]="","",COUNTA($C$8:C217))</f>
        <v/>
      </c>
      <c r="C217" s="3"/>
      <c r="D217" s="26" t="str">
        <f>IFERROR(VLOOKUP(ACOMPANHAMENTO_03[[#This Row],[MAT]],FUNCIONARIOS[],3,FALSE),"")</f>
        <v/>
      </c>
      <c r="E217" s="26" t="str">
        <f>IFERROR(VLOOKUP(ACOMPANHAMENTO_03[[#This Row],[MAT]],FUNCIONARIOS[],4,FALSE),"")</f>
        <v/>
      </c>
      <c r="F217" s="8"/>
      <c r="G217" s="7"/>
      <c r="H217" s="28" t="str">
        <f>IFERROR(VLOOKUP(ACOMPANHAMENTO_03[[#This Row],[COD.S]],TABELA_PRODUÇÃO[[COD]:[SERVIÇOS]],3,FALSE),"")</f>
        <v/>
      </c>
      <c r="I217" s="28" t="str">
        <f>IFERROR(VLOOKUP(ACOMPANHAMENTO_03[[#This Row],[COD.S]],TABELA_PRODUÇÃO[[COD]:[UND.]],4,FALSE),"")</f>
        <v/>
      </c>
      <c r="J217" s="8"/>
      <c r="K217" s="58"/>
      <c r="L217" s="9"/>
      <c r="M21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1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1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17" s="6">
        <f>ACOMPANHAMENTO_03[[#This Row],[QUANT]]</f>
        <v>0</v>
      </c>
    </row>
    <row r="218" spans="2:16" s="6" customFormat="1" ht="12.75" x14ac:dyDescent="0.2">
      <c r="B218" s="6" t="str">
        <f>IF(ACOMPANHAMENTO_03[[#This Row],[MAT]]="","",COUNTA($C$8:C218))</f>
        <v/>
      </c>
      <c r="C218" s="3"/>
      <c r="D218" s="26" t="str">
        <f>IFERROR(VLOOKUP(ACOMPANHAMENTO_03[[#This Row],[MAT]],FUNCIONARIOS[],3,FALSE),"")</f>
        <v/>
      </c>
      <c r="E218" s="26" t="str">
        <f>IFERROR(VLOOKUP(ACOMPANHAMENTO_03[[#This Row],[MAT]],FUNCIONARIOS[],4,FALSE),"")</f>
        <v/>
      </c>
      <c r="F218" s="8"/>
      <c r="G218" s="7"/>
      <c r="H218" s="28" t="str">
        <f>IFERROR(VLOOKUP(ACOMPANHAMENTO_03[[#This Row],[COD.S]],TABELA_PRODUÇÃO[[COD]:[SERVIÇOS]],3,FALSE),"")</f>
        <v/>
      </c>
      <c r="I218" s="28" t="str">
        <f>IFERROR(VLOOKUP(ACOMPANHAMENTO_03[[#This Row],[COD.S]],TABELA_PRODUÇÃO[[COD]:[UND.]],4,FALSE),"")</f>
        <v/>
      </c>
      <c r="J218" s="8"/>
      <c r="K218" s="58"/>
      <c r="L218" s="9"/>
      <c r="M21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1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1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18" s="6">
        <f>ACOMPANHAMENTO_03[[#This Row],[QUANT]]</f>
        <v>0</v>
      </c>
    </row>
    <row r="219" spans="2:16" s="6" customFormat="1" ht="12.75" x14ac:dyDescent="0.2">
      <c r="B219" s="6" t="str">
        <f>IF(ACOMPANHAMENTO_03[[#This Row],[MAT]]="","",COUNTA($C$8:C219))</f>
        <v/>
      </c>
      <c r="C219" s="3"/>
      <c r="D219" s="26" t="str">
        <f>IFERROR(VLOOKUP(ACOMPANHAMENTO_03[[#This Row],[MAT]],FUNCIONARIOS[],3,FALSE),"")</f>
        <v/>
      </c>
      <c r="E219" s="26" t="str">
        <f>IFERROR(VLOOKUP(ACOMPANHAMENTO_03[[#This Row],[MAT]],FUNCIONARIOS[],4,FALSE),"")</f>
        <v/>
      </c>
      <c r="F219" s="8"/>
      <c r="G219" s="7"/>
      <c r="H219" s="28" t="str">
        <f>IFERROR(VLOOKUP(ACOMPANHAMENTO_03[[#This Row],[COD.S]],TABELA_PRODUÇÃO[[COD]:[SERVIÇOS]],3,FALSE),"")</f>
        <v/>
      </c>
      <c r="I219" s="28" t="str">
        <f>IFERROR(VLOOKUP(ACOMPANHAMENTO_03[[#This Row],[COD.S]],TABELA_PRODUÇÃO[[COD]:[UND.]],4,FALSE),"")</f>
        <v/>
      </c>
      <c r="J219" s="8"/>
      <c r="K219" s="58"/>
      <c r="L219" s="9"/>
      <c r="M21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1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1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19" s="6">
        <f>ACOMPANHAMENTO_03[[#This Row],[QUANT]]</f>
        <v>0</v>
      </c>
    </row>
    <row r="220" spans="2:16" s="6" customFormat="1" ht="12.75" x14ac:dyDescent="0.2">
      <c r="B220" s="6" t="str">
        <f>IF(ACOMPANHAMENTO_03[[#This Row],[MAT]]="","",COUNTA($C$8:C220))</f>
        <v/>
      </c>
      <c r="C220" s="3"/>
      <c r="D220" s="26" t="str">
        <f>IFERROR(VLOOKUP(ACOMPANHAMENTO_03[[#This Row],[MAT]],FUNCIONARIOS[],3,FALSE),"")</f>
        <v/>
      </c>
      <c r="E220" s="26" t="str">
        <f>IFERROR(VLOOKUP(ACOMPANHAMENTO_03[[#This Row],[MAT]],FUNCIONARIOS[],4,FALSE),"")</f>
        <v/>
      </c>
      <c r="F220" s="8"/>
      <c r="G220" s="7"/>
      <c r="H220" s="28" t="str">
        <f>IFERROR(VLOOKUP(ACOMPANHAMENTO_03[[#This Row],[COD.S]],TABELA_PRODUÇÃO[[COD]:[SERVIÇOS]],3,FALSE),"")</f>
        <v/>
      </c>
      <c r="I220" s="28" t="str">
        <f>IFERROR(VLOOKUP(ACOMPANHAMENTO_03[[#This Row],[COD.S]],TABELA_PRODUÇÃO[[COD]:[UND.]],4,FALSE),"")</f>
        <v/>
      </c>
      <c r="J220" s="8"/>
      <c r="K220" s="58"/>
      <c r="L220" s="9"/>
      <c r="M22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2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2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20" s="6">
        <f>ACOMPANHAMENTO_03[[#This Row],[QUANT]]</f>
        <v>0</v>
      </c>
    </row>
    <row r="221" spans="2:16" s="6" customFormat="1" ht="12.75" x14ac:dyDescent="0.2">
      <c r="B221" s="6" t="str">
        <f>IF(ACOMPANHAMENTO_03[[#This Row],[MAT]]="","",COUNTA($C$8:C221))</f>
        <v/>
      </c>
      <c r="C221" s="3"/>
      <c r="D221" s="26" t="str">
        <f>IFERROR(VLOOKUP(ACOMPANHAMENTO_03[[#This Row],[MAT]],FUNCIONARIOS[],3,FALSE),"")</f>
        <v/>
      </c>
      <c r="E221" s="26" t="str">
        <f>IFERROR(VLOOKUP(ACOMPANHAMENTO_03[[#This Row],[MAT]],FUNCIONARIOS[],4,FALSE),"")</f>
        <v/>
      </c>
      <c r="F221" s="8"/>
      <c r="G221" s="7"/>
      <c r="H221" s="28" t="str">
        <f>IFERROR(VLOOKUP(ACOMPANHAMENTO_03[[#This Row],[COD.S]],TABELA_PRODUÇÃO[[COD]:[SERVIÇOS]],3,FALSE),"")</f>
        <v/>
      </c>
      <c r="I221" s="28" t="str">
        <f>IFERROR(VLOOKUP(ACOMPANHAMENTO_03[[#This Row],[COD.S]],TABELA_PRODUÇÃO[[COD]:[UND.]],4,FALSE),"")</f>
        <v/>
      </c>
      <c r="J221" s="8"/>
      <c r="K221" s="58"/>
      <c r="L221" s="9"/>
      <c r="M22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2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2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21" s="6">
        <f>ACOMPANHAMENTO_03[[#This Row],[QUANT]]</f>
        <v>0</v>
      </c>
    </row>
    <row r="222" spans="2:16" s="6" customFormat="1" ht="12.75" x14ac:dyDescent="0.2">
      <c r="B222" s="6" t="str">
        <f>IF(ACOMPANHAMENTO_03[[#This Row],[MAT]]="","",COUNTA($C$8:C222))</f>
        <v/>
      </c>
      <c r="C222" s="3"/>
      <c r="D222" s="26" t="str">
        <f>IFERROR(VLOOKUP(ACOMPANHAMENTO_03[[#This Row],[MAT]],FUNCIONARIOS[],3,FALSE),"")</f>
        <v/>
      </c>
      <c r="E222" s="26" t="str">
        <f>IFERROR(VLOOKUP(ACOMPANHAMENTO_03[[#This Row],[MAT]],FUNCIONARIOS[],4,FALSE),"")</f>
        <v/>
      </c>
      <c r="F222" s="8"/>
      <c r="G222" s="7"/>
      <c r="H222" s="28" t="str">
        <f>IFERROR(VLOOKUP(ACOMPANHAMENTO_03[[#This Row],[COD.S]],TABELA_PRODUÇÃO[[COD]:[SERVIÇOS]],3,FALSE),"")</f>
        <v/>
      </c>
      <c r="I222" s="28" t="str">
        <f>IFERROR(VLOOKUP(ACOMPANHAMENTO_03[[#This Row],[COD.S]],TABELA_PRODUÇÃO[[COD]:[UND.]],4,FALSE),"")</f>
        <v/>
      </c>
      <c r="J222" s="8"/>
      <c r="K222" s="58"/>
      <c r="L222" s="9"/>
      <c r="M22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2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2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22" s="6">
        <f>ACOMPANHAMENTO_03[[#This Row],[QUANT]]</f>
        <v>0</v>
      </c>
    </row>
    <row r="223" spans="2:16" s="6" customFormat="1" ht="12.75" x14ac:dyDescent="0.2">
      <c r="B223" s="6" t="str">
        <f>IF(ACOMPANHAMENTO_03[[#This Row],[MAT]]="","",COUNTA($C$8:C223))</f>
        <v/>
      </c>
      <c r="C223" s="3"/>
      <c r="D223" s="26" t="str">
        <f>IFERROR(VLOOKUP(ACOMPANHAMENTO_03[[#This Row],[MAT]],FUNCIONARIOS[],3,FALSE),"")</f>
        <v/>
      </c>
      <c r="E223" s="26" t="str">
        <f>IFERROR(VLOOKUP(ACOMPANHAMENTO_03[[#This Row],[MAT]],FUNCIONARIOS[],4,FALSE),"")</f>
        <v/>
      </c>
      <c r="F223" s="8"/>
      <c r="G223" s="7"/>
      <c r="H223" s="28" t="str">
        <f>IFERROR(VLOOKUP(ACOMPANHAMENTO_03[[#This Row],[COD.S]],TABELA_PRODUÇÃO[[COD]:[SERVIÇOS]],3,FALSE),"")</f>
        <v/>
      </c>
      <c r="I223" s="28" t="str">
        <f>IFERROR(VLOOKUP(ACOMPANHAMENTO_03[[#This Row],[COD.S]],TABELA_PRODUÇÃO[[COD]:[UND.]],4,FALSE),"")</f>
        <v/>
      </c>
      <c r="J223" s="8"/>
      <c r="K223" s="58"/>
      <c r="L223" s="9"/>
      <c r="M22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2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2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23" s="6">
        <f>ACOMPANHAMENTO_03[[#This Row],[QUANT]]</f>
        <v>0</v>
      </c>
    </row>
    <row r="224" spans="2:16" s="6" customFormat="1" ht="12.75" x14ac:dyDescent="0.2">
      <c r="B224" s="6" t="str">
        <f>IF(ACOMPANHAMENTO_03[[#This Row],[MAT]]="","",COUNTA($C$8:C224))</f>
        <v/>
      </c>
      <c r="C224" s="3"/>
      <c r="D224" s="26" t="str">
        <f>IFERROR(VLOOKUP(ACOMPANHAMENTO_03[[#This Row],[MAT]],FUNCIONARIOS[],3,FALSE),"")</f>
        <v/>
      </c>
      <c r="E224" s="26" t="str">
        <f>IFERROR(VLOOKUP(ACOMPANHAMENTO_03[[#This Row],[MAT]],FUNCIONARIOS[],4,FALSE),"")</f>
        <v/>
      </c>
      <c r="F224" s="8"/>
      <c r="G224" s="7"/>
      <c r="H224" s="28" t="str">
        <f>IFERROR(VLOOKUP(ACOMPANHAMENTO_03[[#This Row],[COD.S]],TABELA_PRODUÇÃO[[COD]:[SERVIÇOS]],3,FALSE),"")</f>
        <v/>
      </c>
      <c r="I224" s="28" t="str">
        <f>IFERROR(VLOOKUP(ACOMPANHAMENTO_03[[#This Row],[COD.S]],TABELA_PRODUÇÃO[[COD]:[UND.]],4,FALSE),"")</f>
        <v/>
      </c>
      <c r="J224" s="8"/>
      <c r="K224" s="58"/>
      <c r="L224" s="9"/>
      <c r="M22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2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2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24" s="6">
        <f>ACOMPANHAMENTO_03[[#This Row],[QUANT]]</f>
        <v>0</v>
      </c>
    </row>
    <row r="225" spans="2:16" s="6" customFormat="1" ht="12.75" x14ac:dyDescent="0.2">
      <c r="B225" s="6" t="str">
        <f>IF(ACOMPANHAMENTO_03[[#This Row],[MAT]]="","",COUNTA($C$8:C225))</f>
        <v/>
      </c>
      <c r="C225" s="3"/>
      <c r="D225" s="26" t="str">
        <f>IFERROR(VLOOKUP(ACOMPANHAMENTO_03[[#This Row],[MAT]],FUNCIONARIOS[],3,FALSE),"")</f>
        <v/>
      </c>
      <c r="E225" s="26" t="str">
        <f>IFERROR(VLOOKUP(ACOMPANHAMENTO_03[[#This Row],[MAT]],FUNCIONARIOS[],4,FALSE),"")</f>
        <v/>
      </c>
      <c r="F225" s="8"/>
      <c r="G225" s="7"/>
      <c r="H225" s="28" t="str">
        <f>IFERROR(VLOOKUP(ACOMPANHAMENTO_03[[#This Row],[COD.S]],TABELA_PRODUÇÃO[[COD]:[SERVIÇOS]],3,FALSE),"")</f>
        <v/>
      </c>
      <c r="I225" s="28" t="str">
        <f>IFERROR(VLOOKUP(ACOMPANHAMENTO_03[[#This Row],[COD.S]],TABELA_PRODUÇÃO[[COD]:[UND.]],4,FALSE),"")</f>
        <v/>
      </c>
      <c r="J225" s="8"/>
      <c r="K225" s="58"/>
      <c r="L225" s="9"/>
      <c r="M22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2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2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25" s="6">
        <f>ACOMPANHAMENTO_03[[#This Row],[QUANT]]</f>
        <v>0</v>
      </c>
    </row>
    <row r="226" spans="2:16" s="6" customFormat="1" ht="12.75" x14ac:dyDescent="0.2">
      <c r="B226" s="6" t="str">
        <f>IF(ACOMPANHAMENTO_03[[#This Row],[MAT]]="","",COUNTA($C$8:C226))</f>
        <v/>
      </c>
      <c r="C226" s="3"/>
      <c r="D226" s="26" t="str">
        <f>IFERROR(VLOOKUP(ACOMPANHAMENTO_03[[#This Row],[MAT]],FUNCIONARIOS[],3,FALSE),"")</f>
        <v/>
      </c>
      <c r="E226" s="26" t="str">
        <f>IFERROR(VLOOKUP(ACOMPANHAMENTO_03[[#This Row],[MAT]],FUNCIONARIOS[],4,FALSE),"")</f>
        <v/>
      </c>
      <c r="F226" s="8"/>
      <c r="G226" s="7"/>
      <c r="H226" s="28" t="str">
        <f>IFERROR(VLOOKUP(ACOMPANHAMENTO_03[[#This Row],[COD.S]],TABELA_PRODUÇÃO[[COD]:[SERVIÇOS]],3,FALSE),"")</f>
        <v/>
      </c>
      <c r="I226" s="28" t="str">
        <f>IFERROR(VLOOKUP(ACOMPANHAMENTO_03[[#This Row],[COD.S]],TABELA_PRODUÇÃO[[COD]:[UND.]],4,FALSE),"")</f>
        <v/>
      </c>
      <c r="J226" s="8"/>
      <c r="K226" s="58"/>
      <c r="L226" s="9"/>
      <c r="M22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2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2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26" s="6">
        <f>ACOMPANHAMENTO_03[[#This Row],[QUANT]]</f>
        <v>0</v>
      </c>
    </row>
    <row r="227" spans="2:16" s="6" customFormat="1" ht="12.75" x14ac:dyDescent="0.2">
      <c r="B227" s="6" t="str">
        <f>IF(ACOMPANHAMENTO_03[[#This Row],[MAT]]="","",COUNTA($C$8:C227))</f>
        <v/>
      </c>
      <c r="C227" s="3"/>
      <c r="D227" s="26" t="str">
        <f>IFERROR(VLOOKUP(ACOMPANHAMENTO_03[[#This Row],[MAT]],FUNCIONARIOS[],3,FALSE),"")</f>
        <v/>
      </c>
      <c r="E227" s="26" t="str">
        <f>IFERROR(VLOOKUP(ACOMPANHAMENTO_03[[#This Row],[MAT]],FUNCIONARIOS[],4,FALSE),"")</f>
        <v/>
      </c>
      <c r="F227" s="8"/>
      <c r="G227" s="7"/>
      <c r="H227" s="28" t="str">
        <f>IFERROR(VLOOKUP(ACOMPANHAMENTO_03[[#This Row],[COD.S]],TABELA_PRODUÇÃO[[COD]:[SERVIÇOS]],3,FALSE),"")</f>
        <v/>
      </c>
      <c r="I227" s="28" t="str">
        <f>IFERROR(VLOOKUP(ACOMPANHAMENTO_03[[#This Row],[COD.S]],TABELA_PRODUÇÃO[[COD]:[UND.]],4,FALSE),"")</f>
        <v/>
      </c>
      <c r="J227" s="8"/>
      <c r="K227" s="58"/>
      <c r="L227" s="9"/>
      <c r="M22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2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2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27" s="6">
        <f>ACOMPANHAMENTO_03[[#This Row],[QUANT]]</f>
        <v>0</v>
      </c>
    </row>
    <row r="228" spans="2:16" s="6" customFormat="1" ht="12.75" x14ac:dyDescent="0.2">
      <c r="B228" s="6" t="str">
        <f>IF(ACOMPANHAMENTO_03[[#This Row],[MAT]]="","",COUNTA($C$8:C228))</f>
        <v/>
      </c>
      <c r="C228" s="3"/>
      <c r="D228" s="26" t="str">
        <f>IFERROR(VLOOKUP(ACOMPANHAMENTO_03[[#This Row],[MAT]],FUNCIONARIOS[],3,FALSE),"")</f>
        <v/>
      </c>
      <c r="E228" s="26" t="str">
        <f>IFERROR(VLOOKUP(ACOMPANHAMENTO_03[[#This Row],[MAT]],FUNCIONARIOS[],4,FALSE),"")</f>
        <v/>
      </c>
      <c r="F228" s="8"/>
      <c r="G228" s="7"/>
      <c r="H228" s="28" t="str">
        <f>IFERROR(VLOOKUP(ACOMPANHAMENTO_03[[#This Row],[COD.S]],TABELA_PRODUÇÃO[[COD]:[SERVIÇOS]],3,FALSE),"")</f>
        <v/>
      </c>
      <c r="I228" s="28" t="str">
        <f>IFERROR(VLOOKUP(ACOMPANHAMENTO_03[[#This Row],[COD.S]],TABELA_PRODUÇÃO[[COD]:[UND.]],4,FALSE),"")</f>
        <v/>
      </c>
      <c r="J228" s="8"/>
      <c r="K228" s="58"/>
      <c r="L228" s="9"/>
      <c r="M22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2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2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28" s="6">
        <f>ACOMPANHAMENTO_03[[#This Row],[QUANT]]</f>
        <v>0</v>
      </c>
    </row>
    <row r="229" spans="2:16" s="6" customFormat="1" ht="12.75" x14ac:dyDescent="0.2">
      <c r="B229" s="6" t="str">
        <f>IF(ACOMPANHAMENTO_03[[#This Row],[MAT]]="","",COUNTA($C$8:C229))</f>
        <v/>
      </c>
      <c r="C229" s="3"/>
      <c r="D229" s="26" t="str">
        <f>IFERROR(VLOOKUP(ACOMPANHAMENTO_03[[#This Row],[MAT]],FUNCIONARIOS[],3,FALSE),"")</f>
        <v/>
      </c>
      <c r="E229" s="26" t="str">
        <f>IFERROR(VLOOKUP(ACOMPANHAMENTO_03[[#This Row],[MAT]],FUNCIONARIOS[],4,FALSE),"")</f>
        <v/>
      </c>
      <c r="F229" s="8"/>
      <c r="G229" s="7"/>
      <c r="H229" s="28" t="str">
        <f>IFERROR(VLOOKUP(ACOMPANHAMENTO_03[[#This Row],[COD.S]],TABELA_PRODUÇÃO[[COD]:[SERVIÇOS]],3,FALSE),"")</f>
        <v/>
      </c>
      <c r="I229" s="28" t="str">
        <f>IFERROR(VLOOKUP(ACOMPANHAMENTO_03[[#This Row],[COD.S]],TABELA_PRODUÇÃO[[COD]:[UND.]],4,FALSE),"")</f>
        <v/>
      </c>
      <c r="J229" s="8"/>
      <c r="K229" s="58"/>
      <c r="L229" s="9"/>
      <c r="M22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2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2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29" s="6">
        <f>ACOMPANHAMENTO_03[[#This Row],[QUANT]]</f>
        <v>0</v>
      </c>
    </row>
    <row r="230" spans="2:16" s="6" customFormat="1" ht="12.75" x14ac:dyDescent="0.2">
      <c r="B230" s="6" t="str">
        <f>IF(ACOMPANHAMENTO_03[[#This Row],[MAT]]="","",COUNTA($C$8:C230))</f>
        <v/>
      </c>
      <c r="C230" s="3"/>
      <c r="D230" s="26" t="str">
        <f>IFERROR(VLOOKUP(ACOMPANHAMENTO_03[[#This Row],[MAT]],FUNCIONARIOS[],3,FALSE),"")</f>
        <v/>
      </c>
      <c r="E230" s="26" t="str">
        <f>IFERROR(VLOOKUP(ACOMPANHAMENTO_03[[#This Row],[MAT]],FUNCIONARIOS[],4,FALSE),"")</f>
        <v/>
      </c>
      <c r="F230" s="8"/>
      <c r="G230" s="7"/>
      <c r="H230" s="28" t="str">
        <f>IFERROR(VLOOKUP(ACOMPANHAMENTO_03[[#This Row],[COD.S]],TABELA_PRODUÇÃO[[COD]:[SERVIÇOS]],3,FALSE),"")</f>
        <v/>
      </c>
      <c r="I230" s="28" t="str">
        <f>IFERROR(VLOOKUP(ACOMPANHAMENTO_03[[#This Row],[COD.S]],TABELA_PRODUÇÃO[[COD]:[UND.]],4,FALSE),"")</f>
        <v/>
      </c>
      <c r="J230" s="8"/>
      <c r="K230" s="58"/>
      <c r="L230" s="9"/>
      <c r="M23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3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3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30" s="6">
        <f>ACOMPANHAMENTO_03[[#This Row],[QUANT]]</f>
        <v>0</v>
      </c>
    </row>
    <row r="231" spans="2:16" s="6" customFormat="1" ht="12.75" x14ac:dyDescent="0.2">
      <c r="B231" s="6" t="str">
        <f>IF(ACOMPANHAMENTO_03[[#This Row],[MAT]]="","",COUNTA($C$8:C231))</f>
        <v/>
      </c>
      <c r="C231" s="3"/>
      <c r="D231" s="26" t="str">
        <f>IFERROR(VLOOKUP(ACOMPANHAMENTO_03[[#This Row],[MAT]],FUNCIONARIOS[],3,FALSE),"")</f>
        <v/>
      </c>
      <c r="E231" s="26" t="str">
        <f>IFERROR(VLOOKUP(ACOMPANHAMENTO_03[[#This Row],[MAT]],FUNCIONARIOS[],4,FALSE),"")</f>
        <v/>
      </c>
      <c r="F231" s="8"/>
      <c r="G231" s="7"/>
      <c r="H231" s="28" t="str">
        <f>IFERROR(VLOOKUP(ACOMPANHAMENTO_03[[#This Row],[COD.S]],TABELA_PRODUÇÃO[[COD]:[SERVIÇOS]],3,FALSE),"")</f>
        <v/>
      </c>
      <c r="I231" s="28" t="str">
        <f>IFERROR(VLOOKUP(ACOMPANHAMENTO_03[[#This Row],[COD.S]],TABELA_PRODUÇÃO[[COD]:[UND.]],4,FALSE),"")</f>
        <v/>
      </c>
      <c r="J231" s="8"/>
      <c r="K231" s="58"/>
      <c r="L231" s="9"/>
      <c r="M23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3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3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31" s="6">
        <f>ACOMPANHAMENTO_03[[#This Row],[QUANT]]</f>
        <v>0</v>
      </c>
    </row>
    <row r="232" spans="2:16" s="6" customFormat="1" ht="12.75" x14ac:dyDescent="0.2">
      <c r="B232" s="6" t="str">
        <f>IF(ACOMPANHAMENTO_03[[#This Row],[MAT]]="","",COUNTA($C$8:C232))</f>
        <v/>
      </c>
      <c r="C232" s="3"/>
      <c r="D232" s="26" t="str">
        <f>IFERROR(VLOOKUP(ACOMPANHAMENTO_03[[#This Row],[MAT]],FUNCIONARIOS[],3,FALSE),"")</f>
        <v/>
      </c>
      <c r="E232" s="26" t="str">
        <f>IFERROR(VLOOKUP(ACOMPANHAMENTO_03[[#This Row],[MAT]],FUNCIONARIOS[],4,FALSE),"")</f>
        <v/>
      </c>
      <c r="F232" s="8"/>
      <c r="G232" s="7"/>
      <c r="H232" s="28" t="str">
        <f>IFERROR(VLOOKUP(ACOMPANHAMENTO_03[[#This Row],[COD.S]],TABELA_PRODUÇÃO[[COD]:[SERVIÇOS]],3,FALSE),"")</f>
        <v/>
      </c>
      <c r="I232" s="28" t="str">
        <f>IFERROR(VLOOKUP(ACOMPANHAMENTO_03[[#This Row],[COD.S]],TABELA_PRODUÇÃO[[COD]:[UND.]],4,FALSE),"")</f>
        <v/>
      </c>
      <c r="J232" s="8"/>
      <c r="K232" s="58"/>
      <c r="L232" s="9"/>
      <c r="M23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3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3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32" s="6">
        <f>ACOMPANHAMENTO_03[[#This Row],[QUANT]]</f>
        <v>0</v>
      </c>
    </row>
    <row r="233" spans="2:16" s="6" customFormat="1" ht="12.75" x14ac:dyDescent="0.2">
      <c r="B233" s="6" t="str">
        <f>IF(ACOMPANHAMENTO_03[[#This Row],[MAT]]="","",COUNTA($C$8:C233))</f>
        <v/>
      </c>
      <c r="C233" s="3"/>
      <c r="D233" s="26" t="str">
        <f>IFERROR(VLOOKUP(ACOMPANHAMENTO_03[[#This Row],[MAT]],FUNCIONARIOS[],3,FALSE),"")</f>
        <v/>
      </c>
      <c r="E233" s="26" t="str">
        <f>IFERROR(VLOOKUP(ACOMPANHAMENTO_03[[#This Row],[MAT]],FUNCIONARIOS[],4,FALSE),"")</f>
        <v/>
      </c>
      <c r="F233" s="8"/>
      <c r="G233" s="7"/>
      <c r="H233" s="28" t="str">
        <f>IFERROR(VLOOKUP(ACOMPANHAMENTO_03[[#This Row],[COD.S]],TABELA_PRODUÇÃO[[COD]:[SERVIÇOS]],3,FALSE),"")</f>
        <v/>
      </c>
      <c r="I233" s="28" t="str">
        <f>IFERROR(VLOOKUP(ACOMPANHAMENTO_03[[#This Row],[COD.S]],TABELA_PRODUÇÃO[[COD]:[UND.]],4,FALSE),"")</f>
        <v/>
      </c>
      <c r="J233" s="8"/>
      <c r="K233" s="58"/>
      <c r="L233" s="9"/>
      <c r="M23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3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3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33" s="6">
        <f>ACOMPANHAMENTO_03[[#This Row],[QUANT]]</f>
        <v>0</v>
      </c>
    </row>
    <row r="234" spans="2:16" s="6" customFormat="1" ht="12.75" x14ac:dyDescent="0.2">
      <c r="B234" s="6" t="str">
        <f>IF(ACOMPANHAMENTO_03[[#This Row],[MAT]]="","",COUNTA($C$8:C234))</f>
        <v/>
      </c>
      <c r="C234" s="3"/>
      <c r="D234" s="26" t="str">
        <f>IFERROR(VLOOKUP(ACOMPANHAMENTO_03[[#This Row],[MAT]],FUNCIONARIOS[],3,FALSE),"")</f>
        <v/>
      </c>
      <c r="E234" s="26" t="str">
        <f>IFERROR(VLOOKUP(ACOMPANHAMENTO_03[[#This Row],[MAT]],FUNCIONARIOS[],4,FALSE),"")</f>
        <v/>
      </c>
      <c r="F234" s="8"/>
      <c r="G234" s="7"/>
      <c r="H234" s="28" t="str">
        <f>IFERROR(VLOOKUP(ACOMPANHAMENTO_03[[#This Row],[COD.S]],TABELA_PRODUÇÃO[[COD]:[SERVIÇOS]],3,FALSE),"")</f>
        <v/>
      </c>
      <c r="I234" s="28" t="str">
        <f>IFERROR(VLOOKUP(ACOMPANHAMENTO_03[[#This Row],[COD.S]],TABELA_PRODUÇÃO[[COD]:[UND.]],4,FALSE),"")</f>
        <v/>
      </c>
      <c r="J234" s="8"/>
      <c r="K234" s="58"/>
      <c r="L234" s="9"/>
      <c r="M23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3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3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34" s="6">
        <f>ACOMPANHAMENTO_03[[#This Row],[QUANT]]</f>
        <v>0</v>
      </c>
    </row>
    <row r="235" spans="2:16" s="6" customFormat="1" ht="12.75" x14ac:dyDescent="0.2">
      <c r="B235" s="6" t="str">
        <f>IF(ACOMPANHAMENTO_03[[#This Row],[MAT]]="","",COUNTA($C$8:C235))</f>
        <v/>
      </c>
      <c r="C235" s="3"/>
      <c r="D235" s="26" t="str">
        <f>IFERROR(VLOOKUP(ACOMPANHAMENTO_03[[#This Row],[MAT]],FUNCIONARIOS[],3,FALSE),"")</f>
        <v/>
      </c>
      <c r="E235" s="26" t="str">
        <f>IFERROR(VLOOKUP(ACOMPANHAMENTO_03[[#This Row],[MAT]],FUNCIONARIOS[],4,FALSE),"")</f>
        <v/>
      </c>
      <c r="F235" s="8"/>
      <c r="G235" s="7"/>
      <c r="H235" s="28" t="str">
        <f>IFERROR(VLOOKUP(ACOMPANHAMENTO_03[[#This Row],[COD.S]],TABELA_PRODUÇÃO[[COD]:[SERVIÇOS]],3,FALSE),"")</f>
        <v/>
      </c>
      <c r="I235" s="28" t="str">
        <f>IFERROR(VLOOKUP(ACOMPANHAMENTO_03[[#This Row],[COD.S]],TABELA_PRODUÇÃO[[COD]:[UND.]],4,FALSE),"")</f>
        <v/>
      </c>
      <c r="J235" s="8"/>
      <c r="K235" s="58"/>
      <c r="L235" s="9"/>
      <c r="M23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3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3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35" s="6">
        <f>ACOMPANHAMENTO_03[[#This Row],[QUANT]]</f>
        <v>0</v>
      </c>
    </row>
    <row r="236" spans="2:16" s="6" customFormat="1" ht="12.75" x14ac:dyDescent="0.2">
      <c r="B236" s="6" t="str">
        <f>IF(ACOMPANHAMENTO_03[[#This Row],[MAT]]="","",COUNTA($C$8:C236))</f>
        <v/>
      </c>
      <c r="C236" s="3"/>
      <c r="D236" s="26" t="str">
        <f>IFERROR(VLOOKUP(ACOMPANHAMENTO_03[[#This Row],[MAT]],FUNCIONARIOS[],3,FALSE),"")</f>
        <v/>
      </c>
      <c r="E236" s="26" t="str">
        <f>IFERROR(VLOOKUP(ACOMPANHAMENTO_03[[#This Row],[MAT]],FUNCIONARIOS[],4,FALSE),"")</f>
        <v/>
      </c>
      <c r="F236" s="8"/>
      <c r="G236" s="7"/>
      <c r="H236" s="28" t="str">
        <f>IFERROR(VLOOKUP(ACOMPANHAMENTO_03[[#This Row],[COD.S]],TABELA_PRODUÇÃO[[COD]:[SERVIÇOS]],3,FALSE),"")</f>
        <v/>
      </c>
      <c r="I236" s="28" t="str">
        <f>IFERROR(VLOOKUP(ACOMPANHAMENTO_03[[#This Row],[COD.S]],TABELA_PRODUÇÃO[[COD]:[UND.]],4,FALSE),"")</f>
        <v/>
      </c>
      <c r="J236" s="8"/>
      <c r="K236" s="58"/>
      <c r="L236" s="9"/>
      <c r="M23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3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3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36" s="6">
        <f>ACOMPANHAMENTO_03[[#This Row],[QUANT]]</f>
        <v>0</v>
      </c>
    </row>
    <row r="237" spans="2:16" s="6" customFormat="1" ht="12.75" x14ac:dyDescent="0.2">
      <c r="B237" s="6" t="str">
        <f>IF(ACOMPANHAMENTO_03[[#This Row],[MAT]]="","",COUNTA($C$8:C237))</f>
        <v/>
      </c>
      <c r="C237" s="3"/>
      <c r="D237" s="26" t="str">
        <f>IFERROR(VLOOKUP(ACOMPANHAMENTO_03[[#This Row],[MAT]],FUNCIONARIOS[],3,FALSE),"")</f>
        <v/>
      </c>
      <c r="E237" s="26" t="str">
        <f>IFERROR(VLOOKUP(ACOMPANHAMENTO_03[[#This Row],[MAT]],FUNCIONARIOS[],4,FALSE),"")</f>
        <v/>
      </c>
      <c r="F237" s="8"/>
      <c r="G237" s="7"/>
      <c r="H237" s="28" t="str">
        <f>IFERROR(VLOOKUP(ACOMPANHAMENTO_03[[#This Row],[COD.S]],TABELA_PRODUÇÃO[[COD]:[SERVIÇOS]],3,FALSE),"")</f>
        <v/>
      </c>
      <c r="I237" s="28" t="str">
        <f>IFERROR(VLOOKUP(ACOMPANHAMENTO_03[[#This Row],[COD.S]],TABELA_PRODUÇÃO[[COD]:[UND.]],4,FALSE),"")</f>
        <v/>
      </c>
      <c r="J237" s="8"/>
      <c r="K237" s="58"/>
      <c r="L237" s="9"/>
      <c r="M23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3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3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37" s="6">
        <f>ACOMPANHAMENTO_03[[#This Row],[QUANT]]</f>
        <v>0</v>
      </c>
    </row>
    <row r="238" spans="2:16" s="6" customFormat="1" ht="12.75" x14ac:dyDescent="0.2">
      <c r="B238" s="6" t="str">
        <f>IF(ACOMPANHAMENTO_03[[#This Row],[MAT]]="","",COUNTA($C$8:C238))</f>
        <v/>
      </c>
      <c r="C238" s="3"/>
      <c r="D238" s="26" t="str">
        <f>IFERROR(VLOOKUP(ACOMPANHAMENTO_03[[#This Row],[MAT]],FUNCIONARIOS[],3,FALSE),"")</f>
        <v/>
      </c>
      <c r="E238" s="26" t="str">
        <f>IFERROR(VLOOKUP(ACOMPANHAMENTO_03[[#This Row],[MAT]],FUNCIONARIOS[],4,FALSE),"")</f>
        <v/>
      </c>
      <c r="F238" s="8"/>
      <c r="G238" s="7"/>
      <c r="H238" s="28" t="str">
        <f>IFERROR(VLOOKUP(ACOMPANHAMENTO_03[[#This Row],[COD.S]],TABELA_PRODUÇÃO[[COD]:[SERVIÇOS]],3,FALSE),"")</f>
        <v/>
      </c>
      <c r="I238" s="28" t="str">
        <f>IFERROR(VLOOKUP(ACOMPANHAMENTO_03[[#This Row],[COD.S]],TABELA_PRODUÇÃO[[COD]:[UND.]],4,FALSE),"")</f>
        <v/>
      </c>
      <c r="J238" s="8"/>
      <c r="K238" s="58"/>
      <c r="L238" s="9"/>
      <c r="M23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3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3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38" s="6">
        <f>ACOMPANHAMENTO_03[[#This Row],[QUANT]]</f>
        <v>0</v>
      </c>
    </row>
    <row r="239" spans="2:16" s="6" customFormat="1" ht="12.75" x14ac:dyDescent="0.2">
      <c r="B239" s="6" t="str">
        <f>IF(ACOMPANHAMENTO_03[[#This Row],[MAT]]="","",COUNTA($C$8:C239))</f>
        <v/>
      </c>
      <c r="C239" s="3"/>
      <c r="D239" s="26" t="str">
        <f>IFERROR(VLOOKUP(ACOMPANHAMENTO_03[[#This Row],[MAT]],FUNCIONARIOS[],3,FALSE),"")</f>
        <v/>
      </c>
      <c r="E239" s="26" t="str">
        <f>IFERROR(VLOOKUP(ACOMPANHAMENTO_03[[#This Row],[MAT]],FUNCIONARIOS[],4,FALSE),"")</f>
        <v/>
      </c>
      <c r="F239" s="8"/>
      <c r="G239" s="7"/>
      <c r="H239" s="28" t="str">
        <f>IFERROR(VLOOKUP(ACOMPANHAMENTO_03[[#This Row],[COD.S]],TABELA_PRODUÇÃO[[COD]:[SERVIÇOS]],3,FALSE),"")</f>
        <v/>
      </c>
      <c r="I239" s="28" t="str">
        <f>IFERROR(VLOOKUP(ACOMPANHAMENTO_03[[#This Row],[COD.S]],TABELA_PRODUÇÃO[[COD]:[UND.]],4,FALSE),"")</f>
        <v/>
      </c>
      <c r="J239" s="8"/>
      <c r="K239" s="58"/>
      <c r="L239" s="9"/>
      <c r="M23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3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3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39" s="6">
        <f>ACOMPANHAMENTO_03[[#This Row],[QUANT]]</f>
        <v>0</v>
      </c>
    </row>
    <row r="240" spans="2:16" s="6" customFormat="1" ht="12.75" x14ac:dyDescent="0.2">
      <c r="B240" s="6" t="str">
        <f>IF(ACOMPANHAMENTO_03[[#This Row],[MAT]]="","",COUNTA($C$8:C240))</f>
        <v/>
      </c>
      <c r="C240" s="3"/>
      <c r="D240" s="26" t="str">
        <f>IFERROR(VLOOKUP(ACOMPANHAMENTO_03[[#This Row],[MAT]],FUNCIONARIOS[],3,FALSE),"")</f>
        <v/>
      </c>
      <c r="E240" s="26" t="str">
        <f>IFERROR(VLOOKUP(ACOMPANHAMENTO_03[[#This Row],[MAT]],FUNCIONARIOS[],4,FALSE),"")</f>
        <v/>
      </c>
      <c r="F240" s="8"/>
      <c r="G240" s="7"/>
      <c r="H240" s="28" t="str">
        <f>IFERROR(VLOOKUP(ACOMPANHAMENTO_03[[#This Row],[COD.S]],TABELA_PRODUÇÃO[[COD]:[SERVIÇOS]],3,FALSE),"")</f>
        <v/>
      </c>
      <c r="I240" s="28" t="str">
        <f>IFERROR(VLOOKUP(ACOMPANHAMENTO_03[[#This Row],[COD.S]],TABELA_PRODUÇÃO[[COD]:[UND.]],4,FALSE),"")</f>
        <v/>
      </c>
      <c r="J240" s="8"/>
      <c r="K240" s="58"/>
      <c r="L240" s="9"/>
      <c r="M24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4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4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40" s="6">
        <f>ACOMPANHAMENTO_03[[#This Row],[QUANT]]</f>
        <v>0</v>
      </c>
    </row>
    <row r="241" spans="2:16" s="6" customFormat="1" ht="12.75" x14ac:dyDescent="0.2">
      <c r="B241" s="6" t="str">
        <f>IF(ACOMPANHAMENTO_03[[#This Row],[MAT]]="","",COUNTA($C$8:C241))</f>
        <v/>
      </c>
      <c r="C241" s="3"/>
      <c r="D241" s="26" t="str">
        <f>IFERROR(VLOOKUP(ACOMPANHAMENTO_03[[#This Row],[MAT]],FUNCIONARIOS[],3,FALSE),"")</f>
        <v/>
      </c>
      <c r="E241" s="26" t="str">
        <f>IFERROR(VLOOKUP(ACOMPANHAMENTO_03[[#This Row],[MAT]],FUNCIONARIOS[],4,FALSE),"")</f>
        <v/>
      </c>
      <c r="F241" s="8"/>
      <c r="G241" s="7"/>
      <c r="H241" s="28" t="str">
        <f>IFERROR(VLOOKUP(ACOMPANHAMENTO_03[[#This Row],[COD.S]],TABELA_PRODUÇÃO[[COD]:[SERVIÇOS]],3,FALSE),"")</f>
        <v/>
      </c>
      <c r="I241" s="28" t="str">
        <f>IFERROR(VLOOKUP(ACOMPANHAMENTO_03[[#This Row],[COD.S]],TABELA_PRODUÇÃO[[COD]:[UND.]],4,FALSE),"")</f>
        <v/>
      </c>
      <c r="J241" s="8"/>
      <c r="K241" s="58"/>
      <c r="L241" s="9"/>
      <c r="M24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4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4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41" s="6">
        <f>ACOMPANHAMENTO_03[[#This Row],[QUANT]]</f>
        <v>0</v>
      </c>
    </row>
    <row r="242" spans="2:16" s="6" customFormat="1" ht="12.75" x14ac:dyDescent="0.2">
      <c r="B242" s="6" t="str">
        <f>IF(ACOMPANHAMENTO_03[[#This Row],[MAT]]="","",COUNTA($C$8:C242))</f>
        <v/>
      </c>
      <c r="C242" s="3"/>
      <c r="D242" s="26" t="str">
        <f>IFERROR(VLOOKUP(ACOMPANHAMENTO_03[[#This Row],[MAT]],FUNCIONARIOS[],3,FALSE),"")</f>
        <v/>
      </c>
      <c r="E242" s="26" t="str">
        <f>IFERROR(VLOOKUP(ACOMPANHAMENTO_03[[#This Row],[MAT]],FUNCIONARIOS[],4,FALSE),"")</f>
        <v/>
      </c>
      <c r="F242" s="8"/>
      <c r="G242" s="7"/>
      <c r="H242" s="28" t="str">
        <f>IFERROR(VLOOKUP(ACOMPANHAMENTO_03[[#This Row],[COD.S]],TABELA_PRODUÇÃO[[COD]:[SERVIÇOS]],3,FALSE),"")</f>
        <v/>
      </c>
      <c r="I242" s="28" t="str">
        <f>IFERROR(VLOOKUP(ACOMPANHAMENTO_03[[#This Row],[COD.S]],TABELA_PRODUÇÃO[[COD]:[UND.]],4,FALSE),"")</f>
        <v/>
      </c>
      <c r="J242" s="8"/>
      <c r="K242" s="58"/>
      <c r="L242" s="9"/>
      <c r="M24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4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4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42" s="6">
        <f>ACOMPANHAMENTO_03[[#This Row],[QUANT]]</f>
        <v>0</v>
      </c>
    </row>
    <row r="243" spans="2:16" s="6" customFormat="1" ht="12.75" x14ac:dyDescent="0.2">
      <c r="B243" s="6" t="str">
        <f>IF(ACOMPANHAMENTO_03[[#This Row],[MAT]]="","",COUNTA($C$8:C243))</f>
        <v/>
      </c>
      <c r="C243" s="3"/>
      <c r="D243" s="26" t="str">
        <f>IFERROR(VLOOKUP(ACOMPANHAMENTO_03[[#This Row],[MAT]],FUNCIONARIOS[],3,FALSE),"")</f>
        <v/>
      </c>
      <c r="E243" s="26" t="str">
        <f>IFERROR(VLOOKUP(ACOMPANHAMENTO_03[[#This Row],[MAT]],FUNCIONARIOS[],4,FALSE),"")</f>
        <v/>
      </c>
      <c r="F243" s="8"/>
      <c r="G243" s="7"/>
      <c r="H243" s="28" t="str">
        <f>IFERROR(VLOOKUP(ACOMPANHAMENTO_03[[#This Row],[COD.S]],TABELA_PRODUÇÃO[[COD]:[SERVIÇOS]],3,FALSE),"")</f>
        <v/>
      </c>
      <c r="I243" s="28" t="str">
        <f>IFERROR(VLOOKUP(ACOMPANHAMENTO_03[[#This Row],[COD.S]],TABELA_PRODUÇÃO[[COD]:[UND.]],4,FALSE),"")</f>
        <v/>
      </c>
      <c r="J243" s="8"/>
      <c r="K243" s="58"/>
      <c r="L243" s="9"/>
      <c r="M24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4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4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43" s="6">
        <f>ACOMPANHAMENTO_03[[#This Row],[QUANT]]</f>
        <v>0</v>
      </c>
    </row>
    <row r="244" spans="2:16" s="6" customFormat="1" ht="12.75" x14ac:dyDescent="0.2">
      <c r="B244" s="6" t="str">
        <f>IF(ACOMPANHAMENTO_03[[#This Row],[MAT]]="","",COUNTA($C$8:C244))</f>
        <v/>
      </c>
      <c r="C244" s="3"/>
      <c r="D244" s="26" t="str">
        <f>IFERROR(VLOOKUP(ACOMPANHAMENTO_03[[#This Row],[MAT]],FUNCIONARIOS[],3,FALSE),"")</f>
        <v/>
      </c>
      <c r="E244" s="26" t="str">
        <f>IFERROR(VLOOKUP(ACOMPANHAMENTO_03[[#This Row],[MAT]],FUNCIONARIOS[],4,FALSE),"")</f>
        <v/>
      </c>
      <c r="F244" s="8"/>
      <c r="G244" s="7"/>
      <c r="H244" s="28" t="str">
        <f>IFERROR(VLOOKUP(ACOMPANHAMENTO_03[[#This Row],[COD.S]],TABELA_PRODUÇÃO[[COD]:[SERVIÇOS]],3,FALSE),"")</f>
        <v/>
      </c>
      <c r="I244" s="28" t="str">
        <f>IFERROR(VLOOKUP(ACOMPANHAMENTO_03[[#This Row],[COD.S]],TABELA_PRODUÇÃO[[COD]:[UND.]],4,FALSE),"")</f>
        <v/>
      </c>
      <c r="J244" s="8"/>
      <c r="K244" s="58"/>
      <c r="L244" s="9"/>
      <c r="M24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4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4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44" s="6">
        <f>ACOMPANHAMENTO_03[[#This Row],[QUANT]]</f>
        <v>0</v>
      </c>
    </row>
    <row r="245" spans="2:16" s="6" customFormat="1" ht="12.75" x14ac:dyDescent="0.2">
      <c r="B245" s="6" t="str">
        <f>IF(ACOMPANHAMENTO_03[[#This Row],[MAT]]="","",COUNTA($C$8:C245))</f>
        <v/>
      </c>
      <c r="C245" s="3"/>
      <c r="D245" s="26" t="str">
        <f>IFERROR(VLOOKUP(ACOMPANHAMENTO_03[[#This Row],[MAT]],FUNCIONARIOS[],3,FALSE),"")</f>
        <v/>
      </c>
      <c r="E245" s="26" t="str">
        <f>IFERROR(VLOOKUP(ACOMPANHAMENTO_03[[#This Row],[MAT]],FUNCIONARIOS[],4,FALSE),"")</f>
        <v/>
      </c>
      <c r="F245" s="8"/>
      <c r="G245" s="7"/>
      <c r="H245" s="28" t="str">
        <f>IFERROR(VLOOKUP(ACOMPANHAMENTO_03[[#This Row],[COD.S]],TABELA_PRODUÇÃO[[COD]:[SERVIÇOS]],3,FALSE),"")</f>
        <v/>
      </c>
      <c r="I245" s="28" t="str">
        <f>IFERROR(VLOOKUP(ACOMPANHAMENTO_03[[#This Row],[COD.S]],TABELA_PRODUÇÃO[[COD]:[UND.]],4,FALSE),"")</f>
        <v/>
      </c>
      <c r="J245" s="8"/>
      <c r="K245" s="58"/>
      <c r="L245" s="9"/>
      <c r="M24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4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4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45" s="6">
        <f>ACOMPANHAMENTO_03[[#This Row],[QUANT]]</f>
        <v>0</v>
      </c>
    </row>
    <row r="246" spans="2:16" s="6" customFormat="1" ht="12.75" x14ac:dyDescent="0.2">
      <c r="B246" s="6" t="str">
        <f>IF(ACOMPANHAMENTO_03[[#This Row],[MAT]]="","",COUNTA($C$8:C246))</f>
        <v/>
      </c>
      <c r="C246" s="3"/>
      <c r="D246" s="26" t="str">
        <f>IFERROR(VLOOKUP(ACOMPANHAMENTO_03[[#This Row],[MAT]],FUNCIONARIOS[],3,FALSE),"")</f>
        <v/>
      </c>
      <c r="E246" s="26" t="str">
        <f>IFERROR(VLOOKUP(ACOMPANHAMENTO_03[[#This Row],[MAT]],FUNCIONARIOS[],4,FALSE),"")</f>
        <v/>
      </c>
      <c r="F246" s="8"/>
      <c r="G246" s="7"/>
      <c r="H246" s="28" t="str">
        <f>IFERROR(VLOOKUP(ACOMPANHAMENTO_03[[#This Row],[COD.S]],TABELA_PRODUÇÃO[[COD]:[SERVIÇOS]],3,FALSE),"")</f>
        <v/>
      </c>
      <c r="I246" s="28" t="str">
        <f>IFERROR(VLOOKUP(ACOMPANHAMENTO_03[[#This Row],[COD.S]],TABELA_PRODUÇÃO[[COD]:[UND.]],4,FALSE),"")</f>
        <v/>
      </c>
      <c r="J246" s="8"/>
      <c r="K246" s="58"/>
      <c r="L246" s="9"/>
      <c r="M24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4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4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46" s="6">
        <f>ACOMPANHAMENTO_03[[#This Row],[QUANT]]</f>
        <v>0</v>
      </c>
    </row>
    <row r="247" spans="2:16" s="6" customFormat="1" ht="12.75" x14ac:dyDescent="0.2">
      <c r="B247" s="6" t="str">
        <f>IF(ACOMPANHAMENTO_03[[#This Row],[MAT]]="","",COUNTA($C$8:C247))</f>
        <v/>
      </c>
      <c r="C247" s="3"/>
      <c r="D247" s="26" t="str">
        <f>IFERROR(VLOOKUP(ACOMPANHAMENTO_03[[#This Row],[MAT]],FUNCIONARIOS[],3,FALSE),"")</f>
        <v/>
      </c>
      <c r="E247" s="26" t="str">
        <f>IFERROR(VLOOKUP(ACOMPANHAMENTO_03[[#This Row],[MAT]],FUNCIONARIOS[],4,FALSE),"")</f>
        <v/>
      </c>
      <c r="F247" s="8"/>
      <c r="G247" s="7"/>
      <c r="H247" s="28" t="str">
        <f>IFERROR(VLOOKUP(ACOMPANHAMENTO_03[[#This Row],[COD.S]],TABELA_PRODUÇÃO[[COD]:[SERVIÇOS]],3,FALSE),"")</f>
        <v/>
      </c>
      <c r="I247" s="28" t="str">
        <f>IFERROR(VLOOKUP(ACOMPANHAMENTO_03[[#This Row],[COD.S]],TABELA_PRODUÇÃO[[COD]:[UND.]],4,FALSE),"")</f>
        <v/>
      </c>
      <c r="J247" s="8"/>
      <c r="K247" s="58"/>
      <c r="L247" s="9"/>
      <c r="M24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4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4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47" s="6">
        <f>ACOMPANHAMENTO_03[[#This Row],[QUANT]]</f>
        <v>0</v>
      </c>
    </row>
    <row r="248" spans="2:16" s="6" customFormat="1" ht="12.75" x14ac:dyDescent="0.2">
      <c r="B248" s="6" t="str">
        <f>IF(ACOMPANHAMENTO_03[[#This Row],[MAT]]="","",COUNTA($C$8:C248))</f>
        <v/>
      </c>
      <c r="C248" s="3"/>
      <c r="D248" s="26" t="str">
        <f>IFERROR(VLOOKUP(ACOMPANHAMENTO_03[[#This Row],[MAT]],FUNCIONARIOS[],3,FALSE),"")</f>
        <v/>
      </c>
      <c r="E248" s="26" t="str">
        <f>IFERROR(VLOOKUP(ACOMPANHAMENTO_03[[#This Row],[MAT]],FUNCIONARIOS[],4,FALSE),"")</f>
        <v/>
      </c>
      <c r="F248" s="8"/>
      <c r="G248" s="7"/>
      <c r="H248" s="28" t="str">
        <f>IFERROR(VLOOKUP(ACOMPANHAMENTO_03[[#This Row],[COD.S]],TABELA_PRODUÇÃO[[COD]:[SERVIÇOS]],3,FALSE),"")</f>
        <v/>
      </c>
      <c r="I248" s="28" t="str">
        <f>IFERROR(VLOOKUP(ACOMPANHAMENTO_03[[#This Row],[COD.S]],TABELA_PRODUÇÃO[[COD]:[UND.]],4,FALSE),"")</f>
        <v/>
      </c>
      <c r="J248" s="8"/>
      <c r="K248" s="58"/>
      <c r="L248" s="9"/>
      <c r="M24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4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4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48" s="6">
        <f>ACOMPANHAMENTO_03[[#This Row],[QUANT]]</f>
        <v>0</v>
      </c>
    </row>
    <row r="249" spans="2:16" s="6" customFormat="1" ht="12.75" x14ac:dyDescent="0.2">
      <c r="B249" s="6" t="str">
        <f>IF(ACOMPANHAMENTO_03[[#This Row],[MAT]]="","",COUNTA($C$8:C249))</f>
        <v/>
      </c>
      <c r="C249" s="3"/>
      <c r="D249" s="26" t="str">
        <f>IFERROR(VLOOKUP(ACOMPANHAMENTO_03[[#This Row],[MAT]],FUNCIONARIOS[],3,FALSE),"")</f>
        <v/>
      </c>
      <c r="E249" s="26" t="str">
        <f>IFERROR(VLOOKUP(ACOMPANHAMENTO_03[[#This Row],[MAT]],FUNCIONARIOS[],4,FALSE),"")</f>
        <v/>
      </c>
      <c r="F249" s="8"/>
      <c r="G249" s="7"/>
      <c r="H249" s="28" t="str">
        <f>IFERROR(VLOOKUP(ACOMPANHAMENTO_03[[#This Row],[COD.S]],TABELA_PRODUÇÃO[[COD]:[SERVIÇOS]],3,FALSE),"")</f>
        <v/>
      </c>
      <c r="I249" s="28" t="str">
        <f>IFERROR(VLOOKUP(ACOMPANHAMENTO_03[[#This Row],[COD.S]],TABELA_PRODUÇÃO[[COD]:[UND.]],4,FALSE),"")</f>
        <v/>
      </c>
      <c r="J249" s="8"/>
      <c r="K249" s="58"/>
      <c r="L249" s="9"/>
      <c r="M24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4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4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49" s="6">
        <f>ACOMPANHAMENTO_03[[#This Row],[QUANT]]</f>
        <v>0</v>
      </c>
    </row>
    <row r="250" spans="2:16" s="6" customFormat="1" ht="12.75" x14ac:dyDescent="0.2">
      <c r="B250" s="6" t="str">
        <f>IF(ACOMPANHAMENTO_03[[#This Row],[MAT]]="","",COUNTA($C$8:C250))</f>
        <v/>
      </c>
      <c r="C250" s="3"/>
      <c r="D250" s="26" t="str">
        <f>IFERROR(VLOOKUP(ACOMPANHAMENTO_03[[#This Row],[MAT]],FUNCIONARIOS[],3,FALSE),"")</f>
        <v/>
      </c>
      <c r="E250" s="26" t="str">
        <f>IFERROR(VLOOKUP(ACOMPANHAMENTO_03[[#This Row],[MAT]],FUNCIONARIOS[],4,FALSE),"")</f>
        <v/>
      </c>
      <c r="F250" s="8"/>
      <c r="G250" s="7"/>
      <c r="H250" s="28" t="str">
        <f>IFERROR(VLOOKUP(ACOMPANHAMENTO_03[[#This Row],[COD.S]],TABELA_PRODUÇÃO[[COD]:[SERVIÇOS]],3,FALSE),"")</f>
        <v/>
      </c>
      <c r="I250" s="28" t="str">
        <f>IFERROR(VLOOKUP(ACOMPANHAMENTO_03[[#This Row],[COD.S]],TABELA_PRODUÇÃO[[COD]:[UND.]],4,FALSE),"")</f>
        <v/>
      </c>
      <c r="J250" s="8"/>
      <c r="K250" s="58"/>
      <c r="L250" s="9"/>
      <c r="M25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5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5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50" s="6">
        <f>ACOMPANHAMENTO_03[[#This Row],[QUANT]]</f>
        <v>0</v>
      </c>
    </row>
    <row r="251" spans="2:16" s="6" customFormat="1" ht="12.75" x14ac:dyDescent="0.2">
      <c r="B251" s="6" t="str">
        <f>IF(ACOMPANHAMENTO_03[[#This Row],[MAT]]="","",COUNTA($C$8:C251))</f>
        <v/>
      </c>
      <c r="C251" s="3"/>
      <c r="D251" s="26" t="str">
        <f>IFERROR(VLOOKUP(ACOMPANHAMENTO_03[[#This Row],[MAT]],FUNCIONARIOS[],3,FALSE),"")</f>
        <v/>
      </c>
      <c r="E251" s="26" t="str">
        <f>IFERROR(VLOOKUP(ACOMPANHAMENTO_03[[#This Row],[MAT]],FUNCIONARIOS[],4,FALSE),"")</f>
        <v/>
      </c>
      <c r="F251" s="8"/>
      <c r="G251" s="7"/>
      <c r="H251" s="28" t="str">
        <f>IFERROR(VLOOKUP(ACOMPANHAMENTO_03[[#This Row],[COD.S]],TABELA_PRODUÇÃO[[COD]:[SERVIÇOS]],3,FALSE),"")</f>
        <v/>
      </c>
      <c r="I251" s="28" t="str">
        <f>IFERROR(VLOOKUP(ACOMPANHAMENTO_03[[#This Row],[COD.S]],TABELA_PRODUÇÃO[[COD]:[UND.]],4,FALSE),"")</f>
        <v/>
      </c>
      <c r="J251" s="8"/>
      <c r="K251" s="58"/>
      <c r="L251" s="9"/>
      <c r="M25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5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5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51" s="6">
        <f>ACOMPANHAMENTO_03[[#This Row],[QUANT]]</f>
        <v>0</v>
      </c>
    </row>
    <row r="252" spans="2:16" s="6" customFormat="1" ht="12.75" x14ac:dyDescent="0.2">
      <c r="B252" s="6" t="str">
        <f>IF(ACOMPANHAMENTO_03[[#This Row],[MAT]]="","",COUNTA($C$8:C252))</f>
        <v/>
      </c>
      <c r="C252" s="3"/>
      <c r="D252" s="26" t="str">
        <f>IFERROR(VLOOKUP(ACOMPANHAMENTO_03[[#This Row],[MAT]],FUNCIONARIOS[],3,FALSE),"")</f>
        <v/>
      </c>
      <c r="E252" s="26" t="str">
        <f>IFERROR(VLOOKUP(ACOMPANHAMENTO_03[[#This Row],[MAT]],FUNCIONARIOS[],4,FALSE),"")</f>
        <v/>
      </c>
      <c r="F252" s="8"/>
      <c r="G252" s="7"/>
      <c r="H252" s="28" t="str">
        <f>IFERROR(VLOOKUP(ACOMPANHAMENTO_03[[#This Row],[COD.S]],TABELA_PRODUÇÃO[[COD]:[SERVIÇOS]],3,FALSE),"")</f>
        <v/>
      </c>
      <c r="I252" s="28" t="str">
        <f>IFERROR(VLOOKUP(ACOMPANHAMENTO_03[[#This Row],[COD.S]],TABELA_PRODUÇÃO[[COD]:[UND.]],4,FALSE),"")</f>
        <v/>
      </c>
      <c r="J252" s="8"/>
      <c r="K252" s="58"/>
      <c r="L252" s="9"/>
      <c r="M25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5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5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52" s="6">
        <f>ACOMPANHAMENTO_03[[#This Row],[QUANT]]</f>
        <v>0</v>
      </c>
    </row>
    <row r="253" spans="2:16" s="6" customFormat="1" ht="12.75" x14ac:dyDescent="0.2">
      <c r="B253" s="6" t="str">
        <f>IF(ACOMPANHAMENTO_03[[#This Row],[MAT]]="","",COUNTA($C$8:C253))</f>
        <v/>
      </c>
      <c r="C253" s="3"/>
      <c r="D253" s="26" t="str">
        <f>IFERROR(VLOOKUP(ACOMPANHAMENTO_03[[#This Row],[MAT]],FUNCIONARIOS[],3,FALSE),"")</f>
        <v/>
      </c>
      <c r="E253" s="26" t="str">
        <f>IFERROR(VLOOKUP(ACOMPANHAMENTO_03[[#This Row],[MAT]],FUNCIONARIOS[],4,FALSE),"")</f>
        <v/>
      </c>
      <c r="F253" s="8"/>
      <c r="G253" s="7"/>
      <c r="H253" s="28" t="str">
        <f>IFERROR(VLOOKUP(ACOMPANHAMENTO_03[[#This Row],[COD.S]],TABELA_PRODUÇÃO[[COD]:[SERVIÇOS]],3,FALSE),"")</f>
        <v/>
      </c>
      <c r="I253" s="28" t="str">
        <f>IFERROR(VLOOKUP(ACOMPANHAMENTO_03[[#This Row],[COD.S]],TABELA_PRODUÇÃO[[COD]:[UND.]],4,FALSE),"")</f>
        <v/>
      </c>
      <c r="J253" s="8"/>
      <c r="K253" s="58"/>
      <c r="L253" s="9"/>
      <c r="M25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5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5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53" s="6">
        <f>ACOMPANHAMENTO_03[[#This Row],[QUANT]]</f>
        <v>0</v>
      </c>
    </row>
    <row r="254" spans="2:16" s="6" customFormat="1" ht="12.75" x14ac:dyDescent="0.2">
      <c r="B254" s="6" t="str">
        <f>IF(ACOMPANHAMENTO_03[[#This Row],[MAT]]="","",COUNTA($C$8:C254))</f>
        <v/>
      </c>
      <c r="C254" s="3"/>
      <c r="D254" s="26" t="str">
        <f>IFERROR(VLOOKUP(ACOMPANHAMENTO_03[[#This Row],[MAT]],FUNCIONARIOS[],3,FALSE),"")</f>
        <v/>
      </c>
      <c r="E254" s="26" t="str">
        <f>IFERROR(VLOOKUP(ACOMPANHAMENTO_03[[#This Row],[MAT]],FUNCIONARIOS[],4,FALSE),"")</f>
        <v/>
      </c>
      <c r="F254" s="8"/>
      <c r="G254" s="7"/>
      <c r="H254" s="28" t="str">
        <f>IFERROR(VLOOKUP(ACOMPANHAMENTO_03[[#This Row],[COD.S]],TABELA_PRODUÇÃO[[COD]:[SERVIÇOS]],3,FALSE),"")</f>
        <v/>
      </c>
      <c r="I254" s="28" t="str">
        <f>IFERROR(VLOOKUP(ACOMPANHAMENTO_03[[#This Row],[COD.S]],TABELA_PRODUÇÃO[[COD]:[UND.]],4,FALSE),"")</f>
        <v/>
      </c>
      <c r="J254" s="8"/>
      <c r="K254" s="58"/>
      <c r="L254" s="9"/>
      <c r="M25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5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5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54" s="6">
        <f>ACOMPANHAMENTO_03[[#This Row],[QUANT]]</f>
        <v>0</v>
      </c>
    </row>
    <row r="255" spans="2:16" s="6" customFormat="1" ht="12.75" x14ac:dyDescent="0.2">
      <c r="B255" s="6" t="str">
        <f>IF(ACOMPANHAMENTO_03[[#This Row],[MAT]]="","",COUNTA($C$8:C255))</f>
        <v/>
      </c>
      <c r="C255" s="3"/>
      <c r="D255" s="26" t="str">
        <f>IFERROR(VLOOKUP(ACOMPANHAMENTO_03[[#This Row],[MAT]],FUNCIONARIOS[],3,FALSE),"")</f>
        <v/>
      </c>
      <c r="E255" s="26" t="str">
        <f>IFERROR(VLOOKUP(ACOMPANHAMENTO_03[[#This Row],[MAT]],FUNCIONARIOS[],4,FALSE),"")</f>
        <v/>
      </c>
      <c r="F255" s="8"/>
      <c r="G255" s="7"/>
      <c r="H255" s="28" t="str">
        <f>IFERROR(VLOOKUP(ACOMPANHAMENTO_03[[#This Row],[COD.S]],TABELA_PRODUÇÃO[[COD]:[SERVIÇOS]],3,FALSE),"")</f>
        <v/>
      </c>
      <c r="I255" s="28" t="str">
        <f>IFERROR(VLOOKUP(ACOMPANHAMENTO_03[[#This Row],[COD.S]],TABELA_PRODUÇÃO[[COD]:[UND.]],4,FALSE),"")</f>
        <v/>
      </c>
      <c r="J255" s="8"/>
      <c r="K255" s="58"/>
      <c r="L255" s="9"/>
      <c r="M25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5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5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55" s="6">
        <f>ACOMPANHAMENTO_03[[#This Row],[QUANT]]</f>
        <v>0</v>
      </c>
    </row>
    <row r="256" spans="2:16" s="6" customFormat="1" ht="12.75" x14ac:dyDescent="0.2">
      <c r="B256" s="6" t="str">
        <f>IF(ACOMPANHAMENTO_03[[#This Row],[MAT]]="","",COUNTA($C$8:C256))</f>
        <v/>
      </c>
      <c r="C256" s="3"/>
      <c r="D256" s="26" t="str">
        <f>IFERROR(VLOOKUP(ACOMPANHAMENTO_03[[#This Row],[MAT]],FUNCIONARIOS[],3,FALSE),"")</f>
        <v/>
      </c>
      <c r="E256" s="26" t="str">
        <f>IFERROR(VLOOKUP(ACOMPANHAMENTO_03[[#This Row],[MAT]],FUNCIONARIOS[],4,FALSE),"")</f>
        <v/>
      </c>
      <c r="F256" s="8"/>
      <c r="G256" s="7"/>
      <c r="H256" s="28" t="str">
        <f>IFERROR(VLOOKUP(ACOMPANHAMENTO_03[[#This Row],[COD.S]],TABELA_PRODUÇÃO[[COD]:[SERVIÇOS]],3,FALSE),"")</f>
        <v/>
      </c>
      <c r="I256" s="28" t="str">
        <f>IFERROR(VLOOKUP(ACOMPANHAMENTO_03[[#This Row],[COD.S]],TABELA_PRODUÇÃO[[COD]:[UND.]],4,FALSE),"")</f>
        <v/>
      </c>
      <c r="J256" s="8"/>
      <c r="K256" s="58"/>
      <c r="L256" s="9"/>
      <c r="M25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5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5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56" s="6">
        <f>ACOMPANHAMENTO_03[[#This Row],[QUANT]]</f>
        <v>0</v>
      </c>
    </row>
    <row r="257" spans="2:16" s="6" customFormat="1" ht="12.75" x14ac:dyDescent="0.2">
      <c r="B257" s="6" t="str">
        <f>IF(ACOMPANHAMENTO_03[[#This Row],[MAT]]="","",COUNTA($C$8:C257))</f>
        <v/>
      </c>
      <c r="C257" s="3"/>
      <c r="D257" s="26" t="str">
        <f>IFERROR(VLOOKUP(ACOMPANHAMENTO_03[[#This Row],[MAT]],FUNCIONARIOS[],3,FALSE),"")</f>
        <v/>
      </c>
      <c r="E257" s="26" t="str">
        <f>IFERROR(VLOOKUP(ACOMPANHAMENTO_03[[#This Row],[MAT]],FUNCIONARIOS[],4,FALSE),"")</f>
        <v/>
      </c>
      <c r="F257" s="8"/>
      <c r="G257" s="7"/>
      <c r="H257" s="28" t="str">
        <f>IFERROR(VLOOKUP(ACOMPANHAMENTO_03[[#This Row],[COD.S]],TABELA_PRODUÇÃO[[COD]:[SERVIÇOS]],3,FALSE),"")</f>
        <v/>
      </c>
      <c r="I257" s="28" t="str">
        <f>IFERROR(VLOOKUP(ACOMPANHAMENTO_03[[#This Row],[COD.S]],TABELA_PRODUÇÃO[[COD]:[UND.]],4,FALSE),"")</f>
        <v/>
      </c>
      <c r="J257" s="8"/>
      <c r="K257" s="58"/>
      <c r="L257" s="9"/>
      <c r="M25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5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5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57" s="6">
        <f>ACOMPANHAMENTO_03[[#This Row],[QUANT]]</f>
        <v>0</v>
      </c>
    </row>
    <row r="258" spans="2:16" s="6" customFormat="1" ht="12.75" x14ac:dyDescent="0.2">
      <c r="B258" s="6" t="str">
        <f>IF(ACOMPANHAMENTO_03[[#This Row],[MAT]]="","",COUNTA($C$8:C258))</f>
        <v/>
      </c>
      <c r="C258" s="3"/>
      <c r="D258" s="26" t="str">
        <f>IFERROR(VLOOKUP(ACOMPANHAMENTO_03[[#This Row],[MAT]],FUNCIONARIOS[],3,FALSE),"")</f>
        <v/>
      </c>
      <c r="E258" s="26" t="str">
        <f>IFERROR(VLOOKUP(ACOMPANHAMENTO_03[[#This Row],[MAT]],FUNCIONARIOS[],4,FALSE),"")</f>
        <v/>
      </c>
      <c r="F258" s="8"/>
      <c r="G258" s="7"/>
      <c r="H258" s="28" t="str">
        <f>IFERROR(VLOOKUP(ACOMPANHAMENTO_03[[#This Row],[COD.S]],TABELA_PRODUÇÃO[[COD]:[SERVIÇOS]],3,FALSE),"")</f>
        <v/>
      </c>
      <c r="I258" s="28" t="str">
        <f>IFERROR(VLOOKUP(ACOMPANHAMENTO_03[[#This Row],[COD.S]],TABELA_PRODUÇÃO[[COD]:[UND.]],4,FALSE),"")</f>
        <v/>
      </c>
      <c r="J258" s="8"/>
      <c r="K258" s="58"/>
      <c r="L258" s="9"/>
      <c r="M25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5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5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58" s="6">
        <f>ACOMPANHAMENTO_03[[#This Row],[QUANT]]</f>
        <v>0</v>
      </c>
    </row>
    <row r="259" spans="2:16" s="6" customFormat="1" ht="12.75" x14ac:dyDescent="0.2">
      <c r="B259" s="6" t="str">
        <f>IF(ACOMPANHAMENTO_03[[#This Row],[MAT]]="","",COUNTA($C$8:C259))</f>
        <v/>
      </c>
      <c r="C259" s="3"/>
      <c r="D259" s="26" t="str">
        <f>IFERROR(VLOOKUP(ACOMPANHAMENTO_03[[#This Row],[MAT]],FUNCIONARIOS[],3,FALSE),"")</f>
        <v/>
      </c>
      <c r="E259" s="26" t="str">
        <f>IFERROR(VLOOKUP(ACOMPANHAMENTO_03[[#This Row],[MAT]],FUNCIONARIOS[],4,FALSE),"")</f>
        <v/>
      </c>
      <c r="F259" s="8"/>
      <c r="G259" s="7"/>
      <c r="H259" s="28" t="str">
        <f>IFERROR(VLOOKUP(ACOMPANHAMENTO_03[[#This Row],[COD.S]],TABELA_PRODUÇÃO[[COD]:[SERVIÇOS]],3,FALSE),"")</f>
        <v/>
      </c>
      <c r="I259" s="28" t="str">
        <f>IFERROR(VLOOKUP(ACOMPANHAMENTO_03[[#This Row],[COD.S]],TABELA_PRODUÇÃO[[COD]:[UND.]],4,FALSE),"")</f>
        <v/>
      </c>
      <c r="J259" s="8"/>
      <c r="K259" s="58"/>
      <c r="L259" s="9"/>
      <c r="M25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5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5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59" s="6">
        <f>ACOMPANHAMENTO_03[[#This Row],[QUANT]]</f>
        <v>0</v>
      </c>
    </row>
    <row r="260" spans="2:16" s="6" customFormat="1" ht="12.75" x14ac:dyDescent="0.2">
      <c r="B260" s="6" t="str">
        <f>IF(ACOMPANHAMENTO_03[[#This Row],[MAT]]="","",COUNTA($C$8:C260))</f>
        <v/>
      </c>
      <c r="C260" s="3"/>
      <c r="D260" s="26" t="str">
        <f>IFERROR(VLOOKUP(ACOMPANHAMENTO_03[[#This Row],[MAT]],FUNCIONARIOS[],3,FALSE),"")</f>
        <v/>
      </c>
      <c r="E260" s="26" t="str">
        <f>IFERROR(VLOOKUP(ACOMPANHAMENTO_03[[#This Row],[MAT]],FUNCIONARIOS[],4,FALSE),"")</f>
        <v/>
      </c>
      <c r="F260" s="8"/>
      <c r="G260" s="7"/>
      <c r="H260" s="28" t="str">
        <f>IFERROR(VLOOKUP(ACOMPANHAMENTO_03[[#This Row],[COD.S]],TABELA_PRODUÇÃO[[COD]:[SERVIÇOS]],3,FALSE),"")</f>
        <v/>
      </c>
      <c r="I260" s="28" t="str">
        <f>IFERROR(VLOOKUP(ACOMPANHAMENTO_03[[#This Row],[COD.S]],TABELA_PRODUÇÃO[[COD]:[UND.]],4,FALSE),"")</f>
        <v/>
      </c>
      <c r="J260" s="8"/>
      <c r="K260" s="58"/>
      <c r="L260" s="9"/>
      <c r="M26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6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6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60" s="6">
        <f>ACOMPANHAMENTO_03[[#This Row],[QUANT]]</f>
        <v>0</v>
      </c>
    </row>
    <row r="261" spans="2:16" s="6" customFormat="1" ht="12.75" x14ac:dyDescent="0.2">
      <c r="B261" s="6" t="str">
        <f>IF(ACOMPANHAMENTO_03[[#This Row],[MAT]]="","",COUNTA($C$8:C261))</f>
        <v/>
      </c>
      <c r="C261" s="3"/>
      <c r="D261" s="26" t="str">
        <f>IFERROR(VLOOKUP(ACOMPANHAMENTO_03[[#This Row],[MAT]],FUNCIONARIOS[],3,FALSE),"")</f>
        <v/>
      </c>
      <c r="E261" s="26" t="str">
        <f>IFERROR(VLOOKUP(ACOMPANHAMENTO_03[[#This Row],[MAT]],FUNCIONARIOS[],4,FALSE),"")</f>
        <v/>
      </c>
      <c r="F261" s="8"/>
      <c r="G261" s="7"/>
      <c r="H261" s="28" t="str">
        <f>IFERROR(VLOOKUP(ACOMPANHAMENTO_03[[#This Row],[COD.S]],TABELA_PRODUÇÃO[[COD]:[SERVIÇOS]],3,FALSE),"")</f>
        <v/>
      </c>
      <c r="I261" s="28" t="str">
        <f>IFERROR(VLOOKUP(ACOMPANHAMENTO_03[[#This Row],[COD.S]],TABELA_PRODUÇÃO[[COD]:[UND.]],4,FALSE),"")</f>
        <v/>
      </c>
      <c r="J261" s="8"/>
      <c r="K261" s="58"/>
      <c r="L261" s="9"/>
      <c r="M26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6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6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61" s="6">
        <f>ACOMPANHAMENTO_03[[#This Row],[QUANT]]</f>
        <v>0</v>
      </c>
    </row>
    <row r="262" spans="2:16" s="6" customFormat="1" ht="12.75" x14ac:dyDescent="0.2">
      <c r="B262" s="6" t="str">
        <f>IF(ACOMPANHAMENTO_03[[#This Row],[MAT]]="","",COUNTA($C$8:C262))</f>
        <v/>
      </c>
      <c r="C262" s="3"/>
      <c r="D262" s="26" t="str">
        <f>IFERROR(VLOOKUP(ACOMPANHAMENTO_03[[#This Row],[MAT]],FUNCIONARIOS[],3,FALSE),"")</f>
        <v/>
      </c>
      <c r="E262" s="26" t="str">
        <f>IFERROR(VLOOKUP(ACOMPANHAMENTO_03[[#This Row],[MAT]],FUNCIONARIOS[],4,FALSE),"")</f>
        <v/>
      </c>
      <c r="F262" s="8"/>
      <c r="G262" s="7"/>
      <c r="H262" s="28" t="str">
        <f>IFERROR(VLOOKUP(ACOMPANHAMENTO_03[[#This Row],[COD.S]],TABELA_PRODUÇÃO[[COD]:[SERVIÇOS]],3,FALSE),"")</f>
        <v/>
      </c>
      <c r="I262" s="28" t="str">
        <f>IFERROR(VLOOKUP(ACOMPANHAMENTO_03[[#This Row],[COD.S]],TABELA_PRODUÇÃO[[COD]:[UND.]],4,FALSE),"")</f>
        <v/>
      </c>
      <c r="J262" s="8"/>
      <c r="K262" s="58"/>
      <c r="L262" s="9"/>
      <c r="M26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6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6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62" s="6">
        <f>ACOMPANHAMENTO_03[[#This Row],[QUANT]]</f>
        <v>0</v>
      </c>
    </row>
    <row r="263" spans="2:16" s="6" customFormat="1" ht="12.75" x14ac:dyDescent="0.2">
      <c r="B263" s="6" t="str">
        <f>IF(ACOMPANHAMENTO_03[[#This Row],[MAT]]="","",COUNTA($C$8:C263))</f>
        <v/>
      </c>
      <c r="C263" s="3"/>
      <c r="D263" s="26" t="str">
        <f>IFERROR(VLOOKUP(ACOMPANHAMENTO_03[[#This Row],[MAT]],FUNCIONARIOS[],3,FALSE),"")</f>
        <v/>
      </c>
      <c r="E263" s="26" t="str">
        <f>IFERROR(VLOOKUP(ACOMPANHAMENTO_03[[#This Row],[MAT]],FUNCIONARIOS[],4,FALSE),"")</f>
        <v/>
      </c>
      <c r="F263" s="8"/>
      <c r="G263" s="7"/>
      <c r="H263" s="28" t="str">
        <f>IFERROR(VLOOKUP(ACOMPANHAMENTO_03[[#This Row],[COD.S]],TABELA_PRODUÇÃO[[COD]:[SERVIÇOS]],3,FALSE),"")</f>
        <v/>
      </c>
      <c r="I263" s="28" t="str">
        <f>IFERROR(VLOOKUP(ACOMPANHAMENTO_03[[#This Row],[COD.S]],TABELA_PRODUÇÃO[[COD]:[UND.]],4,FALSE),"")</f>
        <v/>
      </c>
      <c r="J263" s="8"/>
      <c r="K263" s="58"/>
      <c r="L263" s="9"/>
      <c r="M26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6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6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63" s="6">
        <f>ACOMPANHAMENTO_03[[#This Row],[QUANT]]</f>
        <v>0</v>
      </c>
    </row>
    <row r="264" spans="2:16" s="6" customFormat="1" ht="12.75" x14ac:dyDescent="0.2">
      <c r="B264" s="6" t="str">
        <f>IF(ACOMPANHAMENTO_03[[#This Row],[MAT]]="","",COUNTA($C$8:C264))</f>
        <v/>
      </c>
      <c r="C264" s="3"/>
      <c r="D264" s="26" t="str">
        <f>IFERROR(VLOOKUP(ACOMPANHAMENTO_03[[#This Row],[MAT]],FUNCIONARIOS[],3,FALSE),"")</f>
        <v/>
      </c>
      <c r="E264" s="26" t="str">
        <f>IFERROR(VLOOKUP(ACOMPANHAMENTO_03[[#This Row],[MAT]],FUNCIONARIOS[],4,FALSE),"")</f>
        <v/>
      </c>
      <c r="F264" s="8"/>
      <c r="G264" s="7"/>
      <c r="H264" s="28" t="str">
        <f>IFERROR(VLOOKUP(ACOMPANHAMENTO_03[[#This Row],[COD.S]],TABELA_PRODUÇÃO[[COD]:[SERVIÇOS]],3,FALSE),"")</f>
        <v/>
      </c>
      <c r="I264" s="28" t="str">
        <f>IFERROR(VLOOKUP(ACOMPANHAMENTO_03[[#This Row],[COD.S]],TABELA_PRODUÇÃO[[COD]:[UND.]],4,FALSE),"")</f>
        <v/>
      </c>
      <c r="J264" s="8"/>
      <c r="K264" s="58"/>
      <c r="L264" s="9"/>
      <c r="M26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6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6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64" s="6">
        <f>ACOMPANHAMENTO_03[[#This Row],[QUANT]]</f>
        <v>0</v>
      </c>
    </row>
    <row r="265" spans="2:16" s="6" customFormat="1" ht="12.75" x14ac:dyDescent="0.2">
      <c r="B265" s="6" t="str">
        <f>IF(ACOMPANHAMENTO_03[[#This Row],[MAT]]="","",COUNTA($C$8:C265))</f>
        <v/>
      </c>
      <c r="C265" s="3"/>
      <c r="D265" s="26" t="str">
        <f>IFERROR(VLOOKUP(ACOMPANHAMENTO_03[[#This Row],[MAT]],FUNCIONARIOS[],3,FALSE),"")</f>
        <v/>
      </c>
      <c r="E265" s="26" t="str">
        <f>IFERROR(VLOOKUP(ACOMPANHAMENTO_03[[#This Row],[MAT]],FUNCIONARIOS[],4,FALSE),"")</f>
        <v/>
      </c>
      <c r="F265" s="8"/>
      <c r="G265" s="7"/>
      <c r="H265" s="28" t="str">
        <f>IFERROR(VLOOKUP(ACOMPANHAMENTO_03[[#This Row],[COD.S]],TABELA_PRODUÇÃO[[COD]:[SERVIÇOS]],3,FALSE),"")</f>
        <v/>
      </c>
      <c r="I265" s="28" t="str">
        <f>IFERROR(VLOOKUP(ACOMPANHAMENTO_03[[#This Row],[COD.S]],TABELA_PRODUÇÃO[[COD]:[UND.]],4,FALSE),"")</f>
        <v/>
      </c>
      <c r="J265" s="8"/>
      <c r="K265" s="58"/>
      <c r="L265" s="9"/>
      <c r="M26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6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6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65" s="6">
        <f>ACOMPANHAMENTO_03[[#This Row],[QUANT]]</f>
        <v>0</v>
      </c>
    </row>
    <row r="266" spans="2:16" s="6" customFormat="1" ht="12.75" x14ac:dyDescent="0.2">
      <c r="B266" s="6" t="str">
        <f>IF(ACOMPANHAMENTO_03[[#This Row],[MAT]]="","",COUNTA($C$8:C266))</f>
        <v/>
      </c>
      <c r="C266" s="3"/>
      <c r="D266" s="26" t="str">
        <f>IFERROR(VLOOKUP(ACOMPANHAMENTO_03[[#This Row],[MAT]],FUNCIONARIOS[],3,FALSE),"")</f>
        <v/>
      </c>
      <c r="E266" s="26" t="str">
        <f>IFERROR(VLOOKUP(ACOMPANHAMENTO_03[[#This Row],[MAT]],FUNCIONARIOS[],4,FALSE),"")</f>
        <v/>
      </c>
      <c r="F266" s="8"/>
      <c r="G266" s="7"/>
      <c r="H266" s="28" t="str">
        <f>IFERROR(VLOOKUP(ACOMPANHAMENTO_03[[#This Row],[COD.S]],TABELA_PRODUÇÃO[[COD]:[SERVIÇOS]],3,FALSE),"")</f>
        <v/>
      </c>
      <c r="I266" s="28" t="str">
        <f>IFERROR(VLOOKUP(ACOMPANHAMENTO_03[[#This Row],[COD.S]],TABELA_PRODUÇÃO[[COD]:[UND.]],4,FALSE),"")</f>
        <v/>
      </c>
      <c r="J266" s="8"/>
      <c r="K266" s="58"/>
      <c r="L266" s="9"/>
      <c r="M26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6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6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66" s="6">
        <f>ACOMPANHAMENTO_03[[#This Row],[QUANT]]</f>
        <v>0</v>
      </c>
    </row>
    <row r="267" spans="2:16" s="6" customFormat="1" ht="12.75" x14ac:dyDescent="0.2">
      <c r="B267" s="6" t="str">
        <f>IF(ACOMPANHAMENTO_03[[#This Row],[MAT]]="","",COUNTA($C$8:C267))</f>
        <v/>
      </c>
      <c r="C267" s="3"/>
      <c r="D267" s="26" t="str">
        <f>IFERROR(VLOOKUP(ACOMPANHAMENTO_03[[#This Row],[MAT]],FUNCIONARIOS[],3,FALSE),"")</f>
        <v/>
      </c>
      <c r="E267" s="26" t="str">
        <f>IFERROR(VLOOKUP(ACOMPANHAMENTO_03[[#This Row],[MAT]],FUNCIONARIOS[],4,FALSE),"")</f>
        <v/>
      </c>
      <c r="F267" s="8"/>
      <c r="G267" s="7"/>
      <c r="H267" s="28" t="str">
        <f>IFERROR(VLOOKUP(ACOMPANHAMENTO_03[[#This Row],[COD.S]],TABELA_PRODUÇÃO[[COD]:[SERVIÇOS]],3,FALSE),"")</f>
        <v/>
      </c>
      <c r="I267" s="28" t="str">
        <f>IFERROR(VLOOKUP(ACOMPANHAMENTO_03[[#This Row],[COD.S]],TABELA_PRODUÇÃO[[COD]:[UND.]],4,FALSE),"")</f>
        <v/>
      </c>
      <c r="J267" s="8"/>
      <c r="K267" s="58"/>
      <c r="L267" s="9"/>
      <c r="M26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6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6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67" s="6">
        <f>ACOMPANHAMENTO_03[[#This Row],[QUANT]]</f>
        <v>0</v>
      </c>
    </row>
    <row r="268" spans="2:16" s="6" customFormat="1" ht="12.75" x14ac:dyDescent="0.2">
      <c r="B268" s="6" t="str">
        <f>IF(ACOMPANHAMENTO_03[[#This Row],[MAT]]="","",COUNTA($C$8:C268))</f>
        <v/>
      </c>
      <c r="C268" s="3"/>
      <c r="D268" s="26" t="str">
        <f>IFERROR(VLOOKUP(ACOMPANHAMENTO_03[[#This Row],[MAT]],FUNCIONARIOS[],3,FALSE),"")</f>
        <v/>
      </c>
      <c r="E268" s="26" t="str">
        <f>IFERROR(VLOOKUP(ACOMPANHAMENTO_03[[#This Row],[MAT]],FUNCIONARIOS[],4,FALSE),"")</f>
        <v/>
      </c>
      <c r="F268" s="8"/>
      <c r="G268" s="7"/>
      <c r="H268" s="28" t="str">
        <f>IFERROR(VLOOKUP(ACOMPANHAMENTO_03[[#This Row],[COD.S]],TABELA_PRODUÇÃO[[COD]:[SERVIÇOS]],3,FALSE),"")</f>
        <v/>
      </c>
      <c r="I268" s="28" t="str">
        <f>IFERROR(VLOOKUP(ACOMPANHAMENTO_03[[#This Row],[COD.S]],TABELA_PRODUÇÃO[[COD]:[UND.]],4,FALSE),"")</f>
        <v/>
      </c>
      <c r="J268" s="8"/>
      <c r="K268" s="58"/>
      <c r="L268" s="9"/>
      <c r="M26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6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6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68" s="6">
        <f>ACOMPANHAMENTO_03[[#This Row],[QUANT]]</f>
        <v>0</v>
      </c>
    </row>
    <row r="269" spans="2:16" s="6" customFormat="1" ht="12.75" x14ac:dyDescent="0.2">
      <c r="B269" s="6" t="str">
        <f>IF(ACOMPANHAMENTO_03[[#This Row],[MAT]]="","",COUNTA($C$8:C269))</f>
        <v/>
      </c>
      <c r="C269" s="3"/>
      <c r="D269" s="26" t="str">
        <f>IFERROR(VLOOKUP(ACOMPANHAMENTO_03[[#This Row],[MAT]],FUNCIONARIOS[],3,FALSE),"")</f>
        <v/>
      </c>
      <c r="E269" s="26" t="str">
        <f>IFERROR(VLOOKUP(ACOMPANHAMENTO_03[[#This Row],[MAT]],FUNCIONARIOS[],4,FALSE),"")</f>
        <v/>
      </c>
      <c r="F269" s="8"/>
      <c r="G269" s="7"/>
      <c r="H269" s="28" t="str">
        <f>IFERROR(VLOOKUP(ACOMPANHAMENTO_03[[#This Row],[COD.S]],TABELA_PRODUÇÃO[[COD]:[SERVIÇOS]],3,FALSE),"")</f>
        <v/>
      </c>
      <c r="I269" s="28" t="str">
        <f>IFERROR(VLOOKUP(ACOMPANHAMENTO_03[[#This Row],[COD.S]],TABELA_PRODUÇÃO[[COD]:[UND.]],4,FALSE),"")</f>
        <v/>
      </c>
      <c r="J269" s="8"/>
      <c r="K269" s="58"/>
      <c r="L269" s="9"/>
      <c r="M26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6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6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69" s="6">
        <f>ACOMPANHAMENTO_03[[#This Row],[QUANT]]</f>
        <v>0</v>
      </c>
    </row>
    <row r="270" spans="2:16" s="6" customFormat="1" ht="12.75" x14ac:dyDescent="0.2">
      <c r="B270" s="6" t="str">
        <f>IF(ACOMPANHAMENTO_03[[#This Row],[MAT]]="","",COUNTA($C$8:C270))</f>
        <v/>
      </c>
      <c r="C270" s="3"/>
      <c r="D270" s="26" t="str">
        <f>IFERROR(VLOOKUP(ACOMPANHAMENTO_03[[#This Row],[MAT]],FUNCIONARIOS[],3,FALSE),"")</f>
        <v/>
      </c>
      <c r="E270" s="26" t="str">
        <f>IFERROR(VLOOKUP(ACOMPANHAMENTO_03[[#This Row],[MAT]],FUNCIONARIOS[],4,FALSE),"")</f>
        <v/>
      </c>
      <c r="F270" s="8"/>
      <c r="G270" s="7"/>
      <c r="H270" s="28" t="str">
        <f>IFERROR(VLOOKUP(ACOMPANHAMENTO_03[[#This Row],[COD.S]],TABELA_PRODUÇÃO[[COD]:[SERVIÇOS]],3,FALSE),"")</f>
        <v/>
      </c>
      <c r="I270" s="28" t="str">
        <f>IFERROR(VLOOKUP(ACOMPANHAMENTO_03[[#This Row],[COD.S]],TABELA_PRODUÇÃO[[COD]:[UND.]],4,FALSE),"")</f>
        <v/>
      </c>
      <c r="J270" s="8"/>
      <c r="K270" s="58"/>
      <c r="L270" s="9"/>
      <c r="M27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7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7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70" s="6">
        <f>ACOMPANHAMENTO_03[[#This Row],[QUANT]]</f>
        <v>0</v>
      </c>
    </row>
    <row r="271" spans="2:16" s="6" customFormat="1" ht="12.75" x14ac:dyDescent="0.2">
      <c r="B271" s="6" t="str">
        <f>IF(ACOMPANHAMENTO_03[[#This Row],[MAT]]="","",COUNTA($C$8:C271))</f>
        <v/>
      </c>
      <c r="C271" s="3"/>
      <c r="D271" s="26" t="str">
        <f>IFERROR(VLOOKUP(ACOMPANHAMENTO_03[[#This Row],[MAT]],FUNCIONARIOS[],3,FALSE),"")</f>
        <v/>
      </c>
      <c r="E271" s="26" t="str">
        <f>IFERROR(VLOOKUP(ACOMPANHAMENTO_03[[#This Row],[MAT]],FUNCIONARIOS[],4,FALSE),"")</f>
        <v/>
      </c>
      <c r="F271" s="8"/>
      <c r="G271" s="7"/>
      <c r="H271" s="28" t="str">
        <f>IFERROR(VLOOKUP(ACOMPANHAMENTO_03[[#This Row],[COD.S]],TABELA_PRODUÇÃO[[COD]:[SERVIÇOS]],3,FALSE),"")</f>
        <v/>
      </c>
      <c r="I271" s="28" t="str">
        <f>IFERROR(VLOOKUP(ACOMPANHAMENTO_03[[#This Row],[COD.S]],TABELA_PRODUÇÃO[[COD]:[UND.]],4,FALSE),"")</f>
        <v/>
      </c>
      <c r="J271" s="8"/>
      <c r="K271" s="58"/>
      <c r="L271" s="9"/>
      <c r="M27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7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7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71" s="6">
        <f>ACOMPANHAMENTO_03[[#This Row],[QUANT]]</f>
        <v>0</v>
      </c>
    </row>
    <row r="272" spans="2:16" s="6" customFormat="1" ht="12.75" x14ac:dyDescent="0.2">
      <c r="B272" s="6" t="str">
        <f>IF(ACOMPANHAMENTO_03[[#This Row],[MAT]]="","",COUNTA($C$8:C272))</f>
        <v/>
      </c>
      <c r="C272" s="3"/>
      <c r="D272" s="26" t="str">
        <f>IFERROR(VLOOKUP(ACOMPANHAMENTO_03[[#This Row],[MAT]],FUNCIONARIOS[],3,FALSE),"")</f>
        <v/>
      </c>
      <c r="E272" s="26" t="str">
        <f>IFERROR(VLOOKUP(ACOMPANHAMENTO_03[[#This Row],[MAT]],FUNCIONARIOS[],4,FALSE),"")</f>
        <v/>
      </c>
      <c r="F272" s="8"/>
      <c r="G272" s="7"/>
      <c r="H272" s="28" t="str">
        <f>IFERROR(VLOOKUP(ACOMPANHAMENTO_03[[#This Row],[COD.S]],TABELA_PRODUÇÃO[[COD]:[SERVIÇOS]],3,FALSE),"")</f>
        <v/>
      </c>
      <c r="I272" s="28" t="str">
        <f>IFERROR(VLOOKUP(ACOMPANHAMENTO_03[[#This Row],[COD.S]],TABELA_PRODUÇÃO[[COD]:[UND.]],4,FALSE),"")</f>
        <v/>
      </c>
      <c r="J272" s="8"/>
      <c r="K272" s="58"/>
      <c r="L272" s="9"/>
      <c r="M27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7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7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72" s="6">
        <f>ACOMPANHAMENTO_03[[#This Row],[QUANT]]</f>
        <v>0</v>
      </c>
    </row>
    <row r="273" spans="2:16" s="6" customFormat="1" ht="12.75" x14ac:dyDescent="0.2">
      <c r="B273" s="6" t="str">
        <f>IF(ACOMPANHAMENTO_03[[#This Row],[MAT]]="","",COUNTA($C$8:C273))</f>
        <v/>
      </c>
      <c r="C273" s="3"/>
      <c r="D273" s="26" t="str">
        <f>IFERROR(VLOOKUP(ACOMPANHAMENTO_03[[#This Row],[MAT]],FUNCIONARIOS[],3,FALSE),"")</f>
        <v/>
      </c>
      <c r="E273" s="26" t="str">
        <f>IFERROR(VLOOKUP(ACOMPANHAMENTO_03[[#This Row],[MAT]],FUNCIONARIOS[],4,FALSE),"")</f>
        <v/>
      </c>
      <c r="F273" s="8"/>
      <c r="G273" s="7"/>
      <c r="H273" s="28" t="str">
        <f>IFERROR(VLOOKUP(ACOMPANHAMENTO_03[[#This Row],[COD.S]],TABELA_PRODUÇÃO[[COD]:[SERVIÇOS]],3,FALSE),"")</f>
        <v/>
      </c>
      <c r="I273" s="28" t="str">
        <f>IFERROR(VLOOKUP(ACOMPANHAMENTO_03[[#This Row],[COD.S]],TABELA_PRODUÇÃO[[COD]:[UND.]],4,FALSE),"")</f>
        <v/>
      </c>
      <c r="J273" s="8"/>
      <c r="K273" s="58"/>
      <c r="L273" s="9"/>
      <c r="M27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7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7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73" s="6">
        <f>ACOMPANHAMENTO_03[[#This Row],[QUANT]]</f>
        <v>0</v>
      </c>
    </row>
    <row r="274" spans="2:16" s="6" customFormat="1" ht="12.75" x14ac:dyDescent="0.2">
      <c r="B274" s="6" t="str">
        <f>IF(ACOMPANHAMENTO_03[[#This Row],[MAT]]="","",COUNTA($C$8:C274))</f>
        <v/>
      </c>
      <c r="C274" s="3"/>
      <c r="D274" s="26" t="str">
        <f>IFERROR(VLOOKUP(ACOMPANHAMENTO_03[[#This Row],[MAT]],FUNCIONARIOS[],3,FALSE),"")</f>
        <v/>
      </c>
      <c r="E274" s="26" t="str">
        <f>IFERROR(VLOOKUP(ACOMPANHAMENTO_03[[#This Row],[MAT]],FUNCIONARIOS[],4,FALSE),"")</f>
        <v/>
      </c>
      <c r="F274" s="8"/>
      <c r="G274" s="7"/>
      <c r="H274" s="28" t="str">
        <f>IFERROR(VLOOKUP(ACOMPANHAMENTO_03[[#This Row],[COD.S]],TABELA_PRODUÇÃO[[COD]:[SERVIÇOS]],3,FALSE),"")</f>
        <v/>
      </c>
      <c r="I274" s="28" t="str">
        <f>IFERROR(VLOOKUP(ACOMPANHAMENTO_03[[#This Row],[COD.S]],TABELA_PRODUÇÃO[[COD]:[UND.]],4,FALSE),"")</f>
        <v/>
      </c>
      <c r="J274" s="8"/>
      <c r="K274" s="58"/>
      <c r="L274" s="9"/>
      <c r="M27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7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7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74" s="6">
        <f>ACOMPANHAMENTO_03[[#This Row],[QUANT]]</f>
        <v>0</v>
      </c>
    </row>
    <row r="275" spans="2:16" s="6" customFormat="1" ht="12.75" x14ac:dyDescent="0.2">
      <c r="B275" s="6" t="str">
        <f>IF(ACOMPANHAMENTO_03[[#This Row],[MAT]]="","",COUNTA($C$8:C275))</f>
        <v/>
      </c>
      <c r="C275" s="3"/>
      <c r="D275" s="26" t="str">
        <f>IFERROR(VLOOKUP(ACOMPANHAMENTO_03[[#This Row],[MAT]],FUNCIONARIOS[],3,FALSE),"")</f>
        <v/>
      </c>
      <c r="E275" s="26" t="str">
        <f>IFERROR(VLOOKUP(ACOMPANHAMENTO_03[[#This Row],[MAT]],FUNCIONARIOS[],4,FALSE),"")</f>
        <v/>
      </c>
      <c r="F275" s="8"/>
      <c r="G275" s="7"/>
      <c r="H275" s="28" t="str">
        <f>IFERROR(VLOOKUP(ACOMPANHAMENTO_03[[#This Row],[COD.S]],TABELA_PRODUÇÃO[[COD]:[SERVIÇOS]],3,FALSE),"")</f>
        <v/>
      </c>
      <c r="I275" s="28" t="str">
        <f>IFERROR(VLOOKUP(ACOMPANHAMENTO_03[[#This Row],[COD.S]],TABELA_PRODUÇÃO[[COD]:[UND.]],4,FALSE),"")</f>
        <v/>
      </c>
      <c r="J275" s="8"/>
      <c r="K275" s="58"/>
      <c r="L275" s="9"/>
      <c r="M27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7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7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75" s="6">
        <f>ACOMPANHAMENTO_03[[#This Row],[QUANT]]</f>
        <v>0</v>
      </c>
    </row>
    <row r="276" spans="2:16" s="6" customFormat="1" ht="12.75" x14ac:dyDescent="0.2">
      <c r="B276" s="6" t="str">
        <f>IF(ACOMPANHAMENTO_03[[#This Row],[MAT]]="","",COUNTA($C$8:C276))</f>
        <v/>
      </c>
      <c r="C276" s="3"/>
      <c r="D276" s="26" t="str">
        <f>IFERROR(VLOOKUP(ACOMPANHAMENTO_03[[#This Row],[MAT]],FUNCIONARIOS[],3,FALSE),"")</f>
        <v/>
      </c>
      <c r="E276" s="26" t="str">
        <f>IFERROR(VLOOKUP(ACOMPANHAMENTO_03[[#This Row],[MAT]],FUNCIONARIOS[],4,FALSE),"")</f>
        <v/>
      </c>
      <c r="F276" s="8"/>
      <c r="G276" s="7"/>
      <c r="H276" s="28" t="str">
        <f>IFERROR(VLOOKUP(ACOMPANHAMENTO_03[[#This Row],[COD.S]],TABELA_PRODUÇÃO[[COD]:[SERVIÇOS]],3,FALSE),"")</f>
        <v/>
      </c>
      <c r="I276" s="28" t="str">
        <f>IFERROR(VLOOKUP(ACOMPANHAMENTO_03[[#This Row],[COD.S]],TABELA_PRODUÇÃO[[COD]:[UND.]],4,FALSE),"")</f>
        <v/>
      </c>
      <c r="J276" s="8"/>
      <c r="K276" s="58"/>
      <c r="L276" s="9"/>
      <c r="M27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7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7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76" s="6">
        <f>ACOMPANHAMENTO_03[[#This Row],[QUANT]]</f>
        <v>0</v>
      </c>
    </row>
    <row r="277" spans="2:16" s="6" customFormat="1" ht="12.75" x14ac:dyDescent="0.2">
      <c r="B277" s="6" t="str">
        <f>IF(ACOMPANHAMENTO_03[[#This Row],[MAT]]="","",COUNTA($C$8:C277))</f>
        <v/>
      </c>
      <c r="C277" s="3"/>
      <c r="D277" s="26" t="str">
        <f>IFERROR(VLOOKUP(ACOMPANHAMENTO_03[[#This Row],[MAT]],FUNCIONARIOS[],3,FALSE),"")</f>
        <v/>
      </c>
      <c r="E277" s="26" t="str">
        <f>IFERROR(VLOOKUP(ACOMPANHAMENTO_03[[#This Row],[MAT]],FUNCIONARIOS[],4,FALSE),"")</f>
        <v/>
      </c>
      <c r="F277" s="8"/>
      <c r="G277" s="7"/>
      <c r="H277" s="28" t="str">
        <f>IFERROR(VLOOKUP(ACOMPANHAMENTO_03[[#This Row],[COD.S]],TABELA_PRODUÇÃO[[COD]:[SERVIÇOS]],3,FALSE),"")</f>
        <v/>
      </c>
      <c r="I277" s="28" t="str">
        <f>IFERROR(VLOOKUP(ACOMPANHAMENTO_03[[#This Row],[COD.S]],TABELA_PRODUÇÃO[[COD]:[UND.]],4,FALSE),"")</f>
        <v/>
      </c>
      <c r="J277" s="8"/>
      <c r="K277" s="58"/>
      <c r="L277" s="9"/>
      <c r="M27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7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7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77" s="6">
        <f>ACOMPANHAMENTO_03[[#This Row],[QUANT]]</f>
        <v>0</v>
      </c>
    </row>
    <row r="278" spans="2:16" s="6" customFormat="1" ht="12.75" x14ac:dyDescent="0.2">
      <c r="B278" s="6" t="str">
        <f>IF(ACOMPANHAMENTO_03[[#This Row],[MAT]]="","",COUNTA($C$8:C278))</f>
        <v/>
      </c>
      <c r="C278" s="3"/>
      <c r="D278" s="26" t="str">
        <f>IFERROR(VLOOKUP(ACOMPANHAMENTO_03[[#This Row],[MAT]],FUNCIONARIOS[],3,FALSE),"")</f>
        <v/>
      </c>
      <c r="E278" s="26" t="str">
        <f>IFERROR(VLOOKUP(ACOMPANHAMENTO_03[[#This Row],[MAT]],FUNCIONARIOS[],4,FALSE),"")</f>
        <v/>
      </c>
      <c r="F278" s="8"/>
      <c r="G278" s="7"/>
      <c r="H278" s="28" t="str">
        <f>IFERROR(VLOOKUP(ACOMPANHAMENTO_03[[#This Row],[COD.S]],TABELA_PRODUÇÃO[[COD]:[SERVIÇOS]],3,FALSE),"")</f>
        <v/>
      </c>
      <c r="I278" s="28" t="str">
        <f>IFERROR(VLOOKUP(ACOMPANHAMENTO_03[[#This Row],[COD.S]],TABELA_PRODUÇÃO[[COD]:[UND.]],4,FALSE),"")</f>
        <v/>
      </c>
      <c r="J278" s="8"/>
      <c r="K278" s="58"/>
      <c r="L278" s="9"/>
      <c r="M27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7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7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78" s="6">
        <f>ACOMPANHAMENTO_03[[#This Row],[QUANT]]</f>
        <v>0</v>
      </c>
    </row>
    <row r="279" spans="2:16" s="6" customFormat="1" ht="12.75" x14ac:dyDescent="0.2">
      <c r="B279" s="6" t="str">
        <f>IF(ACOMPANHAMENTO_03[[#This Row],[MAT]]="","",COUNTA($C$8:C279))</f>
        <v/>
      </c>
      <c r="C279" s="3"/>
      <c r="D279" s="26" t="str">
        <f>IFERROR(VLOOKUP(ACOMPANHAMENTO_03[[#This Row],[MAT]],FUNCIONARIOS[],3,FALSE),"")</f>
        <v/>
      </c>
      <c r="E279" s="26" t="str">
        <f>IFERROR(VLOOKUP(ACOMPANHAMENTO_03[[#This Row],[MAT]],FUNCIONARIOS[],4,FALSE),"")</f>
        <v/>
      </c>
      <c r="F279" s="8"/>
      <c r="G279" s="7"/>
      <c r="H279" s="28" t="str">
        <f>IFERROR(VLOOKUP(ACOMPANHAMENTO_03[[#This Row],[COD.S]],TABELA_PRODUÇÃO[[COD]:[SERVIÇOS]],3,FALSE),"")</f>
        <v/>
      </c>
      <c r="I279" s="28" t="str">
        <f>IFERROR(VLOOKUP(ACOMPANHAMENTO_03[[#This Row],[COD.S]],TABELA_PRODUÇÃO[[COD]:[UND.]],4,FALSE),"")</f>
        <v/>
      </c>
      <c r="J279" s="8"/>
      <c r="K279" s="58"/>
      <c r="L279" s="9"/>
      <c r="M27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7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7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79" s="6">
        <f>ACOMPANHAMENTO_03[[#This Row],[QUANT]]</f>
        <v>0</v>
      </c>
    </row>
    <row r="280" spans="2:16" s="6" customFormat="1" ht="12.75" x14ac:dyDescent="0.2">
      <c r="B280" s="6" t="str">
        <f>IF(ACOMPANHAMENTO_03[[#This Row],[MAT]]="","",COUNTA($C$8:C280))</f>
        <v/>
      </c>
      <c r="C280" s="3"/>
      <c r="D280" s="26" t="str">
        <f>IFERROR(VLOOKUP(ACOMPANHAMENTO_03[[#This Row],[MAT]],FUNCIONARIOS[],3,FALSE),"")</f>
        <v/>
      </c>
      <c r="E280" s="26" t="str">
        <f>IFERROR(VLOOKUP(ACOMPANHAMENTO_03[[#This Row],[MAT]],FUNCIONARIOS[],4,FALSE),"")</f>
        <v/>
      </c>
      <c r="F280" s="8"/>
      <c r="G280" s="7"/>
      <c r="H280" s="28" t="str">
        <f>IFERROR(VLOOKUP(ACOMPANHAMENTO_03[[#This Row],[COD.S]],TABELA_PRODUÇÃO[[COD]:[SERVIÇOS]],3,FALSE),"")</f>
        <v/>
      </c>
      <c r="I280" s="28" t="str">
        <f>IFERROR(VLOOKUP(ACOMPANHAMENTO_03[[#This Row],[COD.S]],TABELA_PRODUÇÃO[[COD]:[UND.]],4,FALSE),"")</f>
        <v/>
      </c>
      <c r="J280" s="8"/>
      <c r="K280" s="58"/>
      <c r="L280" s="9"/>
      <c r="M28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8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8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80" s="6">
        <f>ACOMPANHAMENTO_03[[#This Row],[QUANT]]</f>
        <v>0</v>
      </c>
    </row>
    <row r="281" spans="2:16" s="6" customFormat="1" ht="12.75" x14ac:dyDescent="0.2">
      <c r="B281" s="6" t="str">
        <f>IF(ACOMPANHAMENTO_03[[#This Row],[MAT]]="","",COUNTA($C$8:C281))</f>
        <v/>
      </c>
      <c r="C281" s="3"/>
      <c r="D281" s="26" t="str">
        <f>IFERROR(VLOOKUP(ACOMPANHAMENTO_03[[#This Row],[MAT]],FUNCIONARIOS[],3,FALSE),"")</f>
        <v/>
      </c>
      <c r="E281" s="26" t="str">
        <f>IFERROR(VLOOKUP(ACOMPANHAMENTO_03[[#This Row],[MAT]],FUNCIONARIOS[],4,FALSE),"")</f>
        <v/>
      </c>
      <c r="F281" s="8"/>
      <c r="G281" s="7"/>
      <c r="H281" s="28" t="str">
        <f>IFERROR(VLOOKUP(ACOMPANHAMENTO_03[[#This Row],[COD.S]],TABELA_PRODUÇÃO[[COD]:[SERVIÇOS]],3,FALSE),"")</f>
        <v/>
      </c>
      <c r="I281" s="28" t="str">
        <f>IFERROR(VLOOKUP(ACOMPANHAMENTO_03[[#This Row],[COD.S]],TABELA_PRODUÇÃO[[COD]:[UND.]],4,FALSE),"")</f>
        <v/>
      </c>
      <c r="J281" s="8"/>
      <c r="K281" s="58"/>
      <c r="L281" s="9"/>
      <c r="M28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8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8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81" s="6">
        <f>ACOMPANHAMENTO_03[[#This Row],[QUANT]]</f>
        <v>0</v>
      </c>
    </row>
    <row r="282" spans="2:16" s="6" customFormat="1" ht="12.75" x14ac:dyDescent="0.2">
      <c r="B282" s="6" t="str">
        <f>IF(ACOMPANHAMENTO_03[[#This Row],[MAT]]="","",COUNTA($C$8:C282))</f>
        <v/>
      </c>
      <c r="C282" s="3"/>
      <c r="D282" s="26" t="str">
        <f>IFERROR(VLOOKUP(ACOMPANHAMENTO_03[[#This Row],[MAT]],FUNCIONARIOS[],3,FALSE),"")</f>
        <v/>
      </c>
      <c r="E282" s="26" t="str">
        <f>IFERROR(VLOOKUP(ACOMPANHAMENTO_03[[#This Row],[MAT]],FUNCIONARIOS[],4,FALSE),"")</f>
        <v/>
      </c>
      <c r="F282" s="8"/>
      <c r="G282" s="7"/>
      <c r="H282" s="28" t="str">
        <f>IFERROR(VLOOKUP(ACOMPANHAMENTO_03[[#This Row],[COD.S]],TABELA_PRODUÇÃO[[COD]:[SERVIÇOS]],3,FALSE),"")</f>
        <v/>
      </c>
      <c r="I282" s="28" t="str">
        <f>IFERROR(VLOOKUP(ACOMPANHAMENTO_03[[#This Row],[COD.S]],TABELA_PRODUÇÃO[[COD]:[UND.]],4,FALSE),"")</f>
        <v/>
      </c>
      <c r="J282" s="8"/>
      <c r="K282" s="58"/>
      <c r="L282" s="9"/>
      <c r="M28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8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8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82" s="6">
        <f>ACOMPANHAMENTO_03[[#This Row],[QUANT]]</f>
        <v>0</v>
      </c>
    </row>
    <row r="283" spans="2:16" s="6" customFormat="1" ht="12.75" x14ac:dyDescent="0.2">
      <c r="B283" s="6" t="str">
        <f>IF(ACOMPANHAMENTO_03[[#This Row],[MAT]]="","",COUNTA($C$8:C283))</f>
        <v/>
      </c>
      <c r="C283" s="3"/>
      <c r="D283" s="26" t="str">
        <f>IFERROR(VLOOKUP(ACOMPANHAMENTO_03[[#This Row],[MAT]],FUNCIONARIOS[],3,FALSE),"")</f>
        <v/>
      </c>
      <c r="E283" s="26" t="str">
        <f>IFERROR(VLOOKUP(ACOMPANHAMENTO_03[[#This Row],[MAT]],FUNCIONARIOS[],4,FALSE),"")</f>
        <v/>
      </c>
      <c r="F283" s="8"/>
      <c r="G283" s="7"/>
      <c r="H283" s="28" t="str">
        <f>IFERROR(VLOOKUP(ACOMPANHAMENTO_03[[#This Row],[COD.S]],TABELA_PRODUÇÃO[[COD]:[SERVIÇOS]],3,FALSE),"")</f>
        <v/>
      </c>
      <c r="I283" s="28" t="str">
        <f>IFERROR(VLOOKUP(ACOMPANHAMENTO_03[[#This Row],[COD.S]],TABELA_PRODUÇÃO[[COD]:[UND.]],4,FALSE),"")</f>
        <v/>
      </c>
      <c r="J283" s="8"/>
      <c r="K283" s="58"/>
      <c r="L283" s="9"/>
      <c r="M28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8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8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83" s="6">
        <f>ACOMPANHAMENTO_03[[#This Row],[QUANT]]</f>
        <v>0</v>
      </c>
    </row>
    <row r="284" spans="2:16" s="6" customFormat="1" ht="12.75" x14ac:dyDescent="0.2">
      <c r="B284" s="6" t="str">
        <f>IF(ACOMPANHAMENTO_03[[#This Row],[MAT]]="","",COUNTA($C$8:C284))</f>
        <v/>
      </c>
      <c r="C284" s="3"/>
      <c r="D284" s="26" t="str">
        <f>IFERROR(VLOOKUP(ACOMPANHAMENTO_03[[#This Row],[MAT]],FUNCIONARIOS[],3,FALSE),"")</f>
        <v/>
      </c>
      <c r="E284" s="26" t="str">
        <f>IFERROR(VLOOKUP(ACOMPANHAMENTO_03[[#This Row],[MAT]],FUNCIONARIOS[],4,FALSE),"")</f>
        <v/>
      </c>
      <c r="F284" s="8"/>
      <c r="G284" s="7"/>
      <c r="H284" s="28" t="str">
        <f>IFERROR(VLOOKUP(ACOMPANHAMENTO_03[[#This Row],[COD.S]],TABELA_PRODUÇÃO[[COD]:[SERVIÇOS]],3,FALSE),"")</f>
        <v/>
      </c>
      <c r="I284" s="28" t="str">
        <f>IFERROR(VLOOKUP(ACOMPANHAMENTO_03[[#This Row],[COD.S]],TABELA_PRODUÇÃO[[COD]:[UND.]],4,FALSE),"")</f>
        <v/>
      </c>
      <c r="J284" s="8"/>
      <c r="K284" s="58"/>
      <c r="L284" s="9"/>
      <c r="M28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8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8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84" s="6">
        <f>ACOMPANHAMENTO_03[[#This Row],[QUANT]]</f>
        <v>0</v>
      </c>
    </row>
    <row r="285" spans="2:16" s="6" customFormat="1" ht="12.75" x14ac:dyDescent="0.2">
      <c r="B285" s="6" t="str">
        <f>IF(ACOMPANHAMENTO_03[[#This Row],[MAT]]="","",COUNTA($C$8:C285))</f>
        <v/>
      </c>
      <c r="C285" s="3"/>
      <c r="D285" s="26" t="str">
        <f>IFERROR(VLOOKUP(ACOMPANHAMENTO_03[[#This Row],[MAT]],FUNCIONARIOS[],3,FALSE),"")</f>
        <v/>
      </c>
      <c r="E285" s="26" t="str">
        <f>IFERROR(VLOOKUP(ACOMPANHAMENTO_03[[#This Row],[MAT]],FUNCIONARIOS[],4,FALSE),"")</f>
        <v/>
      </c>
      <c r="F285" s="8"/>
      <c r="G285" s="7"/>
      <c r="H285" s="28" t="str">
        <f>IFERROR(VLOOKUP(ACOMPANHAMENTO_03[[#This Row],[COD.S]],TABELA_PRODUÇÃO[[COD]:[SERVIÇOS]],3,FALSE),"")</f>
        <v/>
      </c>
      <c r="I285" s="28" t="str">
        <f>IFERROR(VLOOKUP(ACOMPANHAMENTO_03[[#This Row],[COD.S]],TABELA_PRODUÇÃO[[COD]:[UND.]],4,FALSE),"")</f>
        <v/>
      </c>
      <c r="J285" s="8"/>
      <c r="K285" s="58"/>
      <c r="L285" s="9"/>
      <c r="M28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8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8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85" s="6">
        <f>ACOMPANHAMENTO_03[[#This Row],[QUANT]]</f>
        <v>0</v>
      </c>
    </row>
    <row r="286" spans="2:16" s="6" customFormat="1" ht="12.75" x14ac:dyDescent="0.2">
      <c r="B286" s="6" t="str">
        <f>IF(ACOMPANHAMENTO_03[[#This Row],[MAT]]="","",COUNTA($C$8:C286))</f>
        <v/>
      </c>
      <c r="C286" s="3"/>
      <c r="D286" s="26" t="str">
        <f>IFERROR(VLOOKUP(ACOMPANHAMENTO_03[[#This Row],[MAT]],FUNCIONARIOS[],3,FALSE),"")</f>
        <v/>
      </c>
      <c r="E286" s="26" t="str">
        <f>IFERROR(VLOOKUP(ACOMPANHAMENTO_03[[#This Row],[MAT]],FUNCIONARIOS[],4,FALSE),"")</f>
        <v/>
      </c>
      <c r="F286" s="8"/>
      <c r="G286" s="7"/>
      <c r="H286" s="28" t="str">
        <f>IFERROR(VLOOKUP(ACOMPANHAMENTO_03[[#This Row],[COD.S]],TABELA_PRODUÇÃO[[COD]:[SERVIÇOS]],3,FALSE),"")</f>
        <v/>
      </c>
      <c r="I286" s="28" t="str">
        <f>IFERROR(VLOOKUP(ACOMPANHAMENTO_03[[#This Row],[COD.S]],TABELA_PRODUÇÃO[[COD]:[UND.]],4,FALSE),"")</f>
        <v/>
      </c>
      <c r="J286" s="8"/>
      <c r="K286" s="58"/>
      <c r="L286" s="9"/>
      <c r="M286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86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86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86" s="6">
        <f>ACOMPANHAMENTO_03[[#This Row],[QUANT]]</f>
        <v>0</v>
      </c>
    </row>
    <row r="287" spans="2:16" s="6" customFormat="1" ht="12.75" x14ac:dyDescent="0.2">
      <c r="B287" s="6" t="str">
        <f>IF(ACOMPANHAMENTO_03[[#This Row],[MAT]]="","",COUNTA($C$8:C287))</f>
        <v/>
      </c>
      <c r="C287" s="3"/>
      <c r="D287" s="26" t="str">
        <f>IFERROR(VLOOKUP(ACOMPANHAMENTO_03[[#This Row],[MAT]],FUNCIONARIOS[],3,FALSE),"")</f>
        <v/>
      </c>
      <c r="E287" s="26" t="str">
        <f>IFERROR(VLOOKUP(ACOMPANHAMENTO_03[[#This Row],[MAT]],FUNCIONARIOS[],4,FALSE),"")</f>
        <v/>
      </c>
      <c r="F287" s="8"/>
      <c r="G287" s="7"/>
      <c r="H287" s="28" t="str">
        <f>IFERROR(VLOOKUP(ACOMPANHAMENTO_03[[#This Row],[COD.S]],TABELA_PRODUÇÃO[[COD]:[SERVIÇOS]],3,FALSE),"")</f>
        <v/>
      </c>
      <c r="I287" s="28" t="str">
        <f>IFERROR(VLOOKUP(ACOMPANHAMENTO_03[[#This Row],[COD.S]],TABELA_PRODUÇÃO[[COD]:[UND.]],4,FALSE),"")</f>
        <v/>
      </c>
      <c r="J287" s="8"/>
      <c r="K287" s="58"/>
      <c r="L287" s="9"/>
      <c r="M287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87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87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87" s="6">
        <f>ACOMPANHAMENTO_03[[#This Row],[QUANT]]</f>
        <v>0</v>
      </c>
    </row>
    <row r="288" spans="2:16" s="6" customFormat="1" ht="12.75" x14ac:dyDescent="0.2">
      <c r="B288" s="6" t="str">
        <f>IF(ACOMPANHAMENTO_03[[#This Row],[MAT]]="","",COUNTA($C$8:C288))</f>
        <v/>
      </c>
      <c r="C288" s="3"/>
      <c r="D288" s="26" t="str">
        <f>IFERROR(VLOOKUP(ACOMPANHAMENTO_03[[#This Row],[MAT]],FUNCIONARIOS[],3,FALSE),"")</f>
        <v/>
      </c>
      <c r="E288" s="26" t="str">
        <f>IFERROR(VLOOKUP(ACOMPANHAMENTO_03[[#This Row],[MAT]],FUNCIONARIOS[],4,FALSE),"")</f>
        <v/>
      </c>
      <c r="F288" s="8"/>
      <c r="G288" s="7"/>
      <c r="H288" s="28" t="str">
        <f>IFERROR(VLOOKUP(ACOMPANHAMENTO_03[[#This Row],[COD.S]],TABELA_PRODUÇÃO[[COD]:[SERVIÇOS]],3,FALSE),"")</f>
        <v/>
      </c>
      <c r="I288" s="28" t="str">
        <f>IFERROR(VLOOKUP(ACOMPANHAMENTO_03[[#This Row],[COD.S]],TABELA_PRODUÇÃO[[COD]:[UND.]],4,FALSE),"")</f>
        <v/>
      </c>
      <c r="J288" s="8"/>
      <c r="K288" s="58"/>
      <c r="L288" s="9"/>
      <c r="M288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88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88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88" s="6">
        <f>ACOMPANHAMENTO_03[[#This Row],[QUANT]]</f>
        <v>0</v>
      </c>
    </row>
    <row r="289" spans="2:16" s="6" customFormat="1" ht="12.75" x14ac:dyDescent="0.2">
      <c r="B289" s="6" t="str">
        <f>IF(ACOMPANHAMENTO_03[[#This Row],[MAT]]="","",COUNTA($C$8:C289))</f>
        <v/>
      </c>
      <c r="C289" s="3"/>
      <c r="D289" s="26" t="str">
        <f>IFERROR(VLOOKUP(ACOMPANHAMENTO_03[[#This Row],[MAT]],FUNCIONARIOS[],3,FALSE),"")</f>
        <v/>
      </c>
      <c r="E289" s="26" t="str">
        <f>IFERROR(VLOOKUP(ACOMPANHAMENTO_03[[#This Row],[MAT]],FUNCIONARIOS[],4,FALSE),"")</f>
        <v/>
      </c>
      <c r="F289" s="8"/>
      <c r="G289" s="7"/>
      <c r="H289" s="28" t="str">
        <f>IFERROR(VLOOKUP(ACOMPANHAMENTO_03[[#This Row],[COD.S]],TABELA_PRODUÇÃO[[COD]:[SERVIÇOS]],3,FALSE),"")</f>
        <v/>
      </c>
      <c r="I289" s="28" t="str">
        <f>IFERROR(VLOOKUP(ACOMPANHAMENTO_03[[#This Row],[COD.S]],TABELA_PRODUÇÃO[[COD]:[UND.]],4,FALSE),"")</f>
        <v/>
      </c>
      <c r="J289" s="8"/>
      <c r="K289" s="58"/>
      <c r="L289" s="9"/>
      <c r="M289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89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89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89" s="6">
        <f>ACOMPANHAMENTO_03[[#This Row],[QUANT]]</f>
        <v>0</v>
      </c>
    </row>
    <row r="290" spans="2:16" s="6" customFormat="1" ht="12.75" x14ac:dyDescent="0.2">
      <c r="B290" s="6" t="str">
        <f>IF(ACOMPANHAMENTO_03[[#This Row],[MAT]]="","",COUNTA($C$8:C290))</f>
        <v/>
      </c>
      <c r="C290" s="3"/>
      <c r="D290" s="26" t="str">
        <f>IFERROR(VLOOKUP(ACOMPANHAMENTO_03[[#This Row],[MAT]],FUNCIONARIOS[],3,FALSE),"")</f>
        <v/>
      </c>
      <c r="E290" s="26" t="str">
        <f>IFERROR(VLOOKUP(ACOMPANHAMENTO_03[[#This Row],[MAT]],FUNCIONARIOS[],4,FALSE),"")</f>
        <v/>
      </c>
      <c r="F290" s="8"/>
      <c r="G290" s="7"/>
      <c r="H290" s="28" t="str">
        <f>IFERROR(VLOOKUP(ACOMPANHAMENTO_03[[#This Row],[COD.S]],TABELA_PRODUÇÃO[[COD]:[SERVIÇOS]],3,FALSE),"")</f>
        <v/>
      </c>
      <c r="I290" s="28" t="str">
        <f>IFERROR(VLOOKUP(ACOMPANHAMENTO_03[[#This Row],[COD.S]],TABELA_PRODUÇÃO[[COD]:[UND.]],4,FALSE),"")</f>
        <v/>
      </c>
      <c r="J290" s="8"/>
      <c r="K290" s="58"/>
      <c r="L290" s="9"/>
      <c r="M290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90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90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90" s="6">
        <f>ACOMPANHAMENTO_03[[#This Row],[QUANT]]</f>
        <v>0</v>
      </c>
    </row>
    <row r="291" spans="2:16" s="6" customFormat="1" ht="12.75" x14ac:dyDescent="0.2">
      <c r="B291" s="6" t="str">
        <f>IF(ACOMPANHAMENTO_03[[#This Row],[MAT]]="","",COUNTA($C$8:C291))</f>
        <v/>
      </c>
      <c r="C291" s="3"/>
      <c r="D291" s="26" t="str">
        <f>IFERROR(VLOOKUP(ACOMPANHAMENTO_03[[#This Row],[MAT]],FUNCIONARIOS[],3,FALSE),"")</f>
        <v/>
      </c>
      <c r="E291" s="26" t="str">
        <f>IFERROR(VLOOKUP(ACOMPANHAMENTO_03[[#This Row],[MAT]],FUNCIONARIOS[],4,FALSE),"")</f>
        <v/>
      </c>
      <c r="F291" s="8"/>
      <c r="G291" s="7"/>
      <c r="H291" s="28" t="str">
        <f>IFERROR(VLOOKUP(ACOMPANHAMENTO_03[[#This Row],[COD.S]],TABELA_PRODUÇÃO[[COD]:[SERVIÇOS]],3,FALSE),"")</f>
        <v/>
      </c>
      <c r="I291" s="28" t="str">
        <f>IFERROR(VLOOKUP(ACOMPANHAMENTO_03[[#This Row],[COD.S]],TABELA_PRODUÇÃO[[COD]:[UND.]],4,FALSE),"")</f>
        <v/>
      </c>
      <c r="J291" s="8"/>
      <c r="K291" s="58"/>
      <c r="L291" s="9"/>
      <c r="M291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91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91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91" s="6">
        <f>ACOMPANHAMENTO_03[[#This Row],[QUANT]]</f>
        <v>0</v>
      </c>
    </row>
    <row r="292" spans="2:16" s="6" customFormat="1" ht="12.75" x14ac:dyDescent="0.2">
      <c r="B292" s="6" t="str">
        <f>IF(ACOMPANHAMENTO_03[[#This Row],[MAT]]="","",COUNTA($C$8:C292))</f>
        <v/>
      </c>
      <c r="C292" s="3"/>
      <c r="D292" s="26" t="str">
        <f>IFERROR(VLOOKUP(ACOMPANHAMENTO_03[[#This Row],[MAT]],FUNCIONARIOS[],3,FALSE),"")</f>
        <v/>
      </c>
      <c r="E292" s="26" t="str">
        <f>IFERROR(VLOOKUP(ACOMPANHAMENTO_03[[#This Row],[MAT]],FUNCIONARIOS[],4,FALSE),"")</f>
        <v/>
      </c>
      <c r="F292" s="8"/>
      <c r="G292" s="7"/>
      <c r="H292" s="28" t="str">
        <f>IFERROR(VLOOKUP(ACOMPANHAMENTO_03[[#This Row],[COD.S]],TABELA_PRODUÇÃO[[COD]:[SERVIÇOS]],3,FALSE),"")</f>
        <v/>
      </c>
      <c r="I292" s="28" t="str">
        <f>IFERROR(VLOOKUP(ACOMPANHAMENTO_03[[#This Row],[COD.S]],TABELA_PRODUÇÃO[[COD]:[UND.]],4,FALSE),"")</f>
        <v/>
      </c>
      <c r="J292" s="8"/>
      <c r="K292" s="58"/>
      <c r="L292" s="9"/>
      <c r="M292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92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92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92" s="6">
        <f>ACOMPANHAMENTO_03[[#This Row],[QUANT]]</f>
        <v>0</v>
      </c>
    </row>
    <row r="293" spans="2:16" s="6" customFormat="1" ht="12.75" x14ac:dyDescent="0.2">
      <c r="B293" s="6" t="str">
        <f>IF(ACOMPANHAMENTO_03[[#This Row],[MAT]]="","",COUNTA($C$8:C293))</f>
        <v/>
      </c>
      <c r="C293" s="3"/>
      <c r="D293" s="26" t="str">
        <f>IFERROR(VLOOKUP(ACOMPANHAMENTO_03[[#This Row],[MAT]],FUNCIONARIOS[],3,FALSE),"")</f>
        <v/>
      </c>
      <c r="E293" s="26" t="str">
        <f>IFERROR(VLOOKUP(ACOMPANHAMENTO_03[[#This Row],[MAT]],FUNCIONARIOS[],4,FALSE),"")</f>
        <v/>
      </c>
      <c r="F293" s="8"/>
      <c r="G293" s="7"/>
      <c r="H293" s="28" t="str">
        <f>IFERROR(VLOOKUP(ACOMPANHAMENTO_03[[#This Row],[COD.S]],TABELA_PRODUÇÃO[[COD]:[SERVIÇOS]],3,FALSE),"")</f>
        <v/>
      </c>
      <c r="I293" s="28" t="str">
        <f>IFERROR(VLOOKUP(ACOMPANHAMENTO_03[[#This Row],[COD.S]],TABELA_PRODUÇÃO[[COD]:[UND.]],4,FALSE),"")</f>
        <v/>
      </c>
      <c r="J293" s="8"/>
      <c r="K293" s="58"/>
      <c r="L293" s="9"/>
      <c r="M293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93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93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93" s="6">
        <f>ACOMPANHAMENTO_03[[#This Row],[QUANT]]</f>
        <v>0</v>
      </c>
    </row>
    <row r="294" spans="2:16" s="6" customFormat="1" ht="12.75" x14ac:dyDescent="0.2">
      <c r="B294" s="6" t="str">
        <f>IF(ACOMPANHAMENTO_03[[#This Row],[MAT]]="","",COUNTA($C$8:C294))</f>
        <v/>
      </c>
      <c r="C294" s="3"/>
      <c r="D294" s="26" t="str">
        <f>IFERROR(VLOOKUP(ACOMPANHAMENTO_03[[#This Row],[MAT]],FUNCIONARIOS[],3,FALSE),"")</f>
        <v/>
      </c>
      <c r="E294" s="26" t="str">
        <f>IFERROR(VLOOKUP(ACOMPANHAMENTO_03[[#This Row],[MAT]],FUNCIONARIOS[],4,FALSE),"")</f>
        <v/>
      </c>
      <c r="F294" s="8"/>
      <c r="G294" s="7"/>
      <c r="H294" s="28" t="str">
        <f>IFERROR(VLOOKUP(ACOMPANHAMENTO_03[[#This Row],[COD.S]],TABELA_PRODUÇÃO[[COD]:[SERVIÇOS]],3,FALSE),"")</f>
        <v/>
      </c>
      <c r="I294" s="28" t="str">
        <f>IFERROR(VLOOKUP(ACOMPANHAMENTO_03[[#This Row],[COD.S]],TABELA_PRODUÇÃO[[COD]:[UND.]],4,FALSE),"")</f>
        <v/>
      </c>
      <c r="J294" s="8"/>
      <c r="K294" s="58"/>
      <c r="L294" s="9"/>
      <c r="M294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94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94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94" s="6">
        <f>ACOMPANHAMENTO_03[[#This Row],[QUANT]]</f>
        <v>0</v>
      </c>
    </row>
    <row r="295" spans="2:16" s="6" customFormat="1" x14ac:dyDescent="0.25">
      <c r="B295" s="139" t="str">
        <f>IF(ACOMPANHAMENTO_03[[#This Row],[MAT]]="","",COUNTA($C$8:C999))</f>
        <v/>
      </c>
      <c r="C295" s="3"/>
      <c r="D295" s="26" t="str">
        <f>IFERROR(VLOOKUP(ACOMPANHAMENTO_03[[#This Row],[MAT]],FUNCIONARIOS[],3,FALSE),"")</f>
        <v/>
      </c>
      <c r="E295" s="26" t="str">
        <f>IFERROR(VLOOKUP(ACOMPANHAMENTO_03[[#This Row],[MAT]],FUNCIONARIOS[],4,FALSE),"")</f>
        <v/>
      </c>
      <c r="F295" s="8"/>
      <c r="G295" s="7"/>
      <c r="H295" s="28" t="str">
        <f>IFERROR(VLOOKUP(ACOMPANHAMENTO_03[[#This Row],[COD.S]],TABELA_PRODUÇÃO[[COD]:[SERVIÇOS]],3,FALSE),"")</f>
        <v/>
      </c>
      <c r="I295" s="28" t="str">
        <f>IFERROR(VLOOKUP(ACOMPANHAMENTO_03[[#This Row],[COD.S]],TABELA_PRODUÇÃO[[COD]:[UND.]],4,FALSE),"")</f>
        <v/>
      </c>
      <c r="J295" s="8"/>
      <c r="K295" s="58"/>
      <c r="L295" s="9"/>
      <c r="M295" s="10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95" s="10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95" s="6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95" s="6">
        <f>ACOMPANHAMENTO_03[[#This Row],[QUANT]]</f>
        <v>0</v>
      </c>
    </row>
    <row r="296" spans="2:16" x14ac:dyDescent="0.25">
      <c r="B296" s="140" t="str">
        <f>IF(ACOMPANHAMENTO_03[[#This Row],[MAT]]="","",COUNTA($C$8:C296))</f>
        <v/>
      </c>
      <c r="C296" s="3"/>
      <c r="D296" s="28" t="str">
        <f>IFERROR(VLOOKUP(ACOMPANHAMENTO_03[[#This Row],[MAT]],FUNCIONARIOS[],3,FALSE),"")</f>
        <v/>
      </c>
      <c r="E296" s="28" t="str">
        <f>IFERROR(VLOOKUP(ACOMPANHAMENTO_03[[#This Row],[MAT]],FUNCIONARIOS[],4,FALSE),"")</f>
        <v/>
      </c>
      <c r="F296" s="8"/>
      <c r="G296" s="7"/>
      <c r="H296" s="28" t="str">
        <f>IFERROR(VLOOKUP(ACOMPANHAMENTO_03[[#This Row],[COD.S]],TABELA_PRODUÇÃO[[COD]:[SERVIÇOS]],3,FALSE),"")</f>
        <v/>
      </c>
      <c r="I296" s="28" t="str">
        <f>IFERROR(VLOOKUP(ACOMPANHAMENTO_03[[#This Row],[COD.S]],TABELA_PRODUÇÃO[[COD]:[UND.]],4,FALSE),"")</f>
        <v/>
      </c>
      <c r="J296" s="141"/>
      <c r="K296" s="58"/>
      <c r="L296" s="9"/>
      <c r="M29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9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9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96" s="140">
        <f>ACOMPANHAMENTO_03[[#This Row],[QUANT]]</f>
        <v>0</v>
      </c>
    </row>
    <row r="297" spans="2:16" x14ac:dyDescent="0.25">
      <c r="B297" s="140" t="str">
        <f>IF(ACOMPANHAMENTO_03[[#This Row],[MAT]]="","",COUNTA($C$8:C297))</f>
        <v/>
      </c>
      <c r="C297" s="3"/>
      <c r="D297" s="28" t="str">
        <f>IFERROR(VLOOKUP(ACOMPANHAMENTO_03[[#This Row],[MAT]],FUNCIONARIOS[],3,FALSE),"")</f>
        <v/>
      </c>
      <c r="E297" s="28" t="str">
        <f>IFERROR(VLOOKUP(ACOMPANHAMENTO_03[[#This Row],[MAT]],FUNCIONARIOS[],4,FALSE),"")</f>
        <v/>
      </c>
      <c r="F297" s="8"/>
      <c r="G297" s="7"/>
      <c r="H297" s="28" t="str">
        <f>IFERROR(VLOOKUP(ACOMPANHAMENTO_03[[#This Row],[COD.S]],TABELA_PRODUÇÃO[[COD]:[SERVIÇOS]],3,FALSE),"")</f>
        <v/>
      </c>
      <c r="I297" s="28" t="str">
        <f>IFERROR(VLOOKUP(ACOMPANHAMENTO_03[[#This Row],[COD.S]],TABELA_PRODUÇÃO[[COD]:[UND.]],4,FALSE),"")</f>
        <v/>
      </c>
      <c r="J297" s="141"/>
      <c r="K297" s="58"/>
      <c r="L297" s="9"/>
      <c r="M29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9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9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97" s="140">
        <f>ACOMPANHAMENTO_03[[#This Row],[QUANT]]</f>
        <v>0</v>
      </c>
    </row>
    <row r="298" spans="2:16" x14ac:dyDescent="0.25">
      <c r="B298" s="140" t="str">
        <f>IF(ACOMPANHAMENTO_03[[#This Row],[MAT]]="","",COUNTA($C$8:C298))</f>
        <v/>
      </c>
      <c r="C298" s="3"/>
      <c r="D298" s="28" t="str">
        <f>IFERROR(VLOOKUP(ACOMPANHAMENTO_03[[#This Row],[MAT]],FUNCIONARIOS[],3,FALSE),"")</f>
        <v/>
      </c>
      <c r="E298" s="28" t="str">
        <f>IFERROR(VLOOKUP(ACOMPANHAMENTO_03[[#This Row],[MAT]],FUNCIONARIOS[],4,FALSE),"")</f>
        <v/>
      </c>
      <c r="F298" s="8"/>
      <c r="G298" s="7"/>
      <c r="H298" s="28" t="str">
        <f>IFERROR(VLOOKUP(ACOMPANHAMENTO_03[[#This Row],[COD.S]],TABELA_PRODUÇÃO[[COD]:[SERVIÇOS]],3,FALSE),"")</f>
        <v/>
      </c>
      <c r="I298" s="28" t="str">
        <f>IFERROR(VLOOKUP(ACOMPANHAMENTO_03[[#This Row],[COD.S]],TABELA_PRODUÇÃO[[COD]:[UND.]],4,FALSE),"")</f>
        <v/>
      </c>
      <c r="J298" s="141"/>
      <c r="K298" s="58"/>
      <c r="L298" s="9"/>
      <c r="M29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9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9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98" s="140">
        <f>ACOMPANHAMENTO_03[[#This Row],[QUANT]]</f>
        <v>0</v>
      </c>
    </row>
    <row r="299" spans="2:16" x14ac:dyDescent="0.25">
      <c r="B299" s="140" t="str">
        <f>IF(ACOMPANHAMENTO_03[[#This Row],[MAT]]="","",COUNTA($C$8:C299))</f>
        <v/>
      </c>
      <c r="C299" s="3"/>
      <c r="D299" s="28" t="str">
        <f>IFERROR(VLOOKUP(ACOMPANHAMENTO_03[[#This Row],[MAT]],FUNCIONARIOS[],3,FALSE),"")</f>
        <v/>
      </c>
      <c r="E299" s="28" t="str">
        <f>IFERROR(VLOOKUP(ACOMPANHAMENTO_03[[#This Row],[MAT]],FUNCIONARIOS[],4,FALSE),"")</f>
        <v/>
      </c>
      <c r="F299" s="8"/>
      <c r="G299" s="7"/>
      <c r="H299" s="28" t="str">
        <f>IFERROR(VLOOKUP(ACOMPANHAMENTO_03[[#This Row],[COD.S]],TABELA_PRODUÇÃO[[COD]:[SERVIÇOS]],3,FALSE),"")</f>
        <v/>
      </c>
      <c r="I299" s="28" t="str">
        <f>IFERROR(VLOOKUP(ACOMPANHAMENTO_03[[#This Row],[COD.S]],TABELA_PRODUÇÃO[[COD]:[UND.]],4,FALSE),"")</f>
        <v/>
      </c>
      <c r="J299" s="141"/>
      <c r="K299" s="58"/>
      <c r="L299" s="9"/>
      <c r="M29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29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29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299" s="140">
        <f>ACOMPANHAMENTO_03[[#This Row],[QUANT]]</f>
        <v>0</v>
      </c>
    </row>
    <row r="300" spans="2:16" x14ac:dyDescent="0.25">
      <c r="B300" s="140" t="str">
        <f>IF(ACOMPANHAMENTO_03[[#This Row],[MAT]]="","",COUNTA($C$8:C300))</f>
        <v/>
      </c>
      <c r="C300" s="3"/>
      <c r="D300" s="28" t="str">
        <f>IFERROR(VLOOKUP(ACOMPANHAMENTO_03[[#This Row],[MAT]],FUNCIONARIOS[],3,FALSE),"")</f>
        <v/>
      </c>
      <c r="E300" s="28" t="str">
        <f>IFERROR(VLOOKUP(ACOMPANHAMENTO_03[[#This Row],[MAT]],FUNCIONARIOS[],4,FALSE),"")</f>
        <v/>
      </c>
      <c r="F300" s="8"/>
      <c r="G300" s="7"/>
      <c r="H300" s="28" t="str">
        <f>IFERROR(VLOOKUP(ACOMPANHAMENTO_03[[#This Row],[COD.S]],TABELA_PRODUÇÃO[[COD]:[SERVIÇOS]],3,FALSE),"")</f>
        <v/>
      </c>
      <c r="I300" s="28" t="str">
        <f>IFERROR(VLOOKUP(ACOMPANHAMENTO_03[[#This Row],[COD.S]],TABELA_PRODUÇÃO[[COD]:[UND.]],4,FALSE),"")</f>
        <v/>
      </c>
      <c r="J300" s="141"/>
      <c r="K300" s="58"/>
      <c r="L300" s="9"/>
      <c r="M30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0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0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00" s="140">
        <f>ACOMPANHAMENTO_03[[#This Row],[QUANT]]</f>
        <v>0</v>
      </c>
    </row>
    <row r="301" spans="2:16" x14ac:dyDescent="0.25">
      <c r="B301" s="140" t="str">
        <f>IF(ACOMPANHAMENTO_03[[#This Row],[MAT]]="","",COUNTA($C$8:C301))</f>
        <v/>
      </c>
      <c r="C301" s="3"/>
      <c r="D301" s="28" t="str">
        <f>IFERROR(VLOOKUP(ACOMPANHAMENTO_03[[#This Row],[MAT]],FUNCIONARIOS[],3,FALSE),"")</f>
        <v/>
      </c>
      <c r="E301" s="28" t="str">
        <f>IFERROR(VLOOKUP(ACOMPANHAMENTO_03[[#This Row],[MAT]],FUNCIONARIOS[],4,FALSE),"")</f>
        <v/>
      </c>
      <c r="F301" s="8"/>
      <c r="G301" s="7"/>
      <c r="H301" s="28" t="str">
        <f>IFERROR(VLOOKUP(ACOMPANHAMENTO_03[[#This Row],[COD.S]],TABELA_PRODUÇÃO[[COD]:[SERVIÇOS]],3,FALSE),"")</f>
        <v/>
      </c>
      <c r="I301" s="28" t="str">
        <f>IFERROR(VLOOKUP(ACOMPANHAMENTO_03[[#This Row],[COD.S]],TABELA_PRODUÇÃO[[COD]:[UND.]],4,FALSE),"")</f>
        <v/>
      </c>
      <c r="J301" s="141"/>
      <c r="K301" s="58"/>
      <c r="L301" s="9"/>
      <c r="M30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0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0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01" s="140">
        <f>ACOMPANHAMENTO_03[[#This Row],[QUANT]]</f>
        <v>0</v>
      </c>
    </row>
    <row r="302" spans="2:16" x14ac:dyDescent="0.25">
      <c r="B302" s="140" t="str">
        <f>IF(ACOMPANHAMENTO_03[[#This Row],[MAT]]="","",COUNTA($C$8:C302))</f>
        <v/>
      </c>
      <c r="C302" s="3"/>
      <c r="D302" s="28" t="str">
        <f>IFERROR(VLOOKUP(ACOMPANHAMENTO_03[[#This Row],[MAT]],FUNCIONARIOS[],3,FALSE),"")</f>
        <v/>
      </c>
      <c r="E302" s="28" t="str">
        <f>IFERROR(VLOOKUP(ACOMPANHAMENTO_03[[#This Row],[MAT]],FUNCIONARIOS[],4,FALSE),"")</f>
        <v/>
      </c>
      <c r="F302" s="8"/>
      <c r="G302" s="7"/>
      <c r="H302" s="28" t="str">
        <f>IFERROR(VLOOKUP(ACOMPANHAMENTO_03[[#This Row],[COD.S]],TABELA_PRODUÇÃO[[COD]:[SERVIÇOS]],3,FALSE),"")</f>
        <v/>
      </c>
      <c r="I302" s="28" t="str">
        <f>IFERROR(VLOOKUP(ACOMPANHAMENTO_03[[#This Row],[COD.S]],TABELA_PRODUÇÃO[[COD]:[UND.]],4,FALSE),"")</f>
        <v/>
      </c>
      <c r="J302" s="141"/>
      <c r="K302" s="58"/>
      <c r="L302" s="9"/>
      <c r="M30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0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0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02" s="140">
        <f>ACOMPANHAMENTO_03[[#This Row],[QUANT]]</f>
        <v>0</v>
      </c>
    </row>
    <row r="303" spans="2:16" x14ac:dyDescent="0.25">
      <c r="B303" s="140" t="str">
        <f>IF(ACOMPANHAMENTO_03[[#This Row],[MAT]]="","",COUNTA($C$8:C303))</f>
        <v/>
      </c>
      <c r="C303" s="3"/>
      <c r="D303" s="28" t="str">
        <f>IFERROR(VLOOKUP(ACOMPANHAMENTO_03[[#This Row],[MAT]],FUNCIONARIOS[],3,FALSE),"")</f>
        <v/>
      </c>
      <c r="E303" s="28" t="str">
        <f>IFERROR(VLOOKUP(ACOMPANHAMENTO_03[[#This Row],[MAT]],FUNCIONARIOS[],4,FALSE),"")</f>
        <v/>
      </c>
      <c r="F303" s="8"/>
      <c r="G303" s="7"/>
      <c r="H303" s="28" t="str">
        <f>IFERROR(VLOOKUP(ACOMPANHAMENTO_03[[#This Row],[COD.S]],TABELA_PRODUÇÃO[[COD]:[SERVIÇOS]],3,FALSE),"")</f>
        <v/>
      </c>
      <c r="I303" s="28" t="str">
        <f>IFERROR(VLOOKUP(ACOMPANHAMENTO_03[[#This Row],[COD.S]],TABELA_PRODUÇÃO[[COD]:[UND.]],4,FALSE),"")</f>
        <v/>
      </c>
      <c r="J303" s="141"/>
      <c r="K303" s="58"/>
      <c r="L303" s="9"/>
      <c r="M30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0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0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03" s="140">
        <f>ACOMPANHAMENTO_03[[#This Row],[QUANT]]</f>
        <v>0</v>
      </c>
    </row>
    <row r="304" spans="2:16" x14ac:dyDescent="0.25">
      <c r="B304" s="140" t="str">
        <f>IF(ACOMPANHAMENTO_03[[#This Row],[MAT]]="","",COUNTA($C$8:C304))</f>
        <v/>
      </c>
      <c r="C304" s="3"/>
      <c r="D304" s="28" t="str">
        <f>IFERROR(VLOOKUP(ACOMPANHAMENTO_03[[#This Row],[MAT]],FUNCIONARIOS[],3,FALSE),"")</f>
        <v/>
      </c>
      <c r="E304" s="28" t="str">
        <f>IFERROR(VLOOKUP(ACOMPANHAMENTO_03[[#This Row],[MAT]],FUNCIONARIOS[],4,FALSE),"")</f>
        <v/>
      </c>
      <c r="F304" s="8"/>
      <c r="G304" s="7"/>
      <c r="H304" s="28" t="str">
        <f>IFERROR(VLOOKUP(ACOMPANHAMENTO_03[[#This Row],[COD.S]],TABELA_PRODUÇÃO[[COD]:[SERVIÇOS]],3,FALSE),"")</f>
        <v/>
      </c>
      <c r="I304" s="28" t="str">
        <f>IFERROR(VLOOKUP(ACOMPANHAMENTO_03[[#This Row],[COD.S]],TABELA_PRODUÇÃO[[COD]:[UND.]],4,FALSE),"")</f>
        <v/>
      </c>
      <c r="J304" s="141"/>
      <c r="K304" s="58"/>
      <c r="L304" s="9"/>
      <c r="M30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0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0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04" s="140">
        <f>ACOMPANHAMENTO_03[[#This Row],[QUANT]]</f>
        <v>0</v>
      </c>
    </row>
    <row r="305" spans="2:16" x14ac:dyDescent="0.25">
      <c r="B305" s="140" t="str">
        <f>IF(ACOMPANHAMENTO_03[[#This Row],[MAT]]="","",COUNTA($C$8:C305))</f>
        <v/>
      </c>
      <c r="C305" s="3"/>
      <c r="D305" s="28" t="str">
        <f>IFERROR(VLOOKUP(ACOMPANHAMENTO_03[[#This Row],[MAT]],FUNCIONARIOS[],3,FALSE),"")</f>
        <v/>
      </c>
      <c r="E305" s="28" t="str">
        <f>IFERROR(VLOOKUP(ACOMPANHAMENTO_03[[#This Row],[MAT]],FUNCIONARIOS[],4,FALSE),"")</f>
        <v/>
      </c>
      <c r="F305" s="8"/>
      <c r="G305" s="7"/>
      <c r="H305" s="28" t="str">
        <f>IFERROR(VLOOKUP(ACOMPANHAMENTO_03[[#This Row],[COD.S]],TABELA_PRODUÇÃO[[COD]:[SERVIÇOS]],3,FALSE),"")</f>
        <v/>
      </c>
      <c r="I305" s="28" t="str">
        <f>IFERROR(VLOOKUP(ACOMPANHAMENTO_03[[#This Row],[COD.S]],TABELA_PRODUÇÃO[[COD]:[UND.]],4,FALSE),"")</f>
        <v/>
      </c>
      <c r="J305" s="141"/>
      <c r="K305" s="58"/>
      <c r="L305" s="9"/>
      <c r="M30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0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0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05" s="140">
        <f>ACOMPANHAMENTO_03[[#This Row],[QUANT]]</f>
        <v>0</v>
      </c>
    </row>
    <row r="306" spans="2:16" x14ac:dyDescent="0.25">
      <c r="B306" s="140" t="str">
        <f>IF(ACOMPANHAMENTO_03[[#This Row],[MAT]]="","",COUNTA($C$8:C306))</f>
        <v/>
      </c>
      <c r="C306" s="3"/>
      <c r="D306" s="28" t="str">
        <f>IFERROR(VLOOKUP(ACOMPANHAMENTO_03[[#This Row],[MAT]],FUNCIONARIOS[],3,FALSE),"")</f>
        <v/>
      </c>
      <c r="E306" s="28" t="str">
        <f>IFERROR(VLOOKUP(ACOMPANHAMENTO_03[[#This Row],[MAT]],FUNCIONARIOS[],4,FALSE),"")</f>
        <v/>
      </c>
      <c r="F306" s="8"/>
      <c r="G306" s="7"/>
      <c r="H306" s="28" t="str">
        <f>IFERROR(VLOOKUP(ACOMPANHAMENTO_03[[#This Row],[COD.S]],TABELA_PRODUÇÃO[[COD]:[SERVIÇOS]],3,FALSE),"")</f>
        <v/>
      </c>
      <c r="I306" s="28" t="str">
        <f>IFERROR(VLOOKUP(ACOMPANHAMENTO_03[[#This Row],[COD.S]],TABELA_PRODUÇÃO[[COD]:[UND.]],4,FALSE),"")</f>
        <v/>
      </c>
      <c r="J306" s="141"/>
      <c r="K306" s="58"/>
      <c r="L306" s="9"/>
      <c r="M30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0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0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06" s="140">
        <f>ACOMPANHAMENTO_03[[#This Row],[QUANT]]</f>
        <v>0</v>
      </c>
    </row>
    <row r="307" spans="2:16" x14ac:dyDescent="0.25">
      <c r="B307" s="140" t="str">
        <f>IF(ACOMPANHAMENTO_03[[#This Row],[MAT]]="","",COUNTA($C$8:C307))</f>
        <v/>
      </c>
      <c r="C307" s="3"/>
      <c r="D307" s="28" t="str">
        <f>IFERROR(VLOOKUP(ACOMPANHAMENTO_03[[#This Row],[MAT]],FUNCIONARIOS[],3,FALSE),"")</f>
        <v/>
      </c>
      <c r="E307" s="28" t="str">
        <f>IFERROR(VLOOKUP(ACOMPANHAMENTO_03[[#This Row],[MAT]],FUNCIONARIOS[],4,FALSE),"")</f>
        <v/>
      </c>
      <c r="F307" s="8"/>
      <c r="G307" s="7"/>
      <c r="H307" s="28" t="str">
        <f>IFERROR(VLOOKUP(ACOMPANHAMENTO_03[[#This Row],[COD.S]],TABELA_PRODUÇÃO[[COD]:[SERVIÇOS]],3,FALSE),"")</f>
        <v/>
      </c>
      <c r="I307" s="28" t="str">
        <f>IFERROR(VLOOKUP(ACOMPANHAMENTO_03[[#This Row],[COD.S]],TABELA_PRODUÇÃO[[COD]:[UND.]],4,FALSE),"")</f>
        <v/>
      </c>
      <c r="J307" s="141"/>
      <c r="K307" s="58"/>
      <c r="L307" s="9"/>
      <c r="M30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0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0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07" s="140">
        <f>ACOMPANHAMENTO_03[[#This Row],[QUANT]]</f>
        <v>0</v>
      </c>
    </row>
    <row r="308" spans="2:16" x14ac:dyDescent="0.25">
      <c r="B308" s="140" t="str">
        <f>IF(ACOMPANHAMENTO_03[[#This Row],[MAT]]="","",COUNTA($C$8:C308))</f>
        <v/>
      </c>
      <c r="C308" s="3"/>
      <c r="D308" s="28" t="str">
        <f>IFERROR(VLOOKUP(ACOMPANHAMENTO_03[[#This Row],[MAT]],FUNCIONARIOS[],3,FALSE),"")</f>
        <v/>
      </c>
      <c r="E308" s="28" t="str">
        <f>IFERROR(VLOOKUP(ACOMPANHAMENTO_03[[#This Row],[MAT]],FUNCIONARIOS[],4,FALSE),"")</f>
        <v/>
      </c>
      <c r="F308" s="8"/>
      <c r="G308" s="7"/>
      <c r="H308" s="28" t="str">
        <f>IFERROR(VLOOKUP(ACOMPANHAMENTO_03[[#This Row],[COD.S]],TABELA_PRODUÇÃO[[COD]:[SERVIÇOS]],3,FALSE),"")</f>
        <v/>
      </c>
      <c r="I308" s="28" t="str">
        <f>IFERROR(VLOOKUP(ACOMPANHAMENTO_03[[#This Row],[COD.S]],TABELA_PRODUÇÃO[[COD]:[UND.]],4,FALSE),"")</f>
        <v/>
      </c>
      <c r="J308" s="141"/>
      <c r="K308" s="58"/>
      <c r="L308" s="9"/>
      <c r="M30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0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0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08" s="140">
        <f>ACOMPANHAMENTO_03[[#This Row],[QUANT]]</f>
        <v>0</v>
      </c>
    </row>
    <row r="309" spans="2:16" x14ac:dyDescent="0.25">
      <c r="B309" s="140" t="str">
        <f>IF(ACOMPANHAMENTO_03[[#This Row],[MAT]]="","",COUNTA($C$8:C309))</f>
        <v/>
      </c>
      <c r="C309" s="3"/>
      <c r="D309" s="28" t="str">
        <f>IFERROR(VLOOKUP(ACOMPANHAMENTO_03[[#This Row],[MAT]],FUNCIONARIOS[],3,FALSE),"")</f>
        <v/>
      </c>
      <c r="E309" s="28" t="str">
        <f>IFERROR(VLOOKUP(ACOMPANHAMENTO_03[[#This Row],[MAT]],FUNCIONARIOS[],4,FALSE),"")</f>
        <v/>
      </c>
      <c r="F309" s="8"/>
      <c r="G309" s="7"/>
      <c r="H309" s="28" t="str">
        <f>IFERROR(VLOOKUP(ACOMPANHAMENTO_03[[#This Row],[COD.S]],TABELA_PRODUÇÃO[[COD]:[SERVIÇOS]],3,FALSE),"")</f>
        <v/>
      </c>
      <c r="I309" s="28" t="str">
        <f>IFERROR(VLOOKUP(ACOMPANHAMENTO_03[[#This Row],[COD.S]],TABELA_PRODUÇÃO[[COD]:[UND.]],4,FALSE),"")</f>
        <v/>
      </c>
      <c r="J309" s="141"/>
      <c r="K309" s="58"/>
      <c r="L309" s="9"/>
      <c r="M30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0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0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09" s="140">
        <f>ACOMPANHAMENTO_03[[#This Row],[QUANT]]</f>
        <v>0</v>
      </c>
    </row>
    <row r="310" spans="2:16" x14ac:dyDescent="0.25">
      <c r="B310" s="140" t="str">
        <f>IF(ACOMPANHAMENTO_03[[#This Row],[MAT]]="","",COUNTA($C$8:C310))</f>
        <v/>
      </c>
      <c r="C310" s="3"/>
      <c r="D310" s="28" t="str">
        <f>IFERROR(VLOOKUP(ACOMPANHAMENTO_03[[#This Row],[MAT]],FUNCIONARIOS[],3,FALSE),"")</f>
        <v/>
      </c>
      <c r="E310" s="28" t="str">
        <f>IFERROR(VLOOKUP(ACOMPANHAMENTO_03[[#This Row],[MAT]],FUNCIONARIOS[],4,FALSE),"")</f>
        <v/>
      </c>
      <c r="F310" s="8"/>
      <c r="G310" s="7"/>
      <c r="H310" s="28" t="str">
        <f>IFERROR(VLOOKUP(ACOMPANHAMENTO_03[[#This Row],[COD.S]],TABELA_PRODUÇÃO[[COD]:[SERVIÇOS]],3,FALSE),"")</f>
        <v/>
      </c>
      <c r="I310" s="28" t="str">
        <f>IFERROR(VLOOKUP(ACOMPANHAMENTO_03[[#This Row],[COD.S]],TABELA_PRODUÇÃO[[COD]:[UND.]],4,FALSE),"")</f>
        <v/>
      </c>
      <c r="J310" s="141"/>
      <c r="K310" s="58"/>
      <c r="L310" s="9"/>
      <c r="M31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1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1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10" s="140">
        <f>ACOMPANHAMENTO_03[[#This Row],[QUANT]]</f>
        <v>0</v>
      </c>
    </row>
    <row r="311" spans="2:16" x14ac:dyDescent="0.25">
      <c r="B311" s="140" t="str">
        <f>IF(ACOMPANHAMENTO_03[[#This Row],[MAT]]="","",COUNTA($C$8:C311))</f>
        <v/>
      </c>
      <c r="C311" s="3"/>
      <c r="D311" s="28" t="str">
        <f>IFERROR(VLOOKUP(ACOMPANHAMENTO_03[[#This Row],[MAT]],FUNCIONARIOS[],3,FALSE),"")</f>
        <v/>
      </c>
      <c r="E311" s="28" t="str">
        <f>IFERROR(VLOOKUP(ACOMPANHAMENTO_03[[#This Row],[MAT]],FUNCIONARIOS[],4,FALSE),"")</f>
        <v/>
      </c>
      <c r="F311" s="8"/>
      <c r="G311" s="7"/>
      <c r="H311" s="28" t="str">
        <f>IFERROR(VLOOKUP(ACOMPANHAMENTO_03[[#This Row],[COD.S]],TABELA_PRODUÇÃO[[COD]:[SERVIÇOS]],3,FALSE),"")</f>
        <v/>
      </c>
      <c r="I311" s="28" t="str">
        <f>IFERROR(VLOOKUP(ACOMPANHAMENTO_03[[#This Row],[COD.S]],TABELA_PRODUÇÃO[[COD]:[UND.]],4,FALSE),"")</f>
        <v/>
      </c>
      <c r="J311" s="141"/>
      <c r="K311" s="58"/>
      <c r="L311" s="9"/>
      <c r="M31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1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1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11" s="140">
        <f>ACOMPANHAMENTO_03[[#This Row],[QUANT]]</f>
        <v>0</v>
      </c>
    </row>
    <row r="312" spans="2:16" x14ac:dyDescent="0.25">
      <c r="B312" s="140" t="str">
        <f>IF(ACOMPANHAMENTO_03[[#This Row],[MAT]]="","",COUNTA($C$8:C312))</f>
        <v/>
      </c>
      <c r="C312" s="3"/>
      <c r="D312" s="28" t="str">
        <f>IFERROR(VLOOKUP(ACOMPANHAMENTO_03[[#This Row],[MAT]],FUNCIONARIOS[],3,FALSE),"")</f>
        <v/>
      </c>
      <c r="E312" s="28" t="str">
        <f>IFERROR(VLOOKUP(ACOMPANHAMENTO_03[[#This Row],[MAT]],FUNCIONARIOS[],4,FALSE),"")</f>
        <v/>
      </c>
      <c r="F312" s="8"/>
      <c r="G312" s="7"/>
      <c r="H312" s="28" t="str">
        <f>IFERROR(VLOOKUP(ACOMPANHAMENTO_03[[#This Row],[COD.S]],TABELA_PRODUÇÃO[[COD]:[SERVIÇOS]],3,FALSE),"")</f>
        <v/>
      </c>
      <c r="I312" s="28" t="str">
        <f>IFERROR(VLOOKUP(ACOMPANHAMENTO_03[[#This Row],[COD.S]],TABELA_PRODUÇÃO[[COD]:[UND.]],4,FALSE),"")</f>
        <v/>
      </c>
      <c r="J312" s="141"/>
      <c r="K312" s="58"/>
      <c r="L312" s="9"/>
      <c r="M31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1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1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12" s="140">
        <f>ACOMPANHAMENTO_03[[#This Row],[QUANT]]</f>
        <v>0</v>
      </c>
    </row>
    <row r="313" spans="2:16" x14ac:dyDescent="0.25">
      <c r="B313" s="140" t="str">
        <f>IF(ACOMPANHAMENTO_03[[#This Row],[MAT]]="","",COUNTA($C$8:C313))</f>
        <v/>
      </c>
      <c r="C313" s="3"/>
      <c r="D313" s="28" t="str">
        <f>IFERROR(VLOOKUP(ACOMPANHAMENTO_03[[#This Row],[MAT]],FUNCIONARIOS[],3,FALSE),"")</f>
        <v/>
      </c>
      <c r="E313" s="28" t="str">
        <f>IFERROR(VLOOKUP(ACOMPANHAMENTO_03[[#This Row],[MAT]],FUNCIONARIOS[],4,FALSE),"")</f>
        <v/>
      </c>
      <c r="F313" s="8"/>
      <c r="G313" s="7"/>
      <c r="H313" s="28" t="str">
        <f>IFERROR(VLOOKUP(ACOMPANHAMENTO_03[[#This Row],[COD.S]],TABELA_PRODUÇÃO[[COD]:[SERVIÇOS]],3,FALSE),"")</f>
        <v/>
      </c>
      <c r="I313" s="28" t="str">
        <f>IFERROR(VLOOKUP(ACOMPANHAMENTO_03[[#This Row],[COD.S]],TABELA_PRODUÇÃO[[COD]:[UND.]],4,FALSE),"")</f>
        <v/>
      </c>
      <c r="J313" s="141"/>
      <c r="K313" s="58"/>
      <c r="L313" s="9"/>
      <c r="M31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1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1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13" s="140">
        <f>ACOMPANHAMENTO_03[[#This Row],[QUANT]]</f>
        <v>0</v>
      </c>
    </row>
    <row r="314" spans="2:16" x14ac:dyDescent="0.25">
      <c r="B314" s="140" t="str">
        <f>IF(ACOMPANHAMENTO_03[[#This Row],[MAT]]="","",COUNTA($C$8:C314))</f>
        <v/>
      </c>
      <c r="C314" s="3"/>
      <c r="D314" s="28" t="str">
        <f>IFERROR(VLOOKUP(ACOMPANHAMENTO_03[[#This Row],[MAT]],FUNCIONARIOS[],3,FALSE),"")</f>
        <v/>
      </c>
      <c r="E314" s="28" t="str">
        <f>IFERROR(VLOOKUP(ACOMPANHAMENTO_03[[#This Row],[MAT]],FUNCIONARIOS[],4,FALSE),"")</f>
        <v/>
      </c>
      <c r="F314" s="8"/>
      <c r="G314" s="7"/>
      <c r="H314" s="28" t="str">
        <f>IFERROR(VLOOKUP(ACOMPANHAMENTO_03[[#This Row],[COD.S]],TABELA_PRODUÇÃO[[COD]:[SERVIÇOS]],3,FALSE),"")</f>
        <v/>
      </c>
      <c r="I314" s="28" t="str">
        <f>IFERROR(VLOOKUP(ACOMPANHAMENTO_03[[#This Row],[COD.S]],TABELA_PRODUÇÃO[[COD]:[UND.]],4,FALSE),"")</f>
        <v/>
      </c>
      <c r="J314" s="141"/>
      <c r="K314" s="58"/>
      <c r="L314" s="9"/>
      <c r="M31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1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1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14" s="140">
        <f>ACOMPANHAMENTO_03[[#This Row],[QUANT]]</f>
        <v>0</v>
      </c>
    </row>
    <row r="315" spans="2:16" x14ac:dyDescent="0.25">
      <c r="B315" s="140" t="str">
        <f>IF(ACOMPANHAMENTO_03[[#This Row],[MAT]]="","",COUNTA($C$8:C315))</f>
        <v/>
      </c>
      <c r="C315" s="3"/>
      <c r="D315" s="28" t="str">
        <f>IFERROR(VLOOKUP(ACOMPANHAMENTO_03[[#This Row],[MAT]],FUNCIONARIOS[],3,FALSE),"")</f>
        <v/>
      </c>
      <c r="E315" s="28" t="str">
        <f>IFERROR(VLOOKUP(ACOMPANHAMENTO_03[[#This Row],[MAT]],FUNCIONARIOS[],4,FALSE),"")</f>
        <v/>
      </c>
      <c r="F315" s="8"/>
      <c r="G315" s="7"/>
      <c r="H315" s="28" t="str">
        <f>IFERROR(VLOOKUP(ACOMPANHAMENTO_03[[#This Row],[COD.S]],TABELA_PRODUÇÃO[[COD]:[SERVIÇOS]],3,FALSE),"")</f>
        <v/>
      </c>
      <c r="I315" s="28" t="str">
        <f>IFERROR(VLOOKUP(ACOMPANHAMENTO_03[[#This Row],[COD.S]],TABELA_PRODUÇÃO[[COD]:[UND.]],4,FALSE),"")</f>
        <v/>
      </c>
      <c r="J315" s="141"/>
      <c r="K315" s="58"/>
      <c r="L315" s="9"/>
      <c r="M31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1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1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15" s="140">
        <f>ACOMPANHAMENTO_03[[#This Row],[QUANT]]</f>
        <v>0</v>
      </c>
    </row>
    <row r="316" spans="2:16" x14ac:dyDescent="0.25">
      <c r="B316" s="140" t="str">
        <f>IF(ACOMPANHAMENTO_03[[#This Row],[MAT]]="","",COUNTA($C$8:C316))</f>
        <v/>
      </c>
      <c r="C316" s="3"/>
      <c r="D316" s="28" t="str">
        <f>IFERROR(VLOOKUP(ACOMPANHAMENTO_03[[#This Row],[MAT]],FUNCIONARIOS[],3,FALSE),"")</f>
        <v/>
      </c>
      <c r="E316" s="28" t="str">
        <f>IFERROR(VLOOKUP(ACOMPANHAMENTO_03[[#This Row],[MAT]],FUNCIONARIOS[],4,FALSE),"")</f>
        <v/>
      </c>
      <c r="F316" s="8"/>
      <c r="G316" s="7"/>
      <c r="H316" s="28" t="str">
        <f>IFERROR(VLOOKUP(ACOMPANHAMENTO_03[[#This Row],[COD.S]],TABELA_PRODUÇÃO[[COD]:[SERVIÇOS]],3,FALSE),"")</f>
        <v/>
      </c>
      <c r="I316" s="28" t="str">
        <f>IFERROR(VLOOKUP(ACOMPANHAMENTO_03[[#This Row],[COD.S]],TABELA_PRODUÇÃO[[COD]:[UND.]],4,FALSE),"")</f>
        <v/>
      </c>
      <c r="J316" s="141"/>
      <c r="K316" s="58"/>
      <c r="L316" s="9"/>
      <c r="M31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1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1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16" s="140">
        <f>ACOMPANHAMENTO_03[[#This Row],[QUANT]]</f>
        <v>0</v>
      </c>
    </row>
    <row r="317" spans="2:16" x14ac:dyDescent="0.25">
      <c r="B317" s="140" t="str">
        <f>IF(ACOMPANHAMENTO_03[[#This Row],[MAT]]="","",COUNTA($C$8:C317))</f>
        <v/>
      </c>
      <c r="C317" s="3"/>
      <c r="D317" s="28" t="str">
        <f>IFERROR(VLOOKUP(ACOMPANHAMENTO_03[[#This Row],[MAT]],FUNCIONARIOS[],3,FALSE),"")</f>
        <v/>
      </c>
      <c r="E317" s="28" t="str">
        <f>IFERROR(VLOOKUP(ACOMPANHAMENTO_03[[#This Row],[MAT]],FUNCIONARIOS[],4,FALSE),"")</f>
        <v/>
      </c>
      <c r="F317" s="8"/>
      <c r="G317" s="7"/>
      <c r="H317" s="28" t="str">
        <f>IFERROR(VLOOKUP(ACOMPANHAMENTO_03[[#This Row],[COD.S]],TABELA_PRODUÇÃO[[COD]:[SERVIÇOS]],3,FALSE),"")</f>
        <v/>
      </c>
      <c r="I317" s="28" t="str">
        <f>IFERROR(VLOOKUP(ACOMPANHAMENTO_03[[#This Row],[COD.S]],TABELA_PRODUÇÃO[[COD]:[UND.]],4,FALSE),"")</f>
        <v/>
      </c>
      <c r="J317" s="141"/>
      <c r="K317" s="58"/>
      <c r="L317" s="9"/>
      <c r="M31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1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1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17" s="140">
        <f>ACOMPANHAMENTO_03[[#This Row],[QUANT]]</f>
        <v>0</v>
      </c>
    </row>
    <row r="318" spans="2:16" x14ac:dyDescent="0.25">
      <c r="B318" s="140" t="str">
        <f>IF(ACOMPANHAMENTO_03[[#This Row],[MAT]]="","",COUNTA($C$8:C318))</f>
        <v/>
      </c>
      <c r="C318" s="3"/>
      <c r="D318" s="28" t="str">
        <f>IFERROR(VLOOKUP(ACOMPANHAMENTO_03[[#This Row],[MAT]],FUNCIONARIOS[],3,FALSE),"")</f>
        <v/>
      </c>
      <c r="E318" s="28" t="str">
        <f>IFERROR(VLOOKUP(ACOMPANHAMENTO_03[[#This Row],[MAT]],FUNCIONARIOS[],4,FALSE),"")</f>
        <v/>
      </c>
      <c r="F318" s="8"/>
      <c r="G318" s="7"/>
      <c r="H318" s="28" t="str">
        <f>IFERROR(VLOOKUP(ACOMPANHAMENTO_03[[#This Row],[COD.S]],TABELA_PRODUÇÃO[[COD]:[SERVIÇOS]],3,FALSE),"")</f>
        <v/>
      </c>
      <c r="I318" s="28" t="str">
        <f>IFERROR(VLOOKUP(ACOMPANHAMENTO_03[[#This Row],[COD.S]],TABELA_PRODUÇÃO[[COD]:[UND.]],4,FALSE),"")</f>
        <v/>
      </c>
      <c r="J318" s="141"/>
      <c r="K318" s="58"/>
      <c r="L318" s="9"/>
      <c r="M31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1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1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18" s="140">
        <f>ACOMPANHAMENTO_03[[#This Row],[QUANT]]</f>
        <v>0</v>
      </c>
    </row>
    <row r="319" spans="2:16" x14ac:dyDescent="0.25">
      <c r="B319" s="140" t="str">
        <f>IF(ACOMPANHAMENTO_03[[#This Row],[MAT]]="","",COUNTA($C$8:C319))</f>
        <v/>
      </c>
      <c r="C319" s="3"/>
      <c r="D319" s="28" t="str">
        <f>IFERROR(VLOOKUP(ACOMPANHAMENTO_03[[#This Row],[MAT]],FUNCIONARIOS[],3,FALSE),"")</f>
        <v/>
      </c>
      <c r="E319" s="28" t="str">
        <f>IFERROR(VLOOKUP(ACOMPANHAMENTO_03[[#This Row],[MAT]],FUNCIONARIOS[],4,FALSE),"")</f>
        <v/>
      </c>
      <c r="F319" s="8"/>
      <c r="G319" s="7"/>
      <c r="H319" s="28" t="str">
        <f>IFERROR(VLOOKUP(ACOMPANHAMENTO_03[[#This Row],[COD.S]],TABELA_PRODUÇÃO[[COD]:[SERVIÇOS]],3,FALSE),"")</f>
        <v/>
      </c>
      <c r="I319" s="28" t="str">
        <f>IFERROR(VLOOKUP(ACOMPANHAMENTO_03[[#This Row],[COD.S]],TABELA_PRODUÇÃO[[COD]:[UND.]],4,FALSE),"")</f>
        <v/>
      </c>
      <c r="J319" s="141"/>
      <c r="K319" s="58"/>
      <c r="L319" s="9"/>
      <c r="M31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1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1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19" s="140">
        <f>ACOMPANHAMENTO_03[[#This Row],[QUANT]]</f>
        <v>0</v>
      </c>
    </row>
    <row r="320" spans="2:16" x14ac:dyDescent="0.25">
      <c r="B320" s="140" t="str">
        <f>IF(ACOMPANHAMENTO_03[[#This Row],[MAT]]="","",COUNTA($C$8:C320))</f>
        <v/>
      </c>
      <c r="C320" s="3"/>
      <c r="D320" s="28" t="str">
        <f>IFERROR(VLOOKUP(ACOMPANHAMENTO_03[[#This Row],[MAT]],FUNCIONARIOS[],3,FALSE),"")</f>
        <v/>
      </c>
      <c r="E320" s="28" t="str">
        <f>IFERROR(VLOOKUP(ACOMPANHAMENTO_03[[#This Row],[MAT]],FUNCIONARIOS[],4,FALSE),"")</f>
        <v/>
      </c>
      <c r="F320" s="8"/>
      <c r="G320" s="7"/>
      <c r="H320" s="28" t="str">
        <f>IFERROR(VLOOKUP(ACOMPANHAMENTO_03[[#This Row],[COD.S]],TABELA_PRODUÇÃO[[COD]:[SERVIÇOS]],3,FALSE),"")</f>
        <v/>
      </c>
      <c r="I320" s="28" t="str">
        <f>IFERROR(VLOOKUP(ACOMPANHAMENTO_03[[#This Row],[COD.S]],TABELA_PRODUÇÃO[[COD]:[UND.]],4,FALSE),"")</f>
        <v/>
      </c>
      <c r="J320" s="141"/>
      <c r="K320" s="58"/>
      <c r="L320" s="9"/>
      <c r="M32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2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2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20" s="140">
        <f>ACOMPANHAMENTO_03[[#This Row],[QUANT]]</f>
        <v>0</v>
      </c>
    </row>
    <row r="321" spans="2:16" x14ac:dyDescent="0.25">
      <c r="B321" s="140" t="str">
        <f>IF(ACOMPANHAMENTO_03[[#This Row],[MAT]]="","",COUNTA($C$8:C321))</f>
        <v/>
      </c>
      <c r="C321" s="3"/>
      <c r="D321" s="28" t="str">
        <f>IFERROR(VLOOKUP(ACOMPANHAMENTO_03[[#This Row],[MAT]],FUNCIONARIOS[],3,FALSE),"")</f>
        <v/>
      </c>
      <c r="E321" s="28" t="str">
        <f>IFERROR(VLOOKUP(ACOMPANHAMENTO_03[[#This Row],[MAT]],FUNCIONARIOS[],4,FALSE),"")</f>
        <v/>
      </c>
      <c r="F321" s="8"/>
      <c r="G321" s="7"/>
      <c r="H321" s="28" t="str">
        <f>IFERROR(VLOOKUP(ACOMPANHAMENTO_03[[#This Row],[COD.S]],TABELA_PRODUÇÃO[[COD]:[SERVIÇOS]],3,FALSE),"")</f>
        <v/>
      </c>
      <c r="I321" s="28" t="str">
        <f>IFERROR(VLOOKUP(ACOMPANHAMENTO_03[[#This Row],[COD.S]],TABELA_PRODUÇÃO[[COD]:[UND.]],4,FALSE),"")</f>
        <v/>
      </c>
      <c r="J321" s="141"/>
      <c r="K321" s="58"/>
      <c r="L321" s="9"/>
      <c r="M32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2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2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21" s="140">
        <f>ACOMPANHAMENTO_03[[#This Row],[QUANT]]</f>
        <v>0</v>
      </c>
    </row>
    <row r="322" spans="2:16" x14ac:dyDescent="0.25">
      <c r="B322" s="140" t="str">
        <f>IF(ACOMPANHAMENTO_03[[#This Row],[MAT]]="","",COUNTA($C$8:C322))</f>
        <v/>
      </c>
      <c r="C322" s="3"/>
      <c r="D322" s="28" t="str">
        <f>IFERROR(VLOOKUP(ACOMPANHAMENTO_03[[#This Row],[MAT]],FUNCIONARIOS[],3,FALSE),"")</f>
        <v/>
      </c>
      <c r="E322" s="28" t="str">
        <f>IFERROR(VLOOKUP(ACOMPANHAMENTO_03[[#This Row],[MAT]],FUNCIONARIOS[],4,FALSE),"")</f>
        <v/>
      </c>
      <c r="F322" s="8"/>
      <c r="G322" s="7"/>
      <c r="H322" s="28" t="str">
        <f>IFERROR(VLOOKUP(ACOMPANHAMENTO_03[[#This Row],[COD.S]],TABELA_PRODUÇÃO[[COD]:[SERVIÇOS]],3,FALSE),"")</f>
        <v/>
      </c>
      <c r="I322" s="28" t="str">
        <f>IFERROR(VLOOKUP(ACOMPANHAMENTO_03[[#This Row],[COD.S]],TABELA_PRODUÇÃO[[COD]:[UND.]],4,FALSE),"")</f>
        <v/>
      </c>
      <c r="J322" s="141"/>
      <c r="K322" s="58"/>
      <c r="L322" s="9"/>
      <c r="M32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2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2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22" s="140">
        <f>ACOMPANHAMENTO_03[[#This Row],[QUANT]]</f>
        <v>0</v>
      </c>
    </row>
    <row r="323" spans="2:16" x14ac:dyDescent="0.25">
      <c r="B323" s="140" t="str">
        <f>IF(ACOMPANHAMENTO_03[[#This Row],[MAT]]="","",COUNTA($C$8:C323))</f>
        <v/>
      </c>
      <c r="C323" s="3"/>
      <c r="D323" s="28" t="str">
        <f>IFERROR(VLOOKUP(ACOMPANHAMENTO_03[[#This Row],[MAT]],FUNCIONARIOS[],3,FALSE),"")</f>
        <v/>
      </c>
      <c r="E323" s="28" t="str">
        <f>IFERROR(VLOOKUP(ACOMPANHAMENTO_03[[#This Row],[MAT]],FUNCIONARIOS[],4,FALSE),"")</f>
        <v/>
      </c>
      <c r="F323" s="8"/>
      <c r="G323" s="7"/>
      <c r="H323" s="28" t="str">
        <f>IFERROR(VLOOKUP(ACOMPANHAMENTO_03[[#This Row],[COD.S]],TABELA_PRODUÇÃO[[COD]:[SERVIÇOS]],3,FALSE),"")</f>
        <v/>
      </c>
      <c r="I323" s="28" t="str">
        <f>IFERROR(VLOOKUP(ACOMPANHAMENTO_03[[#This Row],[COD.S]],TABELA_PRODUÇÃO[[COD]:[UND.]],4,FALSE),"")</f>
        <v/>
      </c>
      <c r="J323" s="141"/>
      <c r="K323" s="58"/>
      <c r="L323" s="9"/>
      <c r="M32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2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2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23" s="140">
        <f>ACOMPANHAMENTO_03[[#This Row],[QUANT]]</f>
        <v>0</v>
      </c>
    </row>
    <row r="324" spans="2:16" x14ac:dyDescent="0.25">
      <c r="B324" s="140" t="str">
        <f>IF(ACOMPANHAMENTO_03[[#This Row],[MAT]]="","",COUNTA($C$8:C324))</f>
        <v/>
      </c>
      <c r="C324" s="3"/>
      <c r="D324" s="28" t="str">
        <f>IFERROR(VLOOKUP(ACOMPANHAMENTO_03[[#This Row],[MAT]],FUNCIONARIOS[],3,FALSE),"")</f>
        <v/>
      </c>
      <c r="E324" s="28" t="str">
        <f>IFERROR(VLOOKUP(ACOMPANHAMENTO_03[[#This Row],[MAT]],FUNCIONARIOS[],4,FALSE),"")</f>
        <v/>
      </c>
      <c r="F324" s="8"/>
      <c r="G324" s="7"/>
      <c r="H324" s="28" t="str">
        <f>IFERROR(VLOOKUP(ACOMPANHAMENTO_03[[#This Row],[COD.S]],TABELA_PRODUÇÃO[[COD]:[SERVIÇOS]],3,FALSE),"")</f>
        <v/>
      </c>
      <c r="I324" s="28" t="str">
        <f>IFERROR(VLOOKUP(ACOMPANHAMENTO_03[[#This Row],[COD.S]],TABELA_PRODUÇÃO[[COD]:[UND.]],4,FALSE),"")</f>
        <v/>
      </c>
      <c r="J324" s="141"/>
      <c r="K324" s="58"/>
      <c r="L324" s="9"/>
      <c r="M32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2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2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24" s="140">
        <f>ACOMPANHAMENTO_03[[#This Row],[QUANT]]</f>
        <v>0</v>
      </c>
    </row>
    <row r="325" spans="2:16" x14ac:dyDescent="0.25">
      <c r="B325" s="140" t="str">
        <f>IF(ACOMPANHAMENTO_03[[#This Row],[MAT]]="","",COUNTA($C$8:C325))</f>
        <v/>
      </c>
      <c r="C325" s="3"/>
      <c r="D325" s="28" t="str">
        <f>IFERROR(VLOOKUP(ACOMPANHAMENTO_03[[#This Row],[MAT]],FUNCIONARIOS[],3,FALSE),"")</f>
        <v/>
      </c>
      <c r="E325" s="28" t="str">
        <f>IFERROR(VLOOKUP(ACOMPANHAMENTO_03[[#This Row],[MAT]],FUNCIONARIOS[],4,FALSE),"")</f>
        <v/>
      </c>
      <c r="F325" s="8"/>
      <c r="G325" s="7"/>
      <c r="H325" s="28" t="str">
        <f>IFERROR(VLOOKUP(ACOMPANHAMENTO_03[[#This Row],[COD.S]],TABELA_PRODUÇÃO[[COD]:[SERVIÇOS]],3,FALSE),"")</f>
        <v/>
      </c>
      <c r="I325" s="28" t="str">
        <f>IFERROR(VLOOKUP(ACOMPANHAMENTO_03[[#This Row],[COD.S]],TABELA_PRODUÇÃO[[COD]:[UND.]],4,FALSE),"")</f>
        <v/>
      </c>
      <c r="J325" s="141"/>
      <c r="K325" s="58"/>
      <c r="L325" s="9"/>
      <c r="M32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2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2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25" s="140">
        <f>ACOMPANHAMENTO_03[[#This Row],[QUANT]]</f>
        <v>0</v>
      </c>
    </row>
    <row r="326" spans="2:16" x14ac:dyDescent="0.25">
      <c r="B326" s="140" t="str">
        <f>IF(ACOMPANHAMENTO_03[[#This Row],[MAT]]="","",COUNTA($C$8:C326))</f>
        <v/>
      </c>
      <c r="C326" s="3"/>
      <c r="D326" s="28" t="str">
        <f>IFERROR(VLOOKUP(ACOMPANHAMENTO_03[[#This Row],[MAT]],FUNCIONARIOS[],3,FALSE),"")</f>
        <v/>
      </c>
      <c r="E326" s="28" t="str">
        <f>IFERROR(VLOOKUP(ACOMPANHAMENTO_03[[#This Row],[MAT]],FUNCIONARIOS[],4,FALSE),"")</f>
        <v/>
      </c>
      <c r="F326" s="8"/>
      <c r="G326" s="7"/>
      <c r="H326" s="28" t="str">
        <f>IFERROR(VLOOKUP(ACOMPANHAMENTO_03[[#This Row],[COD.S]],TABELA_PRODUÇÃO[[COD]:[SERVIÇOS]],3,FALSE),"")</f>
        <v/>
      </c>
      <c r="I326" s="28" t="str">
        <f>IFERROR(VLOOKUP(ACOMPANHAMENTO_03[[#This Row],[COD.S]],TABELA_PRODUÇÃO[[COD]:[UND.]],4,FALSE),"")</f>
        <v/>
      </c>
      <c r="J326" s="141"/>
      <c r="K326" s="58"/>
      <c r="L326" s="9"/>
      <c r="M32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2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2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26" s="140">
        <f>ACOMPANHAMENTO_03[[#This Row],[QUANT]]</f>
        <v>0</v>
      </c>
    </row>
    <row r="327" spans="2:16" x14ac:dyDescent="0.25">
      <c r="B327" s="140" t="str">
        <f>IF(ACOMPANHAMENTO_03[[#This Row],[MAT]]="","",COUNTA($C$8:C327))</f>
        <v/>
      </c>
      <c r="C327" s="3"/>
      <c r="D327" s="28" t="str">
        <f>IFERROR(VLOOKUP(ACOMPANHAMENTO_03[[#This Row],[MAT]],FUNCIONARIOS[],3,FALSE),"")</f>
        <v/>
      </c>
      <c r="E327" s="28" t="str">
        <f>IFERROR(VLOOKUP(ACOMPANHAMENTO_03[[#This Row],[MAT]],FUNCIONARIOS[],4,FALSE),"")</f>
        <v/>
      </c>
      <c r="F327" s="8"/>
      <c r="G327" s="7"/>
      <c r="H327" s="28" t="str">
        <f>IFERROR(VLOOKUP(ACOMPANHAMENTO_03[[#This Row],[COD.S]],TABELA_PRODUÇÃO[[COD]:[SERVIÇOS]],3,FALSE),"")</f>
        <v/>
      </c>
      <c r="I327" s="28" t="str">
        <f>IFERROR(VLOOKUP(ACOMPANHAMENTO_03[[#This Row],[COD.S]],TABELA_PRODUÇÃO[[COD]:[UND.]],4,FALSE),"")</f>
        <v/>
      </c>
      <c r="J327" s="141"/>
      <c r="K327" s="58"/>
      <c r="L327" s="9"/>
      <c r="M32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2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2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27" s="140">
        <f>ACOMPANHAMENTO_03[[#This Row],[QUANT]]</f>
        <v>0</v>
      </c>
    </row>
    <row r="328" spans="2:16" x14ac:dyDescent="0.25">
      <c r="B328" s="140" t="str">
        <f>IF(ACOMPANHAMENTO_03[[#This Row],[MAT]]="","",COUNTA($C$8:C328))</f>
        <v/>
      </c>
      <c r="C328" s="3"/>
      <c r="D328" s="28" t="str">
        <f>IFERROR(VLOOKUP(ACOMPANHAMENTO_03[[#This Row],[MAT]],FUNCIONARIOS[],3,FALSE),"")</f>
        <v/>
      </c>
      <c r="E328" s="28" t="str">
        <f>IFERROR(VLOOKUP(ACOMPANHAMENTO_03[[#This Row],[MAT]],FUNCIONARIOS[],4,FALSE),"")</f>
        <v/>
      </c>
      <c r="F328" s="8"/>
      <c r="G328" s="7"/>
      <c r="H328" s="28" t="str">
        <f>IFERROR(VLOOKUP(ACOMPANHAMENTO_03[[#This Row],[COD.S]],TABELA_PRODUÇÃO[[COD]:[SERVIÇOS]],3,FALSE),"")</f>
        <v/>
      </c>
      <c r="I328" s="28" t="str">
        <f>IFERROR(VLOOKUP(ACOMPANHAMENTO_03[[#This Row],[COD.S]],TABELA_PRODUÇÃO[[COD]:[UND.]],4,FALSE),"")</f>
        <v/>
      </c>
      <c r="J328" s="141"/>
      <c r="K328" s="58"/>
      <c r="L328" s="9"/>
      <c r="M32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2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2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28" s="140">
        <f>ACOMPANHAMENTO_03[[#This Row],[QUANT]]</f>
        <v>0</v>
      </c>
    </row>
    <row r="329" spans="2:16" x14ac:dyDescent="0.25">
      <c r="B329" s="140" t="str">
        <f>IF(ACOMPANHAMENTO_03[[#This Row],[MAT]]="","",COUNTA($C$8:C329))</f>
        <v/>
      </c>
      <c r="C329" s="3"/>
      <c r="D329" s="28" t="str">
        <f>IFERROR(VLOOKUP(ACOMPANHAMENTO_03[[#This Row],[MAT]],FUNCIONARIOS[],3,FALSE),"")</f>
        <v/>
      </c>
      <c r="E329" s="28" t="str">
        <f>IFERROR(VLOOKUP(ACOMPANHAMENTO_03[[#This Row],[MAT]],FUNCIONARIOS[],4,FALSE),"")</f>
        <v/>
      </c>
      <c r="F329" s="8"/>
      <c r="G329" s="7"/>
      <c r="H329" s="28" t="str">
        <f>IFERROR(VLOOKUP(ACOMPANHAMENTO_03[[#This Row],[COD.S]],TABELA_PRODUÇÃO[[COD]:[SERVIÇOS]],3,FALSE),"")</f>
        <v/>
      </c>
      <c r="I329" s="28" t="str">
        <f>IFERROR(VLOOKUP(ACOMPANHAMENTO_03[[#This Row],[COD.S]],TABELA_PRODUÇÃO[[COD]:[UND.]],4,FALSE),"")</f>
        <v/>
      </c>
      <c r="J329" s="141"/>
      <c r="K329" s="58"/>
      <c r="L329" s="9"/>
      <c r="M32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2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2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29" s="140">
        <f>ACOMPANHAMENTO_03[[#This Row],[QUANT]]</f>
        <v>0</v>
      </c>
    </row>
    <row r="330" spans="2:16" x14ac:dyDescent="0.25">
      <c r="B330" s="140" t="str">
        <f>IF(ACOMPANHAMENTO_03[[#This Row],[MAT]]="","",COUNTA($C$8:C330))</f>
        <v/>
      </c>
      <c r="C330" s="3"/>
      <c r="D330" s="28" t="str">
        <f>IFERROR(VLOOKUP(ACOMPANHAMENTO_03[[#This Row],[MAT]],FUNCIONARIOS[],3,FALSE),"")</f>
        <v/>
      </c>
      <c r="E330" s="28" t="str">
        <f>IFERROR(VLOOKUP(ACOMPANHAMENTO_03[[#This Row],[MAT]],FUNCIONARIOS[],4,FALSE),"")</f>
        <v/>
      </c>
      <c r="F330" s="8"/>
      <c r="G330" s="7"/>
      <c r="H330" s="28" t="str">
        <f>IFERROR(VLOOKUP(ACOMPANHAMENTO_03[[#This Row],[COD.S]],TABELA_PRODUÇÃO[[COD]:[SERVIÇOS]],3,FALSE),"")</f>
        <v/>
      </c>
      <c r="I330" s="28" t="str">
        <f>IFERROR(VLOOKUP(ACOMPANHAMENTO_03[[#This Row],[COD.S]],TABELA_PRODUÇÃO[[COD]:[UND.]],4,FALSE),"")</f>
        <v/>
      </c>
      <c r="J330" s="141"/>
      <c r="K330" s="58"/>
      <c r="L330" s="9"/>
      <c r="M33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3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3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30" s="140">
        <f>ACOMPANHAMENTO_03[[#This Row],[QUANT]]</f>
        <v>0</v>
      </c>
    </row>
    <row r="331" spans="2:16" x14ac:dyDescent="0.25">
      <c r="B331" s="140" t="str">
        <f>IF(ACOMPANHAMENTO_03[[#This Row],[MAT]]="","",COUNTA($C$8:C331))</f>
        <v/>
      </c>
      <c r="C331" s="3"/>
      <c r="D331" s="28" t="str">
        <f>IFERROR(VLOOKUP(ACOMPANHAMENTO_03[[#This Row],[MAT]],FUNCIONARIOS[],3,FALSE),"")</f>
        <v/>
      </c>
      <c r="E331" s="28" t="str">
        <f>IFERROR(VLOOKUP(ACOMPANHAMENTO_03[[#This Row],[MAT]],FUNCIONARIOS[],4,FALSE),"")</f>
        <v/>
      </c>
      <c r="F331" s="8"/>
      <c r="G331" s="7"/>
      <c r="H331" s="28" t="str">
        <f>IFERROR(VLOOKUP(ACOMPANHAMENTO_03[[#This Row],[COD.S]],TABELA_PRODUÇÃO[[COD]:[SERVIÇOS]],3,FALSE),"")</f>
        <v/>
      </c>
      <c r="I331" s="28" t="str">
        <f>IFERROR(VLOOKUP(ACOMPANHAMENTO_03[[#This Row],[COD.S]],TABELA_PRODUÇÃO[[COD]:[UND.]],4,FALSE),"")</f>
        <v/>
      </c>
      <c r="J331" s="141"/>
      <c r="K331" s="58"/>
      <c r="L331" s="9"/>
      <c r="M33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3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3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31" s="140">
        <f>ACOMPANHAMENTO_03[[#This Row],[QUANT]]</f>
        <v>0</v>
      </c>
    </row>
    <row r="332" spans="2:16" x14ac:dyDescent="0.25">
      <c r="B332" s="140" t="str">
        <f>IF(ACOMPANHAMENTO_03[[#This Row],[MAT]]="","",COUNTA($C$8:C332))</f>
        <v/>
      </c>
      <c r="C332" s="3"/>
      <c r="D332" s="28" t="str">
        <f>IFERROR(VLOOKUP(ACOMPANHAMENTO_03[[#This Row],[MAT]],FUNCIONARIOS[],3,FALSE),"")</f>
        <v/>
      </c>
      <c r="E332" s="28" t="str">
        <f>IFERROR(VLOOKUP(ACOMPANHAMENTO_03[[#This Row],[MAT]],FUNCIONARIOS[],4,FALSE),"")</f>
        <v/>
      </c>
      <c r="F332" s="8"/>
      <c r="G332" s="7"/>
      <c r="H332" s="28" t="str">
        <f>IFERROR(VLOOKUP(ACOMPANHAMENTO_03[[#This Row],[COD.S]],TABELA_PRODUÇÃO[[COD]:[SERVIÇOS]],3,FALSE),"")</f>
        <v/>
      </c>
      <c r="I332" s="28" t="str">
        <f>IFERROR(VLOOKUP(ACOMPANHAMENTO_03[[#This Row],[COD.S]],TABELA_PRODUÇÃO[[COD]:[UND.]],4,FALSE),"")</f>
        <v/>
      </c>
      <c r="J332" s="141"/>
      <c r="K332" s="58"/>
      <c r="L332" s="9"/>
      <c r="M33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3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3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32" s="140">
        <f>ACOMPANHAMENTO_03[[#This Row],[QUANT]]</f>
        <v>0</v>
      </c>
    </row>
    <row r="333" spans="2:16" x14ac:dyDescent="0.25">
      <c r="B333" s="140" t="str">
        <f>IF(ACOMPANHAMENTO_03[[#This Row],[MAT]]="","",COUNTA($C$8:C333))</f>
        <v/>
      </c>
      <c r="C333" s="3"/>
      <c r="D333" s="28" t="str">
        <f>IFERROR(VLOOKUP(ACOMPANHAMENTO_03[[#This Row],[MAT]],FUNCIONARIOS[],3,FALSE),"")</f>
        <v/>
      </c>
      <c r="E333" s="28" t="str">
        <f>IFERROR(VLOOKUP(ACOMPANHAMENTO_03[[#This Row],[MAT]],FUNCIONARIOS[],4,FALSE),"")</f>
        <v/>
      </c>
      <c r="F333" s="8"/>
      <c r="G333" s="7"/>
      <c r="H333" s="28" t="str">
        <f>IFERROR(VLOOKUP(ACOMPANHAMENTO_03[[#This Row],[COD.S]],TABELA_PRODUÇÃO[[COD]:[SERVIÇOS]],3,FALSE),"")</f>
        <v/>
      </c>
      <c r="I333" s="28" t="str">
        <f>IFERROR(VLOOKUP(ACOMPANHAMENTO_03[[#This Row],[COD.S]],TABELA_PRODUÇÃO[[COD]:[UND.]],4,FALSE),"")</f>
        <v/>
      </c>
      <c r="J333" s="141"/>
      <c r="K333" s="58"/>
      <c r="L333" s="9"/>
      <c r="M33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3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3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33" s="140">
        <f>ACOMPANHAMENTO_03[[#This Row],[QUANT]]</f>
        <v>0</v>
      </c>
    </row>
    <row r="334" spans="2:16" x14ac:dyDescent="0.25">
      <c r="B334" s="140" t="str">
        <f>IF(ACOMPANHAMENTO_03[[#This Row],[MAT]]="","",COUNTA($C$8:C334))</f>
        <v/>
      </c>
      <c r="C334" s="3"/>
      <c r="D334" s="28" t="str">
        <f>IFERROR(VLOOKUP(ACOMPANHAMENTO_03[[#This Row],[MAT]],FUNCIONARIOS[],3,FALSE),"")</f>
        <v/>
      </c>
      <c r="E334" s="28" t="str">
        <f>IFERROR(VLOOKUP(ACOMPANHAMENTO_03[[#This Row],[MAT]],FUNCIONARIOS[],4,FALSE),"")</f>
        <v/>
      </c>
      <c r="F334" s="8"/>
      <c r="G334" s="7"/>
      <c r="H334" s="28" t="str">
        <f>IFERROR(VLOOKUP(ACOMPANHAMENTO_03[[#This Row],[COD.S]],TABELA_PRODUÇÃO[[COD]:[SERVIÇOS]],3,FALSE),"")</f>
        <v/>
      </c>
      <c r="I334" s="28" t="str">
        <f>IFERROR(VLOOKUP(ACOMPANHAMENTO_03[[#This Row],[COD.S]],TABELA_PRODUÇÃO[[COD]:[UND.]],4,FALSE),"")</f>
        <v/>
      </c>
      <c r="J334" s="141"/>
      <c r="K334" s="58"/>
      <c r="L334" s="9"/>
      <c r="M33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3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3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34" s="140">
        <f>ACOMPANHAMENTO_03[[#This Row],[QUANT]]</f>
        <v>0</v>
      </c>
    </row>
    <row r="335" spans="2:16" x14ac:dyDescent="0.25">
      <c r="B335" s="140" t="str">
        <f>IF(ACOMPANHAMENTO_03[[#This Row],[MAT]]="","",COUNTA($C$8:C335))</f>
        <v/>
      </c>
      <c r="C335" s="3"/>
      <c r="D335" s="28" t="str">
        <f>IFERROR(VLOOKUP(ACOMPANHAMENTO_03[[#This Row],[MAT]],FUNCIONARIOS[],3,FALSE),"")</f>
        <v/>
      </c>
      <c r="E335" s="28" t="str">
        <f>IFERROR(VLOOKUP(ACOMPANHAMENTO_03[[#This Row],[MAT]],FUNCIONARIOS[],4,FALSE),"")</f>
        <v/>
      </c>
      <c r="F335" s="8"/>
      <c r="G335" s="7"/>
      <c r="H335" s="28" t="str">
        <f>IFERROR(VLOOKUP(ACOMPANHAMENTO_03[[#This Row],[COD.S]],TABELA_PRODUÇÃO[[COD]:[SERVIÇOS]],3,FALSE),"")</f>
        <v/>
      </c>
      <c r="I335" s="28" t="str">
        <f>IFERROR(VLOOKUP(ACOMPANHAMENTO_03[[#This Row],[COD.S]],TABELA_PRODUÇÃO[[COD]:[UND.]],4,FALSE),"")</f>
        <v/>
      </c>
      <c r="J335" s="141"/>
      <c r="K335" s="58"/>
      <c r="L335" s="9"/>
      <c r="M33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3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3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35" s="140">
        <f>ACOMPANHAMENTO_03[[#This Row],[QUANT]]</f>
        <v>0</v>
      </c>
    </row>
    <row r="336" spans="2:16" x14ac:dyDescent="0.25">
      <c r="B336" s="140" t="str">
        <f>IF(ACOMPANHAMENTO_03[[#This Row],[MAT]]="","",COUNTA($C$8:C336))</f>
        <v/>
      </c>
      <c r="C336" s="3"/>
      <c r="D336" s="28" t="str">
        <f>IFERROR(VLOOKUP(ACOMPANHAMENTO_03[[#This Row],[MAT]],FUNCIONARIOS[],3,FALSE),"")</f>
        <v/>
      </c>
      <c r="E336" s="28" t="str">
        <f>IFERROR(VLOOKUP(ACOMPANHAMENTO_03[[#This Row],[MAT]],FUNCIONARIOS[],4,FALSE),"")</f>
        <v/>
      </c>
      <c r="F336" s="8"/>
      <c r="G336" s="7"/>
      <c r="H336" s="28" t="str">
        <f>IFERROR(VLOOKUP(ACOMPANHAMENTO_03[[#This Row],[COD.S]],TABELA_PRODUÇÃO[[COD]:[SERVIÇOS]],3,FALSE),"")</f>
        <v/>
      </c>
      <c r="I336" s="28" t="str">
        <f>IFERROR(VLOOKUP(ACOMPANHAMENTO_03[[#This Row],[COD.S]],TABELA_PRODUÇÃO[[COD]:[UND.]],4,FALSE),"")</f>
        <v/>
      </c>
      <c r="J336" s="141"/>
      <c r="K336" s="58"/>
      <c r="L336" s="9"/>
      <c r="M33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3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3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36" s="140">
        <f>ACOMPANHAMENTO_03[[#This Row],[QUANT]]</f>
        <v>0</v>
      </c>
    </row>
    <row r="337" spans="2:16" x14ac:dyDescent="0.25">
      <c r="B337" s="140" t="str">
        <f>IF(ACOMPANHAMENTO_03[[#This Row],[MAT]]="","",COUNTA($C$8:C337))</f>
        <v/>
      </c>
      <c r="C337" s="3"/>
      <c r="D337" s="28" t="str">
        <f>IFERROR(VLOOKUP(ACOMPANHAMENTO_03[[#This Row],[MAT]],FUNCIONARIOS[],3,FALSE),"")</f>
        <v/>
      </c>
      <c r="E337" s="28" t="str">
        <f>IFERROR(VLOOKUP(ACOMPANHAMENTO_03[[#This Row],[MAT]],FUNCIONARIOS[],4,FALSE),"")</f>
        <v/>
      </c>
      <c r="F337" s="8"/>
      <c r="G337" s="7"/>
      <c r="H337" s="28" t="str">
        <f>IFERROR(VLOOKUP(ACOMPANHAMENTO_03[[#This Row],[COD.S]],TABELA_PRODUÇÃO[[COD]:[SERVIÇOS]],3,FALSE),"")</f>
        <v/>
      </c>
      <c r="I337" s="28" t="str">
        <f>IFERROR(VLOOKUP(ACOMPANHAMENTO_03[[#This Row],[COD.S]],TABELA_PRODUÇÃO[[COD]:[UND.]],4,FALSE),"")</f>
        <v/>
      </c>
      <c r="J337" s="141"/>
      <c r="K337" s="58"/>
      <c r="L337" s="9"/>
      <c r="M33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3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3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37" s="140">
        <f>ACOMPANHAMENTO_03[[#This Row],[QUANT]]</f>
        <v>0</v>
      </c>
    </row>
    <row r="338" spans="2:16" x14ac:dyDescent="0.25">
      <c r="B338" s="140" t="str">
        <f>IF(ACOMPANHAMENTO_03[[#This Row],[MAT]]="","",COUNTA($C$8:C338))</f>
        <v/>
      </c>
      <c r="C338" s="3"/>
      <c r="D338" s="28" t="str">
        <f>IFERROR(VLOOKUP(ACOMPANHAMENTO_03[[#This Row],[MAT]],FUNCIONARIOS[],3,FALSE),"")</f>
        <v/>
      </c>
      <c r="E338" s="28" t="str">
        <f>IFERROR(VLOOKUP(ACOMPANHAMENTO_03[[#This Row],[MAT]],FUNCIONARIOS[],4,FALSE),"")</f>
        <v/>
      </c>
      <c r="F338" s="8"/>
      <c r="G338" s="7"/>
      <c r="H338" s="28" t="str">
        <f>IFERROR(VLOOKUP(ACOMPANHAMENTO_03[[#This Row],[COD.S]],TABELA_PRODUÇÃO[[COD]:[SERVIÇOS]],3,FALSE),"")</f>
        <v/>
      </c>
      <c r="I338" s="28" t="str">
        <f>IFERROR(VLOOKUP(ACOMPANHAMENTO_03[[#This Row],[COD.S]],TABELA_PRODUÇÃO[[COD]:[UND.]],4,FALSE),"")</f>
        <v/>
      </c>
      <c r="J338" s="141"/>
      <c r="K338" s="58"/>
      <c r="L338" s="9"/>
      <c r="M33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3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3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38" s="140">
        <f>ACOMPANHAMENTO_03[[#This Row],[QUANT]]</f>
        <v>0</v>
      </c>
    </row>
    <row r="339" spans="2:16" x14ac:dyDescent="0.25">
      <c r="B339" s="140" t="str">
        <f>IF(ACOMPANHAMENTO_03[[#This Row],[MAT]]="","",COUNTA($C$8:C339))</f>
        <v/>
      </c>
      <c r="C339" s="3"/>
      <c r="D339" s="28" t="str">
        <f>IFERROR(VLOOKUP(ACOMPANHAMENTO_03[[#This Row],[MAT]],FUNCIONARIOS[],3,FALSE),"")</f>
        <v/>
      </c>
      <c r="E339" s="28" t="str">
        <f>IFERROR(VLOOKUP(ACOMPANHAMENTO_03[[#This Row],[MAT]],FUNCIONARIOS[],4,FALSE),"")</f>
        <v/>
      </c>
      <c r="F339" s="8"/>
      <c r="G339" s="7"/>
      <c r="H339" s="28" t="str">
        <f>IFERROR(VLOOKUP(ACOMPANHAMENTO_03[[#This Row],[COD.S]],TABELA_PRODUÇÃO[[COD]:[SERVIÇOS]],3,FALSE),"")</f>
        <v/>
      </c>
      <c r="I339" s="28" t="str">
        <f>IFERROR(VLOOKUP(ACOMPANHAMENTO_03[[#This Row],[COD.S]],TABELA_PRODUÇÃO[[COD]:[UND.]],4,FALSE),"")</f>
        <v/>
      </c>
      <c r="J339" s="141"/>
      <c r="K339" s="58"/>
      <c r="L339" s="9"/>
      <c r="M33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3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3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39" s="140">
        <f>ACOMPANHAMENTO_03[[#This Row],[QUANT]]</f>
        <v>0</v>
      </c>
    </row>
    <row r="340" spans="2:16" x14ac:dyDescent="0.25">
      <c r="B340" s="140" t="str">
        <f>IF(ACOMPANHAMENTO_03[[#This Row],[MAT]]="","",COUNTA($C$8:C340))</f>
        <v/>
      </c>
      <c r="C340" s="3"/>
      <c r="D340" s="28" t="str">
        <f>IFERROR(VLOOKUP(ACOMPANHAMENTO_03[[#This Row],[MAT]],FUNCIONARIOS[],3,FALSE),"")</f>
        <v/>
      </c>
      <c r="E340" s="28" t="str">
        <f>IFERROR(VLOOKUP(ACOMPANHAMENTO_03[[#This Row],[MAT]],FUNCIONARIOS[],4,FALSE),"")</f>
        <v/>
      </c>
      <c r="F340" s="8"/>
      <c r="G340" s="7"/>
      <c r="H340" s="28" t="str">
        <f>IFERROR(VLOOKUP(ACOMPANHAMENTO_03[[#This Row],[COD.S]],TABELA_PRODUÇÃO[[COD]:[SERVIÇOS]],3,FALSE),"")</f>
        <v/>
      </c>
      <c r="I340" s="28" t="str">
        <f>IFERROR(VLOOKUP(ACOMPANHAMENTO_03[[#This Row],[COD.S]],TABELA_PRODUÇÃO[[COD]:[UND.]],4,FALSE),"")</f>
        <v/>
      </c>
      <c r="J340" s="141"/>
      <c r="K340" s="58"/>
      <c r="L340" s="9"/>
      <c r="M34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4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4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40" s="140">
        <f>ACOMPANHAMENTO_03[[#This Row],[QUANT]]</f>
        <v>0</v>
      </c>
    </row>
    <row r="341" spans="2:16" x14ac:dyDescent="0.25">
      <c r="B341" s="140" t="str">
        <f>IF(ACOMPANHAMENTO_03[[#This Row],[MAT]]="","",COUNTA($C$8:C341))</f>
        <v/>
      </c>
      <c r="C341" s="3"/>
      <c r="D341" s="28" t="str">
        <f>IFERROR(VLOOKUP(ACOMPANHAMENTO_03[[#This Row],[MAT]],FUNCIONARIOS[],3,FALSE),"")</f>
        <v/>
      </c>
      <c r="E341" s="28" t="str">
        <f>IFERROR(VLOOKUP(ACOMPANHAMENTO_03[[#This Row],[MAT]],FUNCIONARIOS[],4,FALSE),"")</f>
        <v/>
      </c>
      <c r="F341" s="8"/>
      <c r="G341" s="7"/>
      <c r="H341" s="28" t="str">
        <f>IFERROR(VLOOKUP(ACOMPANHAMENTO_03[[#This Row],[COD.S]],TABELA_PRODUÇÃO[[COD]:[SERVIÇOS]],3,FALSE),"")</f>
        <v/>
      </c>
      <c r="I341" s="28" t="str">
        <f>IFERROR(VLOOKUP(ACOMPANHAMENTO_03[[#This Row],[COD.S]],TABELA_PRODUÇÃO[[COD]:[UND.]],4,FALSE),"")</f>
        <v/>
      </c>
      <c r="J341" s="141"/>
      <c r="K341" s="58"/>
      <c r="L341" s="9"/>
      <c r="M34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4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4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41" s="140">
        <f>ACOMPANHAMENTO_03[[#This Row],[QUANT]]</f>
        <v>0</v>
      </c>
    </row>
    <row r="342" spans="2:16" x14ac:dyDescent="0.25">
      <c r="B342" s="140" t="str">
        <f>IF(ACOMPANHAMENTO_03[[#This Row],[MAT]]="","",COUNTA($C$8:C342))</f>
        <v/>
      </c>
      <c r="C342" s="3"/>
      <c r="D342" s="28" t="str">
        <f>IFERROR(VLOOKUP(ACOMPANHAMENTO_03[[#This Row],[MAT]],FUNCIONARIOS[],3,FALSE),"")</f>
        <v/>
      </c>
      <c r="E342" s="28" t="str">
        <f>IFERROR(VLOOKUP(ACOMPANHAMENTO_03[[#This Row],[MAT]],FUNCIONARIOS[],4,FALSE),"")</f>
        <v/>
      </c>
      <c r="F342" s="8"/>
      <c r="G342" s="7"/>
      <c r="H342" s="28" t="str">
        <f>IFERROR(VLOOKUP(ACOMPANHAMENTO_03[[#This Row],[COD.S]],TABELA_PRODUÇÃO[[COD]:[SERVIÇOS]],3,FALSE),"")</f>
        <v/>
      </c>
      <c r="I342" s="28" t="str">
        <f>IFERROR(VLOOKUP(ACOMPANHAMENTO_03[[#This Row],[COD.S]],TABELA_PRODUÇÃO[[COD]:[UND.]],4,FALSE),"")</f>
        <v/>
      </c>
      <c r="J342" s="141"/>
      <c r="K342" s="58"/>
      <c r="L342" s="9"/>
      <c r="M34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4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4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42" s="140">
        <f>ACOMPANHAMENTO_03[[#This Row],[QUANT]]</f>
        <v>0</v>
      </c>
    </row>
    <row r="343" spans="2:16" x14ac:dyDescent="0.25">
      <c r="B343" s="140" t="str">
        <f>IF(ACOMPANHAMENTO_03[[#This Row],[MAT]]="","",COUNTA($C$8:C343))</f>
        <v/>
      </c>
      <c r="C343" s="3"/>
      <c r="D343" s="28" t="str">
        <f>IFERROR(VLOOKUP(ACOMPANHAMENTO_03[[#This Row],[MAT]],FUNCIONARIOS[],3,FALSE),"")</f>
        <v/>
      </c>
      <c r="E343" s="28" t="str">
        <f>IFERROR(VLOOKUP(ACOMPANHAMENTO_03[[#This Row],[MAT]],FUNCIONARIOS[],4,FALSE),"")</f>
        <v/>
      </c>
      <c r="F343" s="8"/>
      <c r="G343" s="7"/>
      <c r="H343" s="28" t="str">
        <f>IFERROR(VLOOKUP(ACOMPANHAMENTO_03[[#This Row],[COD.S]],TABELA_PRODUÇÃO[[COD]:[SERVIÇOS]],3,FALSE),"")</f>
        <v/>
      </c>
      <c r="I343" s="28" t="str">
        <f>IFERROR(VLOOKUP(ACOMPANHAMENTO_03[[#This Row],[COD.S]],TABELA_PRODUÇÃO[[COD]:[UND.]],4,FALSE),"")</f>
        <v/>
      </c>
      <c r="J343" s="141"/>
      <c r="K343" s="58"/>
      <c r="L343" s="9"/>
      <c r="M34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4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4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43" s="140">
        <f>ACOMPANHAMENTO_03[[#This Row],[QUANT]]</f>
        <v>0</v>
      </c>
    </row>
    <row r="344" spans="2:16" x14ac:dyDescent="0.25">
      <c r="B344" s="140" t="str">
        <f>IF(ACOMPANHAMENTO_03[[#This Row],[MAT]]="","",COUNTA($C$8:C344))</f>
        <v/>
      </c>
      <c r="C344" s="3"/>
      <c r="D344" s="28" t="str">
        <f>IFERROR(VLOOKUP(ACOMPANHAMENTO_03[[#This Row],[MAT]],FUNCIONARIOS[],3,FALSE),"")</f>
        <v/>
      </c>
      <c r="E344" s="28" t="str">
        <f>IFERROR(VLOOKUP(ACOMPANHAMENTO_03[[#This Row],[MAT]],FUNCIONARIOS[],4,FALSE),"")</f>
        <v/>
      </c>
      <c r="F344" s="8"/>
      <c r="G344" s="7"/>
      <c r="H344" s="28" t="str">
        <f>IFERROR(VLOOKUP(ACOMPANHAMENTO_03[[#This Row],[COD.S]],TABELA_PRODUÇÃO[[COD]:[SERVIÇOS]],3,FALSE),"")</f>
        <v/>
      </c>
      <c r="I344" s="28" t="str">
        <f>IFERROR(VLOOKUP(ACOMPANHAMENTO_03[[#This Row],[COD.S]],TABELA_PRODUÇÃO[[COD]:[UND.]],4,FALSE),"")</f>
        <v/>
      </c>
      <c r="J344" s="141"/>
      <c r="K344" s="58"/>
      <c r="L344" s="9"/>
      <c r="M34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4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4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44" s="140">
        <f>ACOMPANHAMENTO_03[[#This Row],[QUANT]]</f>
        <v>0</v>
      </c>
    </row>
    <row r="345" spans="2:16" x14ac:dyDescent="0.25">
      <c r="B345" s="140" t="str">
        <f>IF(ACOMPANHAMENTO_03[[#This Row],[MAT]]="","",COUNTA($C$8:C345))</f>
        <v/>
      </c>
      <c r="C345" s="3"/>
      <c r="D345" s="28" t="str">
        <f>IFERROR(VLOOKUP(ACOMPANHAMENTO_03[[#This Row],[MAT]],FUNCIONARIOS[],3,FALSE),"")</f>
        <v/>
      </c>
      <c r="E345" s="28" t="str">
        <f>IFERROR(VLOOKUP(ACOMPANHAMENTO_03[[#This Row],[MAT]],FUNCIONARIOS[],4,FALSE),"")</f>
        <v/>
      </c>
      <c r="F345" s="8"/>
      <c r="G345" s="7"/>
      <c r="H345" s="28" t="str">
        <f>IFERROR(VLOOKUP(ACOMPANHAMENTO_03[[#This Row],[COD.S]],TABELA_PRODUÇÃO[[COD]:[SERVIÇOS]],3,FALSE),"")</f>
        <v/>
      </c>
      <c r="I345" s="28" t="str">
        <f>IFERROR(VLOOKUP(ACOMPANHAMENTO_03[[#This Row],[COD.S]],TABELA_PRODUÇÃO[[COD]:[UND.]],4,FALSE),"")</f>
        <v/>
      </c>
      <c r="J345" s="141"/>
      <c r="K345" s="58"/>
      <c r="L345" s="9"/>
      <c r="M34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4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4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45" s="140">
        <f>ACOMPANHAMENTO_03[[#This Row],[QUANT]]</f>
        <v>0</v>
      </c>
    </row>
    <row r="346" spans="2:16" x14ac:dyDescent="0.25">
      <c r="B346" s="140" t="str">
        <f>IF(ACOMPANHAMENTO_03[[#This Row],[MAT]]="","",COUNTA($C$8:C346))</f>
        <v/>
      </c>
      <c r="C346" s="3"/>
      <c r="D346" s="28" t="str">
        <f>IFERROR(VLOOKUP(ACOMPANHAMENTO_03[[#This Row],[MAT]],FUNCIONARIOS[],3,FALSE),"")</f>
        <v/>
      </c>
      <c r="E346" s="28" t="str">
        <f>IFERROR(VLOOKUP(ACOMPANHAMENTO_03[[#This Row],[MAT]],FUNCIONARIOS[],4,FALSE),"")</f>
        <v/>
      </c>
      <c r="F346" s="8"/>
      <c r="G346" s="7"/>
      <c r="H346" s="28" t="str">
        <f>IFERROR(VLOOKUP(ACOMPANHAMENTO_03[[#This Row],[COD.S]],TABELA_PRODUÇÃO[[COD]:[SERVIÇOS]],3,FALSE),"")</f>
        <v/>
      </c>
      <c r="I346" s="28" t="str">
        <f>IFERROR(VLOOKUP(ACOMPANHAMENTO_03[[#This Row],[COD.S]],TABELA_PRODUÇÃO[[COD]:[UND.]],4,FALSE),"")</f>
        <v/>
      </c>
      <c r="J346" s="141"/>
      <c r="K346" s="58"/>
      <c r="L346" s="9"/>
      <c r="M34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4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4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46" s="140">
        <f>ACOMPANHAMENTO_03[[#This Row],[QUANT]]</f>
        <v>0</v>
      </c>
    </row>
    <row r="347" spans="2:16" x14ac:dyDescent="0.25">
      <c r="B347" s="140" t="str">
        <f>IF(ACOMPANHAMENTO_03[[#This Row],[MAT]]="","",COUNTA($C$8:C347))</f>
        <v/>
      </c>
      <c r="C347" s="3"/>
      <c r="D347" s="28" t="str">
        <f>IFERROR(VLOOKUP(ACOMPANHAMENTO_03[[#This Row],[MAT]],FUNCIONARIOS[],3,FALSE),"")</f>
        <v/>
      </c>
      <c r="E347" s="28" t="str">
        <f>IFERROR(VLOOKUP(ACOMPANHAMENTO_03[[#This Row],[MAT]],FUNCIONARIOS[],4,FALSE),"")</f>
        <v/>
      </c>
      <c r="F347" s="8"/>
      <c r="G347" s="7"/>
      <c r="H347" s="28" t="str">
        <f>IFERROR(VLOOKUP(ACOMPANHAMENTO_03[[#This Row],[COD.S]],TABELA_PRODUÇÃO[[COD]:[SERVIÇOS]],3,FALSE),"")</f>
        <v/>
      </c>
      <c r="I347" s="28" t="str">
        <f>IFERROR(VLOOKUP(ACOMPANHAMENTO_03[[#This Row],[COD.S]],TABELA_PRODUÇÃO[[COD]:[UND.]],4,FALSE),"")</f>
        <v/>
      </c>
      <c r="J347" s="141"/>
      <c r="K347" s="58"/>
      <c r="L347" s="9"/>
      <c r="M34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4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4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47" s="140">
        <f>ACOMPANHAMENTO_03[[#This Row],[QUANT]]</f>
        <v>0</v>
      </c>
    </row>
    <row r="348" spans="2:16" x14ac:dyDescent="0.25">
      <c r="B348" s="140" t="str">
        <f>IF(ACOMPANHAMENTO_03[[#This Row],[MAT]]="","",COUNTA($C$8:C348))</f>
        <v/>
      </c>
      <c r="C348" s="3"/>
      <c r="D348" s="28" t="str">
        <f>IFERROR(VLOOKUP(ACOMPANHAMENTO_03[[#This Row],[MAT]],FUNCIONARIOS[],3,FALSE),"")</f>
        <v/>
      </c>
      <c r="E348" s="28" t="str">
        <f>IFERROR(VLOOKUP(ACOMPANHAMENTO_03[[#This Row],[MAT]],FUNCIONARIOS[],4,FALSE),"")</f>
        <v/>
      </c>
      <c r="F348" s="8"/>
      <c r="G348" s="7"/>
      <c r="H348" s="28" t="str">
        <f>IFERROR(VLOOKUP(ACOMPANHAMENTO_03[[#This Row],[COD.S]],TABELA_PRODUÇÃO[[COD]:[SERVIÇOS]],3,FALSE),"")</f>
        <v/>
      </c>
      <c r="I348" s="28" t="str">
        <f>IFERROR(VLOOKUP(ACOMPANHAMENTO_03[[#This Row],[COD.S]],TABELA_PRODUÇÃO[[COD]:[UND.]],4,FALSE),"")</f>
        <v/>
      </c>
      <c r="J348" s="141"/>
      <c r="K348" s="58"/>
      <c r="L348" s="9"/>
      <c r="M34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4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4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48" s="140">
        <f>ACOMPANHAMENTO_03[[#This Row],[QUANT]]</f>
        <v>0</v>
      </c>
    </row>
    <row r="349" spans="2:16" x14ac:dyDescent="0.25">
      <c r="B349" s="140" t="str">
        <f>IF(ACOMPANHAMENTO_03[[#This Row],[MAT]]="","",COUNTA($C$8:C349))</f>
        <v/>
      </c>
      <c r="C349" s="3"/>
      <c r="D349" s="28" t="str">
        <f>IFERROR(VLOOKUP(ACOMPANHAMENTO_03[[#This Row],[MAT]],FUNCIONARIOS[],3,FALSE),"")</f>
        <v/>
      </c>
      <c r="E349" s="28" t="str">
        <f>IFERROR(VLOOKUP(ACOMPANHAMENTO_03[[#This Row],[MAT]],FUNCIONARIOS[],4,FALSE),"")</f>
        <v/>
      </c>
      <c r="F349" s="8"/>
      <c r="G349" s="7"/>
      <c r="H349" s="28" t="str">
        <f>IFERROR(VLOOKUP(ACOMPANHAMENTO_03[[#This Row],[COD.S]],TABELA_PRODUÇÃO[[COD]:[SERVIÇOS]],3,FALSE),"")</f>
        <v/>
      </c>
      <c r="I349" s="28" t="str">
        <f>IFERROR(VLOOKUP(ACOMPANHAMENTO_03[[#This Row],[COD.S]],TABELA_PRODUÇÃO[[COD]:[UND.]],4,FALSE),"")</f>
        <v/>
      </c>
      <c r="J349" s="141"/>
      <c r="K349" s="58"/>
      <c r="L349" s="9"/>
      <c r="M34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4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4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49" s="140">
        <f>ACOMPANHAMENTO_03[[#This Row],[QUANT]]</f>
        <v>0</v>
      </c>
    </row>
    <row r="350" spans="2:16" x14ac:dyDescent="0.25">
      <c r="B350" s="140" t="str">
        <f>IF(ACOMPANHAMENTO_03[[#This Row],[MAT]]="","",COUNTA($C$8:C350))</f>
        <v/>
      </c>
      <c r="C350" s="3"/>
      <c r="D350" s="28" t="str">
        <f>IFERROR(VLOOKUP(ACOMPANHAMENTO_03[[#This Row],[MAT]],FUNCIONARIOS[],3,FALSE),"")</f>
        <v/>
      </c>
      <c r="E350" s="28" t="str">
        <f>IFERROR(VLOOKUP(ACOMPANHAMENTO_03[[#This Row],[MAT]],FUNCIONARIOS[],4,FALSE),"")</f>
        <v/>
      </c>
      <c r="F350" s="8"/>
      <c r="G350" s="7"/>
      <c r="H350" s="28" t="str">
        <f>IFERROR(VLOOKUP(ACOMPANHAMENTO_03[[#This Row],[COD.S]],TABELA_PRODUÇÃO[[COD]:[SERVIÇOS]],3,FALSE),"")</f>
        <v/>
      </c>
      <c r="I350" s="28" t="str">
        <f>IFERROR(VLOOKUP(ACOMPANHAMENTO_03[[#This Row],[COD.S]],TABELA_PRODUÇÃO[[COD]:[UND.]],4,FALSE),"")</f>
        <v/>
      </c>
      <c r="J350" s="141"/>
      <c r="K350" s="58"/>
      <c r="L350" s="9"/>
      <c r="M35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5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5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50" s="140">
        <f>ACOMPANHAMENTO_03[[#This Row],[QUANT]]</f>
        <v>0</v>
      </c>
    </row>
    <row r="351" spans="2:16" x14ac:dyDescent="0.25">
      <c r="B351" s="140" t="str">
        <f>IF(ACOMPANHAMENTO_03[[#This Row],[MAT]]="","",COUNTA($C$8:C351))</f>
        <v/>
      </c>
      <c r="C351" s="3"/>
      <c r="D351" s="28" t="str">
        <f>IFERROR(VLOOKUP(ACOMPANHAMENTO_03[[#This Row],[MAT]],FUNCIONARIOS[],3,FALSE),"")</f>
        <v/>
      </c>
      <c r="E351" s="28" t="str">
        <f>IFERROR(VLOOKUP(ACOMPANHAMENTO_03[[#This Row],[MAT]],FUNCIONARIOS[],4,FALSE),"")</f>
        <v/>
      </c>
      <c r="F351" s="8"/>
      <c r="G351" s="7"/>
      <c r="H351" s="28" t="str">
        <f>IFERROR(VLOOKUP(ACOMPANHAMENTO_03[[#This Row],[COD.S]],TABELA_PRODUÇÃO[[COD]:[SERVIÇOS]],3,FALSE),"")</f>
        <v/>
      </c>
      <c r="I351" s="28" t="str">
        <f>IFERROR(VLOOKUP(ACOMPANHAMENTO_03[[#This Row],[COD.S]],TABELA_PRODUÇÃO[[COD]:[UND.]],4,FALSE),"")</f>
        <v/>
      </c>
      <c r="J351" s="141"/>
      <c r="K351" s="58"/>
      <c r="L351" s="9"/>
      <c r="M35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5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5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51" s="140">
        <f>ACOMPANHAMENTO_03[[#This Row],[QUANT]]</f>
        <v>0</v>
      </c>
    </row>
    <row r="352" spans="2:16" x14ac:dyDescent="0.25">
      <c r="B352" s="140" t="str">
        <f>IF(ACOMPANHAMENTO_03[[#This Row],[MAT]]="","",COUNTA($C$8:C352))</f>
        <v/>
      </c>
      <c r="C352" s="3"/>
      <c r="D352" s="28" t="str">
        <f>IFERROR(VLOOKUP(ACOMPANHAMENTO_03[[#This Row],[MAT]],FUNCIONARIOS[],3,FALSE),"")</f>
        <v/>
      </c>
      <c r="E352" s="28" t="str">
        <f>IFERROR(VLOOKUP(ACOMPANHAMENTO_03[[#This Row],[MAT]],FUNCIONARIOS[],4,FALSE),"")</f>
        <v/>
      </c>
      <c r="F352" s="8"/>
      <c r="G352" s="7"/>
      <c r="H352" s="28" t="str">
        <f>IFERROR(VLOOKUP(ACOMPANHAMENTO_03[[#This Row],[COD.S]],TABELA_PRODUÇÃO[[COD]:[SERVIÇOS]],3,FALSE),"")</f>
        <v/>
      </c>
      <c r="I352" s="28" t="str">
        <f>IFERROR(VLOOKUP(ACOMPANHAMENTO_03[[#This Row],[COD.S]],TABELA_PRODUÇÃO[[COD]:[UND.]],4,FALSE),"")</f>
        <v/>
      </c>
      <c r="J352" s="141"/>
      <c r="K352" s="58"/>
      <c r="L352" s="9"/>
      <c r="M35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5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5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52" s="140">
        <f>ACOMPANHAMENTO_03[[#This Row],[QUANT]]</f>
        <v>0</v>
      </c>
    </row>
    <row r="353" spans="2:16" x14ac:dyDescent="0.25">
      <c r="B353" s="140" t="str">
        <f>IF(ACOMPANHAMENTO_03[[#This Row],[MAT]]="","",COUNTA($C$8:C353))</f>
        <v/>
      </c>
      <c r="C353" s="3"/>
      <c r="D353" s="28" t="str">
        <f>IFERROR(VLOOKUP(ACOMPANHAMENTO_03[[#This Row],[MAT]],FUNCIONARIOS[],3,FALSE),"")</f>
        <v/>
      </c>
      <c r="E353" s="28" t="str">
        <f>IFERROR(VLOOKUP(ACOMPANHAMENTO_03[[#This Row],[MAT]],FUNCIONARIOS[],4,FALSE),"")</f>
        <v/>
      </c>
      <c r="F353" s="8"/>
      <c r="G353" s="7"/>
      <c r="H353" s="28" t="str">
        <f>IFERROR(VLOOKUP(ACOMPANHAMENTO_03[[#This Row],[COD.S]],TABELA_PRODUÇÃO[[COD]:[SERVIÇOS]],3,FALSE),"")</f>
        <v/>
      </c>
      <c r="I353" s="28" t="str">
        <f>IFERROR(VLOOKUP(ACOMPANHAMENTO_03[[#This Row],[COD.S]],TABELA_PRODUÇÃO[[COD]:[UND.]],4,FALSE),"")</f>
        <v/>
      </c>
      <c r="J353" s="141"/>
      <c r="K353" s="58"/>
      <c r="L353" s="9"/>
      <c r="M35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5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5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53" s="140">
        <f>ACOMPANHAMENTO_03[[#This Row],[QUANT]]</f>
        <v>0</v>
      </c>
    </row>
    <row r="354" spans="2:16" x14ac:dyDescent="0.25">
      <c r="B354" s="140" t="str">
        <f>IF(ACOMPANHAMENTO_03[[#This Row],[MAT]]="","",COUNTA($C$8:C354))</f>
        <v/>
      </c>
      <c r="C354" s="3"/>
      <c r="D354" s="28" t="str">
        <f>IFERROR(VLOOKUP(ACOMPANHAMENTO_03[[#This Row],[MAT]],FUNCIONARIOS[],3,FALSE),"")</f>
        <v/>
      </c>
      <c r="E354" s="28" t="str">
        <f>IFERROR(VLOOKUP(ACOMPANHAMENTO_03[[#This Row],[MAT]],FUNCIONARIOS[],4,FALSE),"")</f>
        <v/>
      </c>
      <c r="F354" s="8"/>
      <c r="G354" s="7"/>
      <c r="H354" s="28" t="str">
        <f>IFERROR(VLOOKUP(ACOMPANHAMENTO_03[[#This Row],[COD.S]],TABELA_PRODUÇÃO[[COD]:[SERVIÇOS]],3,FALSE),"")</f>
        <v/>
      </c>
      <c r="I354" s="28" t="str">
        <f>IFERROR(VLOOKUP(ACOMPANHAMENTO_03[[#This Row],[COD.S]],TABELA_PRODUÇÃO[[COD]:[UND.]],4,FALSE),"")</f>
        <v/>
      </c>
      <c r="J354" s="141"/>
      <c r="K354" s="58"/>
      <c r="L354" s="9"/>
      <c r="M35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5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5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54" s="140">
        <f>ACOMPANHAMENTO_03[[#This Row],[QUANT]]</f>
        <v>0</v>
      </c>
    </row>
    <row r="355" spans="2:16" x14ac:dyDescent="0.25">
      <c r="B355" s="140" t="str">
        <f>IF(ACOMPANHAMENTO_03[[#This Row],[MAT]]="","",COUNTA($C$8:C355))</f>
        <v/>
      </c>
      <c r="C355" s="3"/>
      <c r="D355" s="28" t="str">
        <f>IFERROR(VLOOKUP(ACOMPANHAMENTO_03[[#This Row],[MAT]],FUNCIONARIOS[],3,FALSE),"")</f>
        <v/>
      </c>
      <c r="E355" s="28" t="str">
        <f>IFERROR(VLOOKUP(ACOMPANHAMENTO_03[[#This Row],[MAT]],FUNCIONARIOS[],4,FALSE),"")</f>
        <v/>
      </c>
      <c r="F355" s="8"/>
      <c r="G355" s="7"/>
      <c r="H355" s="28" t="str">
        <f>IFERROR(VLOOKUP(ACOMPANHAMENTO_03[[#This Row],[COD.S]],TABELA_PRODUÇÃO[[COD]:[SERVIÇOS]],3,FALSE),"")</f>
        <v/>
      </c>
      <c r="I355" s="28" t="str">
        <f>IFERROR(VLOOKUP(ACOMPANHAMENTO_03[[#This Row],[COD.S]],TABELA_PRODUÇÃO[[COD]:[UND.]],4,FALSE),"")</f>
        <v/>
      </c>
      <c r="J355" s="141"/>
      <c r="K355" s="58"/>
      <c r="L355" s="9"/>
      <c r="M35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5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5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55" s="140">
        <f>ACOMPANHAMENTO_03[[#This Row],[QUANT]]</f>
        <v>0</v>
      </c>
    </row>
    <row r="356" spans="2:16" x14ac:dyDescent="0.25">
      <c r="B356" s="140" t="str">
        <f>IF(ACOMPANHAMENTO_03[[#This Row],[MAT]]="","",COUNTA($C$8:C356))</f>
        <v/>
      </c>
      <c r="C356" s="3"/>
      <c r="D356" s="28" t="str">
        <f>IFERROR(VLOOKUP(ACOMPANHAMENTO_03[[#This Row],[MAT]],FUNCIONARIOS[],3,FALSE),"")</f>
        <v/>
      </c>
      <c r="E356" s="28" t="str">
        <f>IFERROR(VLOOKUP(ACOMPANHAMENTO_03[[#This Row],[MAT]],FUNCIONARIOS[],4,FALSE),"")</f>
        <v/>
      </c>
      <c r="F356" s="8"/>
      <c r="G356" s="7"/>
      <c r="H356" s="28" t="str">
        <f>IFERROR(VLOOKUP(ACOMPANHAMENTO_03[[#This Row],[COD.S]],TABELA_PRODUÇÃO[[COD]:[SERVIÇOS]],3,FALSE),"")</f>
        <v/>
      </c>
      <c r="I356" s="28" t="str">
        <f>IFERROR(VLOOKUP(ACOMPANHAMENTO_03[[#This Row],[COD.S]],TABELA_PRODUÇÃO[[COD]:[UND.]],4,FALSE),"")</f>
        <v/>
      </c>
      <c r="J356" s="141"/>
      <c r="K356" s="58"/>
      <c r="L356" s="9"/>
      <c r="M35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5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5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56" s="140">
        <f>ACOMPANHAMENTO_03[[#This Row],[QUANT]]</f>
        <v>0</v>
      </c>
    </row>
    <row r="357" spans="2:16" x14ac:dyDescent="0.25">
      <c r="B357" s="140" t="str">
        <f>IF(ACOMPANHAMENTO_03[[#This Row],[MAT]]="","",COUNTA($C$8:C357))</f>
        <v/>
      </c>
      <c r="C357" s="3"/>
      <c r="D357" s="28" t="str">
        <f>IFERROR(VLOOKUP(ACOMPANHAMENTO_03[[#This Row],[MAT]],FUNCIONARIOS[],3,FALSE),"")</f>
        <v/>
      </c>
      <c r="E357" s="28" t="str">
        <f>IFERROR(VLOOKUP(ACOMPANHAMENTO_03[[#This Row],[MAT]],FUNCIONARIOS[],4,FALSE),"")</f>
        <v/>
      </c>
      <c r="F357" s="8"/>
      <c r="G357" s="7"/>
      <c r="H357" s="28" t="str">
        <f>IFERROR(VLOOKUP(ACOMPANHAMENTO_03[[#This Row],[COD.S]],TABELA_PRODUÇÃO[[COD]:[SERVIÇOS]],3,FALSE),"")</f>
        <v/>
      </c>
      <c r="I357" s="28" t="str">
        <f>IFERROR(VLOOKUP(ACOMPANHAMENTO_03[[#This Row],[COD.S]],TABELA_PRODUÇÃO[[COD]:[UND.]],4,FALSE),"")</f>
        <v/>
      </c>
      <c r="J357" s="141"/>
      <c r="K357" s="58"/>
      <c r="L357" s="9"/>
      <c r="M35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5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5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57" s="140">
        <f>ACOMPANHAMENTO_03[[#This Row],[QUANT]]</f>
        <v>0</v>
      </c>
    </row>
    <row r="358" spans="2:16" x14ac:dyDescent="0.25">
      <c r="B358" s="140" t="str">
        <f>IF(ACOMPANHAMENTO_03[[#This Row],[MAT]]="","",COUNTA($C$8:C358))</f>
        <v/>
      </c>
      <c r="C358" s="3"/>
      <c r="D358" s="28" t="str">
        <f>IFERROR(VLOOKUP(ACOMPANHAMENTO_03[[#This Row],[MAT]],FUNCIONARIOS[],3,FALSE),"")</f>
        <v/>
      </c>
      <c r="E358" s="28" t="str">
        <f>IFERROR(VLOOKUP(ACOMPANHAMENTO_03[[#This Row],[MAT]],FUNCIONARIOS[],4,FALSE),"")</f>
        <v/>
      </c>
      <c r="F358" s="8"/>
      <c r="G358" s="7"/>
      <c r="H358" s="28" t="str">
        <f>IFERROR(VLOOKUP(ACOMPANHAMENTO_03[[#This Row],[COD.S]],TABELA_PRODUÇÃO[[COD]:[SERVIÇOS]],3,FALSE),"")</f>
        <v/>
      </c>
      <c r="I358" s="28" t="str">
        <f>IFERROR(VLOOKUP(ACOMPANHAMENTO_03[[#This Row],[COD.S]],TABELA_PRODUÇÃO[[COD]:[UND.]],4,FALSE),"")</f>
        <v/>
      </c>
      <c r="J358" s="141"/>
      <c r="K358" s="58"/>
      <c r="L358" s="9"/>
      <c r="M35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5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5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58" s="140">
        <f>ACOMPANHAMENTO_03[[#This Row],[QUANT]]</f>
        <v>0</v>
      </c>
    </row>
    <row r="359" spans="2:16" x14ac:dyDescent="0.25">
      <c r="B359" s="140" t="str">
        <f>IF(ACOMPANHAMENTO_03[[#This Row],[MAT]]="","",COUNTA($C$8:C359))</f>
        <v/>
      </c>
      <c r="C359" s="3"/>
      <c r="D359" s="28" t="str">
        <f>IFERROR(VLOOKUP(ACOMPANHAMENTO_03[[#This Row],[MAT]],FUNCIONARIOS[],3,FALSE),"")</f>
        <v/>
      </c>
      <c r="E359" s="28" t="str">
        <f>IFERROR(VLOOKUP(ACOMPANHAMENTO_03[[#This Row],[MAT]],FUNCIONARIOS[],4,FALSE),"")</f>
        <v/>
      </c>
      <c r="F359" s="8"/>
      <c r="G359" s="7"/>
      <c r="H359" s="28" t="str">
        <f>IFERROR(VLOOKUP(ACOMPANHAMENTO_03[[#This Row],[COD.S]],TABELA_PRODUÇÃO[[COD]:[SERVIÇOS]],3,FALSE),"")</f>
        <v/>
      </c>
      <c r="I359" s="28" t="str">
        <f>IFERROR(VLOOKUP(ACOMPANHAMENTO_03[[#This Row],[COD.S]],TABELA_PRODUÇÃO[[COD]:[UND.]],4,FALSE),"")</f>
        <v/>
      </c>
      <c r="J359" s="141"/>
      <c r="K359" s="58"/>
      <c r="L359" s="9"/>
      <c r="M35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5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5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59" s="140">
        <f>ACOMPANHAMENTO_03[[#This Row],[QUANT]]</f>
        <v>0</v>
      </c>
    </row>
    <row r="360" spans="2:16" x14ac:dyDescent="0.25">
      <c r="B360" s="140" t="str">
        <f>IF(ACOMPANHAMENTO_03[[#This Row],[MAT]]="","",COUNTA($C$8:C360))</f>
        <v/>
      </c>
      <c r="C360" s="3"/>
      <c r="D360" s="28" t="str">
        <f>IFERROR(VLOOKUP(ACOMPANHAMENTO_03[[#This Row],[MAT]],FUNCIONARIOS[],3,FALSE),"")</f>
        <v/>
      </c>
      <c r="E360" s="28" t="str">
        <f>IFERROR(VLOOKUP(ACOMPANHAMENTO_03[[#This Row],[MAT]],FUNCIONARIOS[],4,FALSE),"")</f>
        <v/>
      </c>
      <c r="F360" s="8"/>
      <c r="G360" s="7"/>
      <c r="H360" s="28" t="str">
        <f>IFERROR(VLOOKUP(ACOMPANHAMENTO_03[[#This Row],[COD.S]],TABELA_PRODUÇÃO[[COD]:[SERVIÇOS]],3,FALSE),"")</f>
        <v/>
      </c>
      <c r="I360" s="28" t="str">
        <f>IFERROR(VLOOKUP(ACOMPANHAMENTO_03[[#This Row],[COD.S]],TABELA_PRODUÇÃO[[COD]:[UND.]],4,FALSE),"")</f>
        <v/>
      </c>
      <c r="J360" s="141"/>
      <c r="K360" s="58"/>
      <c r="L360" s="9"/>
      <c r="M36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6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6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60" s="140">
        <f>ACOMPANHAMENTO_03[[#This Row],[QUANT]]</f>
        <v>0</v>
      </c>
    </row>
    <row r="361" spans="2:16" x14ac:dyDescent="0.25">
      <c r="B361" s="140" t="str">
        <f>IF(ACOMPANHAMENTO_03[[#This Row],[MAT]]="","",COUNTA($C$8:C361))</f>
        <v/>
      </c>
      <c r="C361" s="3"/>
      <c r="D361" s="28" t="str">
        <f>IFERROR(VLOOKUP(ACOMPANHAMENTO_03[[#This Row],[MAT]],FUNCIONARIOS[],3,FALSE),"")</f>
        <v/>
      </c>
      <c r="E361" s="28" t="str">
        <f>IFERROR(VLOOKUP(ACOMPANHAMENTO_03[[#This Row],[MAT]],FUNCIONARIOS[],4,FALSE),"")</f>
        <v/>
      </c>
      <c r="F361" s="8"/>
      <c r="G361" s="7"/>
      <c r="H361" s="28" t="str">
        <f>IFERROR(VLOOKUP(ACOMPANHAMENTO_03[[#This Row],[COD.S]],TABELA_PRODUÇÃO[[COD]:[SERVIÇOS]],3,FALSE),"")</f>
        <v/>
      </c>
      <c r="I361" s="28" t="str">
        <f>IFERROR(VLOOKUP(ACOMPANHAMENTO_03[[#This Row],[COD.S]],TABELA_PRODUÇÃO[[COD]:[UND.]],4,FALSE),"")</f>
        <v/>
      </c>
      <c r="J361" s="141"/>
      <c r="K361" s="58"/>
      <c r="L361" s="9"/>
      <c r="M36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6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6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61" s="140">
        <f>ACOMPANHAMENTO_03[[#This Row],[QUANT]]</f>
        <v>0</v>
      </c>
    </row>
    <row r="362" spans="2:16" x14ac:dyDescent="0.25">
      <c r="B362" s="140" t="str">
        <f>IF(ACOMPANHAMENTO_03[[#This Row],[MAT]]="","",COUNTA($C$8:C362))</f>
        <v/>
      </c>
      <c r="C362" s="3"/>
      <c r="D362" s="28" t="str">
        <f>IFERROR(VLOOKUP(ACOMPANHAMENTO_03[[#This Row],[MAT]],FUNCIONARIOS[],3,FALSE),"")</f>
        <v/>
      </c>
      <c r="E362" s="28" t="str">
        <f>IFERROR(VLOOKUP(ACOMPANHAMENTO_03[[#This Row],[MAT]],FUNCIONARIOS[],4,FALSE),"")</f>
        <v/>
      </c>
      <c r="F362" s="8"/>
      <c r="G362" s="7"/>
      <c r="H362" s="28" t="str">
        <f>IFERROR(VLOOKUP(ACOMPANHAMENTO_03[[#This Row],[COD.S]],TABELA_PRODUÇÃO[[COD]:[SERVIÇOS]],3,FALSE),"")</f>
        <v/>
      </c>
      <c r="I362" s="28" t="str">
        <f>IFERROR(VLOOKUP(ACOMPANHAMENTO_03[[#This Row],[COD.S]],TABELA_PRODUÇÃO[[COD]:[UND.]],4,FALSE),"")</f>
        <v/>
      </c>
      <c r="J362" s="141"/>
      <c r="K362" s="58"/>
      <c r="L362" s="9"/>
      <c r="M36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6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6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62" s="140">
        <f>ACOMPANHAMENTO_03[[#This Row],[QUANT]]</f>
        <v>0</v>
      </c>
    </row>
    <row r="363" spans="2:16" x14ac:dyDescent="0.25">
      <c r="B363" s="140" t="str">
        <f>IF(ACOMPANHAMENTO_03[[#This Row],[MAT]]="","",COUNTA($C$8:C363))</f>
        <v/>
      </c>
      <c r="C363" s="3"/>
      <c r="D363" s="28" t="str">
        <f>IFERROR(VLOOKUP(ACOMPANHAMENTO_03[[#This Row],[MAT]],FUNCIONARIOS[],3,FALSE),"")</f>
        <v/>
      </c>
      <c r="E363" s="28" t="str">
        <f>IFERROR(VLOOKUP(ACOMPANHAMENTO_03[[#This Row],[MAT]],FUNCIONARIOS[],4,FALSE),"")</f>
        <v/>
      </c>
      <c r="F363" s="8"/>
      <c r="G363" s="7"/>
      <c r="H363" s="28" t="str">
        <f>IFERROR(VLOOKUP(ACOMPANHAMENTO_03[[#This Row],[COD.S]],TABELA_PRODUÇÃO[[COD]:[SERVIÇOS]],3,FALSE),"")</f>
        <v/>
      </c>
      <c r="I363" s="28" t="str">
        <f>IFERROR(VLOOKUP(ACOMPANHAMENTO_03[[#This Row],[COD.S]],TABELA_PRODUÇÃO[[COD]:[UND.]],4,FALSE),"")</f>
        <v/>
      </c>
      <c r="J363" s="141"/>
      <c r="K363" s="58"/>
      <c r="L363" s="9"/>
      <c r="M36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6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6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63" s="140">
        <f>ACOMPANHAMENTO_03[[#This Row],[QUANT]]</f>
        <v>0</v>
      </c>
    </row>
    <row r="364" spans="2:16" x14ac:dyDescent="0.25">
      <c r="B364" s="140" t="str">
        <f>IF(ACOMPANHAMENTO_03[[#This Row],[MAT]]="","",COUNTA($C$8:C364))</f>
        <v/>
      </c>
      <c r="C364" s="3"/>
      <c r="D364" s="28" t="str">
        <f>IFERROR(VLOOKUP(ACOMPANHAMENTO_03[[#This Row],[MAT]],FUNCIONARIOS[],3,FALSE),"")</f>
        <v/>
      </c>
      <c r="E364" s="28" t="str">
        <f>IFERROR(VLOOKUP(ACOMPANHAMENTO_03[[#This Row],[MAT]],FUNCIONARIOS[],4,FALSE),"")</f>
        <v/>
      </c>
      <c r="F364" s="8"/>
      <c r="G364" s="7"/>
      <c r="H364" s="28" t="str">
        <f>IFERROR(VLOOKUP(ACOMPANHAMENTO_03[[#This Row],[COD.S]],TABELA_PRODUÇÃO[[COD]:[SERVIÇOS]],3,FALSE),"")</f>
        <v/>
      </c>
      <c r="I364" s="28" t="str">
        <f>IFERROR(VLOOKUP(ACOMPANHAMENTO_03[[#This Row],[COD.S]],TABELA_PRODUÇÃO[[COD]:[UND.]],4,FALSE),"")</f>
        <v/>
      </c>
      <c r="J364" s="141"/>
      <c r="K364" s="58"/>
      <c r="L364" s="9"/>
      <c r="M36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6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6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64" s="140">
        <f>ACOMPANHAMENTO_03[[#This Row],[QUANT]]</f>
        <v>0</v>
      </c>
    </row>
    <row r="365" spans="2:16" x14ac:dyDescent="0.25">
      <c r="B365" s="140" t="str">
        <f>IF(ACOMPANHAMENTO_03[[#This Row],[MAT]]="","",COUNTA($C$8:C365))</f>
        <v/>
      </c>
      <c r="C365" s="3"/>
      <c r="D365" s="28" t="str">
        <f>IFERROR(VLOOKUP(ACOMPANHAMENTO_03[[#This Row],[MAT]],FUNCIONARIOS[],3,FALSE),"")</f>
        <v/>
      </c>
      <c r="E365" s="28" t="str">
        <f>IFERROR(VLOOKUP(ACOMPANHAMENTO_03[[#This Row],[MAT]],FUNCIONARIOS[],4,FALSE),"")</f>
        <v/>
      </c>
      <c r="F365" s="8"/>
      <c r="G365" s="7"/>
      <c r="H365" s="28" t="str">
        <f>IFERROR(VLOOKUP(ACOMPANHAMENTO_03[[#This Row],[COD.S]],TABELA_PRODUÇÃO[[COD]:[SERVIÇOS]],3,FALSE),"")</f>
        <v/>
      </c>
      <c r="I365" s="28" t="str">
        <f>IFERROR(VLOOKUP(ACOMPANHAMENTO_03[[#This Row],[COD.S]],TABELA_PRODUÇÃO[[COD]:[UND.]],4,FALSE),"")</f>
        <v/>
      </c>
      <c r="J365" s="141"/>
      <c r="K365" s="58"/>
      <c r="L365" s="9"/>
      <c r="M36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6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6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65" s="140">
        <f>ACOMPANHAMENTO_03[[#This Row],[QUANT]]</f>
        <v>0</v>
      </c>
    </row>
    <row r="366" spans="2:16" x14ac:dyDescent="0.25">
      <c r="B366" s="140" t="str">
        <f>IF(ACOMPANHAMENTO_03[[#This Row],[MAT]]="","",COUNTA($C$8:C366))</f>
        <v/>
      </c>
      <c r="C366" s="3"/>
      <c r="D366" s="28" t="str">
        <f>IFERROR(VLOOKUP(ACOMPANHAMENTO_03[[#This Row],[MAT]],FUNCIONARIOS[],3,FALSE),"")</f>
        <v/>
      </c>
      <c r="E366" s="28" t="str">
        <f>IFERROR(VLOOKUP(ACOMPANHAMENTO_03[[#This Row],[MAT]],FUNCIONARIOS[],4,FALSE),"")</f>
        <v/>
      </c>
      <c r="F366" s="8"/>
      <c r="G366" s="7"/>
      <c r="H366" s="28" t="str">
        <f>IFERROR(VLOOKUP(ACOMPANHAMENTO_03[[#This Row],[COD.S]],TABELA_PRODUÇÃO[[COD]:[SERVIÇOS]],3,FALSE),"")</f>
        <v/>
      </c>
      <c r="I366" s="28" t="str">
        <f>IFERROR(VLOOKUP(ACOMPANHAMENTO_03[[#This Row],[COD.S]],TABELA_PRODUÇÃO[[COD]:[UND.]],4,FALSE),"")</f>
        <v/>
      </c>
      <c r="J366" s="141"/>
      <c r="K366" s="58"/>
      <c r="L366" s="9"/>
      <c r="M36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6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6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66" s="140">
        <f>ACOMPANHAMENTO_03[[#This Row],[QUANT]]</f>
        <v>0</v>
      </c>
    </row>
    <row r="367" spans="2:16" x14ac:dyDescent="0.25">
      <c r="B367" s="140" t="str">
        <f>IF(ACOMPANHAMENTO_03[[#This Row],[MAT]]="","",COUNTA($C$8:C367))</f>
        <v/>
      </c>
      <c r="C367" s="3"/>
      <c r="D367" s="28" t="str">
        <f>IFERROR(VLOOKUP(ACOMPANHAMENTO_03[[#This Row],[MAT]],FUNCIONARIOS[],3,FALSE),"")</f>
        <v/>
      </c>
      <c r="E367" s="28" t="str">
        <f>IFERROR(VLOOKUP(ACOMPANHAMENTO_03[[#This Row],[MAT]],FUNCIONARIOS[],4,FALSE),"")</f>
        <v/>
      </c>
      <c r="F367" s="8"/>
      <c r="G367" s="7"/>
      <c r="H367" s="28" t="str">
        <f>IFERROR(VLOOKUP(ACOMPANHAMENTO_03[[#This Row],[COD.S]],TABELA_PRODUÇÃO[[COD]:[SERVIÇOS]],3,FALSE),"")</f>
        <v/>
      </c>
      <c r="I367" s="28" t="str">
        <f>IFERROR(VLOOKUP(ACOMPANHAMENTO_03[[#This Row],[COD.S]],TABELA_PRODUÇÃO[[COD]:[UND.]],4,FALSE),"")</f>
        <v/>
      </c>
      <c r="J367" s="141"/>
      <c r="K367" s="58"/>
      <c r="L367" s="9"/>
      <c r="M36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6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6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67" s="140">
        <f>ACOMPANHAMENTO_03[[#This Row],[QUANT]]</f>
        <v>0</v>
      </c>
    </row>
    <row r="368" spans="2:16" x14ac:dyDescent="0.25">
      <c r="B368" s="140" t="str">
        <f>IF(ACOMPANHAMENTO_03[[#This Row],[MAT]]="","",COUNTA($C$8:C368))</f>
        <v/>
      </c>
      <c r="C368" s="3"/>
      <c r="D368" s="28" t="str">
        <f>IFERROR(VLOOKUP(ACOMPANHAMENTO_03[[#This Row],[MAT]],FUNCIONARIOS[],3,FALSE),"")</f>
        <v/>
      </c>
      <c r="E368" s="28" t="str">
        <f>IFERROR(VLOOKUP(ACOMPANHAMENTO_03[[#This Row],[MAT]],FUNCIONARIOS[],4,FALSE),"")</f>
        <v/>
      </c>
      <c r="F368" s="8"/>
      <c r="G368" s="7"/>
      <c r="H368" s="28" t="str">
        <f>IFERROR(VLOOKUP(ACOMPANHAMENTO_03[[#This Row],[COD.S]],TABELA_PRODUÇÃO[[COD]:[SERVIÇOS]],3,FALSE),"")</f>
        <v/>
      </c>
      <c r="I368" s="28" t="str">
        <f>IFERROR(VLOOKUP(ACOMPANHAMENTO_03[[#This Row],[COD.S]],TABELA_PRODUÇÃO[[COD]:[UND.]],4,FALSE),"")</f>
        <v/>
      </c>
      <c r="J368" s="141"/>
      <c r="K368" s="58"/>
      <c r="L368" s="9"/>
      <c r="M36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6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6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68" s="140">
        <f>ACOMPANHAMENTO_03[[#This Row],[QUANT]]</f>
        <v>0</v>
      </c>
    </row>
    <row r="369" spans="2:16" x14ac:dyDescent="0.25">
      <c r="B369" s="140" t="str">
        <f>IF(ACOMPANHAMENTO_03[[#This Row],[MAT]]="","",COUNTA($C$8:C369))</f>
        <v/>
      </c>
      <c r="C369" s="3"/>
      <c r="D369" s="28" t="str">
        <f>IFERROR(VLOOKUP(ACOMPANHAMENTO_03[[#This Row],[MAT]],FUNCIONARIOS[],3,FALSE),"")</f>
        <v/>
      </c>
      <c r="E369" s="28" t="str">
        <f>IFERROR(VLOOKUP(ACOMPANHAMENTO_03[[#This Row],[MAT]],FUNCIONARIOS[],4,FALSE),"")</f>
        <v/>
      </c>
      <c r="F369" s="8"/>
      <c r="G369" s="7"/>
      <c r="H369" s="28" t="str">
        <f>IFERROR(VLOOKUP(ACOMPANHAMENTO_03[[#This Row],[COD.S]],TABELA_PRODUÇÃO[[COD]:[SERVIÇOS]],3,FALSE),"")</f>
        <v/>
      </c>
      <c r="I369" s="28" t="str">
        <f>IFERROR(VLOOKUP(ACOMPANHAMENTO_03[[#This Row],[COD.S]],TABELA_PRODUÇÃO[[COD]:[UND.]],4,FALSE),"")</f>
        <v/>
      </c>
      <c r="J369" s="141"/>
      <c r="K369" s="58"/>
      <c r="L369" s="9"/>
      <c r="M36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6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6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69" s="140">
        <f>ACOMPANHAMENTO_03[[#This Row],[QUANT]]</f>
        <v>0</v>
      </c>
    </row>
    <row r="370" spans="2:16" x14ac:dyDescent="0.25">
      <c r="B370" s="140" t="str">
        <f>IF(ACOMPANHAMENTO_03[[#This Row],[MAT]]="","",COUNTA($C$8:C370))</f>
        <v/>
      </c>
      <c r="C370" s="3"/>
      <c r="D370" s="28" t="str">
        <f>IFERROR(VLOOKUP(ACOMPANHAMENTO_03[[#This Row],[MAT]],FUNCIONARIOS[],3,FALSE),"")</f>
        <v/>
      </c>
      <c r="E370" s="28" t="str">
        <f>IFERROR(VLOOKUP(ACOMPANHAMENTO_03[[#This Row],[MAT]],FUNCIONARIOS[],4,FALSE),"")</f>
        <v/>
      </c>
      <c r="F370" s="8"/>
      <c r="G370" s="7"/>
      <c r="H370" s="28" t="str">
        <f>IFERROR(VLOOKUP(ACOMPANHAMENTO_03[[#This Row],[COD.S]],TABELA_PRODUÇÃO[[COD]:[SERVIÇOS]],3,FALSE),"")</f>
        <v/>
      </c>
      <c r="I370" s="28" t="str">
        <f>IFERROR(VLOOKUP(ACOMPANHAMENTO_03[[#This Row],[COD.S]],TABELA_PRODUÇÃO[[COD]:[UND.]],4,FALSE),"")</f>
        <v/>
      </c>
      <c r="J370" s="141"/>
      <c r="K370" s="58"/>
      <c r="L370" s="9"/>
      <c r="M37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7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7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70" s="140">
        <f>ACOMPANHAMENTO_03[[#This Row],[QUANT]]</f>
        <v>0</v>
      </c>
    </row>
    <row r="371" spans="2:16" x14ac:dyDescent="0.25">
      <c r="B371" s="140" t="str">
        <f>IF(ACOMPANHAMENTO_03[[#This Row],[MAT]]="","",COUNTA($C$8:C371))</f>
        <v/>
      </c>
      <c r="C371" s="3"/>
      <c r="D371" s="28" t="str">
        <f>IFERROR(VLOOKUP(ACOMPANHAMENTO_03[[#This Row],[MAT]],FUNCIONARIOS[],3,FALSE),"")</f>
        <v/>
      </c>
      <c r="E371" s="28" t="str">
        <f>IFERROR(VLOOKUP(ACOMPANHAMENTO_03[[#This Row],[MAT]],FUNCIONARIOS[],4,FALSE),"")</f>
        <v/>
      </c>
      <c r="F371" s="8"/>
      <c r="G371" s="7"/>
      <c r="H371" s="28" t="str">
        <f>IFERROR(VLOOKUP(ACOMPANHAMENTO_03[[#This Row],[COD.S]],TABELA_PRODUÇÃO[[COD]:[SERVIÇOS]],3,FALSE),"")</f>
        <v/>
      </c>
      <c r="I371" s="28" t="str">
        <f>IFERROR(VLOOKUP(ACOMPANHAMENTO_03[[#This Row],[COD.S]],TABELA_PRODUÇÃO[[COD]:[UND.]],4,FALSE),"")</f>
        <v/>
      </c>
      <c r="J371" s="141"/>
      <c r="K371" s="58"/>
      <c r="L371" s="9"/>
      <c r="M37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7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7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71" s="140">
        <f>ACOMPANHAMENTO_03[[#This Row],[QUANT]]</f>
        <v>0</v>
      </c>
    </row>
    <row r="372" spans="2:16" x14ac:dyDescent="0.25">
      <c r="B372" s="140" t="str">
        <f>IF(ACOMPANHAMENTO_03[[#This Row],[MAT]]="","",COUNTA($C$8:C372))</f>
        <v/>
      </c>
      <c r="C372" s="3"/>
      <c r="D372" s="28" t="str">
        <f>IFERROR(VLOOKUP(ACOMPANHAMENTO_03[[#This Row],[MAT]],FUNCIONARIOS[],3,FALSE),"")</f>
        <v/>
      </c>
      <c r="E372" s="28" t="str">
        <f>IFERROR(VLOOKUP(ACOMPANHAMENTO_03[[#This Row],[MAT]],FUNCIONARIOS[],4,FALSE),"")</f>
        <v/>
      </c>
      <c r="F372" s="8"/>
      <c r="G372" s="7"/>
      <c r="H372" s="28" t="str">
        <f>IFERROR(VLOOKUP(ACOMPANHAMENTO_03[[#This Row],[COD.S]],TABELA_PRODUÇÃO[[COD]:[SERVIÇOS]],3,FALSE),"")</f>
        <v/>
      </c>
      <c r="I372" s="28" t="str">
        <f>IFERROR(VLOOKUP(ACOMPANHAMENTO_03[[#This Row],[COD.S]],TABELA_PRODUÇÃO[[COD]:[UND.]],4,FALSE),"")</f>
        <v/>
      </c>
      <c r="J372" s="141"/>
      <c r="K372" s="58"/>
      <c r="L372" s="9"/>
      <c r="M37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7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7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72" s="140">
        <f>ACOMPANHAMENTO_03[[#This Row],[QUANT]]</f>
        <v>0</v>
      </c>
    </row>
    <row r="373" spans="2:16" x14ac:dyDescent="0.25">
      <c r="B373" s="140" t="str">
        <f>IF(ACOMPANHAMENTO_03[[#This Row],[MAT]]="","",COUNTA($C$8:C373))</f>
        <v/>
      </c>
      <c r="C373" s="3"/>
      <c r="D373" s="28" t="str">
        <f>IFERROR(VLOOKUP(ACOMPANHAMENTO_03[[#This Row],[MAT]],FUNCIONARIOS[],3,FALSE),"")</f>
        <v/>
      </c>
      <c r="E373" s="28" t="str">
        <f>IFERROR(VLOOKUP(ACOMPANHAMENTO_03[[#This Row],[MAT]],FUNCIONARIOS[],4,FALSE),"")</f>
        <v/>
      </c>
      <c r="F373" s="8"/>
      <c r="G373" s="7"/>
      <c r="H373" s="28" t="str">
        <f>IFERROR(VLOOKUP(ACOMPANHAMENTO_03[[#This Row],[COD.S]],TABELA_PRODUÇÃO[[COD]:[SERVIÇOS]],3,FALSE),"")</f>
        <v/>
      </c>
      <c r="I373" s="28" t="str">
        <f>IFERROR(VLOOKUP(ACOMPANHAMENTO_03[[#This Row],[COD.S]],TABELA_PRODUÇÃO[[COD]:[UND.]],4,FALSE),"")</f>
        <v/>
      </c>
      <c r="J373" s="141"/>
      <c r="K373" s="58"/>
      <c r="L373" s="9"/>
      <c r="M37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7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7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73" s="140">
        <f>ACOMPANHAMENTO_03[[#This Row],[QUANT]]</f>
        <v>0</v>
      </c>
    </row>
    <row r="374" spans="2:16" x14ac:dyDescent="0.25">
      <c r="B374" s="140" t="str">
        <f>IF(ACOMPANHAMENTO_03[[#This Row],[MAT]]="","",COUNTA($C$8:C374))</f>
        <v/>
      </c>
      <c r="C374" s="3"/>
      <c r="D374" s="28" t="str">
        <f>IFERROR(VLOOKUP(ACOMPANHAMENTO_03[[#This Row],[MAT]],FUNCIONARIOS[],3,FALSE),"")</f>
        <v/>
      </c>
      <c r="E374" s="28" t="str">
        <f>IFERROR(VLOOKUP(ACOMPANHAMENTO_03[[#This Row],[MAT]],FUNCIONARIOS[],4,FALSE),"")</f>
        <v/>
      </c>
      <c r="F374" s="8"/>
      <c r="G374" s="7"/>
      <c r="H374" s="28" t="str">
        <f>IFERROR(VLOOKUP(ACOMPANHAMENTO_03[[#This Row],[COD.S]],TABELA_PRODUÇÃO[[COD]:[SERVIÇOS]],3,FALSE),"")</f>
        <v/>
      </c>
      <c r="I374" s="28" t="str">
        <f>IFERROR(VLOOKUP(ACOMPANHAMENTO_03[[#This Row],[COD.S]],TABELA_PRODUÇÃO[[COD]:[UND.]],4,FALSE),"")</f>
        <v/>
      </c>
      <c r="J374" s="141"/>
      <c r="K374" s="58"/>
      <c r="L374" s="9"/>
      <c r="M37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7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7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74" s="140">
        <f>ACOMPANHAMENTO_03[[#This Row],[QUANT]]</f>
        <v>0</v>
      </c>
    </row>
    <row r="375" spans="2:16" x14ac:dyDescent="0.25">
      <c r="B375" s="140" t="str">
        <f>IF(ACOMPANHAMENTO_03[[#This Row],[MAT]]="","",COUNTA($C$8:C375))</f>
        <v/>
      </c>
      <c r="C375" s="3"/>
      <c r="D375" s="28" t="str">
        <f>IFERROR(VLOOKUP(ACOMPANHAMENTO_03[[#This Row],[MAT]],FUNCIONARIOS[],3,FALSE),"")</f>
        <v/>
      </c>
      <c r="E375" s="28" t="str">
        <f>IFERROR(VLOOKUP(ACOMPANHAMENTO_03[[#This Row],[MAT]],FUNCIONARIOS[],4,FALSE),"")</f>
        <v/>
      </c>
      <c r="F375" s="8"/>
      <c r="G375" s="7"/>
      <c r="H375" s="28" t="str">
        <f>IFERROR(VLOOKUP(ACOMPANHAMENTO_03[[#This Row],[COD.S]],TABELA_PRODUÇÃO[[COD]:[SERVIÇOS]],3,FALSE),"")</f>
        <v/>
      </c>
      <c r="I375" s="28" t="str">
        <f>IFERROR(VLOOKUP(ACOMPANHAMENTO_03[[#This Row],[COD.S]],TABELA_PRODUÇÃO[[COD]:[UND.]],4,FALSE),"")</f>
        <v/>
      </c>
      <c r="J375" s="141"/>
      <c r="K375" s="58"/>
      <c r="L375" s="9"/>
      <c r="M37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7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7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75" s="140">
        <f>ACOMPANHAMENTO_03[[#This Row],[QUANT]]</f>
        <v>0</v>
      </c>
    </row>
    <row r="376" spans="2:16" x14ac:dyDescent="0.25">
      <c r="B376" s="140" t="str">
        <f>IF(ACOMPANHAMENTO_03[[#This Row],[MAT]]="","",COUNTA($C$8:C376))</f>
        <v/>
      </c>
      <c r="C376" s="3"/>
      <c r="D376" s="28" t="str">
        <f>IFERROR(VLOOKUP(ACOMPANHAMENTO_03[[#This Row],[MAT]],FUNCIONARIOS[],3,FALSE),"")</f>
        <v/>
      </c>
      <c r="E376" s="28" t="str">
        <f>IFERROR(VLOOKUP(ACOMPANHAMENTO_03[[#This Row],[MAT]],FUNCIONARIOS[],4,FALSE),"")</f>
        <v/>
      </c>
      <c r="F376" s="8"/>
      <c r="G376" s="7"/>
      <c r="H376" s="28" t="str">
        <f>IFERROR(VLOOKUP(ACOMPANHAMENTO_03[[#This Row],[COD.S]],TABELA_PRODUÇÃO[[COD]:[SERVIÇOS]],3,FALSE),"")</f>
        <v/>
      </c>
      <c r="I376" s="28" t="str">
        <f>IFERROR(VLOOKUP(ACOMPANHAMENTO_03[[#This Row],[COD.S]],TABELA_PRODUÇÃO[[COD]:[UND.]],4,FALSE),"")</f>
        <v/>
      </c>
      <c r="J376" s="141"/>
      <c r="K376" s="58"/>
      <c r="L376" s="9"/>
      <c r="M37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7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7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76" s="140">
        <f>ACOMPANHAMENTO_03[[#This Row],[QUANT]]</f>
        <v>0</v>
      </c>
    </row>
    <row r="377" spans="2:16" x14ac:dyDescent="0.25">
      <c r="B377" s="140" t="str">
        <f>IF(ACOMPANHAMENTO_03[[#This Row],[MAT]]="","",COUNTA($C$8:C377))</f>
        <v/>
      </c>
      <c r="C377" s="3"/>
      <c r="D377" s="28" t="str">
        <f>IFERROR(VLOOKUP(ACOMPANHAMENTO_03[[#This Row],[MAT]],FUNCIONARIOS[],3,FALSE),"")</f>
        <v/>
      </c>
      <c r="E377" s="28" t="str">
        <f>IFERROR(VLOOKUP(ACOMPANHAMENTO_03[[#This Row],[MAT]],FUNCIONARIOS[],4,FALSE),"")</f>
        <v/>
      </c>
      <c r="F377" s="8"/>
      <c r="G377" s="7"/>
      <c r="H377" s="28" t="str">
        <f>IFERROR(VLOOKUP(ACOMPANHAMENTO_03[[#This Row],[COD.S]],TABELA_PRODUÇÃO[[COD]:[SERVIÇOS]],3,FALSE),"")</f>
        <v/>
      </c>
      <c r="I377" s="28" t="str">
        <f>IFERROR(VLOOKUP(ACOMPANHAMENTO_03[[#This Row],[COD.S]],TABELA_PRODUÇÃO[[COD]:[UND.]],4,FALSE),"")</f>
        <v/>
      </c>
      <c r="J377" s="141"/>
      <c r="K377" s="58"/>
      <c r="L377" s="9"/>
      <c r="M37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7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7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77" s="140">
        <f>ACOMPANHAMENTO_03[[#This Row],[QUANT]]</f>
        <v>0</v>
      </c>
    </row>
    <row r="378" spans="2:16" x14ac:dyDescent="0.25">
      <c r="B378" s="140" t="str">
        <f>IF(ACOMPANHAMENTO_03[[#This Row],[MAT]]="","",COUNTA($C$8:C378))</f>
        <v/>
      </c>
      <c r="C378" s="3"/>
      <c r="D378" s="28" t="str">
        <f>IFERROR(VLOOKUP(ACOMPANHAMENTO_03[[#This Row],[MAT]],FUNCIONARIOS[],3,FALSE),"")</f>
        <v/>
      </c>
      <c r="E378" s="28" t="str">
        <f>IFERROR(VLOOKUP(ACOMPANHAMENTO_03[[#This Row],[MAT]],FUNCIONARIOS[],4,FALSE),"")</f>
        <v/>
      </c>
      <c r="F378" s="8"/>
      <c r="G378" s="7"/>
      <c r="H378" s="28" t="str">
        <f>IFERROR(VLOOKUP(ACOMPANHAMENTO_03[[#This Row],[COD.S]],TABELA_PRODUÇÃO[[COD]:[SERVIÇOS]],3,FALSE),"")</f>
        <v/>
      </c>
      <c r="I378" s="28" t="str">
        <f>IFERROR(VLOOKUP(ACOMPANHAMENTO_03[[#This Row],[COD.S]],TABELA_PRODUÇÃO[[COD]:[UND.]],4,FALSE),"")</f>
        <v/>
      </c>
      <c r="J378" s="141"/>
      <c r="K378" s="58"/>
      <c r="L378" s="9"/>
      <c r="M37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7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7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78" s="140">
        <f>ACOMPANHAMENTO_03[[#This Row],[QUANT]]</f>
        <v>0</v>
      </c>
    </row>
    <row r="379" spans="2:16" x14ac:dyDescent="0.25">
      <c r="B379" s="140" t="str">
        <f>IF(ACOMPANHAMENTO_03[[#This Row],[MAT]]="","",COUNTA($C$8:C379))</f>
        <v/>
      </c>
      <c r="C379" s="3"/>
      <c r="D379" s="28" t="str">
        <f>IFERROR(VLOOKUP(ACOMPANHAMENTO_03[[#This Row],[MAT]],FUNCIONARIOS[],3,FALSE),"")</f>
        <v/>
      </c>
      <c r="E379" s="28" t="str">
        <f>IFERROR(VLOOKUP(ACOMPANHAMENTO_03[[#This Row],[MAT]],FUNCIONARIOS[],4,FALSE),"")</f>
        <v/>
      </c>
      <c r="F379" s="8"/>
      <c r="G379" s="7"/>
      <c r="H379" s="28" t="str">
        <f>IFERROR(VLOOKUP(ACOMPANHAMENTO_03[[#This Row],[COD.S]],TABELA_PRODUÇÃO[[COD]:[SERVIÇOS]],3,FALSE),"")</f>
        <v/>
      </c>
      <c r="I379" s="28" t="str">
        <f>IFERROR(VLOOKUP(ACOMPANHAMENTO_03[[#This Row],[COD.S]],TABELA_PRODUÇÃO[[COD]:[UND.]],4,FALSE),"")</f>
        <v/>
      </c>
      <c r="J379" s="141"/>
      <c r="K379" s="58"/>
      <c r="L379" s="9"/>
      <c r="M37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7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7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79" s="140">
        <f>ACOMPANHAMENTO_03[[#This Row],[QUANT]]</f>
        <v>0</v>
      </c>
    </row>
    <row r="380" spans="2:16" x14ac:dyDescent="0.25">
      <c r="B380" s="140" t="str">
        <f>IF(ACOMPANHAMENTO_03[[#This Row],[MAT]]="","",COUNTA($C$8:C380))</f>
        <v/>
      </c>
      <c r="C380" s="3"/>
      <c r="D380" s="28" t="str">
        <f>IFERROR(VLOOKUP(ACOMPANHAMENTO_03[[#This Row],[MAT]],FUNCIONARIOS[],3,FALSE),"")</f>
        <v/>
      </c>
      <c r="E380" s="28" t="str">
        <f>IFERROR(VLOOKUP(ACOMPANHAMENTO_03[[#This Row],[MAT]],FUNCIONARIOS[],4,FALSE),"")</f>
        <v/>
      </c>
      <c r="F380" s="8"/>
      <c r="G380" s="7"/>
      <c r="H380" s="28" t="str">
        <f>IFERROR(VLOOKUP(ACOMPANHAMENTO_03[[#This Row],[COD.S]],TABELA_PRODUÇÃO[[COD]:[SERVIÇOS]],3,FALSE),"")</f>
        <v/>
      </c>
      <c r="I380" s="28" t="str">
        <f>IFERROR(VLOOKUP(ACOMPANHAMENTO_03[[#This Row],[COD.S]],TABELA_PRODUÇÃO[[COD]:[UND.]],4,FALSE),"")</f>
        <v/>
      </c>
      <c r="J380" s="141"/>
      <c r="K380" s="58"/>
      <c r="L380" s="9"/>
      <c r="M38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8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8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80" s="140">
        <f>ACOMPANHAMENTO_03[[#This Row],[QUANT]]</f>
        <v>0</v>
      </c>
    </row>
    <row r="381" spans="2:16" x14ac:dyDescent="0.25">
      <c r="B381" s="140" t="str">
        <f>IF(ACOMPANHAMENTO_03[[#This Row],[MAT]]="","",COUNTA($C$8:C381))</f>
        <v/>
      </c>
      <c r="C381" s="3"/>
      <c r="D381" s="28" t="str">
        <f>IFERROR(VLOOKUP(ACOMPANHAMENTO_03[[#This Row],[MAT]],FUNCIONARIOS[],3,FALSE),"")</f>
        <v/>
      </c>
      <c r="E381" s="28" t="str">
        <f>IFERROR(VLOOKUP(ACOMPANHAMENTO_03[[#This Row],[MAT]],FUNCIONARIOS[],4,FALSE),"")</f>
        <v/>
      </c>
      <c r="F381" s="8"/>
      <c r="G381" s="7"/>
      <c r="H381" s="28" t="str">
        <f>IFERROR(VLOOKUP(ACOMPANHAMENTO_03[[#This Row],[COD.S]],TABELA_PRODUÇÃO[[COD]:[SERVIÇOS]],3,FALSE),"")</f>
        <v/>
      </c>
      <c r="I381" s="28" t="str">
        <f>IFERROR(VLOOKUP(ACOMPANHAMENTO_03[[#This Row],[COD.S]],TABELA_PRODUÇÃO[[COD]:[UND.]],4,FALSE),"")</f>
        <v/>
      </c>
      <c r="J381" s="141"/>
      <c r="K381" s="58"/>
      <c r="L381" s="9"/>
      <c r="M38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8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8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81" s="140">
        <f>ACOMPANHAMENTO_03[[#This Row],[QUANT]]</f>
        <v>0</v>
      </c>
    </row>
    <row r="382" spans="2:16" x14ac:dyDescent="0.25">
      <c r="B382" s="140" t="str">
        <f>IF(ACOMPANHAMENTO_03[[#This Row],[MAT]]="","",COUNTA($C$8:C382))</f>
        <v/>
      </c>
      <c r="C382" s="3"/>
      <c r="D382" s="28" t="str">
        <f>IFERROR(VLOOKUP(ACOMPANHAMENTO_03[[#This Row],[MAT]],FUNCIONARIOS[],3,FALSE),"")</f>
        <v/>
      </c>
      <c r="E382" s="28" t="str">
        <f>IFERROR(VLOOKUP(ACOMPANHAMENTO_03[[#This Row],[MAT]],FUNCIONARIOS[],4,FALSE),"")</f>
        <v/>
      </c>
      <c r="F382" s="8"/>
      <c r="G382" s="7"/>
      <c r="H382" s="28" t="str">
        <f>IFERROR(VLOOKUP(ACOMPANHAMENTO_03[[#This Row],[COD.S]],TABELA_PRODUÇÃO[[COD]:[SERVIÇOS]],3,FALSE),"")</f>
        <v/>
      </c>
      <c r="I382" s="28" t="str">
        <f>IFERROR(VLOOKUP(ACOMPANHAMENTO_03[[#This Row],[COD.S]],TABELA_PRODUÇÃO[[COD]:[UND.]],4,FALSE),"")</f>
        <v/>
      </c>
      <c r="J382" s="141"/>
      <c r="K382" s="58"/>
      <c r="L382" s="9"/>
      <c r="M38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8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8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82" s="140">
        <f>ACOMPANHAMENTO_03[[#This Row],[QUANT]]</f>
        <v>0</v>
      </c>
    </row>
    <row r="383" spans="2:16" x14ac:dyDescent="0.25">
      <c r="B383" s="140" t="str">
        <f>IF(ACOMPANHAMENTO_03[[#This Row],[MAT]]="","",COUNTA($C$8:C383))</f>
        <v/>
      </c>
      <c r="C383" s="3"/>
      <c r="D383" s="28" t="str">
        <f>IFERROR(VLOOKUP(ACOMPANHAMENTO_03[[#This Row],[MAT]],FUNCIONARIOS[],3,FALSE),"")</f>
        <v/>
      </c>
      <c r="E383" s="28" t="str">
        <f>IFERROR(VLOOKUP(ACOMPANHAMENTO_03[[#This Row],[MAT]],FUNCIONARIOS[],4,FALSE),"")</f>
        <v/>
      </c>
      <c r="F383" s="8"/>
      <c r="G383" s="7"/>
      <c r="H383" s="28" t="str">
        <f>IFERROR(VLOOKUP(ACOMPANHAMENTO_03[[#This Row],[COD.S]],TABELA_PRODUÇÃO[[COD]:[SERVIÇOS]],3,FALSE),"")</f>
        <v/>
      </c>
      <c r="I383" s="28" t="str">
        <f>IFERROR(VLOOKUP(ACOMPANHAMENTO_03[[#This Row],[COD.S]],TABELA_PRODUÇÃO[[COD]:[UND.]],4,FALSE),"")</f>
        <v/>
      </c>
      <c r="J383" s="141"/>
      <c r="K383" s="58"/>
      <c r="L383" s="9"/>
      <c r="M38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8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8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83" s="140">
        <f>ACOMPANHAMENTO_03[[#This Row],[QUANT]]</f>
        <v>0</v>
      </c>
    </row>
    <row r="384" spans="2:16" x14ac:dyDescent="0.25">
      <c r="B384" s="140" t="str">
        <f>IF(ACOMPANHAMENTO_03[[#This Row],[MAT]]="","",COUNTA($C$8:C384))</f>
        <v/>
      </c>
      <c r="C384" s="3"/>
      <c r="D384" s="28" t="str">
        <f>IFERROR(VLOOKUP(ACOMPANHAMENTO_03[[#This Row],[MAT]],FUNCIONARIOS[],3,FALSE),"")</f>
        <v/>
      </c>
      <c r="E384" s="28" t="str">
        <f>IFERROR(VLOOKUP(ACOMPANHAMENTO_03[[#This Row],[MAT]],FUNCIONARIOS[],4,FALSE),"")</f>
        <v/>
      </c>
      <c r="F384" s="8"/>
      <c r="G384" s="7"/>
      <c r="H384" s="28" t="str">
        <f>IFERROR(VLOOKUP(ACOMPANHAMENTO_03[[#This Row],[COD.S]],TABELA_PRODUÇÃO[[COD]:[SERVIÇOS]],3,FALSE),"")</f>
        <v/>
      </c>
      <c r="I384" s="28" t="str">
        <f>IFERROR(VLOOKUP(ACOMPANHAMENTO_03[[#This Row],[COD.S]],TABELA_PRODUÇÃO[[COD]:[UND.]],4,FALSE),"")</f>
        <v/>
      </c>
      <c r="J384" s="141"/>
      <c r="K384" s="58"/>
      <c r="L384" s="9"/>
      <c r="M38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8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8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84" s="140">
        <f>ACOMPANHAMENTO_03[[#This Row],[QUANT]]</f>
        <v>0</v>
      </c>
    </row>
    <row r="385" spans="2:16" x14ac:dyDescent="0.25">
      <c r="B385" s="140" t="str">
        <f>IF(ACOMPANHAMENTO_03[[#This Row],[MAT]]="","",COUNTA($C$8:C385))</f>
        <v/>
      </c>
      <c r="C385" s="3"/>
      <c r="D385" s="28" t="str">
        <f>IFERROR(VLOOKUP(ACOMPANHAMENTO_03[[#This Row],[MAT]],FUNCIONARIOS[],3,FALSE),"")</f>
        <v/>
      </c>
      <c r="E385" s="28" t="str">
        <f>IFERROR(VLOOKUP(ACOMPANHAMENTO_03[[#This Row],[MAT]],FUNCIONARIOS[],4,FALSE),"")</f>
        <v/>
      </c>
      <c r="F385" s="8"/>
      <c r="G385" s="7"/>
      <c r="H385" s="28" t="str">
        <f>IFERROR(VLOOKUP(ACOMPANHAMENTO_03[[#This Row],[COD.S]],TABELA_PRODUÇÃO[[COD]:[SERVIÇOS]],3,FALSE),"")</f>
        <v/>
      </c>
      <c r="I385" s="28" t="str">
        <f>IFERROR(VLOOKUP(ACOMPANHAMENTO_03[[#This Row],[COD.S]],TABELA_PRODUÇÃO[[COD]:[UND.]],4,FALSE),"")</f>
        <v/>
      </c>
      <c r="J385" s="141"/>
      <c r="K385" s="58"/>
      <c r="L385" s="9"/>
      <c r="M38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8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8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85" s="140">
        <f>ACOMPANHAMENTO_03[[#This Row],[QUANT]]</f>
        <v>0</v>
      </c>
    </row>
    <row r="386" spans="2:16" x14ac:dyDescent="0.25">
      <c r="B386" s="140" t="str">
        <f>IF(ACOMPANHAMENTO_03[[#This Row],[MAT]]="","",COUNTA($C$8:C386))</f>
        <v/>
      </c>
      <c r="C386" s="3"/>
      <c r="D386" s="28" t="str">
        <f>IFERROR(VLOOKUP(ACOMPANHAMENTO_03[[#This Row],[MAT]],FUNCIONARIOS[],3,FALSE),"")</f>
        <v/>
      </c>
      <c r="E386" s="28" t="str">
        <f>IFERROR(VLOOKUP(ACOMPANHAMENTO_03[[#This Row],[MAT]],FUNCIONARIOS[],4,FALSE),"")</f>
        <v/>
      </c>
      <c r="F386" s="8"/>
      <c r="G386" s="7"/>
      <c r="H386" s="28" t="str">
        <f>IFERROR(VLOOKUP(ACOMPANHAMENTO_03[[#This Row],[COD.S]],TABELA_PRODUÇÃO[[COD]:[SERVIÇOS]],3,FALSE),"")</f>
        <v/>
      </c>
      <c r="I386" s="28" t="str">
        <f>IFERROR(VLOOKUP(ACOMPANHAMENTO_03[[#This Row],[COD.S]],TABELA_PRODUÇÃO[[COD]:[UND.]],4,FALSE),"")</f>
        <v/>
      </c>
      <c r="J386" s="141"/>
      <c r="K386" s="58"/>
      <c r="L386" s="9"/>
      <c r="M38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8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8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86" s="140">
        <f>ACOMPANHAMENTO_03[[#This Row],[QUANT]]</f>
        <v>0</v>
      </c>
    </row>
    <row r="387" spans="2:16" x14ac:dyDescent="0.25">
      <c r="B387" s="140" t="str">
        <f>IF(ACOMPANHAMENTO_03[[#This Row],[MAT]]="","",COUNTA($C$8:C387))</f>
        <v/>
      </c>
      <c r="C387" s="3"/>
      <c r="D387" s="28" t="str">
        <f>IFERROR(VLOOKUP(ACOMPANHAMENTO_03[[#This Row],[MAT]],FUNCIONARIOS[],3,FALSE),"")</f>
        <v/>
      </c>
      <c r="E387" s="28" t="str">
        <f>IFERROR(VLOOKUP(ACOMPANHAMENTO_03[[#This Row],[MAT]],FUNCIONARIOS[],4,FALSE),"")</f>
        <v/>
      </c>
      <c r="F387" s="8"/>
      <c r="G387" s="7"/>
      <c r="H387" s="28" t="str">
        <f>IFERROR(VLOOKUP(ACOMPANHAMENTO_03[[#This Row],[COD.S]],TABELA_PRODUÇÃO[[COD]:[SERVIÇOS]],3,FALSE),"")</f>
        <v/>
      </c>
      <c r="I387" s="28" t="str">
        <f>IFERROR(VLOOKUP(ACOMPANHAMENTO_03[[#This Row],[COD.S]],TABELA_PRODUÇÃO[[COD]:[UND.]],4,FALSE),"")</f>
        <v/>
      </c>
      <c r="J387" s="141"/>
      <c r="K387" s="58"/>
      <c r="L387" s="9"/>
      <c r="M38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8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8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87" s="140">
        <f>ACOMPANHAMENTO_03[[#This Row],[QUANT]]</f>
        <v>0</v>
      </c>
    </row>
    <row r="388" spans="2:16" x14ac:dyDescent="0.25">
      <c r="B388" s="140" t="str">
        <f>IF(ACOMPANHAMENTO_03[[#This Row],[MAT]]="","",COUNTA($C$8:C388))</f>
        <v/>
      </c>
      <c r="C388" s="3"/>
      <c r="D388" s="28" t="str">
        <f>IFERROR(VLOOKUP(ACOMPANHAMENTO_03[[#This Row],[MAT]],FUNCIONARIOS[],3,FALSE),"")</f>
        <v/>
      </c>
      <c r="E388" s="28" t="str">
        <f>IFERROR(VLOOKUP(ACOMPANHAMENTO_03[[#This Row],[MAT]],FUNCIONARIOS[],4,FALSE),"")</f>
        <v/>
      </c>
      <c r="F388" s="8"/>
      <c r="G388" s="7"/>
      <c r="H388" s="28" t="str">
        <f>IFERROR(VLOOKUP(ACOMPANHAMENTO_03[[#This Row],[COD.S]],TABELA_PRODUÇÃO[[COD]:[SERVIÇOS]],3,FALSE),"")</f>
        <v/>
      </c>
      <c r="I388" s="28" t="str">
        <f>IFERROR(VLOOKUP(ACOMPANHAMENTO_03[[#This Row],[COD.S]],TABELA_PRODUÇÃO[[COD]:[UND.]],4,FALSE),"")</f>
        <v/>
      </c>
      <c r="J388" s="141"/>
      <c r="K388" s="58"/>
      <c r="L388" s="9"/>
      <c r="M38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8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8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88" s="140">
        <f>ACOMPANHAMENTO_03[[#This Row],[QUANT]]</f>
        <v>0</v>
      </c>
    </row>
    <row r="389" spans="2:16" x14ac:dyDescent="0.25">
      <c r="B389" s="140" t="str">
        <f>IF(ACOMPANHAMENTO_03[[#This Row],[MAT]]="","",COUNTA($C$8:C389))</f>
        <v/>
      </c>
      <c r="C389" s="3"/>
      <c r="D389" s="28" t="str">
        <f>IFERROR(VLOOKUP(ACOMPANHAMENTO_03[[#This Row],[MAT]],FUNCIONARIOS[],3,FALSE),"")</f>
        <v/>
      </c>
      <c r="E389" s="28" t="str">
        <f>IFERROR(VLOOKUP(ACOMPANHAMENTO_03[[#This Row],[MAT]],FUNCIONARIOS[],4,FALSE),"")</f>
        <v/>
      </c>
      <c r="F389" s="8"/>
      <c r="G389" s="7"/>
      <c r="H389" s="28" t="str">
        <f>IFERROR(VLOOKUP(ACOMPANHAMENTO_03[[#This Row],[COD.S]],TABELA_PRODUÇÃO[[COD]:[SERVIÇOS]],3,FALSE),"")</f>
        <v/>
      </c>
      <c r="I389" s="28" t="str">
        <f>IFERROR(VLOOKUP(ACOMPANHAMENTO_03[[#This Row],[COD.S]],TABELA_PRODUÇÃO[[COD]:[UND.]],4,FALSE),"")</f>
        <v/>
      </c>
      <c r="J389" s="141"/>
      <c r="K389" s="58"/>
      <c r="L389" s="9"/>
      <c r="M38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8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8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89" s="140">
        <f>ACOMPANHAMENTO_03[[#This Row],[QUANT]]</f>
        <v>0</v>
      </c>
    </row>
    <row r="390" spans="2:16" x14ac:dyDescent="0.25">
      <c r="B390" s="140" t="str">
        <f>IF(ACOMPANHAMENTO_03[[#This Row],[MAT]]="","",COUNTA($C$8:C390))</f>
        <v/>
      </c>
      <c r="C390" s="3"/>
      <c r="D390" s="28" t="str">
        <f>IFERROR(VLOOKUP(ACOMPANHAMENTO_03[[#This Row],[MAT]],FUNCIONARIOS[],3,FALSE),"")</f>
        <v/>
      </c>
      <c r="E390" s="28" t="str">
        <f>IFERROR(VLOOKUP(ACOMPANHAMENTO_03[[#This Row],[MAT]],FUNCIONARIOS[],4,FALSE),"")</f>
        <v/>
      </c>
      <c r="F390" s="8"/>
      <c r="G390" s="7"/>
      <c r="H390" s="28" t="str">
        <f>IFERROR(VLOOKUP(ACOMPANHAMENTO_03[[#This Row],[COD.S]],TABELA_PRODUÇÃO[[COD]:[SERVIÇOS]],3,FALSE),"")</f>
        <v/>
      </c>
      <c r="I390" s="28" t="str">
        <f>IFERROR(VLOOKUP(ACOMPANHAMENTO_03[[#This Row],[COD.S]],TABELA_PRODUÇÃO[[COD]:[UND.]],4,FALSE),"")</f>
        <v/>
      </c>
      <c r="J390" s="141"/>
      <c r="K390" s="58"/>
      <c r="L390" s="9"/>
      <c r="M39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9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9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90" s="140">
        <f>ACOMPANHAMENTO_03[[#This Row],[QUANT]]</f>
        <v>0</v>
      </c>
    </row>
    <row r="391" spans="2:16" x14ac:dyDescent="0.25">
      <c r="B391" s="140" t="str">
        <f>IF(ACOMPANHAMENTO_03[[#This Row],[MAT]]="","",COUNTA($C$8:C391))</f>
        <v/>
      </c>
      <c r="C391" s="3"/>
      <c r="D391" s="28" t="str">
        <f>IFERROR(VLOOKUP(ACOMPANHAMENTO_03[[#This Row],[MAT]],FUNCIONARIOS[],3,FALSE),"")</f>
        <v/>
      </c>
      <c r="E391" s="28" t="str">
        <f>IFERROR(VLOOKUP(ACOMPANHAMENTO_03[[#This Row],[MAT]],FUNCIONARIOS[],4,FALSE),"")</f>
        <v/>
      </c>
      <c r="F391" s="8"/>
      <c r="G391" s="7"/>
      <c r="H391" s="28" t="str">
        <f>IFERROR(VLOOKUP(ACOMPANHAMENTO_03[[#This Row],[COD.S]],TABELA_PRODUÇÃO[[COD]:[SERVIÇOS]],3,FALSE),"")</f>
        <v/>
      </c>
      <c r="I391" s="28" t="str">
        <f>IFERROR(VLOOKUP(ACOMPANHAMENTO_03[[#This Row],[COD.S]],TABELA_PRODUÇÃO[[COD]:[UND.]],4,FALSE),"")</f>
        <v/>
      </c>
      <c r="J391" s="141"/>
      <c r="K391" s="58"/>
      <c r="L391" s="9"/>
      <c r="M39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9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9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91" s="140">
        <f>ACOMPANHAMENTO_03[[#This Row],[QUANT]]</f>
        <v>0</v>
      </c>
    </row>
    <row r="392" spans="2:16" x14ac:dyDescent="0.25">
      <c r="B392" s="140" t="str">
        <f>IF(ACOMPANHAMENTO_03[[#This Row],[MAT]]="","",COUNTA($C$8:C392))</f>
        <v/>
      </c>
      <c r="C392" s="3"/>
      <c r="D392" s="28" t="str">
        <f>IFERROR(VLOOKUP(ACOMPANHAMENTO_03[[#This Row],[MAT]],FUNCIONARIOS[],3,FALSE),"")</f>
        <v/>
      </c>
      <c r="E392" s="28" t="str">
        <f>IFERROR(VLOOKUP(ACOMPANHAMENTO_03[[#This Row],[MAT]],FUNCIONARIOS[],4,FALSE),"")</f>
        <v/>
      </c>
      <c r="F392" s="8"/>
      <c r="G392" s="7"/>
      <c r="H392" s="28" t="str">
        <f>IFERROR(VLOOKUP(ACOMPANHAMENTO_03[[#This Row],[COD.S]],TABELA_PRODUÇÃO[[COD]:[SERVIÇOS]],3,FALSE),"")</f>
        <v/>
      </c>
      <c r="I392" s="28" t="str">
        <f>IFERROR(VLOOKUP(ACOMPANHAMENTO_03[[#This Row],[COD.S]],TABELA_PRODUÇÃO[[COD]:[UND.]],4,FALSE),"")</f>
        <v/>
      </c>
      <c r="J392" s="141"/>
      <c r="K392" s="58"/>
      <c r="L392" s="9"/>
      <c r="M39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9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9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92" s="140">
        <f>ACOMPANHAMENTO_03[[#This Row],[QUANT]]</f>
        <v>0</v>
      </c>
    </row>
    <row r="393" spans="2:16" x14ac:dyDescent="0.25">
      <c r="B393" s="140" t="str">
        <f>IF(ACOMPANHAMENTO_03[[#This Row],[MAT]]="","",COUNTA($C$8:C393))</f>
        <v/>
      </c>
      <c r="C393" s="3"/>
      <c r="D393" s="28" t="str">
        <f>IFERROR(VLOOKUP(ACOMPANHAMENTO_03[[#This Row],[MAT]],FUNCIONARIOS[],3,FALSE),"")</f>
        <v/>
      </c>
      <c r="E393" s="28" t="str">
        <f>IFERROR(VLOOKUP(ACOMPANHAMENTO_03[[#This Row],[MAT]],FUNCIONARIOS[],4,FALSE),"")</f>
        <v/>
      </c>
      <c r="F393" s="8"/>
      <c r="G393" s="7"/>
      <c r="H393" s="28" t="str">
        <f>IFERROR(VLOOKUP(ACOMPANHAMENTO_03[[#This Row],[COD.S]],TABELA_PRODUÇÃO[[COD]:[SERVIÇOS]],3,FALSE),"")</f>
        <v/>
      </c>
      <c r="I393" s="28" t="str">
        <f>IFERROR(VLOOKUP(ACOMPANHAMENTO_03[[#This Row],[COD.S]],TABELA_PRODUÇÃO[[COD]:[UND.]],4,FALSE),"")</f>
        <v/>
      </c>
      <c r="J393" s="141"/>
      <c r="K393" s="58"/>
      <c r="L393" s="9"/>
      <c r="M39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9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9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93" s="140">
        <f>ACOMPANHAMENTO_03[[#This Row],[QUANT]]</f>
        <v>0</v>
      </c>
    </row>
    <row r="394" spans="2:16" x14ac:dyDescent="0.25">
      <c r="B394" s="140" t="str">
        <f>IF(ACOMPANHAMENTO_03[[#This Row],[MAT]]="","",COUNTA($C$8:C394))</f>
        <v/>
      </c>
      <c r="C394" s="3"/>
      <c r="D394" s="28" t="str">
        <f>IFERROR(VLOOKUP(ACOMPANHAMENTO_03[[#This Row],[MAT]],FUNCIONARIOS[],3,FALSE),"")</f>
        <v/>
      </c>
      <c r="E394" s="28" t="str">
        <f>IFERROR(VLOOKUP(ACOMPANHAMENTO_03[[#This Row],[MAT]],FUNCIONARIOS[],4,FALSE),"")</f>
        <v/>
      </c>
      <c r="F394" s="8"/>
      <c r="G394" s="7"/>
      <c r="H394" s="28" t="str">
        <f>IFERROR(VLOOKUP(ACOMPANHAMENTO_03[[#This Row],[COD.S]],TABELA_PRODUÇÃO[[COD]:[SERVIÇOS]],3,FALSE),"")</f>
        <v/>
      </c>
      <c r="I394" s="28" t="str">
        <f>IFERROR(VLOOKUP(ACOMPANHAMENTO_03[[#This Row],[COD.S]],TABELA_PRODUÇÃO[[COD]:[UND.]],4,FALSE),"")</f>
        <v/>
      </c>
      <c r="J394" s="141"/>
      <c r="K394" s="58"/>
      <c r="L394" s="9"/>
      <c r="M39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9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9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94" s="140">
        <f>ACOMPANHAMENTO_03[[#This Row],[QUANT]]</f>
        <v>0</v>
      </c>
    </row>
    <row r="395" spans="2:16" x14ac:dyDescent="0.25">
      <c r="B395" s="140" t="str">
        <f>IF(ACOMPANHAMENTO_03[[#This Row],[MAT]]="","",COUNTA($C$8:C395))</f>
        <v/>
      </c>
      <c r="C395" s="3"/>
      <c r="D395" s="28" t="str">
        <f>IFERROR(VLOOKUP(ACOMPANHAMENTO_03[[#This Row],[MAT]],FUNCIONARIOS[],3,FALSE),"")</f>
        <v/>
      </c>
      <c r="E395" s="28" t="str">
        <f>IFERROR(VLOOKUP(ACOMPANHAMENTO_03[[#This Row],[MAT]],FUNCIONARIOS[],4,FALSE),"")</f>
        <v/>
      </c>
      <c r="F395" s="8"/>
      <c r="G395" s="7"/>
      <c r="H395" s="28" t="str">
        <f>IFERROR(VLOOKUP(ACOMPANHAMENTO_03[[#This Row],[COD.S]],TABELA_PRODUÇÃO[[COD]:[SERVIÇOS]],3,FALSE),"")</f>
        <v/>
      </c>
      <c r="I395" s="28" t="str">
        <f>IFERROR(VLOOKUP(ACOMPANHAMENTO_03[[#This Row],[COD.S]],TABELA_PRODUÇÃO[[COD]:[UND.]],4,FALSE),"")</f>
        <v/>
      </c>
      <c r="J395" s="141"/>
      <c r="K395" s="58"/>
      <c r="L395" s="9"/>
      <c r="M39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9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9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95" s="140">
        <f>ACOMPANHAMENTO_03[[#This Row],[QUANT]]</f>
        <v>0</v>
      </c>
    </row>
    <row r="396" spans="2:16" x14ac:dyDescent="0.25">
      <c r="B396" s="140" t="str">
        <f>IF(ACOMPANHAMENTO_03[[#This Row],[MAT]]="","",COUNTA($C$8:C396))</f>
        <v/>
      </c>
      <c r="C396" s="3"/>
      <c r="D396" s="28" t="str">
        <f>IFERROR(VLOOKUP(ACOMPANHAMENTO_03[[#This Row],[MAT]],FUNCIONARIOS[],3,FALSE),"")</f>
        <v/>
      </c>
      <c r="E396" s="28" t="str">
        <f>IFERROR(VLOOKUP(ACOMPANHAMENTO_03[[#This Row],[MAT]],FUNCIONARIOS[],4,FALSE),"")</f>
        <v/>
      </c>
      <c r="F396" s="8"/>
      <c r="G396" s="7"/>
      <c r="H396" s="28" t="str">
        <f>IFERROR(VLOOKUP(ACOMPANHAMENTO_03[[#This Row],[COD.S]],TABELA_PRODUÇÃO[[COD]:[SERVIÇOS]],3,FALSE),"")</f>
        <v/>
      </c>
      <c r="I396" s="28" t="str">
        <f>IFERROR(VLOOKUP(ACOMPANHAMENTO_03[[#This Row],[COD.S]],TABELA_PRODUÇÃO[[COD]:[UND.]],4,FALSE),"")</f>
        <v/>
      </c>
      <c r="J396" s="141"/>
      <c r="K396" s="58"/>
      <c r="L396" s="9"/>
      <c r="M39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9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9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96" s="140">
        <f>ACOMPANHAMENTO_03[[#This Row],[QUANT]]</f>
        <v>0</v>
      </c>
    </row>
    <row r="397" spans="2:16" x14ac:dyDescent="0.25">
      <c r="B397" s="140" t="str">
        <f>IF(ACOMPANHAMENTO_03[[#This Row],[MAT]]="","",COUNTA($C$8:C397))</f>
        <v/>
      </c>
      <c r="C397" s="3"/>
      <c r="D397" s="28" t="str">
        <f>IFERROR(VLOOKUP(ACOMPANHAMENTO_03[[#This Row],[MAT]],FUNCIONARIOS[],3,FALSE),"")</f>
        <v/>
      </c>
      <c r="E397" s="28" t="str">
        <f>IFERROR(VLOOKUP(ACOMPANHAMENTO_03[[#This Row],[MAT]],FUNCIONARIOS[],4,FALSE),"")</f>
        <v/>
      </c>
      <c r="F397" s="8"/>
      <c r="G397" s="7"/>
      <c r="H397" s="28" t="str">
        <f>IFERROR(VLOOKUP(ACOMPANHAMENTO_03[[#This Row],[COD.S]],TABELA_PRODUÇÃO[[COD]:[SERVIÇOS]],3,FALSE),"")</f>
        <v/>
      </c>
      <c r="I397" s="28" t="str">
        <f>IFERROR(VLOOKUP(ACOMPANHAMENTO_03[[#This Row],[COD.S]],TABELA_PRODUÇÃO[[COD]:[UND.]],4,FALSE),"")</f>
        <v/>
      </c>
      <c r="J397" s="141"/>
      <c r="K397" s="58"/>
      <c r="L397" s="9"/>
      <c r="M39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9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9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97" s="140">
        <f>ACOMPANHAMENTO_03[[#This Row],[QUANT]]</f>
        <v>0</v>
      </c>
    </row>
    <row r="398" spans="2:16" x14ac:dyDescent="0.25">
      <c r="B398" s="140" t="str">
        <f>IF(ACOMPANHAMENTO_03[[#This Row],[MAT]]="","",COUNTA($C$8:C398))</f>
        <v/>
      </c>
      <c r="C398" s="3"/>
      <c r="D398" s="28" t="str">
        <f>IFERROR(VLOOKUP(ACOMPANHAMENTO_03[[#This Row],[MAT]],FUNCIONARIOS[],3,FALSE),"")</f>
        <v/>
      </c>
      <c r="E398" s="28" t="str">
        <f>IFERROR(VLOOKUP(ACOMPANHAMENTO_03[[#This Row],[MAT]],FUNCIONARIOS[],4,FALSE),"")</f>
        <v/>
      </c>
      <c r="F398" s="8"/>
      <c r="G398" s="7"/>
      <c r="H398" s="28" t="str">
        <f>IFERROR(VLOOKUP(ACOMPANHAMENTO_03[[#This Row],[COD.S]],TABELA_PRODUÇÃO[[COD]:[SERVIÇOS]],3,FALSE),"")</f>
        <v/>
      </c>
      <c r="I398" s="28" t="str">
        <f>IFERROR(VLOOKUP(ACOMPANHAMENTO_03[[#This Row],[COD.S]],TABELA_PRODUÇÃO[[COD]:[UND.]],4,FALSE),"")</f>
        <v/>
      </c>
      <c r="J398" s="141"/>
      <c r="K398" s="58"/>
      <c r="L398" s="9"/>
      <c r="M39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9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9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98" s="140">
        <f>ACOMPANHAMENTO_03[[#This Row],[QUANT]]</f>
        <v>0</v>
      </c>
    </row>
    <row r="399" spans="2:16" x14ac:dyDescent="0.25">
      <c r="B399" s="140" t="str">
        <f>IF(ACOMPANHAMENTO_03[[#This Row],[MAT]]="","",COUNTA($C$8:C399))</f>
        <v/>
      </c>
      <c r="C399" s="3"/>
      <c r="D399" s="28" t="str">
        <f>IFERROR(VLOOKUP(ACOMPANHAMENTO_03[[#This Row],[MAT]],FUNCIONARIOS[],3,FALSE),"")</f>
        <v/>
      </c>
      <c r="E399" s="28" t="str">
        <f>IFERROR(VLOOKUP(ACOMPANHAMENTO_03[[#This Row],[MAT]],FUNCIONARIOS[],4,FALSE),"")</f>
        <v/>
      </c>
      <c r="F399" s="8"/>
      <c r="G399" s="7"/>
      <c r="H399" s="28" t="str">
        <f>IFERROR(VLOOKUP(ACOMPANHAMENTO_03[[#This Row],[COD.S]],TABELA_PRODUÇÃO[[COD]:[SERVIÇOS]],3,FALSE),"")</f>
        <v/>
      </c>
      <c r="I399" s="28" t="str">
        <f>IFERROR(VLOOKUP(ACOMPANHAMENTO_03[[#This Row],[COD.S]],TABELA_PRODUÇÃO[[COD]:[UND.]],4,FALSE),"")</f>
        <v/>
      </c>
      <c r="J399" s="141"/>
      <c r="K399" s="58"/>
      <c r="L399" s="9"/>
      <c r="M39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39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39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399" s="140">
        <f>ACOMPANHAMENTO_03[[#This Row],[QUANT]]</f>
        <v>0</v>
      </c>
    </row>
    <row r="400" spans="2:16" x14ac:dyDescent="0.25">
      <c r="B400" s="140" t="str">
        <f>IF(ACOMPANHAMENTO_03[[#This Row],[MAT]]="","",COUNTA($C$8:C400))</f>
        <v/>
      </c>
      <c r="C400" s="3"/>
      <c r="D400" s="28" t="str">
        <f>IFERROR(VLOOKUP(ACOMPANHAMENTO_03[[#This Row],[MAT]],FUNCIONARIOS[],3,FALSE),"")</f>
        <v/>
      </c>
      <c r="E400" s="28" t="str">
        <f>IFERROR(VLOOKUP(ACOMPANHAMENTO_03[[#This Row],[MAT]],FUNCIONARIOS[],4,FALSE),"")</f>
        <v/>
      </c>
      <c r="F400" s="8"/>
      <c r="G400" s="7"/>
      <c r="H400" s="28" t="str">
        <f>IFERROR(VLOOKUP(ACOMPANHAMENTO_03[[#This Row],[COD.S]],TABELA_PRODUÇÃO[[COD]:[SERVIÇOS]],3,FALSE),"")</f>
        <v/>
      </c>
      <c r="I400" s="28" t="str">
        <f>IFERROR(VLOOKUP(ACOMPANHAMENTO_03[[#This Row],[COD.S]],TABELA_PRODUÇÃO[[COD]:[UND.]],4,FALSE),"")</f>
        <v/>
      </c>
      <c r="J400" s="141"/>
      <c r="K400" s="58"/>
      <c r="L400" s="9"/>
      <c r="M40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0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0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00" s="140">
        <f>ACOMPANHAMENTO_03[[#This Row],[QUANT]]</f>
        <v>0</v>
      </c>
    </row>
    <row r="401" spans="2:16" x14ac:dyDescent="0.25">
      <c r="B401" s="140" t="str">
        <f>IF(ACOMPANHAMENTO_03[[#This Row],[MAT]]="","",COUNTA($C$8:C401))</f>
        <v/>
      </c>
      <c r="C401" s="3"/>
      <c r="D401" s="28" t="str">
        <f>IFERROR(VLOOKUP(ACOMPANHAMENTO_03[[#This Row],[MAT]],FUNCIONARIOS[],3,FALSE),"")</f>
        <v/>
      </c>
      <c r="E401" s="28" t="str">
        <f>IFERROR(VLOOKUP(ACOMPANHAMENTO_03[[#This Row],[MAT]],FUNCIONARIOS[],4,FALSE),"")</f>
        <v/>
      </c>
      <c r="F401" s="8"/>
      <c r="G401" s="7"/>
      <c r="H401" s="28" t="str">
        <f>IFERROR(VLOOKUP(ACOMPANHAMENTO_03[[#This Row],[COD.S]],TABELA_PRODUÇÃO[[COD]:[SERVIÇOS]],3,FALSE),"")</f>
        <v/>
      </c>
      <c r="I401" s="28" t="str">
        <f>IFERROR(VLOOKUP(ACOMPANHAMENTO_03[[#This Row],[COD.S]],TABELA_PRODUÇÃO[[COD]:[UND.]],4,FALSE),"")</f>
        <v/>
      </c>
      <c r="J401" s="141"/>
      <c r="K401" s="58"/>
      <c r="L401" s="9"/>
      <c r="M40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0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0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01" s="140">
        <f>ACOMPANHAMENTO_03[[#This Row],[QUANT]]</f>
        <v>0</v>
      </c>
    </row>
    <row r="402" spans="2:16" x14ac:dyDescent="0.25">
      <c r="B402" s="140" t="str">
        <f>IF(ACOMPANHAMENTO_03[[#This Row],[MAT]]="","",COUNTA($C$8:C402))</f>
        <v/>
      </c>
      <c r="C402" s="3"/>
      <c r="D402" s="28" t="str">
        <f>IFERROR(VLOOKUP(ACOMPANHAMENTO_03[[#This Row],[MAT]],FUNCIONARIOS[],3,FALSE),"")</f>
        <v/>
      </c>
      <c r="E402" s="28" t="str">
        <f>IFERROR(VLOOKUP(ACOMPANHAMENTO_03[[#This Row],[MAT]],FUNCIONARIOS[],4,FALSE),"")</f>
        <v/>
      </c>
      <c r="F402" s="8"/>
      <c r="G402" s="7"/>
      <c r="H402" s="28" t="str">
        <f>IFERROR(VLOOKUP(ACOMPANHAMENTO_03[[#This Row],[COD.S]],TABELA_PRODUÇÃO[[COD]:[SERVIÇOS]],3,FALSE),"")</f>
        <v/>
      </c>
      <c r="I402" s="28" t="str">
        <f>IFERROR(VLOOKUP(ACOMPANHAMENTO_03[[#This Row],[COD.S]],TABELA_PRODUÇÃO[[COD]:[UND.]],4,FALSE),"")</f>
        <v/>
      </c>
      <c r="J402" s="141"/>
      <c r="K402" s="58"/>
      <c r="L402" s="9"/>
      <c r="M40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0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0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02" s="140">
        <f>ACOMPANHAMENTO_03[[#This Row],[QUANT]]</f>
        <v>0</v>
      </c>
    </row>
    <row r="403" spans="2:16" x14ac:dyDescent="0.25">
      <c r="B403" s="140" t="str">
        <f>IF(ACOMPANHAMENTO_03[[#This Row],[MAT]]="","",COUNTA($C$8:C403))</f>
        <v/>
      </c>
      <c r="C403" s="3"/>
      <c r="D403" s="28" t="str">
        <f>IFERROR(VLOOKUP(ACOMPANHAMENTO_03[[#This Row],[MAT]],FUNCIONARIOS[],3,FALSE),"")</f>
        <v/>
      </c>
      <c r="E403" s="28" t="str">
        <f>IFERROR(VLOOKUP(ACOMPANHAMENTO_03[[#This Row],[MAT]],FUNCIONARIOS[],4,FALSE),"")</f>
        <v/>
      </c>
      <c r="F403" s="8"/>
      <c r="G403" s="7"/>
      <c r="H403" s="28" t="str">
        <f>IFERROR(VLOOKUP(ACOMPANHAMENTO_03[[#This Row],[COD.S]],TABELA_PRODUÇÃO[[COD]:[SERVIÇOS]],3,FALSE),"")</f>
        <v/>
      </c>
      <c r="I403" s="28" t="str">
        <f>IFERROR(VLOOKUP(ACOMPANHAMENTO_03[[#This Row],[COD.S]],TABELA_PRODUÇÃO[[COD]:[UND.]],4,FALSE),"")</f>
        <v/>
      </c>
      <c r="J403" s="141"/>
      <c r="K403" s="58"/>
      <c r="L403" s="9"/>
      <c r="M40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0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0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03" s="140">
        <f>ACOMPANHAMENTO_03[[#This Row],[QUANT]]</f>
        <v>0</v>
      </c>
    </row>
    <row r="404" spans="2:16" x14ac:dyDescent="0.25">
      <c r="B404" s="140" t="str">
        <f>IF(ACOMPANHAMENTO_03[[#This Row],[MAT]]="","",COUNTA($C$8:C404))</f>
        <v/>
      </c>
      <c r="C404" s="3"/>
      <c r="D404" s="28" t="str">
        <f>IFERROR(VLOOKUP(ACOMPANHAMENTO_03[[#This Row],[MAT]],FUNCIONARIOS[],3,FALSE),"")</f>
        <v/>
      </c>
      <c r="E404" s="28" t="str">
        <f>IFERROR(VLOOKUP(ACOMPANHAMENTO_03[[#This Row],[MAT]],FUNCIONARIOS[],4,FALSE),"")</f>
        <v/>
      </c>
      <c r="F404" s="8"/>
      <c r="G404" s="7"/>
      <c r="H404" s="28" t="str">
        <f>IFERROR(VLOOKUP(ACOMPANHAMENTO_03[[#This Row],[COD.S]],TABELA_PRODUÇÃO[[COD]:[SERVIÇOS]],3,FALSE),"")</f>
        <v/>
      </c>
      <c r="I404" s="28" t="str">
        <f>IFERROR(VLOOKUP(ACOMPANHAMENTO_03[[#This Row],[COD.S]],TABELA_PRODUÇÃO[[COD]:[UND.]],4,FALSE),"")</f>
        <v/>
      </c>
      <c r="J404" s="141"/>
      <c r="K404" s="58"/>
      <c r="L404" s="9"/>
      <c r="M40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0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0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04" s="140">
        <f>ACOMPANHAMENTO_03[[#This Row],[QUANT]]</f>
        <v>0</v>
      </c>
    </row>
    <row r="405" spans="2:16" x14ac:dyDescent="0.25">
      <c r="B405" s="140" t="str">
        <f>IF(ACOMPANHAMENTO_03[[#This Row],[MAT]]="","",COUNTA($C$8:C405))</f>
        <v/>
      </c>
      <c r="C405" s="3"/>
      <c r="D405" s="28" t="str">
        <f>IFERROR(VLOOKUP(ACOMPANHAMENTO_03[[#This Row],[MAT]],FUNCIONARIOS[],3,FALSE),"")</f>
        <v/>
      </c>
      <c r="E405" s="28" t="str">
        <f>IFERROR(VLOOKUP(ACOMPANHAMENTO_03[[#This Row],[MAT]],FUNCIONARIOS[],4,FALSE),"")</f>
        <v/>
      </c>
      <c r="F405" s="8"/>
      <c r="G405" s="7"/>
      <c r="H405" s="28" t="str">
        <f>IFERROR(VLOOKUP(ACOMPANHAMENTO_03[[#This Row],[COD.S]],TABELA_PRODUÇÃO[[COD]:[SERVIÇOS]],3,FALSE),"")</f>
        <v/>
      </c>
      <c r="I405" s="28" t="str">
        <f>IFERROR(VLOOKUP(ACOMPANHAMENTO_03[[#This Row],[COD.S]],TABELA_PRODUÇÃO[[COD]:[UND.]],4,FALSE),"")</f>
        <v/>
      </c>
      <c r="J405" s="141"/>
      <c r="K405" s="58"/>
      <c r="L405" s="9"/>
      <c r="M40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0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0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05" s="140">
        <f>ACOMPANHAMENTO_03[[#This Row],[QUANT]]</f>
        <v>0</v>
      </c>
    </row>
    <row r="406" spans="2:16" x14ac:dyDescent="0.25">
      <c r="B406" s="140" t="str">
        <f>IF(ACOMPANHAMENTO_03[[#This Row],[MAT]]="","",COUNTA($C$8:C406))</f>
        <v/>
      </c>
      <c r="C406" s="3"/>
      <c r="D406" s="28" t="str">
        <f>IFERROR(VLOOKUP(ACOMPANHAMENTO_03[[#This Row],[MAT]],FUNCIONARIOS[],3,FALSE),"")</f>
        <v/>
      </c>
      <c r="E406" s="28" t="str">
        <f>IFERROR(VLOOKUP(ACOMPANHAMENTO_03[[#This Row],[MAT]],FUNCIONARIOS[],4,FALSE),"")</f>
        <v/>
      </c>
      <c r="F406" s="8"/>
      <c r="G406" s="7"/>
      <c r="H406" s="28" t="str">
        <f>IFERROR(VLOOKUP(ACOMPANHAMENTO_03[[#This Row],[COD.S]],TABELA_PRODUÇÃO[[COD]:[SERVIÇOS]],3,FALSE),"")</f>
        <v/>
      </c>
      <c r="I406" s="28" t="str">
        <f>IFERROR(VLOOKUP(ACOMPANHAMENTO_03[[#This Row],[COD.S]],TABELA_PRODUÇÃO[[COD]:[UND.]],4,FALSE),"")</f>
        <v/>
      </c>
      <c r="J406" s="141"/>
      <c r="K406" s="58"/>
      <c r="L406" s="9"/>
      <c r="M40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0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0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06" s="140">
        <f>ACOMPANHAMENTO_03[[#This Row],[QUANT]]</f>
        <v>0</v>
      </c>
    </row>
    <row r="407" spans="2:16" x14ac:dyDescent="0.25">
      <c r="B407" s="140" t="str">
        <f>IF(ACOMPANHAMENTO_03[[#This Row],[MAT]]="","",COUNTA($C$8:C407))</f>
        <v/>
      </c>
      <c r="C407" s="3"/>
      <c r="D407" s="28" t="str">
        <f>IFERROR(VLOOKUP(ACOMPANHAMENTO_03[[#This Row],[MAT]],FUNCIONARIOS[],3,FALSE),"")</f>
        <v/>
      </c>
      <c r="E407" s="28" t="str">
        <f>IFERROR(VLOOKUP(ACOMPANHAMENTO_03[[#This Row],[MAT]],FUNCIONARIOS[],4,FALSE),"")</f>
        <v/>
      </c>
      <c r="F407" s="8"/>
      <c r="G407" s="7"/>
      <c r="H407" s="28" t="str">
        <f>IFERROR(VLOOKUP(ACOMPANHAMENTO_03[[#This Row],[COD.S]],TABELA_PRODUÇÃO[[COD]:[SERVIÇOS]],3,FALSE),"")</f>
        <v/>
      </c>
      <c r="I407" s="28" t="str">
        <f>IFERROR(VLOOKUP(ACOMPANHAMENTO_03[[#This Row],[COD.S]],TABELA_PRODUÇÃO[[COD]:[UND.]],4,FALSE),"")</f>
        <v/>
      </c>
      <c r="J407" s="141"/>
      <c r="K407" s="58"/>
      <c r="L407" s="9"/>
      <c r="M40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0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0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07" s="140">
        <f>ACOMPANHAMENTO_03[[#This Row],[QUANT]]</f>
        <v>0</v>
      </c>
    </row>
    <row r="408" spans="2:16" x14ac:dyDescent="0.25">
      <c r="B408" s="140" t="str">
        <f>IF(ACOMPANHAMENTO_03[[#This Row],[MAT]]="","",COUNTA($C$8:C408))</f>
        <v/>
      </c>
      <c r="C408" s="3"/>
      <c r="D408" s="28" t="str">
        <f>IFERROR(VLOOKUP(ACOMPANHAMENTO_03[[#This Row],[MAT]],FUNCIONARIOS[],3,FALSE),"")</f>
        <v/>
      </c>
      <c r="E408" s="28" t="str">
        <f>IFERROR(VLOOKUP(ACOMPANHAMENTO_03[[#This Row],[MAT]],FUNCIONARIOS[],4,FALSE),"")</f>
        <v/>
      </c>
      <c r="F408" s="8"/>
      <c r="G408" s="7"/>
      <c r="H408" s="28" t="str">
        <f>IFERROR(VLOOKUP(ACOMPANHAMENTO_03[[#This Row],[COD.S]],TABELA_PRODUÇÃO[[COD]:[SERVIÇOS]],3,FALSE),"")</f>
        <v/>
      </c>
      <c r="I408" s="28" t="str">
        <f>IFERROR(VLOOKUP(ACOMPANHAMENTO_03[[#This Row],[COD.S]],TABELA_PRODUÇÃO[[COD]:[UND.]],4,FALSE),"")</f>
        <v/>
      </c>
      <c r="J408" s="141"/>
      <c r="K408" s="58"/>
      <c r="L408" s="9"/>
      <c r="M40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0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0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08" s="140">
        <f>ACOMPANHAMENTO_03[[#This Row],[QUANT]]</f>
        <v>0</v>
      </c>
    </row>
    <row r="409" spans="2:16" x14ac:dyDescent="0.25">
      <c r="B409" s="140" t="str">
        <f>IF(ACOMPANHAMENTO_03[[#This Row],[MAT]]="","",COUNTA($C$8:C409))</f>
        <v/>
      </c>
      <c r="C409" s="3"/>
      <c r="D409" s="28" t="str">
        <f>IFERROR(VLOOKUP(ACOMPANHAMENTO_03[[#This Row],[MAT]],FUNCIONARIOS[],3,FALSE),"")</f>
        <v/>
      </c>
      <c r="E409" s="28" t="str">
        <f>IFERROR(VLOOKUP(ACOMPANHAMENTO_03[[#This Row],[MAT]],FUNCIONARIOS[],4,FALSE),"")</f>
        <v/>
      </c>
      <c r="F409" s="8"/>
      <c r="G409" s="7"/>
      <c r="H409" s="28" t="str">
        <f>IFERROR(VLOOKUP(ACOMPANHAMENTO_03[[#This Row],[COD.S]],TABELA_PRODUÇÃO[[COD]:[SERVIÇOS]],3,FALSE),"")</f>
        <v/>
      </c>
      <c r="I409" s="28" t="str">
        <f>IFERROR(VLOOKUP(ACOMPANHAMENTO_03[[#This Row],[COD.S]],TABELA_PRODUÇÃO[[COD]:[UND.]],4,FALSE),"")</f>
        <v/>
      </c>
      <c r="J409" s="141"/>
      <c r="K409" s="58"/>
      <c r="L409" s="9"/>
      <c r="M40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0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0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09" s="140">
        <f>ACOMPANHAMENTO_03[[#This Row],[QUANT]]</f>
        <v>0</v>
      </c>
    </row>
    <row r="410" spans="2:16" x14ac:dyDescent="0.25">
      <c r="B410" s="140" t="str">
        <f>IF(ACOMPANHAMENTO_03[[#This Row],[MAT]]="","",COUNTA($C$8:C410))</f>
        <v/>
      </c>
      <c r="C410" s="3"/>
      <c r="D410" s="28" t="str">
        <f>IFERROR(VLOOKUP(ACOMPANHAMENTO_03[[#This Row],[MAT]],FUNCIONARIOS[],3,FALSE),"")</f>
        <v/>
      </c>
      <c r="E410" s="28" t="str">
        <f>IFERROR(VLOOKUP(ACOMPANHAMENTO_03[[#This Row],[MAT]],FUNCIONARIOS[],4,FALSE),"")</f>
        <v/>
      </c>
      <c r="F410" s="8"/>
      <c r="G410" s="7"/>
      <c r="H410" s="28" t="str">
        <f>IFERROR(VLOOKUP(ACOMPANHAMENTO_03[[#This Row],[COD.S]],TABELA_PRODUÇÃO[[COD]:[SERVIÇOS]],3,FALSE),"")</f>
        <v/>
      </c>
      <c r="I410" s="28" t="str">
        <f>IFERROR(VLOOKUP(ACOMPANHAMENTO_03[[#This Row],[COD.S]],TABELA_PRODUÇÃO[[COD]:[UND.]],4,FALSE),"")</f>
        <v/>
      </c>
      <c r="J410" s="141"/>
      <c r="K410" s="58"/>
      <c r="L410" s="9"/>
      <c r="M41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1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1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10" s="140">
        <f>ACOMPANHAMENTO_03[[#This Row],[QUANT]]</f>
        <v>0</v>
      </c>
    </row>
    <row r="411" spans="2:16" x14ac:dyDescent="0.25">
      <c r="B411" s="140" t="str">
        <f>IF(ACOMPANHAMENTO_03[[#This Row],[MAT]]="","",COUNTA($C$8:C411))</f>
        <v/>
      </c>
      <c r="C411" s="3"/>
      <c r="D411" s="28" t="str">
        <f>IFERROR(VLOOKUP(ACOMPANHAMENTO_03[[#This Row],[MAT]],FUNCIONARIOS[],3,FALSE),"")</f>
        <v/>
      </c>
      <c r="E411" s="28" t="str">
        <f>IFERROR(VLOOKUP(ACOMPANHAMENTO_03[[#This Row],[MAT]],FUNCIONARIOS[],4,FALSE),"")</f>
        <v/>
      </c>
      <c r="F411" s="8"/>
      <c r="G411" s="7"/>
      <c r="H411" s="28" t="str">
        <f>IFERROR(VLOOKUP(ACOMPANHAMENTO_03[[#This Row],[COD.S]],TABELA_PRODUÇÃO[[COD]:[SERVIÇOS]],3,FALSE),"")</f>
        <v/>
      </c>
      <c r="I411" s="28" t="str">
        <f>IFERROR(VLOOKUP(ACOMPANHAMENTO_03[[#This Row],[COD.S]],TABELA_PRODUÇÃO[[COD]:[UND.]],4,FALSE),"")</f>
        <v/>
      </c>
      <c r="J411" s="141"/>
      <c r="K411" s="58"/>
      <c r="L411" s="9"/>
      <c r="M41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1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1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11" s="140">
        <f>ACOMPANHAMENTO_03[[#This Row],[QUANT]]</f>
        <v>0</v>
      </c>
    </row>
    <row r="412" spans="2:16" x14ac:dyDescent="0.25">
      <c r="B412" s="140" t="str">
        <f>IF(ACOMPANHAMENTO_03[[#This Row],[MAT]]="","",COUNTA($C$8:C412))</f>
        <v/>
      </c>
      <c r="C412" s="3"/>
      <c r="D412" s="28" t="str">
        <f>IFERROR(VLOOKUP(ACOMPANHAMENTO_03[[#This Row],[MAT]],FUNCIONARIOS[],3,FALSE),"")</f>
        <v/>
      </c>
      <c r="E412" s="28" t="str">
        <f>IFERROR(VLOOKUP(ACOMPANHAMENTO_03[[#This Row],[MAT]],FUNCIONARIOS[],4,FALSE),"")</f>
        <v/>
      </c>
      <c r="F412" s="8"/>
      <c r="G412" s="7"/>
      <c r="H412" s="28" t="str">
        <f>IFERROR(VLOOKUP(ACOMPANHAMENTO_03[[#This Row],[COD.S]],TABELA_PRODUÇÃO[[COD]:[SERVIÇOS]],3,FALSE),"")</f>
        <v/>
      </c>
      <c r="I412" s="28" t="str">
        <f>IFERROR(VLOOKUP(ACOMPANHAMENTO_03[[#This Row],[COD.S]],TABELA_PRODUÇÃO[[COD]:[UND.]],4,FALSE),"")</f>
        <v/>
      </c>
      <c r="J412" s="141"/>
      <c r="K412" s="58"/>
      <c r="L412" s="9"/>
      <c r="M41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1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1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12" s="140">
        <f>ACOMPANHAMENTO_03[[#This Row],[QUANT]]</f>
        <v>0</v>
      </c>
    </row>
    <row r="413" spans="2:16" x14ac:dyDescent="0.25">
      <c r="B413" s="140" t="str">
        <f>IF(ACOMPANHAMENTO_03[[#This Row],[MAT]]="","",COUNTA($C$8:C413))</f>
        <v/>
      </c>
      <c r="C413" s="3"/>
      <c r="D413" s="28" t="str">
        <f>IFERROR(VLOOKUP(ACOMPANHAMENTO_03[[#This Row],[MAT]],FUNCIONARIOS[],3,FALSE),"")</f>
        <v/>
      </c>
      <c r="E413" s="28" t="str">
        <f>IFERROR(VLOOKUP(ACOMPANHAMENTO_03[[#This Row],[MAT]],FUNCIONARIOS[],4,FALSE),"")</f>
        <v/>
      </c>
      <c r="F413" s="8"/>
      <c r="G413" s="7"/>
      <c r="H413" s="28" t="str">
        <f>IFERROR(VLOOKUP(ACOMPANHAMENTO_03[[#This Row],[COD.S]],TABELA_PRODUÇÃO[[COD]:[SERVIÇOS]],3,FALSE),"")</f>
        <v/>
      </c>
      <c r="I413" s="28" t="str">
        <f>IFERROR(VLOOKUP(ACOMPANHAMENTO_03[[#This Row],[COD.S]],TABELA_PRODUÇÃO[[COD]:[UND.]],4,FALSE),"")</f>
        <v/>
      </c>
      <c r="J413" s="141"/>
      <c r="K413" s="58"/>
      <c r="L413" s="9"/>
      <c r="M41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1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1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13" s="140">
        <f>ACOMPANHAMENTO_03[[#This Row],[QUANT]]</f>
        <v>0</v>
      </c>
    </row>
    <row r="414" spans="2:16" x14ac:dyDescent="0.25">
      <c r="B414" s="140" t="str">
        <f>IF(ACOMPANHAMENTO_03[[#This Row],[MAT]]="","",COUNTA($C$8:C414))</f>
        <v/>
      </c>
      <c r="C414" s="3"/>
      <c r="D414" s="28" t="str">
        <f>IFERROR(VLOOKUP(ACOMPANHAMENTO_03[[#This Row],[MAT]],FUNCIONARIOS[],3,FALSE),"")</f>
        <v/>
      </c>
      <c r="E414" s="28" t="str">
        <f>IFERROR(VLOOKUP(ACOMPANHAMENTO_03[[#This Row],[MAT]],FUNCIONARIOS[],4,FALSE),"")</f>
        <v/>
      </c>
      <c r="F414" s="8"/>
      <c r="G414" s="7"/>
      <c r="H414" s="28" t="str">
        <f>IFERROR(VLOOKUP(ACOMPANHAMENTO_03[[#This Row],[COD.S]],TABELA_PRODUÇÃO[[COD]:[SERVIÇOS]],3,FALSE),"")</f>
        <v/>
      </c>
      <c r="I414" s="28" t="str">
        <f>IFERROR(VLOOKUP(ACOMPANHAMENTO_03[[#This Row],[COD.S]],TABELA_PRODUÇÃO[[COD]:[UND.]],4,FALSE),"")</f>
        <v/>
      </c>
      <c r="J414" s="141"/>
      <c r="K414" s="58"/>
      <c r="L414" s="9"/>
      <c r="M41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1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1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14" s="140">
        <f>ACOMPANHAMENTO_03[[#This Row],[QUANT]]</f>
        <v>0</v>
      </c>
    </row>
    <row r="415" spans="2:16" x14ac:dyDescent="0.25">
      <c r="B415" s="140" t="str">
        <f>IF(ACOMPANHAMENTO_03[[#This Row],[MAT]]="","",COUNTA($C$8:C415))</f>
        <v/>
      </c>
      <c r="C415" s="3"/>
      <c r="D415" s="28" t="str">
        <f>IFERROR(VLOOKUP(ACOMPANHAMENTO_03[[#This Row],[MAT]],FUNCIONARIOS[],3,FALSE),"")</f>
        <v/>
      </c>
      <c r="E415" s="28" t="str">
        <f>IFERROR(VLOOKUP(ACOMPANHAMENTO_03[[#This Row],[MAT]],FUNCIONARIOS[],4,FALSE),"")</f>
        <v/>
      </c>
      <c r="F415" s="8"/>
      <c r="G415" s="7"/>
      <c r="H415" s="28" t="str">
        <f>IFERROR(VLOOKUP(ACOMPANHAMENTO_03[[#This Row],[COD.S]],TABELA_PRODUÇÃO[[COD]:[SERVIÇOS]],3,FALSE),"")</f>
        <v/>
      </c>
      <c r="I415" s="28" t="str">
        <f>IFERROR(VLOOKUP(ACOMPANHAMENTO_03[[#This Row],[COD.S]],TABELA_PRODUÇÃO[[COD]:[UND.]],4,FALSE),"")</f>
        <v/>
      </c>
      <c r="J415" s="141"/>
      <c r="K415" s="58"/>
      <c r="L415" s="9"/>
      <c r="M41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1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1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15" s="140">
        <f>ACOMPANHAMENTO_03[[#This Row],[QUANT]]</f>
        <v>0</v>
      </c>
    </row>
    <row r="416" spans="2:16" x14ac:dyDescent="0.25">
      <c r="B416" s="140" t="str">
        <f>IF(ACOMPANHAMENTO_03[[#This Row],[MAT]]="","",COUNTA($C$8:C416))</f>
        <v/>
      </c>
      <c r="C416" s="3"/>
      <c r="D416" s="28" t="str">
        <f>IFERROR(VLOOKUP(ACOMPANHAMENTO_03[[#This Row],[MAT]],FUNCIONARIOS[],3,FALSE),"")</f>
        <v/>
      </c>
      <c r="E416" s="28" t="str">
        <f>IFERROR(VLOOKUP(ACOMPANHAMENTO_03[[#This Row],[MAT]],FUNCIONARIOS[],4,FALSE),"")</f>
        <v/>
      </c>
      <c r="F416" s="8"/>
      <c r="G416" s="7"/>
      <c r="H416" s="28" t="str">
        <f>IFERROR(VLOOKUP(ACOMPANHAMENTO_03[[#This Row],[COD.S]],TABELA_PRODUÇÃO[[COD]:[SERVIÇOS]],3,FALSE),"")</f>
        <v/>
      </c>
      <c r="I416" s="28" t="str">
        <f>IFERROR(VLOOKUP(ACOMPANHAMENTO_03[[#This Row],[COD.S]],TABELA_PRODUÇÃO[[COD]:[UND.]],4,FALSE),"")</f>
        <v/>
      </c>
      <c r="J416" s="141"/>
      <c r="K416" s="58"/>
      <c r="L416" s="9"/>
      <c r="M41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1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1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16" s="140">
        <f>ACOMPANHAMENTO_03[[#This Row],[QUANT]]</f>
        <v>0</v>
      </c>
    </row>
    <row r="417" spans="2:16" x14ac:dyDescent="0.25">
      <c r="B417" s="140" t="str">
        <f>IF(ACOMPANHAMENTO_03[[#This Row],[MAT]]="","",COUNTA($C$8:C417))</f>
        <v/>
      </c>
      <c r="C417" s="3"/>
      <c r="D417" s="28" t="str">
        <f>IFERROR(VLOOKUP(ACOMPANHAMENTO_03[[#This Row],[MAT]],FUNCIONARIOS[],3,FALSE),"")</f>
        <v/>
      </c>
      <c r="E417" s="28" t="str">
        <f>IFERROR(VLOOKUP(ACOMPANHAMENTO_03[[#This Row],[MAT]],FUNCIONARIOS[],4,FALSE),"")</f>
        <v/>
      </c>
      <c r="F417" s="8"/>
      <c r="G417" s="7"/>
      <c r="H417" s="28" t="str">
        <f>IFERROR(VLOOKUP(ACOMPANHAMENTO_03[[#This Row],[COD.S]],TABELA_PRODUÇÃO[[COD]:[SERVIÇOS]],3,FALSE),"")</f>
        <v/>
      </c>
      <c r="I417" s="28" t="str">
        <f>IFERROR(VLOOKUP(ACOMPANHAMENTO_03[[#This Row],[COD.S]],TABELA_PRODUÇÃO[[COD]:[UND.]],4,FALSE),"")</f>
        <v/>
      </c>
      <c r="J417" s="141"/>
      <c r="K417" s="58"/>
      <c r="L417" s="9"/>
      <c r="M41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1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1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17" s="140">
        <f>ACOMPANHAMENTO_03[[#This Row],[QUANT]]</f>
        <v>0</v>
      </c>
    </row>
    <row r="418" spans="2:16" x14ac:dyDescent="0.25">
      <c r="B418" s="140" t="str">
        <f>IF(ACOMPANHAMENTO_03[[#This Row],[MAT]]="","",COUNTA($C$8:C418))</f>
        <v/>
      </c>
      <c r="C418" s="3"/>
      <c r="D418" s="28" t="str">
        <f>IFERROR(VLOOKUP(ACOMPANHAMENTO_03[[#This Row],[MAT]],FUNCIONARIOS[],3,FALSE),"")</f>
        <v/>
      </c>
      <c r="E418" s="28" t="str">
        <f>IFERROR(VLOOKUP(ACOMPANHAMENTO_03[[#This Row],[MAT]],FUNCIONARIOS[],4,FALSE),"")</f>
        <v/>
      </c>
      <c r="F418" s="8"/>
      <c r="G418" s="7"/>
      <c r="H418" s="28" t="str">
        <f>IFERROR(VLOOKUP(ACOMPANHAMENTO_03[[#This Row],[COD.S]],TABELA_PRODUÇÃO[[COD]:[SERVIÇOS]],3,FALSE),"")</f>
        <v/>
      </c>
      <c r="I418" s="28" t="str">
        <f>IFERROR(VLOOKUP(ACOMPANHAMENTO_03[[#This Row],[COD.S]],TABELA_PRODUÇÃO[[COD]:[UND.]],4,FALSE),"")</f>
        <v/>
      </c>
      <c r="J418" s="141"/>
      <c r="K418" s="58"/>
      <c r="L418" s="9"/>
      <c r="M41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1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1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18" s="140">
        <f>ACOMPANHAMENTO_03[[#This Row],[QUANT]]</f>
        <v>0</v>
      </c>
    </row>
    <row r="419" spans="2:16" x14ac:dyDescent="0.25">
      <c r="B419" s="140" t="str">
        <f>IF(ACOMPANHAMENTO_03[[#This Row],[MAT]]="","",COUNTA($C$8:C419))</f>
        <v/>
      </c>
      <c r="C419" s="3"/>
      <c r="D419" s="28" t="str">
        <f>IFERROR(VLOOKUP(ACOMPANHAMENTO_03[[#This Row],[MAT]],FUNCIONARIOS[],3,FALSE),"")</f>
        <v/>
      </c>
      <c r="E419" s="28" t="str">
        <f>IFERROR(VLOOKUP(ACOMPANHAMENTO_03[[#This Row],[MAT]],FUNCIONARIOS[],4,FALSE),"")</f>
        <v/>
      </c>
      <c r="F419" s="8"/>
      <c r="G419" s="7"/>
      <c r="H419" s="28" t="str">
        <f>IFERROR(VLOOKUP(ACOMPANHAMENTO_03[[#This Row],[COD.S]],TABELA_PRODUÇÃO[[COD]:[SERVIÇOS]],3,FALSE),"")</f>
        <v/>
      </c>
      <c r="I419" s="28" t="str">
        <f>IFERROR(VLOOKUP(ACOMPANHAMENTO_03[[#This Row],[COD.S]],TABELA_PRODUÇÃO[[COD]:[UND.]],4,FALSE),"")</f>
        <v/>
      </c>
      <c r="J419" s="141"/>
      <c r="K419" s="58"/>
      <c r="L419" s="9"/>
      <c r="M41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1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1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19" s="140">
        <f>ACOMPANHAMENTO_03[[#This Row],[QUANT]]</f>
        <v>0</v>
      </c>
    </row>
    <row r="420" spans="2:16" x14ac:dyDescent="0.25">
      <c r="B420" s="140" t="str">
        <f>IF(ACOMPANHAMENTO_03[[#This Row],[MAT]]="","",COUNTA($C$8:C420))</f>
        <v/>
      </c>
      <c r="C420" s="3"/>
      <c r="D420" s="28" t="str">
        <f>IFERROR(VLOOKUP(ACOMPANHAMENTO_03[[#This Row],[MAT]],FUNCIONARIOS[],3,FALSE),"")</f>
        <v/>
      </c>
      <c r="E420" s="28" t="str">
        <f>IFERROR(VLOOKUP(ACOMPANHAMENTO_03[[#This Row],[MAT]],FUNCIONARIOS[],4,FALSE),"")</f>
        <v/>
      </c>
      <c r="F420" s="8"/>
      <c r="G420" s="7"/>
      <c r="H420" s="28" t="str">
        <f>IFERROR(VLOOKUP(ACOMPANHAMENTO_03[[#This Row],[COD.S]],TABELA_PRODUÇÃO[[COD]:[SERVIÇOS]],3,FALSE),"")</f>
        <v/>
      </c>
      <c r="I420" s="28" t="str">
        <f>IFERROR(VLOOKUP(ACOMPANHAMENTO_03[[#This Row],[COD.S]],TABELA_PRODUÇÃO[[COD]:[UND.]],4,FALSE),"")</f>
        <v/>
      </c>
      <c r="J420" s="141"/>
      <c r="K420" s="58"/>
      <c r="L420" s="9"/>
      <c r="M42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2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2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20" s="140">
        <f>ACOMPANHAMENTO_03[[#This Row],[QUANT]]</f>
        <v>0</v>
      </c>
    </row>
    <row r="421" spans="2:16" x14ac:dyDescent="0.25">
      <c r="B421" s="140" t="str">
        <f>IF(ACOMPANHAMENTO_03[[#This Row],[MAT]]="","",COUNTA($C$8:C421))</f>
        <v/>
      </c>
      <c r="C421" s="3"/>
      <c r="D421" s="28" t="str">
        <f>IFERROR(VLOOKUP(ACOMPANHAMENTO_03[[#This Row],[MAT]],FUNCIONARIOS[],3,FALSE),"")</f>
        <v/>
      </c>
      <c r="E421" s="28" t="str">
        <f>IFERROR(VLOOKUP(ACOMPANHAMENTO_03[[#This Row],[MAT]],FUNCIONARIOS[],4,FALSE),"")</f>
        <v/>
      </c>
      <c r="F421" s="8"/>
      <c r="G421" s="7"/>
      <c r="H421" s="28" t="str">
        <f>IFERROR(VLOOKUP(ACOMPANHAMENTO_03[[#This Row],[COD.S]],TABELA_PRODUÇÃO[[COD]:[SERVIÇOS]],3,FALSE),"")</f>
        <v/>
      </c>
      <c r="I421" s="28" t="str">
        <f>IFERROR(VLOOKUP(ACOMPANHAMENTO_03[[#This Row],[COD.S]],TABELA_PRODUÇÃO[[COD]:[UND.]],4,FALSE),"")</f>
        <v/>
      </c>
      <c r="J421" s="141"/>
      <c r="K421" s="58"/>
      <c r="L421" s="9"/>
      <c r="M42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2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2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21" s="140">
        <f>ACOMPANHAMENTO_03[[#This Row],[QUANT]]</f>
        <v>0</v>
      </c>
    </row>
    <row r="422" spans="2:16" x14ac:dyDescent="0.25">
      <c r="B422" s="140" t="str">
        <f>IF(ACOMPANHAMENTO_03[[#This Row],[MAT]]="","",COUNTA($C$8:C422))</f>
        <v/>
      </c>
      <c r="C422" s="3"/>
      <c r="D422" s="28" t="str">
        <f>IFERROR(VLOOKUP(ACOMPANHAMENTO_03[[#This Row],[MAT]],FUNCIONARIOS[],3,FALSE),"")</f>
        <v/>
      </c>
      <c r="E422" s="28" t="str">
        <f>IFERROR(VLOOKUP(ACOMPANHAMENTO_03[[#This Row],[MAT]],FUNCIONARIOS[],4,FALSE),"")</f>
        <v/>
      </c>
      <c r="F422" s="8"/>
      <c r="G422" s="7"/>
      <c r="H422" s="28" t="str">
        <f>IFERROR(VLOOKUP(ACOMPANHAMENTO_03[[#This Row],[COD.S]],TABELA_PRODUÇÃO[[COD]:[SERVIÇOS]],3,FALSE),"")</f>
        <v/>
      </c>
      <c r="I422" s="28" t="str">
        <f>IFERROR(VLOOKUP(ACOMPANHAMENTO_03[[#This Row],[COD.S]],TABELA_PRODUÇÃO[[COD]:[UND.]],4,FALSE),"")</f>
        <v/>
      </c>
      <c r="J422" s="141"/>
      <c r="K422" s="58"/>
      <c r="L422" s="9"/>
      <c r="M42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2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2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22" s="140">
        <f>ACOMPANHAMENTO_03[[#This Row],[QUANT]]</f>
        <v>0</v>
      </c>
    </row>
    <row r="423" spans="2:16" x14ac:dyDescent="0.25">
      <c r="B423" s="140" t="str">
        <f>IF(ACOMPANHAMENTO_03[[#This Row],[MAT]]="","",COUNTA($C$8:C423))</f>
        <v/>
      </c>
      <c r="C423" s="3"/>
      <c r="D423" s="28" t="str">
        <f>IFERROR(VLOOKUP(ACOMPANHAMENTO_03[[#This Row],[MAT]],FUNCIONARIOS[],3,FALSE),"")</f>
        <v/>
      </c>
      <c r="E423" s="28" t="str">
        <f>IFERROR(VLOOKUP(ACOMPANHAMENTO_03[[#This Row],[MAT]],FUNCIONARIOS[],4,FALSE),"")</f>
        <v/>
      </c>
      <c r="F423" s="8"/>
      <c r="G423" s="7"/>
      <c r="H423" s="28" t="str">
        <f>IFERROR(VLOOKUP(ACOMPANHAMENTO_03[[#This Row],[COD.S]],TABELA_PRODUÇÃO[[COD]:[SERVIÇOS]],3,FALSE),"")</f>
        <v/>
      </c>
      <c r="I423" s="28" t="str">
        <f>IFERROR(VLOOKUP(ACOMPANHAMENTO_03[[#This Row],[COD.S]],TABELA_PRODUÇÃO[[COD]:[UND.]],4,FALSE),"")</f>
        <v/>
      </c>
      <c r="J423" s="141"/>
      <c r="K423" s="58"/>
      <c r="L423" s="9"/>
      <c r="M42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2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2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23" s="140">
        <f>ACOMPANHAMENTO_03[[#This Row],[QUANT]]</f>
        <v>0</v>
      </c>
    </row>
    <row r="424" spans="2:16" x14ac:dyDescent="0.25">
      <c r="B424" s="140" t="str">
        <f>IF(ACOMPANHAMENTO_03[[#This Row],[MAT]]="","",COUNTA($C$8:C424))</f>
        <v/>
      </c>
      <c r="C424" s="3"/>
      <c r="D424" s="28" t="str">
        <f>IFERROR(VLOOKUP(ACOMPANHAMENTO_03[[#This Row],[MAT]],FUNCIONARIOS[],3,FALSE),"")</f>
        <v/>
      </c>
      <c r="E424" s="28" t="str">
        <f>IFERROR(VLOOKUP(ACOMPANHAMENTO_03[[#This Row],[MAT]],FUNCIONARIOS[],4,FALSE),"")</f>
        <v/>
      </c>
      <c r="F424" s="8"/>
      <c r="G424" s="7"/>
      <c r="H424" s="28" t="str">
        <f>IFERROR(VLOOKUP(ACOMPANHAMENTO_03[[#This Row],[COD.S]],TABELA_PRODUÇÃO[[COD]:[SERVIÇOS]],3,FALSE),"")</f>
        <v/>
      </c>
      <c r="I424" s="28" t="str">
        <f>IFERROR(VLOOKUP(ACOMPANHAMENTO_03[[#This Row],[COD.S]],TABELA_PRODUÇÃO[[COD]:[UND.]],4,FALSE),"")</f>
        <v/>
      </c>
      <c r="J424" s="141"/>
      <c r="K424" s="58"/>
      <c r="L424" s="9"/>
      <c r="M42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2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2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24" s="140">
        <f>ACOMPANHAMENTO_03[[#This Row],[QUANT]]</f>
        <v>0</v>
      </c>
    </row>
    <row r="425" spans="2:16" x14ac:dyDescent="0.25">
      <c r="B425" s="140" t="str">
        <f>IF(ACOMPANHAMENTO_03[[#This Row],[MAT]]="","",COUNTA($C$8:C425))</f>
        <v/>
      </c>
      <c r="C425" s="3"/>
      <c r="D425" s="28" t="str">
        <f>IFERROR(VLOOKUP(ACOMPANHAMENTO_03[[#This Row],[MAT]],FUNCIONARIOS[],3,FALSE),"")</f>
        <v/>
      </c>
      <c r="E425" s="28" t="str">
        <f>IFERROR(VLOOKUP(ACOMPANHAMENTO_03[[#This Row],[MAT]],FUNCIONARIOS[],4,FALSE),"")</f>
        <v/>
      </c>
      <c r="F425" s="8"/>
      <c r="G425" s="7"/>
      <c r="H425" s="28" t="str">
        <f>IFERROR(VLOOKUP(ACOMPANHAMENTO_03[[#This Row],[COD.S]],TABELA_PRODUÇÃO[[COD]:[SERVIÇOS]],3,FALSE),"")</f>
        <v/>
      </c>
      <c r="I425" s="28" t="str">
        <f>IFERROR(VLOOKUP(ACOMPANHAMENTO_03[[#This Row],[COD.S]],TABELA_PRODUÇÃO[[COD]:[UND.]],4,FALSE),"")</f>
        <v/>
      </c>
      <c r="J425" s="141"/>
      <c r="K425" s="58"/>
      <c r="L425" s="9"/>
      <c r="M42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2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2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25" s="140">
        <f>ACOMPANHAMENTO_03[[#This Row],[QUANT]]</f>
        <v>0</v>
      </c>
    </row>
    <row r="426" spans="2:16" x14ac:dyDescent="0.25">
      <c r="B426" s="140" t="str">
        <f>IF(ACOMPANHAMENTO_03[[#This Row],[MAT]]="","",COUNTA($C$8:C426))</f>
        <v/>
      </c>
      <c r="C426" s="3"/>
      <c r="D426" s="28" t="str">
        <f>IFERROR(VLOOKUP(ACOMPANHAMENTO_03[[#This Row],[MAT]],FUNCIONARIOS[],3,FALSE),"")</f>
        <v/>
      </c>
      <c r="E426" s="28" t="str">
        <f>IFERROR(VLOOKUP(ACOMPANHAMENTO_03[[#This Row],[MAT]],FUNCIONARIOS[],4,FALSE),"")</f>
        <v/>
      </c>
      <c r="F426" s="8"/>
      <c r="G426" s="7"/>
      <c r="H426" s="28" t="str">
        <f>IFERROR(VLOOKUP(ACOMPANHAMENTO_03[[#This Row],[COD.S]],TABELA_PRODUÇÃO[[COD]:[SERVIÇOS]],3,FALSE),"")</f>
        <v/>
      </c>
      <c r="I426" s="28" t="str">
        <f>IFERROR(VLOOKUP(ACOMPANHAMENTO_03[[#This Row],[COD.S]],TABELA_PRODUÇÃO[[COD]:[UND.]],4,FALSE),"")</f>
        <v/>
      </c>
      <c r="J426" s="141"/>
      <c r="K426" s="58"/>
      <c r="L426" s="9"/>
      <c r="M42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2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2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26" s="140">
        <f>ACOMPANHAMENTO_03[[#This Row],[QUANT]]</f>
        <v>0</v>
      </c>
    </row>
    <row r="427" spans="2:16" x14ac:dyDescent="0.25">
      <c r="B427" s="140" t="str">
        <f>IF(ACOMPANHAMENTO_03[[#This Row],[MAT]]="","",COUNTA($C$8:C427))</f>
        <v/>
      </c>
      <c r="C427" s="3"/>
      <c r="D427" s="28" t="str">
        <f>IFERROR(VLOOKUP(ACOMPANHAMENTO_03[[#This Row],[MAT]],FUNCIONARIOS[],3,FALSE),"")</f>
        <v/>
      </c>
      <c r="E427" s="28" t="str">
        <f>IFERROR(VLOOKUP(ACOMPANHAMENTO_03[[#This Row],[MAT]],FUNCIONARIOS[],4,FALSE),"")</f>
        <v/>
      </c>
      <c r="F427" s="8"/>
      <c r="G427" s="7"/>
      <c r="H427" s="28" t="str">
        <f>IFERROR(VLOOKUP(ACOMPANHAMENTO_03[[#This Row],[COD.S]],TABELA_PRODUÇÃO[[COD]:[SERVIÇOS]],3,FALSE),"")</f>
        <v/>
      </c>
      <c r="I427" s="28" t="str">
        <f>IFERROR(VLOOKUP(ACOMPANHAMENTO_03[[#This Row],[COD.S]],TABELA_PRODUÇÃO[[COD]:[UND.]],4,FALSE),"")</f>
        <v/>
      </c>
      <c r="J427" s="141"/>
      <c r="K427" s="58"/>
      <c r="L427" s="9"/>
      <c r="M42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2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2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27" s="140">
        <f>ACOMPANHAMENTO_03[[#This Row],[QUANT]]</f>
        <v>0</v>
      </c>
    </row>
    <row r="428" spans="2:16" x14ac:dyDescent="0.25">
      <c r="B428" s="140" t="str">
        <f>IF(ACOMPANHAMENTO_03[[#This Row],[MAT]]="","",COUNTA($C$8:C428))</f>
        <v/>
      </c>
      <c r="C428" s="3"/>
      <c r="D428" s="28" t="str">
        <f>IFERROR(VLOOKUP(ACOMPANHAMENTO_03[[#This Row],[MAT]],FUNCIONARIOS[],3,FALSE),"")</f>
        <v/>
      </c>
      <c r="E428" s="28" t="str">
        <f>IFERROR(VLOOKUP(ACOMPANHAMENTO_03[[#This Row],[MAT]],FUNCIONARIOS[],4,FALSE),"")</f>
        <v/>
      </c>
      <c r="F428" s="8"/>
      <c r="G428" s="7"/>
      <c r="H428" s="28" t="str">
        <f>IFERROR(VLOOKUP(ACOMPANHAMENTO_03[[#This Row],[COD.S]],TABELA_PRODUÇÃO[[COD]:[SERVIÇOS]],3,FALSE),"")</f>
        <v/>
      </c>
      <c r="I428" s="28" t="str">
        <f>IFERROR(VLOOKUP(ACOMPANHAMENTO_03[[#This Row],[COD.S]],TABELA_PRODUÇÃO[[COD]:[UND.]],4,FALSE),"")</f>
        <v/>
      </c>
      <c r="J428" s="141"/>
      <c r="K428" s="58"/>
      <c r="L428" s="9"/>
      <c r="M42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2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2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28" s="140">
        <f>ACOMPANHAMENTO_03[[#This Row],[QUANT]]</f>
        <v>0</v>
      </c>
    </row>
    <row r="429" spans="2:16" x14ac:dyDescent="0.25">
      <c r="B429" s="140" t="str">
        <f>IF(ACOMPANHAMENTO_03[[#This Row],[MAT]]="","",COUNTA($C$8:C429))</f>
        <v/>
      </c>
      <c r="C429" s="3"/>
      <c r="D429" s="28" t="str">
        <f>IFERROR(VLOOKUP(ACOMPANHAMENTO_03[[#This Row],[MAT]],FUNCIONARIOS[],3,FALSE),"")</f>
        <v/>
      </c>
      <c r="E429" s="28" t="str">
        <f>IFERROR(VLOOKUP(ACOMPANHAMENTO_03[[#This Row],[MAT]],FUNCIONARIOS[],4,FALSE),"")</f>
        <v/>
      </c>
      <c r="F429" s="8"/>
      <c r="G429" s="7"/>
      <c r="H429" s="28" t="str">
        <f>IFERROR(VLOOKUP(ACOMPANHAMENTO_03[[#This Row],[COD.S]],TABELA_PRODUÇÃO[[COD]:[SERVIÇOS]],3,FALSE),"")</f>
        <v/>
      </c>
      <c r="I429" s="28" t="str">
        <f>IFERROR(VLOOKUP(ACOMPANHAMENTO_03[[#This Row],[COD.S]],TABELA_PRODUÇÃO[[COD]:[UND.]],4,FALSE),"")</f>
        <v/>
      </c>
      <c r="J429" s="141"/>
      <c r="K429" s="58"/>
      <c r="L429" s="9"/>
      <c r="M42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2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2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29" s="140">
        <f>ACOMPANHAMENTO_03[[#This Row],[QUANT]]</f>
        <v>0</v>
      </c>
    </row>
    <row r="430" spans="2:16" x14ac:dyDescent="0.25">
      <c r="B430" s="140" t="str">
        <f>IF(ACOMPANHAMENTO_03[[#This Row],[MAT]]="","",COUNTA($C$8:C430))</f>
        <v/>
      </c>
      <c r="C430" s="3"/>
      <c r="D430" s="28" t="str">
        <f>IFERROR(VLOOKUP(ACOMPANHAMENTO_03[[#This Row],[MAT]],FUNCIONARIOS[],3,FALSE),"")</f>
        <v/>
      </c>
      <c r="E430" s="28" t="str">
        <f>IFERROR(VLOOKUP(ACOMPANHAMENTO_03[[#This Row],[MAT]],FUNCIONARIOS[],4,FALSE),"")</f>
        <v/>
      </c>
      <c r="F430" s="8"/>
      <c r="G430" s="7"/>
      <c r="H430" s="28" t="str">
        <f>IFERROR(VLOOKUP(ACOMPANHAMENTO_03[[#This Row],[COD.S]],TABELA_PRODUÇÃO[[COD]:[SERVIÇOS]],3,FALSE),"")</f>
        <v/>
      </c>
      <c r="I430" s="28" t="str">
        <f>IFERROR(VLOOKUP(ACOMPANHAMENTO_03[[#This Row],[COD.S]],TABELA_PRODUÇÃO[[COD]:[UND.]],4,FALSE),"")</f>
        <v/>
      </c>
      <c r="J430" s="141"/>
      <c r="K430" s="58"/>
      <c r="L430" s="9"/>
      <c r="M43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3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3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30" s="140">
        <f>ACOMPANHAMENTO_03[[#This Row],[QUANT]]</f>
        <v>0</v>
      </c>
    </row>
    <row r="431" spans="2:16" x14ac:dyDescent="0.25">
      <c r="B431" s="140" t="str">
        <f>IF(ACOMPANHAMENTO_03[[#This Row],[MAT]]="","",COUNTA($C$8:C431))</f>
        <v/>
      </c>
      <c r="C431" s="3"/>
      <c r="D431" s="28" t="str">
        <f>IFERROR(VLOOKUP(ACOMPANHAMENTO_03[[#This Row],[MAT]],FUNCIONARIOS[],3,FALSE),"")</f>
        <v/>
      </c>
      <c r="E431" s="28" t="str">
        <f>IFERROR(VLOOKUP(ACOMPANHAMENTO_03[[#This Row],[MAT]],FUNCIONARIOS[],4,FALSE),"")</f>
        <v/>
      </c>
      <c r="F431" s="8"/>
      <c r="G431" s="7"/>
      <c r="H431" s="28" t="str">
        <f>IFERROR(VLOOKUP(ACOMPANHAMENTO_03[[#This Row],[COD.S]],TABELA_PRODUÇÃO[[COD]:[SERVIÇOS]],3,FALSE),"")</f>
        <v/>
      </c>
      <c r="I431" s="28" t="str">
        <f>IFERROR(VLOOKUP(ACOMPANHAMENTO_03[[#This Row],[COD.S]],TABELA_PRODUÇÃO[[COD]:[UND.]],4,FALSE),"")</f>
        <v/>
      </c>
      <c r="J431" s="141"/>
      <c r="K431" s="58"/>
      <c r="L431" s="9"/>
      <c r="M43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3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3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31" s="140">
        <f>ACOMPANHAMENTO_03[[#This Row],[QUANT]]</f>
        <v>0</v>
      </c>
    </row>
    <row r="432" spans="2:16" x14ac:dyDescent="0.25">
      <c r="B432" s="140" t="str">
        <f>IF(ACOMPANHAMENTO_03[[#This Row],[MAT]]="","",COUNTA($C$8:C432))</f>
        <v/>
      </c>
      <c r="C432" s="3"/>
      <c r="D432" s="28" t="str">
        <f>IFERROR(VLOOKUP(ACOMPANHAMENTO_03[[#This Row],[MAT]],FUNCIONARIOS[],3,FALSE),"")</f>
        <v/>
      </c>
      <c r="E432" s="28" t="str">
        <f>IFERROR(VLOOKUP(ACOMPANHAMENTO_03[[#This Row],[MAT]],FUNCIONARIOS[],4,FALSE),"")</f>
        <v/>
      </c>
      <c r="F432" s="8"/>
      <c r="G432" s="7"/>
      <c r="H432" s="28" t="str">
        <f>IFERROR(VLOOKUP(ACOMPANHAMENTO_03[[#This Row],[COD.S]],TABELA_PRODUÇÃO[[COD]:[SERVIÇOS]],3,FALSE),"")</f>
        <v/>
      </c>
      <c r="I432" s="28" t="str">
        <f>IFERROR(VLOOKUP(ACOMPANHAMENTO_03[[#This Row],[COD.S]],TABELA_PRODUÇÃO[[COD]:[UND.]],4,FALSE),"")</f>
        <v/>
      </c>
      <c r="J432" s="141"/>
      <c r="K432" s="58"/>
      <c r="L432" s="9"/>
      <c r="M43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3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3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32" s="140">
        <f>ACOMPANHAMENTO_03[[#This Row],[QUANT]]</f>
        <v>0</v>
      </c>
    </row>
    <row r="433" spans="2:16" x14ac:dyDescent="0.25">
      <c r="B433" s="140" t="str">
        <f>IF(ACOMPANHAMENTO_03[[#This Row],[MAT]]="","",COUNTA($C$8:C433))</f>
        <v/>
      </c>
      <c r="C433" s="3"/>
      <c r="D433" s="28" t="str">
        <f>IFERROR(VLOOKUP(ACOMPANHAMENTO_03[[#This Row],[MAT]],FUNCIONARIOS[],3,FALSE),"")</f>
        <v/>
      </c>
      <c r="E433" s="28" t="str">
        <f>IFERROR(VLOOKUP(ACOMPANHAMENTO_03[[#This Row],[MAT]],FUNCIONARIOS[],4,FALSE),"")</f>
        <v/>
      </c>
      <c r="F433" s="8"/>
      <c r="G433" s="7"/>
      <c r="H433" s="28" t="str">
        <f>IFERROR(VLOOKUP(ACOMPANHAMENTO_03[[#This Row],[COD.S]],TABELA_PRODUÇÃO[[COD]:[SERVIÇOS]],3,FALSE),"")</f>
        <v/>
      </c>
      <c r="I433" s="28" t="str">
        <f>IFERROR(VLOOKUP(ACOMPANHAMENTO_03[[#This Row],[COD.S]],TABELA_PRODUÇÃO[[COD]:[UND.]],4,FALSE),"")</f>
        <v/>
      </c>
      <c r="J433" s="141"/>
      <c r="K433" s="58"/>
      <c r="L433" s="9"/>
      <c r="M43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3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3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33" s="140">
        <f>ACOMPANHAMENTO_03[[#This Row],[QUANT]]</f>
        <v>0</v>
      </c>
    </row>
    <row r="434" spans="2:16" x14ac:dyDescent="0.25">
      <c r="B434" s="140" t="str">
        <f>IF(ACOMPANHAMENTO_03[[#This Row],[MAT]]="","",COUNTA($C$8:C434))</f>
        <v/>
      </c>
      <c r="C434" s="3"/>
      <c r="D434" s="28" t="str">
        <f>IFERROR(VLOOKUP(ACOMPANHAMENTO_03[[#This Row],[MAT]],FUNCIONARIOS[],3,FALSE),"")</f>
        <v/>
      </c>
      <c r="E434" s="28" t="str">
        <f>IFERROR(VLOOKUP(ACOMPANHAMENTO_03[[#This Row],[MAT]],FUNCIONARIOS[],4,FALSE),"")</f>
        <v/>
      </c>
      <c r="F434" s="8"/>
      <c r="G434" s="7"/>
      <c r="H434" s="28" t="str">
        <f>IFERROR(VLOOKUP(ACOMPANHAMENTO_03[[#This Row],[COD.S]],TABELA_PRODUÇÃO[[COD]:[SERVIÇOS]],3,FALSE),"")</f>
        <v/>
      </c>
      <c r="I434" s="28" t="str">
        <f>IFERROR(VLOOKUP(ACOMPANHAMENTO_03[[#This Row],[COD.S]],TABELA_PRODUÇÃO[[COD]:[UND.]],4,FALSE),"")</f>
        <v/>
      </c>
      <c r="J434" s="141"/>
      <c r="K434" s="58"/>
      <c r="L434" s="9"/>
      <c r="M43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3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3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34" s="140">
        <f>ACOMPANHAMENTO_03[[#This Row],[QUANT]]</f>
        <v>0</v>
      </c>
    </row>
    <row r="435" spans="2:16" x14ac:dyDescent="0.25">
      <c r="B435" s="140" t="str">
        <f>IF(ACOMPANHAMENTO_03[[#This Row],[MAT]]="","",COUNTA($C$8:C435))</f>
        <v/>
      </c>
      <c r="C435" s="3"/>
      <c r="D435" s="28" t="str">
        <f>IFERROR(VLOOKUP(ACOMPANHAMENTO_03[[#This Row],[MAT]],FUNCIONARIOS[],3,FALSE),"")</f>
        <v/>
      </c>
      <c r="E435" s="28" t="str">
        <f>IFERROR(VLOOKUP(ACOMPANHAMENTO_03[[#This Row],[MAT]],FUNCIONARIOS[],4,FALSE),"")</f>
        <v/>
      </c>
      <c r="F435" s="8"/>
      <c r="G435" s="7"/>
      <c r="H435" s="28" t="str">
        <f>IFERROR(VLOOKUP(ACOMPANHAMENTO_03[[#This Row],[COD.S]],TABELA_PRODUÇÃO[[COD]:[SERVIÇOS]],3,FALSE),"")</f>
        <v/>
      </c>
      <c r="I435" s="28" t="str">
        <f>IFERROR(VLOOKUP(ACOMPANHAMENTO_03[[#This Row],[COD.S]],TABELA_PRODUÇÃO[[COD]:[UND.]],4,FALSE),"")</f>
        <v/>
      </c>
      <c r="J435" s="141"/>
      <c r="K435" s="58"/>
      <c r="L435" s="9"/>
      <c r="M43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3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3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35" s="140">
        <f>ACOMPANHAMENTO_03[[#This Row],[QUANT]]</f>
        <v>0</v>
      </c>
    </row>
    <row r="436" spans="2:16" x14ac:dyDescent="0.25">
      <c r="B436" s="140" t="str">
        <f>IF(ACOMPANHAMENTO_03[[#This Row],[MAT]]="","",COUNTA($C$8:C436))</f>
        <v/>
      </c>
      <c r="C436" s="3"/>
      <c r="D436" s="28" t="str">
        <f>IFERROR(VLOOKUP(ACOMPANHAMENTO_03[[#This Row],[MAT]],FUNCIONARIOS[],3,FALSE),"")</f>
        <v/>
      </c>
      <c r="E436" s="28" t="str">
        <f>IFERROR(VLOOKUP(ACOMPANHAMENTO_03[[#This Row],[MAT]],FUNCIONARIOS[],4,FALSE),"")</f>
        <v/>
      </c>
      <c r="F436" s="8"/>
      <c r="G436" s="7"/>
      <c r="H436" s="28" t="str">
        <f>IFERROR(VLOOKUP(ACOMPANHAMENTO_03[[#This Row],[COD.S]],TABELA_PRODUÇÃO[[COD]:[SERVIÇOS]],3,FALSE),"")</f>
        <v/>
      </c>
      <c r="I436" s="28" t="str">
        <f>IFERROR(VLOOKUP(ACOMPANHAMENTO_03[[#This Row],[COD.S]],TABELA_PRODUÇÃO[[COD]:[UND.]],4,FALSE),"")</f>
        <v/>
      </c>
      <c r="J436" s="141"/>
      <c r="K436" s="58"/>
      <c r="L436" s="9"/>
      <c r="M43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3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3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36" s="140">
        <f>ACOMPANHAMENTO_03[[#This Row],[QUANT]]</f>
        <v>0</v>
      </c>
    </row>
    <row r="437" spans="2:16" x14ac:dyDescent="0.25">
      <c r="B437" s="140" t="str">
        <f>IF(ACOMPANHAMENTO_03[[#This Row],[MAT]]="","",COUNTA($C$8:C437))</f>
        <v/>
      </c>
      <c r="C437" s="3"/>
      <c r="D437" s="28" t="str">
        <f>IFERROR(VLOOKUP(ACOMPANHAMENTO_03[[#This Row],[MAT]],FUNCIONARIOS[],3,FALSE),"")</f>
        <v/>
      </c>
      <c r="E437" s="28" t="str">
        <f>IFERROR(VLOOKUP(ACOMPANHAMENTO_03[[#This Row],[MAT]],FUNCIONARIOS[],4,FALSE),"")</f>
        <v/>
      </c>
      <c r="F437" s="8"/>
      <c r="G437" s="7"/>
      <c r="H437" s="28" t="str">
        <f>IFERROR(VLOOKUP(ACOMPANHAMENTO_03[[#This Row],[COD.S]],TABELA_PRODUÇÃO[[COD]:[SERVIÇOS]],3,FALSE),"")</f>
        <v/>
      </c>
      <c r="I437" s="28" t="str">
        <f>IFERROR(VLOOKUP(ACOMPANHAMENTO_03[[#This Row],[COD.S]],TABELA_PRODUÇÃO[[COD]:[UND.]],4,FALSE),"")</f>
        <v/>
      </c>
      <c r="J437" s="141"/>
      <c r="K437" s="58"/>
      <c r="L437" s="9"/>
      <c r="M43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3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3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37" s="140">
        <f>ACOMPANHAMENTO_03[[#This Row],[QUANT]]</f>
        <v>0</v>
      </c>
    </row>
    <row r="438" spans="2:16" x14ac:dyDescent="0.25">
      <c r="B438" s="140" t="str">
        <f>IF(ACOMPANHAMENTO_03[[#This Row],[MAT]]="","",COUNTA($C$8:C438))</f>
        <v/>
      </c>
      <c r="C438" s="3"/>
      <c r="D438" s="28" t="str">
        <f>IFERROR(VLOOKUP(ACOMPANHAMENTO_03[[#This Row],[MAT]],FUNCIONARIOS[],3,FALSE),"")</f>
        <v/>
      </c>
      <c r="E438" s="28" t="str">
        <f>IFERROR(VLOOKUP(ACOMPANHAMENTO_03[[#This Row],[MAT]],FUNCIONARIOS[],4,FALSE),"")</f>
        <v/>
      </c>
      <c r="F438" s="8"/>
      <c r="G438" s="7"/>
      <c r="H438" s="28" t="str">
        <f>IFERROR(VLOOKUP(ACOMPANHAMENTO_03[[#This Row],[COD.S]],TABELA_PRODUÇÃO[[COD]:[SERVIÇOS]],3,FALSE),"")</f>
        <v/>
      </c>
      <c r="I438" s="28" t="str">
        <f>IFERROR(VLOOKUP(ACOMPANHAMENTO_03[[#This Row],[COD.S]],TABELA_PRODUÇÃO[[COD]:[UND.]],4,FALSE),"")</f>
        <v/>
      </c>
      <c r="J438" s="141"/>
      <c r="K438" s="58"/>
      <c r="L438" s="9"/>
      <c r="M43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3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3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38" s="140">
        <f>ACOMPANHAMENTO_03[[#This Row],[QUANT]]</f>
        <v>0</v>
      </c>
    </row>
    <row r="439" spans="2:16" x14ac:dyDescent="0.25">
      <c r="B439" s="140" t="str">
        <f>IF(ACOMPANHAMENTO_03[[#This Row],[MAT]]="","",COUNTA($C$8:C439))</f>
        <v/>
      </c>
      <c r="C439" s="3"/>
      <c r="D439" s="28" t="str">
        <f>IFERROR(VLOOKUP(ACOMPANHAMENTO_03[[#This Row],[MAT]],FUNCIONARIOS[],3,FALSE),"")</f>
        <v/>
      </c>
      <c r="E439" s="28" t="str">
        <f>IFERROR(VLOOKUP(ACOMPANHAMENTO_03[[#This Row],[MAT]],FUNCIONARIOS[],4,FALSE),"")</f>
        <v/>
      </c>
      <c r="F439" s="8"/>
      <c r="G439" s="7"/>
      <c r="H439" s="28" t="str">
        <f>IFERROR(VLOOKUP(ACOMPANHAMENTO_03[[#This Row],[COD.S]],TABELA_PRODUÇÃO[[COD]:[SERVIÇOS]],3,FALSE),"")</f>
        <v/>
      </c>
      <c r="I439" s="28" t="str">
        <f>IFERROR(VLOOKUP(ACOMPANHAMENTO_03[[#This Row],[COD.S]],TABELA_PRODUÇÃO[[COD]:[UND.]],4,FALSE),"")</f>
        <v/>
      </c>
      <c r="J439" s="141"/>
      <c r="K439" s="58"/>
      <c r="L439" s="9"/>
      <c r="M43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3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3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39" s="140">
        <f>ACOMPANHAMENTO_03[[#This Row],[QUANT]]</f>
        <v>0</v>
      </c>
    </row>
    <row r="440" spans="2:16" x14ac:dyDescent="0.25">
      <c r="B440" s="140" t="str">
        <f>IF(ACOMPANHAMENTO_03[[#This Row],[MAT]]="","",COUNTA($C$8:C440))</f>
        <v/>
      </c>
      <c r="C440" s="3"/>
      <c r="D440" s="28" t="str">
        <f>IFERROR(VLOOKUP(ACOMPANHAMENTO_03[[#This Row],[MAT]],FUNCIONARIOS[],3,FALSE),"")</f>
        <v/>
      </c>
      <c r="E440" s="28" t="str">
        <f>IFERROR(VLOOKUP(ACOMPANHAMENTO_03[[#This Row],[MAT]],FUNCIONARIOS[],4,FALSE),"")</f>
        <v/>
      </c>
      <c r="F440" s="8"/>
      <c r="G440" s="7"/>
      <c r="H440" s="28" t="str">
        <f>IFERROR(VLOOKUP(ACOMPANHAMENTO_03[[#This Row],[COD.S]],TABELA_PRODUÇÃO[[COD]:[SERVIÇOS]],3,FALSE),"")</f>
        <v/>
      </c>
      <c r="I440" s="28" t="str">
        <f>IFERROR(VLOOKUP(ACOMPANHAMENTO_03[[#This Row],[COD.S]],TABELA_PRODUÇÃO[[COD]:[UND.]],4,FALSE),"")</f>
        <v/>
      </c>
      <c r="J440" s="141"/>
      <c r="K440" s="58"/>
      <c r="L440" s="9"/>
      <c r="M44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4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4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40" s="140">
        <f>ACOMPANHAMENTO_03[[#This Row],[QUANT]]</f>
        <v>0</v>
      </c>
    </row>
    <row r="441" spans="2:16" x14ac:dyDescent="0.25">
      <c r="B441" s="140" t="str">
        <f>IF(ACOMPANHAMENTO_03[[#This Row],[MAT]]="","",COUNTA($C$8:C441))</f>
        <v/>
      </c>
      <c r="C441" s="3"/>
      <c r="D441" s="28" t="str">
        <f>IFERROR(VLOOKUP(ACOMPANHAMENTO_03[[#This Row],[MAT]],FUNCIONARIOS[],3,FALSE),"")</f>
        <v/>
      </c>
      <c r="E441" s="28" t="str">
        <f>IFERROR(VLOOKUP(ACOMPANHAMENTO_03[[#This Row],[MAT]],FUNCIONARIOS[],4,FALSE),"")</f>
        <v/>
      </c>
      <c r="F441" s="8"/>
      <c r="G441" s="7"/>
      <c r="H441" s="28" t="str">
        <f>IFERROR(VLOOKUP(ACOMPANHAMENTO_03[[#This Row],[COD.S]],TABELA_PRODUÇÃO[[COD]:[SERVIÇOS]],3,FALSE),"")</f>
        <v/>
      </c>
      <c r="I441" s="28" t="str">
        <f>IFERROR(VLOOKUP(ACOMPANHAMENTO_03[[#This Row],[COD.S]],TABELA_PRODUÇÃO[[COD]:[UND.]],4,FALSE),"")</f>
        <v/>
      </c>
      <c r="J441" s="141"/>
      <c r="K441" s="58"/>
      <c r="L441" s="9"/>
      <c r="M44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4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4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41" s="140">
        <f>ACOMPANHAMENTO_03[[#This Row],[QUANT]]</f>
        <v>0</v>
      </c>
    </row>
    <row r="442" spans="2:16" x14ac:dyDescent="0.25">
      <c r="B442" s="140" t="str">
        <f>IF(ACOMPANHAMENTO_03[[#This Row],[MAT]]="","",COUNTA($C$8:C442))</f>
        <v/>
      </c>
      <c r="C442" s="3"/>
      <c r="D442" s="28" t="str">
        <f>IFERROR(VLOOKUP(ACOMPANHAMENTO_03[[#This Row],[MAT]],FUNCIONARIOS[],3,FALSE),"")</f>
        <v/>
      </c>
      <c r="E442" s="28" t="str">
        <f>IFERROR(VLOOKUP(ACOMPANHAMENTO_03[[#This Row],[MAT]],FUNCIONARIOS[],4,FALSE),"")</f>
        <v/>
      </c>
      <c r="F442" s="8"/>
      <c r="G442" s="7"/>
      <c r="H442" s="28" t="str">
        <f>IFERROR(VLOOKUP(ACOMPANHAMENTO_03[[#This Row],[COD.S]],TABELA_PRODUÇÃO[[COD]:[SERVIÇOS]],3,FALSE),"")</f>
        <v/>
      </c>
      <c r="I442" s="28" t="str">
        <f>IFERROR(VLOOKUP(ACOMPANHAMENTO_03[[#This Row],[COD.S]],TABELA_PRODUÇÃO[[COD]:[UND.]],4,FALSE),"")</f>
        <v/>
      </c>
      <c r="J442" s="141"/>
      <c r="K442" s="58"/>
      <c r="L442" s="9"/>
      <c r="M44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4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4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42" s="140">
        <f>ACOMPANHAMENTO_03[[#This Row],[QUANT]]</f>
        <v>0</v>
      </c>
    </row>
    <row r="443" spans="2:16" x14ac:dyDescent="0.25">
      <c r="B443" s="140" t="str">
        <f>IF(ACOMPANHAMENTO_03[[#This Row],[MAT]]="","",COUNTA($C$8:C443))</f>
        <v/>
      </c>
      <c r="C443" s="3"/>
      <c r="D443" s="28" t="str">
        <f>IFERROR(VLOOKUP(ACOMPANHAMENTO_03[[#This Row],[MAT]],FUNCIONARIOS[],3,FALSE),"")</f>
        <v/>
      </c>
      <c r="E443" s="28" t="str">
        <f>IFERROR(VLOOKUP(ACOMPANHAMENTO_03[[#This Row],[MAT]],FUNCIONARIOS[],4,FALSE),"")</f>
        <v/>
      </c>
      <c r="F443" s="8"/>
      <c r="G443" s="7"/>
      <c r="H443" s="28" t="str">
        <f>IFERROR(VLOOKUP(ACOMPANHAMENTO_03[[#This Row],[COD.S]],TABELA_PRODUÇÃO[[COD]:[SERVIÇOS]],3,FALSE),"")</f>
        <v/>
      </c>
      <c r="I443" s="28" t="str">
        <f>IFERROR(VLOOKUP(ACOMPANHAMENTO_03[[#This Row],[COD.S]],TABELA_PRODUÇÃO[[COD]:[UND.]],4,FALSE),"")</f>
        <v/>
      </c>
      <c r="J443" s="141"/>
      <c r="K443" s="58"/>
      <c r="L443" s="9"/>
      <c r="M44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4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4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43" s="140">
        <f>ACOMPANHAMENTO_03[[#This Row],[QUANT]]</f>
        <v>0</v>
      </c>
    </row>
    <row r="444" spans="2:16" x14ac:dyDescent="0.25">
      <c r="B444" s="140" t="str">
        <f>IF(ACOMPANHAMENTO_03[[#This Row],[MAT]]="","",COUNTA($C$8:C444))</f>
        <v/>
      </c>
      <c r="C444" s="3"/>
      <c r="D444" s="28" t="str">
        <f>IFERROR(VLOOKUP(ACOMPANHAMENTO_03[[#This Row],[MAT]],FUNCIONARIOS[],3,FALSE),"")</f>
        <v/>
      </c>
      <c r="E444" s="28" t="str">
        <f>IFERROR(VLOOKUP(ACOMPANHAMENTO_03[[#This Row],[MAT]],FUNCIONARIOS[],4,FALSE),"")</f>
        <v/>
      </c>
      <c r="F444" s="8"/>
      <c r="G444" s="7"/>
      <c r="H444" s="28" t="str">
        <f>IFERROR(VLOOKUP(ACOMPANHAMENTO_03[[#This Row],[COD.S]],TABELA_PRODUÇÃO[[COD]:[SERVIÇOS]],3,FALSE),"")</f>
        <v/>
      </c>
      <c r="I444" s="28" t="str">
        <f>IFERROR(VLOOKUP(ACOMPANHAMENTO_03[[#This Row],[COD.S]],TABELA_PRODUÇÃO[[COD]:[UND.]],4,FALSE),"")</f>
        <v/>
      </c>
      <c r="J444" s="141"/>
      <c r="K444" s="58"/>
      <c r="L444" s="9"/>
      <c r="M44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4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4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44" s="140">
        <f>ACOMPANHAMENTO_03[[#This Row],[QUANT]]</f>
        <v>0</v>
      </c>
    </row>
    <row r="445" spans="2:16" x14ac:dyDescent="0.25">
      <c r="B445" s="140" t="str">
        <f>IF(ACOMPANHAMENTO_03[[#This Row],[MAT]]="","",COUNTA($C$8:C445))</f>
        <v/>
      </c>
      <c r="C445" s="3"/>
      <c r="D445" s="28" t="str">
        <f>IFERROR(VLOOKUP(ACOMPANHAMENTO_03[[#This Row],[MAT]],FUNCIONARIOS[],3,FALSE),"")</f>
        <v/>
      </c>
      <c r="E445" s="28" t="str">
        <f>IFERROR(VLOOKUP(ACOMPANHAMENTO_03[[#This Row],[MAT]],FUNCIONARIOS[],4,FALSE),"")</f>
        <v/>
      </c>
      <c r="F445" s="8"/>
      <c r="G445" s="7"/>
      <c r="H445" s="28" t="str">
        <f>IFERROR(VLOOKUP(ACOMPANHAMENTO_03[[#This Row],[COD.S]],TABELA_PRODUÇÃO[[COD]:[SERVIÇOS]],3,FALSE),"")</f>
        <v/>
      </c>
      <c r="I445" s="28" t="str">
        <f>IFERROR(VLOOKUP(ACOMPANHAMENTO_03[[#This Row],[COD.S]],TABELA_PRODUÇÃO[[COD]:[UND.]],4,FALSE),"")</f>
        <v/>
      </c>
      <c r="J445" s="141"/>
      <c r="K445" s="58"/>
      <c r="L445" s="9"/>
      <c r="M44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4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4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45" s="140">
        <f>ACOMPANHAMENTO_03[[#This Row],[QUANT]]</f>
        <v>0</v>
      </c>
    </row>
    <row r="446" spans="2:16" x14ac:dyDescent="0.25">
      <c r="B446" s="140" t="str">
        <f>IF(ACOMPANHAMENTO_03[[#This Row],[MAT]]="","",COUNTA($C$8:C446))</f>
        <v/>
      </c>
      <c r="C446" s="3"/>
      <c r="D446" s="28" t="str">
        <f>IFERROR(VLOOKUP(ACOMPANHAMENTO_03[[#This Row],[MAT]],FUNCIONARIOS[],3,FALSE),"")</f>
        <v/>
      </c>
      <c r="E446" s="28" t="str">
        <f>IFERROR(VLOOKUP(ACOMPANHAMENTO_03[[#This Row],[MAT]],FUNCIONARIOS[],4,FALSE),"")</f>
        <v/>
      </c>
      <c r="F446" s="8"/>
      <c r="G446" s="7"/>
      <c r="H446" s="28" t="str">
        <f>IFERROR(VLOOKUP(ACOMPANHAMENTO_03[[#This Row],[COD.S]],TABELA_PRODUÇÃO[[COD]:[SERVIÇOS]],3,FALSE),"")</f>
        <v/>
      </c>
      <c r="I446" s="28" t="str">
        <f>IFERROR(VLOOKUP(ACOMPANHAMENTO_03[[#This Row],[COD.S]],TABELA_PRODUÇÃO[[COD]:[UND.]],4,FALSE),"")</f>
        <v/>
      </c>
      <c r="J446" s="141"/>
      <c r="K446" s="58"/>
      <c r="L446" s="9"/>
      <c r="M44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4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4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46" s="140">
        <f>ACOMPANHAMENTO_03[[#This Row],[QUANT]]</f>
        <v>0</v>
      </c>
    </row>
    <row r="447" spans="2:16" x14ac:dyDescent="0.25">
      <c r="B447" s="140" t="str">
        <f>IF(ACOMPANHAMENTO_03[[#This Row],[MAT]]="","",COUNTA($C$8:C447))</f>
        <v/>
      </c>
      <c r="C447" s="3"/>
      <c r="D447" s="28" t="str">
        <f>IFERROR(VLOOKUP(ACOMPANHAMENTO_03[[#This Row],[MAT]],FUNCIONARIOS[],3,FALSE),"")</f>
        <v/>
      </c>
      <c r="E447" s="28" t="str">
        <f>IFERROR(VLOOKUP(ACOMPANHAMENTO_03[[#This Row],[MAT]],FUNCIONARIOS[],4,FALSE),"")</f>
        <v/>
      </c>
      <c r="F447" s="8"/>
      <c r="G447" s="7"/>
      <c r="H447" s="28" t="str">
        <f>IFERROR(VLOOKUP(ACOMPANHAMENTO_03[[#This Row],[COD.S]],TABELA_PRODUÇÃO[[COD]:[SERVIÇOS]],3,FALSE),"")</f>
        <v/>
      </c>
      <c r="I447" s="28" t="str">
        <f>IFERROR(VLOOKUP(ACOMPANHAMENTO_03[[#This Row],[COD.S]],TABELA_PRODUÇÃO[[COD]:[UND.]],4,FALSE),"")</f>
        <v/>
      </c>
      <c r="J447" s="141"/>
      <c r="K447" s="58"/>
      <c r="L447" s="9"/>
      <c r="M44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4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4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47" s="140">
        <f>ACOMPANHAMENTO_03[[#This Row],[QUANT]]</f>
        <v>0</v>
      </c>
    </row>
    <row r="448" spans="2:16" x14ac:dyDescent="0.25">
      <c r="B448" s="140" t="str">
        <f>IF(ACOMPANHAMENTO_03[[#This Row],[MAT]]="","",COUNTA($C$8:C448))</f>
        <v/>
      </c>
      <c r="C448" s="3"/>
      <c r="D448" s="28" t="str">
        <f>IFERROR(VLOOKUP(ACOMPANHAMENTO_03[[#This Row],[MAT]],FUNCIONARIOS[],3,FALSE),"")</f>
        <v/>
      </c>
      <c r="E448" s="28" t="str">
        <f>IFERROR(VLOOKUP(ACOMPANHAMENTO_03[[#This Row],[MAT]],FUNCIONARIOS[],4,FALSE),"")</f>
        <v/>
      </c>
      <c r="F448" s="8"/>
      <c r="G448" s="7"/>
      <c r="H448" s="28" t="str">
        <f>IFERROR(VLOOKUP(ACOMPANHAMENTO_03[[#This Row],[COD.S]],TABELA_PRODUÇÃO[[COD]:[SERVIÇOS]],3,FALSE),"")</f>
        <v/>
      </c>
      <c r="I448" s="28" t="str">
        <f>IFERROR(VLOOKUP(ACOMPANHAMENTO_03[[#This Row],[COD.S]],TABELA_PRODUÇÃO[[COD]:[UND.]],4,FALSE),"")</f>
        <v/>
      </c>
      <c r="J448" s="141"/>
      <c r="K448" s="58"/>
      <c r="L448" s="9"/>
      <c r="M44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4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4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48" s="140">
        <f>ACOMPANHAMENTO_03[[#This Row],[QUANT]]</f>
        <v>0</v>
      </c>
    </row>
    <row r="449" spans="2:16" x14ac:dyDescent="0.25">
      <c r="B449" s="140" t="str">
        <f>IF(ACOMPANHAMENTO_03[[#This Row],[MAT]]="","",COUNTA($C$8:C449))</f>
        <v/>
      </c>
      <c r="C449" s="3"/>
      <c r="D449" s="28" t="str">
        <f>IFERROR(VLOOKUP(ACOMPANHAMENTO_03[[#This Row],[MAT]],FUNCIONARIOS[],3,FALSE),"")</f>
        <v/>
      </c>
      <c r="E449" s="28" t="str">
        <f>IFERROR(VLOOKUP(ACOMPANHAMENTO_03[[#This Row],[MAT]],FUNCIONARIOS[],4,FALSE),"")</f>
        <v/>
      </c>
      <c r="F449" s="8"/>
      <c r="G449" s="7"/>
      <c r="H449" s="28" t="str">
        <f>IFERROR(VLOOKUP(ACOMPANHAMENTO_03[[#This Row],[COD.S]],TABELA_PRODUÇÃO[[COD]:[SERVIÇOS]],3,FALSE),"")</f>
        <v/>
      </c>
      <c r="I449" s="28" t="str">
        <f>IFERROR(VLOOKUP(ACOMPANHAMENTO_03[[#This Row],[COD.S]],TABELA_PRODUÇÃO[[COD]:[UND.]],4,FALSE),"")</f>
        <v/>
      </c>
      <c r="J449" s="141"/>
      <c r="K449" s="58"/>
      <c r="L449" s="9"/>
      <c r="M44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4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4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49" s="140">
        <f>ACOMPANHAMENTO_03[[#This Row],[QUANT]]</f>
        <v>0</v>
      </c>
    </row>
    <row r="450" spans="2:16" x14ac:dyDescent="0.25">
      <c r="B450" s="140" t="str">
        <f>IF(ACOMPANHAMENTO_03[[#This Row],[MAT]]="","",COUNTA($C$8:C450))</f>
        <v/>
      </c>
      <c r="C450" s="3"/>
      <c r="D450" s="28" t="str">
        <f>IFERROR(VLOOKUP(ACOMPANHAMENTO_03[[#This Row],[MAT]],FUNCIONARIOS[],3,FALSE),"")</f>
        <v/>
      </c>
      <c r="E450" s="28" t="str">
        <f>IFERROR(VLOOKUP(ACOMPANHAMENTO_03[[#This Row],[MAT]],FUNCIONARIOS[],4,FALSE),"")</f>
        <v/>
      </c>
      <c r="F450" s="8"/>
      <c r="G450" s="7"/>
      <c r="H450" s="28" t="str">
        <f>IFERROR(VLOOKUP(ACOMPANHAMENTO_03[[#This Row],[COD.S]],TABELA_PRODUÇÃO[[COD]:[SERVIÇOS]],3,FALSE),"")</f>
        <v/>
      </c>
      <c r="I450" s="28" t="str">
        <f>IFERROR(VLOOKUP(ACOMPANHAMENTO_03[[#This Row],[COD.S]],TABELA_PRODUÇÃO[[COD]:[UND.]],4,FALSE),"")</f>
        <v/>
      </c>
      <c r="J450" s="141"/>
      <c r="K450" s="58"/>
      <c r="L450" s="9"/>
      <c r="M45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5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5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50" s="140">
        <f>ACOMPANHAMENTO_03[[#This Row],[QUANT]]</f>
        <v>0</v>
      </c>
    </row>
    <row r="451" spans="2:16" x14ac:dyDescent="0.25">
      <c r="B451" s="140" t="str">
        <f>IF(ACOMPANHAMENTO_03[[#This Row],[MAT]]="","",COUNTA($C$8:C451))</f>
        <v/>
      </c>
      <c r="C451" s="3"/>
      <c r="D451" s="28" t="str">
        <f>IFERROR(VLOOKUP(ACOMPANHAMENTO_03[[#This Row],[MAT]],FUNCIONARIOS[],3,FALSE),"")</f>
        <v/>
      </c>
      <c r="E451" s="28" t="str">
        <f>IFERROR(VLOOKUP(ACOMPANHAMENTO_03[[#This Row],[MAT]],FUNCIONARIOS[],4,FALSE),"")</f>
        <v/>
      </c>
      <c r="F451" s="8"/>
      <c r="G451" s="7"/>
      <c r="H451" s="28" t="str">
        <f>IFERROR(VLOOKUP(ACOMPANHAMENTO_03[[#This Row],[COD.S]],TABELA_PRODUÇÃO[[COD]:[SERVIÇOS]],3,FALSE),"")</f>
        <v/>
      </c>
      <c r="I451" s="28" t="str">
        <f>IFERROR(VLOOKUP(ACOMPANHAMENTO_03[[#This Row],[COD.S]],TABELA_PRODUÇÃO[[COD]:[UND.]],4,FALSE),"")</f>
        <v/>
      </c>
      <c r="J451" s="141"/>
      <c r="K451" s="58"/>
      <c r="L451" s="9"/>
      <c r="M45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5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5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51" s="140">
        <f>ACOMPANHAMENTO_03[[#This Row],[QUANT]]</f>
        <v>0</v>
      </c>
    </row>
    <row r="452" spans="2:16" x14ac:dyDescent="0.25">
      <c r="B452" s="140" t="str">
        <f>IF(ACOMPANHAMENTO_03[[#This Row],[MAT]]="","",COUNTA($C$8:C452))</f>
        <v/>
      </c>
      <c r="C452" s="3"/>
      <c r="D452" s="28" t="str">
        <f>IFERROR(VLOOKUP(ACOMPANHAMENTO_03[[#This Row],[MAT]],FUNCIONARIOS[],3,FALSE),"")</f>
        <v/>
      </c>
      <c r="E452" s="28" t="str">
        <f>IFERROR(VLOOKUP(ACOMPANHAMENTO_03[[#This Row],[MAT]],FUNCIONARIOS[],4,FALSE),"")</f>
        <v/>
      </c>
      <c r="F452" s="8"/>
      <c r="G452" s="7"/>
      <c r="H452" s="28" t="str">
        <f>IFERROR(VLOOKUP(ACOMPANHAMENTO_03[[#This Row],[COD.S]],TABELA_PRODUÇÃO[[COD]:[SERVIÇOS]],3,FALSE),"")</f>
        <v/>
      </c>
      <c r="I452" s="28" t="str">
        <f>IFERROR(VLOOKUP(ACOMPANHAMENTO_03[[#This Row],[COD.S]],TABELA_PRODUÇÃO[[COD]:[UND.]],4,FALSE),"")</f>
        <v/>
      </c>
      <c r="J452" s="141"/>
      <c r="K452" s="58"/>
      <c r="L452" s="9"/>
      <c r="M45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5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5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52" s="140">
        <f>ACOMPANHAMENTO_03[[#This Row],[QUANT]]</f>
        <v>0</v>
      </c>
    </row>
    <row r="453" spans="2:16" x14ac:dyDescent="0.25">
      <c r="B453" s="140" t="str">
        <f>IF(ACOMPANHAMENTO_03[[#This Row],[MAT]]="","",COUNTA($C$8:C453))</f>
        <v/>
      </c>
      <c r="C453" s="3"/>
      <c r="D453" s="28" t="str">
        <f>IFERROR(VLOOKUP(ACOMPANHAMENTO_03[[#This Row],[MAT]],FUNCIONARIOS[],3,FALSE),"")</f>
        <v/>
      </c>
      <c r="E453" s="28" t="str">
        <f>IFERROR(VLOOKUP(ACOMPANHAMENTO_03[[#This Row],[MAT]],FUNCIONARIOS[],4,FALSE),"")</f>
        <v/>
      </c>
      <c r="F453" s="8"/>
      <c r="G453" s="7"/>
      <c r="H453" s="28" t="str">
        <f>IFERROR(VLOOKUP(ACOMPANHAMENTO_03[[#This Row],[COD.S]],TABELA_PRODUÇÃO[[COD]:[SERVIÇOS]],3,FALSE),"")</f>
        <v/>
      </c>
      <c r="I453" s="28" t="str">
        <f>IFERROR(VLOOKUP(ACOMPANHAMENTO_03[[#This Row],[COD.S]],TABELA_PRODUÇÃO[[COD]:[UND.]],4,FALSE),"")</f>
        <v/>
      </c>
      <c r="J453" s="141"/>
      <c r="K453" s="58"/>
      <c r="L453" s="9"/>
      <c r="M45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5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5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53" s="140">
        <f>ACOMPANHAMENTO_03[[#This Row],[QUANT]]</f>
        <v>0</v>
      </c>
    </row>
    <row r="454" spans="2:16" x14ac:dyDescent="0.25">
      <c r="B454" s="140" t="str">
        <f>IF(ACOMPANHAMENTO_03[[#This Row],[MAT]]="","",COUNTA($C$8:C454))</f>
        <v/>
      </c>
      <c r="C454" s="3"/>
      <c r="D454" s="28" t="str">
        <f>IFERROR(VLOOKUP(ACOMPANHAMENTO_03[[#This Row],[MAT]],FUNCIONARIOS[],3,FALSE),"")</f>
        <v/>
      </c>
      <c r="E454" s="28" t="str">
        <f>IFERROR(VLOOKUP(ACOMPANHAMENTO_03[[#This Row],[MAT]],FUNCIONARIOS[],4,FALSE),"")</f>
        <v/>
      </c>
      <c r="F454" s="8"/>
      <c r="G454" s="7"/>
      <c r="H454" s="28" t="str">
        <f>IFERROR(VLOOKUP(ACOMPANHAMENTO_03[[#This Row],[COD.S]],TABELA_PRODUÇÃO[[COD]:[SERVIÇOS]],3,FALSE),"")</f>
        <v/>
      </c>
      <c r="I454" s="28" t="str">
        <f>IFERROR(VLOOKUP(ACOMPANHAMENTO_03[[#This Row],[COD.S]],TABELA_PRODUÇÃO[[COD]:[UND.]],4,FALSE),"")</f>
        <v/>
      </c>
      <c r="J454" s="141"/>
      <c r="K454" s="58"/>
      <c r="L454" s="9"/>
      <c r="M45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5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5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54" s="140">
        <f>ACOMPANHAMENTO_03[[#This Row],[QUANT]]</f>
        <v>0</v>
      </c>
    </row>
    <row r="455" spans="2:16" x14ac:dyDescent="0.25">
      <c r="B455" s="140" t="str">
        <f>IF(ACOMPANHAMENTO_03[[#This Row],[MAT]]="","",COUNTA($C$8:C455))</f>
        <v/>
      </c>
      <c r="C455" s="3"/>
      <c r="D455" s="28" t="str">
        <f>IFERROR(VLOOKUP(ACOMPANHAMENTO_03[[#This Row],[MAT]],FUNCIONARIOS[],3,FALSE),"")</f>
        <v/>
      </c>
      <c r="E455" s="28" t="str">
        <f>IFERROR(VLOOKUP(ACOMPANHAMENTO_03[[#This Row],[MAT]],FUNCIONARIOS[],4,FALSE),"")</f>
        <v/>
      </c>
      <c r="F455" s="8"/>
      <c r="G455" s="7"/>
      <c r="H455" s="28" t="str">
        <f>IFERROR(VLOOKUP(ACOMPANHAMENTO_03[[#This Row],[COD.S]],TABELA_PRODUÇÃO[[COD]:[SERVIÇOS]],3,FALSE),"")</f>
        <v/>
      </c>
      <c r="I455" s="28" t="str">
        <f>IFERROR(VLOOKUP(ACOMPANHAMENTO_03[[#This Row],[COD.S]],TABELA_PRODUÇÃO[[COD]:[UND.]],4,FALSE),"")</f>
        <v/>
      </c>
      <c r="J455" s="141"/>
      <c r="K455" s="58"/>
      <c r="L455" s="9"/>
      <c r="M45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5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5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55" s="140">
        <f>ACOMPANHAMENTO_03[[#This Row],[QUANT]]</f>
        <v>0</v>
      </c>
    </row>
    <row r="456" spans="2:16" x14ac:dyDescent="0.25">
      <c r="B456" s="140" t="str">
        <f>IF(ACOMPANHAMENTO_03[[#This Row],[MAT]]="","",COUNTA($C$8:C456))</f>
        <v/>
      </c>
      <c r="C456" s="3"/>
      <c r="D456" s="28" t="str">
        <f>IFERROR(VLOOKUP(ACOMPANHAMENTO_03[[#This Row],[MAT]],FUNCIONARIOS[],3,FALSE),"")</f>
        <v/>
      </c>
      <c r="E456" s="28" t="str">
        <f>IFERROR(VLOOKUP(ACOMPANHAMENTO_03[[#This Row],[MAT]],FUNCIONARIOS[],4,FALSE),"")</f>
        <v/>
      </c>
      <c r="F456" s="8"/>
      <c r="G456" s="7"/>
      <c r="H456" s="28" t="str">
        <f>IFERROR(VLOOKUP(ACOMPANHAMENTO_03[[#This Row],[COD.S]],TABELA_PRODUÇÃO[[COD]:[SERVIÇOS]],3,FALSE),"")</f>
        <v/>
      </c>
      <c r="I456" s="28" t="str">
        <f>IFERROR(VLOOKUP(ACOMPANHAMENTO_03[[#This Row],[COD.S]],TABELA_PRODUÇÃO[[COD]:[UND.]],4,FALSE),"")</f>
        <v/>
      </c>
      <c r="J456" s="141"/>
      <c r="K456" s="58"/>
      <c r="L456" s="9"/>
      <c r="M45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5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5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56" s="140">
        <f>ACOMPANHAMENTO_03[[#This Row],[QUANT]]</f>
        <v>0</v>
      </c>
    </row>
    <row r="457" spans="2:16" x14ac:dyDescent="0.25">
      <c r="B457" s="140" t="str">
        <f>IF(ACOMPANHAMENTO_03[[#This Row],[MAT]]="","",COUNTA($C$8:C457))</f>
        <v/>
      </c>
      <c r="C457" s="3"/>
      <c r="D457" s="28" t="str">
        <f>IFERROR(VLOOKUP(ACOMPANHAMENTO_03[[#This Row],[MAT]],FUNCIONARIOS[],3,FALSE),"")</f>
        <v/>
      </c>
      <c r="E457" s="28" t="str">
        <f>IFERROR(VLOOKUP(ACOMPANHAMENTO_03[[#This Row],[MAT]],FUNCIONARIOS[],4,FALSE),"")</f>
        <v/>
      </c>
      <c r="F457" s="8"/>
      <c r="G457" s="7"/>
      <c r="H457" s="28" t="str">
        <f>IFERROR(VLOOKUP(ACOMPANHAMENTO_03[[#This Row],[COD.S]],TABELA_PRODUÇÃO[[COD]:[SERVIÇOS]],3,FALSE),"")</f>
        <v/>
      </c>
      <c r="I457" s="28" t="str">
        <f>IFERROR(VLOOKUP(ACOMPANHAMENTO_03[[#This Row],[COD.S]],TABELA_PRODUÇÃO[[COD]:[UND.]],4,FALSE),"")</f>
        <v/>
      </c>
      <c r="J457" s="141"/>
      <c r="K457" s="58"/>
      <c r="L457" s="9"/>
      <c r="M45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5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5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57" s="140">
        <f>ACOMPANHAMENTO_03[[#This Row],[QUANT]]</f>
        <v>0</v>
      </c>
    </row>
    <row r="458" spans="2:16" x14ac:dyDescent="0.25">
      <c r="B458" s="140" t="str">
        <f>IF(ACOMPANHAMENTO_03[[#This Row],[MAT]]="","",COUNTA($C$8:C458))</f>
        <v/>
      </c>
      <c r="C458" s="3"/>
      <c r="D458" s="28" t="str">
        <f>IFERROR(VLOOKUP(ACOMPANHAMENTO_03[[#This Row],[MAT]],FUNCIONARIOS[],3,FALSE),"")</f>
        <v/>
      </c>
      <c r="E458" s="28" t="str">
        <f>IFERROR(VLOOKUP(ACOMPANHAMENTO_03[[#This Row],[MAT]],FUNCIONARIOS[],4,FALSE),"")</f>
        <v/>
      </c>
      <c r="F458" s="8"/>
      <c r="G458" s="7"/>
      <c r="H458" s="28" t="str">
        <f>IFERROR(VLOOKUP(ACOMPANHAMENTO_03[[#This Row],[COD.S]],TABELA_PRODUÇÃO[[COD]:[SERVIÇOS]],3,FALSE),"")</f>
        <v/>
      </c>
      <c r="I458" s="28" t="str">
        <f>IFERROR(VLOOKUP(ACOMPANHAMENTO_03[[#This Row],[COD.S]],TABELA_PRODUÇÃO[[COD]:[UND.]],4,FALSE),"")</f>
        <v/>
      </c>
      <c r="J458" s="141"/>
      <c r="K458" s="58"/>
      <c r="L458" s="9"/>
      <c r="M45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5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5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58" s="140">
        <f>ACOMPANHAMENTO_03[[#This Row],[QUANT]]</f>
        <v>0</v>
      </c>
    </row>
    <row r="459" spans="2:16" x14ac:dyDescent="0.25">
      <c r="B459" s="140" t="str">
        <f>IF(ACOMPANHAMENTO_03[[#This Row],[MAT]]="","",COUNTA($C$8:C459))</f>
        <v/>
      </c>
      <c r="C459" s="3"/>
      <c r="D459" s="28" t="str">
        <f>IFERROR(VLOOKUP(ACOMPANHAMENTO_03[[#This Row],[MAT]],FUNCIONARIOS[],3,FALSE),"")</f>
        <v/>
      </c>
      <c r="E459" s="28" t="str">
        <f>IFERROR(VLOOKUP(ACOMPANHAMENTO_03[[#This Row],[MAT]],FUNCIONARIOS[],4,FALSE),"")</f>
        <v/>
      </c>
      <c r="F459" s="8"/>
      <c r="G459" s="7"/>
      <c r="H459" s="28" t="str">
        <f>IFERROR(VLOOKUP(ACOMPANHAMENTO_03[[#This Row],[COD.S]],TABELA_PRODUÇÃO[[COD]:[SERVIÇOS]],3,FALSE),"")</f>
        <v/>
      </c>
      <c r="I459" s="28" t="str">
        <f>IFERROR(VLOOKUP(ACOMPANHAMENTO_03[[#This Row],[COD.S]],TABELA_PRODUÇÃO[[COD]:[UND.]],4,FALSE),"")</f>
        <v/>
      </c>
      <c r="J459" s="141"/>
      <c r="K459" s="58"/>
      <c r="L459" s="9"/>
      <c r="M45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5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5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59" s="140">
        <f>ACOMPANHAMENTO_03[[#This Row],[QUANT]]</f>
        <v>0</v>
      </c>
    </row>
    <row r="460" spans="2:16" x14ac:dyDescent="0.25">
      <c r="B460" s="140" t="str">
        <f>IF(ACOMPANHAMENTO_03[[#This Row],[MAT]]="","",COUNTA($C$8:C460))</f>
        <v/>
      </c>
      <c r="C460" s="3"/>
      <c r="D460" s="28" t="str">
        <f>IFERROR(VLOOKUP(ACOMPANHAMENTO_03[[#This Row],[MAT]],FUNCIONARIOS[],3,FALSE),"")</f>
        <v/>
      </c>
      <c r="E460" s="28" t="str">
        <f>IFERROR(VLOOKUP(ACOMPANHAMENTO_03[[#This Row],[MAT]],FUNCIONARIOS[],4,FALSE),"")</f>
        <v/>
      </c>
      <c r="F460" s="8"/>
      <c r="G460" s="7"/>
      <c r="H460" s="28" t="str">
        <f>IFERROR(VLOOKUP(ACOMPANHAMENTO_03[[#This Row],[COD.S]],TABELA_PRODUÇÃO[[COD]:[SERVIÇOS]],3,FALSE),"")</f>
        <v/>
      </c>
      <c r="I460" s="28" t="str">
        <f>IFERROR(VLOOKUP(ACOMPANHAMENTO_03[[#This Row],[COD.S]],TABELA_PRODUÇÃO[[COD]:[UND.]],4,FALSE),"")</f>
        <v/>
      </c>
      <c r="J460" s="141"/>
      <c r="K460" s="58"/>
      <c r="L460" s="9"/>
      <c r="M46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6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6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60" s="140">
        <f>ACOMPANHAMENTO_03[[#This Row],[QUANT]]</f>
        <v>0</v>
      </c>
    </row>
    <row r="461" spans="2:16" x14ac:dyDescent="0.25">
      <c r="B461" s="140" t="str">
        <f>IF(ACOMPANHAMENTO_03[[#This Row],[MAT]]="","",COUNTA($C$8:C461))</f>
        <v/>
      </c>
      <c r="C461" s="3"/>
      <c r="D461" s="28" t="str">
        <f>IFERROR(VLOOKUP(ACOMPANHAMENTO_03[[#This Row],[MAT]],FUNCIONARIOS[],3,FALSE),"")</f>
        <v/>
      </c>
      <c r="E461" s="28" t="str">
        <f>IFERROR(VLOOKUP(ACOMPANHAMENTO_03[[#This Row],[MAT]],FUNCIONARIOS[],4,FALSE),"")</f>
        <v/>
      </c>
      <c r="F461" s="8"/>
      <c r="G461" s="7"/>
      <c r="H461" s="28" t="str">
        <f>IFERROR(VLOOKUP(ACOMPANHAMENTO_03[[#This Row],[COD.S]],TABELA_PRODUÇÃO[[COD]:[SERVIÇOS]],3,FALSE),"")</f>
        <v/>
      </c>
      <c r="I461" s="28" t="str">
        <f>IFERROR(VLOOKUP(ACOMPANHAMENTO_03[[#This Row],[COD.S]],TABELA_PRODUÇÃO[[COD]:[UND.]],4,FALSE),"")</f>
        <v/>
      </c>
      <c r="J461" s="141"/>
      <c r="K461" s="58"/>
      <c r="L461" s="9"/>
      <c r="M46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6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6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61" s="140">
        <f>ACOMPANHAMENTO_03[[#This Row],[QUANT]]</f>
        <v>0</v>
      </c>
    </row>
    <row r="462" spans="2:16" x14ac:dyDescent="0.25">
      <c r="B462" s="140" t="str">
        <f>IF(ACOMPANHAMENTO_03[[#This Row],[MAT]]="","",COUNTA($C$8:C462))</f>
        <v/>
      </c>
      <c r="C462" s="3"/>
      <c r="D462" s="28" t="str">
        <f>IFERROR(VLOOKUP(ACOMPANHAMENTO_03[[#This Row],[MAT]],FUNCIONARIOS[],3,FALSE),"")</f>
        <v/>
      </c>
      <c r="E462" s="28" t="str">
        <f>IFERROR(VLOOKUP(ACOMPANHAMENTO_03[[#This Row],[MAT]],FUNCIONARIOS[],4,FALSE),"")</f>
        <v/>
      </c>
      <c r="F462" s="8"/>
      <c r="G462" s="7"/>
      <c r="H462" s="28" t="str">
        <f>IFERROR(VLOOKUP(ACOMPANHAMENTO_03[[#This Row],[COD.S]],TABELA_PRODUÇÃO[[COD]:[SERVIÇOS]],3,FALSE),"")</f>
        <v/>
      </c>
      <c r="I462" s="28" t="str">
        <f>IFERROR(VLOOKUP(ACOMPANHAMENTO_03[[#This Row],[COD.S]],TABELA_PRODUÇÃO[[COD]:[UND.]],4,FALSE),"")</f>
        <v/>
      </c>
      <c r="J462" s="141"/>
      <c r="K462" s="58"/>
      <c r="L462" s="9"/>
      <c r="M46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6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6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62" s="140">
        <f>ACOMPANHAMENTO_03[[#This Row],[QUANT]]</f>
        <v>0</v>
      </c>
    </row>
    <row r="463" spans="2:16" x14ac:dyDescent="0.25">
      <c r="B463" s="140" t="str">
        <f>IF(ACOMPANHAMENTO_03[[#This Row],[MAT]]="","",COUNTA($C$8:C463))</f>
        <v/>
      </c>
      <c r="C463" s="3"/>
      <c r="D463" s="28" t="str">
        <f>IFERROR(VLOOKUP(ACOMPANHAMENTO_03[[#This Row],[MAT]],FUNCIONARIOS[],3,FALSE),"")</f>
        <v/>
      </c>
      <c r="E463" s="28" t="str">
        <f>IFERROR(VLOOKUP(ACOMPANHAMENTO_03[[#This Row],[MAT]],FUNCIONARIOS[],4,FALSE),"")</f>
        <v/>
      </c>
      <c r="F463" s="8"/>
      <c r="G463" s="7"/>
      <c r="H463" s="28" t="str">
        <f>IFERROR(VLOOKUP(ACOMPANHAMENTO_03[[#This Row],[COD.S]],TABELA_PRODUÇÃO[[COD]:[SERVIÇOS]],3,FALSE),"")</f>
        <v/>
      </c>
      <c r="I463" s="28" t="str">
        <f>IFERROR(VLOOKUP(ACOMPANHAMENTO_03[[#This Row],[COD.S]],TABELA_PRODUÇÃO[[COD]:[UND.]],4,FALSE),"")</f>
        <v/>
      </c>
      <c r="J463" s="141"/>
      <c r="K463" s="58"/>
      <c r="L463" s="9"/>
      <c r="M46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6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6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63" s="140">
        <f>ACOMPANHAMENTO_03[[#This Row],[QUANT]]</f>
        <v>0</v>
      </c>
    </row>
    <row r="464" spans="2:16" x14ac:dyDescent="0.25">
      <c r="B464" s="140" t="str">
        <f>IF(ACOMPANHAMENTO_03[[#This Row],[MAT]]="","",COUNTA($C$8:C464))</f>
        <v/>
      </c>
      <c r="C464" s="3"/>
      <c r="D464" s="28" t="str">
        <f>IFERROR(VLOOKUP(ACOMPANHAMENTO_03[[#This Row],[MAT]],FUNCIONARIOS[],3,FALSE),"")</f>
        <v/>
      </c>
      <c r="E464" s="28" t="str">
        <f>IFERROR(VLOOKUP(ACOMPANHAMENTO_03[[#This Row],[MAT]],FUNCIONARIOS[],4,FALSE),"")</f>
        <v/>
      </c>
      <c r="F464" s="8"/>
      <c r="G464" s="7"/>
      <c r="H464" s="28" t="str">
        <f>IFERROR(VLOOKUP(ACOMPANHAMENTO_03[[#This Row],[COD.S]],TABELA_PRODUÇÃO[[COD]:[SERVIÇOS]],3,FALSE),"")</f>
        <v/>
      </c>
      <c r="I464" s="28" t="str">
        <f>IFERROR(VLOOKUP(ACOMPANHAMENTO_03[[#This Row],[COD.S]],TABELA_PRODUÇÃO[[COD]:[UND.]],4,FALSE),"")</f>
        <v/>
      </c>
      <c r="J464" s="141"/>
      <c r="K464" s="58"/>
      <c r="L464" s="9"/>
      <c r="M46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6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6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64" s="140">
        <f>ACOMPANHAMENTO_03[[#This Row],[QUANT]]</f>
        <v>0</v>
      </c>
    </row>
    <row r="465" spans="2:16" x14ac:dyDescent="0.25">
      <c r="B465" s="140" t="str">
        <f>IF(ACOMPANHAMENTO_03[[#This Row],[MAT]]="","",COUNTA($C$8:C465))</f>
        <v/>
      </c>
      <c r="C465" s="3"/>
      <c r="D465" s="28" t="str">
        <f>IFERROR(VLOOKUP(ACOMPANHAMENTO_03[[#This Row],[MAT]],FUNCIONARIOS[],3,FALSE),"")</f>
        <v/>
      </c>
      <c r="E465" s="28" t="str">
        <f>IFERROR(VLOOKUP(ACOMPANHAMENTO_03[[#This Row],[MAT]],FUNCIONARIOS[],4,FALSE),"")</f>
        <v/>
      </c>
      <c r="F465" s="8"/>
      <c r="G465" s="7"/>
      <c r="H465" s="28" t="str">
        <f>IFERROR(VLOOKUP(ACOMPANHAMENTO_03[[#This Row],[COD.S]],TABELA_PRODUÇÃO[[COD]:[SERVIÇOS]],3,FALSE),"")</f>
        <v/>
      </c>
      <c r="I465" s="28" t="str">
        <f>IFERROR(VLOOKUP(ACOMPANHAMENTO_03[[#This Row],[COD.S]],TABELA_PRODUÇÃO[[COD]:[UND.]],4,FALSE),"")</f>
        <v/>
      </c>
      <c r="J465" s="141"/>
      <c r="K465" s="58"/>
      <c r="L465" s="9"/>
      <c r="M46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6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6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65" s="140">
        <f>ACOMPANHAMENTO_03[[#This Row],[QUANT]]</f>
        <v>0</v>
      </c>
    </row>
    <row r="466" spans="2:16" x14ac:dyDescent="0.25">
      <c r="B466" s="140" t="str">
        <f>IF(ACOMPANHAMENTO_03[[#This Row],[MAT]]="","",COUNTA($C$8:C466))</f>
        <v/>
      </c>
      <c r="C466" s="3"/>
      <c r="D466" s="28" t="str">
        <f>IFERROR(VLOOKUP(ACOMPANHAMENTO_03[[#This Row],[MAT]],FUNCIONARIOS[],3,FALSE),"")</f>
        <v/>
      </c>
      <c r="E466" s="28" t="str">
        <f>IFERROR(VLOOKUP(ACOMPANHAMENTO_03[[#This Row],[MAT]],FUNCIONARIOS[],4,FALSE),"")</f>
        <v/>
      </c>
      <c r="F466" s="8"/>
      <c r="G466" s="7"/>
      <c r="H466" s="28" t="str">
        <f>IFERROR(VLOOKUP(ACOMPANHAMENTO_03[[#This Row],[COD.S]],TABELA_PRODUÇÃO[[COD]:[SERVIÇOS]],3,FALSE),"")</f>
        <v/>
      </c>
      <c r="I466" s="28" t="str">
        <f>IFERROR(VLOOKUP(ACOMPANHAMENTO_03[[#This Row],[COD.S]],TABELA_PRODUÇÃO[[COD]:[UND.]],4,FALSE),"")</f>
        <v/>
      </c>
      <c r="J466" s="141"/>
      <c r="K466" s="58"/>
      <c r="L466" s="9"/>
      <c r="M46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6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6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66" s="140">
        <f>ACOMPANHAMENTO_03[[#This Row],[QUANT]]</f>
        <v>0</v>
      </c>
    </row>
    <row r="467" spans="2:16" x14ac:dyDescent="0.25">
      <c r="B467" s="140" t="str">
        <f>IF(ACOMPANHAMENTO_03[[#This Row],[MAT]]="","",COUNTA($C$8:C467))</f>
        <v/>
      </c>
      <c r="C467" s="3"/>
      <c r="D467" s="28" t="str">
        <f>IFERROR(VLOOKUP(ACOMPANHAMENTO_03[[#This Row],[MAT]],FUNCIONARIOS[],3,FALSE),"")</f>
        <v/>
      </c>
      <c r="E467" s="28" t="str">
        <f>IFERROR(VLOOKUP(ACOMPANHAMENTO_03[[#This Row],[MAT]],FUNCIONARIOS[],4,FALSE),"")</f>
        <v/>
      </c>
      <c r="F467" s="8"/>
      <c r="G467" s="7"/>
      <c r="H467" s="28" t="str">
        <f>IFERROR(VLOOKUP(ACOMPANHAMENTO_03[[#This Row],[COD.S]],TABELA_PRODUÇÃO[[COD]:[SERVIÇOS]],3,FALSE),"")</f>
        <v/>
      </c>
      <c r="I467" s="28" t="str">
        <f>IFERROR(VLOOKUP(ACOMPANHAMENTO_03[[#This Row],[COD.S]],TABELA_PRODUÇÃO[[COD]:[UND.]],4,FALSE),"")</f>
        <v/>
      </c>
      <c r="J467" s="141"/>
      <c r="K467" s="58"/>
      <c r="L467" s="9"/>
      <c r="M46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6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6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67" s="140">
        <f>ACOMPANHAMENTO_03[[#This Row],[QUANT]]</f>
        <v>0</v>
      </c>
    </row>
    <row r="468" spans="2:16" x14ac:dyDescent="0.25">
      <c r="B468" s="140" t="str">
        <f>IF(ACOMPANHAMENTO_03[[#This Row],[MAT]]="","",COUNTA($C$8:C468))</f>
        <v/>
      </c>
      <c r="C468" s="3"/>
      <c r="D468" s="28" t="str">
        <f>IFERROR(VLOOKUP(ACOMPANHAMENTO_03[[#This Row],[MAT]],FUNCIONARIOS[],3,FALSE),"")</f>
        <v/>
      </c>
      <c r="E468" s="28" t="str">
        <f>IFERROR(VLOOKUP(ACOMPANHAMENTO_03[[#This Row],[MAT]],FUNCIONARIOS[],4,FALSE),"")</f>
        <v/>
      </c>
      <c r="F468" s="8"/>
      <c r="G468" s="7"/>
      <c r="H468" s="28" t="str">
        <f>IFERROR(VLOOKUP(ACOMPANHAMENTO_03[[#This Row],[COD.S]],TABELA_PRODUÇÃO[[COD]:[SERVIÇOS]],3,FALSE),"")</f>
        <v/>
      </c>
      <c r="I468" s="28" t="str">
        <f>IFERROR(VLOOKUP(ACOMPANHAMENTO_03[[#This Row],[COD.S]],TABELA_PRODUÇÃO[[COD]:[UND.]],4,FALSE),"")</f>
        <v/>
      </c>
      <c r="J468" s="141"/>
      <c r="K468" s="58"/>
      <c r="L468" s="9"/>
      <c r="M46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6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6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68" s="140">
        <f>ACOMPANHAMENTO_03[[#This Row],[QUANT]]</f>
        <v>0</v>
      </c>
    </row>
    <row r="469" spans="2:16" x14ac:dyDescent="0.25">
      <c r="B469" s="140" t="str">
        <f>IF(ACOMPANHAMENTO_03[[#This Row],[MAT]]="","",COUNTA($C$8:C469))</f>
        <v/>
      </c>
      <c r="C469" s="3"/>
      <c r="D469" s="28" t="str">
        <f>IFERROR(VLOOKUP(ACOMPANHAMENTO_03[[#This Row],[MAT]],FUNCIONARIOS[],3,FALSE),"")</f>
        <v/>
      </c>
      <c r="E469" s="28" t="str">
        <f>IFERROR(VLOOKUP(ACOMPANHAMENTO_03[[#This Row],[MAT]],FUNCIONARIOS[],4,FALSE),"")</f>
        <v/>
      </c>
      <c r="F469" s="8"/>
      <c r="G469" s="7"/>
      <c r="H469" s="28" t="str">
        <f>IFERROR(VLOOKUP(ACOMPANHAMENTO_03[[#This Row],[COD.S]],TABELA_PRODUÇÃO[[COD]:[SERVIÇOS]],3,FALSE),"")</f>
        <v/>
      </c>
      <c r="I469" s="28" t="str">
        <f>IFERROR(VLOOKUP(ACOMPANHAMENTO_03[[#This Row],[COD.S]],TABELA_PRODUÇÃO[[COD]:[UND.]],4,FALSE),"")</f>
        <v/>
      </c>
      <c r="J469" s="141"/>
      <c r="K469" s="58"/>
      <c r="L469" s="9"/>
      <c r="M46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6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6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69" s="140">
        <f>ACOMPANHAMENTO_03[[#This Row],[QUANT]]</f>
        <v>0</v>
      </c>
    </row>
    <row r="470" spans="2:16" x14ac:dyDescent="0.25">
      <c r="B470" s="140" t="str">
        <f>IF(ACOMPANHAMENTO_03[[#This Row],[MAT]]="","",COUNTA($C$8:C470))</f>
        <v/>
      </c>
      <c r="C470" s="3"/>
      <c r="D470" s="28" t="str">
        <f>IFERROR(VLOOKUP(ACOMPANHAMENTO_03[[#This Row],[MAT]],FUNCIONARIOS[],3,FALSE),"")</f>
        <v/>
      </c>
      <c r="E470" s="28" t="str">
        <f>IFERROR(VLOOKUP(ACOMPANHAMENTO_03[[#This Row],[MAT]],FUNCIONARIOS[],4,FALSE),"")</f>
        <v/>
      </c>
      <c r="F470" s="8"/>
      <c r="G470" s="7"/>
      <c r="H470" s="28" t="str">
        <f>IFERROR(VLOOKUP(ACOMPANHAMENTO_03[[#This Row],[COD.S]],TABELA_PRODUÇÃO[[COD]:[SERVIÇOS]],3,FALSE),"")</f>
        <v/>
      </c>
      <c r="I470" s="28" t="str">
        <f>IFERROR(VLOOKUP(ACOMPANHAMENTO_03[[#This Row],[COD.S]],TABELA_PRODUÇÃO[[COD]:[UND.]],4,FALSE),"")</f>
        <v/>
      </c>
      <c r="J470" s="141"/>
      <c r="K470" s="58"/>
      <c r="L470" s="9"/>
      <c r="M47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7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7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70" s="140">
        <f>ACOMPANHAMENTO_03[[#This Row],[QUANT]]</f>
        <v>0</v>
      </c>
    </row>
    <row r="471" spans="2:16" x14ac:dyDescent="0.25">
      <c r="B471" s="140" t="str">
        <f>IF(ACOMPANHAMENTO_03[[#This Row],[MAT]]="","",COUNTA($C$8:C471))</f>
        <v/>
      </c>
      <c r="C471" s="3"/>
      <c r="D471" s="28" t="str">
        <f>IFERROR(VLOOKUP(ACOMPANHAMENTO_03[[#This Row],[MAT]],FUNCIONARIOS[],3,FALSE),"")</f>
        <v/>
      </c>
      <c r="E471" s="28" t="str">
        <f>IFERROR(VLOOKUP(ACOMPANHAMENTO_03[[#This Row],[MAT]],FUNCIONARIOS[],4,FALSE),"")</f>
        <v/>
      </c>
      <c r="F471" s="8"/>
      <c r="G471" s="7"/>
      <c r="H471" s="28" t="str">
        <f>IFERROR(VLOOKUP(ACOMPANHAMENTO_03[[#This Row],[COD.S]],TABELA_PRODUÇÃO[[COD]:[SERVIÇOS]],3,FALSE),"")</f>
        <v/>
      </c>
      <c r="I471" s="28" t="str">
        <f>IFERROR(VLOOKUP(ACOMPANHAMENTO_03[[#This Row],[COD.S]],TABELA_PRODUÇÃO[[COD]:[UND.]],4,FALSE),"")</f>
        <v/>
      </c>
      <c r="J471" s="141"/>
      <c r="K471" s="58"/>
      <c r="L471" s="9"/>
      <c r="M47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7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7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71" s="140">
        <f>ACOMPANHAMENTO_03[[#This Row],[QUANT]]</f>
        <v>0</v>
      </c>
    </row>
    <row r="472" spans="2:16" x14ac:dyDescent="0.25">
      <c r="B472" s="140" t="str">
        <f>IF(ACOMPANHAMENTO_03[[#This Row],[MAT]]="","",COUNTA($C$8:C472))</f>
        <v/>
      </c>
      <c r="C472" s="3"/>
      <c r="D472" s="28" t="str">
        <f>IFERROR(VLOOKUP(ACOMPANHAMENTO_03[[#This Row],[MAT]],FUNCIONARIOS[],3,FALSE),"")</f>
        <v/>
      </c>
      <c r="E472" s="28" t="str">
        <f>IFERROR(VLOOKUP(ACOMPANHAMENTO_03[[#This Row],[MAT]],FUNCIONARIOS[],4,FALSE),"")</f>
        <v/>
      </c>
      <c r="F472" s="8"/>
      <c r="G472" s="7"/>
      <c r="H472" s="28" t="str">
        <f>IFERROR(VLOOKUP(ACOMPANHAMENTO_03[[#This Row],[COD.S]],TABELA_PRODUÇÃO[[COD]:[SERVIÇOS]],3,FALSE),"")</f>
        <v/>
      </c>
      <c r="I472" s="28" t="str">
        <f>IFERROR(VLOOKUP(ACOMPANHAMENTO_03[[#This Row],[COD.S]],TABELA_PRODUÇÃO[[COD]:[UND.]],4,FALSE),"")</f>
        <v/>
      </c>
      <c r="J472" s="141"/>
      <c r="K472" s="58"/>
      <c r="L472" s="9"/>
      <c r="M47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7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7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72" s="140">
        <f>ACOMPANHAMENTO_03[[#This Row],[QUANT]]</f>
        <v>0</v>
      </c>
    </row>
    <row r="473" spans="2:16" x14ac:dyDescent="0.25">
      <c r="B473" s="140" t="str">
        <f>IF(ACOMPANHAMENTO_03[[#This Row],[MAT]]="","",COUNTA($C$8:C473))</f>
        <v/>
      </c>
      <c r="C473" s="3"/>
      <c r="D473" s="28" t="str">
        <f>IFERROR(VLOOKUP(ACOMPANHAMENTO_03[[#This Row],[MAT]],FUNCIONARIOS[],3,FALSE),"")</f>
        <v/>
      </c>
      <c r="E473" s="28" t="str">
        <f>IFERROR(VLOOKUP(ACOMPANHAMENTO_03[[#This Row],[MAT]],FUNCIONARIOS[],4,FALSE),"")</f>
        <v/>
      </c>
      <c r="F473" s="8"/>
      <c r="G473" s="7"/>
      <c r="H473" s="28" t="str">
        <f>IFERROR(VLOOKUP(ACOMPANHAMENTO_03[[#This Row],[COD.S]],TABELA_PRODUÇÃO[[COD]:[SERVIÇOS]],3,FALSE),"")</f>
        <v/>
      </c>
      <c r="I473" s="28" t="str">
        <f>IFERROR(VLOOKUP(ACOMPANHAMENTO_03[[#This Row],[COD.S]],TABELA_PRODUÇÃO[[COD]:[UND.]],4,FALSE),"")</f>
        <v/>
      </c>
      <c r="J473" s="141"/>
      <c r="K473" s="58"/>
      <c r="L473" s="9"/>
      <c r="M47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7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7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73" s="140">
        <f>ACOMPANHAMENTO_03[[#This Row],[QUANT]]</f>
        <v>0</v>
      </c>
    </row>
    <row r="474" spans="2:16" x14ac:dyDescent="0.25">
      <c r="B474" s="140" t="str">
        <f>IF(ACOMPANHAMENTO_03[[#This Row],[MAT]]="","",COUNTA($C$8:C474))</f>
        <v/>
      </c>
      <c r="C474" s="3"/>
      <c r="D474" s="28" t="str">
        <f>IFERROR(VLOOKUP(ACOMPANHAMENTO_03[[#This Row],[MAT]],FUNCIONARIOS[],3,FALSE),"")</f>
        <v/>
      </c>
      <c r="E474" s="28" t="str">
        <f>IFERROR(VLOOKUP(ACOMPANHAMENTO_03[[#This Row],[MAT]],FUNCIONARIOS[],4,FALSE),"")</f>
        <v/>
      </c>
      <c r="F474" s="8"/>
      <c r="G474" s="7"/>
      <c r="H474" s="28" t="str">
        <f>IFERROR(VLOOKUP(ACOMPANHAMENTO_03[[#This Row],[COD.S]],TABELA_PRODUÇÃO[[COD]:[SERVIÇOS]],3,FALSE),"")</f>
        <v/>
      </c>
      <c r="I474" s="28" t="str">
        <f>IFERROR(VLOOKUP(ACOMPANHAMENTO_03[[#This Row],[COD.S]],TABELA_PRODUÇÃO[[COD]:[UND.]],4,FALSE),"")</f>
        <v/>
      </c>
      <c r="J474" s="141"/>
      <c r="K474" s="58"/>
      <c r="L474" s="9"/>
      <c r="M47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7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7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74" s="140">
        <f>ACOMPANHAMENTO_03[[#This Row],[QUANT]]</f>
        <v>0</v>
      </c>
    </row>
    <row r="475" spans="2:16" x14ac:dyDescent="0.25">
      <c r="B475" s="140" t="str">
        <f>IF(ACOMPANHAMENTO_03[[#This Row],[MAT]]="","",COUNTA($C$8:C475))</f>
        <v/>
      </c>
      <c r="C475" s="3"/>
      <c r="D475" s="28" t="str">
        <f>IFERROR(VLOOKUP(ACOMPANHAMENTO_03[[#This Row],[MAT]],FUNCIONARIOS[],3,FALSE),"")</f>
        <v/>
      </c>
      <c r="E475" s="28" t="str">
        <f>IFERROR(VLOOKUP(ACOMPANHAMENTO_03[[#This Row],[MAT]],FUNCIONARIOS[],4,FALSE),"")</f>
        <v/>
      </c>
      <c r="F475" s="8"/>
      <c r="G475" s="7"/>
      <c r="H475" s="28" t="str">
        <f>IFERROR(VLOOKUP(ACOMPANHAMENTO_03[[#This Row],[COD.S]],TABELA_PRODUÇÃO[[COD]:[SERVIÇOS]],3,FALSE),"")</f>
        <v/>
      </c>
      <c r="I475" s="28" t="str">
        <f>IFERROR(VLOOKUP(ACOMPANHAMENTO_03[[#This Row],[COD.S]],TABELA_PRODUÇÃO[[COD]:[UND.]],4,FALSE),"")</f>
        <v/>
      </c>
      <c r="J475" s="141"/>
      <c r="K475" s="58"/>
      <c r="L475" s="9"/>
      <c r="M47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7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7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75" s="140">
        <f>ACOMPANHAMENTO_03[[#This Row],[QUANT]]</f>
        <v>0</v>
      </c>
    </row>
    <row r="476" spans="2:16" x14ac:dyDescent="0.25">
      <c r="B476" s="140" t="str">
        <f>IF(ACOMPANHAMENTO_03[[#This Row],[MAT]]="","",COUNTA($C$8:C476))</f>
        <v/>
      </c>
      <c r="C476" s="3"/>
      <c r="D476" s="28" t="str">
        <f>IFERROR(VLOOKUP(ACOMPANHAMENTO_03[[#This Row],[MAT]],FUNCIONARIOS[],3,FALSE),"")</f>
        <v/>
      </c>
      <c r="E476" s="28" t="str">
        <f>IFERROR(VLOOKUP(ACOMPANHAMENTO_03[[#This Row],[MAT]],FUNCIONARIOS[],4,FALSE),"")</f>
        <v/>
      </c>
      <c r="F476" s="8"/>
      <c r="G476" s="7"/>
      <c r="H476" s="28" t="str">
        <f>IFERROR(VLOOKUP(ACOMPANHAMENTO_03[[#This Row],[COD.S]],TABELA_PRODUÇÃO[[COD]:[SERVIÇOS]],3,FALSE),"")</f>
        <v/>
      </c>
      <c r="I476" s="28" t="str">
        <f>IFERROR(VLOOKUP(ACOMPANHAMENTO_03[[#This Row],[COD.S]],TABELA_PRODUÇÃO[[COD]:[UND.]],4,FALSE),"")</f>
        <v/>
      </c>
      <c r="J476" s="141"/>
      <c r="K476" s="58"/>
      <c r="L476" s="9"/>
      <c r="M47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7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7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76" s="140">
        <f>ACOMPANHAMENTO_03[[#This Row],[QUANT]]</f>
        <v>0</v>
      </c>
    </row>
    <row r="477" spans="2:16" x14ac:dyDescent="0.25">
      <c r="B477" s="140" t="str">
        <f>IF(ACOMPANHAMENTO_03[[#This Row],[MAT]]="","",COUNTA($C$8:C477))</f>
        <v/>
      </c>
      <c r="C477" s="3"/>
      <c r="D477" s="28" t="str">
        <f>IFERROR(VLOOKUP(ACOMPANHAMENTO_03[[#This Row],[MAT]],FUNCIONARIOS[],3,FALSE),"")</f>
        <v/>
      </c>
      <c r="E477" s="28" t="str">
        <f>IFERROR(VLOOKUP(ACOMPANHAMENTO_03[[#This Row],[MAT]],FUNCIONARIOS[],4,FALSE),"")</f>
        <v/>
      </c>
      <c r="F477" s="8"/>
      <c r="G477" s="7"/>
      <c r="H477" s="28" t="str">
        <f>IFERROR(VLOOKUP(ACOMPANHAMENTO_03[[#This Row],[COD.S]],TABELA_PRODUÇÃO[[COD]:[SERVIÇOS]],3,FALSE),"")</f>
        <v/>
      </c>
      <c r="I477" s="28" t="str">
        <f>IFERROR(VLOOKUP(ACOMPANHAMENTO_03[[#This Row],[COD.S]],TABELA_PRODUÇÃO[[COD]:[UND.]],4,FALSE),"")</f>
        <v/>
      </c>
      <c r="J477" s="141"/>
      <c r="K477" s="58"/>
      <c r="L477" s="9"/>
      <c r="M47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7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7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77" s="140">
        <f>ACOMPANHAMENTO_03[[#This Row],[QUANT]]</f>
        <v>0</v>
      </c>
    </row>
    <row r="478" spans="2:16" x14ac:dyDescent="0.25">
      <c r="B478" s="140" t="str">
        <f>IF(ACOMPANHAMENTO_03[[#This Row],[MAT]]="","",COUNTA($C$8:C478))</f>
        <v/>
      </c>
      <c r="C478" s="3"/>
      <c r="D478" s="28" t="str">
        <f>IFERROR(VLOOKUP(ACOMPANHAMENTO_03[[#This Row],[MAT]],FUNCIONARIOS[],3,FALSE),"")</f>
        <v/>
      </c>
      <c r="E478" s="28" t="str">
        <f>IFERROR(VLOOKUP(ACOMPANHAMENTO_03[[#This Row],[MAT]],FUNCIONARIOS[],4,FALSE),"")</f>
        <v/>
      </c>
      <c r="F478" s="8"/>
      <c r="G478" s="7"/>
      <c r="H478" s="28" t="str">
        <f>IFERROR(VLOOKUP(ACOMPANHAMENTO_03[[#This Row],[COD.S]],TABELA_PRODUÇÃO[[COD]:[SERVIÇOS]],3,FALSE),"")</f>
        <v/>
      </c>
      <c r="I478" s="28" t="str">
        <f>IFERROR(VLOOKUP(ACOMPANHAMENTO_03[[#This Row],[COD.S]],TABELA_PRODUÇÃO[[COD]:[UND.]],4,FALSE),"")</f>
        <v/>
      </c>
      <c r="J478" s="141"/>
      <c r="K478" s="58"/>
      <c r="L478" s="9"/>
      <c r="M47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7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7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78" s="140">
        <f>ACOMPANHAMENTO_03[[#This Row],[QUANT]]</f>
        <v>0</v>
      </c>
    </row>
    <row r="479" spans="2:16" x14ac:dyDescent="0.25">
      <c r="B479" s="140" t="str">
        <f>IF(ACOMPANHAMENTO_03[[#This Row],[MAT]]="","",COUNTA($C$8:C479))</f>
        <v/>
      </c>
      <c r="C479" s="3"/>
      <c r="D479" s="28" t="str">
        <f>IFERROR(VLOOKUP(ACOMPANHAMENTO_03[[#This Row],[MAT]],FUNCIONARIOS[],3,FALSE),"")</f>
        <v/>
      </c>
      <c r="E479" s="28" t="str">
        <f>IFERROR(VLOOKUP(ACOMPANHAMENTO_03[[#This Row],[MAT]],FUNCIONARIOS[],4,FALSE),"")</f>
        <v/>
      </c>
      <c r="F479" s="8"/>
      <c r="G479" s="7"/>
      <c r="H479" s="28" t="str">
        <f>IFERROR(VLOOKUP(ACOMPANHAMENTO_03[[#This Row],[COD.S]],TABELA_PRODUÇÃO[[COD]:[SERVIÇOS]],3,FALSE),"")</f>
        <v/>
      </c>
      <c r="I479" s="28" t="str">
        <f>IFERROR(VLOOKUP(ACOMPANHAMENTO_03[[#This Row],[COD.S]],TABELA_PRODUÇÃO[[COD]:[UND.]],4,FALSE),"")</f>
        <v/>
      </c>
      <c r="J479" s="141"/>
      <c r="K479" s="58"/>
      <c r="L479" s="9"/>
      <c r="M47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7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7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79" s="140">
        <f>ACOMPANHAMENTO_03[[#This Row],[QUANT]]</f>
        <v>0</v>
      </c>
    </row>
    <row r="480" spans="2:16" x14ac:dyDescent="0.25">
      <c r="B480" s="140" t="str">
        <f>IF(ACOMPANHAMENTO_03[[#This Row],[MAT]]="","",COUNTA($C$8:C480))</f>
        <v/>
      </c>
      <c r="C480" s="3"/>
      <c r="D480" s="28" t="str">
        <f>IFERROR(VLOOKUP(ACOMPANHAMENTO_03[[#This Row],[MAT]],FUNCIONARIOS[],3,FALSE),"")</f>
        <v/>
      </c>
      <c r="E480" s="28" t="str">
        <f>IFERROR(VLOOKUP(ACOMPANHAMENTO_03[[#This Row],[MAT]],FUNCIONARIOS[],4,FALSE),"")</f>
        <v/>
      </c>
      <c r="F480" s="8"/>
      <c r="G480" s="7"/>
      <c r="H480" s="28" t="str">
        <f>IFERROR(VLOOKUP(ACOMPANHAMENTO_03[[#This Row],[COD.S]],TABELA_PRODUÇÃO[[COD]:[SERVIÇOS]],3,FALSE),"")</f>
        <v/>
      </c>
      <c r="I480" s="28" t="str">
        <f>IFERROR(VLOOKUP(ACOMPANHAMENTO_03[[#This Row],[COD.S]],TABELA_PRODUÇÃO[[COD]:[UND.]],4,FALSE),"")</f>
        <v/>
      </c>
      <c r="J480" s="141"/>
      <c r="K480" s="58"/>
      <c r="L480" s="9"/>
      <c r="M48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8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8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80" s="140">
        <f>ACOMPANHAMENTO_03[[#This Row],[QUANT]]</f>
        <v>0</v>
      </c>
    </row>
    <row r="481" spans="2:16" x14ac:dyDescent="0.25">
      <c r="B481" s="140" t="str">
        <f>IF(ACOMPANHAMENTO_03[[#This Row],[MAT]]="","",COUNTA($C$8:C481))</f>
        <v/>
      </c>
      <c r="C481" s="3"/>
      <c r="D481" s="28" t="str">
        <f>IFERROR(VLOOKUP(ACOMPANHAMENTO_03[[#This Row],[MAT]],FUNCIONARIOS[],3,FALSE),"")</f>
        <v/>
      </c>
      <c r="E481" s="28" t="str">
        <f>IFERROR(VLOOKUP(ACOMPANHAMENTO_03[[#This Row],[MAT]],FUNCIONARIOS[],4,FALSE),"")</f>
        <v/>
      </c>
      <c r="F481" s="8"/>
      <c r="G481" s="7"/>
      <c r="H481" s="28" t="str">
        <f>IFERROR(VLOOKUP(ACOMPANHAMENTO_03[[#This Row],[COD.S]],TABELA_PRODUÇÃO[[COD]:[SERVIÇOS]],3,FALSE),"")</f>
        <v/>
      </c>
      <c r="I481" s="28" t="str">
        <f>IFERROR(VLOOKUP(ACOMPANHAMENTO_03[[#This Row],[COD.S]],TABELA_PRODUÇÃO[[COD]:[UND.]],4,FALSE),"")</f>
        <v/>
      </c>
      <c r="J481" s="141"/>
      <c r="K481" s="58"/>
      <c r="L481" s="9"/>
      <c r="M48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8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8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81" s="140">
        <f>ACOMPANHAMENTO_03[[#This Row],[QUANT]]</f>
        <v>0</v>
      </c>
    </row>
    <row r="482" spans="2:16" x14ac:dyDescent="0.25">
      <c r="B482" s="140" t="str">
        <f>IF(ACOMPANHAMENTO_03[[#This Row],[MAT]]="","",COUNTA($C$8:C482))</f>
        <v/>
      </c>
      <c r="C482" s="3"/>
      <c r="D482" s="28" t="str">
        <f>IFERROR(VLOOKUP(ACOMPANHAMENTO_03[[#This Row],[MAT]],FUNCIONARIOS[],3,FALSE),"")</f>
        <v/>
      </c>
      <c r="E482" s="28" t="str">
        <f>IFERROR(VLOOKUP(ACOMPANHAMENTO_03[[#This Row],[MAT]],FUNCIONARIOS[],4,FALSE),"")</f>
        <v/>
      </c>
      <c r="F482" s="8"/>
      <c r="G482" s="7"/>
      <c r="H482" s="28" t="str">
        <f>IFERROR(VLOOKUP(ACOMPANHAMENTO_03[[#This Row],[COD.S]],TABELA_PRODUÇÃO[[COD]:[SERVIÇOS]],3,FALSE),"")</f>
        <v/>
      </c>
      <c r="I482" s="28" t="str">
        <f>IFERROR(VLOOKUP(ACOMPANHAMENTO_03[[#This Row],[COD.S]],TABELA_PRODUÇÃO[[COD]:[UND.]],4,FALSE),"")</f>
        <v/>
      </c>
      <c r="J482" s="141"/>
      <c r="K482" s="58"/>
      <c r="L482" s="9"/>
      <c r="M48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8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8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82" s="140">
        <f>ACOMPANHAMENTO_03[[#This Row],[QUANT]]</f>
        <v>0</v>
      </c>
    </row>
    <row r="483" spans="2:16" x14ac:dyDescent="0.25">
      <c r="B483" s="140" t="str">
        <f>IF(ACOMPANHAMENTO_03[[#This Row],[MAT]]="","",COUNTA($C$8:C483))</f>
        <v/>
      </c>
      <c r="C483" s="3"/>
      <c r="D483" s="28" t="str">
        <f>IFERROR(VLOOKUP(ACOMPANHAMENTO_03[[#This Row],[MAT]],FUNCIONARIOS[],3,FALSE),"")</f>
        <v/>
      </c>
      <c r="E483" s="28" t="str">
        <f>IFERROR(VLOOKUP(ACOMPANHAMENTO_03[[#This Row],[MAT]],FUNCIONARIOS[],4,FALSE),"")</f>
        <v/>
      </c>
      <c r="F483" s="8"/>
      <c r="G483" s="7"/>
      <c r="H483" s="28" t="str">
        <f>IFERROR(VLOOKUP(ACOMPANHAMENTO_03[[#This Row],[COD.S]],TABELA_PRODUÇÃO[[COD]:[SERVIÇOS]],3,FALSE),"")</f>
        <v/>
      </c>
      <c r="I483" s="28" t="str">
        <f>IFERROR(VLOOKUP(ACOMPANHAMENTO_03[[#This Row],[COD.S]],TABELA_PRODUÇÃO[[COD]:[UND.]],4,FALSE),"")</f>
        <v/>
      </c>
      <c r="J483" s="141"/>
      <c r="K483" s="58"/>
      <c r="L483" s="9"/>
      <c r="M48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8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8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83" s="140">
        <f>ACOMPANHAMENTO_03[[#This Row],[QUANT]]</f>
        <v>0</v>
      </c>
    </row>
    <row r="484" spans="2:16" x14ac:dyDescent="0.25">
      <c r="B484" s="140" t="str">
        <f>IF(ACOMPANHAMENTO_03[[#This Row],[MAT]]="","",COUNTA($C$8:C484))</f>
        <v/>
      </c>
      <c r="C484" s="3"/>
      <c r="D484" s="28" t="str">
        <f>IFERROR(VLOOKUP(ACOMPANHAMENTO_03[[#This Row],[MAT]],FUNCIONARIOS[],3,FALSE),"")</f>
        <v/>
      </c>
      <c r="E484" s="28" t="str">
        <f>IFERROR(VLOOKUP(ACOMPANHAMENTO_03[[#This Row],[MAT]],FUNCIONARIOS[],4,FALSE),"")</f>
        <v/>
      </c>
      <c r="F484" s="8"/>
      <c r="G484" s="7"/>
      <c r="H484" s="28" t="str">
        <f>IFERROR(VLOOKUP(ACOMPANHAMENTO_03[[#This Row],[COD.S]],TABELA_PRODUÇÃO[[COD]:[SERVIÇOS]],3,FALSE),"")</f>
        <v/>
      </c>
      <c r="I484" s="28" t="str">
        <f>IFERROR(VLOOKUP(ACOMPANHAMENTO_03[[#This Row],[COD.S]],TABELA_PRODUÇÃO[[COD]:[UND.]],4,FALSE),"")</f>
        <v/>
      </c>
      <c r="J484" s="141"/>
      <c r="K484" s="58"/>
      <c r="L484" s="9"/>
      <c r="M48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8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8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84" s="140">
        <f>ACOMPANHAMENTO_03[[#This Row],[QUANT]]</f>
        <v>0</v>
      </c>
    </row>
    <row r="485" spans="2:16" x14ac:dyDescent="0.25">
      <c r="B485" s="140" t="str">
        <f>IF(ACOMPANHAMENTO_03[[#This Row],[MAT]]="","",COUNTA($C$8:C485))</f>
        <v/>
      </c>
      <c r="C485" s="3"/>
      <c r="D485" s="28" t="str">
        <f>IFERROR(VLOOKUP(ACOMPANHAMENTO_03[[#This Row],[MAT]],FUNCIONARIOS[],3,FALSE),"")</f>
        <v/>
      </c>
      <c r="E485" s="28" t="str">
        <f>IFERROR(VLOOKUP(ACOMPANHAMENTO_03[[#This Row],[MAT]],FUNCIONARIOS[],4,FALSE),"")</f>
        <v/>
      </c>
      <c r="F485" s="8"/>
      <c r="G485" s="7"/>
      <c r="H485" s="28" t="str">
        <f>IFERROR(VLOOKUP(ACOMPANHAMENTO_03[[#This Row],[COD.S]],TABELA_PRODUÇÃO[[COD]:[SERVIÇOS]],3,FALSE),"")</f>
        <v/>
      </c>
      <c r="I485" s="28" t="str">
        <f>IFERROR(VLOOKUP(ACOMPANHAMENTO_03[[#This Row],[COD.S]],TABELA_PRODUÇÃO[[COD]:[UND.]],4,FALSE),"")</f>
        <v/>
      </c>
      <c r="J485" s="141"/>
      <c r="K485" s="58"/>
      <c r="L485" s="9"/>
      <c r="M48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8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8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85" s="140">
        <f>ACOMPANHAMENTO_03[[#This Row],[QUANT]]</f>
        <v>0</v>
      </c>
    </row>
    <row r="486" spans="2:16" x14ac:dyDescent="0.25">
      <c r="B486" s="140" t="str">
        <f>IF(ACOMPANHAMENTO_03[[#This Row],[MAT]]="","",COUNTA($C$8:C486))</f>
        <v/>
      </c>
      <c r="C486" s="3"/>
      <c r="D486" s="28" t="str">
        <f>IFERROR(VLOOKUP(ACOMPANHAMENTO_03[[#This Row],[MAT]],FUNCIONARIOS[],3,FALSE),"")</f>
        <v/>
      </c>
      <c r="E486" s="28" t="str">
        <f>IFERROR(VLOOKUP(ACOMPANHAMENTO_03[[#This Row],[MAT]],FUNCIONARIOS[],4,FALSE),"")</f>
        <v/>
      </c>
      <c r="F486" s="8"/>
      <c r="G486" s="7"/>
      <c r="H486" s="28" t="str">
        <f>IFERROR(VLOOKUP(ACOMPANHAMENTO_03[[#This Row],[COD.S]],TABELA_PRODUÇÃO[[COD]:[SERVIÇOS]],3,FALSE),"")</f>
        <v/>
      </c>
      <c r="I486" s="28" t="str">
        <f>IFERROR(VLOOKUP(ACOMPANHAMENTO_03[[#This Row],[COD.S]],TABELA_PRODUÇÃO[[COD]:[UND.]],4,FALSE),"")</f>
        <v/>
      </c>
      <c r="J486" s="141"/>
      <c r="K486" s="58"/>
      <c r="L486" s="9"/>
      <c r="M48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8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8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86" s="140">
        <f>ACOMPANHAMENTO_03[[#This Row],[QUANT]]</f>
        <v>0</v>
      </c>
    </row>
    <row r="487" spans="2:16" x14ac:dyDescent="0.25">
      <c r="B487" s="140" t="str">
        <f>IF(ACOMPANHAMENTO_03[[#This Row],[MAT]]="","",COUNTA($C$8:C487))</f>
        <v/>
      </c>
      <c r="C487" s="3"/>
      <c r="D487" s="28" t="str">
        <f>IFERROR(VLOOKUP(ACOMPANHAMENTO_03[[#This Row],[MAT]],FUNCIONARIOS[],3,FALSE),"")</f>
        <v/>
      </c>
      <c r="E487" s="28" t="str">
        <f>IFERROR(VLOOKUP(ACOMPANHAMENTO_03[[#This Row],[MAT]],FUNCIONARIOS[],4,FALSE),"")</f>
        <v/>
      </c>
      <c r="F487" s="8"/>
      <c r="G487" s="7"/>
      <c r="H487" s="28" t="str">
        <f>IFERROR(VLOOKUP(ACOMPANHAMENTO_03[[#This Row],[COD.S]],TABELA_PRODUÇÃO[[COD]:[SERVIÇOS]],3,FALSE),"")</f>
        <v/>
      </c>
      <c r="I487" s="28" t="str">
        <f>IFERROR(VLOOKUP(ACOMPANHAMENTO_03[[#This Row],[COD.S]],TABELA_PRODUÇÃO[[COD]:[UND.]],4,FALSE),"")</f>
        <v/>
      </c>
      <c r="J487" s="141"/>
      <c r="K487" s="58"/>
      <c r="L487" s="9"/>
      <c r="M48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8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8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87" s="140">
        <f>ACOMPANHAMENTO_03[[#This Row],[QUANT]]</f>
        <v>0</v>
      </c>
    </row>
    <row r="488" spans="2:16" x14ac:dyDescent="0.25">
      <c r="B488" s="140" t="str">
        <f>IF(ACOMPANHAMENTO_03[[#This Row],[MAT]]="","",COUNTA($C$8:C488))</f>
        <v/>
      </c>
      <c r="C488" s="3"/>
      <c r="D488" s="28" t="str">
        <f>IFERROR(VLOOKUP(ACOMPANHAMENTO_03[[#This Row],[MAT]],FUNCIONARIOS[],3,FALSE),"")</f>
        <v/>
      </c>
      <c r="E488" s="28" t="str">
        <f>IFERROR(VLOOKUP(ACOMPANHAMENTO_03[[#This Row],[MAT]],FUNCIONARIOS[],4,FALSE),"")</f>
        <v/>
      </c>
      <c r="F488" s="8"/>
      <c r="G488" s="7"/>
      <c r="H488" s="28" t="str">
        <f>IFERROR(VLOOKUP(ACOMPANHAMENTO_03[[#This Row],[COD.S]],TABELA_PRODUÇÃO[[COD]:[SERVIÇOS]],3,FALSE),"")</f>
        <v/>
      </c>
      <c r="I488" s="28" t="str">
        <f>IFERROR(VLOOKUP(ACOMPANHAMENTO_03[[#This Row],[COD.S]],TABELA_PRODUÇÃO[[COD]:[UND.]],4,FALSE),"")</f>
        <v/>
      </c>
      <c r="J488" s="141"/>
      <c r="K488" s="58"/>
      <c r="L488" s="9"/>
      <c r="M48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8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8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88" s="140">
        <f>ACOMPANHAMENTO_03[[#This Row],[QUANT]]</f>
        <v>0</v>
      </c>
    </row>
    <row r="489" spans="2:16" x14ac:dyDescent="0.25">
      <c r="B489" s="140" t="str">
        <f>IF(ACOMPANHAMENTO_03[[#This Row],[MAT]]="","",COUNTA($C$8:C489))</f>
        <v/>
      </c>
      <c r="C489" s="3"/>
      <c r="D489" s="28" t="str">
        <f>IFERROR(VLOOKUP(ACOMPANHAMENTO_03[[#This Row],[MAT]],FUNCIONARIOS[],3,FALSE),"")</f>
        <v/>
      </c>
      <c r="E489" s="28" t="str">
        <f>IFERROR(VLOOKUP(ACOMPANHAMENTO_03[[#This Row],[MAT]],FUNCIONARIOS[],4,FALSE),"")</f>
        <v/>
      </c>
      <c r="F489" s="8"/>
      <c r="G489" s="7"/>
      <c r="H489" s="28" t="str">
        <f>IFERROR(VLOOKUP(ACOMPANHAMENTO_03[[#This Row],[COD.S]],TABELA_PRODUÇÃO[[COD]:[SERVIÇOS]],3,FALSE),"")</f>
        <v/>
      </c>
      <c r="I489" s="28" t="str">
        <f>IFERROR(VLOOKUP(ACOMPANHAMENTO_03[[#This Row],[COD.S]],TABELA_PRODUÇÃO[[COD]:[UND.]],4,FALSE),"")</f>
        <v/>
      </c>
      <c r="J489" s="141"/>
      <c r="K489" s="58"/>
      <c r="L489" s="9"/>
      <c r="M48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8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8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89" s="140">
        <f>ACOMPANHAMENTO_03[[#This Row],[QUANT]]</f>
        <v>0</v>
      </c>
    </row>
    <row r="490" spans="2:16" x14ac:dyDescent="0.25">
      <c r="B490" s="140" t="str">
        <f>IF(ACOMPANHAMENTO_03[[#This Row],[MAT]]="","",COUNTA($C$8:C490))</f>
        <v/>
      </c>
      <c r="C490" s="3"/>
      <c r="D490" s="28" t="str">
        <f>IFERROR(VLOOKUP(ACOMPANHAMENTO_03[[#This Row],[MAT]],FUNCIONARIOS[],3,FALSE),"")</f>
        <v/>
      </c>
      <c r="E490" s="28" t="str">
        <f>IFERROR(VLOOKUP(ACOMPANHAMENTO_03[[#This Row],[MAT]],FUNCIONARIOS[],4,FALSE),"")</f>
        <v/>
      </c>
      <c r="F490" s="8"/>
      <c r="G490" s="7"/>
      <c r="H490" s="28" t="str">
        <f>IFERROR(VLOOKUP(ACOMPANHAMENTO_03[[#This Row],[COD.S]],TABELA_PRODUÇÃO[[COD]:[SERVIÇOS]],3,FALSE),"")</f>
        <v/>
      </c>
      <c r="I490" s="28" t="str">
        <f>IFERROR(VLOOKUP(ACOMPANHAMENTO_03[[#This Row],[COD.S]],TABELA_PRODUÇÃO[[COD]:[UND.]],4,FALSE),"")</f>
        <v/>
      </c>
      <c r="J490" s="141"/>
      <c r="K490" s="58"/>
      <c r="L490" s="9"/>
      <c r="M49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9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9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90" s="140">
        <f>ACOMPANHAMENTO_03[[#This Row],[QUANT]]</f>
        <v>0</v>
      </c>
    </row>
    <row r="491" spans="2:16" x14ac:dyDescent="0.25">
      <c r="B491" s="140" t="str">
        <f>IF(ACOMPANHAMENTO_03[[#This Row],[MAT]]="","",COUNTA($C$8:C491))</f>
        <v/>
      </c>
      <c r="C491" s="3"/>
      <c r="D491" s="28" t="str">
        <f>IFERROR(VLOOKUP(ACOMPANHAMENTO_03[[#This Row],[MAT]],FUNCIONARIOS[],3,FALSE),"")</f>
        <v/>
      </c>
      <c r="E491" s="28" t="str">
        <f>IFERROR(VLOOKUP(ACOMPANHAMENTO_03[[#This Row],[MAT]],FUNCIONARIOS[],4,FALSE),"")</f>
        <v/>
      </c>
      <c r="F491" s="8"/>
      <c r="G491" s="7"/>
      <c r="H491" s="28" t="str">
        <f>IFERROR(VLOOKUP(ACOMPANHAMENTO_03[[#This Row],[COD.S]],TABELA_PRODUÇÃO[[COD]:[SERVIÇOS]],3,FALSE),"")</f>
        <v/>
      </c>
      <c r="I491" s="28" t="str">
        <f>IFERROR(VLOOKUP(ACOMPANHAMENTO_03[[#This Row],[COD.S]],TABELA_PRODUÇÃO[[COD]:[UND.]],4,FALSE),"")</f>
        <v/>
      </c>
      <c r="J491" s="141"/>
      <c r="K491" s="58"/>
      <c r="L491" s="9"/>
      <c r="M49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9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9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91" s="140">
        <f>ACOMPANHAMENTO_03[[#This Row],[QUANT]]</f>
        <v>0</v>
      </c>
    </row>
    <row r="492" spans="2:16" x14ac:dyDescent="0.25">
      <c r="B492" s="140" t="str">
        <f>IF(ACOMPANHAMENTO_03[[#This Row],[MAT]]="","",COUNTA($C$8:C492))</f>
        <v/>
      </c>
      <c r="C492" s="3"/>
      <c r="D492" s="28" t="str">
        <f>IFERROR(VLOOKUP(ACOMPANHAMENTO_03[[#This Row],[MAT]],FUNCIONARIOS[],3,FALSE),"")</f>
        <v/>
      </c>
      <c r="E492" s="28" t="str">
        <f>IFERROR(VLOOKUP(ACOMPANHAMENTO_03[[#This Row],[MAT]],FUNCIONARIOS[],4,FALSE),"")</f>
        <v/>
      </c>
      <c r="F492" s="8"/>
      <c r="G492" s="7"/>
      <c r="H492" s="28" t="str">
        <f>IFERROR(VLOOKUP(ACOMPANHAMENTO_03[[#This Row],[COD.S]],TABELA_PRODUÇÃO[[COD]:[SERVIÇOS]],3,FALSE),"")</f>
        <v/>
      </c>
      <c r="I492" s="28" t="str">
        <f>IFERROR(VLOOKUP(ACOMPANHAMENTO_03[[#This Row],[COD.S]],TABELA_PRODUÇÃO[[COD]:[UND.]],4,FALSE),"")</f>
        <v/>
      </c>
      <c r="J492" s="141"/>
      <c r="K492" s="58"/>
      <c r="L492" s="9"/>
      <c r="M49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9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9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92" s="140">
        <f>ACOMPANHAMENTO_03[[#This Row],[QUANT]]</f>
        <v>0</v>
      </c>
    </row>
    <row r="493" spans="2:16" x14ac:dyDescent="0.25">
      <c r="B493" s="140" t="str">
        <f>IF(ACOMPANHAMENTO_03[[#This Row],[MAT]]="","",COUNTA($C$8:C493))</f>
        <v/>
      </c>
      <c r="C493" s="3"/>
      <c r="D493" s="28" t="str">
        <f>IFERROR(VLOOKUP(ACOMPANHAMENTO_03[[#This Row],[MAT]],FUNCIONARIOS[],3,FALSE),"")</f>
        <v/>
      </c>
      <c r="E493" s="28" t="str">
        <f>IFERROR(VLOOKUP(ACOMPANHAMENTO_03[[#This Row],[MAT]],FUNCIONARIOS[],4,FALSE),"")</f>
        <v/>
      </c>
      <c r="F493" s="8"/>
      <c r="G493" s="7"/>
      <c r="H493" s="28" t="str">
        <f>IFERROR(VLOOKUP(ACOMPANHAMENTO_03[[#This Row],[COD.S]],TABELA_PRODUÇÃO[[COD]:[SERVIÇOS]],3,FALSE),"")</f>
        <v/>
      </c>
      <c r="I493" s="28" t="str">
        <f>IFERROR(VLOOKUP(ACOMPANHAMENTO_03[[#This Row],[COD.S]],TABELA_PRODUÇÃO[[COD]:[UND.]],4,FALSE),"")</f>
        <v/>
      </c>
      <c r="J493" s="141"/>
      <c r="K493" s="58"/>
      <c r="L493" s="9"/>
      <c r="M49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9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9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93" s="140">
        <f>ACOMPANHAMENTO_03[[#This Row],[QUANT]]</f>
        <v>0</v>
      </c>
    </row>
    <row r="494" spans="2:16" x14ac:dyDescent="0.25">
      <c r="B494" s="140" t="str">
        <f>IF(ACOMPANHAMENTO_03[[#This Row],[MAT]]="","",COUNTA($C$8:C494))</f>
        <v/>
      </c>
      <c r="C494" s="3"/>
      <c r="D494" s="28" t="str">
        <f>IFERROR(VLOOKUP(ACOMPANHAMENTO_03[[#This Row],[MAT]],FUNCIONARIOS[],3,FALSE),"")</f>
        <v/>
      </c>
      <c r="E494" s="28" t="str">
        <f>IFERROR(VLOOKUP(ACOMPANHAMENTO_03[[#This Row],[MAT]],FUNCIONARIOS[],4,FALSE),"")</f>
        <v/>
      </c>
      <c r="F494" s="8"/>
      <c r="G494" s="7"/>
      <c r="H494" s="28" t="str">
        <f>IFERROR(VLOOKUP(ACOMPANHAMENTO_03[[#This Row],[COD.S]],TABELA_PRODUÇÃO[[COD]:[SERVIÇOS]],3,FALSE),"")</f>
        <v/>
      </c>
      <c r="I494" s="28" t="str">
        <f>IFERROR(VLOOKUP(ACOMPANHAMENTO_03[[#This Row],[COD.S]],TABELA_PRODUÇÃO[[COD]:[UND.]],4,FALSE),"")</f>
        <v/>
      </c>
      <c r="J494" s="141"/>
      <c r="K494" s="58"/>
      <c r="L494" s="9"/>
      <c r="M49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9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9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94" s="140">
        <f>ACOMPANHAMENTO_03[[#This Row],[QUANT]]</f>
        <v>0</v>
      </c>
    </row>
    <row r="495" spans="2:16" x14ac:dyDescent="0.25">
      <c r="B495" s="140" t="str">
        <f>IF(ACOMPANHAMENTO_03[[#This Row],[MAT]]="","",COUNTA($C$8:C495))</f>
        <v/>
      </c>
      <c r="C495" s="3"/>
      <c r="D495" s="28" t="str">
        <f>IFERROR(VLOOKUP(ACOMPANHAMENTO_03[[#This Row],[MAT]],FUNCIONARIOS[],3,FALSE),"")</f>
        <v/>
      </c>
      <c r="E495" s="28" t="str">
        <f>IFERROR(VLOOKUP(ACOMPANHAMENTO_03[[#This Row],[MAT]],FUNCIONARIOS[],4,FALSE),"")</f>
        <v/>
      </c>
      <c r="F495" s="8"/>
      <c r="G495" s="7"/>
      <c r="H495" s="28" t="str">
        <f>IFERROR(VLOOKUP(ACOMPANHAMENTO_03[[#This Row],[COD.S]],TABELA_PRODUÇÃO[[COD]:[SERVIÇOS]],3,FALSE),"")</f>
        <v/>
      </c>
      <c r="I495" s="28" t="str">
        <f>IFERROR(VLOOKUP(ACOMPANHAMENTO_03[[#This Row],[COD.S]],TABELA_PRODUÇÃO[[COD]:[UND.]],4,FALSE),"")</f>
        <v/>
      </c>
      <c r="J495" s="141"/>
      <c r="K495" s="58"/>
      <c r="L495" s="9"/>
      <c r="M49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9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9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95" s="140">
        <f>ACOMPANHAMENTO_03[[#This Row],[QUANT]]</f>
        <v>0</v>
      </c>
    </row>
    <row r="496" spans="2:16" x14ac:dyDescent="0.25">
      <c r="B496" s="140" t="str">
        <f>IF(ACOMPANHAMENTO_03[[#This Row],[MAT]]="","",COUNTA($C$8:C496))</f>
        <v/>
      </c>
      <c r="C496" s="3"/>
      <c r="D496" s="28" t="str">
        <f>IFERROR(VLOOKUP(ACOMPANHAMENTO_03[[#This Row],[MAT]],FUNCIONARIOS[],3,FALSE),"")</f>
        <v/>
      </c>
      <c r="E496" s="28" t="str">
        <f>IFERROR(VLOOKUP(ACOMPANHAMENTO_03[[#This Row],[MAT]],FUNCIONARIOS[],4,FALSE),"")</f>
        <v/>
      </c>
      <c r="F496" s="8"/>
      <c r="G496" s="7"/>
      <c r="H496" s="28" t="str">
        <f>IFERROR(VLOOKUP(ACOMPANHAMENTO_03[[#This Row],[COD.S]],TABELA_PRODUÇÃO[[COD]:[SERVIÇOS]],3,FALSE),"")</f>
        <v/>
      </c>
      <c r="I496" s="28" t="str">
        <f>IFERROR(VLOOKUP(ACOMPANHAMENTO_03[[#This Row],[COD.S]],TABELA_PRODUÇÃO[[COD]:[UND.]],4,FALSE),"")</f>
        <v/>
      </c>
      <c r="J496" s="141"/>
      <c r="K496" s="58"/>
      <c r="L496" s="9"/>
      <c r="M49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9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9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96" s="140">
        <f>ACOMPANHAMENTO_03[[#This Row],[QUANT]]</f>
        <v>0</v>
      </c>
    </row>
    <row r="497" spans="2:16" x14ac:dyDescent="0.25">
      <c r="B497" s="140" t="str">
        <f>IF(ACOMPANHAMENTO_03[[#This Row],[MAT]]="","",COUNTA($C$8:C497))</f>
        <v/>
      </c>
      <c r="C497" s="3"/>
      <c r="D497" s="28" t="str">
        <f>IFERROR(VLOOKUP(ACOMPANHAMENTO_03[[#This Row],[MAT]],FUNCIONARIOS[],3,FALSE),"")</f>
        <v/>
      </c>
      <c r="E497" s="28" t="str">
        <f>IFERROR(VLOOKUP(ACOMPANHAMENTO_03[[#This Row],[MAT]],FUNCIONARIOS[],4,FALSE),"")</f>
        <v/>
      </c>
      <c r="F497" s="8"/>
      <c r="G497" s="7"/>
      <c r="H497" s="28" t="str">
        <f>IFERROR(VLOOKUP(ACOMPANHAMENTO_03[[#This Row],[COD.S]],TABELA_PRODUÇÃO[[COD]:[SERVIÇOS]],3,FALSE),"")</f>
        <v/>
      </c>
      <c r="I497" s="28" t="str">
        <f>IFERROR(VLOOKUP(ACOMPANHAMENTO_03[[#This Row],[COD.S]],TABELA_PRODUÇÃO[[COD]:[UND.]],4,FALSE),"")</f>
        <v/>
      </c>
      <c r="J497" s="141"/>
      <c r="K497" s="58"/>
      <c r="L497" s="9"/>
      <c r="M49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9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9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97" s="140">
        <f>ACOMPANHAMENTO_03[[#This Row],[QUANT]]</f>
        <v>0</v>
      </c>
    </row>
    <row r="498" spans="2:16" x14ac:dyDescent="0.25">
      <c r="B498" s="140" t="str">
        <f>IF(ACOMPANHAMENTO_03[[#This Row],[MAT]]="","",COUNTA($C$8:C498))</f>
        <v/>
      </c>
      <c r="C498" s="3"/>
      <c r="D498" s="28" t="str">
        <f>IFERROR(VLOOKUP(ACOMPANHAMENTO_03[[#This Row],[MAT]],FUNCIONARIOS[],3,FALSE),"")</f>
        <v/>
      </c>
      <c r="E498" s="28" t="str">
        <f>IFERROR(VLOOKUP(ACOMPANHAMENTO_03[[#This Row],[MAT]],FUNCIONARIOS[],4,FALSE),"")</f>
        <v/>
      </c>
      <c r="F498" s="8"/>
      <c r="G498" s="7"/>
      <c r="H498" s="28" t="str">
        <f>IFERROR(VLOOKUP(ACOMPANHAMENTO_03[[#This Row],[COD.S]],TABELA_PRODUÇÃO[[COD]:[SERVIÇOS]],3,FALSE),"")</f>
        <v/>
      </c>
      <c r="I498" s="28" t="str">
        <f>IFERROR(VLOOKUP(ACOMPANHAMENTO_03[[#This Row],[COD.S]],TABELA_PRODUÇÃO[[COD]:[UND.]],4,FALSE),"")</f>
        <v/>
      </c>
      <c r="J498" s="141"/>
      <c r="K498" s="58"/>
      <c r="L498" s="9"/>
      <c r="M49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9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9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98" s="140">
        <f>ACOMPANHAMENTO_03[[#This Row],[QUANT]]</f>
        <v>0</v>
      </c>
    </row>
    <row r="499" spans="2:16" x14ac:dyDescent="0.25">
      <c r="B499" s="140" t="str">
        <f>IF(ACOMPANHAMENTO_03[[#This Row],[MAT]]="","",COUNTA($C$8:C499))</f>
        <v/>
      </c>
      <c r="C499" s="3"/>
      <c r="D499" s="28" t="str">
        <f>IFERROR(VLOOKUP(ACOMPANHAMENTO_03[[#This Row],[MAT]],FUNCIONARIOS[],3,FALSE),"")</f>
        <v/>
      </c>
      <c r="E499" s="28" t="str">
        <f>IFERROR(VLOOKUP(ACOMPANHAMENTO_03[[#This Row],[MAT]],FUNCIONARIOS[],4,FALSE),"")</f>
        <v/>
      </c>
      <c r="F499" s="8"/>
      <c r="G499" s="7"/>
      <c r="H499" s="28" t="str">
        <f>IFERROR(VLOOKUP(ACOMPANHAMENTO_03[[#This Row],[COD.S]],TABELA_PRODUÇÃO[[COD]:[SERVIÇOS]],3,FALSE),"")</f>
        <v/>
      </c>
      <c r="I499" s="28" t="str">
        <f>IFERROR(VLOOKUP(ACOMPANHAMENTO_03[[#This Row],[COD.S]],TABELA_PRODUÇÃO[[COD]:[UND.]],4,FALSE),"")</f>
        <v/>
      </c>
      <c r="J499" s="141"/>
      <c r="K499" s="58"/>
      <c r="L499" s="9"/>
      <c r="M49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49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49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499" s="140">
        <f>ACOMPANHAMENTO_03[[#This Row],[QUANT]]</f>
        <v>0</v>
      </c>
    </row>
    <row r="500" spans="2:16" x14ac:dyDescent="0.25">
      <c r="B500" s="140" t="str">
        <f>IF(ACOMPANHAMENTO_03[[#This Row],[MAT]]="","",COUNTA($C$8:C500))</f>
        <v/>
      </c>
      <c r="C500" s="3"/>
      <c r="D500" s="28" t="str">
        <f>IFERROR(VLOOKUP(ACOMPANHAMENTO_03[[#This Row],[MAT]],FUNCIONARIOS[],3,FALSE),"")</f>
        <v/>
      </c>
      <c r="E500" s="28" t="str">
        <f>IFERROR(VLOOKUP(ACOMPANHAMENTO_03[[#This Row],[MAT]],FUNCIONARIOS[],4,FALSE),"")</f>
        <v/>
      </c>
      <c r="F500" s="8"/>
      <c r="G500" s="7"/>
      <c r="H500" s="28" t="str">
        <f>IFERROR(VLOOKUP(ACOMPANHAMENTO_03[[#This Row],[COD.S]],TABELA_PRODUÇÃO[[COD]:[SERVIÇOS]],3,FALSE),"")</f>
        <v/>
      </c>
      <c r="I500" s="28" t="str">
        <f>IFERROR(VLOOKUP(ACOMPANHAMENTO_03[[#This Row],[COD.S]],TABELA_PRODUÇÃO[[COD]:[UND.]],4,FALSE),"")</f>
        <v/>
      </c>
      <c r="J500" s="141"/>
      <c r="K500" s="58"/>
      <c r="L500" s="9"/>
      <c r="M50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0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0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00" s="140">
        <f>ACOMPANHAMENTO_03[[#This Row],[QUANT]]</f>
        <v>0</v>
      </c>
    </row>
    <row r="501" spans="2:16" x14ac:dyDescent="0.25">
      <c r="B501" s="140" t="str">
        <f>IF(ACOMPANHAMENTO_03[[#This Row],[MAT]]="","",COUNTA($C$8:C501))</f>
        <v/>
      </c>
      <c r="C501" s="3"/>
      <c r="D501" s="28" t="str">
        <f>IFERROR(VLOOKUP(ACOMPANHAMENTO_03[[#This Row],[MAT]],FUNCIONARIOS[],3,FALSE),"")</f>
        <v/>
      </c>
      <c r="E501" s="28" t="str">
        <f>IFERROR(VLOOKUP(ACOMPANHAMENTO_03[[#This Row],[MAT]],FUNCIONARIOS[],4,FALSE),"")</f>
        <v/>
      </c>
      <c r="F501" s="8"/>
      <c r="G501" s="7"/>
      <c r="H501" s="28" t="str">
        <f>IFERROR(VLOOKUP(ACOMPANHAMENTO_03[[#This Row],[COD.S]],TABELA_PRODUÇÃO[[COD]:[SERVIÇOS]],3,FALSE),"")</f>
        <v/>
      </c>
      <c r="I501" s="28" t="str">
        <f>IFERROR(VLOOKUP(ACOMPANHAMENTO_03[[#This Row],[COD.S]],TABELA_PRODUÇÃO[[COD]:[UND.]],4,FALSE),"")</f>
        <v/>
      </c>
      <c r="J501" s="141"/>
      <c r="K501" s="58"/>
      <c r="L501" s="9"/>
      <c r="M50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0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0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01" s="140">
        <f>ACOMPANHAMENTO_03[[#This Row],[QUANT]]</f>
        <v>0</v>
      </c>
    </row>
    <row r="502" spans="2:16" x14ac:dyDescent="0.25">
      <c r="B502" s="140" t="str">
        <f>IF(ACOMPANHAMENTO_03[[#This Row],[MAT]]="","",COUNTA($C$8:C502))</f>
        <v/>
      </c>
      <c r="C502" s="3"/>
      <c r="D502" s="28" t="str">
        <f>IFERROR(VLOOKUP(ACOMPANHAMENTO_03[[#This Row],[MAT]],FUNCIONARIOS[],3,FALSE),"")</f>
        <v/>
      </c>
      <c r="E502" s="28" t="str">
        <f>IFERROR(VLOOKUP(ACOMPANHAMENTO_03[[#This Row],[MAT]],FUNCIONARIOS[],4,FALSE),"")</f>
        <v/>
      </c>
      <c r="F502" s="8"/>
      <c r="G502" s="7"/>
      <c r="H502" s="28" t="str">
        <f>IFERROR(VLOOKUP(ACOMPANHAMENTO_03[[#This Row],[COD.S]],TABELA_PRODUÇÃO[[COD]:[SERVIÇOS]],3,FALSE),"")</f>
        <v/>
      </c>
      <c r="I502" s="28" t="str">
        <f>IFERROR(VLOOKUP(ACOMPANHAMENTO_03[[#This Row],[COD.S]],TABELA_PRODUÇÃO[[COD]:[UND.]],4,FALSE),"")</f>
        <v/>
      </c>
      <c r="J502" s="141"/>
      <c r="K502" s="58"/>
      <c r="L502" s="9"/>
      <c r="M50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0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0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02" s="140">
        <f>ACOMPANHAMENTO_03[[#This Row],[QUANT]]</f>
        <v>0</v>
      </c>
    </row>
    <row r="503" spans="2:16" x14ac:dyDescent="0.25">
      <c r="B503" s="140" t="str">
        <f>IF(ACOMPANHAMENTO_03[[#This Row],[MAT]]="","",COUNTA($C$8:C503))</f>
        <v/>
      </c>
      <c r="C503" s="3"/>
      <c r="D503" s="28" t="str">
        <f>IFERROR(VLOOKUP(ACOMPANHAMENTO_03[[#This Row],[MAT]],FUNCIONARIOS[],3,FALSE),"")</f>
        <v/>
      </c>
      <c r="E503" s="28" t="str">
        <f>IFERROR(VLOOKUP(ACOMPANHAMENTO_03[[#This Row],[MAT]],FUNCIONARIOS[],4,FALSE),"")</f>
        <v/>
      </c>
      <c r="F503" s="8"/>
      <c r="G503" s="7"/>
      <c r="H503" s="28" t="str">
        <f>IFERROR(VLOOKUP(ACOMPANHAMENTO_03[[#This Row],[COD.S]],TABELA_PRODUÇÃO[[COD]:[SERVIÇOS]],3,FALSE),"")</f>
        <v/>
      </c>
      <c r="I503" s="28" t="str">
        <f>IFERROR(VLOOKUP(ACOMPANHAMENTO_03[[#This Row],[COD.S]],TABELA_PRODUÇÃO[[COD]:[UND.]],4,FALSE),"")</f>
        <v/>
      </c>
      <c r="J503" s="141"/>
      <c r="K503" s="58"/>
      <c r="L503" s="9"/>
      <c r="M50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0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0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03" s="140">
        <f>ACOMPANHAMENTO_03[[#This Row],[QUANT]]</f>
        <v>0</v>
      </c>
    </row>
    <row r="504" spans="2:16" x14ac:dyDescent="0.25">
      <c r="B504" s="140" t="str">
        <f>IF(ACOMPANHAMENTO_03[[#This Row],[MAT]]="","",COUNTA($C$8:C504))</f>
        <v/>
      </c>
      <c r="C504" s="3"/>
      <c r="D504" s="28" t="str">
        <f>IFERROR(VLOOKUP(ACOMPANHAMENTO_03[[#This Row],[MAT]],FUNCIONARIOS[],3,FALSE),"")</f>
        <v/>
      </c>
      <c r="E504" s="28" t="str">
        <f>IFERROR(VLOOKUP(ACOMPANHAMENTO_03[[#This Row],[MAT]],FUNCIONARIOS[],4,FALSE),"")</f>
        <v/>
      </c>
      <c r="F504" s="8"/>
      <c r="G504" s="7"/>
      <c r="H504" s="28" t="str">
        <f>IFERROR(VLOOKUP(ACOMPANHAMENTO_03[[#This Row],[COD.S]],TABELA_PRODUÇÃO[[COD]:[SERVIÇOS]],3,FALSE),"")</f>
        <v/>
      </c>
      <c r="I504" s="28" t="str">
        <f>IFERROR(VLOOKUP(ACOMPANHAMENTO_03[[#This Row],[COD.S]],TABELA_PRODUÇÃO[[COD]:[UND.]],4,FALSE),"")</f>
        <v/>
      </c>
      <c r="J504" s="141"/>
      <c r="K504" s="58"/>
      <c r="L504" s="9"/>
      <c r="M50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0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0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04" s="140">
        <f>ACOMPANHAMENTO_03[[#This Row],[QUANT]]</f>
        <v>0</v>
      </c>
    </row>
    <row r="505" spans="2:16" x14ac:dyDescent="0.25">
      <c r="B505" s="140" t="str">
        <f>IF(ACOMPANHAMENTO_03[[#This Row],[MAT]]="","",COUNTA($C$8:C505))</f>
        <v/>
      </c>
      <c r="C505" s="3"/>
      <c r="D505" s="28" t="str">
        <f>IFERROR(VLOOKUP(ACOMPANHAMENTO_03[[#This Row],[MAT]],FUNCIONARIOS[],3,FALSE),"")</f>
        <v/>
      </c>
      <c r="E505" s="28" t="str">
        <f>IFERROR(VLOOKUP(ACOMPANHAMENTO_03[[#This Row],[MAT]],FUNCIONARIOS[],4,FALSE),"")</f>
        <v/>
      </c>
      <c r="F505" s="8"/>
      <c r="G505" s="7"/>
      <c r="H505" s="28" t="str">
        <f>IFERROR(VLOOKUP(ACOMPANHAMENTO_03[[#This Row],[COD.S]],TABELA_PRODUÇÃO[[COD]:[SERVIÇOS]],3,FALSE),"")</f>
        <v/>
      </c>
      <c r="I505" s="28" t="str">
        <f>IFERROR(VLOOKUP(ACOMPANHAMENTO_03[[#This Row],[COD.S]],TABELA_PRODUÇÃO[[COD]:[UND.]],4,FALSE),"")</f>
        <v/>
      </c>
      <c r="J505" s="141"/>
      <c r="K505" s="58"/>
      <c r="L505" s="9"/>
      <c r="M50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0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0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05" s="140">
        <f>ACOMPANHAMENTO_03[[#This Row],[QUANT]]</f>
        <v>0</v>
      </c>
    </row>
    <row r="506" spans="2:16" x14ac:dyDescent="0.25">
      <c r="B506" s="140" t="str">
        <f>IF(ACOMPANHAMENTO_03[[#This Row],[MAT]]="","",COUNTA($C$8:C506))</f>
        <v/>
      </c>
      <c r="C506" s="3"/>
      <c r="D506" s="28" t="str">
        <f>IFERROR(VLOOKUP(ACOMPANHAMENTO_03[[#This Row],[MAT]],FUNCIONARIOS[],3,FALSE),"")</f>
        <v/>
      </c>
      <c r="E506" s="28" t="str">
        <f>IFERROR(VLOOKUP(ACOMPANHAMENTO_03[[#This Row],[MAT]],FUNCIONARIOS[],4,FALSE),"")</f>
        <v/>
      </c>
      <c r="F506" s="8"/>
      <c r="G506" s="7"/>
      <c r="H506" s="28" t="str">
        <f>IFERROR(VLOOKUP(ACOMPANHAMENTO_03[[#This Row],[COD.S]],TABELA_PRODUÇÃO[[COD]:[SERVIÇOS]],3,FALSE),"")</f>
        <v/>
      </c>
      <c r="I506" s="28" t="str">
        <f>IFERROR(VLOOKUP(ACOMPANHAMENTO_03[[#This Row],[COD.S]],TABELA_PRODUÇÃO[[COD]:[UND.]],4,FALSE),"")</f>
        <v/>
      </c>
      <c r="J506" s="141"/>
      <c r="K506" s="58"/>
      <c r="L506" s="9"/>
      <c r="M50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0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0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06" s="140">
        <f>ACOMPANHAMENTO_03[[#This Row],[QUANT]]</f>
        <v>0</v>
      </c>
    </row>
    <row r="507" spans="2:16" x14ac:dyDescent="0.25">
      <c r="B507" s="140" t="str">
        <f>IF(ACOMPANHAMENTO_03[[#This Row],[MAT]]="","",COUNTA($C$8:C507))</f>
        <v/>
      </c>
      <c r="C507" s="3"/>
      <c r="D507" s="28" t="str">
        <f>IFERROR(VLOOKUP(ACOMPANHAMENTO_03[[#This Row],[MAT]],FUNCIONARIOS[],3,FALSE),"")</f>
        <v/>
      </c>
      <c r="E507" s="28" t="str">
        <f>IFERROR(VLOOKUP(ACOMPANHAMENTO_03[[#This Row],[MAT]],FUNCIONARIOS[],4,FALSE),"")</f>
        <v/>
      </c>
      <c r="F507" s="8"/>
      <c r="G507" s="7"/>
      <c r="H507" s="28" t="str">
        <f>IFERROR(VLOOKUP(ACOMPANHAMENTO_03[[#This Row],[COD.S]],TABELA_PRODUÇÃO[[COD]:[SERVIÇOS]],3,FALSE),"")</f>
        <v/>
      </c>
      <c r="I507" s="28" t="str">
        <f>IFERROR(VLOOKUP(ACOMPANHAMENTO_03[[#This Row],[COD.S]],TABELA_PRODUÇÃO[[COD]:[UND.]],4,FALSE),"")</f>
        <v/>
      </c>
      <c r="J507" s="141"/>
      <c r="K507" s="58"/>
      <c r="L507" s="9"/>
      <c r="M50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0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0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07" s="140">
        <f>ACOMPANHAMENTO_03[[#This Row],[QUANT]]</f>
        <v>0</v>
      </c>
    </row>
    <row r="508" spans="2:16" x14ac:dyDescent="0.25">
      <c r="B508" s="140" t="str">
        <f>IF(ACOMPANHAMENTO_03[[#This Row],[MAT]]="","",COUNTA($C$8:C508))</f>
        <v/>
      </c>
      <c r="C508" s="3"/>
      <c r="D508" s="28" t="str">
        <f>IFERROR(VLOOKUP(ACOMPANHAMENTO_03[[#This Row],[MAT]],FUNCIONARIOS[],3,FALSE),"")</f>
        <v/>
      </c>
      <c r="E508" s="28" t="str">
        <f>IFERROR(VLOOKUP(ACOMPANHAMENTO_03[[#This Row],[MAT]],FUNCIONARIOS[],4,FALSE),"")</f>
        <v/>
      </c>
      <c r="F508" s="8"/>
      <c r="G508" s="7"/>
      <c r="H508" s="28" t="str">
        <f>IFERROR(VLOOKUP(ACOMPANHAMENTO_03[[#This Row],[COD.S]],TABELA_PRODUÇÃO[[COD]:[SERVIÇOS]],3,FALSE),"")</f>
        <v/>
      </c>
      <c r="I508" s="28" t="str">
        <f>IFERROR(VLOOKUP(ACOMPANHAMENTO_03[[#This Row],[COD.S]],TABELA_PRODUÇÃO[[COD]:[UND.]],4,FALSE),"")</f>
        <v/>
      </c>
      <c r="J508" s="141"/>
      <c r="K508" s="58"/>
      <c r="L508" s="9"/>
      <c r="M50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0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0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08" s="140">
        <f>ACOMPANHAMENTO_03[[#This Row],[QUANT]]</f>
        <v>0</v>
      </c>
    </row>
    <row r="509" spans="2:16" x14ac:dyDescent="0.25">
      <c r="B509" s="140" t="str">
        <f>IF(ACOMPANHAMENTO_03[[#This Row],[MAT]]="","",COUNTA($C$8:C509))</f>
        <v/>
      </c>
      <c r="C509" s="3"/>
      <c r="D509" s="28" t="str">
        <f>IFERROR(VLOOKUP(ACOMPANHAMENTO_03[[#This Row],[MAT]],FUNCIONARIOS[],3,FALSE),"")</f>
        <v/>
      </c>
      <c r="E509" s="28" t="str">
        <f>IFERROR(VLOOKUP(ACOMPANHAMENTO_03[[#This Row],[MAT]],FUNCIONARIOS[],4,FALSE),"")</f>
        <v/>
      </c>
      <c r="F509" s="8"/>
      <c r="G509" s="7"/>
      <c r="H509" s="28" t="str">
        <f>IFERROR(VLOOKUP(ACOMPANHAMENTO_03[[#This Row],[COD.S]],TABELA_PRODUÇÃO[[COD]:[SERVIÇOS]],3,FALSE),"")</f>
        <v/>
      </c>
      <c r="I509" s="28" t="str">
        <f>IFERROR(VLOOKUP(ACOMPANHAMENTO_03[[#This Row],[COD.S]],TABELA_PRODUÇÃO[[COD]:[UND.]],4,FALSE),"")</f>
        <v/>
      </c>
      <c r="J509" s="141"/>
      <c r="K509" s="58"/>
      <c r="L509" s="9"/>
      <c r="M50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0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0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09" s="140">
        <f>ACOMPANHAMENTO_03[[#This Row],[QUANT]]</f>
        <v>0</v>
      </c>
    </row>
    <row r="510" spans="2:16" x14ac:dyDescent="0.25">
      <c r="B510" s="140" t="str">
        <f>IF(ACOMPANHAMENTO_03[[#This Row],[MAT]]="","",COUNTA($C$8:C510))</f>
        <v/>
      </c>
      <c r="C510" s="3"/>
      <c r="D510" s="28" t="str">
        <f>IFERROR(VLOOKUP(ACOMPANHAMENTO_03[[#This Row],[MAT]],FUNCIONARIOS[],3,FALSE),"")</f>
        <v/>
      </c>
      <c r="E510" s="28" t="str">
        <f>IFERROR(VLOOKUP(ACOMPANHAMENTO_03[[#This Row],[MAT]],FUNCIONARIOS[],4,FALSE),"")</f>
        <v/>
      </c>
      <c r="F510" s="8"/>
      <c r="G510" s="7"/>
      <c r="H510" s="28" t="str">
        <f>IFERROR(VLOOKUP(ACOMPANHAMENTO_03[[#This Row],[COD.S]],TABELA_PRODUÇÃO[[COD]:[SERVIÇOS]],3,FALSE),"")</f>
        <v/>
      </c>
      <c r="I510" s="28" t="str">
        <f>IFERROR(VLOOKUP(ACOMPANHAMENTO_03[[#This Row],[COD.S]],TABELA_PRODUÇÃO[[COD]:[UND.]],4,FALSE),"")</f>
        <v/>
      </c>
      <c r="J510" s="141"/>
      <c r="K510" s="58"/>
      <c r="L510" s="9"/>
      <c r="M51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1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1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10" s="140">
        <f>ACOMPANHAMENTO_03[[#This Row],[QUANT]]</f>
        <v>0</v>
      </c>
    </row>
    <row r="511" spans="2:16" x14ac:dyDescent="0.25">
      <c r="B511" s="140" t="str">
        <f>IF(ACOMPANHAMENTO_03[[#This Row],[MAT]]="","",COUNTA($C$8:C511))</f>
        <v/>
      </c>
      <c r="C511" s="3"/>
      <c r="D511" s="28" t="str">
        <f>IFERROR(VLOOKUP(ACOMPANHAMENTO_03[[#This Row],[MAT]],FUNCIONARIOS[],3,FALSE),"")</f>
        <v/>
      </c>
      <c r="E511" s="28" t="str">
        <f>IFERROR(VLOOKUP(ACOMPANHAMENTO_03[[#This Row],[MAT]],FUNCIONARIOS[],4,FALSE),"")</f>
        <v/>
      </c>
      <c r="F511" s="8"/>
      <c r="G511" s="7"/>
      <c r="H511" s="28" t="str">
        <f>IFERROR(VLOOKUP(ACOMPANHAMENTO_03[[#This Row],[COD.S]],TABELA_PRODUÇÃO[[COD]:[SERVIÇOS]],3,FALSE),"")</f>
        <v/>
      </c>
      <c r="I511" s="28" t="str">
        <f>IFERROR(VLOOKUP(ACOMPANHAMENTO_03[[#This Row],[COD.S]],TABELA_PRODUÇÃO[[COD]:[UND.]],4,FALSE),"")</f>
        <v/>
      </c>
      <c r="J511" s="141"/>
      <c r="K511" s="58"/>
      <c r="L511" s="9"/>
      <c r="M51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1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1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11" s="140">
        <f>ACOMPANHAMENTO_03[[#This Row],[QUANT]]</f>
        <v>0</v>
      </c>
    </row>
    <row r="512" spans="2:16" x14ac:dyDescent="0.25">
      <c r="B512" s="140" t="str">
        <f>IF(ACOMPANHAMENTO_03[[#This Row],[MAT]]="","",COUNTA($C$8:C512))</f>
        <v/>
      </c>
      <c r="C512" s="3"/>
      <c r="D512" s="28" t="str">
        <f>IFERROR(VLOOKUP(ACOMPANHAMENTO_03[[#This Row],[MAT]],FUNCIONARIOS[],3,FALSE),"")</f>
        <v/>
      </c>
      <c r="E512" s="28" t="str">
        <f>IFERROR(VLOOKUP(ACOMPANHAMENTO_03[[#This Row],[MAT]],FUNCIONARIOS[],4,FALSE),"")</f>
        <v/>
      </c>
      <c r="F512" s="8"/>
      <c r="G512" s="7"/>
      <c r="H512" s="28" t="str">
        <f>IFERROR(VLOOKUP(ACOMPANHAMENTO_03[[#This Row],[COD.S]],TABELA_PRODUÇÃO[[COD]:[SERVIÇOS]],3,FALSE),"")</f>
        <v/>
      </c>
      <c r="I512" s="28" t="str">
        <f>IFERROR(VLOOKUP(ACOMPANHAMENTO_03[[#This Row],[COD.S]],TABELA_PRODUÇÃO[[COD]:[UND.]],4,FALSE),"")</f>
        <v/>
      </c>
      <c r="J512" s="141"/>
      <c r="K512" s="58"/>
      <c r="L512" s="9"/>
      <c r="M51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1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1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12" s="140">
        <f>ACOMPANHAMENTO_03[[#This Row],[QUANT]]</f>
        <v>0</v>
      </c>
    </row>
    <row r="513" spans="2:16" x14ac:dyDescent="0.25">
      <c r="B513" s="140" t="str">
        <f>IF(ACOMPANHAMENTO_03[[#This Row],[MAT]]="","",COUNTA($C$8:C513))</f>
        <v/>
      </c>
      <c r="C513" s="3"/>
      <c r="D513" s="28" t="str">
        <f>IFERROR(VLOOKUP(ACOMPANHAMENTO_03[[#This Row],[MAT]],FUNCIONARIOS[],3,FALSE),"")</f>
        <v/>
      </c>
      <c r="E513" s="28" t="str">
        <f>IFERROR(VLOOKUP(ACOMPANHAMENTO_03[[#This Row],[MAT]],FUNCIONARIOS[],4,FALSE),"")</f>
        <v/>
      </c>
      <c r="F513" s="8"/>
      <c r="G513" s="7"/>
      <c r="H513" s="28" t="str">
        <f>IFERROR(VLOOKUP(ACOMPANHAMENTO_03[[#This Row],[COD.S]],TABELA_PRODUÇÃO[[COD]:[SERVIÇOS]],3,FALSE),"")</f>
        <v/>
      </c>
      <c r="I513" s="28" t="str">
        <f>IFERROR(VLOOKUP(ACOMPANHAMENTO_03[[#This Row],[COD.S]],TABELA_PRODUÇÃO[[COD]:[UND.]],4,FALSE),"")</f>
        <v/>
      </c>
      <c r="J513" s="141"/>
      <c r="K513" s="58"/>
      <c r="L513" s="9"/>
      <c r="M51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1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1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13" s="140">
        <f>ACOMPANHAMENTO_03[[#This Row],[QUANT]]</f>
        <v>0</v>
      </c>
    </row>
    <row r="514" spans="2:16" x14ac:dyDescent="0.25">
      <c r="B514" s="140" t="str">
        <f>IF(ACOMPANHAMENTO_03[[#This Row],[MAT]]="","",COUNTA($C$8:C514))</f>
        <v/>
      </c>
      <c r="C514" s="3"/>
      <c r="D514" s="28" t="str">
        <f>IFERROR(VLOOKUP(ACOMPANHAMENTO_03[[#This Row],[MAT]],FUNCIONARIOS[],3,FALSE),"")</f>
        <v/>
      </c>
      <c r="E514" s="28" t="str">
        <f>IFERROR(VLOOKUP(ACOMPANHAMENTO_03[[#This Row],[MAT]],FUNCIONARIOS[],4,FALSE),"")</f>
        <v/>
      </c>
      <c r="F514" s="8"/>
      <c r="G514" s="7"/>
      <c r="H514" s="28" t="str">
        <f>IFERROR(VLOOKUP(ACOMPANHAMENTO_03[[#This Row],[COD.S]],TABELA_PRODUÇÃO[[COD]:[SERVIÇOS]],3,FALSE),"")</f>
        <v/>
      </c>
      <c r="I514" s="28" t="str">
        <f>IFERROR(VLOOKUP(ACOMPANHAMENTO_03[[#This Row],[COD.S]],TABELA_PRODUÇÃO[[COD]:[UND.]],4,FALSE),"")</f>
        <v/>
      </c>
      <c r="J514" s="141"/>
      <c r="K514" s="58"/>
      <c r="L514" s="9"/>
      <c r="M51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1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1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14" s="140">
        <f>ACOMPANHAMENTO_03[[#This Row],[QUANT]]</f>
        <v>0</v>
      </c>
    </row>
    <row r="515" spans="2:16" x14ac:dyDescent="0.25">
      <c r="B515" s="140" t="str">
        <f>IF(ACOMPANHAMENTO_03[[#This Row],[MAT]]="","",COUNTA($C$8:C515))</f>
        <v/>
      </c>
      <c r="C515" s="3"/>
      <c r="D515" s="28" t="str">
        <f>IFERROR(VLOOKUP(ACOMPANHAMENTO_03[[#This Row],[MAT]],FUNCIONARIOS[],3,FALSE),"")</f>
        <v/>
      </c>
      <c r="E515" s="28" t="str">
        <f>IFERROR(VLOOKUP(ACOMPANHAMENTO_03[[#This Row],[MAT]],FUNCIONARIOS[],4,FALSE),"")</f>
        <v/>
      </c>
      <c r="F515" s="8"/>
      <c r="G515" s="7"/>
      <c r="H515" s="28" t="str">
        <f>IFERROR(VLOOKUP(ACOMPANHAMENTO_03[[#This Row],[COD.S]],TABELA_PRODUÇÃO[[COD]:[SERVIÇOS]],3,FALSE),"")</f>
        <v/>
      </c>
      <c r="I515" s="28" t="str">
        <f>IFERROR(VLOOKUP(ACOMPANHAMENTO_03[[#This Row],[COD.S]],TABELA_PRODUÇÃO[[COD]:[UND.]],4,FALSE),"")</f>
        <v/>
      </c>
      <c r="J515" s="141"/>
      <c r="K515" s="58"/>
      <c r="L515" s="9"/>
      <c r="M51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1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1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15" s="140">
        <f>ACOMPANHAMENTO_03[[#This Row],[QUANT]]</f>
        <v>0</v>
      </c>
    </row>
    <row r="516" spans="2:16" x14ac:dyDescent="0.25">
      <c r="B516" s="140" t="str">
        <f>IF(ACOMPANHAMENTO_03[[#This Row],[MAT]]="","",COUNTA($C$8:C516))</f>
        <v/>
      </c>
      <c r="C516" s="3"/>
      <c r="D516" s="28" t="str">
        <f>IFERROR(VLOOKUP(ACOMPANHAMENTO_03[[#This Row],[MAT]],FUNCIONARIOS[],3,FALSE),"")</f>
        <v/>
      </c>
      <c r="E516" s="28" t="str">
        <f>IFERROR(VLOOKUP(ACOMPANHAMENTO_03[[#This Row],[MAT]],FUNCIONARIOS[],4,FALSE),"")</f>
        <v/>
      </c>
      <c r="F516" s="8"/>
      <c r="G516" s="7"/>
      <c r="H516" s="28" t="str">
        <f>IFERROR(VLOOKUP(ACOMPANHAMENTO_03[[#This Row],[COD.S]],TABELA_PRODUÇÃO[[COD]:[SERVIÇOS]],3,FALSE),"")</f>
        <v/>
      </c>
      <c r="I516" s="28" t="str">
        <f>IFERROR(VLOOKUP(ACOMPANHAMENTO_03[[#This Row],[COD.S]],TABELA_PRODUÇÃO[[COD]:[UND.]],4,FALSE),"")</f>
        <v/>
      </c>
      <c r="J516" s="141"/>
      <c r="K516" s="58"/>
      <c r="L516" s="9"/>
      <c r="M51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1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1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16" s="140">
        <f>ACOMPANHAMENTO_03[[#This Row],[QUANT]]</f>
        <v>0</v>
      </c>
    </row>
    <row r="517" spans="2:16" x14ac:dyDescent="0.25">
      <c r="B517" s="140" t="str">
        <f>IF(ACOMPANHAMENTO_03[[#This Row],[MAT]]="","",COUNTA($C$8:C517))</f>
        <v/>
      </c>
      <c r="C517" s="3"/>
      <c r="D517" s="28" t="str">
        <f>IFERROR(VLOOKUP(ACOMPANHAMENTO_03[[#This Row],[MAT]],FUNCIONARIOS[],3,FALSE),"")</f>
        <v/>
      </c>
      <c r="E517" s="28" t="str">
        <f>IFERROR(VLOOKUP(ACOMPANHAMENTO_03[[#This Row],[MAT]],FUNCIONARIOS[],4,FALSE),"")</f>
        <v/>
      </c>
      <c r="F517" s="8"/>
      <c r="G517" s="7"/>
      <c r="H517" s="28" t="str">
        <f>IFERROR(VLOOKUP(ACOMPANHAMENTO_03[[#This Row],[COD.S]],TABELA_PRODUÇÃO[[COD]:[SERVIÇOS]],3,FALSE),"")</f>
        <v/>
      </c>
      <c r="I517" s="28" t="str">
        <f>IFERROR(VLOOKUP(ACOMPANHAMENTO_03[[#This Row],[COD.S]],TABELA_PRODUÇÃO[[COD]:[UND.]],4,FALSE),"")</f>
        <v/>
      </c>
      <c r="J517" s="141"/>
      <c r="K517" s="58"/>
      <c r="L517" s="9"/>
      <c r="M51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1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1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17" s="140">
        <f>ACOMPANHAMENTO_03[[#This Row],[QUANT]]</f>
        <v>0</v>
      </c>
    </row>
    <row r="518" spans="2:16" x14ac:dyDescent="0.25">
      <c r="B518" s="140" t="str">
        <f>IF(ACOMPANHAMENTO_03[[#This Row],[MAT]]="","",COUNTA($C$8:C518))</f>
        <v/>
      </c>
      <c r="C518" s="3"/>
      <c r="D518" s="28" t="str">
        <f>IFERROR(VLOOKUP(ACOMPANHAMENTO_03[[#This Row],[MAT]],FUNCIONARIOS[],3,FALSE),"")</f>
        <v/>
      </c>
      <c r="E518" s="28" t="str">
        <f>IFERROR(VLOOKUP(ACOMPANHAMENTO_03[[#This Row],[MAT]],FUNCIONARIOS[],4,FALSE),"")</f>
        <v/>
      </c>
      <c r="F518" s="8"/>
      <c r="G518" s="7"/>
      <c r="H518" s="28" t="str">
        <f>IFERROR(VLOOKUP(ACOMPANHAMENTO_03[[#This Row],[COD.S]],TABELA_PRODUÇÃO[[COD]:[SERVIÇOS]],3,FALSE),"")</f>
        <v/>
      </c>
      <c r="I518" s="28" t="str">
        <f>IFERROR(VLOOKUP(ACOMPANHAMENTO_03[[#This Row],[COD.S]],TABELA_PRODUÇÃO[[COD]:[UND.]],4,FALSE),"")</f>
        <v/>
      </c>
      <c r="J518" s="141"/>
      <c r="K518" s="58"/>
      <c r="L518" s="9"/>
      <c r="M51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1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1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18" s="140">
        <f>ACOMPANHAMENTO_03[[#This Row],[QUANT]]</f>
        <v>0</v>
      </c>
    </row>
    <row r="519" spans="2:16" x14ac:dyDescent="0.25">
      <c r="B519" s="140" t="str">
        <f>IF(ACOMPANHAMENTO_03[[#This Row],[MAT]]="","",COUNTA($C$8:C519))</f>
        <v/>
      </c>
      <c r="C519" s="3"/>
      <c r="D519" s="28" t="str">
        <f>IFERROR(VLOOKUP(ACOMPANHAMENTO_03[[#This Row],[MAT]],FUNCIONARIOS[],3,FALSE),"")</f>
        <v/>
      </c>
      <c r="E519" s="28" t="str">
        <f>IFERROR(VLOOKUP(ACOMPANHAMENTO_03[[#This Row],[MAT]],FUNCIONARIOS[],4,FALSE),"")</f>
        <v/>
      </c>
      <c r="F519" s="8"/>
      <c r="G519" s="7"/>
      <c r="H519" s="28" t="str">
        <f>IFERROR(VLOOKUP(ACOMPANHAMENTO_03[[#This Row],[COD.S]],TABELA_PRODUÇÃO[[COD]:[SERVIÇOS]],3,FALSE),"")</f>
        <v/>
      </c>
      <c r="I519" s="28" t="str">
        <f>IFERROR(VLOOKUP(ACOMPANHAMENTO_03[[#This Row],[COD.S]],TABELA_PRODUÇÃO[[COD]:[UND.]],4,FALSE),"")</f>
        <v/>
      </c>
      <c r="J519" s="141"/>
      <c r="K519" s="58"/>
      <c r="L519" s="9"/>
      <c r="M51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1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1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19" s="140">
        <f>ACOMPANHAMENTO_03[[#This Row],[QUANT]]</f>
        <v>0</v>
      </c>
    </row>
    <row r="520" spans="2:16" x14ac:dyDescent="0.25">
      <c r="B520" s="140" t="str">
        <f>IF(ACOMPANHAMENTO_03[[#This Row],[MAT]]="","",COUNTA($C$8:C520))</f>
        <v/>
      </c>
      <c r="C520" s="3"/>
      <c r="D520" s="28" t="str">
        <f>IFERROR(VLOOKUP(ACOMPANHAMENTO_03[[#This Row],[MAT]],FUNCIONARIOS[],3,FALSE),"")</f>
        <v/>
      </c>
      <c r="E520" s="28" t="str">
        <f>IFERROR(VLOOKUP(ACOMPANHAMENTO_03[[#This Row],[MAT]],FUNCIONARIOS[],4,FALSE),"")</f>
        <v/>
      </c>
      <c r="F520" s="8"/>
      <c r="G520" s="7"/>
      <c r="H520" s="28" t="str">
        <f>IFERROR(VLOOKUP(ACOMPANHAMENTO_03[[#This Row],[COD.S]],TABELA_PRODUÇÃO[[COD]:[SERVIÇOS]],3,FALSE),"")</f>
        <v/>
      </c>
      <c r="I520" s="28" t="str">
        <f>IFERROR(VLOOKUP(ACOMPANHAMENTO_03[[#This Row],[COD.S]],TABELA_PRODUÇÃO[[COD]:[UND.]],4,FALSE),"")</f>
        <v/>
      </c>
      <c r="J520" s="141"/>
      <c r="K520" s="58"/>
      <c r="L520" s="9"/>
      <c r="M52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2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2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20" s="140">
        <f>ACOMPANHAMENTO_03[[#This Row],[QUANT]]</f>
        <v>0</v>
      </c>
    </row>
    <row r="521" spans="2:16" x14ac:dyDescent="0.25">
      <c r="B521" s="140" t="str">
        <f>IF(ACOMPANHAMENTO_03[[#This Row],[MAT]]="","",COUNTA($C$8:C521))</f>
        <v/>
      </c>
      <c r="C521" s="3"/>
      <c r="D521" s="28" t="str">
        <f>IFERROR(VLOOKUP(ACOMPANHAMENTO_03[[#This Row],[MAT]],FUNCIONARIOS[],3,FALSE),"")</f>
        <v/>
      </c>
      <c r="E521" s="28" t="str">
        <f>IFERROR(VLOOKUP(ACOMPANHAMENTO_03[[#This Row],[MAT]],FUNCIONARIOS[],4,FALSE),"")</f>
        <v/>
      </c>
      <c r="F521" s="8"/>
      <c r="G521" s="7"/>
      <c r="H521" s="28" t="str">
        <f>IFERROR(VLOOKUP(ACOMPANHAMENTO_03[[#This Row],[COD.S]],TABELA_PRODUÇÃO[[COD]:[SERVIÇOS]],3,FALSE),"")</f>
        <v/>
      </c>
      <c r="I521" s="28" t="str">
        <f>IFERROR(VLOOKUP(ACOMPANHAMENTO_03[[#This Row],[COD.S]],TABELA_PRODUÇÃO[[COD]:[UND.]],4,FALSE),"")</f>
        <v/>
      </c>
      <c r="J521" s="141"/>
      <c r="K521" s="58"/>
      <c r="L521" s="9"/>
      <c r="M52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2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2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21" s="140">
        <f>ACOMPANHAMENTO_03[[#This Row],[QUANT]]</f>
        <v>0</v>
      </c>
    </row>
    <row r="522" spans="2:16" x14ac:dyDescent="0.25">
      <c r="B522" s="140" t="str">
        <f>IF(ACOMPANHAMENTO_03[[#This Row],[MAT]]="","",COUNTA($C$8:C522))</f>
        <v/>
      </c>
      <c r="C522" s="3"/>
      <c r="D522" s="28" t="str">
        <f>IFERROR(VLOOKUP(ACOMPANHAMENTO_03[[#This Row],[MAT]],FUNCIONARIOS[],3,FALSE),"")</f>
        <v/>
      </c>
      <c r="E522" s="28" t="str">
        <f>IFERROR(VLOOKUP(ACOMPANHAMENTO_03[[#This Row],[MAT]],FUNCIONARIOS[],4,FALSE),"")</f>
        <v/>
      </c>
      <c r="F522" s="8"/>
      <c r="G522" s="7"/>
      <c r="H522" s="28" t="str">
        <f>IFERROR(VLOOKUP(ACOMPANHAMENTO_03[[#This Row],[COD.S]],TABELA_PRODUÇÃO[[COD]:[SERVIÇOS]],3,FALSE),"")</f>
        <v/>
      </c>
      <c r="I522" s="28" t="str">
        <f>IFERROR(VLOOKUP(ACOMPANHAMENTO_03[[#This Row],[COD.S]],TABELA_PRODUÇÃO[[COD]:[UND.]],4,FALSE),"")</f>
        <v/>
      </c>
      <c r="J522" s="141"/>
      <c r="K522" s="58"/>
      <c r="L522" s="9"/>
      <c r="M52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2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2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22" s="140">
        <f>ACOMPANHAMENTO_03[[#This Row],[QUANT]]</f>
        <v>0</v>
      </c>
    </row>
    <row r="523" spans="2:16" x14ac:dyDescent="0.25">
      <c r="B523" s="140" t="str">
        <f>IF(ACOMPANHAMENTO_03[[#This Row],[MAT]]="","",COUNTA($C$8:C523))</f>
        <v/>
      </c>
      <c r="C523" s="3"/>
      <c r="D523" s="28" t="str">
        <f>IFERROR(VLOOKUP(ACOMPANHAMENTO_03[[#This Row],[MAT]],FUNCIONARIOS[],3,FALSE),"")</f>
        <v/>
      </c>
      <c r="E523" s="28" t="str">
        <f>IFERROR(VLOOKUP(ACOMPANHAMENTO_03[[#This Row],[MAT]],FUNCIONARIOS[],4,FALSE),"")</f>
        <v/>
      </c>
      <c r="F523" s="8"/>
      <c r="G523" s="7"/>
      <c r="H523" s="28" t="str">
        <f>IFERROR(VLOOKUP(ACOMPANHAMENTO_03[[#This Row],[COD.S]],TABELA_PRODUÇÃO[[COD]:[SERVIÇOS]],3,FALSE),"")</f>
        <v/>
      </c>
      <c r="I523" s="28" t="str">
        <f>IFERROR(VLOOKUP(ACOMPANHAMENTO_03[[#This Row],[COD.S]],TABELA_PRODUÇÃO[[COD]:[UND.]],4,FALSE),"")</f>
        <v/>
      </c>
      <c r="J523" s="141"/>
      <c r="K523" s="58"/>
      <c r="L523" s="9"/>
      <c r="M52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2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2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23" s="140">
        <f>ACOMPANHAMENTO_03[[#This Row],[QUANT]]</f>
        <v>0</v>
      </c>
    </row>
    <row r="524" spans="2:16" x14ac:dyDescent="0.25">
      <c r="B524" s="140" t="str">
        <f>IF(ACOMPANHAMENTO_03[[#This Row],[MAT]]="","",COUNTA($C$8:C524))</f>
        <v/>
      </c>
      <c r="C524" s="3"/>
      <c r="D524" s="28" t="str">
        <f>IFERROR(VLOOKUP(ACOMPANHAMENTO_03[[#This Row],[MAT]],FUNCIONARIOS[],3,FALSE),"")</f>
        <v/>
      </c>
      <c r="E524" s="28" t="str">
        <f>IFERROR(VLOOKUP(ACOMPANHAMENTO_03[[#This Row],[MAT]],FUNCIONARIOS[],4,FALSE),"")</f>
        <v/>
      </c>
      <c r="F524" s="8"/>
      <c r="G524" s="7"/>
      <c r="H524" s="28" t="str">
        <f>IFERROR(VLOOKUP(ACOMPANHAMENTO_03[[#This Row],[COD.S]],TABELA_PRODUÇÃO[[COD]:[SERVIÇOS]],3,FALSE),"")</f>
        <v/>
      </c>
      <c r="I524" s="28" t="str">
        <f>IFERROR(VLOOKUP(ACOMPANHAMENTO_03[[#This Row],[COD.S]],TABELA_PRODUÇÃO[[COD]:[UND.]],4,FALSE),"")</f>
        <v/>
      </c>
      <c r="J524" s="141"/>
      <c r="K524" s="58"/>
      <c r="L524" s="9"/>
      <c r="M52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2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2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24" s="140">
        <f>ACOMPANHAMENTO_03[[#This Row],[QUANT]]</f>
        <v>0</v>
      </c>
    </row>
    <row r="525" spans="2:16" x14ac:dyDescent="0.25">
      <c r="B525" s="140" t="str">
        <f>IF(ACOMPANHAMENTO_03[[#This Row],[MAT]]="","",COUNTA($C$8:C525))</f>
        <v/>
      </c>
      <c r="C525" s="3"/>
      <c r="D525" s="28" t="str">
        <f>IFERROR(VLOOKUP(ACOMPANHAMENTO_03[[#This Row],[MAT]],FUNCIONARIOS[],3,FALSE),"")</f>
        <v/>
      </c>
      <c r="E525" s="28" t="str">
        <f>IFERROR(VLOOKUP(ACOMPANHAMENTO_03[[#This Row],[MAT]],FUNCIONARIOS[],4,FALSE),"")</f>
        <v/>
      </c>
      <c r="F525" s="8"/>
      <c r="G525" s="7"/>
      <c r="H525" s="28" t="str">
        <f>IFERROR(VLOOKUP(ACOMPANHAMENTO_03[[#This Row],[COD.S]],TABELA_PRODUÇÃO[[COD]:[SERVIÇOS]],3,FALSE),"")</f>
        <v/>
      </c>
      <c r="I525" s="28" t="str">
        <f>IFERROR(VLOOKUP(ACOMPANHAMENTO_03[[#This Row],[COD.S]],TABELA_PRODUÇÃO[[COD]:[UND.]],4,FALSE),"")</f>
        <v/>
      </c>
      <c r="J525" s="141"/>
      <c r="K525" s="58"/>
      <c r="L525" s="9"/>
      <c r="M52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2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2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25" s="140">
        <f>ACOMPANHAMENTO_03[[#This Row],[QUANT]]</f>
        <v>0</v>
      </c>
    </row>
    <row r="526" spans="2:16" x14ac:dyDescent="0.25">
      <c r="B526" s="140" t="str">
        <f>IF(ACOMPANHAMENTO_03[[#This Row],[MAT]]="","",COUNTA($C$8:C526))</f>
        <v/>
      </c>
      <c r="C526" s="3"/>
      <c r="D526" s="28" t="str">
        <f>IFERROR(VLOOKUP(ACOMPANHAMENTO_03[[#This Row],[MAT]],FUNCIONARIOS[],3,FALSE),"")</f>
        <v/>
      </c>
      <c r="E526" s="28" t="str">
        <f>IFERROR(VLOOKUP(ACOMPANHAMENTO_03[[#This Row],[MAT]],FUNCIONARIOS[],4,FALSE),"")</f>
        <v/>
      </c>
      <c r="F526" s="8"/>
      <c r="G526" s="7"/>
      <c r="H526" s="28" t="str">
        <f>IFERROR(VLOOKUP(ACOMPANHAMENTO_03[[#This Row],[COD.S]],TABELA_PRODUÇÃO[[COD]:[SERVIÇOS]],3,FALSE),"")</f>
        <v/>
      </c>
      <c r="I526" s="28" t="str">
        <f>IFERROR(VLOOKUP(ACOMPANHAMENTO_03[[#This Row],[COD.S]],TABELA_PRODUÇÃO[[COD]:[UND.]],4,FALSE),"")</f>
        <v/>
      </c>
      <c r="J526" s="141"/>
      <c r="K526" s="58"/>
      <c r="L526" s="9"/>
      <c r="M52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2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2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26" s="140">
        <f>ACOMPANHAMENTO_03[[#This Row],[QUANT]]</f>
        <v>0</v>
      </c>
    </row>
    <row r="527" spans="2:16" x14ac:dyDescent="0.25">
      <c r="B527" s="140" t="str">
        <f>IF(ACOMPANHAMENTO_03[[#This Row],[MAT]]="","",COUNTA($C$8:C527))</f>
        <v/>
      </c>
      <c r="C527" s="3"/>
      <c r="D527" s="28" t="str">
        <f>IFERROR(VLOOKUP(ACOMPANHAMENTO_03[[#This Row],[MAT]],FUNCIONARIOS[],3,FALSE),"")</f>
        <v/>
      </c>
      <c r="E527" s="28" t="str">
        <f>IFERROR(VLOOKUP(ACOMPANHAMENTO_03[[#This Row],[MAT]],FUNCIONARIOS[],4,FALSE),"")</f>
        <v/>
      </c>
      <c r="F527" s="8"/>
      <c r="G527" s="7"/>
      <c r="H527" s="28" t="str">
        <f>IFERROR(VLOOKUP(ACOMPANHAMENTO_03[[#This Row],[COD.S]],TABELA_PRODUÇÃO[[COD]:[SERVIÇOS]],3,FALSE),"")</f>
        <v/>
      </c>
      <c r="I527" s="28" t="str">
        <f>IFERROR(VLOOKUP(ACOMPANHAMENTO_03[[#This Row],[COD.S]],TABELA_PRODUÇÃO[[COD]:[UND.]],4,FALSE),"")</f>
        <v/>
      </c>
      <c r="J527" s="141"/>
      <c r="K527" s="58"/>
      <c r="L527" s="9"/>
      <c r="M52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2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2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27" s="140">
        <f>ACOMPANHAMENTO_03[[#This Row],[QUANT]]</f>
        <v>0</v>
      </c>
    </row>
    <row r="528" spans="2:16" x14ac:dyDescent="0.25">
      <c r="B528" s="140" t="str">
        <f>IF(ACOMPANHAMENTO_03[[#This Row],[MAT]]="","",COUNTA($C$8:C528))</f>
        <v/>
      </c>
      <c r="C528" s="3"/>
      <c r="D528" s="28" t="str">
        <f>IFERROR(VLOOKUP(ACOMPANHAMENTO_03[[#This Row],[MAT]],FUNCIONARIOS[],3,FALSE),"")</f>
        <v/>
      </c>
      <c r="E528" s="28" t="str">
        <f>IFERROR(VLOOKUP(ACOMPANHAMENTO_03[[#This Row],[MAT]],FUNCIONARIOS[],4,FALSE),"")</f>
        <v/>
      </c>
      <c r="F528" s="8"/>
      <c r="G528" s="7"/>
      <c r="H528" s="28" t="str">
        <f>IFERROR(VLOOKUP(ACOMPANHAMENTO_03[[#This Row],[COD.S]],TABELA_PRODUÇÃO[[COD]:[SERVIÇOS]],3,FALSE),"")</f>
        <v/>
      </c>
      <c r="I528" s="28" t="str">
        <f>IFERROR(VLOOKUP(ACOMPANHAMENTO_03[[#This Row],[COD.S]],TABELA_PRODUÇÃO[[COD]:[UND.]],4,FALSE),"")</f>
        <v/>
      </c>
      <c r="J528" s="141"/>
      <c r="K528" s="58"/>
      <c r="L528" s="9"/>
      <c r="M52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2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2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28" s="140">
        <f>ACOMPANHAMENTO_03[[#This Row],[QUANT]]</f>
        <v>0</v>
      </c>
    </row>
    <row r="529" spans="2:16" x14ac:dyDescent="0.25">
      <c r="B529" s="140" t="str">
        <f>IF(ACOMPANHAMENTO_03[[#This Row],[MAT]]="","",COUNTA($C$8:C529))</f>
        <v/>
      </c>
      <c r="C529" s="3"/>
      <c r="D529" s="28" t="str">
        <f>IFERROR(VLOOKUP(ACOMPANHAMENTO_03[[#This Row],[MAT]],FUNCIONARIOS[],3,FALSE),"")</f>
        <v/>
      </c>
      <c r="E529" s="28" t="str">
        <f>IFERROR(VLOOKUP(ACOMPANHAMENTO_03[[#This Row],[MAT]],FUNCIONARIOS[],4,FALSE),"")</f>
        <v/>
      </c>
      <c r="F529" s="8"/>
      <c r="G529" s="7"/>
      <c r="H529" s="28" t="str">
        <f>IFERROR(VLOOKUP(ACOMPANHAMENTO_03[[#This Row],[COD.S]],TABELA_PRODUÇÃO[[COD]:[SERVIÇOS]],3,FALSE),"")</f>
        <v/>
      </c>
      <c r="I529" s="28" t="str">
        <f>IFERROR(VLOOKUP(ACOMPANHAMENTO_03[[#This Row],[COD.S]],TABELA_PRODUÇÃO[[COD]:[UND.]],4,FALSE),"")</f>
        <v/>
      </c>
      <c r="J529" s="141"/>
      <c r="K529" s="58"/>
      <c r="L529" s="9"/>
      <c r="M52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2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2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29" s="140">
        <f>ACOMPANHAMENTO_03[[#This Row],[QUANT]]</f>
        <v>0</v>
      </c>
    </row>
    <row r="530" spans="2:16" x14ac:dyDescent="0.25">
      <c r="B530" s="140" t="str">
        <f>IF(ACOMPANHAMENTO_03[[#This Row],[MAT]]="","",COUNTA($C$8:C530))</f>
        <v/>
      </c>
      <c r="C530" s="3"/>
      <c r="D530" s="28" t="str">
        <f>IFERROR(VLOOKUP(ACOMPANHAMENTO_03[[#This Row],[MAT]],FUNCIONARIOS[],3,FALSE),"")</f>
        <v/>
      </c>
      <c r="E530" s="28" t="str">
        <f>IFERROR(VLOOKUP(ACOMPANHAMENTO_03[[#This Row],[MAT]],FUNCIONARIOS[],4,FALSE),"")</f>
        <v/>
      </c>
      <c r="F530" s="8"/>
      <c r="G530" s="7"/>
      <c r="H530" s="28" t="str">
        <f>IFERROR(VLOOKUP(ACOMPANHAMENTO_03[[#This Row],[COD.S]],TABELA_PRODUÇÃO[[COD]:[SERVIÇOS]],3,FALSE),"")</f>
        <v/>
      </c>
      <c r="I530" s="28" t="str">
        <f>IFERROR(VLOOKUP(ACOMPANHAMENTO_03[[#This Row],[COD.S]],TABELA_PRODUÇÃO[[COD]:[UND.]],4,FALSE),"")</f>
        <v/>
      </c>
      <c r="J530" s="141"/>
      <c r="K530" s="58"/>
      <c r="L530" s="9"/>
      <c r="M53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3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3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30" s="140">
        <f>ACOMPANHAMENTO_03[[#This Row],[QUANT]]</f>
        <v>0</v>
      </c>
    </row>
    <row r="531" spans="2:16" x14ac:dyDescent="0.25">
      <c r="B531" s="140" t="str">
        <f>IF(ACOMPANHAMENTO_03[[#This Row],[MAT]]="","",COUNTA($C$8:C531))</f>
        <v/>
      </c>
      <c r="C531" s="3"/>
      <c r="D531" s="28" t="str">
        <f>IFERROR(VLOOKUP(ACOMPANHAMENTO_03[[#This Row],[MAT]],FUNCIONARIOS[],3,FALSE),"")</f>
        <v/>
      </c>
      <c r="E531" s="28" t="str">
        <f>IFERROR(VLOOKUP(ACOMPANHAMENTO_03[[#This Row],[MAT]],FUNCIONARIOS[],4,FALSE),"")</f>
        <v/>
      </c>
      <c r="F531" s="8"/>
      <c r="G531" s="7"/>
      <c r="H531" s="28" t="str">
        <f>IFERROR(VLOOKUP(ACOMPANHAMENTO_03[[#This Row],[COD.S]],TABELA_PRODUÇÃO[[COD]:[SERVIÇOS]],3,FALSE),"")</f>
        <v/>
      </c>
      <c r="I531" s="28" t="str">
        <f>IFERROR(VLOOKUP(ACOMPANHAMENTO_03[[#This Row],[COD.S]],TABELA_PRODUÇÃO[[COD]:[UND.]],4,FALSE),"")</f>
        <v/>
      </c>
      <c r="J531" s="141"/>
      <c r="K531" s="58"/>
      <c r="L531" s="9"/>
      <c r="M53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3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3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31" s="140">
        <f>ACOMPANHAMENTO_03[[#This Row],[QUANT]]</f>
        <v>0</v>
      </c>
    </row>
    <row r="532" spans="2:16" x14ac:dyDescent="0.25">
      <c r="B532" s="140" t="str">
        <f>IF(ACOMPANHAMENTO_03[[#This Row],[MAT]]="","",COUNTA($C$8:C532))</f>
        <v/>
      </c>
      <c r="C532" s="3"/>
      <c r="D532" s="28" t="str">
        <f>IFERROR(VLOOKUP(ACOMPANHAMENTO_03[[#This Row],[MAT]],FUNCIONARIOS[],3,FALSE),"")</f>
        <v/>
      </c>
      <c r="E532" s="28" t="str">
        <f>IFERROR(VLOOKUP(ACOMPANHAMENTO_03[[#This Row],[MAT]],FUNCIONARIOS[],4,FALSE),"")</f>
        <v/>
      </c>
      <c r="F532" s="8"/>
      <c r="G532" s="7"/>
      <c r="H532" s="28" t="str">
        <f>IFERROR(VLOOKUP(ACOMPANHAMENTO_03[[#This Row],[COD.S]],TABELA_PRODUÇÃO[[COD]:[SERVIÇOS]],3,FALSE),"")</f>
        <v/>
      </c>
      <c r="I532" s="28" t="str">
        <f>IFERROR(VLOOKUP(ACOMPANHAMENTO_03[[#This Row],[COD.S]],TABELA_PRODUÇÃO[[COD]:[UND.]],4,FALSE),"")</f>
        <v/>
      </c>
      <c r="J532" s="141"/>
      <c r="K532" s="58"/>
      <c r="L532" s="9"/>
      <c r="M53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3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3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32" s="140">
        <f>ACOMPANHAMENTO_03[[#This Row],[QUANT]]</f>
        <v>0</v>
      </c>
    </row>
    <row r="533" spans="2:16" x14ac:dyDescent="0.25">
      <c r="B533" s="140" t="str">
        <f>IF(ACOMPANHAMENTO_03[[#This Row],[MAT]]="","",COUNTA($C$8:C533))</f>
        <v/>
      </c>
      <c r="C533" s="3"/>
      <c r="D533" s="28" t="str">
        <f>IFERROR(VLOOKUP(ACOMPANHAMENTO_03[[#This Row],[MAT]],FUNCIONARIOS[],3,FALSE),"")</f>
        <v/>
      </c>
      <c r="E533" s="28" t="str">
        <f>IFERROR(VLOOKUP(ACOMPANHAMENTO_03[[#This Row],[MAT]],FUNCIONARIOS[],4,FALSE),"")</f>
        <v/>
      </c>
      <c r="F533" s="8"/>
      <c r="G533" s="7"/>
      <c r="H533" s="28" t="str">
        <f>IFERROR(VLOOKUP(ACOMPANHAMENTO_03[[#This Row],[COD.S]],TABELA_PRODUÇÃO[[COD]:[SERVIÇOS]],3,FALSE),"")</f>
        <v/>
      </c>
      <c r="I533" s="28" t="str">
        <f>IFERROR(VLOOKUP(ACOMPANHAMENTO_03[[#This Row],[COD.S]],TABELA_PRODUÇÃO[[COD]:[UND.]],4,FALSE),"")</f>
        <v/>
      </c>
      <c r="J533" s="141"/>
      <c r="K533" s="58"/>
      <c r="L533" s="9"/>
      <c r="M53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3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3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33" s="140">
        <f>ACOMPANHAMENTO_03[[#This Row],[QUANT]]</f>
        <v>0</v>
      </c>
    </row>
    <row r="534" spans="2:16" x14ac:dyDescent="0.25">
      <c r="B534" s="140" t="str">
        <f>IF(ACOMPANHAMENTO_03[[#This Row],[MAT]]="","",COUNTA($C$8:C534))</f>
        <v/>
      </c>
      <c r="C534" s="3"/>
      <c r="D534" s="28" t="str">
        <f>IFERROR(VLOOKUP(ACOMPANHAMENTO_03[[#This Row],[MAT]],FUNCIONARIOS[],3,FALSE),"")</f>
        <v/>
      </c>
      <c r="E534" s="28" t="str">
        <f>IFERROR(VLOOKUP(ACOMPANHAMENTO_03[[#This Row],[MAT]],FUNCIONARIOS[],4,FALSE),"")</f>
        <v/>
      </c>
      <c r="F534" s="8"/>
      <c r="G534" s="7"/>
      <c r="H534" s="28" t="str">
        <f>IFERROR(VLOOKUP(ACOMPANHAMENTO_03[[#This Row],[COD.S]],TABELA_PRODUÇÃO[[COD]:[SERVIÇOS]],3,FALSE),"")</f>
        <v/>
      </c>
      <c r="I534" s="28" t="str">
        <f>IFERROR(VLOOKUP(ACOMPANHAMENTO_03[[#This Row],[COD.S]],TABELA_PRODUÇÃO[[COD]:[UND.]],4,FALSE),"")</f>
        <v/>
      </c>
      <c r="J534" s="141"/>
      <c r="K534" s="58"/>
      <c r="L534" s="9"/>
      <c r="M53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3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3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34" s="140">
        <f>ACOMPANHAMENTO_03[[#This Row],[QUANT]]</f>
        <v>0</v>
      </c>
    </row>
    <row r="535" spans="2:16" x14ac:dyDescent="0.25">
      <c r="B535" s="140" t="str">
        <f>IF(ACOMPANHAMENTO_03[[#This Row],[MAT]]="","",COUNTA($C$8:C535))</f>
        <v/>
      </c>
      <c r="C535" s="3"/>
      <c r="D535" s="28" t="str">
        <f>IFERROR(VLOOKUP(ACOMPANHAMENTO_03[[#This Row],[MAT]],FUNCIONARIOS[],3,FALSE),"")</f>
        <v/>
      </c>
      <c r="E535" s="28" t="str">
        <f>IFERROR(VLOOKUP(ACOMPANHAMENTO_03[[#This Row],[MAT]],FUNCIONARIOS[],4,FALSE),"")</f>
        <v/>
      </c>
      <c r="F535" s="8"/>
      <c r="G535" s="7"/>
      <c r="H535" s="28" t="str">
        <f>IFERROR(VLOOKUP(ACOMPANHAMENTO_03[[#This Row],[COD.S]],TABELA_PRODUÇÃO[[COD]:[SERVIÇOS]],3,FALSE),"")</f>
        <v/>
      </c>
      <c r="I535" s="28" t="str">
        <f>IFERROR(VLOOKUP(ACOMPANHAMENTO_03[[#This Row],[COD.S]],TABELA_PRODUÇÃO[[COD]:[UND.]],4,FALSE),"")</f>
        <v/>
      </c>
      <c r="J535" s="141"/>
      <c r="K535" s="58"/>
      <c r="L535" s="9"/>
      <c r="M53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3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3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35" s="140">
        <f>ACOMPANHAMENTO_03[[#This Row],[QUANT]]</f>
        <v>0</v>
      </c>
    </row>
    <row r="536" spans="2:16" x14ac:dyDescent="0.25">
      <c r="B536" s="140" t="str">
        <f>IF(ACOMPANHAMENTO_03[[#This Row],[MAT]]="","",COUNTA($C$8:C536))</f>
        <v/>
      </c>
      <c r="C536" s="3"/>
      <c r="D536" s="28" t="str">
        <f>IFERROR(VLOOKUP(ACOMPANHAMENTO_03[[#This Row],[MAT]],FUNCIONARIOS[],3,FALSE),"")</f>
        <v/>
      </c>
      <c r="E536" s="28" t="str">
        <f>IFERROR(VLOOKUP(ACOMPANHAMENTO_03[[#This Row],[MAT]],FUNCIONARIOS[],4,FALSE),"")</f>
        <v/>
      </c>
      <c r="F536" s="8"/>
      <c r="G536" s="7"/>
      <c r="H536" s="28" t="str">
        <f>IFERROR(VLOOKUP(ACOMPANHAMENTO_03[[#This Row],[COD.S]],TABELA_PRODUÇÃO[[COD]:[SERVIÇOS]],3,FALSE),"")</f>
        <v/>
      </c>
      <c r="I536" s="28" t="str">
        <f>IFERROR(VLOOKUP(ACOMPANHAMENTO_03[[#This Row],[COD.S]],TABELA_PRODUÇÃO[[COD]:[UND.]],4,FALSE),"")</f>
        <v/>
      </c>
      <c r="J536" s="141"/>
      <c r="K536" s="58"/>
      <c r="L536" s="9"/>
      <c r="M53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3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3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36" s="140">
        <f>ACOMPANHAMENTO_03[[#This Row],[QUANT]]</f>
        <v>0</v>
      </c>
    </row>
    <row r="537" spans="2:16" x14ac:dyDescent="0.25">
      <c r="B537" s="140" t="str">
        <f>IF(ACOMPANHAMENTO_03[[#This Row],[MAT]]="","",COUNTA($C$8:C537))</f>
        <v/>
      </c>
      <c r="C537" s="3"/>
      <c r="D537" s="28" t="str">
        <f>IFERROR(VLOOKUP(ACOMPANHAMENTO_03[[#This Row],[MAT]],FUNCIONARIOS[],3,FALSE),"")</f>
        <v/>
      </c>
      <c r="E537" s="28" t="str">
        <f>IFERROR(VLOOKUP(ACOMPANHAMENTO_03[[#This Row],[MAT]],FUNCIONARIOS[],4,FALSE),"")</f>
        <v/>
      </c>
      <c r="F537" s="8"/>
      <c r="G537" s="7"/>
      <c r="H537" s="28" t="str">
        <f>IFERROR(VLOOKUP(ACOMPANHAMENTO_03[[#This Row],[COD.S]],TABELA_PRODUÇÃO[[COD]:[SERVIÇOS]],3,FALSE),"")</f>
        <v/>
      </c>
      <c r="I537" s="28" t="str">
        <f>IFERROR(VLOOKUP(ACOMPANHAMENTO_03[[#This Row],[COD.S]],TABELA_PRODUÇÃO[[COD]:[UND.]],4,FALSE),"")</f>
        <v/>
      </c>
      <c r="J537" s="141"/>
      <c r="K537" s="58"/>
      <c r="L537" s="9"/>
      <c r="M53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3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3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37" s="140">
        <f>ACOMPANHAMENTO_03[[#This Row],[QUANT]]</f>
        <v>0</v>
      </c>
    </row>
    <row r="538" spans="2:16" x14ac:dyDescent="0.25">
      <c r="B538" s="140" t="str">
        <f>IF(ACOMPANHAMENTO_03[[#This Row],[MAT]]="","",COUNTA($C$8:C538))</f>
        <v/>
      </c>
      <c r="C538" s="3"/>
      <c r="D538" s="28" t="str">
        <f>IFERROR(VLOOKUP(ACOMPANHAMENTO_03[[#This Row],[MAT]],FUNCIONARIOS[],3,FALSE),"")</f>
        <v/>
      </c>
      <c r="E538" s="28" t="str">
        <f>IFERROR(VLOOKUP(ACOMPANHAMENTO_03[[#This Row],[MAT]],FUNCIONARIOS[],4,FALSE),"")</f>
        <v/>
      </c>
      <c r="F538" s="8"/>
      <c r="G538" s="7"/>
      <c r="H538" s="28" t="str">
        <f>IFERROR(VLOOKUP(ACOMPANHAMENTO_03[[#This Row],[COD.S]],TABELA_PRODUÇÃO[[COD]:[SERVIÇOS]],3,FALSE),"")</f>
        <v/>
      </c>
      <c r="I538" s="28" t="str">
        <f>IFERROR(VLOOKUP(ACOMPANHAMENTO_03[[#This Row],[COD.S]],TABELA_PRODUÇÃO[[COD]:[UND.]],4,FALSE),"")</f>
        <v/>
      </c>
      <c r="J538" s="141"/>
      <c r="K538" s="58"/>
      <c r="L538" s="9"/>
      <c r="M53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3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3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38" s="140">
        <f>ACOMPANHAMENTO_03[[#This Row],[QUANT]]</f>
        <v>0</v>
      </c>
    </row>
    <row r="539" spans="2:16" x14ac:dyDescent="0.25">
      <c r="B539" s="140" t="str">
        <f>IF(ACOMPANHAMENTO_03[[#This Row],[MAT]]="","",COUNTA($C$8:C539))</f>
        <v/>
      </c>
      <c r="C539" s="3"/>
      <c r="D539" s="28" t="str">
        <f>IFERROR(VLOOKUP(ACOMPANHAMENTO_03[[#This Row],[MAT]],FUNCIONARIOS[],3,FALSE),"")</f>
        <v/>
      </c>
      <c r="E539" s="28" t="str">
        <f>IFERROR(VLOOKUP(ACOMPANHAMENTO_03[[#This Row],[MAT]],FUNCIONARIOS[],4,FALSE),"")</f>
        <v/>
      </c>
      <c r="F539" s="8"/>
      <c r="G539" s="7"/>
      <c r="H539" s="28" t="str">
        <f>IFERROR(VLOOKUP(ACOMPANHAMENTO_03[[#This Row],[COD.S]],TABELA_PRODUÇÃO[[COD]:[SERVIÇOS]],3,FALSE),"")</f>
        <v/>
      </c>
      <c r="I539" s="28" t="str">
        <f>IFERROR(VLOOKUP(ACOMPANHAMENTO_03[[#This Row],[COD.S]],TABELA_PRODUÇÃO[[COD]:[UND.]],4,FALSE),"")</f>
        <v/>
      </c>
      <c r="J539" s="141"/>
      <c r="K539" s="58"/>
      <c r="L539" s="9"/>
      <c r="M53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3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3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39" s="140">
        <f>ACOMPANHAMENTO_03[[#This Row],[QUANT]]</f>
        <v>0</v>
      </c>
    </row>
    <row r="540" spans="2:16" x14ac:dyDescent="0.25">
      <c r="B540" s="140" t="str">
        <f>IF(ACOMPANHAMENTO_03[[#This Row],[MAT]]="","",COUNTA($C$8:C540))</f>
        <v/>
      </c>
      <c r="C540" s="3"/>
      <c r="D540" s="28" t="str">
        <f>IFERROR(VLOOKUP(ACOMPANHAMENTO_03[[#This Row],[MAT]],FUNCIONARIOS[],3,FALSE),"")</f>
        <v/>
      </c>
      <c r="E540" s="28" t="str">
        <f>IFERROR(VLOOKUP(ACOMPANHAMENTO_03[[#This Row],[MAT]],FUNCIONARIOS[],4,FALSE),"")</f>
        <v/>
      </c>
      <c r="F540" s="8"/>
      <c r="G540" s="7"/>
      <c r="H540" s="28" t="str">
        <f>IFERROR(VLOOKUP(ACOMPANHAMENTO_03[[#This Row],[COD.S]],TABELA_PRODUÇÃO[[COD]:[SERVIÇOS]],3,FALSE),"")</f>
        <v/>
      </c>
      <c r="I540" s="28" t="str">
        <f>IFERROR(VLOOKUP(ACOMPANHAMENTO_03[[#This Row],[COD.S]],TABELA_PRODUÇÃO[[COD]:[UND.]],4,FALSE),"")</f>
        <v/>
      </c>
      <c r="J540" s="141"/>
      <c r="K540" s="58"/>
      <c r="L540" s="9"/>
      <c r="M54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4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4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40" s="140">
        <f>ACOMPANHAMENTO_03[[#This Row],[QUANT]]</f>
        <v>0</v>
      </c>
    </row>
    <row r="541" spans="2:16" x14ac:dyDescent="0.25">
      <c r="B541" s="140" t="str">
        <f>IF(ACOMPANHAMENTO_03[[#This Row],[MAT]]="","",COUNTA($C$8:C541))</f>
        <v/>
      </c>
      <c r="C541" s="3"/>
      <c r="D541" s="28" t="str">
        <f>IFERROR(VLOOKUP(ACOMPANHAMENTO_03[[#This Row],[MAT]],FUNCIONARIOS[],3,FALSE),"")</f>
        <v/>
      </c>
      <c r="E541" s="28" t="str">
        <f>IFERROR(VLOOKUP(ACOMPANHAMENTO_03[[#This Row],[MAT]],FUNCIONARIOS[],4,FALSE),"")</f>
        <v/>
      </c>
      <c r="F541" s="8"/>
      <c r="G541" s="7"/>
      <c r="H541" s="28" t="str">
        <f>IFERROR(VLOOKUP(ACOMPANHAMENTO_03[[#This Row],[COD.S]],TABELA_PRODUÇÃO[[COD]:[SERVIÇOS]],3,FALSE),"")</f>
        <v/>
      </c>
      <c r="I541" s="28" t="str">
        <f>IFERROR(VLOOKUP(ACOMPANHAMENTO_03[[#This Row],[COD.S]],TABELA_PRODUÇÃO[[COD]:[UND.]],4,FALSE),"")</f>
        <v/>
      </c>
      <c r="J541" s="141"/>
      <c r="K541" s="58"/>
      <c r="L541" s="9"/>
      <c r="M54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4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4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41" s="140">
        <f>ACOMPANHAMENTO_03[[#This Row],[QUANT]]</f>
        <v>0</v>
      </c>
    </row>
    <row r="542" spans="2:16" x14ac:dyDescent="0.25">
      <c r="B542" s="140" t="str">
        <f>IF(ACOMPANHAMENTO_03[[#This Row],[MAT]]="","",COUNTA($C$8:C542))</f>
        <v/>
      </c>
      <c r="C542" s="3"/>
      <c r="D542" s="28" t="str">
        <f>IFERROR(VLOOKUP(ACOMPANHAMENTO_03[[#This Row],[MAT]],FUNCIONARIOS[],3,FALSE),"")</f>
        <v/>
      </c>
      <c r="E542" s="28" t="str">
        <f>IFERROR(VLOOKUP(ACOMPANHAMENTO_03[[#This Row],[MAT]],FUNCIONARIOS[],4,FALSE),"")</f>
        <v/>
      </c>
      <c r="F542" s="8"/>
      <c r="G542" s="7"/>
      <c r="H542" s="28" t="str">
        <f>IFERROR(VLOOKUP(ACOMPANHAMENTO_03[[#This Row],[COD.S]],TABELA_PRODUÇÃO[[COD]:[SERVIÇOS]],3,FALSE),"")</f>
        <v/>
      </c>
      <c r="I542" s="28" t="str">
        <f>IFERROR(VLOOKUP(ACOMPANHAMENTO_03[[#This Row],[COD.S]],TABELA_PRODUÇÃO[[COD]:[UND.]],4,FALSE),"")</f>
        <v/>
      </c>
      <c r="J542" s="141"/>
      <c r="K542" s="58"/>
      <c r="L542" s="9"/>
      <c r="M54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4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4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42" s="140">
        <f>ACOMPANHAMENTO_03[[#This Row],[QUANT]]</f>
        <v>0</v>
      </c>
    </row>
    <row r="543" spans="2:16" x14ac:dyDescent="0.25">
      <c r="B543" s="140" t="str">
        <f>IF(ACOMPANHAMENTO_03[[#This Row],[MAT]]="","",COUNTA($C$8:C543))</f>
        <v/>
      </c>
      <c r="C543" s="3"/>
      <c r="D543" s="28" t="str">
        <f>IFERROR(VLOOKUP(ACOMPANHAMENTO_03[[#This Row],[MAT]],FUNCIONARIOS[],3,FALSE),"")</f>
        <v/>
      </c>
      <c r="E543" s="28" t="str">
        <f>IFERROR(VLOOKUP(ACOMPANHAMENTO_03[[#This Row],[MAT]],FUNCIONARIOS[],4,FALSE),"")</f>
        <v/>
      </c>
      <c r="F543" s="8"/>
      <c r="G543" s="7"/>
      <c r="H543" s="28" t="str">
        <f>IFERROR(VLOOKUP(ACOMPANHAMENTO_03[[#This Row],[COD.S]],TABELA_PRODUÇÃO[[COD]:[SERVIÇOS]],3,FALSE),"")</f>
        <v/>
      </c>
      <c r="I543" s="28" t="str">
        <f>IFERROR(VLOOKUP(ACOMPANHAMENTO_03[[#This Row],[COD.S]],TABELA_PRODUÇÃO[[COD]:[UND.]],4,FALSE),"")</f>
        <v/>
      </c>
      <c r="J543" s="141"/>
      <c r="K543" s="58"/>
      <c r="L543" s="9"/>
      <c r="M54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4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4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43" s="140">
        <f>ACOMPANHAMENTO_03[[#This Row],[QUANT]]</f>
        <v>0</v>
      </c>
    </row>
    <row r="544" spans="2:16" x14ac:dyDescent="0.25">
      <c r="B544" s="140" t="str">
        <f>IF(ACOMPANHAMENTO_03[[#This Row],[MAT]]="","",COUNTA($C$8:C544))</f>
        <v/>
      </c>
      <c r="C544" s="3"/>
      <c r="D544" s="28" t="str">
        <f>IFERROR(VLOOKUP(ACOMPANHAMENTO_03[[#This Row],[MAT]],FUNCIONARIOS[],3,FALSE),"")</f>
        <v/>
      </c>
      <c r="E544" s="28" t="str">
        <f>IFERROR(VLOOKUP(ACOMPANHAMENTO_03[[#This Row],[MAT]],FUNCIONARIOS[],4,FALSE),"")</f>
        <v/>
      </c>
      <c r="F544" s="8"/>
      <c r="G544" s="7"/>
      <c r="H544" s="28" t="str">
        <f>IFERROR(VLOOKUP(ACOMPANHAMENTO_03[[#This Row],[COD.S]],TABELA_PRODUÇÃO[[COD]:[SERVIÇOS]],3,FALSE),"")</f>
        <v/>
      </c>
      <c r="I544" s="28" t="str">
        <f>IFERROR(VLOOKUP(ACOMPANHAMENTO_03[[#This Row],[COD.S]],TABELA_PRODUÇÃO[[COD]:[UND.]],4,FALSE),"")</f>
        <v/>
      </c>
      <c r="J544" s="141"/>
      <c r="K544" s="58"/>
      <c r="L544" s="9"/>
      <c r="M54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4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4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44" s="140">
        <f>ACOMPANHAMENTO_03[[#This Row],[QUANT]]</f>
        <v>0</v>
      </c>
    </row>
    <row r="545" spans="2:16" x14ac:dyDescent="0.25">
      <c r="B545" s="140" t="str">
        <f>IF(ACOMPANHAMENTO_03[[#This Row],[MAT]]="","",COUNTA($C$8:C545))</f>
        <v/>
      </c>
      <c r="C545" s="3"/>
      <c r="D545" s="28" t="str">
        <f>IFERROR(VLOOKUP(ACOMPANHAMENTO_03[[#This Row],[MAT]],FUNCIONARIOS[],3,FALSE),"")</f>
        <v/>
      </c>
      <c r="E545" s="28" t="str">
        <f>IFERROR(VLOOKUP(ACOMPANHAMENTO_03[[#This Row],[MAT]],FUNCIONARIOS[],4,FALSE),"")</f>
        <v/>
      </c>
      <c r="F545" s="8"/>
      <c r="G545" s="7"/>
      <c r="H545" s="28" t="str">
        <f>IFERROR(VLOOKUP(ACOMPANHAMENTO_03[[#This Row],[COD.S]],TABELA_PRODUÇÃO[[COD]:[SERVIÇOS]],3,FALSE),"")</f>
        <v/>
      </c>
      <c r="I545" s="28" t="str">
        <f>IFERROR(VLOOKUP(ACOMPANHAMENTO_03[[#This Row],[COD.S]],TABELA_PRODUÇÃO[[COD]:[UND.]],4,FALSE),"")</f>
        <v/>
      </c>
      <c r="J545" s="141"/>
      <c r="K545" s="58"/>
      <c r="L545" s="9"/>
      <c r="M54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4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4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45" s="140">
        <f>ACOMPANHAMENTO_03[[#This Row],[QUANT]]</f>
        <v>0</v>
      </c>
    </row>
    <row r="546" spans="2:16" x14ac:dyDescent="0.25">
      <c r="B546" s="140" t="str">
        <f>IF(ACOMPANHAMENTO_03[[#This Row],[MAT]]="","",COUNTA($C$8:C546))</f>
        <v/>
      </c>
      <c r="C546" s="3"/>
      <c r="D546" s="28" t="str">
        <f>IFERROR(VLOOKUP(ACOMPANHAMENTO_03[[#This Row],[MAT]],FUNCIONARIOS[],3,FALSE),"")</f>
        <v/>
      </c>
      <c r="E546" s="28" t="str">
        <f>IFERROR(VLOOKUP(ACOMPANHAMENTO_03[[#This Row],[MAT]],FUNCIONARIOS[],4,FALSE),"")</f>
        <v/>
      </c>
      <c r="F546" s="8"/>
      <c r="G546" s="7"/>
      <c r="H546" s="28" t="str">
        <f>IFERROR(VLOOKUP(ACOMPANHAMENTO_03[[#This Row],[COD.S]],TABELA_PRODUÇÃO[[COD]:[SERVIÇOS]],3,FALSE),"")</f>
        <v/>
      </c>
      <c r="I546" s="28" t="str">
        <f>IFERROR(VLOOKUP(ACOMPANHAMENTO_03[[#This Row],[COD.S]],TABELA_PRODUÇÃO[[COD]:[UND.]],4,FALSE),"")</f>
        <v/>
      </c>
      <c r="J546" s="141"/>
      <c r="K546" s="58"/>
      <c r="L546" s="9"/>
      <c r="M54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4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4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46" s="140">
        <f>ACOMPANHAMENTO_03[[#This Row],[QUANT]]</f>
        <v>0</v>
      </c>
    </row>
    <row r="547" spans="2:16" x14ac:dyDescent="0.25">
      <c r="B547" s="140" t="str">
        <f>IF(ACOMPANHAMENTO_03[[#This Row],[MAT]]="","",COUNTA($C$8:C547))</f>
        <v/>
      </c>
      <c r="C547" s="3"/>
      <c r="D547" s="28" t="str">
        <f>IFERROR(VLOOKUP(ACOMPANHAMENTO_03[[#This Row],[MAT]],FUNCIONARIOS[],3,FALSE),"")</f>
        <v/>
      </c>
      <c r="E547" s="28" t="str">
        <f>IFERROR(VLOOKUP(ACOMPANHAMENTO_03[[#This Row],[MAT]],FUNCIONARIOS[],4,FALSE),"")</f>
        <v/>
      </c>
      <c r="F547" s="8"/>
      <c r="G547" s="7"/>
      <c r="H547" s="28" t="str">
        <f>IFERROR(VLOOKUP(ACOMPANHAMENTO_03[[#This Row],[COD.S]],TABELA_PRODUÇÃO[[COD]:[SERVIÇOS]],3,FALSE),"")</f>
        <v/>
      </c>
      <c r="I547" s="28" t="str">
        <f>IFERROR(VLOOKUP(ACOMPANHAMENTO_03[[#This Row],[COD.S]],TABELA_PRODUÇÃO[[COD]:[UND.]],4,FALSE),"")</f>
        <v/>
      </c>
      <c r="J547" s="141"/>
      <c r="K547" s="58"/>
      <c r="L547" s="9"/>
      <c r="M54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4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4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47" s="140">
        <f>ACOMPANHAMENTO_03[[#This Row],[QUANT]]</f>
        <v>0</v>
      </c>
    </row>
    <row r="548" spans="2:16" x14ac:dyDescent="0.25">
      <c r="B548" s="140" t="str">
        <f>IF(ACOMPANHAMENTO_03[[#This Row],[MAT]]="","",COUNTA($C$8:C548))</f>
        <v/>
      </c>
      <c r="C548" s="3"/>
      <c r="D548" s="28" t="str">
        <f>IFERROR(VLOOKUP(ACOMPANHAMENTO_03[[#This Row],[MAT]],FUNCIONARIOS[],3,FALSE),"")</f>
        <v/>
      </c>
      <c r="E548" s="28" t="str">
        <f>IFERROR(VLOOKUP(ACOMPANHAMENTO_03[[#This Row],[MAT]],FUNCIONARIOS[],4,FALSE),"")</f>
        <v/>
      </c>
      <c r="F548" s="8"/>
      <c r="G548" s="7"/>
      <c r="H548" s="28" t="str">
        <f>IFERROR(VLOOKUP(ACOMPANHAMENTO_03[[#This Row],[COD.S]],TABELA_PRODUÇÃO[[COD]:[SERVIÇOS]],3,FALSE),"")</f>
        <v/>
      </c>
      <c r="I548" s="28" t="str">
        <f>IFERROR(VLOOKUP(ACOMPANHAMENTO_03[[#This Row],[COD.S]],TABELA_PRODUÇÃO[[COD]:[UND.]],4,FALSE),"")</f>
        <v/>
      </c>
      <c r="J548" s="141"/>
      <c r="K548" s="58"/>
      <c r="L548" s="9"/>
      <c r="M54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4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4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48" s="140">
        <f>ACOMPANHAMENTO_03[[#This Row],[QUANT]]</f>
        <v>0</v>
      </c>
    </row>
    <row r="549" spans="2:16" x14ac:dyDescent="0.25">
      <c r="B549" s="140" t="str">
        <f>IF(ACOMPANHAMENTO_03[[#This Row],[MAT]]="","",COUNTA($C$8:C549))</f>
        <v/>
      </c>
      <c r="C549" s="3"/>
      <c r="D549" s="28" t="str">
        <f>IFERROR(VLOOKUP(ACOMPANHAMENTO_03[[#This Row],[MAT]],FUNCIONARIOS[],3,FALSE),"")</f>
        <v/>
      </c>
      <c r="E549" s="28" t="str">
        <f>IFERROR(VLOOKUP(ACOMPANHAMENTO_03[[#This Row],[MAT]],FUNCIONARIOS[],4,FALSE),"")</f>
        <v/>
      </c>
      <c r="F549" s="8"/>
      <c r="G549" s="7"/>
      <c r="H549" s="28" t="str">
        <f>IFERROR(VLOOKUP(ACOMPANHAMENTO_03[[#This Row],[COD.S]],TABELA_PRODUÇÃO[[COD]:[SERVIÇOS]],3,FALSE),"")</f>
        <v/>
      </c>
      <c r="I549" s="28" t="str">
        <f>IFERROR(VLOOKUP(ACOMPANHAMENTO_03[[#This Row],[COD.S]],TABELA_PRODUÇÃO[[COD]:[UND.]],4,FALSE),"")</f>
        <v/>
      </c>
      <c r="J549" s="141"/>
      <c r="K549" s="58"/>
      <c r="L549" s="9"/>
      <c r="M54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4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4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49" s="140">
        <f>ACOMPANHAMENTO_03[[#This Row],[QUANT]]</f>
        <v>0</v>
      </c>
    </row>
    <row r="550" spans="2:16" x14ac:dyDescent="0.25">
      <c r="B550" s="140" t="str">
        <f>IF(ACOMPANHAMENTO_03[[#This Row],[MAT]]="","",COUNTA($C$8:C550))</f>
        <v/>
      </c>
      <c r="C550" s="3"/>
      <c r="D550" s="28" t="str">
        <f>IFERROR(VLOOKUP(ACOMPANHAMENTO_03[[#This Row],[MAT]],FUNCIONARIOS[],3,FALSE),"")</f>
        <v/>
      </c>
      <c r="E550" s="28" t="str">
        <f>IFERROR(VLOOKUP(ACOMPANHAMENTO_03[[#This Row],[MAT]],FUNCIONARIOS[],4,FALSE),"")</f>
        <v/>
      </c>
      <c r="F550" s="8"/>
      <c r="G550" s="7"/>
      <c r="H550" s="28" t="str">
        <f>IFERROR(VLOOKUP(ACOMPANHAMENTO_03[[#This Row],[COD.S]],TABELA_PRODUÇÃO[[COD]:[SERVIÇOS]],3,FALSE),"")</f>
        <v/>
      </c>
      <c r="I550" s="28" t="str">
        <f>IFERROR(VLOOKUP(ACOMPANHAMENTO_03[[#This Row],[COD.S]],TABELA_PRODUÇÃO[[COD]:[UND.]],4,FALSE),"")</f>
        <v/>
      </c>
      <c r="J550" s="141"/>
      <c r="K550" s="58"/>
      <c r="L550" s="9"/>
      <c r="M55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5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5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50" s="140">
        <f>ACOMPANHAMENTO_03[[#This Row],[QUANT]]</f>
        <v>0</v>
      </c>
    </row>
    <row r="551" spans="2:16" x14ac:dyDescent="0.25">
      <c r="B551" s="140" t="str">
        <f>IF(ACOMPANHAMENTO_03[[#This Row],[MAT]]="","",COUNTA($C$8:C551))</f>
        <v/>
      </c>
      <c r="C551" s="3"/>
      <c r="D551" s="28" t="str">
        <f>IFERROR(VLOOKUP(ACOMPANHAMENTO_03[[#This Row],[MAT]],FUNCIONARIOS[],3,FALSE),"")</f>
        <v/>
      </c>
      <c r="E551" s="28" t="str">
        <f>IFERROR(VLOOKUP(ACOMPANHAMENTO_03[[#This Row],[MAT]],FUNCIONARIOS[],4,FALSE),"")</f>
        <v/>
      </c>
      <c r="F551" s="8"/>
      <c r="G551" s="7"/>
      <c r="H551" s="28" t="str">
        <f>IFERROR(VLOOKUP(ACOMPANHAMENTO_03[[#This Row],[COD.S]],TABELA_PRODUÇÃO[[COD]:[SERVIÇOS]],3,FALSE),"")</f>
        <v/>
      </c>
      <c r="I551" s="28" t="str">
        <f>IFERROR(VLOOKUP(ACOMPANHAMENTO_03[[#This Row],[COD.S]],TABELA_PRODUÇÃO[[COD]:[UND.]],4,FALSE),"")</f>
        <v/>
      </c>
      <c r="J551" s="141"/>
      <c r="K551" s="58"/>
      <c r="L551" s="9"/>
      <c r="M55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5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5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51" s="140">
        <f>ACOMPANHAMENTO_03[[#This Row],[QUANT]]</f>
        <v>0</v>
      </c>
    </row>
    <row r="552" spans="2:16" x14ac:dyDescent="0.25">
      <c r="B552" s="140" t="str">
        <f>IF(ACOMPANHAMENTO_03[[#This Row],[MAT]]="","",COUNTA($C$8:C552))</f>
        <v/>
      </c>
      <c r="C552" s="3"/>
      <c r="D552" s="28" t="str">
        <f>IFERROR(VLOOKUP(ACOMPANHAMENTO_03[[#This Row],[MAT]],FUNCIONARIOS[],3,FALSE),"")</f>
        <v/>
      </c>
      <c r="E552" s="28" t="str">
        <f>IFERROR(VLOOKUP(ACOMPANHAMENTO_03[[#This Row],[MAT]],FUNCIONARIOS[],4,FALSE),"")</f>
        <v/>
      </c>
      <c r="F552" s="8"/>
      <c r="G552" s="7"/>
      <c r="H552" s="28" t="str">
        <f>IFERROR(VLOOKUP(ACOMPANHAMENTO_03[[#This Row],[COD.S]],TABELA_PRODUÇÃO[[COD]:[SERVIÇOS]],3,FALSE),"")</f>
        <v/>
      </c>
      <c r="I552" s="28" t="str">
        <f>IFERROR(VLOOKUP(ACOMPANHAMENTO_03[[#This Row],[COD.S]],TABELA_PRODUÇÃO[[COD]:[UND.]],4,FALSE),"")</f>
        <v/>
      </c>
      <c r="J552" s="141"/>
      <c r="K552" s="58"/>
      <c r="L552" s="9"/>
      <c r="M55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5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5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52" s="140">
        <f>ACOMPANHAMENTO_03[[#This Row],[QUANT]]</f>
        <v>0</v>
      </c>
    </row>
    <row r="553" spans="2:16" x14ac:dyDescent="0.25">
      <c r="B553" s="140" t="str">
        <f>IF(ACOMPANHAMENTO_03[[#This Row],[MAT]]="","",COUNTA($C$8:C553))</f>
        <v/>
      </c>
      <c r="C553" s="3"/>
      <c r="D553" s="28" t="str">
        <f>IFERROR(VLOOKUP(ACOMPANHAMENTO_03[[#This Row],[MAT]],FUNCIONARIOS[],3,FALSE),"")</f>
        <v/>
      </c>
      <c r="E553" s="28" t="str">
        <f>IFERROR(VLOOKUP(ACOMPANHAMENTO_03[[#This Row],[MAT]],FUNCIONARIOS[],4,FALSE),"")</f>
        <v/>
      </c>
      <c r="F553" s="8"/>
      <c r="G553" s="7"/>
      <c r="H553" s="28" t="str">
        <f>IFERROR(VLOOKUP(ACOMPANHAMENTO_03[[#This Row],[COD.S]],TABELA_PRODUÇÃO[[COD]:[SERVIÇOS]],3,FALSE),"")</f>
        <v/>
      </c>
      <c r="I553" s="28" t="str">
        <f>IFERROR(VLOOKUP(ACOMPANHAMENTO_03[[#This Row],[COD.S]],TABELA_PRODUÇÃO[[COD]:[UND.]],4,FALSE),"")</f>
        <v/>
      </c>
      <c r="J553" s="141"/>
      <c r="K553" s="58"/>
      <c r="L553" s="9"/>
      <c r="M55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5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5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53" s="140">
        <f>ACOMPANHAMENTO_03[[#This Row],[QUANT]]</f>
        <v>0</v>
      </c>
    </row>
    <row r="554" spans="2:16" x14ac:dyDescent="0.25">
      <c r="B554" s="140" t="str">
        <f>IF(ACOMPANHAMENTO_03[[#This Row],[MAT]]="","",COUNTA($C$8:C554))</f>
        <v/>
      </c>
      <c r="C554" s="3"/>
      <c r="D554" s="28" t="str">
        <f>IFERROR(VLOOKUP(ACOMPANHAMENTO_03[[#This Row],[MAT]],FUNCIONARIOS[],3,FALSE),"")</f>
        <v/>
      </c>
      <c r="E554" s="28" t="str">
        <f>IFERROR(VLOOKUP(ACOMPANHAMENTO_03[[#This Row],[MAT]],FUNCIONARIOS[],4,FALSE),"")</f>
        <v/>
      </c>
      <c r="F554" s="8"/>
      <c r="G554" s="7"/>
      <c r="H554" s="28" t="str">
        <f>IFERROR(VLOOKUP(ACOMPANHAMENTO_03[[#This Row],[COD.S]],TABELA_PRODUÇÃO[[COD]:[SERVIÇOS]],3,FALSE),"")</f>
        <v/>
      </c>
      <c r="I554" s="28" t="str">
        <f>IFERROR(VLOOKUP(ACOMPANHAMENTO_03[[#This Row],[COD.S]],TABELA_PRODUÇÃO[[COD]:[UND.]],4,FALSE),"")</f>
        <v/>
      </c>
      <c r="J554" s="141"/>
      <c r="K554" s="58"/>
      <c r="L554" s="9"/>
      <c r="M55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5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5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54" s="140">
        <f>ACOMPANHAMENTO_03[[#This Row],[QUANT]]</f>
        <v>0</v>
      </c>
    </row>
    <row r="555" spans="2:16" x14ac:dyDescent="0.25">
      <c r="B555" s="140" t="str">
        <f>IF(ACOMPANHAMENTO_03[[#This Row],[MAT]]="","",COUNTA($C$8:C555))</f>
        <v/>
      </c>
      <c r="C555" s="3"/>
      <c r="D555" s="28" t="str">
        <f>IFERROR(VLOOKUP(ACOMPANHAMENTO_03[[#This Row],[MAT]],FUNCIONARIOS[],3,FALSE),"")</f>
        <v/>
      </c>
      <c r="E555" s="28" t="str">
        <f>IFERROR(VLOOKUP(ACOMPANHAMENTO_03[[#This Row],[MAT]],FUNCIONARIOS[],4,FALSE),"")</f>
        <v/>
      </c>
      <c r="F555" s="8"/>
      <c r="G555" s="7"/>
      <c r="H555" s="28" t="str">
        <f>IFERROR(VLOOKUP(ACOMPANHAMENTO_03[[#This Row],[COD.S]],TABELA_PRODUÇÃO[[COD]:[SERVIÇOS]],3,FALSE),"")</f>
        <v/>
      </c>
      <c r="I555" s="28" t="str">
        <f>IFERROR(VLOOKUP(ACOMPANHAMENTO_03[[#This Row],[COD.S]],TABELA_PRODUÇÃO[[COD]:[UND.]],4,FALSE),"")</f>
        <v/>
      </c>
      <c r="J555" s="141"/>
      <c r="K555" s="58"/>
      <c r="L555" s="9"/>
      <c r="M55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5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5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55" s="140">
        <f>ACOMPANHAMENTO_03[[#This Row],[QUANT]]</f>
        <v>0</v>
      </c>
    </row>
    <row r="556" spans="2:16" x14ac:dyDescent="0.25">
      <c r="B556" s="140" t="str">
        <f>IF(ACOMPANHAMENTO_03[[#This Row],[MAT]]="","",COUNTA($C$8:C556))</f>
        <v/>
      </c>
      <c r="C556" s="3"/>
      <c r="D556" s="28" t="str">
        <f>IFERROR(VLOOKUP(ACOMPANHAMENTO_03[[#This Row],[MAT]],FUNCIONARIOS[],3,FALSE),"")</f>
        <v/>
      </c>
      <c r="E556" s="28" t="str">
        <f>IFERROR(VLOOKUP(ACOMPANHAMENTO_03[[#This Row],[MAT]],FUNCIONARIOS[],4,FALSE),"")</f>
        <v/>
      </c>
      <c r="F556" s="8"/>
      <c r="G556" s="7"/>
      <c r="H556" s="28" t="str">
        <f>IFERROR(VLOOKUP(ACOMPANHAMENTO_03[[#This Row],[COD.S]],TABELA_PRODUÇÃO[[COD]:[SERVIÇOS]],3,FALSE),"")</f>
        <v/>
      </c>
      <c r="I556" s="28" t="str">
        <f>IFERROR(VLOOKUP(ACOMPANHAMENTO_03[[#This Row],[COD.S]],TABELA_PRODUÇÃO[[COD]:[UND.]],4,FALSE),"")</f>
        <v/>
      </c>
      <c r="J556" s="141"/>
      <c r="K556" s="58"/>
      <c r="L556" s="9"/>
      <c r="M55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5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5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56" s="140">
        <f>ACOMPANHAMENTO_03[[#This Row],[QUANT]]</f>
        <v>0</v>
      </c>
    </row>
    <row r="557" spans="2:16" x14ac:dyDescent="0.25">
      <c r="B557" s="140" t="str">
        <f>IF(ACOMPANHAMENTO_03[[#This Row],[MAT]]="","",COUNTA($C$8:C557))</f>
        <v/>
      </c>
      <c r="C557" s="3"/>
      <c r="D557" s="28" t="str">
        <f>IFERROR(VLOOKUP(ACOMPANHAMENTO_03[[#This Row],[MAT]],FUNCIONARIOS[],3,FALSE),"")</f>
        <v/>
      </c>
      <c r="E557" s="28" t="str">
        <f>IFERROR(VLOOKUP(ACOMPANHAMENTO_03[[#This Row],[MAT]],FUNCIONARIOS[],4,FALSE),"")</f>
        <v/>
      </c>
      <c r="F557" s="8"/>
      <c r="G557" s="7"/>
      <c r="H557" s="28" t="str">
        <f>IFERROR(VLOOKUP(ACOMPANHAMENTO_03[[#This Row],[COD.S]],TABELA_PRODUÇÃO[[COD]:[SERVIÇOS]],3,FALSE),"")</f>
        <v/>
      </c>
      <c r="I557" s="28" t="str">
        <f>IFERROR(VLOOKUP(ACOMPANHAMENTO_03[[#This Row],[COD.S]],TABELA_PRODUÇÃO[[COD]:[UND.]],4,FALSE),"")</f>
        <v/>
      </c>
      <c r="J557" s="141"/>
      <c r="K557" s="58"/>
      <c r="L557" s="9"/>
      <c r="M55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5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5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57" s="140">
        <f>ACOMPANHAMENTO_03[[#This Row],[QUANT]]</f>
        <v>0</v>
      </c>
    </row>
    <row r="558" spans="2:16" x14ac:dyDescent="0.25">
      <c r="B558" s="140" t="str">
        <f>IF(ACOMPANHAMENTO_03[[#This Row],[MAT]]="","",COUNTA($C$8:C558))</f>
        <v/>
      </c>
      <c r="C558" s="3"/>
      <c r="D558" s="28" t="str">
        <f>IFERROR(VLOOKUP(ACOMPANHAMENTO_03[[#This Row],[MAT]],FUNCIONARIOS[],3,FALSE),"")</f>
        <v/>
      </c>
      <c r="E558" s="28" t="str">
        <f>IFERROR(VLOOKUP(ACOMPANHAMENTO_03[[#This Row],[MAT]],FUNCIONARIOS[],4,FALSE),"")</f>
        <v/>
      </c>
      <c r="F558" s="8"/>
      <c r="G558" s="7"/>
      <c r="H558" s="28" t="str">
        <f>IFERROR(VLOOKUP(ACOMPANHAMENTO_03[[#This Row],[COD.S]],TABELA_PRODUÇÃO[[COD]:[SERVIÇOS]],3,FALSE),"")</f>
        <v/>
      </c>
      <c r="I558" s="28" t="str">
        <f>IFERROR(VLOOKUP(ACOMPANHAMENTO_03[[#This Row],[COD.S]],TABELA_PRODUÇÃO[[COD]:[UND.]],4,FALSE),"")</f>
        <v/>
      </c>
      <c r="J558" s="141"/>
      <c r="K558" s="58"/>
      <c r="L558" s="9"/>
      <c r="M55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5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5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58" s="140">
        <f>ACOMPANHAMENTO_03[[#This Row],[QUANT]]</f>
        <v>0</v>
      </c>
    </row>
    <row r="559" spans="2:16" x14ac:dyDescent="0.25">
      <c r="B559" s="140" t="str">
        <f>IF(ACOMPANHAMENTO_03[[#This Row],[MAT]]="","",COUNTA($C$8:C559))</f>
        <v/>
      </c>
      <c r="C559" s="3"/>
      <c r="D559" s="28" t="str">
        <f>IFERROR(VLOOKUP(ACOMPANHAMENTO_03[[#This Row],[MAT]],FUNCIONARIOS[],3,FALSE),"")</f>
        <v/>
      </c>
      <c r="E559" s="28" t="str">
        <f>IFERROR(VLOOKUP(ACOMPANHAMENTO_03[[#This Row],[MAT]],FUNCIONARIOS[],4,FALSE),"")</f>
        <v/>
      </c>
      <c r="F559" s="8"/>
      <c r="G559" s="7"/>
      <c r="H559" s="28" t="str">
        <f>IFERROR(VLOOKUP(ACOMPANHAMENTO_03[[#This Row],[COD.S]],TABELA_PRODUÇÃO[[COD]:[SERVIÇOS]],3,FALSE),"")</f>
        <v/>
      </c>
      <c r="I559" s="28" t="str">
        <f>IFERROR(VLOOKUP(ACOMPANHAMENTO_03[[#This Row],[COD.S]],TABELA_PRODUÇÃO[[COD]:[UND.]],4,FALSE),"")</f>
        <v/>
      </c>
      <c r="J559" s="141"/>
      <c r="K559" s="58"/>
      <c r="L559" s="9"/>
      <c r="M55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5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5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59" s="140">
        <f>ACOMPANHAMENTO_03[[#This Row],[QUANT]]</f>
        <v>0</v>
      </c>
    </row>
    <row r="560" spans="2:16" x14ac:dyDescent="0.25">
      <c r="B560" s="140" t="str">
        <f>IF(ACOMPANHAMENTO_03[[#This Row],[MAT]]="","",COUNTA($C$8:C560))</f>
        <v/>
      </c>
      <c r="C560" s="3"/>
      <c r="D560" s="28" t="str">
        <f>IFERROR(VLOOKUP(ACOMPANHAMENTO_03[[#This Row],[MAT]],FUNCIONARIOS[],3,FALSE),"")</f>
        <v/>
      </c>
      <c r="E560" s="28" t="str">
        <f>IFERROR(VLOOKUP(ACOMPANHAMENTO_03[[#This Row],[MAT]],FUNCIONARIOS[],4,FALSE),"")</f>
        <v/>
      </c>
      <c r="F560" s="8"/>
      <c r="G560" s="7"/>
      <c r="H560" s="28" t="str">
        <f>IFERROR(VLOOKUP(ACOMPANHAMENTO_03[[#This Row],[COD.S]],TABELA_PRODUÇÃO[[COD]:[SERVIÇOS]],3,FALSE),"")</f>
        <v/>
      </c>
      <c r="I560" s="28" t="str">
        <f>IFERROR(VLOOKUP(ACOMPANHAMENTO_03[[#This Row],[COD.S]],TABELA_PRODUÇÃO[[COD]:[UND.]],4,FALSE),"")</f>
        <v/>
      </c>
      <c r="J560" s="141"/>
      <c r="K560" s="58"/>
      <c r="L560" s="9"/>
      <c r="M56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6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6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60" s="140">
        <f>ACOMPANHAMENTO_03[[#This Row],[QUANT]]</f>
        <v>0</v>
      </c>
    </row>
    <row r="561" spans="2:16" x14ac:dyDescent="0.25">
      <c r="B561" s="140" t="str">
        <f>IF(ACOMPANHAMENTO_03[[#This Row],[MAT]]="","",COUNTA($C$8:C561))</f>
        <v/>
      </c>
      <c r="C561" s="3"/>
      <c r="D561" s="28" t="str">
        <f>IFERROR(VLOOKUP(ACOMPANHAMENTO_03[[#This Row],[MAT]],FUNCIONARIOS[],3,FALSE),"")</f>
        <v/>
      </c>
      <c r="E561" s="28" t="str">
        <f>IFERROR(VLOOKUP(ACOMPANHAMENTO_03[[#This Row],[MAT]],FUNCIONARIOS[],4,FALSE),"")</f>
        <v/>
      </c>
      <c r="F561" s="8"/>
      <c r="G561" s="7"/>
      <c r="H561" s="28" t="str">
        <f>IFERROR(VLOOKUP(ACOMPANHAMENTO_03[[#This Row],[COD.S]],TABELA_PRODUÇÃO[[COD]:[SERVIÇOS]],3,FALSE),"")</f>
        <v/>
      </c>
      <c r="I561" s="28" t="str">
        <f>IFERROR(VLOOKUP(ACOMPANHAMENTO_03[[#This Row],[COD.S]],TABELA_PRODUÇÃO[[COD]:[UND.]],4,FALSE),"")</f>
        <v/>
      </c>
      <c r="J561" s="141"/>
      <c r="K561" s="58"/>
      <c r="L561" s="9"/>
      <c r="M56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6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6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61" s="140">
        <f>ACOMPANHAMENTO_03[[#This Row],[QUANT]]</f>
        <v>0</v>
      </c>
    </row>
    <row r="562" spans="2:16" x14ac:dyDescent="0.25">
      <c r="B562" s="140" t="str">
        <f>IF(ACOMPANHAMENTO_03[[#This Row],[MAT]]="","",COUNTA($C$8:C562))</f>
        <v/>
      </c>
      <c r="C562" s="3"/>
      <c r="D562" s="28" t="str">
        <f>IFERROR(VLOOKUP(ACOMPANHAMENTO_03[[#This Row],[MAT]],FUNCIONARIOS[],3,FALSE),"")</f>
        <v/>
      </c>
      <c r="E562" s="28" t="str">
        <f>IFERROR(VLOOKUP(ACOMPANHAMENTO_03[[#This Row],[MAT]],FUNCIONARIOS[],4,FALSE),"")</f>
        <v/>
      </c>
      <c r="F562" s="8"/>
      <c r="G562" s="7"/>
      <c r="H562" s="28" t="str">
        <f>IFERROR(VLOOKUP(ACOMPANHAMENTO_03[[#This Row],[COD.S]],TABELA_PRODUÇÃO[[COD]:[SERVIÇOS]],3,FALSE),"")</f>
        <v/>
      </c>
      <c r="I562" s="28" t="str">
        <f>IFERROR(VLOOKUP(ACOMPANHAMENTO_03[[#This Row],[COD.S]],TABELA_PRODUÇÃO[[COD]:[UND.]],4,FALSE),"")</f>
        <v/>
      </c>
      <c r="J562" s="141"/>
      <c r="K562" s="58"/>
      <c r="L562" s="9"/>
      <c r="M56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6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6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62" s="140">
        <f>ACOMPANHAMENTO_03[[#This Row],[QUANT]]</f>
        <v>0</v>
      </c>
    </row>
    <row r="563" spans="2:16" x14ac:dyDescent="0.25">
      <c r="B563" s="140" t="str">
        <f>IF(ACOMPANHAMENTO_03[[#This Row],[MAT]]="","",COUNTA($C$8:C563))</f>
        <v/>
      </c>
      <c r="C563" s="3"/>
      <c r="D563" s="28" t="str">
        <f>IFERROR(VLOOKUP(ACOMPANHAMENTO_03[[#This Row],[MAT]],FUNCIONARIOS[],3,FALSE),"")</f>
        <v/>
      </c>
      <c r="E563" s="28" t="str">
        <f>IFERROR(VLOOKUP(ACOMPANHAMENTO_03[[#This Row],[MAT]],FUNCIONARIOS[],4,FALSE),"")</f>
        <v/>
      </c>
      <c r="F563" s="8"/>
      <c r="G563" s="7"/>
      <c r="H563" s="28" t="str">
        <f>IFERROR(VLOOKUP(ACOMPANHAMENTO_03[[#This Row],[COD.S]],TABELA_PRODUÇÃO[[COD]:[SERVIÇOS]],3,FALSE),"")</f>
        <v/>
      </c>
      <c r="I563" s="28" t="str">
        <f>IFERROR(VLOOKUP(ACOMPANHAMENTO_03[[#This Row],[COD.S]],TABELA_PRODUÇÃO[[COD]:[UND.]],4,FALSE),"")</f>
        <v/>
      </c>
      <c r="J563" s="141"/>
      <c r="K563" s="58"/>
      <c r="L563" s="9"/>
      <c r="M56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6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6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63" s="140">
        <f>ACOMPANHAMENTO_03[[#This Row],[QUANT]]</f>
        <v>0</v>
      </c>
    </row>
    <row r="564" spans="2:16" x14ac:dyDescent="0.25">
      <c r="B564" s="140" t="str">
        <f>IF(ACOMPANHAMENTO_03[[#This Row],[MAT]]="","",COUNTA($C$8:C564))</f>
        <v/>
      </c>
      <c r="C564" s="3"/>
      <c r="D564" s="28" t="str">
        <f>IFERROR(VLOOKUP(ACOMPANHAMENTO_03[[#This Row],[MAT]],FUNCIONARIOS[],3,FALSE),"")</f>
        <v/>
      </c>
      <c r="E564" s="28" t="str">
        <f>IFERROR(VLOOKUP(ACOMPANHAMENTO_03[[#This Row],[MAT]],FUNCIONARIOS[],4,FALSE),"")</f>
        <v/>
      </c>
      <c r="F564" s="8"/>
      <c r="G564" s="7"/>
      <c r="H564" s="28" t="str">
        <f>IFERROR(VLOOKUP(ACOMPANHAMENTO_03[[#This Row],[COD.S]],TABELA_PRODUÇÃO[[COD]:[SERVIÇOS]],3,FALSE),"")</f>
        <v/>
      </c>
      <c r="I564" s="28" t="str">
        <f>IFERROR(VLOOKUP(ACOMPANHAMENTO_03[[#This Row],[COD.S]],TABELA_PRODUÇÃO[[COD]:[UND.]],4,FALSE),"")</f>
        <v/>
      </c>
      <c r="J564" s="141"/>
      <c r="K564" s="58"/>
      <c r="L564" s="9"/>
      <c r="M56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6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6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64" s="140">
        <f>ACOMPANHAMENTO_03[[#This Row],[QUANT]]</f>
        <v>0</v>
      </c>
    </row>
    <row r="565" spans="2:16" x14ac:dyDescent="0.25">
      <c r="B565" s="140" t="str">
        <f>IF(ACOMPANHAMENTO_03[[#This Row],[MAT]]="","",COUNTA($C$8:C565))</f>
        <v/>
      </c>
      <c r="C565" s="3"/>
      <c r="D565" s="28" t="str">
        <f>IFERROR(VLOOKUP(ACOMPANHAMENTO_03[[#This Row],[MAT]],FUNCIONARIOS[],3,FALSE),"")</f>
        <v/>
      </c>
      <c r="E565" s="28" t="str">
        <f>IFERROR(VLOOKUP(ACOMPANHAMENTO_03[[#This Row],[MAT]],FUNCIONARIOS[],4,FALSE),"")</f>
        <v/>
      </c>
      <c r="F565" s="8"/>
      <c r="G565" s="7"/>
      <c r="H565" s="28" t="str">
        <f>IFERROR(VLOOKUP(ACOMPANHAMENTO_03[[#This Row],[COD.S]],TABELA_PRODUÇÃO[[COD]:[SERVIÇOS]],3,FALSE),"")</f>
        <v/>
      </c>
      <c r="I565" s="28" t="str">
        <f>IFERROR(VLOOKUP(ACOMPANHAMENTO_03[[#This Row],[COD.S]],TABELA_PRODUÇÃO[[COD]:[UND.]],4,FALSE),"")</f>
        <v/>
      </c>
      <c r="J565" s="141"/>
      <c r="K565" s="58"/>
      <c r="L565" s="9"/>
      <c r="M56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6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6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65" s="140">
        <f>ACOMPANHAMENTO_03[[#This Row],[QUANT]]</f>
        <v>0</v>
      </c>
    </row>
    <row r="566" spans="2:16" x14ac:dyDescent="0.25">
      <c r="B566" s="140" t="str">
        <f>IF(ACOMPANHAMENTO_03[[#This Row],[MAT]]="","",COUNTA($C$8:C566))</f>
        <v/>
      </c>
      <c r="C566" s="3"/>
      <c r="D566" s="28" t="str">
        <f>IFERROR(VLOOKUP(ACOMPANHAMENTO_03[[#This Row],[MAT]],FUNCIONARIOS[],3,FALSE),"")</f>
        <v/>
      </c>
      <c r="E566" s="28" t="str">
        <f>IFERROR(VLOOKUP(ACOMPANHAMENTO_03[[#This Row],[MAT]],FUNCIONARIOS[],4,FALSE),"")</f>
        <v/>
      </c>
      <c r="F566" s="8"/>
      <c r="G566" s="7"/>
      <c r="H566" s="28" t="str">
        <f>IFERROR(VLOOKUP(ACOMPANHAMENTO_03[[#This Row],[COD.S]],TABELA_PRODUÇÃO[[COD]:[SERVIÇOS]],3,FALSE),"")</f>
        <v/>
      </c>
      <c r="I566" s="28" t="str">
        <f>IFERROR(VLOOKUP(ACOMPANHAMENTO_03[[#This Row],[COD.S]],TABELA_PRODUÇÃO[[COD]:[UND.]],4,FALSE),"")</f>
        <v/>
      </c>
      <c r="J566" s="141"/>
      <c r="K566" s="58"/>
      <c r="L566" s="9"/>
      <c r="M56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6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6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66" s="140">
        <f>ACOMPANHAMENTO_03[[#This Row],[QUANT]]</f>
        <v>0</v>
      </c>
    </row>
    <row r="567" spans="2:16" x14ac:dyDescent="0.25">
      <c r="B567" s="140" t="str">
        <f>IF(ACOMPANHAMENTO_03[[#This Row],[MAT]]="","",COUNTA($C$8:C567))</f>
        <v/>
      </c>
      <c r="C567" s="3"/>
      <c r="D567" s="28" t="str">
        <f>IFERROR(VLOOKUP(ACOMPANHAMENTO_03[[#This Row],[MAT]],FUNCIONARIOS[],3,FALSE),"")</f>
        <v/>
      </c>
      <c r="E567" s="28" t="str">
        <f>IFERROR(VLOOKUP(ACOMPANHAMENTO_03[[#This Row],[MAT]],FUNCIONARIOS[],4,FALSE),"")</f>
        <v/>
      </c>
      <c r="F567" s="8"/>
      <c r="G567" s="7"/>
      <c r="H567" s="28" t="str">
        <f>IFERROR(VLOOKUP(ACOMPANHAMENTO_03[[#This Row],[COD.S]],TABELA_PRODUÇÃO[[COD]:[SERVIÇOS]],3,FALSE),"")</f>
        <v/>
      </c>
      <c r="I567" s="28" t="str">
        <f>IFERROR(VLOOKUP(ACOMPANHAMENTO_03[[#This Row],[COD.S]],TABELA_PRODUÇÃO[[COD]:[UND.]],4,FALSE),"")</f>
        <v/>
      </c>
      <c r="J567" s="141"/>
      <c r="K567" s="58"/>
      <c r="L567" s="9"/>
      <c r="M56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6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6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67" s="140">
        <f>ACOMPANHAMENTO_03[[#This Row],[QUANT]]</f>
        <v>0</v>
      </c>
    </row>
    <row r="568" spans="2:16" x14ac:dyDescent="0.25">
      <c r="B568" s="140" t="str">
        <f>IF(ACOMPANHAMENTO_03[[#This Row],[MAT]]="","",COUNTA($C$8:C568))</f>
        <v/>
      </c>
      <c r="C568" s="3"/>
      <c r="D568" s="28" t="str">
        <f>IFERROR(VLOOKUP(ACOMPANHAMENTO_03[[#This Row],[MAT]],FUNCIONARIOS[],3,FALSE),"")</f>
        <v/>
      </c>
      <c r="E568" s="28" t="str">
        <f>IFERROR(VLOOKUP(ACOMPANHAMENTO_03[[#This Row],[MAT]],FUNCIONARIOS[],4,FALSE),"")</f>
        <v/>
      </c>
      <c r="F568" s="8"/>
      <c r="G568" s="7"/>
      <c r="H568" s="28" t="str">
        <f>IFERROR(VLOOKUP(ACOMPANHAMENTO_03[[#This Row],[COD.S]],TABELA_PRODUÇÃO[[COD]:[SERVIÇOS]],3,FALSE),"")</f>
        <v/>
      </c>
      <c r="I568" s="28" t="str">
        <f>IFERROR(VLOOKUP(ACOMPANHAMENTO_03[[#This Row],[COD.S]],TABELA_PRODUÇÃO[[COD]:[UND.]],4,FALSE),"")</f>
        <v/>
      </c>
      <c r="J568" s="141"/>
      <c r="K568" s="58"/>
      <c r="L568" s="9"/>
      <c r="M56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6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6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68" s="140">
        <f>ACOMPANHAMENTO_03[[#This Row],[QUANT]]</f>
        <v>0</v>
      </c>
    </row>
    <row r="569" spans="2:16" x14ac:dyDescent="0.25">
      <c r="B569" s="140" t="str">
        <f>IF(ACOMPANHAMENTO_03[[#This Row],[MAT]]="","",COUNTA($C$8:C569))</f>
        <v/>
      </c>
      <c r="C569" s="3"/>
      <c r="D569" s="28" t="str">
        <f>IFERROR(VLOOKUP(ACOMPANHAMENTO_03[[#This Row],[MAT]],FUNCIONARIOS[],3,FALSE),"")</f>
        <v/>
      </c>
      <c r="E569" s="28" t="str">
        <f>IFERROR(VLOOKUP(ACOMPANHAMENTO_03[[#This Row],[MAT]],FUNCIONARIOS[],4,FALSE),"")</f>
        <v/>
      </c>
      <c r="F569" s="8"/>
      <c r="G569" s="7"/>
      <c r="H569" s="28" t="str">
        <f>IFERROR(VLOOKUP(ACOMPANHAMENTO_03[[#This Row],[COD.S]],TABELA_PRODUÇÃO[[COD]:[SERVIÇOS]],3,FALSE),"")</f>
        <v/>
      </c>
      <c r="I569" s="28" t="str">
        <f>IFERROR(VLOOKUP(ACOMPANHAMENTO_03[[#This Row],[COD.S]],TABELA_PRODUÇÃO[[COD]:[UND.]],4,FALSE),"")</f>
        <v/>
      </c>
      <c r="J569" s="141"/>
      <c r="K569" s="58"/>
      <c r="L569" s="9"/>
      <c r="M56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6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6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69" s="140">
        <f>ACOMPANHAMENTO_03[[#This Row],[QUANT]]</f>
        <v>0</v>
      </c>
    </row>
    <row r="570" spans="2:16" x14ac:dyDescent="0.25">
      <c r="B570" s="140" t="str">
        <f>IF(ACOMPANHAMENTO_03[[#This Row],[MAT]]="","",COUNTA($C$8:C570))</f>
        <v/>
      </c>
      <c r="C570" s="3"/>
      <c r="D570" s="28" t="str">
        <f>IFERROR(VLOOKUP(ACOMPANHAMENTO_03[[#This Row],[MAT]],FUNCIONARIOS[],3,FALSE),"")</f>
        <v/>
      </c>
      <c r="E570" s="28" t="str">
        <f>IFERROR(VLOOKUP(ACOMPANHAMENTO_03[[#This Row],[MAT]],FUNCIONARIOS[],4,FALSE),"")</f>
        <v/>
      </c>
      <c r="F570" s="8"/>
      <c r="G570" s="7"/>
      <c r="H570" s="28" t="str">
        <f>IFERROR(VLOOKUP(ACOMPANHAMENTO_03[[#This Row],[COD.S]],TABELA_PRODUÇÃO[[COD]:[SERVIÇOS]],3,FALSE),"")</f>
        <v/>
      </c>
      <c r="I570" s="28" t="str">
        <f>IFERROR(VLOOKUP(ACOMPANHAMENTO_03[[#This Row],[COD.S]],TABELA_PRODUÇÃO[[COD]:[UND.]],4,FALSE),"")</f>
        <v/>
      </c>
      <c r="J570" s="141"/>
      <c r="K570" s="58"/>
      <c r="L570" s="9"/>
      <c r="M57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7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7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70" s="140">
        <f>ACOMPANHAMENTO_03[[#This Row],[QUANT]]</f>
        <v>0</v>
      </c>
    </row>
    <row r="571" spans="2:16" x14ac:dyDescent="0.25">
      <c r="B571" s="140" t="str">
        <f>IF(ACOMPANHAMENTO_03[[#This Row],[MAT]]="","",COUNTA($C$8:C571))</f>
        <v/>
      </c>
      <c r="C571" s="3"/>
      <c r="D571" s="28" t="str">
        <f>IFERROR(VLOOKUP(ACOMPANHAMENTO_03[[#This Row],[MAT]],FUNCIONARIOS[],3,FALSE),"")</f>
        <v/>
      </c>
      <c r="E571" s="28" t="str">
        <f>IFERROR(VLOOKUP(ACOMPANHAMENTO_03[[#This Row],[MAT]],FUNCIONARIOS[],4,FALSE),"")</f>
        <v/>
      </c>
      <c r="F571" s="8"/>
      <c r="G571" s="7"/>
      <c r="H571" s="28" t="str">
        <f>IFERROR(VLOOKUP(ACOMPANHAMENTO_03[[#This Row],[COD.S]],TABELA_PRODUÇÃO[[COD]:[SERVIÇOS]],3,FALSE),"")</f>
        <v/>
      </c>
      <c r="I571" s="28" t="str">
        <f>IFERROR(VLOOKUP(ACOMPANHAMENTO_03[[#This Row],[COD.S]],TABELA_PRODUÇÃO[[COD]:[UND.]],4,FALSE),"")</f>
        <v/>
      </c>
      <c r="J571" s="141"/>
      <c r="K571" s="58"/>
      <c r="L571" s="9"/>
      <c r="M57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7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7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71" s="140">
        <f>ACOMPANHAMENTO_03[[#This Row],[QUANT]]</f>
        <v>0</v>
      </c>
    </row>
    <row r="572" spans="2:16" x14ac:dyDescent="0.25">
      <c r="B572" s="140" t="str">
        <f>IF(ACOMPANHAMENTO_03[[#This Row],[MAT]]="","",COUNTA($C$8:C572))</f>
        <v/>
      </c>
      <c r="C572" s="3"/>
      <c r="D572" s="28" t="str">
        <f>IFERROR(VLOOKUP(ACOMPANHAMENTO_03[[#This Row],[MAT]],FUNCIONARIOS[],3,FALSE),"")</f>
        <v/>
      </c>
      <c r="E572" s="28" t="str">
        <f>IFERROR(VLOOKUP(ACOMPANHAMENTO_03[[#This Row],[MAT]],FUNCIONARIOS[],4,FALSE),"")</f>
        <v/>
      </c>
      <c r="F572" s="8"/>
      <c r="G572" s="7"/>
      <c r="H572" s="28" t="str">
        <f>IFERROR(VLOOKUP(ACOMPANHAMENTO_03[[#This Row],[COD.S]],TABELA_PRODUÇÃO[[COD]:[SERVIÇOS]],3,FALSE),"")</f>
        <v/>
      </c>
      <c r="I572" s="28" t="str">
        <f>IFERROR(VLOOKUP(ACOMPANHAMENTO_03[[#This Row],[COD.S]],TABELA_PRODUÇÃO[[COD]:[UND.]],4,FALSE),"")</f>
        <v/>
      </c>
      <c r="J572" s="141"/>
      <c r="K572" s="58"/>
      <c r="L572" s="9"/>
      <c r="M57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7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7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72" s="140">
        <f>ACOMPANHAMENTO_03[[#This Row],[QUANT]]</f>
        <v>0</v>
      </c>
    </row>
    <row r="573" spans="2:16" x14ac:dyDescent="0.25">
      <c r="B573" s="140" t="str">
        <f>IF(ACOMPANHAMENTO_03[[#This Row],[MAT]]="","",COUNTA($C$8:C573))</f>
        <v/>
      </c>
      <c r="C573" s="3"/>
      <c r="D573" s="28" t="str">
        <f>IFERROR(VLOOKUP(ACOMPANHAMENTO_03[[#This Row],[MAT]],FUNCIONARIOS[],3,FALSE),"")</f>
        <v/>
      </c>
      <c r="E573" s="28" t="str">
        <f>IFERROR(VLOOKUP(ACOMPANHAMENTO_03[[#This Row],[MAT]],FUNCIONARIOS[],4,FALSE),"")</f>
        <v/>
      </c>
      <c r="F573" s="8"/>
      <c r="G573" s="7"/>
      <c r="H573" s="28" t="str">
        <f>IFERROR(VLOOKUP(ACOMPANHAMENTO_03[[#This Row],[COD.S]],TABELA_PRODUÇÃO[[COD]:[SERVIÇOS]],3,FALSE),"")</f>
        <v/>
      </c>
      <c r="I573" s="28" t="str">
        <f>IFERROR(VLOOKUP(ACOMPANHAMENTO_03[[#This Row],[COD.S]],TABELA_PRODUÇÃO[[COD]:[UND.]],4,FALSE),"")</f>
        <v/>
      </c>
      <c r="J573" s="141"/>
      <c r="K573" s="58"/>
      <c r="L573" s="9"/>
      <c r="M57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7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7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73" s="140">
        <f>ACOMPANHAMENTO_03[[#This Row],[QUANT]]</f>
        <v>0</v>
      </c>
    </row>
    <row r="574" spans="2:16" x14ac:dyDescent="0.25">
      <c r="B574" s="140" t="str">
        <f>IF(ACOMPANHAMENTO_03[[#This Row],[MAT]]="","",COUNTA($C$8:C574))</f>
        <v/>
      </c>
      <c r="C574" s="3"/>
      <c r="D574" s="28" t="str">
        <f>IFERROR(VLOOKUP(ACOMPANHAMENTO_03[[#This Row],[MAT]],FUNCIONARIOS[],3,FALSE),"")</f>
        <v/>
      </c>
      <c r="E574" s="28" t="str">
        <f>IFERROR(VLOOKUP(ACOMPANHAMENTO_03[[#This Row],[MAT]],FUNCIONARIOS[],4,FALSE),"")</f>
        <v/>
      </c>
      <c r="F574" s="8"/>
      <c r="G574" s="7"/>
      <c r="H574" s="28" t="str">
        <f>IFERROR(VLOOKUP(ACOMPANHAMENTO_03[[#This Row],[COD.S]],TABELA_PRODUÇÃO[[COD]:[SERVIÇOS]],3,FALSE),"")</f>
        <v/>
      </c>
      <c r="I574" s="28" t="str">
        <f>IFERROR(VLOOKUP(ACOMPANHAMENTO_03[[#This Row],[COD.S]],TABELA_PRODUÇÃO[[COD]:[UND.]],4,FALSE),"")</f>
        <v/>
      </c>
      <c r="J574" s="141"/>
      <c r="K574" s="58"/>
      <c r="L574" s="9"/>
      <c r="M57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7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7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74" s="140">
        <f>ACOMPANHAMENTO_03[[#This Row],[QUANT]]</f>
        <v>0</v>
      </c>
    </row>
    <row r="575" spans="2:16" x14ac:dyDescent="0.25">
      <c r="B575" s="140" t="str">
        <f>IF(ACOMPANHAMENTO_03[[#This Row],[MAT]]="","",COUNTA($C$8:C575))</f>
        <v/>
      </c>
      <c r="C575" s="3"/>
      <c r="D575" s="28" t="str">
        <f>IFERROR(VLOOKUP(ACOMPANHAMENTO_03[[#This Row],[MAT]],FUNCIONARIOS[],3,FALSE),"")</f>
        <v/>
      </c>
      <c r="E575" s="28" t="str">
        <f>IFERROR(VLOOKUP(ACOMPANHAMENTO_03[[#This Row],[MAT]],FUNCIONARIOS[],4,FALSE),"")</f>
        <v/>
      </c>
      <c r="F575" s="8"/>
      <c r="G575" s="7"/>
      <c r="H575" s="28" t="str">
        <f>IFERROR(VLOOKUP(ACOMPANHAMENTO_03[[#This Row],[COD.S]],TABELA_PRODUÇÃO[[COD]:[SERVIÇOS]],3,FALSE),"")</f>
        <v/>
      </c>
      <c r="I575" s="28" t="str">
        <f>IFERROR(VLOOKUP(ACOMPANHAMENTO_03[[#This Row],[COD.S]],TABELA_PRODUÇÃO[[COD]:[UND.]],4,FALSE),"")</f>
        <v/>
      </c>
      <c r="J575" s="141"/>
      <c r="K575" s="58"/>
      <c r="L575" s="9"/>
      <c r="M57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7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7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75" s="140">
        <f>ACOMPANHAMENTO_03[[#This Row],[QUANT]]</f>
        <v>0</v>
      </c>
    </row>
    <row r="576" spans="2:16" x14ac:dyDescent="0.25">
      <c r="B576" s="140" t="str">
        <f>IF(ACOMPANHAMENTO_03[[#This Row],[MAT]]="","",COUNTA($C$8:C576))</f>
        <v/>
      </c>
      <c r="C576" s="3"/>
      <c r="D576" s="28" t="str">
        <f>IFERROR(VLOOKUP(ACOMPANHAMENTO_03[[#This Row],[MAT]],FUNCIONARIOS[],3,FALSE),"")</f>
        <v/>
      </c>
      <c r="E576" s="28" t="str">
        <f>IFERROR(VLOOKUP(ACOMPANHAMENTO_03[[#This Row],[MAT]],FUNCIONARIOS[],4,FALSE),"")</f>
        <v/>
      </c>
      <c r="F576" s="8"/>
      <c r="G576" s="7"/>
      <c r="H576" s="28" t="str">
        <f>IFERROR(VLOOKUP(ACOMPANHAMENTO_03[[#This Row],[COD.S]],TABELA_PRODUÇÃO[[COD]:[SERVIÇOS]],3,FALSE),"")</f>
        <v/>
      </c>
      <c r="I576" s="28" t="str">
        <f>IFERROR(VLOOKUP(ACOMPANHAMENTO_03[[#This Row],[COD.S]],TABELA_PRODUÇÃO[[COD]:[UND.]],4,FALSE),"")</f>
        <v/>
      </c>
      <c r="J576" s="141"/>
      <c r="K576" s="58"/>
      <c r="L576" s="9"/>
      <c r="M57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7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7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76" s="140">
        <f>ACOMPANHAMENTO_03[[#This Row],[QUANT]]</f>
        <v>0</v>
      </c>
    </row>
    <row r="577" spans="2:16" x14ac:dyDescent="0.25">
      <c r="B577" s="140" t="str">
        <f>IF(ACOMPANHAMENTO_03[[#This Row],[MAT]]="","",COUNTA($C$8:C577))</f>
        <v/>
      </c>
      <c r="C577" s="3"/>
      <c r="D577" s="28" t="str">
        <f>IFERROR(VLOOKUP(ACOMPANHAMENTO_03[[#This Row],[MAT]],FUNCIONARIOS[],3,FALSE),"")</f>
        <v/>
      </c>
      <c r="E577" s="28" t="str">
        <f>IFERROR(VLOOKUP(ACOMPANHAMENTO_03[[#This Row],[MAT]],FUNCIONARIOS[],4,FALSE),"")</f>
        <v/>
      </c>
      <c r="F577" s="8"/>
      <c r="G577" s="7"/>
      <c r="H577" s="28" t="str">
        <f>IFERROR(VLOOKUP(ACOMPANHAMENTO_03[[#This Row],[COD.S]],TABELA_PRODUÇÃO[[COD]:[SERVIÇOS]],3,FALSE),"")</f>
        <v/>
      </c>
      <c r="I577" s="28" t="str">
        <f>IFERROR(VLOOKUP(ACOMPANHAMENTO_03[[#This Row],[COD.S]],TABELA_PRODUÇÃO[[COD]:[UND.]],4,FALSE),"")</f>
        <v/>
      </c>
      <c r="J577" s="141"/>
      <c r="K577" s="58"/>
      <c r="L577" s="9"/>
      <c r="M57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7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7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77" s="140">
        <f>ACOMPANHAMENTO_03[[#This Row],[QUANT]]</f>
        <v>0</v>
      </c>
    </row>
    <row r="578" spans="2:16" x14ac:dyDescent="0.25">
      <c r="B578" s="140" t="str">
        <f>IF(ACOMPANHAMENTO_03[[#This Row],[MAT]]="","",COUNTA($C$8:C578))</f>
        <v/>
      </c>
      <c r="C578" s="3"/>
      <c r="D578" s="28" t="str">
        <f>IFERROR(VLOOKUP(ACOMPANHAMENTO_03[[#This Row],[MAT]],FUNCIONARIOS[],3,FALSE),"")</f>
        <v/>
      </c>
      <c r="E578" s="28" t="str">
        <f>IFERROR(VLOOKUP(ACOMPANHAMENTO_03[[#This Row],[MAT]],FUNCIONARIOS[],4,FALSE),"")</f>
        <v/>
      </c>
      <c r="F578" s="8"/>
      <c r="G578" s="7"/>
      <c r="H578" s="28" t="str">
        <f>IFERROR(VLOOKUP(ACOMPANHAMENTO_03[[#This Row],[COD.S]],TABELA_PRODUÇÃO[[COD]:[SERVIÇOS]],3,FALSE),"")</f>
        <v/>
      </c>
      <c r="I578" s="28" t="str">
        <f>IFERROR(VLOOKUP(ACOMPANHAMENTO_03[[#This Row],[COD.S]],TABELA_PRODUÇÃO[[COD]:[UND.]],4,FALSE),"")</f>
        <v/>
      </c>
      <c r="J578" s="141"/>
      <c r="K578" s="58"/>
      <c r="L578" s="9"/>
      <c r="M57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7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7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78" s="140">
        <f>ACOMPANHAMENTO_03[[#This Row],[QUANT]]</f>
        <v>0</v>
      </c>
    </row>
    <row r="579" spans="2:16" x14ac:dyDescent="0.25">
      <c r="B579" s="140" t="str">
        <f>IF(ACOMPANHAMENTO_03[[#This Row],[MAT]]="","",COUNTA($C$8:C579))</f>
        <v/>
      </c>
      <c r="C579" s="3"/>
      <c r="D579" s="28" t="str">
        <f>IFERROR(VLOOKUP(ACOMPANHAMENTO_03[[#This Row],[MAT]],FUNCIONARIOS[],3,FALSE),"")</f>
        <v/>
      </c>
      <c r="E579" s="28" t="str">
        <f>IFERROR(VLOOKUP(ACOMPANHAMENTO_03[[#This Row],[MAT]],FUNCIONARIOS[],4,FALSE),"")</f>
        <v/>
      </c>
      <c r="F579" s="8"/>
      <c r="G579" s="7"/>
      <c r="H579" s="28" t="str">
        <f>IFERROR(VLOOKUP(ACOMPANHAMENTO_03[[#This Row],[COD.S]],TABELA_PRODUÇÃO[[COD]:[SERVIÇOS]],3,FALSE),"")</f>
        <v/>
      </c>
      <c r="I579" s="28" t="str">
        <f>IFERROR(VLOOKUP(ACOMPANHAMENTO_03[[#This Row],[COD.S]],TABELA_PRODUÇÃO[[COD]:[UND.]],4,FALSE),"")</f>
        <v/>
      </c>
      <c r="J579" s="141"/>
      <c r="K579" s="58"/>
      <c r="L579" s="9"/>
      <c r="M57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7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7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79" s="140">
        <f>ACOMPANHAMENTO_03[[#This Row],[QUANT]]</f>
        <v>0</v>
      </c>
    </row>
    <row r="580" spans="2:16" x14ac:dyDescent="0.25">
      <c r="B580" s="140" t="str">
        <f>IF(ACOMPANHAMENTO_03[[#This Row],[MAT]]="","",COUNTA($C$8:C580))</f>
        <v/>
      </c>
      <c r="C580" s="3"/>
      <c r="D580" s="28" t="str">
        <f>IFERROR(VLOOKUP(ACOMPANHAMENTO_03[[#This Row],[MAT]],FUNCIONARIOS[],3,FALSE),"")</f>
        <v/>
      </c>
      <c r="E580" s="28" t="str">
        <f>IFERROR(VLOOKUP(ACOMPANHAMENTO_03[[#This Row],[MAT]],FUNCIONARIOS[],4,FALSE),"")</f>
        <v/>
      </c>
      <c r="F580" s="8"/>
      <c r="G580" s="7"/>
      <c r="H580" s="28" t="str">
        <f>IFERROR(VLOOKUP(ACOMPANHAMENTO_03[[#This Row],[COD.S]],TABELA_PRODUÇÃO[[COD]:[SERVIÇOS]],3,FALSE),"")</f>
        <v/>
      </c>
      <c r="I580" s="28" t="str">
        <f>IFERROR(VLOOKUP(ACOMPANHAMENTO_03[[#This Row],[COD.S]],TABELA_PRODUÇÃO[[COD]:[UND.]],4,FALSE),"")</f>
        <v/>
      </c>
      <c r="J580" s="141"/>
      <c r="K580" s="58"/>
      <c r="L580" s="9"/>
      <c r="M58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8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8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80" s="140">
        <f>ACOMPANHAMENTO_03[[#This Row],[QUANT]]</f>
        <v>0</v>
      </c>
    </row>
    <row r="581" spans="2:16" x14ac:dyDescent="0.25">
      <c r="B581" s="140" t="str">
        <f>IF(ACOMPANHAMENTO_03[[#This Row],[MAT]]="","",COUNTA($C$8:C581))</f>
        <v/>
      </c>
      <c r="C581" s="3"/>
      <c r="D581" s="28" t="str">
        <f>IFERROR(VLOOKUP(ACOMPANHAMENTO_03[[#This Row],[MAT]],FUNCIONARIOS[],3,FALSE),"")</f>
        <v/>
      </c>
      <c r="E581" s="28" t="str">
        <f>IFERROR(VLOOKUP(ACOMPANHAMENTO_03[[#This Row],[MAT]],FUNCIONARIOS[],4,FALSE),"")</f>
        <v/>
      </c>
      <c r="F581" s="8"/>
      <c r="G581" s="7"/>
      <c r="H581" s="28" t="str">
        <f>IFERROR(VLOOKUP(ACOMPANHAMENTO_03[[#This Row],[COD.S]],TABELA_PRODUÇÃO[[COD]:[SERVIÇOS]],3,FALSE),"")</f>
        <v/>
      </c>
      <c r="I581" s="28" t="str">
        <f>IFERROR(VLOOKUP(ACOMPANHAMENTO_03[[#This Row],[COD.S]],TABELA_PRODUÇÃO[[COD]:[UND.]],4,FALSE),"")</f>
        <v/>
      </c>
      <c r="J581" s="141"/>
      <c r="K581" s="58"/>
      <c r="L581" s="9"/>
      <c r="M58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8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8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81" s="140">
        <f>ACOMPANHAMENTO_03[[#This Row],[QUANT]]</f>
        <v>0</v>
      </c>
    </row>
    <row r="582" spans="2:16" x14ac:dyDescent="0.25">
      <c r="B582" s="140" t="str">
        <f>IF(ACOMPANHAMENTO_03[[#This Row],[MAT]]="","",COUNTA($C$8:C582))</f>
        <v/>
      </c>
      <c r="C582" s="3"/>
      <c r="D582" s="28" t="str">
        <f>IFERROR(VLOOKUP(ACOMPANHAMENTO_03[[#This Row],[MAT]],FUNCIONARIOS[],3,FALSE),"")</f>
        <v/>
      </c>
      <c r="E582" s="28" t="str">
        <f>IFERROR(VLOOKUP(ACOMPANHAMENTO_03[[#This Row],[MAT]],FUNCIONARIOS[],4,FALSE),"")</f>
        <v/>
      </c>
      <c r="F582" s="8"/>
      <c r="G582" s="7"/>
      <c r="H582" s="28" t="str">
        <f>IFERROR(VLOOKUP(ACOMPANHAMENTO_03[[#This Row],[COD.S]],TABELA_PRODUÇÃO[[COD]:[SERVIÇOS]],3,FALSE),"")</f>
        <v/>
      </c>
      <c r="I582" s="28" t="str">
        <f>IFERROR(VLOOKUP(ACOMPANHAMENTO_03[[#This Row],[COD.S]],TABELA_PRODUÇÃO[[COD]:[UND.]],4,FALSE),"")</f>
        <v/>
      </c>
      <c r="J582" s="141"/>
      <c r="K582" s="58"/>
      <c r="L582" s="9"/>
      <c r="M58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8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8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82" s="140">
        <f>ACOMPANHAMENTO_03[[#This Row],[QUANT]]</f>
        <v>0</v>
      </c>
    </row>
    <row r="583" spans="2:16" x14ac:dyDescent="0.25">
      <c r="B583" s="140" t="str">
        <f>IF(ACOMPANHAMENTO_03[[#This Row],[MAT]]="","",COUNTA($C$8:C583))</f>
        <v/>
      </c>
      <c r="C583" s="3"/>
      <c r="D583" s="28" t="str">
        <f>IFERROR(VLOOKUP(ACOMPANHAMENTO_03[[#This Row],[MAT]],FUNCIONARIOS[],3,FALSE),"")</f>
        <v/>
      </c>
      <c r="E583" s="28" t="str">
        <f>IFERROR(VLOOKUP(ACOMPANHAMENTO_03[[#This Row],[MAT]],FUNCIONARIOS[],4,FALSE),"")</f>
        <v/>
      </c>
      <c r="F583" s="8"/>
      <c r="G583" s="7"/>
      <c r="H583" s="28" t="str">
        <f>IFERROR(VLOOKUP(ACOMPANHAMENTO_03[[#This Row],[COD.S]],TABELA_PRODUÇÃO[[COD]:[SERVIÇOS]],3,FALSE),"")</f>
        <v/>
      </c>
      <c r="I583" s="28" t="str">
        <f>IFERROR(VLOOKUP(ACOMPANHAMENTO_03[[#This Row],[COD.S]],TABELA_PRODUÇÃO[[COD]:[UND.]],4,FALSE),"")</f>
        <v/>
      </c>
      <c r="J583" s="141"/>
      <c r="K583" s="58"/>
      <c r="L583" s="9"/>
      <c r="M58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8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8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83" s="140">
        <f>ACOMPANHAMENTO_03[[#This Row],[QUANT]]</f>
        <v>0</v>
      </c>
    </row>
    <row r="584" spans="2:16" x14ac:dyDescent="0.25">
      <c r="B584" s="140" t="str">
        <f>IF(ACOMPANHAMENTO_03[[#This Row],[MAT]]="","",COUNTA($C$8:C584))</f>
        <v/>
      </c>
      <c r="C584" s="3"/>
      <c r="D584" s="28" t="str">
        <f>IFERROR(VLOOKUP(ACOMPANHAMENTO_03[[#This Row],[MAT]],FUNCIONARIOS[],3,FALSE),"")</f>
        <v/>
      </c>
      <c r="E584" s="28" t="str">
        <f>IFERROR(VLOOKUP(ACOMPANHAMENTO_03[[#This Row],[MAT]],FUNCIONARIOS[],4,FALSE),"")</f>
        <v/>
      </c>
      <c r="F584" s="8"/>
      <c r="G584" s="7"/>
      <c r="H584" s="28" t="str">
        <f>IFERROR(VLOOKUP(ACOMPANHAMENTO_03[[#This Row],[COD.S]],TABELA_PRODUÇÃO[[COD]:[SERVIÇOS]],3,FALSE),"")</f>
        <v/>
      </c>
      <c r="I584" s="28" t="str">
        <f>IFERROR(VLOOKUP(ACOMPANHAMENTO_03[[#This Row],[COD.S]],TABELA_PRODUÇÃO[[COD]:[UND.]],4,FALSE),"")</f>
        <v/>
      </c>
      <c r="J584" s="141"/>
      <c r="K584" s="58"/>
      <c r="L584" s="9"/>
      <c r="M58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8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8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84" s="140">
        <f>ACOMPANHAMENTO_03[[#This Row],[QUANT]]</f>
        <v>0</v>
      </c>
    </row>
    <row r="585" spans="2:16" x14ac:dyDescent="0.25">
      <c r="B585" s="140" t="str">
        <f>IF(ACOMPANHAMENTO_03[[#This Row],[MAT]]="","",COUNTA($C$8:C585))</f>
        <v/>
      </c>
      <c r="C585" s="3"/>
      <c r="D585" s="28" t="str">
        <f>IFERROR(VLOOKUP(ACOMPANHAMENTO_03[[#This Row],[MAT]],FUNCIONARIOS[],3,FALSE),"")</f>
        <v/>
      </c>
      <c r="E585" s="28" t="str">
        <f>IFERROR(VLOOKUP(ACOMPANHAMENTO_03[[#This Row],[MAT]],FUNCIONARIOS[],4,FALSE),"")</f>
        <v/>
      </c>
      <c r="F585" s="8"/>
      <c r="G585" s="7"/>
      <c r="H585" s="28" t="str">
        <f>IFERROR(VLOOKUP(ACOMPANHAMENTO_03[[#This Row],[COD.S]],TABELA_PRODUÇÃO[[COD]:[SERVIÇOS]],3,FALSE),"")</f>
        <v/>
      </c>
      <c r="I585" s="28" t="str">
        <f>IFERROR(VLOOKUP(ACOMPANHAMENTO_03[[#This Row],[COD.S]],TABELA_PRODUÇÃO[[COD]:[UND.]],4,FALSE),"")</f>
        <v/>
      </c>
      <c r="J585" s="141"/>
      <c r="K585" s="58"/>
      <c r="L585" s="9"/>
      <c r="M58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8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8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85" s="140">
        <f>ACOMPANHAMENTO_03[[#This Row],[QUANT]]</f>
        <v>0</v>
      </c>
    </row>
    <row r="586" spans="2:16" x14ac:dyDescent="0.25">
      <c r="B586" s="140" t="str">
        <f>IF(ACOMPANHAMENTO_03[[#This Row],[MAT]]="","",COUNTA($C$8:C586))</f>
        <v/>
      </c>
      <c r="C586" s="3"/>
      <c r="D586" s="28" t="str">
        <f>IFERROR(VLOOKUP(ACOMPANHAMENTO_03[[#This Row],[MAT]],FUNCIONARIOS[],3,FALSE),"")</f>
        <v/>
      </c>
      <c r="E586" s="28" t="str">
        <f>IFERROR(VLOOKUP(ACOMPANHAMENTO_03[[#This Row],[MAT]],FUNCIONARIOS[],4,FALSE),"")</f>
        <v/>
      </c>
      <c r="F586" s="8"/>
      <c r="G586" s="7"/>
      <c r="H586" s="28" t="str">
        <f>IFERROR(VLOOKUP(ACOMPANHAMENTO_03[[#This Row],[COD.S]],TABELA_PRODUÇÃO[[COD]:[SERVIÇOS]],3,FALSE),"")</f>
        <v/>
      </c>
      <c r="I586" s="28" t="str">
        <f>IFERROR(VLOOKUP(ACOMPANHAMENTO_03[[#This Row],[COD.S]],TABELA_PRODUÇÃO[[COD]:[UND.]],4,FALSE),"")</f>
        <v/>
      </c>
      <c r="J586" s="141"/>
      <c r="K586" s="58"/>
      <c r="L586" s="9"/>
      <c r="M58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8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8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86" s="140">
        <f>ACOMPANHAMENTO_03[[#This Row],[QUANT]]</f>
        <v>0</v>
      </c>
    </row>
    <row r="587" spans="2:16" x14ac:dyDescent="0.25">
      <c r="B587" s="140" t="str">
        <f>IF(ACOMPANHAMENTO_03[[#This Row],[MAT]]="","",COUNTA($C$8:C587))</f>
        <v/>
      </c>
      <c r="C587" s="3"/>
      <c r="D587" s="28" t="str">
        <f>IFERROR(VLOOKUP(ACOMPANHAMENTO_03[[#This Row],[MAT]],FUNCIONARIOS[],3,FALSE),"")</f>
        <v/>
      </c>
      <c r="E587" s="28" t="str">
        <f>IFERROR(VLOOKUP(ACOMPANHAMENTO_03[[#This Row],[MAT]],FUNCIONARIOS[],4,FALSE),"")</f>
        <v/>
      </c>
      <c r="F587" s="8"/>
      <c r="G587" s="7"/>
      <c r="H587" s="28" t="str">
        <f>IFERROR(VLOOKUP(ACOMPANHAMENTO_03[[#This Row],[COD.S]],TABELA_PRODUÇÃO[[COD]:[SERVIÇOS]],3,FALSE),"")</f>
        <v/>
      </c>
      <c r="I587" s="28" t="str">
        <f>IFERROR(VLOOKUP(ACOMPANHAMENTO_03[[#This Row],[COD.S]],TABELA_PRODUÇÃO[[COD]:[UND.]],4,FALSE),"")</f>
        <v/>
      </c>
      <c r="J587" s="141"/>
      <c r="K587" s="58"/>
      <c r="L587" s="9"/>
      <c r="M58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8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8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87" s="140">
        <f>ACOMPANHAMENTO_03[[#This Row],[QUANT]]</f>
        <v>0</v>
      </c>
    </row>
    <row r="588" spans="2:16" x14ac:dyDescent="0.25">
      <c r="B588" s="140" t="str">
        <f>IF(ACOMPANHAMENTO_03[[#This Row],[MAT]]="","",COUNTA($C$8:C588))</f>
        <v/>
      </c>
      <c r="C588" s="3"/>
      <c r="D588" s="28" t="str">
        <f>IFERROR(VLOOKUP(ACOMPANHAMENTO_03[[#This Row],[MAT]],FUNCIONARIOS[],3,FALSE),"")</f>
        <v/>
      </c>
      <c r="E588" s="28" t="str">
        <f>IFERROR(VLOOKUP(ACOMPANHAMENTO_03[[#This Row],[MAT]],FUNCIONARIOS[],4,FALSE),"")</f>
        <v/>
      </c>
      <c r="F588" s="8"/>
      <c r="G588" s="7"/>
      <c r="H588" s="28" t="str">
        <f>IFERROR(VLOOKUP(ACOMPANHAMENTO_03[[#This Row],[COD.S]],TABELA_PRODUÇÃO[[COD]:[SERVIÇOS]],3,FALSE),"")</f>
        <v/>
      </c>
      <c r="I588" s="28" t="str">
        <f>IFERROR(VLOOKUP(ACOMPANHAMENTO_03[[#This Row],[COD.S]],TABELA_PRODUÇÃO[[COD]:[UND.]],4,FALSE),"")</f>
        <v/>
      </c>
      <c r="J588" s="141"/>
      <c r="K588" s="58"/>
      <c r="L588" s="9"/>
      <c r="M58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8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8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88" s="140">
        <f>ACOMPANHAMENTO_03[[#This Row],[QUANT]]</f>
        <v>0</v>
      </c>
    </row>
    <row r="589" spans="2:16" x14ac:dyDescent="0.25">
      <c r="B589" s="140" t="str">
        <f>IF(ACOMPANHAMENTO_03[[#This Row],[MAT]]="","",COUNTA($C$8:C589))</f>
        <v/>
      </c>
      <c r="C589" s="3"/>
      <c r="D589" s="28" t="str">
        <f>IFERROR(VLOOKUP(ACOMPANHAMENTO_03[[#This Row],[MAT]],FUNCIONARIOS[],3,FALSE),"")</f>
        <v/>
      </c>
      <c r="E589" s="28" t="str">
        <f>IFERROR(VLOOKUP(ACOMPANHAMENTO_03[[#This Row],[MAT]],FUNCIONARIOS[],4,FALSE),"")</f>
        <v/>
      </c>
      <c r="F589" s="8"/>
      <c r="G589" s="7"/>
      <c r="H589" s="28" t="str">
        <f>IFERROR(VLOOKUP(ACOMPANHAMENTO_03[[#This Row],[COD.S]],TABELA_PRODUÇÃO[[COD]:[SERVIÇOS]],3,FALSE),"")</f>
        <v/>
      </c>
      <c r="I589" s="28" t="str">
        <f>IFERROR(VLOOKUP(ACOMPANHAMENTO_03[[#This Row],[COD.S]],TABELA_PRODUÇÃO[[COD]:[UND.]],4,FALSE),"")</f>
        <v/>
      </c>
      <c r="J589" s="141"/>
      <c r="K589" s="58"/>
      <c r="L589" s="9"/>
      <c r="M58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8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8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89" s="140">
        <f>ACOMPANHAMENTO_03[[#This Row],[QUANT]]</f>
        <v>0</v>
      </c>
    </row>
    <row r="590" spans="2:16" x14ac:dyDescent="0.25">
      <c r="B590" s="140" t="str">
        <f>IF(ACOMPANHAMENTO_03[[#This Row],[MAT]]="","",COUNTA($C$8:C590))</f>
        <v/>
      </c>
      <c r="C590" s="3"/>
      <c r="D590" s="28" t="str">
        <f>IFERROR(VLOOKUP(ACOMPANHAMENTO_03[[#This Row],[MAT]],FUNCIONARIOS[],3,FALSE),"")</f>
        <v/>
      </c>
      <c r="E590" s="28" t="str">
        <f>IFERROR(VLOOKUP(ACOMPANHAMENTO_03[[#This Row],[MAT]],FUNCIONARIOS[],4,FALSE),"")</f>
        <v/>
      </c>
      <c r="F590" s="8"/>
      <c r="G590" s="7"/>
      <c r="H590" s="28" t="str">
        <f>IFERROR(VLOOKUP(ACOMPANHAMENTO_03[[#This Row],[COD.S]],TABELA_PRODUÇÃO[[COD]:[SERVIÇOS]],3,FALSE),"")</f>
        <v/>
      </c>
      <c r="I590" s="28" t="str">
        <f>IFERROR(VLOOKUP(ACOMPANHAMENTO_03[[#This Row],[COD.S]],TABELA_PRODUÇÃO[[COD]:[UND.]],4,FALSE),"")</f>
        <v/>
      </c>
      <c r="J590" s="141"/>
      <c r="K590" s="58"/>
      <c r="L590" s="9"/>
      <c r="M59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9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9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90" s="140">
        <f>ACOMPANHAMENTO_03[[#This Row],[QUANT]]</f>
        <v>0</v>
      </c>
    </row>
    <row r="591" spans="2:16" x14ac:dyDescent="0.25">
      <c r="B591" s="140" t="str">
        <f>IF(ACOMPANHAMENTO_03[[#This Row],[MAT]]="","",COUNTA($C$8:C591))</f>
        <v/>
      </c>
      <c r="C591" s="3"/>
      <c r="D591" s="28" t="str">
        <f>IFERROR(VLOOKUP(ACOMPANHAMENTO_03[[#This Row],[MAT]],FUNCIONARIOS[],3,FALSE),"")</f>
        <v/>
      </c>
      <c r="E591" s="28" t="str">
        <f>IFERROR(VLOOKUP(ACOMPANHAMENTO_03[[#This Row],[MAT]],FUNCIONARIOS[],4,FALSE),"")</f>
        <v/>
      </c>
      <c r="F591" s="8"/>
      <c r="G591" s="7"/>
      <c r="H591" s="28" t="str">
        <f>IFERROR(VLOOKUP(ACOMPANHAMENTO_03[[#This Row],[COD.S]],TABELA_PRODUÇÃO[[COD]:[SERVIÇOS]],3,FALSE),"")</f>
        <v/>
      </c>
      <c r="I591" s="28" t="str">
        <f>IFERROR(VLOOKUP(ACOMPANHAMENTO_03[[#This Row],[COD.S]],TABELA_PRODUÇÃO[[COD]:[UND.]],4,FALSE),"")</f>
        <v/>
      </c>
      <c r="J591" s="141"/>
      <c r="K591" s="58"/>
      <c r="L591" s="9"/>
      <c r="M59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9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9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91" s="140">
        <f>ACOMPANHAMENTO_03[[#This Row],[QUANT]]</f>
        <v>0</v>
      </c>
    </row>
    <row r="592" spans="2:16" x14ac:dyDescent="0.25">
      <c r="B592" s="140" t="str">
        <f>IF(ACOMPANHAMENTO_03[[#This Row],[MAT]]="","",COUNTA($C$8:C592))</f>
        <v/>
      </c>
      <c r="C592" s="3"/>
      <c r="D592" s="28" t="str">
        <f>IFERROR(VLOOKUP(ACOMPANHAMENTO_03[[#This Row],[MAT]],FUNCIONARIOS[],3,FALSE),"")</f>
        <v/>
      </c>
      <c r="E592" s="28" t="str">
        <f>IFERROR(VLOOKUP(ACOMPANHAMENTO_03[[#This Row],[MAT]],FUNCIONARIOS[],4,FALSE),"")</f>
        <v/>
      </c>
      <c r="F592" s="8"/>
      <c r="G592" s="7"/>
      <c r="H592" s="28" t="str">
        <f>IFERROR(VLOOKUP(ACOMPANHAMENTO_03[[#This Row],[COD.S]],TABELA_PRODUÇÃO[[COD]:[SERVIÇOS]],3,FALSE),"")</f>
        <v/>
      </c>
      <c r="I592" s="28" t="str">
        <f>IFERROR(VLOOKUP(ACOMPANHAMENTO_03[[#This Row],[COD.S]],TABELA_PRODUÇÃO[[COD]:[UND.]],4,FALSE),"")</f>
        <v/>
      </c>
      <c r="J592" s="141"/>
      <c r="K592" s="58"/>
      <c r="L592" s="9"/>
      <c r="M59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9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9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92" s="140">
        <f>ACOMPANHAMENTO_03[[#This Row],[QUANT]]</f>
        <v>0</v>
      </c>
    </row>
    <row r="593" spans="2:16" x14ac:dyDescent="0.25">
      <c r="B593" s="140" t="str">
        <f>IF(ACOMPANHAMENTO_03[[#This Row],[MAT]]="","",COUNTA($C$8:C593))</f>
        <v/>
      </c>
      <c r="C593" s="3"/>
      <c r="D593" s="28" t="str">
        <f>IFERROR(VLOOKUP(ACOMPANHAMENTO_03[[#This Row],[MAT]],FUNCIONARIOS[],3,FALSE),"")</f>
        <v/>
      </c>
      <c r="E593" s="28" t="str">
        <f>IFERROR(VLOOKUP(ACOMPANHAMENTO_03[[#This Row],[MAT]],FUNCIONARIOS[],4,FALSE),"")</f>
        <v/>
      </c>
      <c r="F593" s="8"/>
      <c r="G593" s="7"/>
      <c r="H593" s="28" t="str">
        <f>IFERROR(VLOOKUP(ACOMPANHAMENTO_03[[#This Row],[COD.S]],TABELA_PRODUÇÃO[[COD]:[SERVIÇOS]],3,FALSE),"")</f>
        <v/>
      </c>
      <c r="I593" s="28" t="str">
        <f>IFERROR(VLOOKUP(ACOMPANHAMENTO_03[[#This Row],[COD.S]],TABELA_PRODUÇÃO[[COD]:[UND.]],4,FALSE),"")</f>
        <v/>
      </c>
      <c r="J593" s="141"/>
      <c r="K593" s="58"/>
      <c r="L593" s="9"/>
      <c r="M59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9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9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93" s="140">
        <f>ACOMPANHAMENTO_03[[#This Row],[QUANT]]</f>
        <v>0</v>
      </c>
    </row>
    <row r="594" spans="2:16" x14ac:dyDescent="0.25">
      <c r="B594" s="140" t="str">
        <f>IF(ACOMPANHAMENTO_03[[#This Row],[MAT]]="","",COUNTA($C$8:C594))</f>
        <v/>
      </c>
      <c r="C594" s="3"/>
      <c r="D594" s="28" t="str">
        <f>IFERROR(VLOOKUP(ACOMPANHAMENTO_03[[#This Row],[MAT]],FUNCIONARIOS[],3,FALSE),"")</f>
        <v/>
      </c>
      <c r="E594" s="28" t="str">
        <f>IFERROR(VLOOKUP(ACOMPANHAMENTO_03[[#This Row],[MAT]],FUNCIONARIOS[],4,FALSE),"")</f>
        <v/>
      </c>
      <c r="F594" s="8"/>
      <c r="G594" s="7"/>
      <c r="H594" s="28" t="str">
        <f>IFERROR(VLOOKUP(ACOMPANHAMENTO_03[[#This Row],[COD.S]],TABELA_PRODUÇÃO[[COD]:[SERVIÇOS]],3,FALSE),"")</f>
        <v/>
      </c>
      <c r="I594" s="28" t="str">
        <f>IFERROR(VLOOKUP(ACOMPANHAMENTO_03[[#This Row],[COD.S]],TABELA_PRODUÇÃO[[COD]:[UND.]],4,FALSE),"")</f>
        <v/>
      </c>
      <c r="J594" s="141"/>
      <c r="K594" s="58"/>
      <c r="L594" s="9"/>
      <c r="M59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9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9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94" s="140">
        <f>ACOMPANHAMENTO_03[[#This Row],[QUANT]]</f>
        <v>0</v>
      </c>
    </row>
    <row r="595" spans="2:16" x14ac:dyDescent="0.25">
      <c r="B595" s="140" t="str">
        <f>IF(ACOMPANHAMENTO_03[[#This Row],[MAT]]="","",COUNTA($C$8:C595))</f>
        <v/>
      </c>
      <c r="C595" s="3"/>
      <c r="D595" s="28" t="str">
        <f>IFERROR(VLOOKUP(ACOMPANHAMENTO_03[[#This Row],[MAT]],FUNCIONARIOS[],3,FALSE),"")</f>
        <v/>
      </c>
      <c r="E595" s="28" t="str">
        <f>IFERROR(VLOOKUP(ACOMPANHAMENTO_03[[#This Row],[MAT]],FUNCIONARIOS[],4,FALSE),"")</f>
        <v/>
      </c>
      <c r="F595" s="8"/>
      <c r="G595" s="7"/>
      <c r="H595" s="28" t="str">
        <f>IFERROR(VLOOKUP(ACOMPANHAMENTO_03[[#This Row],[COD.S]],TABELA_PRODUÇÃO[[COD]:[SERVIÇOS]],3,FALSE),"")</f>
        <v/>
      </c>
      <c r="I595" s="28" t="str">
        <f>IFERROR(VLOOKUP(ACOMPANHAMENTO_03[[#This Row],[COD.S]],TABELA_PRODUÇÃO[[COD]:[UND.]],4,FALSE),"")</f>
        <v/>
      </c>
      <c r="J595" s="141"/>
      <c r="K595" s="58"/>
      <c r="L595" s="9"/>
      <c r="M59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9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9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95" s="140">
        <f>ACOMPANHAMENTO_03[[#This Row],[QUANT]]</f>
        <v>0</v>
      </c>
    </row>
    <row r="596" spans="2:16" x14ac:dyDescent="0.25">
      <c r="B596" s="140" t="str">
        <f>IF(ACOMPANHAMENTO_03[[#This Row],[MAT]]="","",COUNTA($C$8:C596))</f>
        <v/>
      </c>
      <c r="C596" s="3"/>
      <c r="D596" s="28" t="str">
        <f>IFERROR(VLOOKUP(ACOMPANHAMENTO_03[[#This Row],[MAT]],FUNCIONARIOS[],3,FALSE),"")</f>
        <v/>
      </c>
      <c r="E596" s="28" t="str">
        <f>IFERROR(VLOOKUP(ACOMPANHAMENTO_03[[#This Row],[MAT]],FUNCIONARIOS[],4,FALSE),"")</f>
        <v/>
      </c>
      <c r="F596" s="8"/>
      <c r="G596" s="7"/>
      <c r="H596" s="28" t="str">
        <f>IFERROR(VLOOKUP(ACOMPANHAMENTO_03[[#This Row],[COD.S]],TABELA_PRODUÇÃO[[COD]:[SERVIÇOS]],3,FALSE),"")</f>
        <v/>
      </c>
      <c r="I596" s="28" t="str">
        <f>IFERROR(VLOOKUP(ACOMPANHAMENTO_03[[#This Row],[COD.S]],TABELA_PRODUÇÃO[[COD]:[UND.]],4,FALSE),"")</f>
        <v/>
      </c>
      <c r="J596" s="141"/>
      <c r="K596" s="58"/>
      <c r="L596" s="9"/>
      <c r="M59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9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9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96" s="140">
        <f>ACOMPANHAMENTO_03[[#This Row],[QUANT]]</f>
        <v>0</v>
      </c>
    </row>
    <row r="597" spans="2:16" x14ac:dyDescent="0.25">
      <c r="B597" s="140" t="str">
        <f>IF(ACOMPANHAMENTO_03[[#This Row],[MAT]]="","",COUNTA($C$8:C597))</f>
        <v/>
      </c>
      <c r="C597" s="3"/>
      <c r="D597" s="28" t="str">
        <f>IFERROR(VLOOKUP(ACOMPANHAMENTO_03[[#This Row],[MAT]],FUNCIONARIOS[],3,FALSE),"")</f>
        <v/>
      </c>
      <c r="E597" s="28" t="str">
        <f>IFERROR(VLOOKUP(ACOMPANHAMENTO_03[[#This Row],[MAT]],FUNCIONARIOS[],4,FALSE),"")</f>
        <v/>
      </c>
      <c r="F597" s="8"/>
      <c r="G597" s="7"/>
      <c r="H597" s="28" t="str">
        <f>IFERROR(VLOOKUP(ACOMPANHAMENTO_03[[#This Row],[COD.S]],TABELA_PRODUÇÃO[[COD]:[SERVIÇOS]],3,FALSE),"")</f>
        <v/>
      </c>
      <c r="I597" s="28" t="str">
        <f>IFERROR(VLOOKUP(ACOMPANHAMENTO_03[[#This Row],[COD.S]],TABELA_PRODUÇÃO[[COD]:[UND.]],4,FALSE),"")</f>
        <v/>
      </c>
      <c r="J597" s="141"/>
      <c r="K597" s="58"/>
      <c r="L597" s="9"/>
      <c r="M59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9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9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97" s="140">
        <f>ACOMPANHAMENTO_03[[#This Row],[QUANT]]</f>
        <v>0</v>
      </c>
    </row>
    <row r="598" spans="2:16" x14ac:dyDescent="0.25">
      <c r="B598" s="140" t="str">
        <f>IF(ACOMPANHAMENTO_03[[#This Row],[MAT]]="","",COUNTA($C$8:C598))</f>
        <v/>
      </c>
      <c r="C598" s="3"/>
      <c r="D598" s="28" t="str">
        <f>IFERROR(VLOOKUP(ACOMPANHAMENTO_03[[#This Row],[MAT]],FUNCIONARIOS[],3,FALSE),"")</f>
        <v/>
      </c>
      <c r="E598" s="28" t="str">
        <f>IFERROR(VLOOKUP(ACOMPANHAMENTO_03[[#This Row],[MAT]],FUNCIONARIOS[],4,FALSE),"")</f>
        <v/>
      </c>
      <c r="F598" s="8"/>
      <c r="G598" s="7"/>
      <c r="H598" s="28" t="str">
        <f>IFERROR(VLOOKUP(ACOMPANHAMENTO_03[[#This Row],[COD.S]],TABELA_PRODUÇÃO[[COD]:[SERVIÇOS]],3,FALSE),"")</f>
        <v/>
      </c>
      <c r="I598" s="28" t="str">
        <f>IFERROR(VLOOKUP(ACOMPANHAMENTO_03[[#This Row],[COD.S]],TABELA_PRODUÇÃO[[COD]:[UND.]],4,FALSE),"")</f>
        <v/>
      </c>
      <c r="J598" s="141"/>
      <c r="K598" s="58"/>
      <c r="L598" s="9"/>
      <c r="M59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9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9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98" s="140">
        <f>ACOMPANHAMENTO_03[[#This Row],[QUANT]]</f>
        <v>0</v>
      </c>
    </row>
    <row r="599" spans="2:16" x14ac:dyDescent="0.25">
      <c r="B599" s="140" t="str">
        <f>IF(ACOMPANHAMENTO_03[[#This Row],[MAT]]="","",COUNTA($C$8:C599))</f>
        <v/>
      </c>
      <c r="C599" s="3"/>
      <c r="D599" s="28" t="str">
        <f>IFERROR(VLOOKUP(ACOMPANHAMENTO_03[[#This Row],[MAT]],FUNCIONARIOS[],3,FALSE),"")</f>
        <v/>
      </c>
      <c r="E599" s="28" t="str">
        <f>IFERROR(VLOOKUP(ACOMPANHAMENTO_03[[#This Row],[MAT]],FUNCIONARIOS[],4,FALSE),"")</f>
        <v/>
      </c>
      <c r="F599" s="8"/>
      <c r="G599" s="7"/>
      <c r="H599" s="28" t="str">
        <f>IFERROR(VLOOKUP(ACOMPANHAMENTO_03[[#This Row],[COD.S]],TABELA_PRODUÇÃO[[COD]:[SERVIÇOS]],3,FALSE),"")</f>
        <v/>
      </c>
      <c r="I599" s="28" t="str">
        <f>IFERROR(VLOOKUP(ACOMPANHAMENTO_03[[#This Row],[COD.S]],TABELA_PRODUÇÃO[[COD]:[UND.]],4,FALSE),"")</f>
        <v/>
      </c>
      <c r="J599" s="141"/>
      <c r="K599" s="58"/>
      <c r="L599" s="9"/>
      <c r="M59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59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59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599" s="140">
        <f>ACOMPANHAMENTO_03[[#This Row],[QUANT]]</f>
        <v>0</v>
      </c>
    </row>
    <row r="600" spans="2:16" x14ac:dyDescent="0.25">
      <c r="B600" s="140" t="str">
        <f>IF(ACOMPANHAMENTO_03[[#This Row],[MAT]]="","",COUNTA($C$8:C600))</f>
        <v/>
      </c>
      <c r="C600" s="3"/>
      <c r="D600" s="28" t="str">
        <f>IFERROR(VLOOKUP(ACOMPANHAMENTO_03[[#This Row],[MAT]],FUNCIONARIOS[],3,FALSE),"")</f>
        <v/>
      </c>
      <c r="E600" s="28" t="str">
        <f>IFERROR(VLOOKUP(ACOMPANHAMENTO_03[[#This Row],[MAT]],FUNCIONARIOS[],4,FALSE),"")</f>
        <v/>
      </c>
      <c r="F600" s="8"/>
      <c r="G600" s="7"/>
      <c r="H600" s="28" t="str">
        <f>IFERROR(VLOOKUP(ACOMPANHAMENTO_03[[#This Row],[COD.S]],TABELA_PRODUÇÃO[[COD]:[SERVIÇOS]],3,FALSE),"")</f>
        <v/>
      </c>
      <c r="I600" s="28" t="str">
        <f>IFERROR(VLOOKUP(ACOMPANHAMENTO_03[[#This Row],[COD.S]],TABELA_PRODUÇÃO[[COD]:[UND.]],4,FALSE),"")</f>
        <v/>
      </c>
      <c r="J600" s="141"/>
      <c r="K600" s="58"/>
      <c r="L600" s="9"/>
      <c r="M60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0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0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00" s="140">
        <f>ACOMPANHAMENTO_03[[#This Row],[QUANT]]</f>
        <v>0</v>
      </c>
    </row>
    <row r="601" spans="2:16" x14ac:dyDescent="0.25">
      <c r="B601" s="140" t="str">
        <f>IF(ACOMPANHAMENTO_03[[#This Row],[MAT]]="","",COUNTA($C$8:C601))</f>
        <v/>
      </c>
      <c r="C601" s="3"/>
      <c r="D601" s="28" t="str">
        <f>IFERROR(VLOOKUP(ACOMPANHAMENTO_03[[#This Row],[MAT]],FUNCIONARIOS[],3,FALSE),"")</f>
        <v/>
      </c>
      <c r="E601" s="28" t="str">
        <f>IFERROR(VLOOKUP(ACOMPANHAMENTO_03[[#This Row],[MAT]],FUNCIONARIOS[],4,FALSE),"")</f>
        <v/>
      </c>
      <c r="F601" s="8"/>
      <c r="G601" s="7"/>
      <c r="H601" s="28" t="str">
        <f>IFERROR(VLOOKUP(ACOMPANHAMENTO_03[[#This Row],[COD.S]],TABELA_PRODUÇÃO[[COD]:[SERVIÇOS]],3,FALSE),"")</f>
        <v/>
      </c>
      <c r="I601" s="28" t="str">
        <f>IFERROR(VLOOKUP(ACOMPANHAMENTO_03[[#This Row],[COD.S]],TABELA_PRODUÇÃO[[COD]:[UND.]],4,FALSE),"")</f>
        <v/>
      </c>
      <c r="J601" s="141"/>
      <c r="K601" s="58"/>
      <c r="L601" s="9"/>
      <c r="M60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0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0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01" s="140">
        <f>ACOMPANHAMENTO_03[[#This Row],[QUANT]]</f>
        <v>0</v>
      </c>
    </row>
    <row r="602" spans="2:16" x14ac:dyDescent="0.25">
      <c r="B602" s="140" t="str">
        <f>IF(ACOMPANHAMENTO_03[[#This Row],[MAT]]="","",COUNTA($C$8:C602))</f>
        <v/>
      </c>
      <c r="C602" s="3"/>
      <c r="D602" s="28" t="str">
        <f>IFERROR(VLOOKUP(ACOMPANHAMENTO_03[[#This Row],[MAT]],FUNCIONARIOS[],3,FALSE),"")</f>
        <v/>
      </c>
      <c r="E602" s="28" t="str">
        <f>IFERROR(VLOOKUP(ACOMPANHAMENTO_03[[#This Row],[MAT]],FUNCIONARIOS[],4,FALSE),"")</f>
        <v/>
      </c>
      <c r="F602" s="8"/>
      <c r="G602" s="7"/>
      <c r="H602" s="28" t="str">
        <f>IFERROR(VLOOKUP(ACOMPANHAMENTO_03[[#This Row],[COD.S]],TABELA_PRODUÇÃO[[COD]:[SERVIÇOS]],3,FALSE),"")</f>
        <v/>
      </c>
      <c r="I602" s="28" t="str">
        <f>IFERROR(VLOOKUP(ACOMPANHAMENTO_03[[#This Row],[COD.S]],TABELA_PRODUÇÃO[[COD]:[UND.]],4,FALSE),"")</f>
        <v/>
      </c>
      <c r="J602" s="141"/>
      <c r="K602" s="58"/>
      <c r="L602" s="9"/>
      <c r="M60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0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0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02" s="140">
        <f>ACOMPANHAMENTO_03[[#This Row],[QUANT]]</f>
        <v>0</v>
      </c>
    </row>
    <row r="603" spans="2:16" x14ac:dyDescent="0.25">
      <c r="B603" s="140" t="str">
        <f>IF(ACOMPANHAMENTO_03[[#This Row],[MAT]]="","",COUNTA($C$8:C603))</f>
        <v/>
      </c>
      <c r="C603" s="3"/>
      <c r="D603" s="28" t="str">
        <f>IFERROR(VLOOKUP(ACOMPANHAMENTO_03[[#This Row],[MAT]],FUNCIONARIOS[],3,FALSE),"")</f>
        <v/>
      </c>
      <c r="E603" s="28" t="str">
        <f>IFERROR(VLOOKUP(ACOMPANHAMENTO_03[[#This Row],[MAT]],FUNCIONARIOS[],4,FALSE),"")</f>
        <v/>
      </c>
      <c r="F603" s="8"/>
      <c r="G603" s="7"/>
      <c r="H603" s="28" t="str">
        <f>IFERROR(VLOOKUP(ACOMPANHAMENTO_03[[#This Row],[COD.S]],TABELA_PRODUÇÃO[[COD]:[SERVIÇOS]],3,FALSE),"")</f>
        <v/>
      </c>
      <c r="I603" s="28" t="str">
        <f>IFERROR(VLOOKUP(ACOMPANHAMENTO_03[[#This Row],[COD.S]],TABELA_PRODUÇÃO[[COD]:[UND.]],4,FALSE),"")</f>
        <v/>
      </c>
      <c r="J603" s="141"/>
      <c r="K603" s="58"/>
      <c r="L603" s="9"/>
      <c r="M60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0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0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03" s="140">
        <f>ACOMPANHAMENTO_03[[#This Row],[QUANT]]</f>
        <v>0</v>
      </c>
    </row>
    <row r="604" spans="2:16" x14ac:dyDescent="0.25">
      <c r="B604" s="140" t="str">
        <f>IF(ACOMPANHAMENTO_03[[#This Row],[MAT]]="","",COUNTA($C$8:C604))</f>
        <v/>
      </c>
      <c r="C604" s="3"/>
      <c r="D604" s="28" t="str">
        <f>IFERROR(VLOOKUP(ACOMPANHAMENTO_03[[#This Row],[MAT]],FUNCIONARIOS[],3,FALSE),"")</f>
        <v/>
      </c>
      <c r="E604" s="28" t="str">
        <f>IFERROR(VLOOKUP(ACOMPANHAMENTO_03[[#This Row],[MAT]],FUNCIONARIOS[],4,FALSE),"")</f>
        <v/>
      </c>
      <c r="F604" s="8"/>
      <c r="G604" s="7"/>
      <c r="H604" s="28" t="str">
        <f>IFERROR(VLOOKUP(ACOMPANHAMENTO_03[[#This Row],[COD.S]],TABELA_PRODUÇÃO[[COD]:[SERVIÇOS]],3,FALSE),"")</f>
        <v/>
      </c>
      <c r="I604" s="28" t="str">
        <f>IFERROR(VLOOKUP(ACOMPANHAMENTO_03[[#This Row],[COD.S]],TABELA_PRODUÇÃO[[COD]:[UND.]],4,FALSE),"")</f>
        <v/>
      </c>
      <c r="J604" s="141"/>
      <c r="K604" s="58"/>
      <c r="L604" s="9"/>
      <c r="M60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0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0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04" s="140">
        <f>ACOMPANHAMENTO_03[[#This Row],[QUANT]]</f>
        <v>0</v>
      </c>
    </row>
    <row r="605" spans="2:16" x14ac:dyDescent="0.25">
      <c r="B605" s="140" t="str">
        <f>IF(ACOMPANHAMENTO_03[[#This Row],[MAT]]="","",COUNTA($C$8:C605))</f>
        <v/>
      </c>
      <c r="C605" s="3"/>
      <c r="D605" s="28" t="str">
        <f>IFERROR(VLOOKUP(ACOMPANHAMENTO_03[[#This Row],[MAT]],FUNCIONARIOS[],3,FALSE),"")</f>
        <v/>
      </c>
      <c r="E605" s="28" t="str">
        <f>IFERROR(VLOOKUP(ACOMPANHAMENTO_03[[#This Row],[MAT]],FUNCIONARIOS[],4,FALSE),"")</f>
        <v/>
      </c>
      <c r="F605" s="8"/>
      <c r="G605" s="7"/>
      <c r="H605" s="28" t="str">
        <f>IFERROR(VLOOKUP(ACOMPANHAMENTO_03[[#This Row],[COD.S]],TABELA_PRODUÇÃO[[COD]:[SERVIÇOS]],3,FALSE),"")</f>
        <v/>
      </c>
      <c r="I605" s="28" t="str">
        <f>IFERROR(VLOOKUP(ACOMPANHAMENTO_03[[#This Row],[COD.S]],TABELA_PRODUÇÃO[[COD]:[UND.]],4,FALSE),"")</f>
        <v/>
      </c>
      <c r="J605" s="141"/>
      <c r="K605" s="58"/>
      <c r="L605" s="9"/>
      <c r="M60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0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0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05" s="140">
        <f>ACOMPANHAMENTO_03[[#This Row],[QUANT]]</f>
        <v>0</v>
      </c>
    </row>
    <row r="606" spans="2:16" x14ac:dyDescent="0.25">
      <c r="B606" s="140" t="str">
        <f>IF(ACOMPANHAMENTO_03[[#This Row],[MAT]]="","",COUNTA($C$8:C606))</f>
        <v/>
      </c>
      <c r="C606" s="3"/>
      <c r="D606" s="28" t="str">
        <f>IFERROR(VLOOKUP(ACOMPANHAMENTO_03[[#This Row],[MAT]],FUNCIONARIOS[],3,FALSE),"")</f>
        <v/>
      </c>
      <c r="E606" s="28" t="str">
        <f>IFERROR(VLOOKUP(ACOMPANHAMENTO_03[[#This Row],[MAT]],FUNCIONARIOS[],4,FALSE),"")</f>
        <v/>
      </c>
      <c r="F606" s="8"/>
      <c r="G606" s="7"/>
      <c r="H606" s="28" t="str">
        <f>IFERROR(VLOOKUP(ACOMPANHAMENTO_03[[#This Row],[COD.S]],TABELA_PRODUÇÃO[[COD]:[SERVIÇOS]],3,FALSE),"")</f>
        <v/>
      </c>
      <c r="I606" s="28" t="str">
        <f>IFERROR(VLOOKUP(ACOMPANHAMENTO_03[[#This Row],[COD.S]],TABELA_PRODUÇÃO[[COD]:[UND.]],4,FALSE),"")</f>
        <v/>
      </c>
      <c r="J606" s="141"/>
      <c r="K606" s="58"/>
      <c r="L606" s="9"/>
      <c r="M60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0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0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06" s="140">
        <f>ACOMPANHAMENTO_03[[#This Row],[QUANT]]</f>
        <v>0</v>
      </c>
    </row>
    <row r="607" spans="2:16" x14ac:dyDescent="0.25">
      <c r="B607" s="140" t="str">
        <f>IF(ACOMPANHAMENTO_03[[#This Row],[MAT]]="","",COUNTA($C$8:C607))</f>
        <v/>
      </c>
      <c r="C607" s="3"/>
      <c r="D607" s="28" t="str">
        <f>IFERROR(VLOOKUP(ACOMPANHAMENTO_03[[#This Row],[MAT]],FUNCIONARIOS[],3,FALSE),"")</f>
        <v/>
      </c>
      <c r="E607" s="28" t="str">
        <f>IFERROR(VLOOKUP(ACOMPANHAMENTO_03[[#This Row],[MAT]],FUNCIONARIOS[],4,FALSE),"")</f>
        <v/>
      </c>
      <c r="F607" s="8"/>
      <c r="G607" s="7"/>
      <c r="H607" s="28" t="str">
        <f>IFERROR(VLOOKUP(ACOMPANHAMENTO_03[[#This Row],[COD.S]],TABELA_PRODUÇÃO[[COD]:[SERVIÇOS]],3,FALSE),"")</f>
        <v/>
      </c>
      <c r="I607" s="28" t="str">
        <f>IFERROR(VLOOKUP(ACOMPANHAMENTO_03[[#This Row],[COD.S]],TABELA_PRODUÇÃO[[COD]:[UND.]],4,FALSE),"")</f>
        <v/>
      </c>
      <c r="J607" s="141"/>
      <c r="K607" s="58"/>
      <c r="L607" s="9"/>
      <c r="M60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0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0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07" s="140">
        <f>ACOMPANHAMENTO_03[[#This Row],[QUANT]]</f>
        <v>0</v>
      </c>
    </row>
    <row r="608" spans="2:16" x14ac:dyDescent="0.25">
      <c r="B608" s="140" t="str">
        <f>IF(ACOMPANHAMENTO_03[[#This Row],[MAT]]="","",COUNTA($C$8:C608))</f>
        <v/>
      </c>
      <c r="C608" s="3"/>
      <c r="D608" s="28" t="str">
        <f>IFERROR(VLOOKUP(ACOMPANHAMENTO_03[[#This Row],[MAT]],FUNCIONARIOS[],3,FALSE),"")</f>
        <v/>
      </c>
      <c r="E608" s="28" t="str">
        <f>IFERROR(VLOOKUP(ACOMPANHAMENTO_03[[#This Row],[MAT]],FUNCIONARIOS[],4,FALSE),"")</f>
        <v/>
      </c>
      <c r="F608" s="8"/>
      <c r="G608" s="7"/>
      <c r="H608" s="28" t="str">
        <f>IFERROR(VLOOKUP(ACOMPANHAMENTO_03[[#This Row],[COD.S]],TABELA_PRODUÇÃO[[COD]:[SERVIÇOS]],3,FALSE),"")</f>
        <v/>
      </c>
      <c r="I608" s="28" t="str">
        <f>IFERROR(VLOOKUP(ACOMPANHAMENTO_03[[#This Row],[COD.S]],TABELA_PRODUÇÃO[[COD]:[UND.]],4,FALSE),"")</f>
        <v/>
      </c>
      <c r="J608" s="141"/>
      <c r="K608" s="58"/>
      <c r="L608" s="9"/>
      <c r="M60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0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0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08" s="140">
        <f>ACOMPANHAMENTO_03[[#This Row],[QUANT]]</f>
        <v>0</v>
      </c>
    </row>
    <row r="609" spans="2:16" x14ac:dyDescent="0.25">
      <c r="B609" s="140" t="str">
        <f>IF(ACOMPANHAMENTO_03[[#This Row],[MAT]]="","",COUNTA($C$8:C609))</f>
        <v/>
      </c>
      <c r="C609" s="3"/>
      <c r="D609" s="28" t="str">
        <f>IFERROR(VLOOKUP(ACOMPANHAMENTO_03[[#This Row],[MAT]],FUNCIONARIOS[],3,FALSE),"")</f>
        <v/>
      </c>
      <c r="E609" s="28" t="str">
        <f>IFERROR(VLOOKUP(ACOMPANHAMENTO_03[[#This Row],[MAT]],FUNCIONARIOS[],4,FALSE),"")</f>
        <v/>
      </c>
      <c r="F609" s="8"/>
      <c r="G609" s="7"/>
      <c r="H609" s="28" t="str">
        <f>IFERROR(VLOOKUP(ACOMPANHAMENTO_03[[#This Row],[COD.S]],TABELA_PRODUÇÃO[[COD]:[SERVIÇOS]],3,FALSE),"")</f>
        <v/>
      </c>
      <c r="I609" s="28" t="str">
        <f>IFERROR(VLOOKUP(ACOMPANHAMENTO_03[[#This Row],[COD.S]],TABELA_PRODUÇÃO[[COD]:[UND.]],4,FALSE),"")</f>
        <v/>
      </c>
      <c r="J609" s="141"/>
      <c r="K609" s="58"/>
      <c r="L609" s="9"/>
      <c r="M60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0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0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09" s="140">
        <f>ACOMPANHAMENTO_03[[#This Row],[QUANT]]</f>
        <v>0</v>
      </c>
    </row>
    <row r="610" spans="2:16" x14ac:dyDescent="0.25">
      <c r="B610" s="140" t="str">
        <f>IF(ACOMPANHAMENTO_03[[#This Row],[MAT]]="","",COUNTA($C$8:C610))</f>
        <v/>
      </c>
      <c r="C610" s="3"/>
      <c r="D610" s="28" t="str">
        <f>IFERROR(VLOOKUP(ACOMPANHAMENTO_03[[#This Row],[MAT]],FUNCIONARIOS[],3,FALSE),"")</f>
        <v/>
      </c>
      <c r="E610" s="28" t="str">
        <f>IFERROR(VLOOKUP(ACOMPANHAMENTO_03[[#This Row],[MAT]],FUNCIONARIOS[],4,FALSE),"")</f>
        <v/>
      </c>
      <c r="F610" s="8"/>
      <c r="G610" s="7"/>
      <c r="H610" s="28" t="str">
        <f>IFERROR(VLOOKUP(ACOMPANHAMENTO_03[[#This Row],[COD.S]],TABELA_PRODUÇÃO[[COD]:[SERVIÇOS]],3,FALSE),"")</f>
        <v/>
      </c>
      <c r="I610" s="28" t="str">
        <f>IFERROR(VLOOKUP(ACOMPANHAMENTO_03[[#This Row],[COD.S]],TABELA_PRODUÇÃO[[COD]:[UND.]],4,FALSE),"")</f>
        <v/>
      </c>
      <c r="J610" s="141"/>
      <c r="K610" s="58"/>
      <c r="L610" s="9"/>
      <c r="M61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1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1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10" s="140">
        <f>ACOMPANHAMENTO_03[[#This Row],[QUANT]]</f>
        <v>0</v>
      </c>
    </row>
    <row r="611" spans="2:16" x14ac:dyDescent="0.25">
      <c r="B611" s="140" t="str">
        <f>IF(ACOMPANHAMENTO_03[[#This Row],[MAT]]="","",COUNTA($C$8:C611))</f>
        <v/>
      </c>
      <c r="C611" s="3"/>
      <c r="D611" s="28" t="str">
        <f>IFERROR(VLOOKUP(ACOMPANHAMENTO_03[[#This Row],[MAT]],FUNCIONARIOS[],3,FALSE),"")</f>
        <v/>
      </c>
      <c r="E611" s="28" t="str">
        <f>IFERROR(VLOOKUP(ACOMPANHAMENTO_03[[#This Row],[MAT]],FUNCIONARIOS[],4,FALSE),"")</f>
        <v/>
      </c>
      <c r="F611" s="8"/>
      <c r="G611" s="7"/>
      <c r="H611" s="28" t="str">
        <f>IFERROR(VLOOKUP(ACOMPANHAMENTO_03[[#This Row],[COD.S]],TABELA_PRODUÇÃO[[COD]:[SERVIÇOS]],3,FALSE),"")</f>
        <v/>
      </c>
      <c r="I611" s="28" t="str">
        <f>IFERROR(VLOOKUP(ACOMPANHAMENTO_03[[#This Row],[COD.S]],TABELA_PRODUÇÃO[[COD]:[UND.]],4,FALSE),"")</f>
        <v/>
      </c>
      <c r="J611" s="141"/>
      <c r="K611" s="58"/>
      <c r="L611" s="9"/>
      <c r="M61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1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1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11" s="140">
        <f>ACOMPANHAMENTO_03[[#This Row],[QUANT]]</f>
        <v>0</v>
      </c>
    </row>
    <row r="612" spans="2:16" x14ac:dyDescent="0.25">
      <c r="B612" s="140" t="str">
        <f>IF(ACOMPANHAMENTO_03[[#This Row],[MAT]]="","",COUNTA($C$8:C612))</f>
        <v/>
      </c>
      <c r="C612" s="3"/>
      <c r="D612" s="28" t="str">
        <f>IFERROR(VLOOKUP(ACOMPANHAMENTO_03[[#This Row],[MAT]],FUNCIONARIOS[],3,FALSE),"")</f>
        <v/>
      </c>
      <c r="E612" s="28" t="str">
        <f>IFERROR(VLOOKUP(ACOMPANHAMENTO_03[[#This Row],[MAT]],FUNCIONARIOS[],4,FALSE),"")</f>
        <v/>
      </c>
      <c r="F612" s="8"/>
      <c r="G612" s="7"/>
      <c r="H612" s="28" t="str">
        <f>IFERROR(VLOOKUP(ACOMPANHAMENTO_03[[#This Row],[COD.S]],TABELA_PRODUÇÃO[[COD]:[SERVIÇOS]],3,FALSE),"")</f>
        <v/>
      </c>
      <c r="I612" s="28" t="str">
        <f>IFERROR(VLOOKUP(ACOMPANHAMENTO_03[[#This Row],[COD.S]],TABELA_PRODUÇÃO[[COD]:[UND.]],4,FALSE),"")</f>
        <v/>
      </c>
      <c r="J612" s="141"/>
      <c r="K612" s="58"/>
      <c r="L612" s="9"/>
      <c r="M61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1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1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12" s="140">
        <f>ACOMPANHAMENTO_03[[#This Row],[QUANT]]</f>
        <v>0</v>
      </c>
    </row>
    <row r="613" spans="2:16" x14ac:dyDescent="0.25">
      <c r="B613" s="140" t="str">
        <f>IF(ACOMPANHAMENTO_03[[#This Row],[MAT]]="","",COUNTA($C$8:C613))</f>
        <v/>
      </c>
      <c r="C613" s="3"/>
      <c r="D613" s="28" t="str">
        <f>IFERROR(VLOOKUP(ACOMPANHAMENTO_03[[#This Row],[MAT]],FUNCIONARIOS[],3,FALSE),"")</f>
        <v/>
      </c>
      <c r="E613" s="28" t="str">
        <f>IFERROR(VLOOKUP(ACOMPANHAMENTO_03[[#This Row],[MAT]],FUNCIONARIOS[],4,FALSE),"")</f>
        <v/>
      </c>
      <c r="F613" s="8"/>
      <c r="G613" s="7"/>
      <c r="H613" s="28" t="str">
        <f>IFERROR(VLOOKUP(ACOMPANHAMENTO_03[[#This Row],[COD.S]],TABELA_PRODUÇÃO[[COD]:[SERVIÇOS]],3,FALSE),"")</f>
        <v/>
      </c>
      <c r="I613" s="28" t="str">
        <f>IFERROR(VLOOKUP(ACOMPANHAMENTO_03[[#This Row],[COD.S]],TABELA_PRODUÇÃO[[COD]:[UND.]],4,FALSE),"")</f>
        <v/>
      </c>
      <c r="J613" s="141"/>
      <c r="K613" s="58"/>
      <c r="L613" s="9"/>
      <c r="M61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1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1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13" s="140">
        <f>ACOMPANHAMENTO_03[[#This Row],[QUANT]]</f>
        <v>0</v>
      </c>
    </row>
    <row r="614" spans="2:16" x14ac:dyDescent="0.25">
      <c r="B614" s="140" t="str">
        <f>IF(ACOMPANHAMENTO_03[[#This Row],[MAT]]="","",COUNTA($C$8:C614))</f>
        <v/>
      </c>
      <c r="C614" s="3"/>
      <c r="D614" s="28" t="str">
        <f>IFERROR(VLOOKUP(ACOMPANHAMENTO_03[[#This Row],[MAT]],FUNCIONARIOS[],3,FALSE),"")</f>
        <v/>
      </c>
      <c r="E614" s="28" t="str">
        <f>IFERROR(VLOOKUP(ACOMPANHAMENTO_03[[#This Row],[MAT]],FUNCIONARIOS[],4,FALSE),"")</f>
        <v/>
      </c>
      <c r="F614" s="8"/>
      <c r="G614" s="7"/>
      <c r="H614" s="28" t="str">
        <f>IFERROR(VLOOKUP(ACOMPANHAMENTO_03[[#This Row],[COD.S]],TABELA_PRODUÇÃO[[COD]:[SERVIÇOS]],3,FALSE),"")</f>
        <v/>
      </c>
      <c r="I614" s="28" t="str">
        <f>IFERROR(VLOOKUP(ACOMPANHAMENTO_03[[#This Row],[COD.S]],TABELA_PRODUÇÃO[[COD]:[UND.]],4,FALSE),"")</f>
        <v/>
      </c>
      <c r="J614" s="141"/>
      <c r="K614" s="58"/>
      <c r="L614" s="9"/>
      <c r="M61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1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1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14" s="140">
        <f>ACOMPANHAMENTO_03[[#This Row],[QUANT]]</f>
        <v>0</v>
      </c>
    </row>
    <row r="615" spans="2:16" x14ac:dyDescent="0.25">
      <c r="B615" s="140" t="str">
        <f>IF(ACOMPANHAMENTO_03[[#This Row],[MAT]]="","",COUNTA($C$8:C615))</f>
        <v/>
      </c>
      <c r="C615" s="3"/>
      <c r="D615" s="28" t="str">
        <f>IFERROR(VLOOKUP(ACOMPANHAMENTO_03[[#This Row],[MAT]],FUNCIONARIOS[],3,FALSE),"")</f>
        <v/>
      </c>
      <c r="E615" s="28" t="str">
        <f>IFERROR(VLOOKUP(ACOMPANHAMENTO_03[[#This Row],[MAT]],FUNCIONARIOS[],4,FALSE),"")</f>
        <v/>
      </c>
      <c r="F615" s="8"/>
      <c r="G615" s="7"/>
      <c r="H615" s="28" t="str">
        <f>IFERROR(VLOOKUP(ACOMPANHAMENTO_03[[#This Row],[COD.S]],TABELA_PRODUÇÃO[[COD]:[SERVIÇOS]],3,FALSE),"")</f>
        <v/>
      </c>
      <c r="I615" s="28" t="str">
        <f>IFERROR(VLOOKUP(ACOMPANHAMENTO_03[[#This Row],[COD.S]],TABELA_PRODUÇÃO[[COD]:[UND.]],4,FALSE),"")</f>
        <v/>
      </c>
      <c r="J615" s="141"/>
      <c r="K615" s="58"/>
      <c r="L615" s="9"/>
      <c r="M61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1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1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15" s="140">
        <f>ACOMPANHAMENTO_03[[#This Row],[QUANT]]</f>
        <v>0</v>
      </c>
    </row>
    <row r="616" spans="2:16" x14ac:dyDescent="0.25">
      <c r="B616" s="140" t="str">
        <f>IF(ACOMPANHAMENTO_03[[#This Row],[MAT]]="","",COUNTA($C$8:C616))</f>
        <v/>
      </c>
      <c r="C616" s="3"/>
      <c r="D616" s="28" t="str">
        <f>IFERROR(VLOOKUP(ACOMPANHAMENTO_03[[#This Row],[MAT]],FUNCIONARIOS[],3,FALSE),"")</f>
        <v/>
      </c>
      <c r="E616" s="28" t="str">
        <f>IFERROR(VLOOKUP(ACOMPANHAMENTO_03[[#This Row],[MAT]],FUNCIONARIOS[],4,FALSE),"")</f>
        <v/>
      </c>
      <c r="F616" s="8"/>
      <c r="G616" s="7"/>
      <c r="H616" s="28" t="str">
        <f>IFERROR(VLOOKUP(ACOMPANHAMENTO_03[[#This Row],[COD.S]],TABELA_PRODUÇÃO[[COD]:[SERVIÇOS]],3,FALSE),"")</f>
        <v/>
      </c>
      <c r="I616" s="28" t="str">
        <f>IFERROR(VLOOKUP(ACOMPANHAMENTO_03[[#This Row],[COD.S]],TABELA_PRODUÇÃO[[COD]:[UND.]],4,FALSE),"")</f>
        <v/>
      </c>
      <c r="J616" s="141"/>
      <c r="K616" s="58"/>
      <c r="L616" s="9"/>
      <c r="M61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1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1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16" s="140">
        <f>ACOMPANHAMENTO_03[[#This Row],[QUANT]]</f>
        <v>0</v>
      </c>
    </row>
    <row r="617" spans="2:16" x14ac:dyDescent="0.25">
      <c r="B617" s="140" t="str">
        <f>IF(ACOMPANHAMENTO_03[[#This Row],[MAT]]="","",COUNTA($C$8:C617))</f>
        <v/>
      </c>
      <c r="C617" s="3"/>
      <c r="D617" s="28" t="str">
        <f>IFERROR(VLOOKUP(ACOMPANHAMENTO_03[[#This Row],[MAT]],FUNCIONARIOS[],3,FALSE),"")</f>
        <v/>
      </c>
      <c r="E617" s="28" t="str">
        <f>IFERROR(VLOOKUP(ACOMPANHAMENTO_03[[#This Row],[MAT]],FUNCIONARIOS[],4,FALSE),"")</f>
        <v/>
      </c>
      <c r="F617" s="8"/>
      <c r="G617" s="7"/>
      <c r="H617" s="28" t="str">
        <f>IFERROR(VLOOKUP(ACOMPANHAMENTO_03[[#This Row],[COD.S]],TABELA_PRODUÇÃO[[COD]:[SERVIÇOS]],3,FALSE),"")</f>
        <v/>
      </c>
      <c r="I617" s="28" t="str">
        <f>IFERROR(VLOOKUP(ACOMPANHAMENTO_03[[#This Row],[COD.S]],TABELA_PRODUÇÃO[[COD]:[UND.]],4,FALSE),"")</f>
        <v/>
      </c>
      <c r="J617" s="141"/>
      <c r="K617" s="58"/>
      <c r="L617" s="9"/>
      <c r="M61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1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1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17" s="140">
        <f>ACOMPANHAMENTO_03[[#This Row],[QUANT]]</f>
        <v>0</v>
      </c>
    </row>
    <row r="618" spans="2:16" x14ac:dyDescent="0.25">
      <c r="B618" s="140" t="str">
        <f>IF(ACOMPANHAMENTO_03[[#This Row],[MAT]]="","",COUNTA($C$8:C618))</f>
        <v/>
      </c>
      <c r="C618" s="3"/>
      <c r="D618" s="28" t="str">
        <f>IFERROR(VLOOKUP(ACOMPANHAMENTO_03[[#This Row],[MAT]],FUNCIONARIOS[],3,FALSE),"")</f>
        <v/>
      </c>
      <c r="E618" s="28" t="str">
        <f>IFERROR(VLOOKUP(ACOMPANHAMENTO_03[[#This Row],[MAT]],FUNCIONARIOS[],4,FALSE),"")</f>
        <v/>
      </c>
      <c r="F618" s="8"/>
      <c r="G618" s="7"/>
      <c r="H618" s="28" t="str">
        <f>IFERROR(VLOOKUP(ACOMPANHAMENTO_03[[#This Row],[COD.S]],TABELA_PRODUÇÃO[[COD]:[SERVIÇOS]],3,FALSE),"")</f>
        <v/>
      </c>
      <c r="I618" s="28" t="str">
        <f>IFERROR(VLOOKUP(ACOMPANHAMENTO_03[[#This Row],[COD.S]],TABELA_PRODUÇÃO[[COD]:[UND.]],4,FALSE),"")</f>
        <v/>
      </c>
      <c r="J618" s="141"/>
      <c r="K618" s="58"/>
      <c r="L618" s="9"/>
      <c r="M61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1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1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18" s="140">
        <f>ACOMPANHAMENTO_03[[#This Row],[QUANT]]</f>
        <v>0</v>
      </c>
    </row>
    <row r="619" spans="2:16" x14ac:dyDescent="0.25">
      <c r="B619" s="140" t="str">
        <f>IF(ACOMPANHAMENTO_03[[#This Row],[MAT]]="","",COUNTA($C$8:C619))</f>
        <v/>
      </c>
      <c r="C619" s="3"/>
      <c r="D619" s="28" t="str">
        <f>IFERROR(VLOOKUP(ACOMPANHAMENTO_03[[#This Row],[MAT]],FUNCIONARIOS[],3,FALSE),"")</f>
        <v/>
      </c>
      <c r="E619" s="28" t="str">
        <f>IFERROR(VLOOKUP(ACOMPANHAMENTO_03[[#This Row],[MAT]],FUNCIONARIOS[],4,FALSE),"")</f>
        <v/>
      </c>
      <c r="F619" s="8"/>
      <c r="G619" s="7"/>
      <c r="H619" s="28" t="str">
        <f>IFERROR(VLOOKUP(ACOMPANHAMENTO_03[[#This Row],[COD.S]],TABELA_PRODUÇÃO[[COD]:[SERVIÇOS]],3,FALSE),"")</f>
        <v/>
      </c>
      <c r="I619" s="28" t="str">
        <f>IFERROR(VLOOKUP(ACOMPANHAMENTO_03[[#This Row],[COD.S]],TABELA_PRODUÇÃO[[COD]:[UND.]],4,FALSE),"")</f>
        <v/>
      </c>
      <c r="J619" s="141"/>
      <c r="K619" s="58"/>
      <c r="L619" s="9"/>
      <c r="M61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1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1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19" s="140">
        <f>ACOMPANHAMENTO_03[[#This Row],[QUANT]]</f>
        <v>0</v>
      </c>
    </row>
    <row r="620" spans="2:16" x14ac:dyDescent="0.25">
      <c r="B620" s="140" t="str">
        <f>IF(ACOMPANHAMENTO_03[[#This Row],[MAT]]="","",COUNTA($C$8:C620))</f>
        <v/>
      </c>
      <c r="C620" s="3"/>
      <c r="D620" s="28" t="str">
        <f>IFERROR(VLOOKUP(ACOMPANHAMENTO_03[[#This Row],[MAT]],FUNCIONARIOS[],3,FALSE),"")</f>
        <v/>
      </c>
      <c r="E620" s="28" t="str">
        <f>IFERROR(VLOOKUP(ACOMPANHAMENTO_03[[#This Row],[MAT]],FUNCIONARIOS[],4,FALSE),"")</f>
        <v/>
      </c>
      <c r="F620" s="8"/>
      <c r="G620" s="7"/>
      <c r="H620" s="28" t="str">
        <f>IFERROR(VLOOKUP(ACOMPANHAMENTO_03[[#This Row],[COD.S]],TABELA_PRODUÇÃO[[COD]:[SERVIÇOS]],3,FALSE),"")</f>
        <v/>
      </c>
      <c r="I620" s="28" t="str">
        <f>IFERROR(VLOOKUP(ACOMPANHAMENTO_03[[#This Row],[COD.S]],TABELA_PRODUÇÃO[[COD]:[UND.]],4,FALSE),"")</f>
        <v/>
      </c>
      <c r="J620" s="141"/>
      <c r="K620" s="58"/>
      <c r="L620" s="9"/>
      <c r="M62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2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2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20" s="140">
        <f>ACOMPANHAMENTO_03[[#This Row],[QUANT]]</f>
        <v>0</v>
      </c>
    </row>
    <row r="621" spans="2:16" x14ac:dyDescent="0.25">
      <c r="B621" s="140" t="str">
        <f>IF(ACOMPANHAMENTO_03[[#This Row],[MAT]]="","",COUNTA($C$8:C621))</f>
        <v/>
      </c>
      <c r="C621" s="3"/>
      <c r="D621" s="28" t="str">
        <f>IFERROR(VLOOKUP(ACOMPANHAMENTO_03[[#This Row],[MAT]],FUNCIONARIOS[],3,FALSE),"")</f>
        <v/>
      </c>
      <c r="E621" s="28" t="str">
        <f>IFERROR(VLOOKUP(ACOMPANHAMENTO_03[[#This Row],[MAT]],FUNCIONARIOS[],4,FALSE),"")</f>
        <v/>
      </c>
      <c r="F621" s="8"/>
      <c r="G621" s="7"/>
      <c r="H621" s="28" t="str">
        <f>IFERROR(VLOOKUP(ACOMPANHAMENTO_03[[#This Row],[COD.S]],TABELA_PRODUÇÃO[[COD]:[SERVIÇOS]],3,FALSE),"")</f>
        <v/>
      </c>
      <c r="I621" s="28" t="str">
        <f>IFERROR(VLOOKUP(ACOMPANHAMENTO_03[[#This Row],[COD.S]],TABELA_PRODUÇÃO[[COD]:[UND.]],4,FALSE),"")</f>
        <v/>
      </c>
      <c r="J621" s="141"/>
      <c r="K621" s="58"/>
      <c r="L621" s="9"/>
      <c r="M62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2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2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21" s="140">
        <f>ACOMPANHAMENTO_03[[#This Row],[QUANT]]</f>
        <v>0</v>
      </c>
    </row>
    <row r="622" spans="2:16" x14ac:dyDescent="0.25">
      <c r="B622" s="140" t="str">
        <f>IF(ACOMPANHAMENTO_03[[#This Row],[MAT]]="","",COUNTA($C$8:C622))</f>
        <v/>
      </c>
      <c r="C622" s="3"/>
      <c r="D622" s="28" t="str">
        <f>IFERROR(VLOOKUP(ACOMPANHAMENTO_03[[#This Row],[MAT]],FUNCIONARIOS[],3,FALSE),"")</f>
        <v/>
      </c>
      <c r="E622" s="28" t="str">
        <f>IFERROR(VLOOKUP(ACOMPANHAMENTO_03[[#This Row],[MAT]],FUNCIONARIOS[],4,FALSE),"")</f>
        <v/>
      </c>
      <c r="F622" s="8"/>
      <c r="G622" s="7"/>
      <c r="H622" s="28" t="str">
        <f>IFERROR(VLOOKUP(ACOMPANHAMENTO_03[[#This Row],[COD.S]],TABELA_PRODUÇÃO[[COD]:[SERVIÇOS]],3,FALSE),"")</f>
        <v/>
      </c>
      <c r="I622" s="28" t="str">
        <f>IFERROR(VLOOKUP(ACOMPANHAMENTO_03[[#This Row],[COD.S]],TABELA_PRODUÇÃO[[COD]:[UND.]],4,FALSE),"")</f>
        <v/>
      </c>
      <c r="J622" s="141"/>
      <c r="K622" s="58"/>
      <c r="L622" s="9"/>
      <c r="M62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2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2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22" s="140">
        <f>ACOMPANHAMENTO_03[[#This Row],[QUANT]]</f>
        <v>0</v>
      </c>
    </row>
    <row r="623" spans="2:16" x14ac:dyDescent="0.25">
      <c r="B623" s="140" t="str">
        <f>IF(ACOMPANHAMENTO_03[[#This Row],[MAT]]="","",COUNTA($C$8:C623))</f>
        <v/>
      </c>
      <c r="C623" s="3"/>
      <c r="D623" s="28" t="str">
        <f>IFERROR(VLOOKUP(ACOMPANHAMENTO_03[[#This Row],[MAT]],FUNCIONARIOS[],3,FALSE),"")</f>
        <v/>
      </c>
      <c r="E623" s="28" t="str">
        <f>IFERROR(VLOOKUP(ACOMPANHAMENTO_03[[#This Row],[MAT]],FUNCIONARIOS[],4,FALSE),"")</f>
        <v/>
      </c>
      <c r="F623" s="8"/>
      <c r="G623" s="7"/>
      <c r="H623" s="28" t="str">
        <f>IFERROR(VLOOKUP(ACOMPANHAMENTO_03[[#This Row],[COD.S]],TABELA_PRODUÇÃO[[COD]:[SERVIÇOS]],3,FALSE),"")</f>
        <v/>
      </c>
      <c r="I623" s="28" t="str">
        <f>IFERROR(VLOOKUP(ACOMPANHAMENTO_03[[#This Row],[COD.S]],TABELA_PRODUÇÃO[[COD]:[UND.]],4,FALSE),"")</f>
        <v/>
      </c>
      <c r="J623" s="141"/>
      <c r="K623" s="58"/>
      <c r="L623" s="9"/>
      <c r="M62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2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2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23" s="140">
        <f>ACOMPANHAMENTO_03[[#This Row],[QUANT]]</f>
        <v>0</v>
      </c>
    </row>
    <row r="624" spans="2:16" x14ac:dyDescent="0.25">
      <c r="B624" s="140" t="str">
        <f>IF(ACOMPANHAMENTO_03[[#This Row],[MAT]]="","",COUNTA($C$8:C624))</f>
        <v/>
      </c>
      <c r="C624" s="3"/>
      <c r="D624" s="28" t="str">
        <f>IFERROR(VLOOKUP(ACOMPANHAMENTO_03[[#This Row],[MAT]],FUNCIONARIOS[],3,FALSE),"")</f>
        <v/>
      </c>
      <c r="E624" s="28" t="str">
        <f>IFERROR(VLOOKUP(ACOMPANHAMENTO_03[[#This Row],[MAT]],FUNCIONARIOS[],4,FALSE),"")</f>
        <v/>
      </c>
      <c r="F624" s="8"/>
      <c r="G624" s="7"/>
      <c r="H624" s="28" t="str">
        <f>IFERROR(VLOOKUP(ACOMPANHAMENTO_03[[#This Row],[COD.S]],TABELA_PRODUÇÃO[[COD]:[SERVIÇOS]],3,FALSE),"")</f>
        <v/>
      </c>
      <c r="I624" s="28" t="str">
        <f>IFERROR(VLOOKUP(ACOMPANHAMENTO_03[[#This Row],[COD.S]],TABELA_PRODUÇÃO[[COD]:[UND.]],4,FALSE),"")</f>
        <v/>
      </c>
      <c r="J624" s="141"/>
      <c r="K624" s="58"/>
      <c r="L624" s="9"/>
      <c r="M62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2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2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24" s="140">
        <f>ACOMPANHAMENTO_03[[#This Row],[QUANT]]</f>
        <v>0</v>
      </c>
    </row>
    <row r="625" spans="2:16" x14ac:dyDescent="0.25">
      <c r="B625" s="140" t="str">
        <f>IF(ACOMPANHAMENTO_03[[#This Row],[MAT]]="","",COUNTA($C$8:C625))</f>
        <v/>
      </c>
      <c r="C625" s="3"/>
      <c r="D625" s="28" t="str">
        <f>IFERROR(VLOOKUP(ACOMPANHAMENTO_03[[#This Row],[MAT]],FUNCIONARIOS[],3,FALSE),"")</f>
        <v/>
      </c>
      <c r="E625" s="28" t="str">
        <f>IFERROR(VLOOKUP(ACOMPANHAMENTO_03[[#This Row],[MAT]],FUNCIONARIOS[],4,FALSE),"")</f>
        <v/>
      </c>
      <c r="F625" s="8"/>
      <c r="G625" s="7"/>
      <c r="H625" s="28" t="str">
        <f>IFERROR(VLOOKUP(ACOMPANHAMENTO_03[[#This Row],[COD.S]],TABELA_PRODUÇÃO[[COD]:[SERVIÇOS]],3,FALSE),"")</f>
        <v/>
      </c>
      <c r="I625" s="28" t="str">
        <f>IFERROR(VLOOKUP(ACOMPANHAMENTO_03[[#This Row],[COD.S]],TABELA_PRODUÇÃO[[COD]:[UND.]],4,FALSE),"")</f>
        <v/>
      </c>
      <c r="J625" s="141"/>
      <c r="K625" s="58"/>
      <c r="L625" s="9"/>
      <c r="M62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2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2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25" s="140">
        <f>ACOMPANHAMENTO_03[[#This Row],[QUANT]]</f>
        <v>0</v>
      </c>
    </row>
    <row r="626" spans="2:16" x14ac:dyDescent="0.25">
      <c r="B626" s="140" t="str">
        <f>IF(ACOMPANHAMENTO_03[[#This Row],[MAT]]="","",COUNTA($C$8:C626))</f>
        <v/>
      </c>
      <c r="C626" s="3"/>
      <c r="D626" s="28" t="str">
        <f>IFERROR(VLOOKUP(ACOMPANHAMENTO_03[[#This Row],[MAT]],FUNCIONARIOS[],3,FALSE),"")</f>
        <v/>
      </c>
      <c r="E626" s="28" t="str">
        <f>IFERROR(VLOOKUP(ACOMPANHAMENTO_03[[#This Row],[MAT]],FUNCIONARIOS[],4,FALSE),"")</f>
        <v/>
      </c>
      <c r="F626" s="8"/>
      <c r="G626" s="7"/>
      <c r="H626" s="28" t="str">
        <f>IFERROR(VLOOKUP(ACOMPANHAMENTO_03[[#This Row],[COD.S]],TABELA_PRODUÇÃO[[COD]:[SERVIÇOS]],3,FALSE),"")</f>
        <v/>
      </c>
      <c r="I626" s="28" t="str">
        <f>IFERROR(VLOOKUP(ACOMPANHAMENTO_03[[#This Row],[COD.S]],TABELA_PRODUÇÃO[[COD]:[UND.]],4,FALSE),"")</f>
        <v/>
      </c>
      <c r="J626" s="141"/>
      <c r="K626" s="58"/>
      <c r="L626" s="9"/>
      <c r="M62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2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2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26" s="140">
        <f>ACOMPANHAMENTO_03[[#This Row],[QUANT]]</f>
        <v>0</v>
      </c>
    </row>
    <row r="627" spans="2:16" x14ac:dyDescent="0.25">
      <c r="B627" s="140" t="str">
        <f>IF(ACOMPANHAMENTO_03[[#This Row],[MAT]]="","",COUNTA($C$8:C627))</f>
        <v/>
      </c>
      <c r="C627" s="3"/>
      <c r="D627" s="28" t="str">
        <f>IFERROR(VLOOKUP(ACOMPANHAMENTO_03[[#This Row],[MAT]],FUNCIONARIOS[],3,FALSE),"")</f>
        <v/>
      </c>
      <c r="E627" s="28" t="str">
        <f>IFERROR(VLOOKUP(ACOMPANHAMENTO_03[[#This Row],[MAT]],FUNCIONARIOS[],4,FALSE),"")</f>
        <v/>
      </c>
      <c r="F627" s="8"/>
      <c r="G627" s="7"/>
      <c r="H627" s="28" t="str">
        <f>IFERROR(VLOOKUP(ACOMPANHAMENTO_03[[#This Row],[COD.S]],TABELA_PRODUÇÃO[[COD]:[SERVIÇOS]],3,FALSE),"")</f>
        <v/>
      </c>
      <c r="I627" s="28" t="str">
        <f>IFERROR(VLOOKUP(ACOMPANHAMENTO_03[[#This Row],[COD.S]],TABELA_PRODUÇÃO[[COD]:[UND.]],4,FALSE),"")</f>
        <v/>
      </c>
      <c r="J627" s="141"/>
      <c r="K627" s="58"/>
      <c r="L627" s="9"/>
      <c r="M62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2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2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27" s="140">
        <f>ACOMPANHAMENTO_03[[#This Row],[QUANT]]</f>
        <v>0</v>
      </c>
    </row>
    <row r="628" spans="2:16" x14ac:dyDescent="0.25">
      <c r="B628" s="140" t="str">
        <f>IF(ACOMPANHAMENTO_03[[#This Row],[MAT]]="","",COUNTA($C$8:C628))</f>
        <v/>
      </c>
      <c r="C628" s="3"/>
      <c r="D628" s="28" t="str">
        <f>IFERROR(VLOOKUP(ACOMPANHAMENTO_03[[#This Row],[MAT]],FUNCIONARIOS[],3,FALSE),"")</f>
        <v/>
      </c>
      <c r="E628" s="28" t="str">
        <f>IFERROR(VLOOKUP(ACOMPANHAMENTO_03[[#This Row],[MAT]],FUNCIONARIOS[],4,FALSE),"")</f>
        <v/>
      </c>
      <c r="F628" s="8"/>
      <c r="G628" s="7"/>
      <c r="H628" s="28" t="str">
        <f>IFERROR(VLOOKUP(ACOMPANHAMENTO_03[[#This Row],[COD.S]],TABELA_PRODUÇÃO[[COD]:[SERVIÇOS]],3,FALSE),"")</f>
        <v/>
      </c>
      <c r="I628" s="28" t="str">
        <f>IFERROR(VLOOKUP(ACOMPANHAMENTO_03[[#This Row],[COD.S]],TABELA_PRODUÇÃO[[COD]:[UND.]],4,FALSE),"")</f>
        <v/>
      </c>
      <c r="J628" s="141"/>
      <c r="K628" s="58"/>
      <c r="L628" s="9"/>
      <c r="M62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2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2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28" s="140">
        <f>ACOMPANHAMENTO_03[[#This Row],[QUANT]]</f>
        <v>0</v>
      </c>
    </row>
    <row r="629" spans="2:16" x14ac:dyDescent="0.25">
      <c r="B629" s="140" t="str">
        <f>IF(ACOMPANHAMENTO_03[[#This Row],[MAT]]="","",COUNTA($C$8:C629))</f>
        <v/>
      </c>
      <c r="C629" s="3"/>
      <c r="D629" s="28" t="str">
        <f>IFERROR(VLOOKUP(ACOMPANHAMENTO_03[[#This Row],[MAT]],FUNCIONARIOS[],3,FALSE),"")</f>
        <v/>
      </c>
      <c r="E629" s="28" t="str">
        <f>IFERROR(VLOOKUP(ACOMPANHAMENTO_03[[#This Row],[MAT]],FUNCIONARIOS[],4,FALSE),"")</f>
        <v/>
      </c>
      <c r="F629" s="8"/>
      <c r="G629" s="7"/>
      <c r="H629" s="28" t="str">
        <f>IFERROR(VLOOKUP(ACOMPANHAMENTO_03[[#This Row],[COD.S]],TABELA_PRODUÇÃO[[COD]:[SERVIÇOS]],3,FALSE),"")</f>
        <v/>
      </c>
      <c r="I629" s="28" t="str">
        <f>IFERROR(VLOOKUP(ACOMPANHAMENTO_03[[#This Row],[COD.S]],TABELA_PRODUÇÃO[[COD]:[UND.]],4,FALSE),"")</f>
        <v/>
      </c>
      <c r="J629" s="141"/>
      <c r="K629" s="58"/>
      <c r="L629" s="9"/>
      <c r="M62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2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2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29" s="140">
        <f>ACOMPANHAMENTO_03[[#This Row],[QUANT]]</f>
        <v>0</v>
      </c>
    </row>
    <row r="630" spans="2:16" x14ac:dyDescent="0.25">
      <c r="B630" s="140" t="str">
        <f>IF(ACOMPANHAMENTO_03[[#This Row],[MAT]]="","",COUNTA($C$8:C630))</f>
        <v/>
      </c>
      <c r="C630" s="3"/>
      <c r="D630" s="28" t="str">
        <f>IFERROR(VLOOKUP(ACOMPANHAMENTO_03[[#This Row],[MAT]],FUNCIONARIOS[],3,FALSE),"")</f>
        <v/>
      </c>
      <c r="E630" s="28" t="str">
        <f>IFERROR(VLOOKUP(ACOMPANHAMENTO_03[[#This Row],[MAT]],FUNCIONARIOS[],4,FALSE),"")</f>
        <v/>
      </c>
      <c r="F630" s="8"/>
      <c r="G630" s="7"/>
      <c r="H630" s="28" t="str">
        <f>IFERROR(VLOOKUP(ACOMPANHAMENTO_03[[#This Row],[COD.S]],TABELA_PRODUÇÃO[[COD]:[SERVIÇOS]],3,FALSE),"")</f>
        <v/>
      </c>
      <c r="I630" s="28" t="str">
        <f>IFERROR(VLOOKUP(ACOMPANHAMENTO_03[[#This Row],[COD.S]],TABELA_PRODUÇÃO[[COD]:[UND.]],4,FALSE),"")</f>
        <v/>
      </c>
      <c r="J630" s="141"/>
      <c r="K630" s="58"/>
      <c r="L630" s="9"/>
      <c r="M63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3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3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30" s="140">
        <f>ACOMPANHAMENTO_03[[#This Row],[QUANT]]</f>
        <v>0</v>
      </c>
    </row>
    <row r="631" spans="2:16" x14ac:dyDescent="0.25">
      <c r="B631" s="140" t="str">
        <f>IF(ACOMPANHAMENTO_03[[#This Row],[MAT]]="","",COUNTA($C$8:C631))</f>
        <v/>
      </c>
      <c r="C631" s="3"/>
      <c r="D631" s="28" t="str">
        <f>IFERROR(VLOOKUP(ACOMPANHAMENTO_03[[#This Row],[MAT]],FUNCIONARIOS[],3,FALSE),"")</f>
        <v/>
      </c>
      <c r="E631" s="28" t="str">
        <f>IFERROR(VLOOKUP(ACOMPANHAMENTO_03[[#This Row],[MAT]],FUNCIONARIOS[],4,FALSE),"")</f>
        <v/>
      </c>
      <c r="F631" s="8"/>
      <c r="G631" s="7"/>
      <c r="H631" s="28" t="str">
        <f>IFERROR(VLOOKUP(ACOMPANHAMENTO_03[[#This Row],[COD.S]],TABELA_PRODUÇÃO[[COD]:[SERVIÇOS]],3,FALSE),"")</f>
        <v/>
      </c>
      <c r="I631" s="28" t="str">
        <f>IFERROR(VLOOKUP(ACOMPANHAMENTO_03[[#This Row],[COD.S]],TABELA_PRODUÇÃO[[COD]:[UND.]],4,FALSE),"")</f>
        <v/>
      </c>
      <c r="J631" s="141"/>
      <c r="K631" s="58"/>
      <c r="L631" s="9"/>
      <c r="M63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3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3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31" s="140">
        <f>ACOMPANHAMENTO_03[[#This Row],[QUANT]]</f>
        <v>0</v>
      </c>
    </row>
    <row r="632" spans="2:16" x14ac:dyDescent="0.25">
      <c r="B632" s="140" t="str">
        <f>IF(ACOMPANHAMENTO_03[[#This Row],[MAT]]="","",COUNTA($C$8:C632))</f>
        <v/>
      </c>
      <c r="C632" s="3"/>
      <c r="D632" s="28" t="str">
        <f>IFERROR(VLOOKUP(ACOMPANHAMENTO_03[[#This Row],[MAT]],FUNCIONARIOS[],3,FALSE),"")</f>
        <v/>
      </c>
      <c r="E632" s="28" t="str">
        <f>IFERROR(VLOOKUP(ACOMPANHAMENTO_03[[#This Row],[MAT]],FUNCIONARIOS[],4,FALSE),"")</f>
        <v/>
      </c>
      <c r="F632" s="8"/>
      <c r="G632" s="7"/>
      <c r="H632" s="28" t="str">
        <f>IFERROR(VLOOKUP(ACOMPANHAMENTO_03[[#This Row],[COD.S]],TABELA_PRODUÇÃO[[COD]:[SERVIÇOS]],3,FALSE),"")</f>
        <v/>
      </c>
      <c r="I632" s="28" t="str">
        <f>IFERROR(VLOOKUP(ACOMPANHAMENTO_03[[#This Row],[COD.S]],TABELA_PRODUÇÃO[[COD]:[UND.]],4,FALSE),"")</f>
        <v/>
      </c>
      <c r="J632" s="141"/>
      <c r="K632" s="58"/>
      <c r="L632" s="9"/>
      <c r="M63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3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3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32" s="140">
        <f>ACOMPANHAMENTO_03[[#This Row],[QUANT]]</f>
        <v>0</v>
      </c>
    </row>
    <row r="633" spans="2:16" x14ac:dyDescent="0.25">
      <c r="B633" s="140" t="str">
        <f>IF(ACOMPANHAMENTO_03[[#This Row],[MAT]]="","",COUNTA($C$8:C633))</f>
        <v/>
      </c>
      <c r="C633" s="3"/>
      <c r="D633" s="28" t="str">
        <f>IFERROR(VLOOKUP(ACOMPANHAMENTO_03[[#This Row],[MAT]],FUNCIONARIOS[],3,FALSE),"")</f>
        <v/>
      </c>
      <c r="E633" s="28" t="str">
        <f>IFERROR(VLOOKUP(ACOMPANHAMENTO_03[[#This Row],[MAT]],FUNCIONARIOS[],4,FALSE),"")</f>
        <v/>
      </c>
      <c r="F633" s="8"/>
      <c r="G633" s="7"/>
      <c r="H633" s="28" t="str">
        <f>IFERROR(VLOOKUP(ACOMPANHAMENTO_03[[#This Row],[COD.S]],TABELA_PRODUÇÃO[[COD]:[SERVIÇOS]],3,FALSE),"")</f>
        <v/>
      </c>
      <c r="I633" s="28" t="str">
        <f>IFERROR(VLOOKUP(ACOMPANHAMENTO_03[[#This Row],[COD.S]],TABELA_PRODUÇÃO[[COD]:[UND.]],4,FALSE),"")</f>
        <v/>
      </c>
      <c r="J633" s="141"/>
      <c r="K633" s="58"/>
      <c r="L633" s="9"/>
      <c r="M63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3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3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33" s="140">
        <f>ACOMPANHAMENTO_03[[#This Row],[QUANT]]</f>
        <v>0</v>
      </c>
    </row>
    <row r="634" spans="2:16" x14ac:dyDescent="0.25">
      <c r="B634" s="140" t="str">
        <f>IF(ACOMPANHAMENTO_03[[#This Row],[MAT]]="","",COUNTA($C$8:C634))</f>
        <v/>
      </c>
      <c r="C634" s="3"/>
      <c r="D634" s="28" t="str">
        <f>IFERROR(VLOOKUP(ACOMPANHAMENTO_03[[#This Row],[MAT]],FUNCIONARIOS[],3,FALSE),"")</f>
        <v/>
      </c>
      <c r="E634" s="28" t="str">
        <f>IFERROR(VLOOKUP(ACOMPANHAMENTO_03[[#This Row],[MAT]],FUNCIONARIOS[],4,FALSE),"")</f>
        <v/>
      </c>
      <c r="F634" s="8"/>
      <c r="G634" s="7"/>
      <c r="H634" s="28" t="str">
        <f>IFERROR(VLOOKUP(ACOMPANHAMENTO_03[[#This Row],[COD.S]],TABELA_PRODUÇÃO[[COD]:[SERVIÇOS]],3,FALSE),"")</f>
        <v/>
      </c>
      <c r="I634" s="28" t="str">
        <f>IFERROR(VLOOKUP(ACOMPANHAMENTO_03[[#This Row],[COD.S]],TABELA_PRODUÇÃO[[COD]:[UND.]],4,FALSE),"")</f>
        <v/>
      </c>
      <c r="J634" s="141"/>
      <c r="K634" s="58"/>
      <c r="L634" s="9"/>
      <c r="M63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3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3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34" s="140">
        <f>ACOMPANHAMENTO_03[[#This Row],[QUANT]]</f>
        <v>0</v>
      </c>
    </row>
    <row r="635" spans="2:16" x14ac:dyDescent="0.25">
      <c r="B635" s="140" t="str">
        <f>IF(ACOMPANHAMENTO_03[[#This Row],[MAT]]="","",COUNTA($C$8:C635))</f>
        <v/>
      </c>
      <c r="C635" s="3"/>
      <c r="D635" s="28" t="str">
        <f>IFERROR(VLOOKUP(ACOMPANHAMENTO_03[[#This Row],[MAT]],FUNCIONARIOS[],3,FALSE),"")</f>
        <v/>
      </c>
      <c r="E635" s="28" t="str">
        <f>IFERROR(VLOOKUP(ACOMPANHAMENTO_03[[#This Row],[MAT]],FUNCIONARIOS[],4,FALSE),"")</f>
        <v/>
      </c>
      <c r="F635" s="8"/>
      <c r="G635" s="7"/>
      <c r="H635" s="28" t="str">
        <f>IFERROR(VLOOKUP(ACOMPANHAMENTO_03[[#This Row],[COD.S]],TABELA_PRODUÇÃO[[COD]:[SERVIÇOS]],3,FALSE),"")</f>
        <v/>
      </c>
      <c r="I635" s="28" t="str">
        <f>IFERROR(VLOOKUP(ACOMPANHAMENTO_03[[#This Row],[COD.S]],TABELA_PRODUÇÃO[[COD]:[UND.]],4,FALSE),"")</f>
        <v/>
      </c>
      <c r="J635" s="141"/>
      <c r="K635" s="58"/>
      <c r="L635" s="9"/>
      <c r="M63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3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3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35" s="140">
        <f>ACOMPANHAMENTO_03[[#This Row],[QUANT]]</f>
        <v>0</v>
      </c>
    </row>
    <row r="636" spans="2:16" x14ac:dyDescent="0.25">
      <c r="B636" s="140" t="str">
        <f>IF(ACOMPANHAMENTO_03[[#This Row],[MAT]]="","",COUNTA($C$8:C636))</f>
        <v/>
      </c>
      <c r="C636" s="3"/>
      <c r="D636" s="28" t="str">
        <f>IFERROR(VLOOKUP(ACOMPANHAMENTO_03[[#This Row],[MAT]],FUNCIONARIOS[],3,FALSE),"")</f>
        <v/>
      </c>
      <c r="E636" s="28" t="str">
        <f>IFERROR(VLOOKUP(ACOMPANHAMENTO_03[[#This Row],[MAT]],FUNCIONARIOS[],4,FALSE),"")</f>
        <v/>
      </c>
      <c r="F636" s="8"/>
      <c r="G636" s="7"/>
      <c r="H636" s="28" t="str">
        <f>IFERROR(VLOOKUP(ACOMPANHAMENTO_03[[#This Row],[COD.S]],TABELA_PRODUÇÃO[[COD]:[SERVIÇOS]],3,FALSE),"")</f>
        <v/>
      </c>
      <c r="I636" s="28" t="str">
        <f>IFERROR(VLOOKUP(ACOMPANHAMENTO_03[[#This Row],[COD.S]],TABELA_PRODUÇÃO[[COD]:[UND.]],4,FALSE),"")</f>
        <v/>
      </c>
      <c r="J636" s="141"/>
      <c r="K636" s="58"/>
      <c r="L636" s="9"/>
      <c r="M63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3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3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36" s="140">
        <f>ACOMPANHAMENTO_03[[#This Row],[QUANT]]</f>
        <v>0</v>
      </c>
    </row>
    <row r="637" spans="2:16" x14ac:dyDescent="0.25">
      <c r="B637" s="140" t="str">
        <f>IF(ACOMPANHAMENTO_03[[#This Row],[MAT]]="","",COUNTA($C$8:C637))</f>
        <v/>
      </c>
      <c r="C637" s="3"/>
      <c r="D637" s="28" t="str">
        <f>IFERROR(VLOOKUP(ACOMPANHAMENTO_03[[#This Row],[MAT]],FUNCIONARIOS[],3,FALSE),"")</f>
        <v/>
      </c>
      <c r="E637" s="28" t="str">
        <f>IFERROR(VLOOKUP(ACOMPANHAMENTO_03[[#This Row],[MAT]],FUNCIONARIOS[],4,FALSE),"")</f>
        <v/>
      </c>
      <c r="F637" s="8"/>
      <c r="G637" s="7"/>
      <c r="H637" s="28" t="str">
        <f>IFERROR(VLOOKUP(ACOMPANHAMENTO_03[[#This Row],[COD.S]],TABELA_PRODUÇÃO[[COD]:[SERVIÇOS]],3,FALSE),"")</f>
        <v/>
      </c>
      <c r="I637" s="28" t="str">
        <f>IFERROR(VLOOKUP(ACOMPANHAMENTO_03[[#This Row],[COD.S]],TABELA_PRODUÇÃO[[COD]:[UND.]],4,FALSE),"")</f>
        <v/>
      </c>
      <c r="J637" s="141"/>
      <c r="K637" s="58"/>
      <c r="L637" s="9"/>
      <c r="M63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3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3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37" s="140">
        <f>ACOMPANHAMENTO_03[[#This Row],[QUANT]]</f>
        <v>0</v>
      </c>
    </row>
    <row r="638" spans="2:16" x14ac:dyDescent="0.25">
      <c r="B638" s="140" t="str">
        <f>IF(ACOMPANHAMENTO_03[[#This Row],[MAT]]="","",COUNTA($C$8:C638))</f>
        <v/>
      </c>
      <c r="C638" s="3"/>
      <c r="D638" s="28" t="str">
        <f>IFERROR(VLOOKUP(ACOMPANHAMENTO_03[[#This Row],[MAT]],FUNCIONARIOS[],3,FALSE),"")</f>
        <v/>
      </c>
      <c r="E638" s="28" t="str">
        <f>IFERROR(VLOOKUP(ACOMPANHAMENTO_03[[#This Row],[MAT]],FUNCIONARIOS[],4,FALSE),"")</f>
        <v/>
      </c>
      <c r="F638" s="8"/>
      <c r="G638" s="7"/>
      <c r="H638" s="28" t="str">
        <f>IFERROR(VLOOKUP(ACOMPANHAMENTO_03[[#This Row],[COD.S]],TABELA_PRODUÇÃO[[COD]:[SERVIÇOS]],3,FALSE),"")</f>
        <v/>
      </c>
      <c r="I638" s="28" t="str">
        <f>IFERROR(VLOOKUP(ACOMPANHAMENTO_03[[#This Row],[COD.S]],TABELA_PRODUÇÃO[[COD]:[UND.]],4,FALSE),"")</f>
        <v/>
      </c>
      <c r="J638" s="141"/>
      <c r="K638" s="58"/>
      <c r="L638" s="9"/>
      <c r="M63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3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3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38" s="140">
        <f>ACOMPANHAMENTO_03[[#This Row],[QUANT]]</f>
        <v>0</v>
      </c>
    </row>
    <row r="639" spans="2:16" x14ac:dyDescent="0.25">
      <c r="B639" s="140" t="str">
        <f>IF(ACOMPANHAMENTO_03[[#This Row],[MAT]]="","",COUNTA($C$8:C639))</f>
        <v/>
      </c>
      <c r="C639" s="3"/>
      <c r="D639" s="28" t="str">
        <f>IFERROR(VLOOKUP(ACOMPANHAMENTO_03[[#This Row],[MAT]],FUNCIONARIOS[],3,FALSE),"")</f>
        <v/>
      </c>
      <c r="E639" s="28" t="str">
        <f>IFERROR(VLOOKUP(ACOMPANHAMENTO_03[[#This Row],[MAT]],FUNCIONARIOS[],4,FALSE),"")</f>
        <v/>
      </c>
      <c r="F639" s="8"/>
      <c r="G639" s="7"/>
      <c r="H639" s="28" t="str">
        <f>IFERROR(VLOOKUP(ACOMPANHAMENTO_03[[#This Row],[COD.S]],TABELA_PRODUÇÃO[[COD]:[SERVIÇOS]],3,FALSE),"")</f>
        <v/>
      </c>
      <c r="I639" s="28" t="str">
        <f>IFERROR(VLOOKUP(ACOMPANHAMENTO_03[[#This Row],[COD.S]],TABELA_PRODUÇÃO[[COD]:[UND.]],4,FALSE),"")</f>
        <v/>
      </c>
      <c r="J639" s="141"/>
      <c r="K639" s="58"/>
      <c r="L639" s="9"/>
      <c r="M63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3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3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39" s="140">
        <f>ACOMPANHAMENTO_03[[#This Row],[QUANT]]</f>
        <v>0</v>
      </c>
    </row>
    <row r="640" spans="2:16" x14ac:dyDescent="0.25">
      <c r="B640" s="140" t="str">
        <f>IF(ACOMPANHAMENTO_03[[#This Row],[MAT]]="","",COUNTA($C$8:C640))</f>
        <v/>
      </c>
      <c r="C640" s="3"/>
      <c r="D640" s="28" t="str">
        <f>IFERROR(VLOOKUP(ACOMPANHAMENTO_03[[#This Row],[MAT]],FUNCIONARIOS[],3,FALSE),"")</f>
        <v/>
      </c>
      <c r="E640" s="28" t="str">
        <f>IFERROR(VLOOKUP(ACOMPANHAMENTO_03[[#This Row],[MAT]],FUNCIONARIOS[],4,FALSE),"")</f>
        <v/>
      </c>
      <c r="F640" s="8"/>
      <c r="G640" s="7"/>
      <c r="H640" s="28" t="str">
        <f>IFERROR(VLOOKUP(ACOMPANHAMENTO_03[[#This Row],[COD.S]],TABELA_PRODUÇÃO[[COD]:[SERVIÇOS]],3,FALSE),"")</f>
        <v/>
      </c>
      <c r="I640" s="28" t="str">
        <f>IFERROR(VLOOKUP(ACOMPANHAMENTO_03[[#This Row],[COD.S]],TABELA_PRODUÇÃO[[COD]:[UND.]],4,FALSE),"")</f>
        <v/>
      </c>
      <c r="J640" s="141"/>
      <c r="K640" s="58"/>
      <c r="L640" s="9"/>
      <c r="M64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4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4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40" s="140">
        <f>ACOMPANHAMENTO_03[[#This Row],[QUANT]]</f>
        <v>0</v>
      </c>
    </row>
    <row r="641" spans="2:16" x14ac:dyDescent="0.25">
      <c r="B641" s="140" t="str">
        <f>IF(ACOMPANHAMENTO_03[[#This Row],[MAT]]="","",COUNTA($C$8:C641))</f>
        <v/>
      </c>
      <c r="C641" s="3"/>
      <c r="D641" s="28" t="str">
        <f>IFERROR(VLOOKUP(ACOMPANHAMENTO_03[[#This Row],[MAT]],FUNCIONARIOS[],3,FALSE),"")</f>
        <v/>
      </c>
      <c r="E641" s="28" t="str">
        <f>IFERROR(VLOOKUP(ACOMPANHAMENTO_03[[#This Row],[MAT]],FUNCIONARIOS[],4,FALSE),"")</f>
        <v/>
      </c>
      <c r="F641" s="8"/>
      <c r="G641" s="7"/>
      <c r="H641" s="28" t="str">
        <f>IFERROR(VLOOKUP(ACOMPANHAMENTO_03[[#This Row],[COD.S]],TABELA_PRODUÇÃO[[COD]:[SERVIÇOS]],3,FALSE),"")</f>
        <v/>
      </c>
      <c r="I641" s="28" t="str">
        <f>IFERROR(VLOOKUP(ACOMPANHAMENTO_03[[#This Row],[COD.S]],TABELA_PRODUÇÃO[[COD]:[UND.]],4,FALSE),"")</f>
        <v/>
      </c>
      <c r="J641" s="141"/>
      <c r="K641" s="58"/>
      <c r="L641" s="9"/>
      <c r="M64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4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4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41" s="140">
        <f>ACOMPANHAMENTO_03[[#This Row],[QUANT]]</f>
        <v>0</v>
      </c>
    </row>
    <row r="642" spans="2:16" x14ac:dyDescent="0.25">
      <c r="B642" s="140" t="str">
        <f>IF(ACOMPANHAMENTO_03[[#This Row],[MAT]]="","",COUNTA($C$8:C642))</f>
        <v/>
      </c>
      <c r="C642" s="3"/>
      <c r="D642" s="28" t="str">
        <f>IFERROR(VLOOKUP(ACOMPANHAMENTO_03[[#This Row],[MAT]],FUNCIONARIOS[],3,FALSE),"")</f>
        <v/>
      </c>
      <c r="E642" s="28" t="str">
        <f>IFERROR(VLOOKUP(ACOMPANHAMENTO_03[[#This Row],[MAT]],FUNCIONARIOS[],4,FALSE),"")</f>
        <v/>
      </c>
      <c r="F642" s="8"/>
      <c r="G642" s="7"/>
      <c r="H642" s="28" t="str">
        <f>IFERROR(VLOOKUP(ACOMPANHAMENTO_03[[#This Row],[COD.S]],TABELA_PRODUÇÃO[[COD]:[SERVIÇOS]],3,FALSE),"")</f>
        <v/>
      </c>
      <c r="I642" s="28" t="str">
        <f>IFERROR(VLOOKUP(ACOMPANHAMENTO_03[[#This Row],[COD.S]],TABELA_PRODUÇÃO[[COD]:[UND.]],4,FALSE),"")</f>
        <v/>
      </c>
      <c r="J642" s="141"/>
      <c r="K642" s="58"/>
      <c r="L642" s="9"/>
      <c r="M64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4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4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42" s="140">
        <f>ACOMPANHAMENTO_03[[#This Row],[QUANT]]</f>
        <v>0</v>
      </c>
    </row>
    <row r="643" spans="2:16" x14ac:dyDescent="0.25">
      <c r="B643" s="140" t="str">
        <f>IF(ACOMPANHAMENTO_03[[#This Row],[MAT]]="","",COUNTA($C$8:C643))</f>
        <v/>
      </c>
      <c r="C643" s="3"/>
      <c r="D643" s="28" t="str">
        <f>IFERROR(VLOOKUP(ACOMPANHAMENTO_03[[#This Row],[MAT]],FUNCIONARIOS[],3,FALSE),"")</f>
        <v/>
      </c>
      <c r="E643" s="28" t="str">
        <f>IFERROR(VLOOKUP(ACOMPANHAMENTO_03[[#This Row],[MAT]],FUNCIONARIOS[],4,FALSE),"")</f>
        <v/>
      </c>
      <c r="F643" s="8"/>
      <c r="G643" s="7"/>
      <c r="H643" s="28" t="str">
        <f>IFERROR(VLOOKUP(ACOMPANHAMENTO_03[[#This Row],[COD.S]],TABELA_PRODUÇÃO[[COD]:[SERVIÇOS]],3,FALSE),"")</f>
        <v/>
      </c>
      <c r="I643" s="28" t="str">
        <f>IFERROR(VLOOKUP(ACOMPANHAMENTO_03[[#This Row],[COD.S]],TABELA_PRODUÇÃO[[COD]:[UND.]],4,FALSE),"")</f>
        <v/>
      </c>
      <c r="J643" s="141"/>
      <c r="K643" s="58"/>
      <c r="L643" s="9"/>
      <c r="M64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4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4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43" s="140">
        <f>ACOMPANHAMENTO_03[[#This Row],[QUANT]]</f>
        <v>0</v>
      </c>
    </row>
    <row r="644" spans="2:16" x14ac:dyDescent="0.25">
      <c r="B644" s="140" t="str">
        <f>IF(ACOMPANHAMENTO_03[[#This Row],[MAT]]="","",COUNTA($C$8:C644))</f>
        <v/>
      </c>
      <c r="C644" s="3"/>
      <c r="D644" s="28" t="str">
        <f>IFERROR(VLOOKUP(ACOMPANHAMENTO_03[[#This Row],[MAT]],FUNCIONARIOS[],3,FALSE),"")</f>
        <v/>
      </c>
      <c r="E644" s="28" t="str">
        <f>IFERROR(VLOOKUP(ACOMPANHAMENTO_03[[#This Row],[MAT]],FUNCIONARIOS[],4,FALSE),"")</f>
        <v/>
      </c>
      <c r="F644" s="8"/>
      <c r="G644" s="7"/>
      <c r="H644" s="28" t="str">
        <f>IFERROR(VLOOKUP(ACOMPANHAMENTO_03[[#This Row],[COD.S]],TABELA_PRODUÇÃO[[COD]:[SERVIÇOS]],3,FALSE),"")</f>
        <v/>
      </c>
      <c r="I644" s="28" t="str">
        <f>IFERROR(VLOOKUP(ACOMPANHAMENTO_03[[#This Row],[COD.S]],TABELA_PRODUÇÃO[[COD]:[UND.]],4,FALSE),"")</f>
        <v/>
      </c>
      <c r="J644" s="141"/>
      <c r="K644" s="58"/>
      <c r="L644" s="9"/>
      <c r="M64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4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4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44" s="140">
        <f>ACOMPANHAMENTO_03[[#This Row],[QUANT]]</f>
        <v>0</v>
      </c>
    </row>
    <row r="645" spans="2:16" x14ac:dyDescent="0.25">
      <c r="B645" s="140" t="str">
        <f>IF(ACOMPANHAMENTO_03[[#This Row],[MAT]]="","",COUNTA($C$8:C645))</f>
        <v/>
      </c>
      <c r="C645" s="3"/>
      <c r="D645" s="28" t="str">
        <f>IFERROR(VLOOKUP(ACOMPANHAMENTO_03[[#This Row],[MAT]],FUNCIONARIOS[],3,FALSE),"")</f>
        <v/>
      </c>
      <c r="E645" s="28" t="str">
        <f>IFERROR(VLOOKUP(ACOMPANHAMENTO_03[[#This Row],[MAT]],FUNCIONARIOS[],4,FALSE),"")</f>
        <v/>
      </c>
      <c r="F645" s="8"/>
      <c r="G645" s="7"/>
      <c r="H645" s="28" t="str">
        <f>IFERROR(VLOOKUP(ACOMPANHAMENTO_03[[#This Row],[COD.S]],TABELA_PRODUÇÃO[[COD]:[SERVIÇOS]],3,FALSE),"")</f>
        <v/>
      </c>
      <c r="I645" s="28" t="str">
        <f>IFERROR(VLOOKUP(ACOMPANHAMENTO_03[[#This Row],[COD.S]],TABELA_PRODUÇÃO[[COD]:[UND.]],4,FALSE),"")</f>
        <v/>
      </c>
      <c r="J645" s="141"/>
      <c r="K645" s="58"/>
      <c r="L645" s="9"/>
      <c r="M64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4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4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45" s="140">
        <f>ACOMPANHAMENTO_03[[#This Row],[QUANT]]</f>
        <v>0</v>
      </c>
    </row>
    <row r="646" spans="2:16" x14ac:dyDescent="0.25">
      <c r="B646" s="140" t="str">
        <f>IF(ACOMPANHAMENTO_03[[#This Row],[MAT]]="","",COUNTA($C$8:C646))</f>
        <v/>
      </c>
      <c r="C646" s="3"/>
      <c r="D646" s="28" t="str">
        <f>IFERROR(VLOOKUP(ACOMPANHAMENTO_03[[#This Row],[MAT]],FUNCIONARIOS[],3,FALSE),"")</f>
        <v/>
      </c>
      <c r="E646" s="28" t="str">
        <f>IFERROR(VLOOKUP(ACOMPANHAMENTO_03[[#This Row],[MAT]],FUNCIONARIOS[],4,FALSE),"")</f>
        <v/>
      </c>
      <c r="F646" s="8"/>
      <c r="G646" s="7"/>
      <c r="H646" s="28" t="str">
        <f>IFERROR(VLOOKUP(ACOMPANHAMENTO_03[[#This Row],[COD.S]],TABELA_PRODUÇÃO[[COD]:[SERVIÇOS]],3,FALSE),"")</f>
        <v/>
      </c>
      <c r="I646" s="28" t="str">
        <f>IFERROR(VLOOKUP(ACOMPANHAMENTO_03[[#This Row],[COD.S]],TABELA_PRODUÇÃO[[COD]:[UND.]],4,FALSE),"")</f>
        <v/>
      </c>
      <c r="J646" s="141"/>
      <c r="K646" s="58"/>
      <c r="L646" s="9"/>
      <c r="M64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4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4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46" s="140">
        <f>ACOMPANHAMENTO_03[[#This Row],[QUANT]]</f>
        <v>0</v>
      </c>
    </row>
    <row r="647" spans="2:16" x14ac:dyDescent="0.25">
      <c r="B647" s="140" t="str">
        <f>IF(ACOMPANHAMENTO_03[[#This Row],[MAT]]="","",COUNTA($C$8:C647))</f>
        <v/>
      </c>
      <c r="C647" s="3"/>
      <c r="D647" s="28" t="str">
        <f>IFERROR(VLOOKUP(ACOMPANHAMENTO_03[[#This Row],[MAT]],FUNCIONARIOS[],3,FALSE),"")</f>
        <v/>
      </c>
      <c r="E647" s="28" t="str">
        <f>IFERROR(VLOOKUP(ACOMPANHAMENTO_03[[#This Row],[MAT]],FUNCIONARIOS[],4,FALSE),"")</f>
        <v/>
      </c>
      <c r="F647" s="8"/>
      <c r="G647" s="7"/>
      <c r="H647" s="28" t="str">
        <f>IFERROR(VLOOKUP(ACOMPANHAMENTO_03[[#This Row],[COD.S]],TABELA_PRODUÇÃO[[COD]:[SERVIÇOS]],3,FALSE),"")</f>
        <v/>
      </c>
      <c r="I647" s="28" t="str">
        <f>IFERROR(VLOOKUP(ACOMPANHAMENTO_03[[#This Row],[COD.S]],TABELA_PRODUÇÃO[[COD]:[UND.]],4,FALSE),"")</f>
        <v/>
      </c>
      <c r="J647" s="141"/>
      <c r="K647" s="58"/>
      <c r="L647" s="9"/>
      <c r="M64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4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4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47" s="140">
        <f>ACOMPANHAMENTO_03[[#This Row],[QUANT]]</f>
        <v>0</v>
      </c>
    </row>
    <row r="648" spans="2:16" x14ac:dyDescent="0.25">
      <c r="B648" s="140" t="str">
        <f>IF(ACOMPANHAMENTO_03[[#This Row],[MAT]]="","",COUNTA($C$8:C648))</f>
        <v/>
      </c>
      <c r="C648" s="3"/>
      <c r="D648" s="28" t="str">
        <f>IFERROR(VLOOKUP(ACOMPANHAMENTO_03[[#This Row],[MAT]],FUNCIONARIOS[],3,FALSE),"")</f>
        <v/>
      </c>
      <c r="E648" s="28" t="str">
        <f>IFERROR(VLOOKUP(ACOMPANHAMENTO_03[[#This Row],[MAT]],FUNCIONARIOS[],4,FALSE),"")</f>
        <v/>
      </c>
      <c r="F648" s="8"/>
      <c r="G648" s="7"/>
      <c r="H648" s="28" t="str">
        <f>IFERROR(VLOOKUP(ACOMPANHAMENTO_03[[#This Row],[COD.S]],TABELA_PRODUÇÃO[[COD]:[SERVIÇOS]],3,FALSE),"")</f>
        <v/>
      </c>
      <c r="I648" s="28" t="str">
        <f>IFERROR(VLOOKUP(ACOMPANHAMENTO_03[[#This Row],[COD.S]],TABELA_PRODUÇÃO[[COD]:[UND.]],4,FALSE),"")</f>
        <v/>
      </c>
      <c r="J648" s="141"/>
      <c r="K648" s="58"/>
      <c r="L648" s="9"/>
      <c r="M64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4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4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48" s="140">
        <f>ACOMPANHAMENTO_03[[#This Row],[QUANT]]</f>
        <v>0</v>
      </c>
    </row>
    <row r="649" spans="2:16" x14ac:dyDescent="0.25">
      <c r="B649" s="140" t="str">
        <f>IF(ACOMPANHAMENTO_03[[#This Row],[MAT]]="","",COUNTA($C$8:C649))</f>
        <v/>
      </c>
      <c r="C649" s="3"/>
      <c r="D649" s="28" t="str">
        <f>IFERROR(VLOOKUP(ACOMPANHAMENTO_03[[#This Row],[MAT]],FUNCIONARIOS[],3,FALSE),"")</f>
        <v/>
      </c>
      <c r="E649" s="28" t="str">
        <f>IFERROR(VLOOKUP(ACOMPANHAMENTO_03[[#This Row],[MAT]],FUNCIONARIOS[],4,FALSE),"")</f>
        <v/>
      </c>
      <c r="F649" s="8"/>
      <c r="G649" s="7"/>
      <c r="H649" s="28" t="str">
        <f>IFERROR(VLOOKUP(ACOMPANHAMENTO_03[[#This Row],[COD.S]],TABELA_PRODUÇÃO[[COD]:[SERVIÇOS]],3,FALSE),"")</f>
        <v/>
      </c>
      <c r="I649" s="28" t="str">
        <f>IFERROR(VLOOKUP(ACOMPANHAMENTO_03[[#This Row],[COD.S]],TABELA_PRODUÇÃO[[COD]:[UND.]],4,FALSE),"")</f>
        <v/>
      </c>
      <c r="J649" s="141"/>
      <c r="K649" s="58"/>
      <c r="L649" s="9"/>
      <c r="M64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4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4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49" s="140">
        <f>ACOMPANHAMENTO_03[[#This Row],[QUANT]]</f>
        <v>0</v>
      </c>
    </row>
    <row r="650" spans="2:16" x14ac:dyDescent="0.25">
      <c r="B650" s="140" t="str">
        <f>IF(ACOMPANHAMENTO_03[[#This Row],[MAT]]="","",COUNTA($C$8:C650))</f>
        <v/>
      </c>
      <c r="C650" s="3"/>
      <c r="D650" s="28" t="str">
        <f>IFERROR(VLOOKUP(ACOMPANHAMENTO_03[[#This Row],[MAT]],FUNCIONARIOS[],3,FALSE),"")</f>
        <v/>
      </c>
      <c r="E650" s="28" t="str">
        <f>IFERROR(VLOOKUP(ACOMPANHAMENTO_03[[#This Row],[MAT]],FUNCIONARIOS[],4,FALSE),"")</f>
        <v/>
      </c>
      <c r="F650" s="8"/>
      <c r="G650" s="7"/>
      <c r="H650" s="28" t="str">
        <f>IFERROR(VLOOKUP(ACOMPANHAMENTO_03[[#This Row],[COD.S]],TABELA_PRODUÇÃO[[COD]:[SERVIÇOS]],3,FALSE),"")</f>
        <v/>
      </c>
      <c r="I650" s="28" t="str">
        <f>IFERROR(VLOOKUP(ACOMPANHAMENTO_03[[#This Row],[COD.S]],TABELA_PRODUÇÃO[[COD]:[UND.]],4,FALSE),"")</f>
        <v/>
      </c>
      <c r="J650" s="141"/>
      <c r="K650" s="58"/>
      <c r="L650" s="9"/>
      <c r="M65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5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5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50" s="140">
        <f>ACOMPANHAMENTO_03[[#This Row],[QUANT]]</f>
        <v>0</v>
      </c>
    </row>
    <row r="651" spans="2:16" x14ac:dyDescent="0.25">
      <c r="B651" s="140" t="str">
        <f>IF(ACOMPANHAMENTO_03[[#This Row],[MAT]]="","",COUNTA($C$8:C651))</f>
        <v/>
      </c>
      <c r="C651" s="3"/>
      <c r="D651" s="28" t="str">
        <f>IFERROR(VLOOKUP(ACOMPANHAMENTO_03[[#This Row],[MAT]],FUNCIONARIOS[],3,FALSE),"")</f>
        <v/>
      </c>
      <c r="E651" s="28" t="str">
        <f>IFERROR(VLOOKUP(ACOMPANHAMENTO_03[[#This Row],[MAT]],FUNCIONARIOS[],4,FALSE),"")</f>
        <v/>
      </c>
      <c r="F651" s="8"/>
      <c r="G651" s="7"/>
      <c r="H651" s="28" t="str">
        <f>IFERROR(VLOOKUP(ACOMPANHAMENTO_03[[#This Row],[COD.S]],TABELA_PRODUÇÃO[[COD]:[SERVIÇOS]],3,FALSE),"")</f>
        <v/>
      </c>
      <c r="I651" s="28" t="str">
        <f>IFERROR(VLOOKUP(ACOMPANHAMENTO_03[[#This Row],[COD.S]],TABELA_PRODUÇÃO[[COD]:[UND.]],4,FALSE),"")</f>
        <v/>
      </c>
      <c r="J651" s="141"/>
      <c r="K651" s="58"/>
      <c r="L651" s="9"/>
      <c r="M65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5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5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51" s="140">
        <f>ACOMPANHAMENTO_03[[#This Row],[QUANT]]</f>
        <v>0</v>
      </c>
    </row>
    <row r="652" spans="2:16" x14ac:dyDescent="0.25">
      <c r="B652" s="140" t="str">
        <f>IF(ACOMPANHAMENTO_03[[#This Row],[MAT]]="","",COUNTA($C$8:C652))</f>
        <v/>
      </c>
      <c r="C652" s="3"/>
      <c r="D652" s="28" t="str">
        <f>IFERROR(VLOOKUP(ACOMPANHAMENTO_03[[#This Row],[MAT]],FUNCIONARIOS[],3,FALSE),"")</f>
        <v/>
      </c>
      <c r="E652" s="28" t="str">
        <f>IFERROR(VLOOKUP(ACOMPANHAMENTO_03[[#This Row],[MAT]],FUNCIONARIOS[],4,FALSE),"")</f>
        <v/>
      </c>
      <c r="F652" s="8"/>
      <c r="G652" s="7"/>
      <c r="H652" s="28" t="str">
        <f>IFERROR(VLOOKUP(ACOMPANHAMENTO_03[[#This Row],[COD.S]],TABELA_PRODUÇÃO[[COD]:[SERVIÇOS]],3,FALSE),"")</f>
        <v/>
      </c>
      <c r="I652" s="28" t="str">
        <f>IFERROR(VLOOKUP(ACOMPANHAMENTO_03[[#This Row],[COD.S]],TABELA_PRODUÇÃO[[COD]:[UND.]],4,FALSE),"")</f>
        <v/>
      </c>
      <c r="J652" s="141"/>
      <c r="K652" s="58"/>
      <c r="L652" s="9"/>
      <c r="M65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5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5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52" s="140">
        <f>ACOMPANHAMENTO_03[[#This Row],[QUANT]]</f>
        <v>0</v>
      </c>
    </row>
    <row r="653" spans="2:16" x14ac:dyDescent="0.25">
      <c r="B653" s="140" t="str">
        <f>IF(ACOMPANHAMENTO_03[[#This Row],[MAT]]="","",COUNTA($C$8:C653))</f>
        <v/>
      </c>
      <c r="C653" s="3"/>
      <c r="D653" s="28" t="str">
        <f>IFERROR(VLOOKUP(ACOMPANHAMENTO_03[[#This Row],[MAT]],FUNCIONARIOS[],3,FALSE),"")</f>
        <v/>
      </c>
      <c r="E653" s="28" t="str">
        <f>IFERROR(VLOOKUP(ACOMPANHAMENTO_03[[#This Row],[MAT]],FUNCIONARIOS[],4,FALSE),"")</f>
        <v/>
      </c>
      <c r="F653" s="8"/>
      <c r="G653" s="7"/>
      <c r="H653" s="28" t="str">
        <f>IFERROR(VLOOKUP(ACOMPANHAMENTO_03[[#This Row],[COD.S]],TABELA_PRODUÇÃO[[COD]:[SERVIÇOS]],3,FALSE),"")</f>
        <v/>
      </c>
      <c r="I653" s="28" t="str">
        <f>IFERROR(VLOOKUP(ACOMPANHAMENTO_03[[#This Row],[COD.S]],TABELA_PRODUÇÃO[[COD]:[UND.]],4,FALSE),"")</f>
        <v/>
      </c>
      <c r="J653" s="141"/>
      <c r="K653" s="58"/>
      <c r="L653" s="9"/>
      <c r="M65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5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5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53" s="140">
        <f>ACOMPANHAMENTO_03[[#This Row],[QUANT]]</f>
        <v>0</v>
      </c>
    </row>
    <row r="654" spans="2:16" x14ac:dyDescent="0.25">
      <c r="B654" s="140" t="str">
        <f>IF(ACOMPANHAMENTO_03[[#This Row],[MAT]]="","",COUNTA($C$8:C654))</f>
        <v/>
      </c>
      <c r="C654" s="3"/>
      <c r="D654" s="28" t="str">
        <f>IFERROR(VLOOKUP(ACOMPANHAMENTO_03[[#This Row],[MAT]],FUNCIONARIOS[],3,FALSE),"")</f>
        <v/>
      </c>
      <c r="E654" s="28" t="str">
        <f>IFERROR(VLOOKUP(ACOMPANHAMENTO_03[[#This Row],[MAT]],FUNCIONARIOS[],4,FALSE),"")</f>
        <v/>
      </c>
      <c r="F654" s="8"/>
      <c r="G654" s="7"/>
      <c r="H654" s="28" t="str">
        <f>IFERROR(VLOOKUP(ACOMPANHAMENTO_03[[#This Row],[COD.S]],TABELA_PRODUÇÃO[[COD]:[SERVIÇOS]],3,FALSE),"")</f>
        <v/>
      </c>
      <c r="I654" s="28" t="str">
        <f>IFERROR(VLOOKUP(ACOMPANHAMENTO_03[[#This Row],[COD.S]],TABELA_PRODUÇÃO[[COD]:[UND.]],4,FALSE),"")</f>
        <v/>
      </c>
      <c r="J654" s="141"/>
      <c r="K654" s="58"/>
      <c r="L654" s="9"/>
      <c r="M65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5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5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54" s="140">
        <f>ACOMPANHAMENTO_03[[#This Row],[QUANT]]</f>
        <v>0</v>
      </c>
    </row>
    <row r="655" spans="2:16" x14ac:dyDescent="0.25">
      <c r="B655" s="140" t="str">
        <f>IF(ACOMPANHAMENTO_03[[#This Row],[MAT]]="","",COUNTA($C$8:C655))</f>
        <v/>
      </c>
      <c r="C655" s="3"/>
      <c r="D655" s="28" t="str">
        <f>IFERROR(VLOOKUP(ACOMPANHAMENTO_03[[#This Row],[MAT]],FUNCIONARIOS[],3,FALSE),"")</f>
        <v/>
      </c>
      <c r="E655" s="28" t="str">
        <f>IFERROR(VLOOKUP(ACOMPANHAMENTO_03[[#This Row],[MAT]],FUNCIONARIOS[],4,FALSE),"")</f>
        <v/>
      </c>
      <c r="F655" s="8"/>
      <c r="G655" s="7"/>
      <c r="H655" s="28" t="str">
        <f>IFERROR(VLOOKUP(ACOMPANHAMENTO_03[[#This Row],[COD.S]],TABELA_PRODUÇÃO[[COD]:[SERVIÇOS]],3,FALSE),"")</f>
        <v/>
      </c>
      <c r="I655" s="28" t="str">
        <f>IFERROR(VLOOKUP(ACOMPANHAMENTO_03[[#This Row],[COD.S]],TABELA_PRODUÇÃO[[COD]:[UND.]],4,FALSE),"")</f>
        <v/>
      </c>
      <c r="J655" s="141"/>
      <c r="K655" s="58"/>
      <c r="L655" s="9"/>
      <c r="M65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5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5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55" s="140">
        <f>ACOMPANHAMENTO_03[[#This Row],[QUANT]]</f>
        <v>0</v>
      </c>
    </row>
    <row r="656" spans="2:16" x14ac:dyDescent="0.25">
      <c r="B656" s="140" t="str">
        <f>IF(ACOMPANHAMENTO_03[[#This Row],[MAT]]="","",COUNTA($C$8:C656))</f>
        <v/>
      </c>
      <c r="C656" s="3"/>
      <c r="D656" s="28" t="str">
        <f>IFERROR(VLOOKUP(ACOMPANHAMENTO_03[[#This Row],[MAT]],FUNCIONARIOS[],3,FALSE),"")</f>
        <v/>
      </c>
      <c r="E656" s="28" t="str">
        <f>IFERROR(VLOOKUP(ACOMPANHAMENTO_03[[#This Row],[MAT]],FUNCIONARIOS[],4,FALSE),"")</f>
        <v/>
      </c>
      <c r="F656" s="8"/>
      <c r="G656" s="7"/>
      <c r="H656" s="28" t="str">
        <f>IFERROR(VLOOKUP(ACOMPANHAMENTO_03[[#This Row],[COD.S]],TABELA_PRODUÇÃO[[COD]:[SERVIÇOS]],3,FALSE),"")</f>
        <v/>
      </c>
      <c r="I656" s="28" t="str">
        <f>IFERROR(VLOOKUP(ACOMPANHAMENTO_03[[#This Row],[COD.S]],TABELA_PRODUÇÃO[[COD]:[UND.]],4,FALSE),"")</f>
        <v/>
      </c>
      <c r="J656" s="141"/>
      <c r="K656" s="58"/>
      <c r="L656" s="9"/>
      <c r="M65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5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5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56" s="140">
        <f>ACOMPANHAMENTO_03[[#This Row],[QUANT]]</f>
        <v>0</v>
      </c>
    </row>
    <row r="657" spans="2:16" x14ac:dyDescent="0.25">
      <c r="B657" s="140" t="str">
        <f>IF(ACOMPANHAMENTO_03[[#This Row],[MAT]]="","",COUNTA($C$8:C657))</f>
        <v/>
      </c>
      <c r="C657" s="3"/>
      <c r="D657" s="28" t="str">
        <f>IFERROR(VLOOKUP(ACOMPANHAMENTO_03[[#This Row],[MAT]],FUNCIONARIOS[],3,FALSE),"")</f>
        <v/>
      </c>
      <c r="E657" s="28" t="str">
        <f>IFERROR(VLOOKUP(ACOMPANHAMENTO_03[[#This Row],[MAT]],FUNCIONARIOS[],4,FALSE),"")</f>
        <v/>
      </c>
      <c r="F657" s="8"/>
      <c r="G657" s="7"/>
      <c r="H657" s="28" t="str">
        <f>IFERROR(VLOOKUP(ACOMPANHAMENTO_03[[#This Row],[COD.S]],TABELA_PRODUÇÃO[[COD]:[SERVIÇOS]],3,FALSE),"")</f>
        <v/>
      </c>
      <c r="I657" s="28" t="str">
        <f>IFERROR(VLOOKUP(ACOMPANHAMENTO_03[[#This Row],[COD.S]],TABELA_PRODUÇÃO[[COD]:[UND.]],4,FALSE),"")</f>
        <v/>
      </c>
      <c r="J657" s="141"/>
      <c r="K657" s="58"/>
      <c r="L657" s="9"/>
      <c r="M65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5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5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57" s="140">
        <f>ACOMPANHAMENTO_03[[#This Row],[QUANT]]</f>
        <v>0</v>
      </c>
    </row>
    <row r="658" spans="2:16" x14ac:dyDescent="0.25">
      <c r="B658" s="140" t="str">
        <f>IF(ACOMPANHAMENTO_03[[#This Row],[MAT]]="","",COUNTA($C$8:C658))</f>
        <v/>
      </c>
      <c r="C658" s="3"/>
      <c r="D658" s="28" t="str">
        <f>IFERROR(VLOOKUP(ACOMPANHAMENTO_03[[#This Row],[MAT]],FUNCIONARIOS[],3,FALSE),"")</f>
        <v/>
      </c>
      <c r="E658" s="28" t="str">
        <f>IFERROR(VLOOKUP(ACOMPANHAMENTO_03[[#This Row],[MAT]],FUNCIONARIOS[],4,FALSE),"")</f>
        <v/>
      </c>
      <c r="F658" s="8"/>
      <c r="G658" s="7"/>
      <c r="H658" s="28" t="str">
        <f>IFERROR(VLOOKUP(ACOMPANHAMENTO_03[[#This Row],[COD.S]],TABELA_PRODUÇÃO[[COD]:[SERVIÇOS]],3,FALSE),"")</f>
        <v/>
      </c>
      <c r="I658" s="28" t="str">
        <f>IFERROR(VLOOKUP(ACOMPANHAMENTO_03[[#This Row],[COD.S]],TABELA_PRODUÇÃO[[COD]:[UND.]],4,FALSE),"")</f>
        <v/>
      </c>
      <c r="J658" s="141"/>
      <c r="K658" s="58"/>
      <c r="L658" s="9"/>
      <c r="M65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5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5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58" s="140">
        <f>ACOMPANHAMENTO_03[[#This Row],[QUANT]]</f>
        <v>0</v>
      </c>
    </row>
    <row r="659" spans="2:16" x14ac:dyDescent="0.25">
      <c r="B659" s="140" t="str">
        <f>IF(ACOMPANHAMENTO_03[[#This Row],[MAT]]="","",COUNTA($C$8:C659))</f>
        <v/>
      </c>
      <c r="C659" s="3"/>
      <c r="D659" s="28" t="str">
        <f>IFERROR(VLOOKUP(ACOMPANHAMENTO_03[[#This Row],[MAT]],FUNCIONARIOS[],3,FALSE),"")</f>
        <v/>
      </c>
      <c r="E659" s="28" t="str">
        <f>IFERROR(VLOOKUP(ACOMPANHAMENTO_03[[#This Row],[MAT]],FUNCIONARIOS[],4,FALSE),"")</f>
        <v/>
      </c>
      <c r="F659" s="8"/>
      <c r="G659" s="7"/>
      <c r="H659" s="28" t="str">
        <f>IFERROR(VLOOKUP(ACOMPANHAMENTO_03[[#This Row],[COD.S]],TABELA_PRODUÇÃO[[COD]:[SERVIÇOS]],3,FALSE),"")</f>
        <v/>
      </c>
      <c r="I659" s="28" t="str">
        <f>IFERROR(VLOOKUP(ACOMPANHAMENTO_03[[#This Row],[COD.S]],TABELA_PRODUÇÃO[[COD]:[UND.]],4,FALSE),"")</f>
        <v/>
      </c>
      <c r="J659" s="141"/>
      <c r="K659" s="58"/>
      <c r="L659" s="9"/>
      <c r="M65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5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5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59" s="140">
        <f>ACOMPANHAMENTO_03[[#This Row],[QUANT]]</f>
        <v>0</v>
      </c>
    </row>
    <row r="660" spans="2:16" x14ac:dyDescent="0.25">
      <c r="B660" s="140" t="str">
        <f>IF(ACOMPANHAMENTO_03[[#This Row],[MAT]]="","",COUNTA($C$8:C660))</f>
        <v/>
      </c>
      <c r="C660" s="3"/>
      <c r="D660" s="28" t="str">
        <f>IFERROR(VLOOKUP(ACOMPANHAMENTO_03[[#This Row],[MAT]],FUNCIONARIOS[],3,FALSE),"")</f>
        <v/>
      </c>
      <c r="E660" s="28" t="str">
        <f>IFERROR(VLOOKUP(ACOMPANHAMENTO_03[[#This Row],[MAT]],FUNCIONARIOS[],4,FALSE),"")</f>
        <v/>
      </c>
      <c r="F660" s="8"/>
      <c r="G660" s="7"/>
      <c r="H660" s="28" t="str">
        <f>IFERROR(VLOOKUP(ACOMPANHAMENTO_03[[#This Row],[COD.S]],TABELA_PRODUÇÃO[[COD]:[SERVIÇOS]],3,FALSE),"")</f>
        <v/>
      </c>
      <c r="I660" s="28" t="str">
        <f>IFERROR(VLOOKUP(ACOMPANHAMENTO_03[[#This Row],[COD.S]],TABELA_PRODUÇÃO[[COD]:[UND.]],4,FALSE),"")</f>
        <v/>
      </c>
      <c r="J660" s="141"/>
      <c r="K660" s="58"/>
      <c r="L660" s="9"/>
      <c r="M66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6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6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60" s="140">
        <f>ACOMPANHAMENTO_03[[#This Row],[QUANT]]</f>
        <v>0</v>
      </c>
    </row>
    <row r="661" spans="2:16" x14ac:dyDescent="0.25">
      <c r="B661" s="140" t="str">
        <f>IF(ACOMPANHAMENTO_03[[#This Row],[MAT]]="","",COUNTA($C$8:C661))</f>
        <v/>
      </c>
      <c r="C661" s="3"/>
      <c r="D661" s="28" t="str">
        <f>IFERROR(VLOOKUP(ACOMPANHAMENTO_03[[#This Row],[MAT]],FUNCIONARIOS[],3,FALSE),"")</f>
        <v/>
      </c>
      <c r="E661" s="28" t="str">
        <f>IFERROR(VLOOKUP(ACOMPANHAMENTO_03[[#This Row],[MAT]],FUNCIONARIOS[],4,FALSE),"")</f>
        <v/>
      </c>
      <c r="F661" s="8"/>
      <c r="G661" s="7"/>
      <c r="H661" s="28" t="str">
        <f>IFERROR(VLOOKUP(ACOMPANHAMENTO_03[[#This Row],[COD.S]],TABELA_PRODUÇÃO[[COD]:[SERVIÇOS]],3,FALSE),"")</f>
        <v/>
      </c>
      <c r="I661" s="28" t="str">
        <f>IFERROR(VLOOKUP(ACOMPANHAMENTO_03[[#This Row],[COD.S]],TABELA_PRODUÇÃO[[COD]:[UND.]],4,FALSE),"")</f>
        <v/>
      </c>
      <c r="J661" s="141"/>
      <c r="K661" s="58"/>
      <c r="L661" s="9"/>
      <c r="M66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6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6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61" s="140">
        <f>ACOMPANHAMENTO_03[[#This Row],[QUANT]]</f>
        <v>0</v>
      </c>
    </row>
    <row r="662" spans="2:16" x14ac:dyDescent="0.25">
      <c r="B662" s="140" t="str">
        <f>IF(ACOMPANHAMENTO_03[[#This Row],[MAT]]="","",COUNTA($C$8:C662))</f>
        <v/>
      </c>
      <c r="C662" s="3"/>
      <c r="D662" s="28" t="str">
        <f>IFERROR(VLOOKUP(ACOMPANHAMENTO_03[[#This Row],[MAT]],FUNCIONARIOS[],3,FALSE),"")</f>
        <v/>
      </c>
      <c r="E662" s="28" t="str">
        <f>IFERROR(VLOOKUP(ACOMPANHAMENTO_03[[#This Row],[MAT]],FUNCIONARIOS[],4,FALSE),"")</f>
        <v/>
      </c>
      <c r="F662" s="8"/>
      <c r="G662" s="7"/>
      <c r="H662" s="28" t="str">
        <f>IFERROR(VLOOKUP(ACOMPANHAMENTO_03[[#This Row],[COD.S]],TABELA_PRODUÇÃO[[COD]:[SERVIÇOS]],3,FALSE),"")</f>
        <v/>
      </c>
      <c r="I662" s="28" t="str">
        <f>IFERROR(VLOOKUP(ACOMPANHAMENTO_03[[#This Row],[COD.S]],TABELA_PRODUÇÃO[[COD]:[UND.]],4,FALSE),"")</f>
        <v/>
      </c>
      <c r="J662" s="141"/>
      <c r="K662" s="58"/>
      <c r="L662" s="9"/>
      <c r="M66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6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6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62" s="140">
        <f>ACOMPANHAMENTO_03[[#This Row],[QUANT]]</f>
        <v>0</v>
      </c>
    </row>
    <row r="663" spans="2:16" x14ac:dyDescent="0.25">
      <c r="B663" s="140" t="str">
        <f>IF(ACOMPANHAMENTO_03[[#This Row],[MAT]]="","",COUNTA($C$8:C663))</f>
        <v/>
      </c>
      <c r="C663" s="3"/>
      <c r="D663" s="28" t="str">
        <f>IFERROR(VLOOKUP(ACOMPANHAMENTO_03[[#This Row],[MAT]],FUNCIONARIOS[],3,FALSE),"")</f>
        <v/>
      </c>
      <c r="E663" s="28" t="str">
        <f>IFERROR(VLOOKUP(ACOMPANHAMENTO_03[[#This Row],[MAT]],FUNCIONARIOS[],4,FALSE),"")</f>
        <v/>
      </c>
      <c r="F663" s="8"/>
      <c r="G663" s="7"/>
      <c r="H663" s="28" t="str">
        <f>IFERROR(VLOOKUP(ACOMPANHAMENTO_03[[#This Row],[COD.S]],TABELA_PRODUÇÃO[[COD]:[SERVIÇOS]],3,FALSE),"")</f>
        <v/>
      </c>
      <c r="I663" s="28" t="str">
        <f>IFERROR(VLOOKUP(ACOMPANHAMENTO_03[[#This Row],[COD.S]],TABELA_PRODUÇÃO[[COD]:[UND.]],4,FALSE),"")</f>
        <v/>
      </c>
      <c r="J663" s="141"/>
      <c r="K663" s="58"/>
      <c r="L663" s="9"/>
      <c r="M66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6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6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63" s="140">
        <f>ACOMPANHAMENTO_03[[#This Row],[QUANT]]</f>
        <v>0</v>
      </c>
    </row>
    <row r="664" spans="2:16" x14ac:dyDescent="0.25">
      <c r="B664" s="140" t="str">
        <f>IF(ACOMPANHAMENTO_03[[#This Row],[MAT]]="","",COUNTA($C$8:C664))</f>
        <v/>
      </c>
      <c r="C664" s="3"/>
      <c r="D664" s="28" t="str">
        <f>IFERROR(VLOOKUP(ACOMPANHAMENTO_03[[#This Row],[MAT]],FUNCIONARIOS[],3,FALSE),"")</f>
        <v/>
      </c>
      <c r="E664" s="28" t="str">
        <f>IFERROR(VLOOKUP(ACOMPANHAMENTO_03[[#This Row],[MAT]],FUNCIONARIOS[],4,FALSE),"")</f>
        <v/>
      </c>
      <c r="F664" s="8"/>
      <c r="G664" s="7"/>
      <c r="H664" s="28" t="str">
        <f>IFERROR(VLOOKUP(ACOMPANHAMENTO_03[[#This Row],[COD.S]],TABELA_PRODUÇÃO[[COD]:[SERVIÇOS]],3,FALSE),"")</f>
        <v/>
      </c>
      <c r="I664" s="28" t="str">
        <f>IFERROR(VLOOKUP(ACOMPANHAMENTO_03[[#This Row],[COD.S]],TABELA_PRODUÇÃO[[COD]:[UND.]],4,FALSE),"")</f>
        <v/>
      </c>
      <c r="J664" s="141"/>
      <c r="K664" s="58"/>
      <c r="L664" s="9"/>
      <c r="M66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6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6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64" s="140">
        <f>ACOMPANHAMENTO_03[[#This Row],[QUANT]]</f>
        <v>0</v>
      </c>
    </row>
    <row r="665" spans="2:16" x14ac:dyDescent="0.25">
      <c r="B665" s="140" t="str">
        <f>IF(ACOMPANHAMENTO_03[[#This Row],[MAT]]="","",COUNTA($C$8:C665))</f>
        <v/>
      </c>
      <c r="C665" s="3"/>
      <c r="D665" s="28" t="str">
        <f>IFERROR(VLOOKUP(ACOMPANHAMENTO_03[[#This Row],[MAT]],FUNCIONARIOS[],3,FALSE),"")</f>
        <v/>
      </c>
      <c r="E665" s="28" t="str">
        <f>IFERROR(VLOOKUP(ACOMPANHAMENTO_03[[#This Row],[MAT]],FUNCIONARIOS[],4,FALSE),"")</f>
        <v/>
      </c>
      <c r="F665" s="8"/>
      <c r="G665" s="7"/>
      <c r="H665" s="28" t="str">
        <f>IFERROR(VLOOKUP(ACOMPANHAMENTO_03[[#This Row],[COD.S]],TABELA_PRODUÇÃO[[COD]:[SERVIÇOS]],3,FALSE),"")</f>
        <v/>
      </c>
      <c r="I665" s="28" t="str">
        <f>IFERROR(VLOOKUP(ACOMPANHAMENTO_03[[#This Row],[COD.S]],TABELA_PRODUÇÃO[[COD]:[UND.]],4,FALSE),"")</f>
        <v/>
      </c>
      <c r="J665" s="141"/>
      <c r="K665" s="58"/>
      <c r="L665" s="9"/>
      <c r="M66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6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6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65" s="140">
        <f>ACOMPANHAMENTO_03[[#This Row],[QUANT]]</f>
        <v>0</v>
      </c>
    </row>
    <row r="666" spans="2:16" x14ac:dyDescent="0.25">
      <c r="B666" s="140" t="str">
        <f>IF(ACOMPANHAMENTO_03[[#This Row],[MAT]]="","",COUNTA($C$8:C666))</f>
        <v/>
      </c>
      <c r="C666" s="3"/>
      <c r="D666" s="28" t="str">
        <f>IFERROR(VLOOKUP(ACOMPANHAMENTO_03[[#This Row],[MAT]],FUNCIONARIOS[],3,FALSE),"")</f>
        <v/>
      </c>
      <c r="E666" s="28" t="str">
        <f>IFERROR(VLOOKUP(ACOMPANHAMENTO_03[[#This Row],[MAT]],FUNCIONARIOS[],4,FALSE),"")</f>
        <v/>
      </c>
      <c r="F666" s="8"/>
      <c r="G666" s="7"/>
      <c r="H666" s="28" t="str">
        <f>IFERROR(VLOOKUP(ACOMPANHAMENTO_03[[#This Row],[COD.S]],TABELA_PRODUÇÃO[[COD]:[SERVIÇOS]],3,FALSE),"")</f>
        <v/>
      </c>
      <c r="I666" s="28" t="str">
        <f>IFERROR(VLOOKUP(ACOMPANHAMENTO_03[[#This Row],[COD.S]],TABELA_PRODUÇÃO[[COD]:[UND.]],4,FALSE),"")</f>
        <v/>
      </c>
      <c r="J666" s="141"/>
      <c r="K666" s="58"/>
      <c r="L666" s="9"/>
      <c r="M66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6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6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66" s="140">
        <f>ACOMPANHAMENTO_03[[#This Row],[QUANT]]</f>
        <v>0</v>
      </c>
    </row>
    <row r="667" spans="2:16" x14ac:dyDescent="0.25">
      <c r="B667" s="140" t="str">
        <f>IF(ACOMPANHAMENTO_03[[#This Row],[MAT]]="","",COUNTA($C$8:C667))</f>
        <v/>
      </c>
      <c r="C667" s="3"/>
      <c r="D667" s="28" t="str">
        <f>IFERROR(VLOOKUP(ACOMPANHAMENTO_03[[#This Row],[MAT]],FUNCIONARIOS[],3,FALSE),"")</f>
        <v/>
      </c>
      <c r="E667" s="28" t="str">
        <f>IFERROR(VLOOKUP(ACOMPANHAMENTO_03[[#This Row],[MAT]],FUNCIONARIOS[],4,FALSE),"")</f>
        <v/>
      </c>
      <c r="F667" s="8"/>
      <c r="G667" s="7"/>
      <c r="H667" s="28" t="str">
        <f>IFERROR(VLOOKUP(ACOMPANHAMENTO_03[[#This Row],[COD.S]],TABELA_PRODUÇÃO[[COD]:[SERVIÇOS]],3,FALSE),"")</f>
        <v/>
      </c>
      <c r="I667" s="28" t="str">
        <f>IFERROR(VLOOKUP(ACOMPANHAMENTO_03[[#This Row],[COD.S]],TABELA_PRODUÇÃO[[COD]:[UND.]],4,FALSE),"")</f>
        <v/>
      </c>
      <c r="J667" s="141"/>
      <c r="K667" s="58"/>
      <c r="L667" s="9"/>
      <c r="M66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6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6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67" s="140">
        <f>ACOMPANHAMENTO_03[[#This Row],[QUANT]]</f>
        <v>0</v>
      </c>
    </row>
    <row r="668" spans="2:16" x14ac:dyDescent="0.25">
      <c r="B668" s="140" t="str">
        <f>IF(ACOMPANHAMENTO_03[[#This Row],[MAT]]="","",COUNTA($C$8:C668))</f>
        <v/>
      </c>
      <c r="C668" s="3"/>
      <c r="D668" s="28" t="str">
        <f>IFERROR(VLOOKUP(ACOMPANHAMENTO_03[[#This Row],[MAT]],FUNCIONARIOS[],3,FALSE),"")</f>
        <v/>
      </c>
      <c r="E668" s="28" t="str">
        <f>IFERROR(VLOOKUP(ACOMPANHAMENTO_03[[#This Row],[MAT]],FUNCIONARIOS[],4,FALSE),"")</f>
        <v/>
      </c>
      <c r="F668" s="8"/>
      <c r="G668" s="7"/>
      <c r="H668" s="28" t="str">
        <f>IFERROR(VLOOKUP(ACOMPANHAMENTO_03[[#This Row],[COD.S]],TABELA_PRODUÇÃO[[COD]:[SERVIÇOS]],3,FALSE),"")</f>
        <v/>
      </c>
      <c r="I668" s="28" t="str">
        <f>IFERROR(VLOOKUP(ACOMPANHAMENTO_03[[#This Row],[COD.S]],TABELA_PRODUÇÃO[[COD]:[UND.]],4,FALSE),"")</f>
        <v/>
      </c>
      <c r="J668" s="141"/>
      <c r="K668" s="58"/>
      <c r="L668" s="9"/>
      <c r="M66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6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6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68" s="140">
        <f>ACOMPANHAMENTO_03[[#This Row],[QUANT]]</f>
        <v>0</v>
      </c>
    </row>
    <row r="669" spans="2:16" x14ac:dyDescent="0.25">
      <c r="B669" s="140" t="str">
        <f>IF(ACOMPANHAMENTO_03[[#This Row],[MAT]]="","",COUNTA($C$8:C669))</f>
        <v/>
      </c>
      <c r="C669" s="3"/>
      <c r="D669" s="28" t="str">
        <f>IFERROR(VLOOKUP(ACOMPANHAMENTO_03[[#This Row],[MAT]],FUNCIONARIOS[],3,FALSE),"")</f>
        <v/>
      </c>
      <c r="E669" s="28" t="str">
        <f>IFERROR(VLOOKUP(ACOMPANHAMENTO_03[[#This Row],[MAT]],FUNCIONARIOS[],4,FALSE),"")</f>
        <v/>
      </c>
      <c r="F669" s="8"/>
      <c r="G669" s="7"/>
      <c r="H669" s="28" t="str">
        <f>IFERROR(VLOOKUP(ACOMPANHAMENTO_03[[#This Row],[COD.S]],TABELA_PRODUÇÃO[[COD]:[SERVIÇOS]],3,FALSE),"")</f>
        <v/>
      </c>
      <c r="I669" s="28" t="str">
        <f>IFERROR(VLOOKUP(ACOMPANHAMENTO_03[[#This Row],[COD.S]],TABELA_PRODUÇÃO[[COD]:[UND.]],4,FALSE),"")</f>
        <v/>
      </c>
      <c r="J669" s="141"/>
      <c r="K669" s="58"/>
      <c r="L669" s="9"/>
      <c r="M66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6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6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69" s="140">
        <f>ACOMPANHAMENTO_03[[#This Row],[QUANT]]</f>
        <v>0</v>
      </c>
    </row>
    <row r="670" spans="2:16" x14ac:dyDescent="0.25">
      <c r="B670" s="140" t="str">
        <f>IF(ACOMPANHAMENTO_03[[#This Row],[MAT]]="","",COUNTA($C$8:C670))</f>
        <v/>
      </c>
      <c r="C670" s="3"/>
      <c r="D670" s="28" t="str">
        <f>IFERROR(VLOOKUP(ACOMPANHAMENTO_03[[#This Row],[MAT]],FUNCIONARIOS[],3,FALSE),"")</f>
        <v/>
      </c>
      <c r="E670" s="28" t="str">
        <f>IFERROR(VLOOKUP(ACOMPANHAMENTO_03[[#This Row],[MAT]],FUNCIONARIOS[],4,FALSE),"")</f>
        <v/>
      </c>
      <c r="F670" s="8"/>
      <c r="G670" s="7"/>
      <c r="H670" s="28" t="str">
        <f>IFERROR(VLOOKUP(ACOMPANHAMENTO_03[[#This Row],[COD.S]],TABELA_PRODUÇÃO[[COD]:[SERVIÇOS]],3,FALSE),"")</f>
        <v/>
      </c>
      <c r="I670" s="28" t="str">
        <f>IFERROR(VLOOKUP(ACOMPANHAMENTO_03[[#This Row],[COD.S]],TABELA_PRODUÇÃO[[COD]:[UND.]],4,FALSE),"")</f>
        <v/>
      </c>
      <c r="J670" s="141"/>
      <c r="K670" s="58"/>
      <c r="L670" s="9"/>
      <c r="M67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7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7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70" s="140">
        <f>ACOMPANHAMENTO_03[[#This Row],[QUANT]]</f>
        <v>0</v>
      </c>
    </row>
    <row r="671" spans="2:16" x14ac:dyDescent="0.25">
      <c r="B671" s="140" t="str">
        <f>IF(ACOMPANHAMENTO_03[[#This Row],[MAT]]="","",COUNTA($C$8:C671))</f>
        <v/>
      </c>
      <c r="C671" s="3"/>
      <c r="D671" s="28" t="str">
        <f>IFERROR(VLOOKUP(ACOMPANHAMENTO_03[[#This Row],[MAT]],FUNCIONARIOS[],3,FALSE),"")</f>
        <v/>
      </c>
      <c r="E671" s="28" t="str">
        <f>IFERROR(VLOOKUP(ACOMPANHAMENTO_03[[#This Row],[MAT]],FUNCIONARIOS[],4,FALSE),"")</f>
        <v/>
      </c>
      <c r="F671" s="8"/>
      <c r="G671" s="7"/>
      <c r="H671" s="28" t="str">
        <f>IFERROR(VLOOKUP(ACOMPANHAMENTO_03[[#This Row],[COD.S]],TABELA_PRODUÇÃO[[COD]:[SERVIÇOS]],3,FALSE),"")</f>
        <v/>
      </c>
      <c r="I671" s="28" t="str">
        <f>IFERROR(VLOOKUP(ACOMPANHAMENTO_03[[#This Row],[COD.S]],TABELA_PRODUÇÃO[[COD]:[UND.]],4,FALSE),"")</f>
        <v/>
      </c>
      <c r="J671" s="141"/>
      <c r="K671" s="58"/>
      <c r="L671" s="9"/>
      <c r="M67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7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7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71" s="140">
        <f>ACOMPANHAMENTO_03[[#This Row],[QUANT]]</f>
        <v>0</v>
      </c>
    </row>
    <row r="672" spans="2:16" x14ac:dyDescent="0.25">
      <c r="B672" s="140" t="str">
        <f>IF(ACOMPANHAMENTO_03[[#This Row],[MAT]]="","",COUNTA($C$8:C672))</f>
        <v/>
      </c>
      <c r="C672" s="3"/>
      <c r="D672" s="28" t="str">
        <f>IFERROR(VLOOKUP(ACOMPANHAMENTO_03[[#This Row],[MAT]],FUNCIONARIOS[],3,FALSE),"")</f>
        <v/>
      </c>
      <c r="E672" s="28" t="str">
        <f>IFERROR(VLOOKUP(ACOMPANHAMENTO_03[[#This Row],[MAT]],FUNCIONARIOS[],4,FALSE),"")</f>
        <v/>
      </c>
      <c r="F672" s="8"/>
      <c r="G672" s="7"/>
      <c r="H672" s="28" t="str">
        <f>IFERROR(VLOOKUP(ACOMPANHAMENTO_03[[#This Row],[COD.S]],TABELA_PRODUÇÃO[[COD]:[SERVIÇOS]],3,FALSE),"")</f>
        <v/>
      </c>
      <c r="I672" s="28" t="str">
        <f>IFERROR(VLOOKUP(ACOMPANHAMENTO_03[[#This Row],[COD.S]],TABELA_PRODUÇÃO[[COD]:[UND.]],4,FALSE),"")</f>
        <v/>
      </c>
      <c r="J672" s="141"/>
      <c r="K672" s="58"/>
      <c r="L672" s="9"/>
      <c r="M67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7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7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72" s="140">
        <f>ACOMPANHAMENTO_03[[#This Row],[QUANT]]</f>
        <v>0</v>
      </c>
    </row>
    <row r="673" spans="2:16" x14ac:dyDescent="0.25">
      <c r="B673" s="140" t="str">
        <f>IF(ACOMPANHAMENTO_03[[#This Row],[MAT]]="","",COUNTA($C$8:C673))</f>
        <v/>
      </c>
      <c r="C673" s="3"/>
      <c r="D673" s="28" t="str">
        <f>IFERROR(VLOOKUP(ACOMPANHAMENTO_03[[#This Row],[MAT]],FUNCIONARIOS[],3,FALSE),"")</f>
        <v/>
      </c>
      <c r="E673" s="28" t="str">
        <f>IFERROR(VLOOKUP(ACOMPANHAMENTO_03[[#This Row],[MAT]],FUNCIONARIOS[],4,FALSE),"")</f>
        <v/>
      </c>
      <c r="F673" s="8"/>
      <c r="G673" s="7"/>
      <c r="H673" s="28" t="str">
        <f>IFERROR(VLOOKUP(ACOMPANHAMENTO_03[[#This Row],[COD.S]],TABELA_PRODUÇÃO[[COD]:[SERVIÇOS]],3,FALSE),"")</f>
        <v/>
      </c>
      <c r="I673" s="28" t="str">
        <f>IFERROR(VLOOKUP(ACOMPANHAMENTO_03[[#This Row],[COD.S]],TABELA_PRODUÇÃO[[COD]:[UND.]],4,FALSE),"")</f>
        <v/>
      </c>
      <c r="J673" s="141"/>
      <c r="K673" s="58"/>
      <c r="L673" s="9"/>
      <c r="M67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7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7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73" s="140">
        <f>ACOMPANHAMENTO_03[[#This Row],[QUANT]]</f>
        <v>0</v>
      </c>
    </row>
    <row r="674" spans="2:16" x14ac:dyDescent="0.25">
      <c r="B674" s="140" t="str">
        <f>IF(ACOMPANHAMENTO_03[[#This Row],[MAT]]="","",COUNTA($C$8:C674))</f>
        <v/>
      </c>
      <c r="C674" s="3"/>
      <c r="D674" s="28" t="str">
        <f>IFERROR(VLOOKUP(ACOMPANHAMENTO_03[[#This Row],[MAT]],FUNCIONARIOS[],3,FALSE),"")</f>
        <v/>
      </c>
      <c r="E674" s="28" t="str">
        <f>IFERROR(VLOOKUP(ACOMPANHAMENTO_03[[#This Row],[MAT]],FUNCIONARIOS[],4,FALSE),"")</f>
        <v/>
      </c>
      <c r="F674" s="8"/>
      <c r="G674" s="7"/>
      <c r="H674" s="28" t="str">
        <f>IFERROR(VLOOKUP(ACOMPANHAMENTO_03[[#This Row],[COD.S]],TABELA_PRODUÇÃO[[COD]:[SERVIÇOS]],3,FALSE),"")</f>
        <v/>
      </c>
      <c r="I674" s="28" t="str">
        <f>IFERROR(VLOOKUP(ACOMPANHAMENTO_03[[#This Row],[COD.S]],TABELA_PRODUÇÃO[[COD]:[UND.]],4,FALSE),"")</f>
        <v/>
      </c>
      <c r="J674" s="141"/>
      <c r="K674" s="58"/>
      <c r="L674" s="9"/>
      <c r="M67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7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7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74" s="140">
        <f>ACOMPANHAMENTO_03[[#This Row],[QUANT]]</f>
        <v>0</v>
      </c>
    </row>
    <row r="675" spans="2:16" x14ac:dyDescent="0.25">
      <c r="B675" s="140" t="str">
        <f>IF(ACOMPANHAMENTO_03[[#This Row],[MAT]]="","",COUNTA($C$8:C675))</f>
        <v/>
      </c>
      <c r="C675" s="3"/>
      <c r="D675" s="28" t="str">
        <f>IFERROR(VLOOKUP(ACOMPANHAMENTO_03[[#This Row],[MAT]],FUNCIONARIOS[],3,FALSE),"")</f>
        <v/>
      </c>
      <c r="E675" s="28" t="str">
        <f>IFERROR(VLOOKUP(ACOMPANHAMENTO_03[[#This Row],[MAT]],FUNCIONARIOS[],4,FALSE),"")</f>
        <v/>
      </c>
      <c r="F675" s="8"/>
      <c r="G675" s="7"/>
      <c r="H675" s="28" t="str">
        <f>IFERROR(VLOOKUP(ACOMPANHAMENTO_03[[#This Row],[COD.S]],TABELA_PRODUÇÃO[[COD]:[SERVIÇOS]],3,FALSE),"")</f>
        <v/>
      </c>
      <c r="I675" s="28" t="str">
        <f>IFERROR(VLOOKUP(ACOMPANHAMENTO_03[[#This Row],[COD.S]],TABELA_PRODUÇÃO[[COD]:[UND.]],4,FALSE),"")</f>
        <v/>
      </c>
      <c r="J675" s="141"/>
      <c r="K675" s="58"/>
      <c r="L675" s="9"/>
      <c r="M67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7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7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75" s="140">
        <f>ACOMPANHAMENTO_03[[#This Row],[QUANT]]</f>
        <v>0</v>
      </c>
    </row>
    <row r="676" spans="2:16" x14ac:dyDescent="0.25">
      <c r="B676" s="140" t="str">
        <f>IF(ACOMPANHAMENTO_03[[#This Row],[MAT]]="","",COUNTA($C$8:C676))</f>
        <v/>
      </c>
      <c r="C676" s="3"/>
      <c r="D676" s="28" t="str">
        <f>IFERROR(VLOOKUP(ACOMPANHAMENTO_03[[#This Row],[MAT]],FUNCIONARIOS[],3,FALSE),"")</f>
        <v/>
      </c>
      <c r="E676" s="28" t="str">
        <f>IFERROR(VLOOKUP(ACOMPANHAMENTO_03[[#This Row],[MAT]],FUNCIONARIOS[],4,FALSE),"")</f>
        <v/>
      </c>
      <c r="F676" s="8"/>
      <c r="G676" s="7"/>
      <c r="H676" s="28" t="str">
        <f>IFERROR(VLOOKUP(ACOMPANHAMENTO_03[[#This Row],[COD.S]],TABELA_PRODUÇÃO[[COD]:[SERVIÇOS]],3,FALSE),"")</f>
        <v/>
      </c>
      <c r="I676" s="28" t="str">
        <f>IFERROR(VLOOKUP(ACOMPANHAMENTO_03[[#This Row],[COD.S]],TABELA_PRODUÇÃO[[COD]:[UND.]],4,FALSE),"")</f>
        <v/>
      </c>
      <c r="J676" s="141"/>
      <c r="K676" s="58"/>
      <c r="L676" s="9"/>
      <c r="M67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7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7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76" s="140">
        <f>ACOMPANHAMENTO_03[[#This Row],[QUANT]]</f>
        <v>0</v>
      </c>
    </row>
    <row r="677" spans="2:16" x14ac:dyDescent="0.25">
      <c r="B677" s="140" t="str">
        <f>IF(ACOMPANHAMENTO_03[[#This Row],[MAT]]="","",COUNTA($C$8:C677))</f>
        <v/>
      </c>
      <c r="C677" s="3"/>
      <c r="D677" s="28" t="str">
        <f>IFERROR(VLOOKUP(ACOMPANHAMENTO_03[[#This Row],[MAT]],FUNCIONARIOS[],3,FALSE),"")</f>
        <v/>
      </c>
      <c r="E677" s="28" t="str">
        <f>IFERROR(VLOOKUP(ACOMPANHAMENTO_03[[#This Row],[MAT]],FUNCIONARIOS[],4,FALSE),"")</f>
        <v/>
      </c>
      <c r="F677" s="8"/>
      <c r="G677" s="7"/>
      <c r="H677" s="28" t="str">
        <f>IFERROR(VLOOKUP(ACOMPANHAMENTO_03[[#This Row],[COD.S]],TABELA_PRODUÇÃO[[COD]:[SERVIÇOS]],3,FALSE),"")</f>
        <v/>
      </c>
      <c r="I677" s="28" t="str">
        <f>IFERROR(VLOOKUP(ACOMPANHAMENTO_03[[#This Row],[COD.S]],TABELA_PRODUÇÃO[[COD]:[UND.]],4,FALSE),"")</f>
        <v/>
      </c>
      <c r="J677" s="141"/>
      <c r="K677" s="58"/>
      <c r="L677" s="9"/>
      <c r="M67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7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7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77" s="140">
        <f>ACOMPANHAMENTO_03[[#This Row],[QUANT]]</f>
        <v>0</v>
      </c>
    </row>
    <row r="678" spans="2:16" x14ac:dyDescent="0.25">
      <c r="B678" s="140" t="str">
        <f>IF(ACOMPANHAMENTO_03[[#This Row],[MAT]]="","",COUNTA($C$8:C678))</f>
        <v/>
      </c>
      <c r="C678" s="3"/>
      <c r="D678" s="28" t="str">
        <f>IFERROR(VLOOKUP(ACOMPANHAMENTO_03[[#This Row],[MAT]],FUNCIONARIOS[],3,FALSE),"")</f>
        <v/>
      </c>
      <c r="E678" s="28" t="str">
        <f>IFERROR(VLOOKUP(ACOMPANHAMENTO_03[[#This Row],[MAT]],FUNCIONARIOS[],4,FALSE),"")</f>
        <v/>
      </c>
      <c r="F678" s="8"/>
      <c r="G678" s="7"/>
      <c r="H678" s="28" t="str">
        <f>IFERROR(VLOOKUP(ACOMPANHAMENTO_03[[#This Row],[COD.S]],TABELA_PRODUÇÃO[[COD]:[SERVIÇOS]],3,FALSE),"")</f>
        <v/>
      </c>
      <c r="I678" s="28" t="str">
        <f>IFERROR(VLOOKUP(ACOMPANHAMENTO_03[[#This Row],[COD.S]],TABELA_PRODUÇÃO[[COD]:[UND.]],4,FALSE),"")</f>
        <v/>
      </c>
      <c r="J678" s="141"/>
      <c r="K678" s="58"/>
      <c r="L678" s="9"/>
      <c r="M67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7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7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78" s="140">
        <f>ACOMPANHAMENTO_03[[#This Row],[QUANT]]</f>
        <v>0</v>
      </c>
    </row>
    <row r="679" spans="2:16" x14ac:dyDescent="0.25">
      <c r="B679" s="140" t="str">
        <f>IF(ACOMPANHAMENTO_03[[#This Row],[MAT]]="","",COUNTA($C$8:C679))</f>
        <v/>
      </c>
      <c r="C679" s="3"/>
      <c r="D679" s="28" t="str">
        <f>IFERROR(VLOOKUP(ACOMPANHAMENTO_03[[#This Row],[MAT]],FUNCIONARIOS[],3,FALSE),"")</f>
        <v/>
      </c>
      <c r="E679" s="28" t="str">
        <f>IFERROR(VLOOKUP(ACOMPANHAMENTO_03[[#This Row],[MAT]],FUNCIONARIOS[],4,FALSE),"")</f>
        <v/>
      </c>
      <c r="F679" s="8"/>
      <c r="G679" s="7"/>
      <c r="H679" s="28" t="str">
        <f>IFERROR(VLOOKUP(ACOMPANHAMENTO_03[[#This Row],[COD.S]],TABELA_PRODUÇÃO[[COD]:[SERVIÇOS]],3,FALSE),"")</f>
        <v/>
      </c>
      <c r="I679" s="28" t="str">
        <f>IFERROR(VLOOKUP(ACOMPANHAMENTO_03[[#This Row],[COD.S]],TABELA_PRODUÇÃO[[COD]:[UND.]],4,FALSE),"")</f>
        <v/>
      </c>
      <c r="J679" s="141"/>
      <c r="K679" s="58"/>
      <c r="L679" s="9"/>
      <c r="M67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7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7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79" s="140">
        <f>ACOMPANHAMENTO_03[[#This Row],[QUANT]]</f>
        <v>0</v>
      </c>
    </row>
    <row r="680" spans="2:16" x14ac:dyDescent="0.25">
      <c r="B680" s="140" t="str">
        <f>IF(ACOMPANHAMENTO_03[[#This Row],[MAT]]="","",COUNTA($C$8:C680))</f>
        <v/>
      </c>
      <c r="C680" s="3"/>
      <c r="D680" s="28" t="str">
        <f>IFERROR(VLOOKUP(ACOMPANHAMENTO_03[[#This Row],[MAT]],FUNCIONARIOS[],3,FALSE),"")</f>
        <v/>
      </c>
      <c r="E680" s="28" t="str">
        <f>IFERROR(VLOOKUP(ACOMPANHAMENTO_03[[#This Row],[MAT]],FUNCIONARIOS[],4,FALSE),"")</f>
        <v/>
      </c>
      <c r="F680" s="8"/>
      <c r="G680" s="7"/>
      <c r="H680" s="28" t="str">
        <f>IFERROR(VLOOKUP(ACOMPANHAMENTO_03[[#This Row],[COD.S]],TABELA_PRODUÇÃO[[COD]:[SERVIÇOS]],3,FALSE),"")</f>
        <v/>
      </c>
      <c r="I680" s="28" t="str">
        <f>IFERROR(VLOOKUP(ACOMPANHAMENTO_03[[#This Row],[COD.S]],TABELA_PRODUÇÃO[[COD]:[UND.]],4,FALSE),"")</f>
        <v/>
      </c>
      <c r="J680" s="141"/>
      <c r="K680" s="58"/>
      <c r="L680" s="9"/>
      <c r="M68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8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8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80" s="140">
        <f>ACOMPANHAMENTO_03[[#This Row],[QUANT]]</f>
        <v>0</v>
      </c>
    </row>
    <row r="681" spans="2:16" x14ac:dyDescent="0.25">
      <c r="B681" s="140" t="str">
        <f>IF(ACOMPANHAMENTO_03[[#This Row],[MAT]]="","",COUNTA($C$8:C681))</f>
        <v/>
      </c>
      <c r="C681" s="3"/>
      <c r="D681" s="28" t="str">
        <f>IFERROR(VLOOKUP(ACOMPANHAMENTO_03[[#This Row],[MAT]],FUNCIONARIOS[],3,FALSE),"")</f>
        <v/>
      </c>
      <c r="E681" s="28" t="str">
        <f>IFERROR(VLOOKUP(ACOMPANHAMENTO_03[[#This Row],[MAT]],FUNCIONARIOS[],4,FALSE),"")</f>
        <v/>
      </c>
      <c r="F681" s="8"/>
      <c r="G681" s="7"/>
      <c r="H681" s="28" t="str">
        <f>IFERROR(VLOOKUP(ACOMPANHAMENTO_03[[#This Row],[COD.S]],TABELA_PRODUÇÃO[[COD]:[SERVIÇOS]],3,FALSE),"")</f>
        <v/>
      </c>
      <c r="I681" s="28" t="str">
        <f>IFERROR(VLOOKUP(ACOMPANHAMENTO_03[[#This Row],[COD.S]],TABELA_PRODUÇÃO[[COD]:[UND.]],4,FALSE),"")</f>
        <v/>
      </c>
      <c r="J681" s="141"/>
      <c r="K681" s="58"/>
      <c r="L681" s="9"/>
      <c r="M68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8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8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81" s="140">
        <f>ACOMPANHAMENTO_03[[#This Row],[QUANT]]</f>
        <v>0</v>
      </c>
    </row>
    <row r="682" spans="2:16" x14ac:dyDescent="0.25">
      <c r="B682" s="140" t="str">
        <f>IF(ACOMPANHAMENTO_03[[#This Row],[MAT]]="","",COUNTA($C$8:C682))</f>
        <v/>
      </c>
      <c r="C682" s="3"/>
      <c r="D682" s="28" t="str">
        <f>IFERROR(VLOOKUP(ACOMPANHAMENTO_03[[#This Row],[MAT]],FUNCIONARIOS[],3,FALSE),"")</f>
        <v/>
      </c>
      <c r="E682" s="28" t="str">
        <f>IFERROR(VLOOKUP(ACOMPANHAMENTO_03[[#This Row],[MAT]],FUNCIONARIOS[],4,FALSE),"")</f>
        <v/>
      </c>
      <c r="F682" s="8"/>
      <c r="G682" s="7"/>
      <c r="H682" s="28" t="str">
        <f>IFERROR(VLOOKUP(ACOMPANHAMENTO_03[[#This Row],[COD.S]],TABELA_PRODUÇÃO[[COD]:[SERVIÇOS]],3,FALSE),"")</f>
        <v/>
      </c>
      <c r="I682" s="28" t="str">
        <f>IFERROR(VLOOKUP(ACOMPANHAMENTO_03[[#This Row],[COD.S]],TABELA_PRODUÇÃO[[COD]:[UND.]],4,FALSE),"")</f>
        <v/>
      </c>
      <c r="J682" s="141"/>
      <c r="K682" s="58"/>
      <c r="L682" s="9"/>
      <c r="M68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8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8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82" s="140">
        <f>ACOMPANHAMENTO_03[[#This Row],[QUANT]]</f>
        <v>0</v>
      </c>
    </row>
    <row r="683" spans="2:16" x14ac:dyDescent="0.25">
      <c r="B683" s="140" t="str">
        <f>IF(ACOMPANHAMENTO_03[[#This Row],[MAT]]="","",COUNTA($C$8:C683))</f>
        <v/>
      </c>
      <c r="C683" s="3"/>
      <c r="D683" s="28" t="str">
        <f>IFERROR(VLOOKUP(ACOMPANHAMENTO_03[[#This Row],[MAT]],FUNCIONARIOS[],3,FALSE),"")</f>
        <v/>
      </c>
      <c r="E683" s="28" t="str">
        <f>IFERROR(VLOOKUP(ACOMPANHAMENTO_03[[#This Row],[MAT]],FUNCIONARIOS[],4,FALSE),"")</f>
        <v/>
      </c>
      <c r="F683" s="8"/>
      <c r="G683" s="7"/>
      <c r="H683" s="28" t="str">
        <f>IFERROR(VLOOKUP(ACOMPANHAMENTO_03[[#This Row],[COD.S]],TABELA_PRODUÇÃO[[COD]:[SERVIÇOS]],3,FALSE),"")</f>
        <v/>
      </c>
      <c r="I683" s="28" t="str">
        <f>IFERROR(VLOOKUP(ACOMPANHAMENTO_03[[#This Row],[COD.S]],TABELA_PRODUÇÃO[[COD]:[UND.]],4,FALSE),"")</f>
        <v/>
      </c>
      <c r="J683" s="141"/>
      <c r="K683" s="58"/>
      <c r="L683" s="9"/>
      <c r="M68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8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8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83" s="140">
        <f>ACOMPANHAMENTO_03[[#This Row],[QUANT]]</f>
        <v>0</v>
      </c>
    </row>
    <row r="684" spans="2:16" x14ac:dyDescent="0.25">
      <c r="B684" s="140" t="str">
        <f>IF(ACOMPANHAMENTO_03[[#This Row],[MAT]]="","",COUNTA($C$8:C684))</f>
        <v/>
      </c>
      <c r="C684" s="3"/>
      <c r="D684" s="28" t="str">
        <f>IFERROR(VLOOKUP(ACOMPANHAMENTO_03[[#This Row],[MAT]],FUNCIONARIOS[],3,FALSE),"")</f>
        <v/>
      </c>
      <c r="E684" s="28" t="str">
        <f>IFERROR(VLOOKUP(ACOMPANHAMENTO_03[[#This Row],[MAT]],FUNCIONARIOS[],4,FALSE),"")</f>
        <v/>
      </c>
      <c r="F684" s="8"/>
      <c r="G684" s="7"/>
      <c r="H684" s="28" t="str">
        <f>IFERROR(VLOOKUP(ACOMPANHAMENTO_03[[#This Row],[COD.S]],TABELA_PRODUÇÃO[[COD]:[SERVIÇOS]],3,FALSE),"")</f>
        <v/>
      </c>
      <c r="I684" s="28" t="str">
        <f>IFERROR(VLOOKUP(ACOMPANHAMENTO_03[[#This Row],[COD.S]],TABELA_PRODUÇÃO[[COD]:[UND.]],4,FALSE),"")</f>
        <v/>
      </c>
      <c r="J684" s="141"/>
      <c r="K684" s="58"/>
      <c r="L684" s="9"/>
      <c r="M68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8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8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84" s="140">
        <f>ACOMPANHAMENTO_03[[#This Row],[QUANT]]</f>
        <v>0</v>
      </c>
    </row>
    <row r="685" spans="2:16" x14ac:dyDescent="0.25">
      <c r="B685" s="140" t="str">
        <f>IF(ACOMPANHAMENTO_03[[#This Row],[MAT]]="","",COUNTA($C$8:C685))</f>
        <v/>
      </c>
      <c r="C685" s="3"/>
      <c r="D685" s="28" t="str">
        <f>IFERROR(VLOOKUP(ACOMPANHAMENTO_03[[#This Row],[MAT]],FUNCIONARIOS[],3,FALSE),"")</f>
        <v/>
      </c>
      <c r="E685" s="28" t="str">
        <f>IFERROR(VLOOKUP(ACOMPANHAMENTO_03[[#This Row],[MAT]],FUNCIONARIOS[],4,FALSE),"")</f>
        <v/>
      </c>
      <c r="F685" s="8"/>
      <c r="G685" s="7"/>
      <c r="H685" s="28" t="str">
        <f>IFERROR(VLOOKUP(ACOMPANHAMENTO_03[[#This Row],[COD.S]],TABELA_PRODUÇÃO[[COD]:[SERVIÇOS]],3,FALSE),"")</f>
        <v/>
      </c>
      <c r="I685" s="28" t="str">
        <f>IFERROR(VLOOKUP(ACOMPANHAMENTO_03[[#This Row],[COD.S]],TABELA_PRODUÇÃO[[COD]:[UND.]],4,FALSE),"")</f>
        <v/>
      </c>
      <c r="J685" s="141"/>
      <c r="K685" s="58"/>
      <c r="L685" s="9"/>
      <c r="M68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8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8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85" s="140">
        <f>ACOMPANHAMENTO_03[[#This Row],[QUANT]]</f>
        <v>0</v>
      </c>
    </row>
    <row r="686" spans="2:16" x14ac:dyDescent="0.25">
      <c r="B686" s="140" t="str">
        <f>IF(ACOMPANHAMENTO_03[[#This Row],[MAT]]="","",COUNTA($C$8:C686))</f>
        <v/>
      </c>
      <c r="C686" s="3"/>
      <c r="D686" s="28" t="str">
        <f>IFERROR(VLOOKUP(ACOMPANHAMENTO_03[[#This Row],[MAT]],FUNCIONARIOS[],3,FALSE),"")</f>
        <v/>
      </c>
      <c r="E686" s="28" t="str">
        <f>IFERROR(VLOOKUP(ACOMPANHAMENTO_03[[#This Row],[MAT]],FUNCIONARIOS[],4,FALSE),"")</f>
        <v/>
      </c>
      <c r="F686" s="8"/>
      <c r="G686" s="7"/>
      <c r="H686" s="28" t="str">
        <f>IFERROR(VLOOKUP(ACOMPANHAMENTO_03[[#This Row],[COD.S]],TABELA_PRODUÇÃO[[COD]:[SERVIÇOS]],3,FALSE),"")</f>
        <v/>
      </c>
      <c r="I686" s="28" t="str">
        <f>IFERROR(VLOOKUP(ACOMPANHAMENTO_03[[#This Row],[COD.S]],TABELA_PRODUÇÃO[[COD]:[UND.]],4,FALSE),"")</f>
        <v/>
      </c>
      <c r="J686" s="141"/>
      <c r="K686" s="58"/>
      <c r="L686" s="9"/>
      <c r="M68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8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8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86" s="140">
        <f>ACOMPANHAMENTO_03[[#This Row],[QUANT]]</f>
        <v>0</v>
      </c>
    </row>
    <row r="687" spans="2:16" x14ac:dyDescent="0.25">
      <c r="B687" s="140" t="str">
        <f>IF(ACOMPANHAMENTO_03[[#This Row],[MAT]]="","",COUNTA($C$8:C687))</f>
        <v/>
      </c>
      <c r="C687" s="3"/>
      <c r="D687" s="28" t="str">
        <f>IFERROR(VLOOKUP(ACOMPANHAMENTO_03[[#This Row],[MAT]],FUNCIONARIOS[],3,FALSE),"")</f>
        <v/>
      </c>
      <c r="E687" s="28" t="str">
        <f>IFERROR(VLOOKUP(ACOMPANHAMENTO_03[[#This Row],[MAT]],FUNCIONARIOS[],4,FALSE),"")</f>
        <v/>
      </c>
      <c r="F687" s="8"/>
      <c r="G687" s="7"/>
      <c r="H687" s="28" t="str">
        <f>IFERROR(VLOOKUP(ACOMPANHAMENTO_03[[#This Row],[COD.S]],TABELA_PRODUÇÃO[[COD]:[SERVIÇOS]],3,FALSE),"")</f>
        <v/>
      </c>
      <c r="I687" s="28" t="str">
        <f>IFERROR(VLOOKUP(ACOMPANHAMENTO_03[[#This Row],[COD.S]],TABELA_PRODUÇÃO[[COD]:[UND.]],4,FALSE),"")</f>
        <v/>
      </c>
      <c r="J687" s="141"/>
      <c r="K687" s="58"/>
      <c r="L687" s="9"/>
      <c r="M68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8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8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87" s="140">
        <f>ACOMPANHAMENTO_03[[#This Row],[QUANT]]</f>
        <v>0</v>
      </c>
    </row>
    <row r="688" spans="2:16" x14ac:dyDescent="0.25">
      <c r="B688" s="140" t="str">
        <f>IF(ACOMPANHAMENTO_03[[#This Row],[MAT]]="","",COUNTA($C$8:C688))</f>
        <v/>
      </c>
      <c r="C688" s="3"/>
      <c r="D688" s="28" t="str">
        <f>IFERROR(VLOOKUP(ACOMPANHAMENTO_03[[#This Row],[MAT]],FUNCIONARIOS[],3,FALSE),"")</f>
        <v/>
      </c>
      <c r="E688" s="28" t="str">
        <f>IFERROR(VLOOKUP(ACOMPANHAMENTO_03[[#This Row],[MAT]],FUNCIONARIOS[],4,FALSE),"")</f>
        <v/>
      </c>
      <c r="F688" s="8"/>
      <c r="G688" s="7"/>
      <c r="H688" s="28" t="str">
        <f>IFERROR(VLOOKUP(ACOMPANHAMENTO_03[[#This Row],[COD.S]],TABELA_PRODUÇÃO[[COD]:[SERVIÇOS]],3,FALSE),"")</f>
        <v/>
      </c>
      <c r="I688" s="28" t="str">
        <f>IFERROR(VLOOKUP(ACOMPANHAMENTO_03[[#This Row],[COD.S]],TABELA_PRODUÇÃO[[COD]:[UND.]],4,FALSE),"")</f>
        <v/>
      </c>
      <c r="J688" s="141"/>
      <c r="K688" s="58"/>
      <c r="L688" s="9"/>
      <c r="M68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8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8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88" s="140">
        <f>ACOMPANHAMENTO_03[[#This Row],[QUANT]]</f>
        <v>0</v>
      </c>
    </row>
    <row r="689" spans="2:16" x14ac:dyDescent="0.25">
      <c r="B689" s="140" t="str">
        <f>IF(ACOMPANHAMENTO_03[[#This Row],[MAT]]="","",COUNTA($C$8:C689))</f>
        <v/>
      </c>
      <c r="C689" s="3"/>
      <c r="D689" s="28" t="str">
        <f>IFERROR(VLOOKUP(ACOMPANHAMENTO_03[[#This Row],[MAT]],FUNCIONARIOS[],3,FALSE),"")</f>
        <v/>
      </c>
      <c r="E689" s="28" t="str">
        <f>IFERROR(VLOOKUP(ACOMPANHAMENTO_03[[#This Row],[MAT]],FUNCIONARIOS[],4,FALSE),"")</f>
        <v/>
      </c>
      <c r="F689" s="8"/>
      <c r="G689" s="7"/>
      <c r="H689" s="28" t="str">
        <f>IFERROR(VLOOKUP(ACOMPANHAMENTO_03[[#This Row],[COD.S]],TABELA_PRODUÇÃO[[COD]:[SERVIÇOS]],3,FALSE),"")</f>
        <v/>
      </c>
      <c r="I689" s="28" t="str">
        <f>IFERROR(VLOOKUP(ACOMPANHAMENTO_03[[#This Row],[COD.S]],TABELA_PRODUÇÃO[[COD]:[UND.]],4,FALSE),"")</f>
        <v/>
      </c>
      <c r="J689" s="141"/>
      <c r="K689" s="58"/>
      <c r="L689" s="9"/>
      <c r="M68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8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8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89" s="140">
        <f>ACOMPANHAMENTO_03[[#This Row],[QUANT]]</f>
        <v>0</v>
      </c>
    </row>
    <row r="690" spans="2:16" x14ac:dyDescent="0.25">
      <c r="B690" s="140" t="str">
        <f>IF(ACOMPANHAMENTO_03[[#This Row],[MAT]]="","",COUNTA($C$8:C690))</f>
        <v/>
      </c>
      <c r="C690" s="3"/>
      <c r="D690" s="28" t="str">
        <f>IFERROR(VLOOKUP(ACOMPANHAMENTO_03[[#This Row],[MAT]],FUNCIONARIOS[],3,FALSE),"")</f>
        <v/>
      </c>
      <c r="E690" s="28" t="str">
        <f>IFERROR(VLOOKUP(ACOMPANHAMENTO_03[[#This Row],[MAT]],FUNCIONARIOS[],4,FALSE),"")</f>
        <v/>
      </c>
      <c r="F690" s="8"/>
      <c r="G690" s="7"/>
      <c r="H690" s="28" t="str">
        <f>IFERROR(VLOOKUP(ACOMPANHAMENTO_03[[#This Row],[COD.S]],TABELA_PRODUÇÃO[[COD]:[SERVIÇOS]],3,FALSE),"")</f>
        <v/>
      </c>
      <c r="I690" s="28" t="str">
        <f>IFERROR(VLOOKUP(ACOMPANHAMENTO_03[[#This Row],[COD.S]],TABELA_PRODUÇÃO[[COD]:[UND.]],4,FALSE),"")</f>
        <v/>
      </c>
      <c r="J690" s="141"/>
      <c r="K690" s="58"/>
      <c r="L690" s="9"/>
      <c r="M69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9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9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90" s="140">
        <f>ACOMPANHAMENTO_03[[#This Row],[QUANT]]</f>
        <v>0</v>
      </c>
    </row>
    <row r="691" spans="2:16" x14ac:dyDescent="0.25">
      <c r="B691" s="140" t="str">
        <f>IF(ACOMPANHAMENTO_03[[#This Row],[MAT]]="","",COUNTA($C$8:C691))</f>
        <v/>
      </c>
      <c r="C691" s="3"/>
      <c r="D691" s="28" t="str">
        <f>IFERROR(VLOOKUP(ACOMPANHAMENTO_03[[#This Row],[MAT]],FUNCIONARIOS[],3,FALSE),"")</f>
        <v/>
      </c>
      <c r="E691" s="28" t="str">
        <f>IFERROR(VLOOKUP(ACOMPANHAMENTO_03[[#This Row],[MAT]],FUNCIONARIOS[],4,FALSE),"")</f>
        <v/>
      </c>
      <c r="F691" s="8"/>
      <c r="G691" s="7"/>
      <c r="H691" s="28" t="str">
        <f>IFERROR(VLOOKUP(ACOMPANHAMENTO_03[[#This Row],[COD.S]],TABELA_PRODUÇÃO[[COD]:[SERVIÇOS]],3,FALSE),"")</f>
        <v/>
      </c>
      <c r="I691" s="28" t="str">
        <f>IFERROR(VLOOKUP(ACOMPANHAMENTO_03[[#This Row],[COD.S]],TABELA_PRODUÇÃO[[COD]:[UND.]],4,FALSE),"")</f>
        <v/>
      </c>
      <c r="J691" s="141"/>
      <c r="K691" s="58"/>
      <c r="L691" s="9"/>
      <c r="M69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9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9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91" s="140">
        <f>ACOMPANHAMENTO_03[[#This Row],[QUANT]]</f>
        <v>0</v>
      </c>
    </row>
    <row r="692" spans="2:16" x14ac:dyDescent="0.25">
      <c r="B692" s="140" t="str">
        <f>IF(ACOMPANHAMENTO_03[[#This Row],[MAT]]="","",COUNTA($C$8:C692))</f>
        <v/>
      </c>
      <c r="C692" s="3"/>
      <c r="D692" s="28" t="str">
        <f>IFERROR(VLOOKUP(ACOMPANHAMENTO_03[[#This Row],[MAT]],FUNCIONARIOS[],3,FALSE),"")</f>
        <v/>
      </c>
      <c r="E692" s="28" t="str">
        <f>IFERROR(VLOOKUP(ACOMPANHAMENTO_03[[#This Row],[MAT]],FUNCIONARIOS[],4,FALSE),"")</f>
        <v/>
      </c>
      <c r="F692" s="8"/>
      <c r="G692" s="7"/>
      <c r="H692" s="28" t="str">
        <f>IFERROR(VLOOKUP(ACOMPANHAMENTO_03[[#This Row],[COD.S]],TABELA_PRODUÇÃO[[COD]:[SERVIÇOS]],3,FALSE),"")</f>
        <v/>
      </c>
      <c r="I692" s="28" t="str">
        <f>IFERROR(VLOOKUP(ACOMPANHAMENTO_03[[#This Row],[COD.S]],TABELA_PRODUÇÃO[[COD]:[UND.]],4,FALSE),"")</f>
        <v/>
      </c>
      <c r="J692" s="141"/>
      <c r="K692" s="58"/>
      <c r="L692" s="9"/>
      <c r="M69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9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9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92" s="140">
        <f>ACOMPANHAMENTO_03[[#This Row],[QUANT]]</f>
        <v>0</v>
      </c>
    </row>
    <row r="693" spans="2:16" x14ac:dyDescent="0.25">
      <c r="B693" s="140" t="str">
        <f>IF(ACOMPANHAMENTO_03[[#This Row],[MAT]]="","",COUNTA($C$8:C693))</f>
        <v/>
      </c>
      <c r="C693" s="3"/>
      <c r="D693" s="28" t="str">
        <f>IFERROR(VLOOKUP(ACOMPANHAMENTO_03[[#This Row],[MAT]],FUNCIONARIOS[],3,FALSE),"")</f>
        <v/>
      </c>
      <c r="E693" s="28" t="str">
        <f>IFERROR(VLOOKUP(ACOMPANHAMENTO_03[[#This Row],[MAT]],FUNCIONARIOS[],4,FALSE),"")</f>
        <v/>
      </c>
      <c r="F693" s="8"/>
      <c r="G693" s="7"/>
      <c r="H693" s="28" t="str">
        <f>IFERROR(VLOOKUP(ACOMPANHAMENTO_03[[#This Row],[COD.S]],TABELA_PRODUÇÃO[[COD]:[SERVIÇOS]],3,FALSE),"")</f>
        <v/>
      </c>
      <c r="I693" s="28" t="str">
        <f>IFERROR(VLOOKUP(ACOMPANHAMENTO_03[[#This Row],[COD.S]],TABELA_PRODUÇÃO[[COD]:[UND.]],4,FALSE),"")</f>
        <v/>
      </c>
      <c r="J693" s="141"/>
      <c r="K693" s="58"/>
      <c r="L693" s="9"/>
      <c r="M69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9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9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93" s="140">
        <f>ACOMPANHAMENTO_03[[#This Row],[QUANT]]</f>
        <v>0</v>
      </c>
    </row>
    <row r="694" spans="2:16" x14ac:dyDescent="0.25">
      <c r="B694" s="140" t="str">
        <f>IF(ACOMPANHAMENTO_03[[#This Row],[MAT]]="","",COUNTA($C$8:C694))</f>
        <v/>
      </c>
      <c r="C694" s="3"/>
      <c r="D694" s="28" t="str">
        <f>IFERROR(VLOOKUP(ACOMPANHAMENTO_03[[#This Row],[MAT]],FUNCIONARIOS[],3,FALSE),"")</f>
        <v/>
      </c>
      <c r="E694" s="28" t="str">
        <f>IFERROR(VLOOKUP(ACOMPANHAMENTO_03[[#This Row],[MAT]],FUNCIONARIOS[],4,FALSE),"")</f>
        <v/>
      </c>
      <c r="F694" s="8"/>
      <c r="G694" s="7"/>
      <c r="H694" s="28" t="str">
        <f>IFERROR(VLOOKUP(ACOMPANHAMENTO_03[[#This Row],[COD.S]],TABELA_PRODUÇÃO[[COD]:[SERVIÇOS]],3,FALSE),"")</f>
        <v/>
      </c>
      <c r="I694" s="28" t="str">
        <f>IFERROR(VLOOKUP(ACOMPANHAMENTO_03[[#This Row],[COD.S]],TABELA_PRODUÇÃO[[COD]:[UND.]],4,FALSE),"")</f>
        <v/>
      </c>
      <c r="J694" s="141"/>
      <c r="K694" s="58"/>
      <c r="L694" s="9"/>
      <c r="M69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9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9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94" s="140">
        <f>ACOMPANHAMENTO_03[[#This Row],[QUANT]]</f>
        <v>0</v>
      </c>
    </row>
    <row r="695" spans="2:16" x14ac:dyDescent="0.25">
      <c r="B695" s="140" t="str">
        <f>IF(ACOMPANHAMENTO_03[[#This Row],[MAT]]="","",COUNTA($C$8:C695))</f>
        <v/>
      </c>
      <c r="C695" s="3"/>
      <c r="D695" s="28" t="str">
        <f>IFERROR(VLOOKUP(ACOMPANHAMENTO_03[[#This Row],[MAT]],FUNCIONARIOS[],3,FALSE),"")</f>
        <v/>
      </c>
      <c r="E695" s="28" t="str">
        <f>IFERROR(VLOOKUP(ACOMPANHAMENTO_03[[#This Row],[MAT]],FUNCIONARIOS[],4,FALSE),"")</f>
        <v/>
      </c>
      <c r="F695" s="8"/>
      <c r="G695" s="7"/>
      <c r="H695" s="28" t="str">
        <f>IFERROR(VLOOKUP(ACOMPANHAMENTO_03[[#This Row],[COD.S]],TABELA_PRODUÇÃO[[COD]:[SERVIÇOS]],3,FALSE),"")</f>
        <v/>
      </c>
      <c r="I695" s="28" t="str">
        <f>IFERROR(VLOOKUP(ACOMPANHAMENTO_03[[#This Row],[COD.S]],TABELA_PRODUÇÃO[[COD]:[UND.]],4,FALSE),"")</f>
        <v/>
      </c>
      <c r="J695" s="141"/>
      <c r="K695" s="58"/>
      <c r="L695" s="9"/>
      <c r="M69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9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9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95" s="140">
        <f>ACOMPANHAMENTO_03[[#This Row],[QUANT]]</f>
        <v>0</v>
      </c>
    </row>
    <row r="696" spans="2:16" x14ac:dyDescent="0.25">
      <c r="B696" s="140" t="str">
        <f>IF(ACOMPANHAMENTO_03[[#This Row],[MAT]]="","",COUNTA($C$8:C696))</f>
        <v/>
      </c>
      <c r="C696" s="3"/>
      <c r="D696" s="28" t="str">
        <f>IFERROR(VLOOKUP(ACOMPANHAMENTO_03[[#This Row],[MAT]],FUNCIONARIOS[],3,FALSE),"")</f>
        <v/>
      </c>
      <c r="E696" s="28" t="str">
        <f>IFERROR(VLOOKUP(ACOMPANHAMENTO_03[[#This Row],[MAT]],FUNCIONARIOS[],4,FALSE),"")</f>
        <v/>
      </c>
      <c r="F696" s="8"/>
      <c r="G696" s="7"/>
      <c r="H696" s="28" t="str">
        <f>IFERROR(VLOOKUP(ACOMPANHAMENTO_03[[#This Row],[COD.S]],TABELA_PRODUÇÃO[[COD]:[SERVIÇOS]],3,FALSE),"")</f>
        <v/>
      </c>
      <c r="I696" s="28" t="str">
        <f>IFERROR(VLOOKUP(ACOMPANHAMENTO_03[[#This Row],[COD.S]],TABELA_PRODUÇÃO[[COD]:[UND.]],4,FALSE),"")</f>
        <v/>
      </c>
      <c r="J696" s="141"/>
      <c r="K696" s="58"/>
      <c r="L696" s="9"/>
      <c r="M69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9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9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96" s="140">
        <f>ACOMPANHAMENTO_03[[#This Row],[QUANT]]</f>
        <v>0</v>
      </c>
    </row>
    <row r="697" spans="2:16" x14ac:dyDescent="0.25">
      <c r="B697" s="140" t="str">
        <f>IF(ACOMPANHAMENTO_03[[#This Row],[MAT]]="","",COUNTA($C$8:C697))</f>
        <v/>
      </c>
      <c r="C697" s="3"/>
      <c r="D697" s="28" t="str">
        <f>IFERROR(VLOOKUP(ACOMPANHAMENTO_03[[#This Row],[MAT]],FUNCIONARIOS[],3,FALSE),"")</f>
        <v/>
      </c>
      <c r="E697" s="28" t="str">
        <f>IFERROR(VLOOKUP(ACOMPANHAMENTO_03[[#This Row],[MAT]],FUNCIONARIOS[],4,FALSE),"")</f>
        <v/>
      </c>
      <c r="F697" s="8"/>
      <c r="G697" s="7"/>
      <c r="H697" s="28" t="str">
        <f>IFERROR(VLOOKUP(ACOMPANHAMENTO_03[[#This Row],[COD.S]],TABELA_PRODUÇÃO[[COD]:[SERVIÇOS]],3,FALSE),"")</f>
        <v/>
      </c>
      <c r="I697" s="28" t="str">
        <f>IFERROR(VLOOKUP(ACOMPANHAMENTO_03[[#This Row],[COD.S]],TABELA_PRODUÇÃO[[COD]:[UND.]],4,FALSE),"")</f>
        <v/>
      </c>
      <c r="J697" s="141"/>
      <c r="K697" s="58"/>
      <c r="L697" s="9"/>
      <c r="M69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9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9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97" s="140">
        <f>ACOMPANHAMENTO_03[[#This Row],[QUANT]]</f>
        <v>0</v>
      </c>
    </row>
    <row r="698" spans="2:16" x14ac:dyDescent="0.25">
      <c r="B698" s="140" t="str">
        <f>IF(ACOMPANHAMENTO_03[[#This Row],[MAT]]="","",COUNTA($C$8:C698))</f>
        <v/>
      </c>
      <c r="C698" s="3"/>
      <c r="D698" s="28" t="str">
        <f>IFERROR(VLOOKUP(ACOMPANHAMENTO_03[[#This Row],[MAT]],FUNCIONARIOS[],3,FALSE),"")</f>
        <v/>
      </c>
      <c r="E698" s="28" t="str">
        <f>IFERROR(VLOOKUP(ACOMPANHAMENTO_03[[#This Row],[MAT]],FUNCIONARIOS[],4,FALSE),"")</f>
        <v/>
      </c>
      <c r="F698" s="8"/>
      <c r="G698" s="7"/>
      <c r="H698" s="28" t="str">
        <f>IFERROR(VLOOKUP(ACOMPANHAMENTO_03[[#This Row],[COD.S]],TABELA_PRODUÇÃO[[COD]:[SERVIÇOS]],3,FALSE),"")</f>
        <v/>
      </c>
      <c r="I698" s="28" t="str">
        <f>IFERROR(VLOOKUP(ACOMPANHAMENTO_03[[#This Row],[COD.S]],TABELA_PRODUÇÃO[[COD]:[UND.]],4,FALSE),"")</f>
        <v/>
      </c>
      <c r="J698" s="141"/>
      <c r="K698" s="58"/>
      <c r="L698" s="9"/>
      <c r="M69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9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9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98" s="140">
        <f>ACOMPANHAMENTO_03[[#This Row],[QUANT]]</f>
        <v>0</v>
      </c>
    </row>
    <row r="699" spans="2:16" x14ac:dyDescent="0.25">
      <c r="B699" s="140" t="str">
        <f>IF(ACOMPANHAMENTO_03[[#This Row],[MAT]]="","",COUNTA($C$8:C699))</f>
        <v/>
      </c>
      <c r="C699" s="3"/>
      <c r="D699" s="28" t="str">
        <f>IFERROR(VLOOKUP(ACOMPANHAMENTO_03[[#This Row],[MAT]],FUNCIONARIOS[],3,FALSE),"")</f>
        <v/>
      </c>
      <c r="E699" s="28" t="str">
        <f>IFERROR(VLOOKUP(ACOMPANHAMENTO_03[[#This Row],[MAT]],FUNCIONARIOS[],4,FALSE),"")</f>
        <v/>
      </c>
      <c r="F699" s="8"/>
      <c r="G699" s="7"/>
      <c r="H699" s="28" t="str">
        <f>IFERROR(VLOOKUP(ACOMPANHAMENTO_03[[#This Row],[COD.S]],TABELA_PRODUÇÃO[[COD]:[SERVIÇOS]],3,FALSE),"")</f>
        <v/>
      </c>
      <c r="I699" s="28" t="str">
        <f>IFERROR(VLOOKUP(ACOMPANHAMENTO_03[[#This Row],[COD.S]],TABELA_PRODUÇÃO[[COD]:[UND.]],4,FALSE),"")</f>
        <v/>
      </c>
      <c r="J699" s="141"/>
      <c r="K699" s="58"/>
      <c r="L699" s="9"/>
      <c r="M69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69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69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699" s="140">
        <f>ACOMPANHAMENTO_03[[#This Row],[QUANT]]</f>
        <v>0</v>
      </c>
    </row>
    <row r="700" spans="2:16" x14ac:dyDescent="0.25">
      <c r="B700" s="140" t="str">
        <f>IF(ACOMPANHAMENTO_03[[#This Row],[MAT]]="","",COUNTA($C$8:C700))</f>
        <v/>
      </c>
      <c r="C700" s="3"/>
      <c r="D700" s="28" t="str">
        <f>IFERROR(VLOOKUP(ACOMPANHAMENTO_03[[#This Row],[MAT]],FUNCIONARIOS[],3,FALSE),"")</f>
        <v/>
      </c>
      <c r="E700" s="28" t="str">
        <f>IFERROR(VLOOKUP(ACOMPANHAMENTO_03[[#This Row],[MAT]],FUNCIONARIOS[],4,FALSE),"")</f>
        <v/>
      </c>
      <c r="F700" s="8"/>
      <c r="G700" s="7"/>
      <c r="H700" s="28" t="str">
        <f>IFERROR(VLOOKUP(ACOMPANHAMENTO_03[[#This Row],[COD.S]],TABELA_PRODUÇÃO[[COD]:[SERVIÇOS]],3,FALSE),"")</f>
        <v/>
      </c>
      <c r="I700" s="28" t="str">
        <f>IFERROR(VLOOKUP(ACOMPANHAMENTO_03[[#This Row],[COD.S]],TABELA_PRODUÇÃO[[COD]:[UND.]],4,FALSE),"")</f>
        <v/>
      </c>
      <c r="J700" s="141"/>
      <c r="K700" s="58"/>
      <c r="L700" s="9"/>
      <c r="M70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0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0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00" s="140">
        <f>ACOMPANHAMENTO_03[[#This Row],[QUANT]]</f>
        <v>0</v>
      </c>
    </row>
    <row r="701" spans="2:16" x14ac:dyDescent="0.25">
      <c r="B701" s="140" t="str">
        <f>IF(ACOMPANHAMENTO_03[[#This Row],[MAT]]="","",COUNTA($C$8:C701))</f>
        <v/>
      </c>
      <c r="C701" s="3"/>
      <c r="D701" s="28" t="str">
        <f>IFERROR(VLOOKUP(ACOMPANHAMENTO_03[[#This Row],[MAT]],FUNCIONARIOS[],3,FALSE),"")</f>
        <v/>
      </c>
      <c r="E701" s="28" t="str">
        <f>IFERROR(VLOOKUP(ACOMPANHAMENTO_03[[#This Row],[MAT]],FUNCIONARIOS[],4,FALSE),"")</f>
        <v/>
      </c>
      <c r="F701" s="8"/>
      <c r="G701" s="7"/>
      <c r="H701" s="28" t="str">
        <f>IFERROR(VLOOKUP(ACOMPANHAMENTO_03[[#This Row],[COD.S]],TABELA_PRODUÇÃO[[COD]:[SERVIÇOS]],3,FALSE),"")</f>
        <v/>
      </c>
      <c r="I701" s="28" t="str">
        <f>IFERROR(VLOOKUP(ACOMPANHAMENTO_03[[#This Row],[COD.S]],TABELA_PRODUÇÃO[[COD]:[UND.]],4,FALSE),"")</f>
        <v/>
      </c>
      <c r="J701" s="141"/>
      <c r="K701" s="58"/>
      <c r="L701" s="9"/>
      <c r="M70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0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0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01" s="140">
        <f>ACOMPANHAMENTO_03[[#This Row],[QUANT]]</f>
        <v>0</v>
      </c>
    </row>
    <row r="702" spans="2:16" x14ac:dyDescent="0.25">
      <c r="B702" s="140" t="str">
        <f>IF(ACOMPANHAMENTO_03[[#This Row],[MAT]]="","",COUNTA($C$8:C702))</f>
        <v/>
      </c>
      <c r="C702" s="3"/>
      <c r="D702" s="28" t="str">
        <f>IFERROR(VLOOKUP(ACOMPANHAMENTO_03[[#This Row],[MAT]],FUNCIONARIOS[],3,FALSE),"")</f>
        <v/>
      </c>
      <c r="E702" s="28" t="str">
        <f>IFERROR(VLOOKUP(ACOMPANHAMENTO_03[[#This Row],[MAT]],FUNCIONARIOS[],4,FALSE),"")</f>
        <v/>
      </c>
      <c r="F702" s="8"/>
      <c r="G702" s="7"/>
      <c r="H702" s="28" t="str">
        <f>IFERROR(VLOOKUP(ACOMPANHAMENTO_03[[#This Row],[COD.S]],TABELA_PRODUÇÃO[[COD]:[SERVIÇOS]],3,FALSE),"")</f>
        <v/>
      </c>
      <c r="I702" s="28" t="str">
        <f>IFERROR(VLOOKUP(ACOMPANHAMENTO_03[[#This Row],[COD.S]],TABELA_PRODUÇÃO[[COD]:[UND.]],4,FALSE),"")</f>
        <v/>
      </c>
      <c r="J702" s="141"/>
      <c r="K702" s="58"/>
      <c r="L702" s="9"/>
      <c r="M70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0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0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02" s="140">
        <f>ACOMPANHAMENTO_03[[#This Row],[QUANT]]</f>
        <v>0</v>
      </c>
    </row>
    <row r="703" spans="2:16" x14ac:dyDescent="0.25">
      <c r="B703" s="140" t="str">
        <f>IF(ACOMPANHAMENTO_03[[#This Row],[MAT]]="","",COUNTA($C$8:C703))</f>
        <v/>
      </c>
      <c r="C703" s="3"/>
      <c r="D703" s="28" t="str">
        <f>IFERROR(VLOOKUP(ACOMPANHAMENTO_03[[#This Row],[MAT]],FUNCIONARIOS[],3,FALSE),"")</f>
        <v/>
      </c>
      <c r="E703" s="28" t="str">
        <f>IFERROR(VLOOKUP(ACOMPANHAMENTO_03[[#This Row],[MAT]],FUNCIONARIOS[],4,FALSE),"")</f>
        <v/>
      </c>
      <c r="F703" s="8"/>
      <c r="G703" s="7"/>
      <c r="H703" s="28" t="str">
        <f>IFERROR(VLOOKUP(ACOMPANHAMENTO_03[[#This Row],[COD.S]],TABELA_PRODUÇÃO[[COD]:[SERVIÇOS]],3,FALSE),"")</f>
        <v/>
      </c>
      <c r="I703" s="28" t="str">
        <f>IFERROR(VLOOKUP(ACOMPANHAMENTO_03[[#This Row],[COD.S]],TABELA_PRODUÇÃO[[COD]:[UND.]],4,FALSE),"")</f>
        <v/>
      </c>
      <c r="J703" s="141"/>
      <c r="K703" s="58"/>
      <c r="L703" s="9"/>
      <c r="M70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0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0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03" s="140">
        <f>ACOMPANHAMENTO_03[[#This Row],[QUANT]]</f>
        <v>0</v>
      </c>
    </row>
    <row r="704" spans="2:16" x14ac:dyDescent="0.25">
      <c r="B704" s="140" t="str">
        <f>IF(ACOMPANHAMENTO_03[[#This Row],[MAT]]="","",COUNTA($C$8:C704))</f>
        <v/>
      </c>
      <c r="C704" s="3"/>
      <c r="D704" s="28" t="str">
        <f>IFERROR(VLOOKUP(ACOMPANHAMENTO_03[[#This Row],[MAT]],FUNCIONARIOS[],3,FALSE),"")</f>
        <v/>
      </c>
      <c r="E704" s="28" t="str">
        <f>IFERROR(VLOOKUP(ACOMPANHAMENTO_03[[#This Row],[MAT]],FUNCIONARIOS[],4,FALSE),"")</f>
        <v/>
      </c>
      <c r="F704" s="8"/>
      <c r="G704" s="7"/>
      <c r="H704" s="28" t="str">
        <f>IFERROR(VLOOKUP(ACOMPANHAMENTO_03[[#This Row],[COD.S]],TABELA_PRODUÇÃO[[COD]:[SERVIÇOS]],3,FALSE),"")</f>
        <v/>
      </c>
      <c r="I704" s="28" t="str">
        <f>IFERROR(VLOOKUP(ACOMPANHAMENTO_03[[#This Row],[COD.S]],TABELA_PRODUÇÃO[[COD]:[UND.]],4,FALSE),"")</f>
        <v/>
      </c>
      <c r="J704" s="141"/>
      <c r="K704" s="58"/>
      <c r="L704" s="9"/>
      <c r="M70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0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0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04" s="140">
        <f>ACOMPANHAMENTO_03[[#This Row],[QUANT]]</f>
        <v>0</v>
      </c>
    </row>
    <row r="705" spans="2:16" x14ac:dyDescent="0.25">
      <c r="B705" s="140" t="str">
        <f>IF(ACOMPANHAMENTO_03[[#This Row],[MAT]]="","",COUNTA($C$8:C705))</f>
        <v/>
      </c>
      <c r="C705" s="3"/>
      <c r="D705" s="28" t="str">
        <f>IFERROR(VLOOKUP(ACOMPANHAMENTO_03[[#This Row],[MAT]],FUNCIONARIOS[],3,FALSE),"")</f>
        <v/>
      </c>
      <c r="E705" s="28" t="str">
        <f>IFERROR(VLOOKUP(ACOMPANHAMENTO_03[[#This Row],[MAT]],FUNCIONARIOS[],4,FALSE),"")</f>
        <v/>
      </c>
      <c r="F705" s="8"/>
      <c r="G705" s="7"/>
      <c r="H705" s="28" t="str">
        <f>IFERROR(VLOOKUP(ACOMPANHAMENTO_03[[#This Row],[COD.S]],TABELA_PRODUÇÃO[[COD]:[SERVIÇOS]],3,FALSE),"")</f>
        <v/>
      </c>
      <c r="I705" s="28" t="str">
        <f>IFERROR(VLOOKUP(ACOMPANHAMENTO_03[[#This Row],[COD.S]],TABELA_PRODUÇÃO[[COD]:[UND.]],4,FALSE),"")</f>
        <v/>
      </c>
      <c r="J705" s="141"/>
      <c r="K705" s="58"/>
      <c r="L705" s="9"/>
      <c r="M70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0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0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05" s="140">
        <f>ACOMPANHAMENTO_03[[#This Row],[QUANT]]</f>
        <v>0</v>
      </c>
    </row>
    <row r="706" spans="2:16" x14ac:dyDescent="0.25">
      <c r="B706" s="140" t="str">
        <f>IF(ACOMPANHAMENTO_03[[#This Row],[MAT]]="","",COUNTA($C$8:C706))</f>
        <v/>
      </c>
      <c r="C706" s="3"/>
      <c r="D706" s="28" t="str">
        <f>IFERROR(VLOOKUP(ACOMPANHAMENTO_03[[#This Row],[MAT]],FUNCIONARIOS[],3,FALSE),"")</f>
        <v/>
      </c>
      <c r="E706" s="28" t="str">
        <f>IFERROR(VLOOKUP(ACOMPANHAMENTO_03[[#This Row],[MAT]],FUNCIONARIOS[],4,FALSE),"")</f>
        <v/>
      </c>
      <c r="F706" s="8"/>
      <c r="G706" s="7"/>
      <c r="H706" s="28" t="str">
        <f>IFERROR(VLOOKUP(ACOMPANHAMENTO_03[[#This Row],[COD.S]],TABELA_PRODUÇÃO[[COD]:[SERVIÇOS]],3,FALSE),"")</f>
        <v/>
      </c>
      <c r="I706" s="28" t="str">
        <f>IFERROR(VLOOKUP(ACOMPANHAMENTO_03[[#This Row],[COD.S]],TABELA_PRODUÇÃO[[COD]:[UND.]],4,FALSE),"")</f>
        <v/>
      </c>
      <c r="J706" s="141"/>
      <c r="K706" s="58"/>
      <c r="L706" s="9"/>
      <c r="M70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0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0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06" s="140">
        <f>ACOMPANHAMENTO_03[[#This Row],[QUANT]]</f>
        <v>0</v>
      </c>
    </row>
    <row r="707" spans="2:16" x14ac:dyDescent="0.25">
      <c r="B707" s="140" t="str">
        <f>IF(ACOMPANHAMENTO_03[[#This Row],[MAT]]="","",COUNTA($C$8:C707))</f>
        <v/>
      </c>
      <c r="C707" s="3"/>
      <c r="D707" s="28" t="str">
        <f>IFERROR(VLOOKUP(ACOMPANHAMENTO_03[[#This Row],[MAT]],FUNCIONARIOS[],3,FALSE),"")</f>
        <v/>
      </c>
      <c r="E707" s="28" t="str">
        <f>IFERROR(VLOOKUP(ACOMPANHAMENTO_03[[#This Row],[MAT]],FUNCIONARIOS[],4,FALSE),"")</f>
        <v/>
      </c>
      <c r="F707" s="8"/>
      <c r="G707" s="7"/>
      <c r="H707" s="28" t="str">
        <f>IFERROR(VLOOKUP(ACOMPANHAMENTO_03[[#This Row],[COD.S]],TABELA_PRODUÇÃO[[COD]:[SERVIÇOS]],3,FALSE),"")</f>
        <v/>
      </c>
      <c r="I707" s="28" t="str">
        <f>IFERROR(VLOOKUP(ACOMPANHAMENTO_03[[#This Row],[COD.S]],TABELA_PRODUÇÃO[[COD]:[UND.]],4,FALSE),"")</f>
        <v/>
      </c>
      <c r="J707" s="141"/>
      <c r="K707" s="58"/>
      <c r="L707" s="9"/>
      <c r="M70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0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0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07" s="140">
        <f>ACOMPANHAMENTO_03[[#This Row],[QUANT]]</f>
        <v>0</v>
      </c>
    </row>
    <row r="708" spans="2:16" x14ac:dyDescent="0.25">
      <c r="B708" s="140" t="str">
        <f>IF(ACOMPANHAMENTO_03[[#This Row],[MAT]]="","",COUNTA($C$8:C708))</f>
        <v/>
      </c>
      <c r="C708" s="3"/>
      <c r="D708" s="28" t="str">
        <f>IFERROR(VLOOKUP(ACOMPANHAMENTO_03[[#This Row],[MAT]],FUNCIONARIOS[],3,FALSE),"")</f>
        <v/>
      </c>
      <c r="E708" s="28" t="str">
        <f>IFERROR(VLOOKUP(ACOMPANHAMENTO_03[[#This Row],[MAT]],FUNCIONARIOS[],4,FALSE),"")</f>
        <v/>
      </c>
      <c r="F708" s="8"/>
      <c r="G708" s="7"/>
      <c r="H708" s="28" t="str">
        <f>IFERROR(VLOOKUP(ACOMPANHAMENTO_03[[#This Row],[COD.S]],TABELA_PRODUÇÃO[[COD]:[SERVIÇOS]],3,FALSE),"")</f>
        <v/>
      </c>
      <c r="I708" s="28" t="str">
        <f>IFERROR(VLOOKUP(ACOMPANHAMENTO_03[[#This Row],[COD.S]],TABELA_PRODUÇÃO[[COD]:[UND.]],4,FALSE),"")</f>
        <v/>
      </c>
      <c r="J708" s="141"/>
      <c r="K708" s="58"/>
      <c r="L708" s="9"/>
      <c r="M70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0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0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08" s="140">
        <f>ACOMPANHAMENTO_03[[#This Row],[QUANT]]</f>
        <v>0</v>
      </c>
    </row>
    <row r="709" spans="2:16" x14ac:dyDescent="0.25">
      <c r="B709" s="140" t="str">
        <f>IF(ACOMPANHAMENTO_03[[#This Row],[MAT]]="","",COUNTA($C$8:C709))</f>
        <v/>
      </c>
      <c r="C709" s="3"/>
      <c r="D709" s="28" t="str">
        <f>IFERROR(VLOOKUP(ACOMPANHAMENTO_03[[#This Row],[MAT]],FUNCIONARIOS[],3,FALSE),"")</f>
        <v/>
      </c>
      <c r="E709" s="28" t="str">
        <f>IFERROR(VLOOKUP(ACOMPANHAMENTO_03[[#This Row],[MAT]],FUNCIONARIOS[],4,FALSE),"")</f>
        <v/>
      </c>
      <c r="F709" s="8"/>
      <c r="G709" s="7"/>
      <c r="H709" s="28" t="str">
        <f>IFERROR(VLOOKUP(ACOMPANHAMENTO_03[[#This Row],[COD.S]],TABELA_PRODUÇÃO[[COD]:[SERVIÇOS]],3,FALSE),"")</f>
        <v/>
      </c>
      <c r="I709" s="28" t="str">
        <f>IFERROR(VLOOKUP(ACOMPANHAMENTO_03[[#This Row],[COD.S]],TABELA_PRODUÇÃO[[COD]:[UND.]],4,FALSE),"")</f>
        <v/>
      </c>
      <c r="J709" s="141"/>
      <c r="K709" s="58"/>
      <c r="L709" s="9"/>
      <c r="M70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0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0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09" s="140">
        <f>ACOMPANHAMENTO_03[[#This Row],[QUANT]]</f>
        <v>0</v>
      </c>
    </row>
    <row r="710" spans="2:16" x14ac:dyDescent="0.25">
      <c r="B710" s="140" t="str">
        <f>IF(ACOMPANHAMENTO_03[[#This Row],[MAT]]="","",COUNTA($C$8:C710))</f>
        <v/>
      </c>
      <c r="C710" s="3"/>
      <c r="D710" s="28" t="str">
        <f>IFERROR(VLOOKUP(ACOMPANHAMENTO_03[[#This Row],[MAT]],FUNCIONARIOS[],3,FALSE),"")</f>
        <v/>
      </c>
      <c r="E710" s="28" t="str">
        <f>IFERROR(VLOOKUP(ACOMPANHAMENTO_03[[#This Row],[MAT]],FUNCIONARIOS[],4,FALSE),"")</f>
        <v/>
      </c>
      <c r="F710" s="8"/>
      <c r="G710" s="7"/>
      <c r="H710" s="28" t="str">
        <f>IFERROR(VLOOKUP(ACOMPANHAMENTO_03[[#This Row],[COD.S]],TABELA_PRODUÇÃO[[COD]:[SERVIÇOS]],3,FALSE),"")</f>
        <v/>
      </c>
      <c r="I710" s="28" t="str">
        <f>IFERROR(VLOOKUP(ACOMPANHAMENTO_03[[#This Row],[COD.S]],TABELA_PRODUÇÃO[[COD]:[UND.]],4,FALSE),"")</f>
        <v/>
      </c>
      <c r="J710" s="141"/>
      <c r="K710" s="58"/>
      <c r="L710" s="9"/>
      <c r="M71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1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1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10" s="140">
        <f>ACOMPANHAMENTO_03[[#This Row],[QUANT]]</f>
        <v>0</v>
      </c>
    </row>
    <row r="711" spans="2:16" x14ac:dyDescent="0.25">
      <c r="B711" s="140" t="str">
        <f>IF(ACOMPANHAMENTO_03[[#This Row],[MAT]]="","",COUNTA($C$8:C711))</f>
        <v/>
      </c>
      <c r="C711" s="3"/>
      <c r="D711" s="28" t="str">
        <f>IFERROR(VLOOKUP(ACOMPANHAMENTO_03[[#This Row],[MAT]],FUNCIONARIOS[],3,FALSE),"")</f>
        <v/>
      </c>
      <c r="E711" s="28" t="str">
        <f>IFERROR(VLOOKUP(ACOMPANHAMENTO_03[[#This Row],[MAT]],FUNCIONARIOS[],4,FALSE),"")</f>
        <v/>
      </c>
      <c r="F711" s="8"/>
      <c r="G711" s="7"/>
      <c r="H711" s="28" t="str">
        <f>IFERROR(VLOOKUP(ACOMPANHAMENTO_03[[#This Row],[COD.S]],TABELA_PRODUÇÃO[[COD]:[SERVIÇOS]],3,FALSE),"")</f>
        <v/>
      </c>
      <c r="I711" s="28" t="str">
        <f>IFERROR(VLOOKUP(ACOMPANHAMENTO_03[[#This Row],[COD.S]],TABELA_PRODUÇÃO[[COD]:[UND.]],4,FALSE),"")</f>
        <v/>
      </c>
      <c r="J711" s="141"/>
      <c r="K711" s="58"/>
      <c r="L711" s="9"/>
      <c r="M71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1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1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11" s="140">
        <f>ACOMPANHAMENTO_03[[#This Row],[QUANT]]</f>
        <v>0</v>
      </c>
    </row>
    <row r="712" spans="2:16" x14ac:dyDescent="0.25">
      <c r="B712" s="140" t="str">
        <f>IF(ACOMPANHAMENTO_03[[#This Row],[MAT]]="","",COUNTA($C$8:C712))</f>
        <v/>
      </c>
      <c r="C712" s="3"/>
      <c r="D712" s="28" t="str">
        <f>IFERROR(VLOOKUP(ACOMPANHAMENTO_03[[#This Row],[MAT]],FUNCIONARIOS[],3,FALSE),"")</f>
        <v/>
      </c>
      <c r="E712" s="28" t="str">
        <f>IFERROR(VLOOKUP(ACOMPANHAMENTO_03[[#This Row],[MAT]],FUNCIONARIOS[],4,FALSE),"")</f>
        <v/>
      </c>
      <c r="F712" s="8"/>
      <c r="G712" s="7"/>
      <c r="H712" s="28" t="str">
        <f>IFERROR(VLOOKUP(ACOMPANHAMENTO_03[[#This Row],[COD.S]],TABELA_PRODUÇÃO[[COD]:[SERVIÇOS]],3,FALSE),"")</f>
        <v/>
      </c>
      <c r="I712" s="28" t="str">
        <f>IFERROR(VLOOKUP(ACOMPANHAMENTO_03[[#This Row],[COD.S]],TABELA_PRODUÇÃO[[COD]:[UND.]],4,FALSE),"")</f>
        <v/>
      </c>
      <c r="J712" s="141"/>
      <c r="K712" s="58"/>
      <c r="L712" s="9"/>
      <c r="M71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1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1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12" s="140">
        <f>ACOMPANHAMENTO_03[[#This Row],[QUANT]]</f>
        <v>0</v>
      </c>
    </row>
    <row r="713" spans="2:16" x14ac:dyDescent="0.25">
      <c r="B713" s="140" t="str">
        <f>IF(ACOMPANHAMENTO_03[[#This Row],[MAT]]="","",COUNTA($C$8:C713))</f>
        <v/>
      </c>
      <c r="C713" s="3"/>
      <c r="D713" s="28" t="str">
        <f>IFERROR(VLOOKUP(ACOMPANHAMENTO_03[[#This Row],[MAT]],FUNCIONARIOS[],3,FALSE),"")</f>
        <v/>
      </c>
      <c r="E713" s="28" t="str">
        <f>IFERROR(VLOOKUP(ACOMPANHAMENTO_03[[#This Row],[MAT]],FUNCIONARIOS[],4,FALSE),"")</f>
        <v/>
      </c>
      <c r="F713" s="8"/>
      <c r="G713" s="7"/>
      <c r="H713" s="28" t="str">
        <f>IFERROR(VLOOKUP(ACOMPANHAMENTO_03[[#This Row],[COD.S]],TABELA_PRODUÇÃO[[COD]:[SERVIÇOS]],3,FALSE),"")</f>
        <v/>
      </c>
      <c r="I713" s="28" t="str">
        <f>IFERROR(VLOOKUP(ACOMPANHAMENTO_03[[#This Row],[COD.S]],TABELA_PRODUÇÃO[[COD]:[UND.]],4,FALSE),"")</f>
        <v/>
      </c>
      <c r="J713" s="141"/>
      <c r="K713" s="58"/>
      <c r="L713" s="9"/>
      <c r="M71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1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1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13" s="140">
        <f>ACOMPANHAMENTO_03[[#This Row],[QUANT]]</f>
        <v>0</v>
      </c>
    </row>
    <row r="714" spans="2:16" x14ac:dyDescent="0.25">
      <c r="B714" s="140" t="str">
        <f>IF(ACOMPANHAMENTO_03[[#This Row],[MAT]]="","",COUNTA($C$8:C714))</f>
        <v/>
      </c>
      <c r="C714" s="3"/>
      <c r="D714" s="28" t="str">
        <f>IFERROR(VLOOKUP(ACOMPANHAMENTO_03[[#This Row],[MAT]],FUNCIONARIOS[],3,FALSE),"")</f>
        <v/>
      </c>
      <c r="E714" s="28" t="str">
        <f>IFERROR(VLOOKUP(ACOMPANHAMENTO_03[[#This Row],[MAT]],FUNCIONARIOS[],4,FALSE),"")</f>
        <v/>
      </c>
      <c r="F714" s="8"/>
      <c r="G714" s="7"/>
      <c r="H714" s="28" t="str">
        <f>IFERROR(VLOOKUP(ACOMPANHAMENTO_03[[#This Row],[COD.S]],TABELA_PRODUÇÃO[[COD]:[SERVIÇOS]],3,FALSE),"")</f>
        <v/>
      </c>
      <c r="I714" s="28" t="str">
        <f>IFERROR(VLOOKUP(ACOMPANHAMENTO_03[[#This Row],[COD.S]],TABELA_PRODUÇÃO[[COD]:[UND.]],4,FALSE),"")</f>
        <v/>
      </c>
      <c r="J714" s="141"/>
      <c r="K714" s="58"/>
      <c r="L714" s="9"/>
      <c r="M71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1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1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14" s="140">
        <f>ACOMPANHAMENTO_03[[#This Row],[QUANT]]</f>
        <v>0</v>
      </c>
    </row>
    <row r="715" spans="2:16" x14ac:dyDescent="0.25">
      <c r="B715" s="140" t="str">
        <f>IF(ACOMPANHAMENTO_03[[#This Row],[MAT]]="","",COUNTA($C$8:C715))</f>
        <v/>
      </c>
      <c r="C715" s="3"/>
      <c r="D715" s="28" t="str">
        <f>IFERROR(VLOOKUP(ACOMPANHAMENTO_03[[#This Row],[MAT]],FUNCIONARIOS[],3,FALSE),"")</f>
        <v/>
      </c>
      <c r="E715" s="28" t="str">
        <f>IFERROR(VLOOKUP(ACOMPANHAMENTO_03[[#This Row],[MAT]],FUNCIONARIOS[],4,FALSE),"")</f>
        <v/>
      </c>
      <c r="F715" s="8"/>
      <c r="G715" s="7"/>
      <c r="H715" s="28" t="str">
        <f>IFERROR(VLOOKUP(ACOMPANHAMENTO_03[[#This Row],[COD.S]],TABELA_PRODUÇÃO[[COD]:[SERVIÇOS]],3,FALSE),"")</f>
        <v/>
      </c>
      <c r="I715" s="28" t="str">
        <f>IFERROR(VLOOKUP(ACOMPANHAMENTO_03[[#This Row],[COD.S]],TABELA_PRODUÇÃO[[COD]:[UND.]],4,FALSE),"")</f>
        <v/>
      </c>
      <c r="J715" s="141"/>
      <c r="K715" s="58"/>
      <c r="L715" s="9"/>
      <c r="M71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1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1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15" s="140">
        <f>ACOMPANHAMENTO_03[[#This Row],[QUANT]]</f>
        <v>0</v>
      </c>
    </row>
    <row r="716" spans="2:16" x14ac:dyDescent="0.25">
      <c r="B716" s="140" t="str">
        <f>IF(ACOMPANHAMENTO_03[[#This Row],[MAT]]="","",COUNTA($C$8:C716))</f>
        <v/>
      </c>
      <c r="C716" s="3"/>
      <c r="D716" s="28" t="str">
        <f>IFERROR(VLOOKUP(ACOMPANHAMENTO_03[[#This Row],[MAT]],FUNCIONARIOS[],3,FALSE),"")</f>
        <v/>
      </c>
      <c r="E716" s="28" t="str">
        <f>IFERROR(VLOOKUP(ACOMPANHAMENTO_03[[#This Row],[MAT]],FUNCIONARIOS[],4,FALSE),"")</f>
        <v/>
      </c>
      <c r="F716" s="8"/>
      <c r="G716" s="7"/>
      <c r="H716" s="28" t="str">
        <f>IFERROR(VLOOKUP(ACOMPANHAMENTO_03[[#This Row],[COD.S]],TABELA_PRODUÇÃO[[COD]:[SERVIÇOS]],3,FALSE),"")</f>
        <v/>
      </c>
      <c r="I716" s="28" t="str">
        <f>IFERROR(VLOOKUP(ACOMPANHAMENTO_03[[#This Row],[COD.S]],TABELA_PRODUÇÃO[[COD]:[UND.]],4,FALSE),"")</f>
        <v/>
      </c>
      <c r="J716" s="141"/>
      <c r="K716" s="58"/>
      <c r="L716" s="9"/>
      <c r="M71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1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1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16" s="140">
        <f>ACOMPANHAMENTO_03[[#This Row],[QUANT]]</f>
        <v>0</v>
      </c>
    </row>
    <row r="717" spans="2:16" x14ac:dyDescent="0.25">
      <c r="B717" s="140" t="str">
        <f>IF(ACOMPANHAMENTO_03[[#This Row],[MAT]]="","",COUNTA($C$8:C717))</f>
        <v/>
      </c>
      <c r="C717" s="3"/>
      <c r="D717" s="28" t="str">
        <f>IFERROR(VLOOKUP(ACOMPANHAMENTO_03[[#This Row],[MAT]],FUNCIONARIOS[],3,FALSE),"")</f>
        <v/>
      </c>
      <c r="E717" s="28" t="str">
        <f>IFERROR(VLOOKUP(ACOMPANHAMENTO_03[[#This Row],[MAT]],FUNCIONARIOS[],4,FALSE),"")</f>
        <v/>
      </c>
      <c r="F717" s="8"/>
      <c r="G717" s="7"/>
      <c r="H717" s="28" t="str">
        <f>IFERROR(VLOOKUP(ACOMPANHAMENTO_03[[#This Row],[COD.S]],TABELA_PRODUÇÃO[[COD]:[SERVIÇOS]],3,FALSE),"")</f>
        <v/>
      </c>
      <c r="I717" s="28" t="str">
        <f>IFERROR(VLOOKUP(ACOMPANHAMENTO_03[[#This Row],[COD.S]],TABELA_PRODUÇÃO[[COD]:[UND.]],4,FALSE),"")</f>
        <v/>
      </c>
      <c r="J717" s="141"/>
      <c r="K717" s="58"/>
      <c r="L717" s="9"/>
      <c r="M71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1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1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17" s="140">
        <f>ACOMPANHAMENTO_03[[#This Row],[QUANT]]</f>
        <v>0</v>
      </c>
    </row>
    <row r="718" spans="2:16" x14ac:dyDescent="0.25">
      <c r="B718" s="140" t="str">
        <f>IF(ACOMPANHAMENTO_03[[#This Row],[MAT]]="","",COUNTA($C$8:C718))</f>
        <v/>
      </c>
      <c r="C718" s="3"/>
      <c r="D718" s="28" t="str">
        <f>IFERROR(VLOOKUP(ACOMPANHAMENTO_03[[#This Row],[MAT]],FUNCIONARIOS[],3,FALSE),"")</f>
        <v/>
      </c>
      <c r="E718" s="28" t="str">
        <f>IFERROR(VLOOKUP(ACOMPANHAMENTO_03[[#This Row],[MAT]],FUNCIONARIOS[],4,FALSE),"")</f>
        <v/>
      </c>
      <c r="F718" s="8"/>
      <c r="G718" s="7"/>
      <c r="H718" s="28" t="str">
        <f>IFERROR(VLOOKUP(ACOMPANHAMENTO_03[[#This Row],[COD.S]],TABELA_PRODUÇÃO[[COD]:[SERVIÇOS]],3,FALSE),"")</f>
        <v/>
      </c>
      <c r="I718" s="28" t="str">
        <f>IFERROR(VLOOKUP(ACOMPANHAMENTO_03[[#This Row],[COD.S]],TABELA_PRODUÇÃO[[COD]:[UND.]],4,FALSE),"")</f>
        <v/>
      </c>
      <c r="J718" s="141"/>
      <c r="K718" s="58"/>
      <c r="L718" s="9"/>
      <c r="M71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1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1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18" s="140">
        <f>ACOMPANHAMENTO_03[[#This Row],[QUANT]]</f>
        <v>0</v>
      </c>
    </row>
    <row r="719" spans="2:16" x14ac:dyDescent="0.25">
      <c r="B719" s="140" t="str">
        <f>IF(ACOMPANHAMENTO_03[[#This Row],[MAT]]="","",COUNTA($C$8:C719))</f>
        <v/>
      </c>
      <c r="C719" s="3"/>
      <c r="D719" s="28" t="str">
        <f>IFERROR(VLOOKUP(ACOMPANHAMENTO_03[[#This Row],[MAT]],FUNCIONARIOS[],3,FALSE),"")</f>
        <v/>
      </c>
      <c r="E719" s="28" t="str">
        <f>IFERROR(VLOOKUP(ACOMPANHAMENTO_03[[#This Row],[MAT]],FUNCIONARIOS[],4,FALSE),"")</f>
        <v/>
      </c>
      <c r="F719" s="8"/>
      <c r="G719" s="7"/>
      <c r="H719" s="28" t="str">
        <f>IFERROR(VLOOKUP(ACOMPANHAMENTO_03[[#This Row],[COD.S]],TABELA_PRODUÇÃO[[COD]:[SERVIÇOS]],3,FALSE),"")</f>
        <v/>
      </c>
      <c r="I719" s="28" t="str">
        <f>IFERROR(VLOOKUP(ACOMPANHAMENTO_03[[#This Row],[COD.S]],TABELA_PRODUÇÃO[[COD]:[UND.]],4,FALSE),"")</f>
        <v/>
      </c>
      <c r="J719" s="141"/>
      <c r="K719" s="58"/>
      <c r="L719" s="9"/>
      <c r="M71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1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1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19" s="140">
        <f>ACOMPANHAMENTO_03[[#This Row],[QUANT]]</f>
        <v>0</v>
      </c>
    </row>
    <row r="720" spans="2:16" x14ac:dyDescent="0.25">
      <c r="B720" s="140" t="str">
        <f>IF(ACOMPANHAMENTO_03[[#This Row],[MAT]]="","",COUNTA($C$8:C720))</f>
        <v/>
      </c>
      <c r="C720" s="3"/>
      <c r="D720" s="28" t="str">
        <f>IFERROR(VLOOKUP(ACOMPANHAMENTO_03[[#This Row],[MAT]],FUNCIONARIOS[],3,FALSE),"")</f>
        <v/>
      </c>
      <c r="E720" s="28" t="str">
        <f>IFERROR(VLOOKUP(ACOMPANHAMENTO_03[[#This Row],[MAT]],FUNCIONARIOS[],4,FALSE),"")</f>
        <v/>
      </c>
      <c r="F720" s="8"/>
      <c r="G720" s="7"/>
      <c r="H720" s="28" t="str">
        <f>IFERROR(VLOOKUP(ACOMPANHAMENTO_03[[#This Row],[COD.S]],TABELA_PRODUÇÃO[[COD]:[SERVIÇOS]],3,FALSE),"")</f>
        <v/>
      </c>
      <c r="I720" s="28" t="str">
        <f>IFERROR(VLOOKUP(ACOMPANHAMENTO_03[[#This Row],[COD.S]],TABELA_PRODUÇÃO[[COD]:[UND.]],4,FALSE),"")</f>
        <v/>
      </c>
      <c r="J720" s="141"/>
      <c r="K720" s="58"/>
      <c r="L720" s="9"/>
      <c r="M72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2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2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20" s="140">
        <f>ACOMPANHAMENTO_03[[#This Row],[QUANT]]</f>
        <v>0</v>
      </c>
    </row>
    <row r="721" spans="2:16" x14ac:dyDescent="0.25">
      <c r="B721" s="140" t="str">
        <f>IF(ACOMPANHAMENTO_03[[#This Row],[MAT]]="","",COUNTA($C$8:C721))</f>
        <v/>
      </c>
      <c r="C721" s="3"/>
      <c r="D721" s="28" t="str">
        <f>IFERROR(VLOOKUP(ACOMPANHAMENTO_03[[#This Row],[MAT]],FUNCIONARIOS[],3,FALSE),"")</f>
        <v/>
      </c>
      <c r="E721" s="28" t="str">
        <f>IFERROR(VLOOKUP(ACOMPANHAMENTO_03[[#This Row],[MAT]],FUNCIONARIOS[],4,FALSE),"")</f>
        <v/>
      </c>
      <c r="F721" s="8"/>
      <c r="G721" s="7"/>
      <c r="H721" s="28" t="str">
        <f>IFERROR(VLOOKUP(ACOMPANHAMENTO_03[[#This Row],[COD.S]],TABELA_PRODUÇÃO[[COD]:[SERVIÇOS]],3,FALSE),"")</f>
        <v/>
      </c>
      <c r="I721" s="28" t="str">
        <f>IFERROR(VLOOKUP(ACOMPANHAMENTO_03[[#This Row],[COD.S]],TABELA_PRODUÇÃO[[COD]:[UND.]],4,FALSE),"")</f>
        <v/>
      </c>
      <c r="J721" s="141"/>
      <c r="K721" s="58"/>
      <c r="L721" s="9"/>
      <c r="M72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2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2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21" s="140">
        <f>ACOMPANHAMENTO_03[[#This Row],[QUANT]]</f>
        <v>0</v>
      </c>
    </row>
    <row r="722" spans="2:16" x14ac:dyDescent="0.25">
      <c r="B722" s="140" t="str">
        <f>IF(ACOMPANHAMENTO_03[[#This Row],[MAT]]="","",COUNTA($C$8:C722))</f>
        <v/>
      </c>
      <c r="C722" s="3"/>
      <c r="D722" s="28" t="str">
        <f>IFERROR(VLOOKUP(ACOMPANHAMENTO_03[[#This Row],[MAT]],FUNCIONARIOS[],3,FALSE),"")</f>
        <v/>
      </c>
      <c r="E722" s="28" t="str">
        <f>IFERROR(VLOOKUP(ACOMPANHAMENTO_03[[#This Row],[MAT]],FUNCIONARIOS[],4,FALSE),"")</f>
        <v/>
      </c>
      <c r="F722" s="8"/>
      <c r="G722" s="7"/>
      <c r="H722" s="28" t="str">
        <f>IFERROR(VLOOKUP(ACOMPANHAMENTO_03[[#This Row],[COD.S]],TABELA_PRODUÇÃO[[COD]:[SERVIÇOS]],3,FALSE),"")</f>
        <v/>
      </c>
      <c r="I722" s="28" t="str">
        <f>IFERROR(VLOOKUP(ACOMPANHAMENTO_03[[#This Row],[COD.S]],TABELA_PRODUÇÃO[[COD]:[UND.]],4,FALSE),"")</f>
        <v/>
      </c>
      <c r="J722" s="141"/>
      <c r="K722" s="58"/>
      <c r="L722" s="9"/>
      <c r="M72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2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2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22" s="140">
        <f>ACOMPANHAMENTO_03[[#This Row],[QUANT]]</f>
        <v>0</v>
      </c>
    </row>
    <row r="723" spans="2:16" x14ac:dyDescent="0.25">
      <c r="B723" s="140" t="str">
        <f>IF(ACOMPANHAMENTO_03[[#This Row],[MAT]]="","",COUNTA($C$8:C723))</f>
        <v/>
      </c>
      <c r="C723" s="3"/>
      <c r="D723" s="28" t="str">
        <f>IFERROR(VLOOKUP(ACOMPANHAMENTO_03[[#This Row],[MAT]],FUNCIONARIOS[],3,FALSE),"")</f>
        <v/>
      </c>
      <c r="E723" s="28" t="str">
        <f>IFERROR(VLOOKUP(ACOMPANHAMENTO_03[[#This Row],[MAT]],FUNCIONARIOS[],4,FALSE),"")</f>
        <v/>
      </c>
      <c r="F723" s="8"/>
      <c r="G723" s="7"/>
      <c r="H723" s="28" t="str">
        <f>IFERROR(VLOOKUP(ACOMPANHAMENTO_03[[#This Row],[COD.S]],TABELA_PRODUÇÃO[[COD]:[SERVIÇOS]],3,FALSE),"")</f>
        <v/>
      </c>
      <c r="I723" s="28" t="str">
        <f>IFERROR(VLOOKUP(ACOMPANHAMENTO_03[[#This Row],[COD.S]],TABELA_PRODUÇÃO[[COD]:[UND.]],4,FALSE),"")</f>
        <v/>
      </c>
      <c r="J723" s="141"/>
      <c r="K723" s="58"/>
      <c r="L723" s="9"/>
      <c r="M72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2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2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23" s="140">
        <f>ACOMPANHAMENTO_03[[#This Row],[QUANT]]</f>
        <v>0</v>
      </c>
    </row>
    <row r="724" spans="2:16" x14ac:dyDescent="0.25">
      <c r="B724" s="140" t="str">
        <f>IF(ACOMPANHAMENTO_03[[#This Row],[MAT]]="","",COUNTA($C$8:C724))</f>
        <v/>
      </c>
      <c r="C724" s="3"/>
      <c r="D724" s="28" t="str">
        <f>IFERROR(VLOOKUP(ACOMPANHAMENTO_03[[#This Row],[MAT]],FUNCIONARIOS[],3,FALSE),"")</f>
        <v/>
      </c>
      <c r="E724" s="28" t="str">
        <f>IFERROR(VLOOKUP(ACOMPANHAMENTO_03[[#This Row],[MAT]],FUNCIONARIOS[],4,FALSE),"")</f>
        <v/>
      </c>
      <c r="F724" s="8"/>
      <c r="G724" s="7"/>
      <c r="H724" s="28" t="str">
        <f>IFERROR(VLOOKUP(ACOMPANHAMENTO_03[[#This Row],[COD.S]],TABELA_PRODUÇÃO[[COD]:[SERVIÇOS]],3,FALSE),"")</f>
        <v/>
      </c>
      <c r="I724" s="28" t="str">
        <f>IFERROR(VLOOKUP(ACOMPANHAMENTO_03[[#This Row],[COD.S]],TABELA_PRODUÇÃO[[COD]:[UND.]],4,FALSE),"")</f>
        <v/>
      </c>
      <c r="J724" s="141"/>
      <c r="K724" s="58"/>
      <c r="L724" s="9"/>
      <c r="M72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2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2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24" s="140">
        <f>ACOMPANHAMENTO_03[[#This Row],[QUANT]]</f>
        <v>0</v>
      </c>
    </row>
    <row r="725" spans="2:16" x14ac:dyDescent="0.25">
      <c r="B725" s="140" t="str">
        <f>IF(ACOMPANHAMENTO_03[[#This Row],[MAT]]="","",COUNTA($C$8:C725))</f>
        <v/>
      </c>
      <c r="C725" s="3"/>
      <c r="D725" s="28" t="str">
        <f>IFERROR(VLOOKUP(ACOMPANHAMENTO_03[[#This Row],[MAT]],FUNCIONARIOS[],3,FALSE),"")</f>
        <v/>
      </c>
      <c r="E725" s="28" t="str">
        <f>IFERROR(VLOOKUP(ACOMPANHAMENTO_03[[#This Row],[MAT]],FUNCIONARIOS[],4,FALSE),"")</f>
        <v/>
      </c>
      <c r="F725" s="8"/>
      <c r="G725" s="7"/>
      <c r="H725" s="28" t="str">
        <f>IFERROR(VLOOKUP(ACOMPANHAMENTO_03[[#This Row],[COD.S]],TABELA_PRODUÇÃO[[COD]:[SERVIÇOS]],3,FALSE),"")</f>
        <v/>
      </c>
      <c r="I725" s="28" t="str">
        <f>IFERROR(VLOOKUP(ACOMPANHAMENTO_03[[#This Row],[COD.S]],TABELA_PRODUÇÃO[[COD]:[UND.]],4,FALSE),"")</f>
        <v/>
      </c>
      <c r="J725" s="141"/>
      <c r="K725" s="58"/>
      <c r="L725" s="9"/>
      <c r="M72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2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2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25" s="140">
        <f>ACOMPANHAMENTO_03[[#This Row],[QUANT]]</f>
        <v>0</v>
      </c>
    </row>
    <row r="726" spans="2:16" x14ac:dyDescent="0.25">
      <c r="B726" s="140" t="str">
        <f>IF(ACOMPANHAMENTO_03[[#This Row],[MAT]]="","",COUNTA($C$8:C726))</f>
        <v/>
      </c>
      <c r="C726" s="3"/>
      <c r="D726" s="28" t="str">
        <f>IFERROR(VLOOKUP(ACOMPANHAMENTO_03[[#This Row],[MAT]],FUNCIONARIOS[],3,FALSE),"")</f>
        <v/>
      </c>
      <c r="E726" s="28" t="str">
        <f>IFERROR(VLOOKUP(ACOMPANHAMENTO_03[[#This Row],[MAT]],FUNCIONARIOS[],4,FALSE),"")</f>
        <v/>
      </c>
      <c r="F726" s="8"/>
      <c r="G726" s="7"/>
      <c r="H726" s="28" t="str">
        <f>IFERROR(VLOOKUP(ACOMPANHAMENTO_03[[#This Row],[COD.S]],TABELA_PRODUÇÃO[[COD]:[SERVIÇOS]],3,FALSE),"")</f>
        <v/>
      </c>
      <c r="I726" s="28" t="str">
        <f>IFERROR(VLOOKUP(ACOMPANHAMENTO_03[[#This Row],[COD.S]],TABELA_PRODUÇÃO[[COD]:[UND.]],4,FALSE),"")</f>
        <v/>
      </c>
      <c r="J726" s="141"/>
      <c r="K726" s="58"/>
      <c r="L726" s="9"/>
      <c r="M72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2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2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26" s="140">
        <f>ACOMPANHAMENTO_03[[#This Row],[QUANT]]</f>
        <v>0</v>
      </c>
    </row>
    <row r="727" spans="2:16" x14ac:dyDescent="0.25">
      <c r="B727" s="140" t="str">
        <f>IF(ACOMPANHAMENTO_03[[#This Row],[MAT]]="","",COUNTA($C$8:C727))</f>
        <v/>
      </c>
      <c r="C727" s="3"/>
      <c r="D727" s="28" t="str">
        <f>IFERROR(VLOOKUP(ACOMPANHAMENTO_03[[#This Row],[MAT]],FUNCIONARIOS[],3,FALSE),"")</f>
        <v/>
      </c>
      <c r="E727" s="28" t="str">
        <f>IFERROR(VLOOKUP(ACOMPANHAMENTO_03[[#This Row],[MAT]],FUNCIONARIOS[],4,FALSE),"")</f>
        <v/>
      </c>
      <c r="F727" s="8"/>
      <c r="G727" s="7"/>
      <c r="H727" s="28" t="str">
        <f>IFERROR(VLOOKUP(ACOMPANHAMENTO_03[[#This Row],[COD.S]],TABELA_PRODUÇÃO[[COD]:[SERVIÇOS]],3,FALSE),"")</f>
        <v/>
      </c>
      <c r="I727" s="28" t="str">
        <f>IFERROR(VLOOKUP(ACOMPANHAMENTO_03[[#This Row],[COD.S]],TABELA_PRODUÇÃO[[COD]:[UND.]],4,FALSE),"")</f>
        <v/>
      </c>
      <c r="J727" s="141"/>
      <c r="K727" s="58"/>
      <c r="L727" s="9"/>
      <c r="M72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2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2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27" s="140">
        <f>ACOMPANHAMENTO_03[[#This Row],[QUANT]]</f>
        <v>0</v>
      </c>
    </row>
    <row r="728" spans="2:16" x14ac:dyDescent="0.25">
      <c r="B728" s="140" t="str">
        <f>IF(ACOMPANHAMENTO_03[[#This Row],[MAT]]="","",COUNTA($C$8:C728))</f>
        <v/>
      </c>
      <c r="C728" s="3"/>
      <c r="D728" s="28" t="str">
        <f>IFERROR(VLOOKUP(ACOMPANHAMENTO_03[[#This Row],[MAT]],FUNCIONARIOS[],3,FALSE),"")</f>
        <v/>
      </c>
      <c r="E728" s="28" t="str">
        <f>IFERROR(VLOOKUP(ACOMPANHAMENTO_03[[#This Row],[MAT]],FUNCIONARIOS[],4,FALSE),"")</f>
        <v/>
      </c>
      <c r="F728" s="8"/>
      <c r="G728" s="7"/>
      <c r="H728" s="28" t="str">
        <f>IFERROR(VLOOKUP(ACOMPANHAMENTO_03[[#This Row],[COD.S]],TABELA_PRODUÇÃO[[COD]:[SERVIÇOS]],3,FALSE),"")</f>
        <v/>
      </c>
      <c r="I728" s="28" t="str">
        <f>IFERROR(VLOOKUP(ACOMPANHAMENTO_03[[#This Row],[COD.S]],TABELA_PRODUÇÃO[[COD]:[UND.]],4,FALSE),"")</f>
        <v/>
      </c>
      <c r="J728" s="141"/>
      <c r="K728" s="58"/>
      <c r="L728" s="9"/>
      <c r="M72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2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2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28" s="140">
        <f>ACOMPANHAMENTO_03[[#This Row],[QUANT]]</f>
        <v>0</v>
      </c>
    </row>
    <row r="729" spans="2:16" x14ac:dyDescent="0.25">
      <c r="B729" s="140" t="str">
        <f>IF(ACOMPANHAMENTO_03[[#This Row],[MAT]]="","",COUNTA($C$8:C729))</f>
        <v/>
      </c>
      <c r="C729" s="3"/>
      <c r="D729" s="28" t="str">
        <f>IFERROR(VLOOKUP(ACOMPANHAMENTO_03[[#This Row],[MAT]],FUNCIONARIOS[],3,FALSE),"")</f>
        <v/>
      </c>
      <c r="E729" s="28" t="str">
        <f>IFERROR(VLOOKUP(ACOMPANHAMENTO_03[[#This Row],[MAT]],FUNCIONARIOS[],4,FALSE),"")</f>
        <v/>
      </c>
      <c r="F729" s="8"/>
      <c r="G729" s="7"/>
      <c r="H729" s="28" t="str">
        <f>IFERROR(VLOOKUP(ACOMPANHAMENTO_03[[#This Row],[COD.S]],TABELA_PRODUÇÃO[[COD]:[SERVIÇOS]],3,FALSE),"")</f>
        <v/>
      </c>
      <c r="I729" s="28" t="str">
        <f>IFERROR(VLOOKUP(ACOMPANHAMENTO_03[[#This Row],[COD.S]],TABELA_PRODUÇÃO[[COD]:[UND.]],4,FALSE),"")</f>
        <v/>
      </c>
      <c r="J729" s="141"/>
      <c r="K729" s="58"/>
      <c r="L729" s="9"/>
      <c r="M72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2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2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29" s="140">
        <f>ACOMPANHAMENTO_03[[#This Row],[QUANT]]</f>
        <v>0</v>
      </c>
    </row>
    <row r="730" spans="2:16" x14ac:dyDescent="0.25">
      <c r="B730" s="140" t="str">
        <f>IF(ACOMPANHAMENTO_03[[#This Row],[MAT]]="","",COUNTA($C$8:C730))</f>
        <v/>
      </c>
      <c r="C730" s="3"/>
      <c r="D730" s="28" t="str">
        <f>IFERROR(VLOOKUP(ACOMPANHAMENTO_03[[#This Row],[MAT]],FUNCIONARIOS[],3,FALSE),"")</f>
        <v/>
      </c>
      <c r="E730" s="28" t="str">
        <f>IFERROR(VLOOKUP(ACOMPANHAMENTO_03[[#This Row],[MAT]],FUNCIONARIOS[],4,FALSE),"")</f>
        <v/>
      </c>
      <c r="F730" s="8"/>
      <c r="G730" s="7"/>
      <c r="H730" s="28" t="str">
        <f>IFERROR(VLOOKUP(ACOMPANHAMENTO_03[[#This Row],[COD.S]],TABELA_PRODUÇÃO[[COD]:[SERVIÇOS]],3,FALSE),"")</f>
        <v/>
      </c>
      <c r="I730" s="28" t="str">
        <f>IFERROR(VLOOKUP(ACOMPANHAMENTO_03[[#This Row],[COD.S]],TABELA_PRODUÇÃO[[COD]:[UND.]],4,FALSE),"")</f>
        <v/>
      </c>
      <c r="J730" s="141"/>
      <c r="K730" s="58"/>
      <c r="L730" s="9"/>
      <c r="M73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3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3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30" s="140">
        <f>ACOMPANHAMENTO_03[[#This Row],[QUANT]]</f>
        <v>0</v>
      </c>
    </row>
    <row r="731" spans="2:16" x14ac:dyDescent="0.25">
      <c r="B731" s="140" t="str">
        <f>IF(ACOMPANHAMENTO_03[[#This Row],[MAT]]="","",COUNTA($C$8:C731))</f>
        <v/>
      </c>
      <c r="C731" s="3"/>
      <c r="D731" s="28" t="str">
        <f>IFERROR(VLOOKUP(ACOMPANHAMENTO_03[[#This Row],[MAT]],FUNCIONARIOS[],3,FALSE),"")</f>
        <v/>
      </c>
      <c r="E731" s="28" t="str">
        <f>IFERROR(VLOOKUP(ACOMPANHAMENTO_03[[#This Row],[MAT]],FUNCIONARIOS[],4,FALSE),"")</f>
        <v/>
      </c>
      <c r="F731" s="8"/>
      <c r="G731" s="7"/>
      <c r="H731" s="28" t="str">
        <f>IFERROR(VLOOKUP(ACOMPANHAMENTO_03[[#This Row],[COD.S]],TABELA_PRODUÇÃO[[COD]:[SERVIÇOS]],3,FALSE),"")</f>
        <v/>
      </c>
      <c r="I731" s="28" t="str">
        <f>IFERROR(VLOOKUP(ACOMPANHAMENTO_03[[#This Row],[COD.S]],TABELA_PRODUÇÃO[[COD]:[UND.]],4,FALSE),"")</f>
        <v/>
      </c>
      <c r="J731" s="141"/>
      <c r="K731" s="58"/>
      <c r="L731" s="9"/>
      <c r="M73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3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3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31" s="140">
        <f>ACOMPANHAMENTO_03[[#This Row],[QUANT]]</f>
        <v>0</v>
      </c>
    </row>
    <row r="732" spans="2:16" x14ac:dyDescent="0.25">
      <c r="B732" s="140" t="str">
        <f>IF(ACOMPANHAMENTO_03[[#This Row],[MAT]]="","",COUNTA($C$8:C732))</f>
        <v/>
      </c>
      <c r="C732" s="3"/>
      <c r="D732" s="28" t="str">
        <f>IFERROR(VLOOKUP(ACOMPANHAMENTO_03[[#This Row],[MAT]],FUNCIONARIOS[],3,FALSE),"")</f>
        <v/>
      </c>
      <c r="E732" s="28" t="str">
        <f>IFERROR(VLOOKUP(ACOMPANHAMENTO_03[[#This Row],[MAT]],FUNCIONARIOS[],4,FALSE),"")</f>
        <v/>
      </c>
      <c r="F732" s="8"/>
      <c r="G732" s="7"/>
      <c r="H732" s="28" t="str">
        <f>IFERROR(VLOOKUP(ACOMPANHAMENTO_03[[#This Row],[COD.S]],TABELA_PRODUÇÃO[[COD]:[SERVIÇOS]],3,FALSE),"")</f>
        <v/>
      </c>
      <c r="I732" s="28" t="str">
        <f>IFERROR(VLOOKUP(ACOMPANHAMENTO_03[[#This Row],[COD.S]],TABELA_PRODUÇÃO[[COD]:[UND.]],4,FALSE),"")</f>
        <v/>
      </c>
      <c r="J732" s="141"/>
      <c r="K732" s="58"/>
      <c r="L732" s="9"/>
      <c r="M73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3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3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32" s="140">
        <f>ACOMPANHAMENTO_03[[#This Row],[QUANT]]</f>
        <v>0</v>
      </c>
    </row>
    <row r="733" spans="2:16" x14ac:dyDescent="0.25">
      <c r="B733" s="140" t="str">
        <f>IF(ACOMPANHAMENTO_03[[#This Row],[MAT]]="","",COUNTA($C$8:C733))</f>
        <v/>
      </c>
      <c r="C733" s="3"/>
      <c r="D733" s="28" t="str">
        <f>IFERROR(VLOOKUP(ACOMPANHAMENTO_03[[#This Row],[MAT]],FUNCIONARIOS[],3,FALSE),"")</f>
        <v/>
      </c>
      <c r="E733" s="28" t="str">
        <f>IFERROR(VLOOKUP(ACOMPANHAMENTO_03[[#This Row],[MAT]],FUNCIONARIOS[],4,FALSE),"")</f>
        <v/>
      </c>
      <c r="F733" s="8"/>
      <c r="G733" s="7"/>
      <c r="H733" s="28" t="str">
        <f>IFERROR(VLOOKUP(ACOMPANHAMENTO_03[[#This Row],[COD.S]],TABELA_PRODUÇÃO[[COD]:[SERVIÇOS]],3,FALSE),"")</f>
        <v/>
      </c>
      <c r="I733" s="28" t="str">
        <f>IFERROR(VLOOKUP(ACOMPANHAMENTO_03[[#This Row],[COD.S]],TABELA_PRODUÇÃO[[COD]:[UND.]],4,FALSE),"")</f>
        <v/>
      </c>
      <c r="J733" s="141"/>
      <c r="K733" s="58"/>
      <c r="L733" s="9"/>
      <c r="M73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3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3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33" s="140">
        <f>ACOMPANHAMENTO_03[[#This Row],[QUANT]]</f>
        <v>0</v>
      </c>
    </row>
    <row r="734" spans="2:16" x14ac:dyDescent="0.25">
      <c r="B734" s="140" t="str">
        <f>IF(ACOMPANHAMENTO_03[[#This Row],[MAT]]="","",COUNTA($C$8:C734))</f>
        <v/>
      </c>
      <c r="C734" s="3"/>
      <c r="D734" s="28" t="str">
        <f>IFERROR(VLOOKUP(ACOMPANHAMENTO_03[[#This Row],[MAT]],FUNCIONARIOS[],3,FALSE),"")</f>
        <v/>
      </c>
      <c r="E734" s="28" t="str">
        <f>IFERROR(VLOOKUP(ACOMPANHAMENTO_03[[#This Row],[MAT]],FUNCIONARIOS[],4,FALSE),"")</f>
        <v/>
      </c>
      <c r="F734" s="8"/>
      <c r="G734" s="7"/>
      <c r="H734" s="28" t="str">
        <f>IFERROR(VLOOKUP(ACOMPANHAMENTO_03[[#This Row],[COD.S]],TABELA_PRODUÇÃO[[COD]:[SERVIÇOS]],3,FALSE),"")</f>
        <v/>
      </c>
      <c r="I734" s="28" t="str">
        <f>IFERROR(VLOOKUP(ACOMPANHAMENTO_03[[#This Row],[COD.S]],TABELA_PRODUÇÃO[[COD]:[UND.]],4,FALSE),"")</f>
        <v/>
      </c>
      <c r="J734" s="141"/>
      <c r="K734" s="58"/>
      <c r="L734" s="9"/>
      <c r="M73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3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3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34" s="140">
        <f>ACOMPANHAMENTO_03[[#This Row],[QUANT]]</f>
        <v>0</v>
      </c>
    </row>
    <row r="735" spans="2:16" x14ac:dyDescent="0.25">
      <c r="B735" s="140" t="str">
        <f>IF(ACOMPANHAMENTO_03[[#This Row],[MAT]]="","",COUNTA($C$8:C735))</f>
        <v/>
      </c>
      <c r="C735" s="3"/>
      <c r="D735" s="28" t="str">
        <f>IFERROR(VLOOKUP(ACOMPANHAMENTO_03[[#This Row],[MAT]],FUNCIONARIOS[],3,FALSE),"")</f>
        <v/>
      </c>
      <c r="E735" s="28" t="str">
        <f>IFERROR(VLOOKUP(ACOMPANHAMENTO_03[[#This Row],[MAT]],FUNCIONARIOS[],4,FALSE),"")</f>
        <v/>
      </c>
      <c r="F735" s="8"/>
      <c r="G735" s="7"/>
      <c r="H735" s="28" t="str">
        <f>IFERROR(VLOOKUP(ACOMPANHAMENTO_03[[#This Row],[COD.S]],TABELA_PRODUÇÃO[[COD]:[SERVIÇOS]],3,FALSE),"")</f>
        <v/>
      </c>
      <c r="I735" s="28" t="str">
        <f>IFERROR(VLOOKUP(ACOMPANHAMENTO_03[[#This Row],[COD.S]],TABELA_PRODUÇÃO[[COD]:[UND.]],4,FALSE),"")</f>
        <v/>
      </c>
      <c r="J735" s="141"/>
      <c r="K735" s="58"/>
      <c r="L735" s="9"/>
      <c r="M73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3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3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35" s="140">
        <f>ACOMPANHAMENTO_03[[#This Row],[QUANT]]</f>
        <v>0</v>
      </c>
    </row>
    <row r="736" spans="2:16" x14ac:dyDescent="0.25">
      <c r="B736" s="140" t="str">
        <f>IF(ACOMPANHAMENTO_03[[#This Row],[MAT]]="","",COUNTA($C$8:C736))</f>
        <v/>
      </c>
      <c r="C736" s="3"/>
      <c r="D736" s="28" t="str">
        <f>IFERROR(VLOOKUP(ACOMPANHAMENTO_03[[#This Row],[MAT]],FUNCIONARIOS[],3,FALSE),"")</f>
        <v/>
      </c>
      <c r="E736" s="28" t="str">
        <f>IFERROR(VLOOKUP(ACOMPANHAMENTO_03[[#This Row],[MAT]],FUNCIONARIOS[],4,FALSE),"")</f>
        <v/>
      </c>
      <c r="F736" s="8"/>
      <c r="G736" s="7"/>
      <c r="H736" s="28" t="str">
        <f>IFERROR(VLOOKUP(ACOMPANHAMENTO_03[[#This Row],[COD.S]],TABELA_PRODUÇÃO[[COD]:[SERVIÇOS]],3,FALSE),"")</f>
        <v/>
      </c>
      <c r="I736" s="28" t="str">
        <f>IFERROR(VLOOKUP(ACOMPANHAMENTO_03[[#This Row],[COD.S]],TABELA_PRODUÇÃO[[COD]:[UND.]],4,FALSE),"")</f>
        <v/>
      </c>
      <c r="J736" s="141"/>
      <c r="K736" s="58"/>
      <c r="L736" s="9"/>
      <c r="M73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3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3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36" s="140">
        <f>ACOMPANHAMENTO_03[[#This Row],[QUANT]]</f>
        <v>0</v>
      </c>
    </row>
    <row r="737" spans="2:16" x14ac:dyDescent="0.25">
      <c r="B737" s="140" t="str">
        <f>IF(ACOMPANHAMENTO_03[[#This Row],[MAT]]="","",COUNTA($C$8:C737))</f>
        <v/>
      </c>
      <c r="C737" s="3"/>
      <c r="D737" s="28" t="str">
        <f>IFERROR(VLOOKUP(ACOMPANHAMENTO_03[[#This Row],[MAT]],FUNCIONARIOS[],3,FALSE),"")</f>
        <v/>
      </c>
      <c r="E737" s="28" t="str">
        <f>IFERROR(VLOOKUP(ACOMPANHAMENTO_03[[#This Row],[MAT]],FUNCIONARIOS[],4,FALSE),"")</f>
        <v/>
      </c>
      <c r="F737" s="8"/>
      <c r="G737" s="7"/>
      <c r="H737" s="28" t="str">
        <f>IFERROR(VLOOKUP(ACOMPANHAMENTO_03[[#This Row],[COD.S]],TABELA_PRODUÇÃO[[COD]:[SERVIÇOS]],3,FALSE),"")</f>
        <v/>
      </c>
      <c r="I737" s="28" t="str">
        <f>IFERROR(VLOOKUP(ACOMPANHAMENTO_03[[#This Row],[COD.S]],TABELA_PRODUÇÃO[[COD]:[UND.]],4,FALSE),"")</f>
        <v/>
      </c>
      <c r="J737" s="141"/>
      <c r="K737" s="58"/>
      <c r="L737" s="9"/>
      <c r="M73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3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3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37" s="140">
        <f>ACOMPANHAMENTO_03[[#This Row],[QUANT]]</f>
        <v>0</v>
      </c>
    </row>
    <row r="738" spans="2:16" x14ac:dyDescent="0.25">
      <c r="B738" s="140" t="str">
        <f>IF(ACOMPANHAMENTO_03[[#This Row],[MAT]]="","",COUNTA($C$8:C738))</f>
        <v/>
      </c>
      <c r="C738" s="3"/>
      <c r="D738" s="28" t="str">
        <f>IFERROR(VLOOKUP(ACOMPANHAMENTO_03[[#This Row],[MAT]],FUNCIONARIOS[],3,FALSE),"")</f>
        <v/>
      </c>
      <c r="E738" s="28" t="str">
        <f>IFERROR(VLOOKUP(ACOMPANHAMENTO_03[[#This Row],[MAT]],FUNCIONARIOS[],4,FALSE),"")</f>
        <v/>
      </c>
      <c r="F738" s="8"/>
      <c r="G738" s="7"/>
      <c r="H738" s="28" t="str">
        <f>IFERROR(VLOOKUP(ACOMPANHAMENTO_03[[#This Row],[COD.S]],TABELA_PRODUÇÃO[[COD]:[SERVIÇOS]],3,FALSE),"")</f>
        <v/>
      </c>
      <c r="I738" s="28" t="str">
        <f>IFERROR(VLOOKUP(ACOMPANHAMENTO_03[[#This Row],[COD.S]],TABELA_PRODUÇÃO[[COD]:[UND.]],4,FALSE),"")</f>
        <v/>
      </c>
      <c r="J738" s="141"/>
      <c r="K738" s="58"/>
      <c r="L738" s="9"/>
      <c r="M73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3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3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38" s="140">
        <f>ACOMPANHAMENTO_03[[#This Row],[QUANT]]</f>
        <v>0</v>
      </c>
    </row>
    <row r="739" spans="2:16" x14ac:dyDescent="0.25">
      <c r="B739" s="140" t="str">
        <f>IF(ACOMPANHAMENTO_03[[#This Row],[MAT]]="","",COUNTA($C$8:C739))</f>
        <v/>
      </c>
      <c r="C739" s="3"/>
      <c r="D739" s="28" t="str">
        <f>IFERROR(VLOOKUP(ACOMPANHAMENTO_03[[#This Row],[MAT]],FUNCIONARIOS[],3,FALSE),"")</f>
        <v/>
      </c>
      <c r="E739" s="28" t="str">
        <f>IFERROR(VLOOKUP(ACOMPANHAMENTO_03[[#This Row],[MAT]],FUNCIONARIOS[],4,FALSE),"")</f>
        <v/>
      </c>
      <c r="F739" s="8"/>
      <c r="G739" s="7"/>
      <c r="H739" s="28" t="str">
        <f>IFERROR(VLOOKUP(ACOMPANHAMENTO_03[[#This Row],[COD.S]],TABELA_PRODUÇÃO[[COD]:[SERVIÇOS]],3,FALSE),"")</f>
        <v/>
      </c>
      <c r="I739" s="28" t="str">
        <f>IFERROR(VLOOKUP(ACOMPANHAMENTO_03[[#This Row],[COD.S]],TABELA_PRODUÇÃO[[COD]:[UND.]],4,FALSE),"")</f>
        <v/>
      </c>
      <c r="J739" s="141"/>
      <c r="K739" s="58"/>
      <c r="L739" s="9"/>
      <c r="M73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3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3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39" s="140">
        <f>ACOMPANHAMENTO_03[[#This Row],[QUANT]]</f>
        <v>0</v>
      </c>
    </row>
    <row r="740" spans="2:16" x14ac:dyDescent="0.25">
      <c r="B740" s="140" t="str">
        <f>IF(ACOMPANHAMENTO_03[[#This Row],[MAT]]="","",COUNTA($C$8:C740))</f>
        <v/>
      </c>
      <c r="C740" s="3"/>
      <c r="D740" s="28" t="str">
        <f>IFERROR(VLOOKUP(ACOMPANHAMENTO_03[[#This Row],[MAT]],FUNCIONARIOS[],3,FALSE),"")</f>
        <v/>
      </c>
      <c r="E740" s="28" t="str">
        <f>IFERROR(VLOOKUP(ACOMPANHAMENTO_03[[#This Row],[MAT]],FUNCIONARIOS[],4,FALSE),"")</f>
        <v/>
      </c>
      <c r="F740" s="8"/>
      <c r="G740" s="7"/>
      <c r="H740" s="28" t="str">
        <f>IFERROR(VLOOKUP(ACOMPANHAMENTO_03[[#This Row],[COD.S]],TABELA_PRODUÇÃO[[COD]:[SERVIÇOS]],3,FALSE),"")</f>
        <v/>
      </c>
      <c r="I740" s="28" t="str">
        <f>IFERROR(VLOOKUP(ACOMPANHAMENTO_03[[#This Row],[COD.S]],TABELA_PRODUÇÃO[[COD]:[UND.]],4,FALSE),"")</f>
        <v/>
      </c>
      <c r="J740" s="141"/>
      <c r="K740" s="58"/>
      <c r="L740" s="9"/>
      <c r="M74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4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4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40" s="140">
        <f>ACOMPANHAMENTO_03[[#This Row],[QUANT]]</f>
        <v>0</v>
      </c>
    </row>
    <row r="741" spans="2:16" x14ac:dyDescent="0.25">
      <c r="B741" s="140" t="str">
        <f>IF(ACOMPANHAMENTO_03[[#This Row],[MAT]]="","",COUNTA($C$8:C741))</f>
        <v/>
      </c>
      <c r="C741" s="3"/>
      <c r="D741" s="28" t="str">
        <f>IFERROR(VLOOKUP(ACOMPANHAMENTO_03[[#This Row],[MAT]],FUNCIONARIOS[],3,FALSE),"")</f>
        <v/>
      </c>
      <c r="E741" s="28" t="str">
        <f>IFERROR(VLOOKUP(ACOMPANHAMENTO_03[[#This Row],[MAT]],FUNCIONARIOS[],4,FALSE),"")</f>
        <v/>
      </c>
      <c r="F741" s="8"/>
      <c r="G741" s="7"/>
      <c r="H741" s="28" t="str">
        <f>IFERROR(VLOOKUP(ACOMPANHAMENTO_03[[#This Row],[COD.S]],TABELA_PRODUÇÃO[[COD]:[SERVIÇOS]],3,FALSE),"")</f>
        <v/>
      </c>
      <c r="I741" s="28" t="str">
        <f>IFERROR(VLOOKUP(ACOMPANHAMENTO_03[[#This Row],[COD.S]],TABELA_PRODUÇÃO[[COD]:[UND.]],4,FALSE),"")</f>
        <v/>
      </c>
      <c r="J741" s="141"/>
      <c r="K741" s="58"/>
      <c r="L741" s="9"/>
      <c r="M74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4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4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41" s="140">
        <f>ACOMPANHAMENTO_03[[#This Row],[QUANT]]</f>
        <v>0</v>
      </c>
    </row>
    <row r="742" spans="2:16" x14ac:dyDescent="0.25">
      <c r="B742" s="140" t="str">
        <f>IF(ACOMPANHAMENTO_03[[#This Row],[MAT]]="","",COUNTA($C$8:C742))</f>
        <v/>
      </c>
      <c r="C742" s="3"/>
      <c r="D742" s="28" t="str">
        <f>IFERROR(VLOOKUP(ACOMPANHAMENTO_03[[#This Row],[MAT]],FUNCIONARIOS[],3,FALSE),"")</f>
        <v/>
      </c>
      <c r="E742" s="28" t="str">
        <f>IFERROR(VLOOKUP(ACOMPANHAMENTO_03[[#This Row],[MAT]],FUNCIONARIOS[],4,FALSE),"")</f>
        <v/>
      </c>
      <c r="F742" s="8"/>
      <c r="G742" s="7"/>
      <c r="H742" s="28" t="str">
        <f>IFERROR(VLOOKUP(ACOMPANHAMENTO_03[[#This Row],[COD.S]],TABELA_PRODUÇÃO[[COD]:[SERVIÇOS]],3,FALSE),"")</f>
        <v/>
      </c>
      <c r="I742" s="28" t="str">
        <f>IFERROR(VLOOKUP(ACOMPANHAMENTO_03[[#This Row],[COD.S]],TABELA_PRODUÇÃO[[COD]:[UND.]],4,FALSE),"")</f>
        <v/>
      </c>
      <c r="J742" s="141"/>
      <c r="K742" s="58"/>
      <c r="L742" s="9"/>
      <c r="M74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4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4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42" s="140">
        <f>ACOMPANHAMENTO_03[[#This Row],[QUANT]]</f>
        <v>0</v>
      </c>
    </row>
    <row r="743" spans="2:16" x14ac:dyDescent="0.25">
      <c r="B743" s="140" t="str">
        <f>IF(ACOMPANHAMENTO_03[[#This Row],[MAT]]="","",COUNTA($C$8:C743))</f>
        <v/>
      </c>
      <c r="C743" s="3"/>
      <c r="D743" s="28" t="str">
        <f>IFERROR(VLOOKUP(ACOMPANHAMENTO_03[[#This Row],[MAT]],FUNCIONARIOS[],3,FALSE),"")</f>
        <v/>
      </c>
      <c r="E743" s="28" t="str">
        <f>IFERROR(VLOOKUP(ACOMPANHAMENTO_03[[#This Row],[MAT]],FUNCIONARIOS[],4,FALSE),"")</f>
        <v/>
      </c>
      <c r="F743" s="8"/>
      <c r="G743" s="7"/>
      <c r="H743" s="28" t="str">
        <f>IFERROR(VLOOKUP(ACOMPANHAMENTO_03[[#This Row],[COD.S]],TABELA_PRODUÇÃO[[COD]:[SERVIÇOS]],3,FALSE),"")</f>
        <v/>
      </c>
      <c r="I743" s="28" t="str">
        <f>IFERROR(VLOOKUP(ACOMPANHAMENTO_03[[#This Row],[COD.S]],TABELA_PRODUÇÃO[[COD]:[UND.]],4,FALSE),"")</f>
        <v/>
      </c>
      <c r="J743" s="141"/>
      <c r="K743" s="58"/>
      <c r="L743" s="9"/>
      <c r="M74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4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4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43" s="140">
        <f>ACOMPANHAMENTO_03[[#This Row],[QUANT]]</f>
        <v>0</v>
      </c>
    </row>
    <row r="744" spans="2:16" x14ac:dyDescent="0.25">
      <c r="B744" s="140" t="str">
        <f>IF(ACOMPANHAMENTO_03[[#This Row],[MAT]]="","",COUNTA($C$8:C744))</f>
        <v/>
      </c>
      <c r="C744" s="3"/>
      <c r="D744" s="28" t="str">
        <f>IFERROR(VLOOKUP(ACOMPANHAMENTO_03[[#This Row],[MAT]],FUNCIONARIOS[],3,FALSE),"")</f>
        <v/>
      </c>
      <c r="E744" s="28" t="str">
        <f>IFERROR(VLOOKUP(ACOMPANHAMENTO_03[[#This Row],[MAT]],FUNCIONARIOS[],4,FALSE),"")</f>
        <v/>
      </c>
      <c r="F744" s="8"/>
      <c r="G744" s="7"/>
      <c r="H744" s="28" t="str">
        <f>IFERROR(VLOOKUP(ACOMPANHAMENTO_03[[#This Row],[COD.S]],TABELA_PRODUÇÃO[[COD]:[SERVIÇOS]],3,FALSE),"")</f>
        <v/>
      </c>
      <c r="I744" s="28" t="str">
        <f>IFERROR(VLOOKUP(ACOMPANHAMENTO_03[[#This Row],[COD.S]],TABELA_PRODUÇÃO[[COD]:[UND.]],4,FALSE),"")</f>
        <v/>
      </c>
      <c r="J744" s="141"/>
      <c r="K744" s="58"/>
      <c r="L744" s="9"/>
      <c r="M74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4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4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44" s="140">
        <f>ACOMPANHAMENTO_03[[#This Row],[QUANT]]</f>
        <v>0</v>
      </c>
    </row>
    <row r="745" spans="2:16" x14ac:dyDescent="0.25">
      <c r="B745" s="140" t="str">
        <f>IF(ACOMPANHAMENTO_03[[#This Row],[MAT]]="","",COUNTA($C$8:C745))</f>
        <v/>
      </c>
      <c r="C745" s="3"/>
      <c r="D745" s="28" t="str">
        <f>IFERROR(VLOOKUP(ACOMPANHAMENTO_03[[#This Row],[MAT]],FUNCIONARIOS[],3,FALSE),"")</f>
        <v/>
      </c>
      <c r="E745" s="28" t="str">
        <f>IFERROR(VLOOKUP(ACOMPANHAMENTO_03[[#This Row],[MAT]],FUNCIONARIOS[],4,FALSE),"")</f>
        <v/>
      </c>
      <c r="F745" s="8"/>
      <c r="G745" s="7"/>
      <c r="H745" s="28" t="str">
        <f>IFERROR(VLOOKUP(ACOMPANHAMENTO_03[[#This Row],[COD.S]],TABELA_PRODUÇÃO[[COD]:[SERVIÇOS]],3,FALSE),"")</f>
        <v/>
      </c>
      <c r="I745" s="28" t="str">
        <f>IFERROR(VLOOKUP(ACOMPANHAMENTO_03[[#This Row],[COD.S]],TABELA_PRODUÇÃO[[COD]:[UND.]],4,FALSE),"")</f>
        <v/>
      </c>
      <c r="J745" s="141"/>
      <c r="K745" s="58"/>
      <c r="L745" s="9"/>
      <c r="M74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4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4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45" s="140">
        <f>ACOMPANHAMENTO_03[[#This Row],[QUANT]]</f>
        <v>0</v>
      </c>
    </row>
    <row r="746" spans="2:16" x14ac:dyDescent="0.25">
      <c r="B746" s="140" t="str">
        <f>IF(ACOMPANHAMENTO_03[[#This Row],[MAT]]="","",COUNTA($C$8:C746))</f>
        <v/>
      </c>
      <c r="C746" s="3"/>
      <c r="D746" s="28" t="str">
        <f>IFERROR(VLOOKUP(ACOMPANHAMENTO_03[[#This Row],[MAT]],FUNCIONARIOS[],3,FALSE),"")</f>
        <v/>
      </c>
      <c r="E746" s="28" t="str">
        <f>IFERROR(VLOOKUP(ACOMPANHAMENTO_03[[#This Row],[MAT]],FUNCIONARIOS[],4,FALSE),"")</f>
        <v/>
      </c>
      <c r="F746" s="8"/>
      <c r="G746" s="7"/>
      <c r="H746" s="28" t="str">
        <f>IFERROR(VLOOKUP(ACOMPANHAMENTO_03[[#This Row],[COD.S]],TABELA_PRODUÇÃO[[COD]:[SERVIÇOS]],3,FALSE),"")</f>
        <v/>
      </c>
      <c r="I746" s="28" t="str">
        <f>IFERROR(VLOOKUP(ACOMPANHAMENTO_03[[#This Row],[COD.S]],TABELA_PRODUÇÃO[[COD]:[UND.]],4,FALSE),"")</f>
        <v/>
      </c>
      <c r="J746" s="141"/>
      <c r="K746" s="58"/>
      <c r="L746" s="9"/>
      <c r="M74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4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4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46" s="140">
        <f>ACOMPANHAMENTO_03[[#This Row],[QUANT]]</f>
        <v>0</v>
      </c>
    </row>
    <row r="747" spans="2:16" x14ac:dyDescent="0.25">
      <c r="B747" s="140" t="str">
        <f>IF(ACOMPANHAMENTO_03[[#This Row],[MAT]]="","",COUNTA($C$8:C747))</f>
        <v/>
      </c>
      <c r="C747" s="3"/>
      <c r="D747" s="28" t="str">
        <f>IFERROR(VLOOKUP(ACOMPANHAMENTO_03[[#This Row],[MAT]],FUNCIONARIOS[],3,FALSE),"")</f>
        <v/>
      </c>
      <c r="E747" s="28" t="str">
        <f>IFERROR(VLOOKUP(ACOMPANHAMENTO_03[[#This Row],[MAT]],FUNCIONARIOS[],4,FALSE),"")</f>
        <v/>
      </c>
      <c r="F747" s="8"/>
      <c r="G747" s="7"/>
      <c r="H747" s="28" t="str">
        <f>IFERROR(VLOOKUP(ACOMPANHAMENTO_03[[#This Row],[COD.S]],TABELA_PRODUÇÃO[[COD]:[SERVIÇOS]],3,FALSE),"")</f>
        <v/>
      </c>
      <c r="I747" s="28" t="str">
        <f>IFERROR(VLOOKUP(ACOMPANHAMENTO_03[[#This Row],[COD.S]],TABELA_PRODUÇÃO[[COD]:[UND.]],4,FALSE),"")</f>
        <v/>
      </c>
      <c r="J747" s="141"/>
      <c r="K747" s="58"/>
      <c r="L747" s="9"/>
      <c r="M74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4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4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47" s="140">
        <f>ACOMPANHAMENTO_03[[#This Row],[QUANT]]</f>
        <v>0</v>
      </c>
    </row>
    <row r="748" spans="2:16" x14ac:dyDescent="0.25">
      <c r="B748" s="140" t="str">
        <f>IF(ACOMPANHAMENTO_03[[#This Row],[MAT]]="","",COUNTA($C$8:C748))</f>
        <v/>
      </c>
      <c r="C748" s="3"/>
      <c r="D748" s="28" t="str">
        <f>IFERROR(VLOOKUP(ACOMPANHAMENTO_03[[#This Row],[MAT]],FUNCIONARIOS[],3,FALSE),"")</f>
        <v/>
      </c>
      <c r="E748" s="28" t="str">
        <f>IFERROR(VLOOKUP(ACOMPANHAMENTO_03[[#This Row],[MAT]],FUNCIONARIOS[],4,FALSE),"")</f>
        <v/>
      </c>
      <c r="F748" s="8"/>
      <c r="G748" s="7"/>
      <c r="H748" s="28" t="str">
        <f>IFERROR(VLOOKUP(ACOMPANHAMENTO_03[[#This Row],[COD.S]],TABELA_PRODUÇÃO[[COD]:[SERVIÇOS]],3,FALSE),"")</f>
        <v/>
      </c>
      <c r="I748" s="28" t="str">
        <f>IFERROR(VLOOKUP(ACOMPANHAMENTO_03[[#This Row],[COD.S]],TABELA_PRODUÇÃO[[COD]:[UND.]],4,FALSE),"")</f>
        <v/>
      </c>
      <c r="J748" s="141"/>
      <c r="K748" s="58"/>
      <c r="L748" s="9"/>
      <c r="M74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4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4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48" s="140">
        <f>ACOMPANHAMENTO_03[[#This Row],[QUANT]]</f>
        <v>0</v>
      </c>
    </row>
    <row r="749" spans="2:16" x14ac:dyDescent="0.25">
      <c r="B749" s="140" t="str">
        <f>IF(ACOMPANHAMENTO_03[[#This Row],[MAT]]="","",COUNTA($C$8:C749))</f>
        <v/>
      </c>
      <c r="C749" s="3"/>
      <c r="D749" s="28" t="str">
        <f>IFERROR(VLOOKUP(ACOMPANHAMENTO_03[[#This Row],[MAT]],FUNCIONARIOS[],3,FALSE),"")</f>
        <v/>
      </c>
      <c r="E749" s="28" t="str">
        <f>IFERROR(VLOOKUP(ACOMPANHAMENTO_03[[#This Row],[MAT]],FUNCIONARIOS[],4,FALSE),"")</f>
        <v/>
      </c>
      <c r="F749" s="8"/>
      <c r="G749" s="7"/>
      <c r="H749" s="28" t="str">
        <f>IFERROR(VLOOKUP(ACOMPANHAMENTO_03[[#This Row],[COD.S]],TABELA_PRODUÇÃO[[COD]:[SERVIÇOS]],3,FALSE),"")</f>
        <v/>
      </c>
      <c r="I749" s="28" t="str">
        <f>IFERROR(VLOOKUP(ACOMPANHAMENTO_03[[#This Row],[COD.S]],TABELA_PRODUÇÃO[[COD]:[UND.]],4,FALSE),"")</f>
        <v/>
      </c>
      <c r="J749" s="141"/>
      <c r="K749" s="58"/>
      <c r="L749" s="9"/>
      <c r="M74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4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4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49" s="140">
        <f>ACOMPANHAMENTO_03[[#This Row],[QUANT]]</f>
        <v>0</v>
      </c>
    </row>
    <row r="750" spans="2:16" x14ac:dyDescent="0.25">
      <c r="B750" s="140" t="str">
        <f>IF(ACOMPANHAMENTO_03[[#This Row],[MAT]]="","",COUNTA($C$8:C750))</f>
        <v/>
      </c>
      <c r="C750" s="3"/>
      <c r="D750" s="28" t="str">
        <f>IFERROR(VLOOKUP(ACOMPANHAMENTO_03[[#This Row],[MAT]],FUNCIONARIOS[],3,FALSE),"")</f>
        <v/>
      </c>
      <c r="E750" s="28" t="str">
        <f>IFERROR(VLOOKUP(ACOMPANHAMENTO_03[[#This Row],[MAT]],FUNCIONARIOS[],4,FALSE),"")</f>
        <v/>
      </c>
      <c r="F750" s="8"/>
      <c r="G750" s="7"/>
      <c r="H750" s="28" t="str">
        <f>IFERROR(VLOOKUP(ACOMPANHAMENTO_03[[#This Row],[COD.S]],TABELA_PRODUÇÃO[[COD]:[SERVIÇOS]],3,FALSE),"")</f>
        <v/>
      </c>
      <c r="I750" s="28" t="str">
        <f>IFERROR(VLOOKUP(ACOMPANHAMENTO_03[[#This Row],[COD.S]],TABELA_PRODUÇÃO[[COD]:[UND.]],4,FALSE),"")</f>
        <v/>
      </c>
      <c r="J750" s="141"/>
      <c r="K750" s="58"/>
      <c r="L750" s="9"/>
      <c r="M75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5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5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50" s="140">
        <f>ACOMPANHAMENTO_03[[#This Row],[QUANT]]</f>
        <v>0</v>
      </c>
    </row>
    <row r="751" spans="2:16" x14ac:dyDescent="0.25">
      <c r="B751" s="140" t="str">
        <f>IF(ACOMPANHAMENTO_03[[#This Row],[MAT]]="","",COUNTA($C$8:C751))</f>
        <v/>
      </c>
      <c r="C751" s="3"/>
      <c r="D751" s="28" t="str">
        <f>IFERROR(VLOOKUP(ACOMPANHAMENTO_03[[#This Row],[MAT]],FUNCIONARIOS[],3,FALSE),"")</f>
        <v/>
      </c>
      <c r="E751" s="28" t="str">
        <f>IFERROR(VLOOKUP(ACOMPANHAMENTO_03[[#This Row],[MAT]],FUNCIONARIOS[],4,FALSE),"")</f>
        <v/>
      </c>
      <c r="F751" s="8"/>
      <c r="G751" s="7"/>
      <c r="H751" s="28" t="str">
        <f>IFERROR(VLOOKUP(ACOMPANHAMENTO_03[[#This Row],[COD.S]],TABELA_PRODUÇÃO[[COD]:[SERVIÇOS]],3,FALSE),"")</f>
        <v/>
      </c>
      <c r="I751" s="28" t="str">
        <f>IFERROR(VLOOKUP(ACOMPANHAMENTO_03[[#This Row],[COD.S]],TABELA_PRODUÇÃO[[COD]:[UND.]],4,FALSE),"")</f>
        <v/>
      </c>
      <c r="J751" s="141"/>
      <c r="K751" s="58"/>
      <c r="L751" s="9"/>
      <c r="M75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5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5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51" s="140">
        <f>ACOMPANHAMENTO_03[[#This Row],[QUANT]]</f>
        <v>0</v>
      </c>
    </row>
    <row r="752" spans="2:16" x14ac:dyDescent="0.25">
      <c r="B752" s="140" t="str">
        <f>IF(ACOMPANHAMENTO_03[[#This Row],[MAT]]="","",COUNTA($C$8:C752))</f>
        <v/>
      </c>
      <c r="C752" s="3"/>
      <c r="D752" s="28" t="str">
        <f>IFERROR(VLOOKUP(ACOMPANHAMENTO_03[[#This Row],[MAT]],FUNCIONARIOS[],3,FALSE),"")</f>
        <v/>
      </c>
      <c r="E752" s="28" t="str">
        <f>IFERROR(VLOOKUP(ACOMPANHAMENTO_03[[#This Row],[MAT]],FUNCIONARIOS[],4,FALSE),"")</f>
        <v/>
      </c>
      <c r="F752" s="8"/>
      <c r="G752" s="7"/>
      <c r="H752" s="28" t="str">
        <f>IFERROR(VLOOKUP(ACOMPANHAMENTO_03[[#This Row],[COD.S]],TABELA_PRODUÇÃO[[COD]:[SERVIÇOS]],3,FALSE),"")</f>
        <v/>
      </c>
      <c r="I752" s="28" t="str">
        <f>IFERROR(VLOOKUP(ACOMPANHAMENTO_03[[#This Row],[COD.S]],TABELA_PRODUÇÃO[[COD]:[UND.]],4,FALSE),"")</f>
        <v/>
      </c>
      <c r="J752" s="141"/>
      <c r="K752" s="58"/>
      <c r="L752" s="9"/>
      <c r="M75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5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5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52" s="140">
        <f>ACOMPANHAMENTO_03[[#This Row],[QUANT]]</f>
        <v>0</v>
      </c>
    </row>
    <row r="753" spans="2:16" x14ac:dyDescent="0.25">
      <c r="B753" s="140" t="str">
        <f>IF(ACOMPANHAMENTO_03[[#This Row],[MAT]]="","",COUNTA($C$8:C753))</f>
        <v/>
      </c>
      <c r="C753" s="3"/>
      <c r="D753" s="28" t="str">
        <f>IFERROR(VLOOKUP(ACOMPANHAMENTO_03[[#This Row],[MAT]],FUNCIONARIOS[],3,FALSE),"")</f>
        <v/>
      </c>
      <c r="E753" s="28" t="str">
        <f>IFERROR(VLOOKUP(ACOMPANHAMENTO_03[[#This Row],[MAT]],FUNCIONARIOS[],4,FALSE),"")</f>
        <v/>
      </c>
      <c r="F753" s="8"/>
      <c r="G753" s="7"/>
      <c r="H753" s="28" t="str">
        <f>IFERROR(VLOOKUP(ACOMPANHAMENTO_03[[#This Row],[COD.S]],TABELA_PRODUÇÃO[[COD]:[SERVIÇOS]],3,FALSE),"")</f>
        <v/>
      </c>
      <c r="I753" s="28" t="str">
        <f>IFERROR(VLOOKUP(ACOMPANHAMENTO_03[[#This Row],[COD.S]],TABELA_PRODUÇÃO[[COD]:[UND.]],4,FALSE),"")</f>
        <v/>
      </c>
      <c r="J753" s="141"/>
      <c r="K753" s="58"/>
      <c r="L753" s="9"/>
      <c r="M75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5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5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53" s="140">
        <f>ACOMPANHAMENTO_03[[#This Row],[QUANT]]</f>
        <v>0</v>
      </c>
    </row>
    <row r="754" spans="2:16" x14ac:dyDescent="0.25">
      <c r="B754" s="140" t="str">
        <f>IF(ACOMPANHAMENTO_03[[#This Row],[MAT]]="","",COUNTA($C$8:C754))</f>
        <v/>
      </c>
      <c r="C754" s="3"/>
      <c r="D754" s="28" t="str">
        <f>IFERROR(VLOOKUP(ACOMPANHAMENTO_03[[#This Row],[MAT]],FUNCIONARIOS[],3,FALSE),"")</f>
        <v/>
      </c>
      <c r="E754" s="28" t="str">
        <f>IFERROR(VLOOKUP(ACOMPANHAMENTO_03[[#This Row],[MAT]],FUNCIONARIOS[],4,FALSE),"")</f>
        <v/>
      </c>
      <c r="F754" s="8"/>
      <c r="G754" s="7"/>
      <c r="H754" s="28" t="str">
        <f>IFERROR(VLOOKUP(ACOMPANHAMENTO_03[[#This Row],[COD.S]],TABELA_PRODUÇÃO[[COD]:[SERVIÇOS]],3,FALSE),"")</f>
        <v/>
      </c>
      <c r="I754" s="28" t="str">
        <f>IFERROR(VLOOKUP(ACOMPANHAMENTO_03[[#This Row],[COD.S]],TABELA_PRODUÇÃO[[COD]:[UND.]],4,FALSE),"")</f>
        <v/>
      </c>
      <c r="J754" s="141"/>
      <c r="K754" s="58"/>
      <c r="L754" s="9"/>
      <c r="M75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5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5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54" s="140">
        <f>ACOMPANHAMENTO_03[[#This Row],[QUANT]]</f>
        <v>0</v>
      </c>
    </row>
    <row r="755" spans="2:16" x14ac:dyDescent="0.25">
      <c r="B755" s="140" t="str">
        <f>IF(ACOMPANHAMENTO_03[[#This Row],[MAT]]="","",COUNTA($C$8:C755))</f>
        <v/>
      </c>
      <c r="C755" s="3"/>
      <c r="D755" s="28" t="str">
        <f>IFERROR(VLOOKUP(ACOMPANHAMENTO_03[[#This Row],[MAT]],FUNCIONARIOS[],3,FALSE),"")</f>
        <v/>
      </c>
      <c r="E755" s="28" t="str">
        <f>IFERROR(VLOOKUP(ACOMPANHAMENTO_03[[#This Row],[MAT]],FUNCIONARIOS[],4,FALSE),"")</f>
        <v/>
      </c>
      <c r="F755" s="8"/>
      <c r="G755" s="7"/>
      <c r="H755" s="28" t="str">
        <f>IFERROR(VLOOKUP(ACOMPANHAMENTO_03[[#This Row],[COD.S]],TABELA_PRODUÇÃO[[COD]:[SERVIÇOS]],3,FALSE),"")</f>
        <v/>
      </c>
      <c r="I755" s="28" t="str">
        <f>IFERROR(VLOOKUP(ACOMPANHAMENTO_03[[#This Row],[COD.S]],TABELA_PRODUÇÃO[[COD]:[UND.]],4,FALSE),"")</f>
        <v/>
      </c>
      <c r="J755" s="141"/>
      <c r="K755" s="58"/>
      <c r="L755" s="9"/>
      <c r="M75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5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5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55" s="140">
        <f>ACOMPANHAMENTO_03[[#This Row],[QUANT]]</f>
        <v>0</v>
      </c>
    </row>
    <row r="756" spans="2:16" x14ac:dyDescent="0.25">
      <c r="B756" s="140" t="str">
        <f>IF(ACOMPANHAMENTO_03[[#This Row],[MAT]]="","",COUNTA($C$8:C756))</f>
        <v/>
      </c>
      <c r="C756" s="3"/>
      <c r="D756" s="28" t="str">
        <f>IFERROR(VLOOKUP(ACOMPANHAMENTO_03[[#This Row],[MAT]],FUNCIONARIOS[],3,FALSE),"")</f>
        <v/>
      </c>
      <c r="E756" s="28" t="str">
        <f>IFERROR(VLOOKUP(ACOMPANHAMENTO_03[[#This Row],[MAT]],FUNCIONARIOS[],4,FALSE),"")</f>
        <v/>
      </c>
      <c r="F756" s="8"/>
      <c r="G756" s="7"/>
      <c r="H756" s="28" t="str">
        <f>IFERROR(VLOOKUP(ACOMPANHAMENTO_03[[#This Row],[COD.S]],TABELA_PRODUÇÃO[[COD]:[SERVIÇOS]],3,FALSE),"")</f>
        <v/>
      </c>
      <c r="I756" s="28" t="str">
        <f>IFERROR(VLOOKUP(ACOMPANHAMENTO_03[[#This Row],[COD.S]],TABELA_PRODUÇÃO[[COD]:[UND.]],4,FALSE),"")</f>
        <v/>
      </c>
      <c r="J756" s="141"/>
      <c r="K756" s="58"/>
      <c r="L756" s="9"/>
      <c r="M75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5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5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56" s="140">
        <f>ACOMPANHAMENTO_03[[#This Row],[QUANT]]</f>
        <v>0</v>
      </c>
    </row>
    <row r="757" spans="2:16" x14ac:dyDescent="0.25">
      <c r="B757" s="140" t="str">
        <f>IF(ACOMPANHAMENTO_03[[#This Row],[MAT]]="","",COUNTA($C$8:C757))</f>
        <v/>
      </c>
      <c r="C757" s="3"/>
      <c r="D757" s="28" t="str">
        <f>IFERROR(VLOOKUP(ACOMPANHAMENTO_03[[#This Row],[MAT]],FUNCIONARIOS[],3,FALSE),"")</f>
        <v/>
      </c>
      <c r="E757" s="28" t="str">
        <f>IFERROR(VLOOKUP(ACOMPANHAMENTO_03[[#This Row],[MAT]],FUNCIONARIOS[],4,FALSE),"")</f>
        <v/>
      </c>
      <c r="F757" s="8"/>
      <c r="G757" s="7"/>
      <c r="H757" s="28" t="str">
        <f>IFERROR(VLOOKUP(ACOMPANHAMENTO_03[[#This Row],[COD.S]],TABELA_PRODUÇÃO[[COD]:[SERVIÇOS]],3,FALSE),"")</f>
        <v/>
      </c>
      <c r="I757" s="28" t="str">
        <f>IFERROR(VLOOKUP(ACOMPANHAMENTO_03[[#This Row],[COD.S]],TABELA_PRODUÇÃO[[COD]:[UND.]],4,FALSE),"")</f>
        <v/>
      </c>
      <c r="J757" s="141"/>
      <c r="K757" s="58"/>
      <c r="L757" s="9"/>
      <c r="M75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5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5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57" s="140">
        <f>ACOMPANHAMENTO_03[[#This Row],[QUANT]]</f>
        <v>0</v>
      </c>
    </row>
    <row r="758" spans="2:16" x14ac:dyDescent="0.25">
      <c r="B758" s="140" t="str">
        <f>IF(ACOMPANHAMENTO_03[[#This Row],[MAT]]="","",COUNTA($C$8:C758))</f>
        <v/>
      </c>
      <c r="C758" s="3"/>
      <c r="D758" s="28" t="str">
        <f>IFERROR(VLOOKUP(ACOMPANHAMENTO_03[[#This Row],[MAT]],FUNCIONARIOS[],3,FALSE),"")</f>
        <v/>
      </c>
      <c r="E758" s="28" t="str">
        <f>IFERROR(VLOOKUP(ACOMPANHAMENTO_03[[#This Row],[MAT]],FUNCIONARIOS[],4,FALSE),"")</f>
        <v/>
      </c>
      <c r="F758" s="8"/>
      <c r="G758" s="7"/>
      <c r="H758" s="28" t="str">
        <f>IFERROR(VLOOKUP(ACOMPANHAMENTO_03[[#This Row],[COD.S]],TABELA_PRODUÇÃO[[COD]:[SERVIÇOS]],3,FALSE),"")</f>
        <v/>
      </c>
      <c r="I758" s="28" t="str">
        <f>IFERROR(VLOOKUP(ACOMPANHAMENTO_03[[#This Row],[COD.S]],TABELA_PRODUÇÃO[[COD]:[UND.]],4,FALSE),"")</f>
        <v/>
      </c>
      <c r="J758" s="141"/>
      <c r="K758" s="58"/>
      <c r="L758" s="9"/>
      <c r="M75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5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5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58" s="140">
        <f>ACOMPANHAMENTO_03[[#This Row],[QUANT]]</f>
        <v>0</v>
      </c>
    </row>
    <row r="759" spans="2:16" x14ac:dyDescent="0.25">
      <c r="B759" s="140" t="str">
        <f>IF(ACOMPANHAMENTO_03[[#This Row],[MAT]]="","",COUNTA($C$8:C759))</f>
        <v/>
      </c>
      <c r="C759" s="3"/>
      <c r="D759" s="28" t="str">
        <f>IFERROR(VLOOKUP(ACOMPANHAMENTO_03[[#This Row],[MAT]],FUNCIONARIOS[],3,FALSE),"")</f>
        <v/>
      </c>
      <c r="E759" s="28" t="str">
        <f>IFERROR(VLOOKUP(ACOMPANHAMENTO_03[[#This Row],[MAT]],FUNCIONARIOS[],4,FALSE),"")</f>
        <v/>
      </c>
      <c r="F759" s="8"/>
      <c r="G759" s="7"/>
      <c r="H759" s="28" t="str">
        <f>IFERROR(VLOOKUP(ACOMPANHAMENTO_03[[#This Row],[COD.S]],TABELA_PRODUÇÃO[[COD]:[SERVIÇOS]],3,FALSE),"")</f>
        <v/>
      </c>
      <c r="I759" s="28" t="str">
        <f>IFERROR(VLOOKUP(ACOMPANHAMENTO_03[[#This Row],[COD.S]],TABELA_PRODUÇÃO[[COD]:[UND.]],4,FALSE),"")</f>
        <v/>
      </c>
      <c r="J759" s="141"/>
      <c r="K759" s="58"/>
      <c r="L759" s="9"/>
      <c r="M75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5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5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59" s="140">
        <f>ACOMPANHAMENTO_03[[#This Row],[QUANT]]</f>
        <v>0</v>
      </c>
    </row>
    <row r="760" spans="2:16" x14ac:dyDescent="0.25">
      <c r="B760" s="140" t="str">
        <f>IF(ACOMPANHAMENTO_03[[#This Row],[MAT]]="","",COUNTA($C$8:C760))</f>
        <v/>
      </c>
      <c r="C760" s="3"/>
      <c r="D760" s="28" t="str">
        <f>IFERROR(VLOOKUP(ACOMPANHAMENTO_03[[#This Row],[MAT]],FUNCIONARIOS[],3,FALSE),"")</f>
        <v/>
      </c>
      <c r="E760" s="28" t="str">
        <f>IFERROR(VLOOKUP(ACOMPANHAMENTO_03[[#This Row],[MAT]],FUNCIONARIOS[],4,FALSE),"")</f>
        <v/>
      </c>
      <c r="F760" s="8"/>
      <c r="G760" s="7"/>
      <c r="H760" s="28" t="str">
        <f>IFERROR(VLOOKUP(ACOMPANHAMENTO_03[[#This Row],[COD.S]],TABELA_PRODUÇÃO[[COD]:[SERVIÇOS]],3,FALSE),"")</f>
        <v/>
      </c>
      <c r="I760" s="28" t="str">
        <f>IFERROR(VLOOKUP(ACOMPANHAMENTO_03[[#This Row],[COD.S]],TABELA_PRODUÇÃO[[COD]:[UND.]],4,FALSE),"")</f>
        <v/>
      </c>
      <c r="J760" s="141"/>
      <c r="K760" s="58"/>
      <c r="L760" s="9"/>
      <c r="M76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6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6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60" s="140">
        <f>ACOMPANHAMENTO_03[[#This Row],[QUANT]]</f>
        <v>0</v>
      </c>
    </row>
    <row r="761" spans="2:16" x14ac:dyDescent="0.25">
      <c r="B761" s="140" t="str">
        <f>IF(ACOMPANHAMENTO_03[[#This Row],[MAT]]="","",COUNTA($C$8:C761))</f>
        <v/>
      </c>
      <c r="C761" s="3"/>
      <c r="D761" s="28" t="str">
        <f>IFERROR(VLOOKUP(ACOMPANHAMENTO_03[[#This Row],[MAT]],FUNCIONARIOS[],3,FALSE),"")</f>
        <v/>
      </c>
      <c r="E761" s="28" t="str">
        <f>IFERROR(VLOOKUP(ACOMPANHAMENTO_03[[#This Row],[MAT]],FUNCIONARIOS[],4,FALSE),"")</f>
        <v/>
      </c>
      <c r="F761" s="8"/>
      <c r="G761" s="7"/>
      <c r="H761" s="28" t="str">
        <f>IFERROR(VLOOKUP(ACOMPANHAMENTO_03[[#This Row],[COD.S]],TABELA_PRODUÇÃO[[COD]:[SERVIÇOS]],3,FALSE),"")</f>
        <v/>
      </c>
      <c r="I761" s="28" t="str">
        <f>IFERROR(VLOOKUP(ACOMPANHAMENTO_03[[#This Row],[COD.S]],TABELA_PRODUÇÃO[[COD]:[UND.]],4,FALSE),"")</f>
        <v/>
      </c>
      <c r="J761" s="141"/>
      <c r="K761" s="58"/>
      <c r="L761" s="9"/>
      <c r="M76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6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6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61" s="140">
        <f>ACOMPANHAMENTO_03[[#This Row],[QUANT]]</f>
        <v>0</v>
      </c>
    </row>
    <row r="762" spans="2:16" x14ac:dyDescent="0.25">
      <c r="B762" s="140" t="str">
        <f>IF(ACOMPANHAMENTO_03[[#This Row],[MAT]]="","",COUNTA($C$8:C762))</f>
        <v/>
      </c>
      <c r="C762" s="3"/>
      <c r="D762" s="28" t="str">
        <f>IFERROR(VLOOKUP(ACOMPANHAMENTO_03[[#This Row],[MAT]],FUNCIONARIOS[],3,FALSE),"")</f>
        <v/>
      </c>
      <c r="E762" s="28" t="str">
        <f>IFERROR(VLOOKUP(ACOMPANHAMENTO_03[[#This Row],[MAT]],FUNCIONARIOS[],4,FALSE),"")</f>
        <v/>
      </c>
      <c r="F762" s="8"/>
      <c r="G762" s="7"/>
      <c r="H762" s="28" t="str">
        <f>IFERROR(VLOOKUP(ACOMPANHAMENTO_03[[#This Row],[COD.S]],TABELA_PRODUÇÃO[[COD]:[SERVIÇOS]],3,FALSE),"")</f>
        <v/>
      </c>
      <c r="I762" s="28" t="str">
        <f>IFERROR(VLOOKUP(ACOMPANHAMENTO_03[[#This Row],[COD.S]],TABELA_PRODUÇÃO[[COD]:[UND.]],4,FALSE),"")</f>
        <v/>
      </c>
      <c r="J762" s="141"/>
      <c r="K762" s="58"/>
      <c r="L762" s="9"/>
      <c r="M76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6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6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62" s="140">
        <f>ACOMPANHAMENTO_03[[#This Row],[QUANT]]</f>
        <v>0</v>
      </c>
    </row>
    <row r="763" spans="2:16" x14ac:dyDescent="0.25">
      <c r="B763" s="140" t="str">
        <f>IF(ACOMPANHAMENTO_03[[#This Row],[MAT]]="","",COUNTA($C$8:C763))</f>
        <v/>
      </c>
      <c r="C763" s="3"/>
      <c r="D763" s="28" t="str">
        <f>IFERROR(VLOOKUP(ACOMPANHAMENTO_03[[#This Row],[MAT]],FUNCIONARIOS[],3,FALSE),"")</f>
        <v/>
      </c>
      <c r="E763" s="28" t="str">
        <f>IFERROR(VLOOKUP(ACOMPANHAMENTO_03[[#This Row],[MAT]],FUNCIONARIOS[],4,FALSE),"")</f>
        <v/>
      </c>
      <c r="F763" s="8"/>
      <c r="G763" s="7"/>
      <c r="H763" s="28" t="str">
        <f>IFERROR(VLOOKUP(ACOMPANHAMENTO_03[[#This Row],[COD.S]],TABELA_PRODUÇÃO[[COD]:[SERVIÇOS]],3,FALSE),"")</f>
        <v/>
      </c>
      <c r="I763" s="28" t="str">
        <f>IFERROR(VLOOKUP(ACOMPANHAMENTO_03[[#This Row],[COD.S]],TABELA_PRODUÇÃO[[COD]:[UND.]],4,FALSE),"")</f>
        <v/>
      </c>
      <c r="J763" s="141"/>
      <c r="K763" s="58"/>
      <c r="L763" s="9"/>
      <c r="M76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6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6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63" s="140">
        <f>ACOMPANHAMENTO_03[[#This Row],[QUANT]]</f>
        <v>0</v>
      </c>
    </row>
    <row r="764" spans="2:16" x14ac:dyDescent="0.25">
      <c r="B764" s="140" t="str">
        <f>IF(ACOMPANHAMENTO_03[[#This Row],[MAT]]="","",COUNTA($C$8:C764))</f>
        <v/>
      </c>
      <c r="C764" s="3"/>
      <c r="D764" s="28" t="str">
        <f>IFERROR(VLOOKUP(ACOMPANHAMENTO_03[[#This Row],[MAT]],FUNCIONARIOS[],3,FALSE),"")</f>
        <v/>
      </c>
      <c r="E764" s="28" t="str">
        <f>IFERROR(VLOOKUP(ACOMPANHAMENTO_03[[#This Row],[MAT]],FUNCIONARIOS[],4,FALSE),"")</f>
        <v/>
      </c>
      <c r="F764" s="8"/>
      <c r="G764" s="7"/>
      <c r="H764" s="28" t="str">
        <f>IFERROR(VLOOKUP(ACOMPANHAMENTO_03[[#This Row],[COD.S]],TABELA_PRODUÇÃO[[COD]:[SERVIÇOS]],3,FALSE),"")</f>
        <v/>
      </c>
      <c r="I764" s="28" t="str">
        <f>IFERROR(VLOOKUP(ACOMPANHAMENTO_03[[#This Row],[COD.S]],TABELA_PRODUÇÃO[[COD]:[UND.]],4,FALSE),"")</f>
        <v/>
      </c>
      <c r="J764" s="141"/>
      <c r="K764" s="58"/>
      <c r="L764" s="9"/>
      <c r="M76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6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6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64" s="140">
        <f>ACOMPANHAMENTO_03[[#This Row],[QUANT]]</f>
        <v>0</v>
      </c>
    </row>
    <row r="765" spans="2:16" x14ac:dyDescent="0.25">
      <c r="B765" s="140" t="str">
        <f>IF(ACOMPANHAMENTO_03[[#This Row],[MAT]]="","",COUNTA($C$8:C765))</f>
        <v/>
      </c>
      <c r="C765" s="3"/>
      <c r="D765" s="28" t="str">
        <f>IFERROR(VLOOKUP(ACOMPANHAMENTO_03[[#This Row],[MAT]],FUNCIONARIOS[],3,FALSE),"")</f>
        <v/>
      </c>
      <c r="E765" s="28" t="str">
        <f>IFERROR(VLOOKUP(ACOMPANHAMENTO_03[[#This Row],[MAT]],FUNCIONARIOS[],4,FALSE),"")</f>
        <v/>
      </c>
      <c r="F765" s="8"/>
      <c r="G765" s="7"/>
      <c r="H765" s="28" t="str">
        <f>IFERROR(VLOOKUP(ACOMPANHAMENTO_03[[#This Row],[COD.S]],TABELA_PRODUÇÃO[[COD]:[SERVIÇOS]],3,FALSE),"")</f>
        <v/>
      </c>
      <c r="I765" s="28" t="str">
        <f>IFERROR(VLOOKUP(ACOMPANHAMENTO_03[[#This Row],[COD.S]],TABELA_PRODUÇÃO[[COD]:[UND.]],4,FALSE),"")</f>
        <v/>
      </c>
      <c r="J765" s="141"/>
      <c r="K765" s="58"/>
      <c r="L765" s="9"/>
      <c r="M76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6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6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65" s="140">
        <f>ACOMPANHAMENTO_03[[#This Row],[QUANT]]</f>
        <v>0</v>
      </c>
    </row>
    <row r="766" spans="2:16" x14ac:dyDescent="0.25">
      <c r="B766" s="140" t="str">
        <f>IF(ACOMPANHAMENTO_03[[#This Row],[MAT]]="","",COUNTA($C$8:C766))</f>
        <v/>
      </c>
      <c r="C766" s="3"/>
      <c r="D766" s="28" t="str">
        <f>IFERROR(VLOOKUP(ACOMPANHAMENTO_03[[#This Row],[MAT]],FUNCIONARIOS[],3,FALSE),"")</f>
        <v/>
      </c>
      <c r="E766" s="28" t="str">
        <f>IFERROR(VLOOKUP(ACOMPANHAMENTO_03[[#This Row],[MAT]],FUNCIONARIOS[],4,FALSE),"")</f>
        <v/>
      </c>
      <c r="F766" s="8"/>
      <c r="G766" s="7"/>
      <c r="H766" s="28" t="str">
        <f>IFERROR(VLOOKUP(ACOMPANHAMENTO_03[[#This Row],[COD.S]],TABELA_PRODUÇÃO[[COD]:[SERVIÇOS]],3,FALSE),"")</f>
        <v/>
      </c>
      <c r="I766" s="28" t="str">
        <f>IFERROR(VLOOKUP(ACOMPANHAMENTO_03[[#This Row],[COD.S]],TABELA_PRODUÇÃO[[COD]:[UND.]],4,FALSE),"")</f>
        <v/>
      </c>
      <c r="J766" s="141"/>
      <c r="K766" s="58"/>
      <c r="L766" s="9"/>
      <c r="M76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6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6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66" s="140">
        <f>ACOMPANHAMENTO_03[[#This Row],[QUANT]]</f>
        <v>0</v>
      </c>
    </row>
    <row r="767" spans="2:16" x14ac:dyDescent="0.25">
      <c r="B767" s="140" t="str">
        <f>IF(ACOMPANHAMENTO_03[[#This Row],[MAT]]="","",COUNTA($C$8:C767))</f>
        <v/>
      </c>
      <c r="C767" s="3"/>
      <c r="D767" s="28" t="str">
        <f>IFERROR(VLOOKUP(ACOMPANHAMENTO_03[[#This Row],[MAT]],FUNCIONARIOS[],3,FALSE),"")</f>
        <v/>
      </c>
      <c r="E767" s="28" t="str">
        <f>IFERROR(VLOOKUP(ACOMPANHAMENTO_03[[#This Row],[MAT]],FUNCIONARIOS[],4,FALSE),"")</f>
        <v/>
      </c>
      <c r="F767" s="8"/>
      <c r="G767" s="7"/>
      <c r="H767" s="28" t="str">
        <f>IFERROR(VLOOKUP(ACOMPANHAMENTO_03[[#This Row],[COD.S]],TABELA_PRODUÇÃO[[COD]:[SERVIÇOS]],3,FALSE),"")</f>
        <v/>
      </c>
      <c r="I767" s="28" t="str">
        <f>IFERROR(VLOOKUP(ACOMPANHAMENTO_03[[#This Row],[COD.S]],TABELA_PRODUÇÃO[[COD]:[UND.]],4,FALSE),"")</f>
        <v/>
      </c>
      <c r="J767" s="141"/>
      <c r="K767" s="58"/>
      <c r="L767" s="9"/>
      <c r="M76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6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6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67" s="140">
        <f>ACOMPANHAMENTO_03[[#This Row],[QUANT]]</f>
        <v>0</v>
      </c>
    </row>
    <row r="768" spans="2:16" x14ac:dyDescent="0.25">
      <c r="B768" s="140" t="str">
        <f>IF(ACOMPANHAMENTO_03[[#This Row],[MAT]]="","",COUNTA($C$8:C768))</f>
        <v/>
      </c>
      <c r="C768" s="3"/>
      <c r="D768" s="28" t="str">
        <f>IFERROR(VLOOKUP(ACOMPANHAMENTO_03[[#This Row],[MAT]],FUNCIONARIOS[],3,FALSE),"")</f>
        <v/>
      </c>
      <c r="E768" s="28" t="str">
        <f>IFERROR(VLOOKUP(ACOMPANHAMENTO_03[[#This Row],[MAT]],FUNCIONARIOS[],4,FALSE),"")</f>
        <v/>
      </c>
      <c r="F768" s="8"/>
      <c r="G768" s="7"/>
      <c r="H768" s="28" t="str">
        <f>IFERROR(VLOOKUP(ACOMPANHAMENTO_03[[#This Row],[COD.S]],TABELA_PRODUÇÃO[[COD]:[SERVIÇOS]],3,FALSE),"")</f>
        <v/>
      </c>
      <c r="I768" s="28" t="str">
        <f>IFERROR(VLOOKUP(ACOMPANHAMENTO_03[[#This Row],[COD.S]],TABELA_PRODUÇÃO[[COD]:[UND.]],4,FALSE),"")</f>
        <v/>
      </c>
      <c r="J768" s="141"/>
      <c r="K768" s="58"/>
      <c r="L768" s="9"/>
      <c r="M76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6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6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68" s="140">
        <f>ACOMPANHAMENTO_03[[#This Row],[QUANT]]</f>
        <v>0</v>
      </c>
    </row>
    <row r="769" spans="2:16" x14ac:dyDescent="0.25">
      <c r="B769" s="140" t="str">
        <f>IF(ACOMPANHAMENTO_03[[#This Row],[MAT]]="","",COUNTA($C$8:C769))</f>
        <v/>
      </c>
      <c r="C769" s="3"/>
      <c r="D769" s="28" t="str">
        <f>IFERROR(VLOOKUP(ACOMPANHAMENTO_03[[#This Row],[MAT]],FUNCIONARIOS[],3,FALSE),"")</f>
        <v/>
      </c>
      <c r="E769" s="28" t="str">
        <f>IFERROR(VLOOKUP(ACOMPANHAMENTO_03[[#This Row],[MAT]],FUNCIONARIOS[],4,FALSE),"")</f>
        <v/>
      </c>
      <c r="F769" s="8"/>
      <c r="G769" s="7"/>
      <c r="H769" s="28" t="str">
        <f>IFERROR(VLOOKUP(ACOMPANHAMENTO_03[[#This Row],[COD.S]],TABELA_PRODUÇÃO[[COD]:[SERVIÇOS]],3,FALSE),"")</f>
        <v/>
      </c>
      <c r="I769" s="28" t="str">
        <f>IFERROR(VLOOKUP(ACOMPANHAMENTO_03[[#This Row],[COD.S]],TABELA_PRODUÇÃO[[COD]:[UND.]],4,FALSE),"")</f>
        <v/>
      </c>
      <c r="J769" s="141"/>
      <c r="K769" s="58"/>
      <c r="L769" s="9"/>
      <c r="M76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6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6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69" s="140">
        <f>ACOMPANHAMENTO_03[[#This Row],[QUANT]]</f>
        <v>0</v>
      </c>
    </row>
    <row r="770" spans="2:16" x14ac:dyDescent="0.25">
      <c r="B770" s="140" t="str">
        <f>IF(ACOMPANHAMENTO_03[[#This Row],[MAT]]="","",COUNTA($C$8:C770))</f>
        <v/>
      </c>
      <c r="C770" s="3"/>
      <c r="D770" s="28" t="str">
        <f>IFERROR(VLOOKUP(ACOMPANHAMENTO_03[[#This Row],[MAT]],FUNCIONARIOS[],3,FALSE),"")</f>
        <v/>
      </c>
      <c r="E770" s="28" t="str">
        <f>IFERROR(VLOOKUP(ACOMPANHAMENTO_03[[#This Row],[MAT]],FUNCIONARIOS[],4,FALSE),"")</f>
        <v/>
      </c>
      <c r="F770" s="8"/>
      <c r="G770" s="7"/>
      <c r="H770" s="28" t="str">
        <f>IFERROR(VLOOKUP(ACOMPANHAMENTO_03[[#This Row],[COD.S]],TABELA_PRODUÇÃO[[COD]:[SERVIÇOS]],3,FALSE),"")</f>
        <v/>
      </c>
      <c r="I770" s="28" t="str">
        <f>IFERROR(VLOOKUP(ACOMPANHAMENTO_03[[#This Row],[COD.S]],TABELA_PRODUÇÃO[[COD]:[UND.]],4,FALSE),"")</f>
        <v/>
      </c>
      <c r="J770" s="141"/>
      <c r="K770" s="58"/>
      <c r="L770" s="9"/>
      <c r="M77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7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7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70" s="140">
        <f>ACOMPANHAMENTO_03[[#This Row],[QUANT]]</f>
        <v>0</v>
      </c>
    </row>
    <row r="771" spans="2:16" x14ac:dyDescent="0.25">
      <c r="B771" s="140" t="str">
        <f>IF(ACOMPANHAMENTO_03[[#This Row],[MAT]]="","",COUNTA($C$8:C771))</f>
        <v/>
      </c>
      <c r="C771" s="3"/>
      <c r="D771" s="28" t="str">
        <f>IFERROR(VLOOKUP(ACOMPANHAMENTO_03[[#This Row],[MAT]],FUNCIONARIOS[],3,FALSE),"")</f>
        <v/>
      </c>
      <c r="E771" s="28" t="str">
        <f>IFERROR(VLOOKUP(ACOMPANHAMENTO_03[[#This Row],[MAT]],FUNCIONARIOS[],4,FALSE),"")</f>
        <v/>
      </c>
      <c r="F771" s="8"/>
      <c r="G771" s="7"/>
      <c r="H771" s="28" t="str">
        <f>IFERROR(VLOOKUP(ACOMPANHAMENTO_03[[#This Row],[COD.S]],TABELA_PRODUÇÃO[[COD]:[SERVIÇOS]],3,FALSE),"")</f>
        <v/>
      </c>
      <c r="I771" s="28" t="str">
        <f>IFERROR(VLOOKUP(ACOMPANHAMENTO_03[[#This Row],[COD.S]],TABELA_PRODUÇÃO[[COD]:[UND.]],4,FALSE),"")</f>
        <v/>
      </c>
      <c r="J771" s="141"/>
      <c r="K771" s="58"/>
      <c r="L771" s="9"/>
      <c r="M77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7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7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71" s="140">
        <f>ACOMPANHAMENTO_03[[#This Row],[QUANT]]</f>
        <v>0</v>
      </c>
    </row>
    <row r="772" spans="2:16" x14ac:dyDescent="0.25">
      <c r="B772" s="140" t="str">
        <f>IF(ACOMPANHAMENTO_03[[#This Row],[MAT]]="","",COUNTA($C$8:C772))</f>
        <v/>
      </c>
      <c r="C772" s="3"/>
      <c r="D772" s="28" t="str">
        <f>IFERROR(VLOOKUP(ACOMPANHAMENTO_03[[#This Row],[MAT]],FUNCIONARIOS[],3,FALSE),"")</f>
        <v/>
      </c>
      <c r="E772" s="28" t="str">
        <f>IFERROR(VLOOKUP(ACOMPANHAMENTO_03[[#This Row],[MAT]],FUNCIONARIOS[],4,FALSE),"")</f>
        <v/>
      </c>
      <c r="F772" s="8"/>
      <c r="G772" s="7"/>
      <c r="H772" s="28" t="str">
        <f>IFERROR(VLOOKUP(ACOMPANHAMENTO_03[[#This Row],[COD.S]],TABELA_PRODUÇÃO[[COD]:[SERVIÇOS]],3,FALSE),"")</f>
        <v/>
      </c>
      <c r="I772" s="28" t="str">
        <f>IFERROR(VLOOKUP(ACOMPANHAMENTO_03[[#This Row],[COD.S]],TABELA_PRODUÇÃO[[COD]:[UND.]],4,FALSE),"")</f>
        <v/>
      </c>
      <c r="J772" s="141"/>
      <c r="K772" s="58"/>
      <c r="L772" s="9"/>
      <c r="M77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7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7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72" s="140">
        <f>ACOMPANHAMENTO_03[[#This Row],[QUANT]]</f>
        <v>0</v>
      </c>
    </row>
    <row r="773" spans="2:16" x14ac:dyDescent="0.25">
      <c r="B773" s="140" t="str">
        <f>IF(ACOMPANHAMENTO_03[[#This Row],[MAT]]="","",COUNTA($C$8:C773))</f>
        <v/>
      </c>
      <c r="C773" s="3"/>
      <c r="D773" s="28" t="str">
        <f>IFERROR(VLOOKUP(ACOMPANHAMENTO_03[[#This Row],[MAT]],FUNCIONARIOS[],3,FALSE),"")</f>
        <v/>
      </c>
      <c r="E773" s="28" t="str">
        <f>IFERROR(VLOOKUP(ACOMPANHAMENTO_03[[#This Row],[MAT]],FUNCIONARIOS[],4,FALSE),"")</f>
        <v/>
      </c>
      <c r="F773" s="8"/>
      <c r="G773" s="7"/>
      <c r="H773" s="28" t="str">
        <f>IFERROR(VLOOKUP(ACOMPANHAMENTO_03[[#This Row],[COD.S]],TABELA_PRODUÇÃO[[COD]:[SERVIÇOS]],3,FALSE),"")</f>
        <v/>
      </c>
      <c r="I773" s="28" t="str">
        <f>IFERROR(VLOOKUP(ACOMPANHAMENTO_03[[#This Row],[COD.S]],TABELA_PRODUÇÃO[[COD]:[UND.]],4,FALSE),"")</f>
        <v/>
      </c>
      <c r="J773" s="141"/>
      <c r="K773" s="58"/>
      <c r="L773" s="9"/>
      <c r="M77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7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7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73" s="140">
        <f>ACOMPANHAMENTO_03[[#This Row],[QUANT]]</f>
        <v>0</v>
      </c>
    </row>
    <row r="774" spans="2:16" x14ac:dyDescent="0.25">
      <c r="B774" s="140" t="str">
        <f>IF(ACOMPANHAMENTO_03[[#This Row],[MAT]]="","",COUNTA($C$8:C774))</f>
        <v/>
      </c>
      <c r="C774" s="3"/>
      <c r="D774" s="28" t="str">
        <f>IFERROR(VLOOKUP(ACOMPANHAMENTO_03[[#This Row],[MAT]],FUNCIONARIOS[],3,FALSE),"")</f>
        <v/>
      </c>
      <c r="E774" s="28" t="str">
        <f>IFERROR(VLOOKUP(ACOMPANHAMENTO_03[[#This Row],[MAT]],FUNCIONARIOS[],4,FALSE),"")</f>
        <v/>
      </c>
      <c r="F774" s="8"/>
      <c r="G774" s="7"/>
      <c r="H774" s="28" t="str">
        <f>IFERROR(VLOOKUP(ACOMPANHAMENTO_03[[#This Row],[COD.S]],TABELA_PRODUÇÃO[[COD]:[SERVIÇOS]],3,FALSE),"")</f>
        <v/>
      </c>
      <c r="I774" s="28" t="str">
        <f>IFERROR(VLOOKUP(ACOMPANHAMENTO_03[[#This Row],[COD.S]],TABELA_PRODUÇÃO[[COD]:[UND.]],4,FALSE),"")</f>
        <v/>
      </c>
      <c r="J774" s="141"/>
      <c r="K774" s="58"/>
      <c r="L774" s="9"/>
      <c r="M77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7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7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74" s="140">
        <f>ACOMPANHAMENTO_03[[#This Row],[QUANT]]</f>
        <v>0</v>
      </c>
    </row>
    <row r="775" spans="2:16" x14ac:dyDescent="0.25">
      <c r="B775" s="140" t="str">
        <f>IF(ACOMPANHAMENTO_03[[#This Row],[MAT]]="","",COUNTA($C$8:C775))</f>
        <v/>
      </c>
      <c r="C775" s="3"/>
      <c r="D775" s="28" t="str">
        <f>IFERROR(VLOOKUP(ACOMPANHAMENTO_03[[#This Row],[MAT]],FUNCIONARIOS[],3,FALSE),"")</f>
        <v/>
      </c>
      <c r="E775" s="28" t="str">
        <f>IFERROR(VLOOKUP(ACOMPANHAMENTO_03[[#This Row],[MAT]],FUNCIONARIOS[],4,FALSE),"")</f>
        <v/>
      </c>
      <c r="F775" s="8"/>
      <c r="G775" s="7"/>
      <c r="H775" s="28" t="str">
        <f>IFERROR(VLOOKUP(ACOMPANHAMENTO_03[[#This Row],[COD.S]],TABELA_PRODUÇÃO[[COD]:[SERVIÇOS]],3,FALSE),"")</f>
        <v/>
      </c>
      <c r="I775" s="28" t="str">
        <f>IFERROR(VLOOKUP(ACOMPANHAMENTO_03[[#This Row],[COD.S]],TABELA_PRODUÇÃO[[COD]:[UND.]],4,FALSE),"")</f>
        <v/>
      </c>
      <c r="J775" s="141"/>
      <c r="K775" s="58"/>
      <c r="L775" s="9"/>
      <c r="M77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7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7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75" s="140">
        <f>ACOMPANHAMENTO_03[[#This Row],[QUANT]]</f>
        <v>0</v>
      </c>
    </row>
    <row r="776" spans="2:16" x14ac:dyDescent="0.25">
      <c r="B776" s="140" t="str">
        <f>IF(ACOMPANHAMENTO_03[[#This Row],[MAT]]="","",COUNTA($C$8:C776))</f>
        <v/>
      </c>
      <c r="C776" s="3"/>
      <c r="D776" s="28" t="str">
        <f>IFERROR(VLOOKUP(ACOMPANHAMENTO_03[[#This Row],[MAT]],FUNCIONARIOS[],3,FALSE),"")</f>
        <v/>
      </c>
      <c r="E776" s="28" t="str">
        <f>IFERROR(VLOOKUP(ACOMPANHAMENTO_03[[#This Row],[MAT]],FUNCIONARIOS[],4,FALSE),"")</f>
        <v/>
      </c>
      <c r="F776" s="8"/>
      <c r="G776" s="7"/>
      <c r="H776" s="28" t="str">
        <f>IFERROR(VLOOKUP(ACOMPANHAMENTO_03[[#This Row],[COD.S]],TABELA_PRODUÇÃO[[COD]:[SERVIÇOS]],3,FALSE),"")</f>
        <v/>
      </c>
      <c r="I776" s="28" t="str">
        <f>IFERROR(VLOOKUP(ACOMPANHAMENTO_03[[#This Row],[COD.S]],TABELA_PRODUÇÃO[[COD]:[UND.]],4,FALSE),"")</f>
        <v/>
      </c>
      <c r="J776" s="141"/>
      <c r="K776" s="58"/>
      <c r="L776" s="9"/>
      <c r="M77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7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7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76" s="140">
        <f>ACOMPANHAMENTO_03[[#This Row],[QUANT]]</f>
        <v>0</v>
      </c>
    </row>
    <row r="777" spans="2:16" x14ac:dyDescent="0.25">
      <c r="B777" s="140" t="str">
        <f>IF(ACOMPANHAMENTO_03[[#This Row],[MAT]]="","",COUNTA($C$8:C777))</f>
        <v/>
      </c>
      <c r="C777" s="3"/>
      <c r="D777" s="28" t="str">
        <f>IFERROR(VLOOKUP(ACOMPANHAMENTO_03[[#This Row],[MAT]],FUNCIONARIOS[],3,FALSE),"")</f>
        <v/>
      </c>
      <c r="E777" s="28" t="str">
        <f>IFERROR(VLOOKUP(ACOMPANHAMENTO_03[[#This Row],[MAT]],FUNCIONARIOS[],4,FALSE),"")</f>
        <v/>
      </c>
      <c r="F777" s="8"/>
      <c r="G777" s="7"/>
      <c r="H777" s="28" t="str">
        <f>IFERROR(VLOOKUP(ACOMPANHAMENTO_03[[#This Row],[COD.S]],TABELA_PRODUÇÃO[[COD]:[SERVIÇOS]],3,FALSE),"")</f>
        <v/>
      </c>
      <c r="I777" s="28" t="str">
        <f>IFERROR(VLOOKUP(ACOMPANHAMENTO_03[[#This Row],[COD.S]],TABELA_PRODUÇÃO[[COD]:[UND.]],4,FALSE),"")</f>
        <v/>
      </c>
      <c r="J777" s="141"/>
      <c r="K777" s="58"/>
      <c r="L777" s="9"/>
      <c r="M77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7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7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77" s="140">
        <f>ACOMPANHAMENTO_03[[#This Row],[QUANT]]</f>
        <v>0</v>
      </c>
    </row>
    <row r="778" spans="2:16" x14ac:dyDescent="0.25">
      <c r="B778" s="140" t="str">
        <f>IF(ACOMPANHAMENTO_03[[#This Row],[MAT]]="","",COUNTA($C$8:C778))</f>
        <v/>
      </c>
      <c r="C778" s="3"/>
      <c r="D778" s="28" t="str">
        <f>IFERROR(VLOOKUP(ACOMPANHAMENTO_03[[#This Row],[MAT]],FUNCIONARIOS[],3,FALSE),"")</f>
        <v/>
      </c>
      <c r="E778" s="28" t="str">
        <f>IFERROR(VLOOKUP(ACOMPANHAMENTO_03[[#This Row],[MAT]],FUNCIONARIOS[],4,FALSE),"")</f>
        <v/>
      </c>
      <c r="F778" s="8"/>
      <c r="G778" s="7"/>
      <c r="H778" s="28" t="str">
        <f>IFERROR(VLOOKUP(ACOMPANHAMENTO_03[[#This Row],[COD.S]],TABELA_PRODUÇÃO[[COD]:[SERVIÇOS]],3,FALSE),"")</f>
        <v/>
      </c>
      <c r="I778" s="28" t="str">
        <f>IFERROR(VLOOKUP(ACOMPANHAMENTO_03[[#This Row],[COD.S]],TABELA_PRODUÇÃO[[COD]:[UND.]],4,FALSE),"")</f>
        <v/>
      </c>
      <c r="J778" s="141"/>
      <c r="K778" s="58"/>
      <c r="L778" s="9"/>
      <c r="M77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7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7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78" s="140">
        <f>ACOMPANHAMENTO_03[[#This Row],[QUANT]]</f>
        <v>0</v>
      </c>
    </row>
    <row r="779" spans="2:16" x14ac:dyDescent="0.25">
      <c r="B779" s="140" t="str">
        <f>IF(ACOMPANHAMENTO_03[[#This Row],[MAT]]="","",COUNTA($C$8:C779))</f>
        <v/>
      </c>
      <c r="C779" s="3"/>
      <c r="D779" s="28" t="str">
        <f>IFERROR(VLOOKUP(ACOMPANHAMENTO_03[[#This Row],[MAT]],FUNCIONARIOS[],3,FALSE),"")</f>
        <v/>
      </c>
      <c r="E779" s="28" t="str">
        <f>IFERROR(VLOOKUP(ACOMPANHAMENTO_03[[#This Row],[MAT]],FUNCIONARIOS[],4,FALSE),"")</f>
        <v/>
      </c>
      <c r="F779" s="8"/>
      <c r="G779" s="7"/>
      <c r="H779" s="28" t="str">
        <f>IFERROR(VLOOKUP(ACOMPANHAMENTO_03[[#This Row],[COD.S]],TABELA_PRODUÇÃO[[COD]:[SERVIÇOS]],3,FALSE),"")</f>
        <v/>
      </c>
      <c r="I779" s="28" t="str">
        <f>IFERROR(VLOOKUP(ACOMPANHAMENTO_03[[#This Row],[COD.S]],TABELA_PRODUÇÃO[[COD]:[UND.]],4,FALSE),"")</f>
        <v/>
      </c>
      <c r="J779" s="141"/>
      <c r="K779" s="58"/>
      <c r="L779" s="9"/>
      <c r="M77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7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7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79" s="140">
        <f>ACOMPANHAMENTO_03[[#This Row],[QUANT]]</f>
        <v>0</v>
      </c>
    </row>
    <row r="780" spans="2:16" x14ac:dyDescent="0.25">
      <c r="B780" s="140" t="str">
        <f>IF(ACOMPANHAMENTO_03[[#This Row],[MAT]]="","",COUNTA($C$8:C780))</f>
        <v/>
      </c>
      <c r="C780" s="3"/>
      <c r="D780" s="28" t="str">
        <f>IFERROR(VLOOKUP(ACOMPANHAMENTO_03[[#This Row],[MAT]],FUNCIONARIOS[],3,FALSE),"")</f>
        <v/>
      </c>
      <c r="E780" s="28" t="str">
        <f>IFERROR(VLOOKUP(ACOMPANHAMENTO_03[[#This Row],[MAT]],FUNCIONARIOS[],4,FALSE),"")</f>
        <v/>
      </c>
      <c r="F780" s="8"/>
      <c r="G780" s="7"/>
      <c r="H780" s="28" t="str">
        <f>IFERROR(VLOOKUP(ACOMPANHAMENTO_03[[#This Row],[COD.S]],TABELA_PRODUÇÃO[[COD]:[SERVIÇOS]],3,FALSE),"")</f>
        <v/>
      </c>
      <c r="I780" s="28" t="str">
        <f>IFERROR(VLOOKUP(ACOMPANHAMENTO_03[[#This Row],[COD.S]],TABELA_PRODUÇÃO[[COD]:[UND.]],4,FALSE),"")</f>
        <v/>
      </c>
      <c r="J780" s="141"/>
      <c r="K780" s="58"/>
      <c r="L780" s="9"/>
      <c r="M78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8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8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80" s="140">
        <f>ACOMPANHAMENTO_03[[#This Row],[QUANT]]</f>
        <v>0</v>
      </c>
    </row>
    <row r="781" spans="2:16" x14ac:dyDescent="0.25">
      <c r="B781" s="140" t="str">
        <f>IF(ACOMPANHAMENTO_03[[#This Row],[MAT]]="","",COUNTA($C$8:C781))</f>
        <v/>
      </c>
      <c r="C781" s="3"/>
      <c r="D781" s="28" t="str">
        <f>IFERROR(VLOOKUP(ACOMPANHAMENTO_03[[#This Row],[MAT]],FUNCIONARIOS[],3,FALSE),"")</f>
        <v/>
      </c>
      <c r="E781" s="28" t="str">
        <f>IFERROR(VLOOKUP(ACOMPANHAMENTO_03[[#This Row],[MAT]],FUNCIONARIOS[],4,FALSE),"")</f>
        <v/>
      </c>
      <c r="F781" s="8"/>
      <c r="G781" s="7"/>
      <c r="H781" s="28" t="str">
        <f>IFERROR(VLOOKUP(ACOMPANHAMENTO_03[[#This Row],[COD.S]],TABELA_PRODUÇÃO[[COD]:[SERVIÇOS]],3,FALSE),"")</f>
        <v/>
      </c>
      <c r="I781" s="28" t="str">
        <f>IFERROR(VLOOKUP(ACOMPANHAMENTO_03[[#This Row],[COD.S]],TABELA_PRODUÇÃO[[COD]:[UND.]],4,FALSE),"")</f>
        <v/>
      </c>
      <c r="J781" s="141"/>
      <c r="K781" s="58"/>
      <c r="L781" s="9"/>
      <c r="M78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8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8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81" s="140">
        <f>ACOMPANHAMENTO_03[[#This Row],[QUANT]]</f>
        <v>0</v>
      </c>
    </row>
    <row r="782" spans="2:16" x14ac:dyDescent="0.25">
      <c r="B782" s="140" t="str">
        <f>IF(ACOMPANHAMENTO_03[[#This Row],[MAT]]="","",COUNTA($C$8:C782))</f>
        <v/>
      </c>
      <c r="C782" s="3"/>
      <c r="D782" s="28" t="str">
        <f>IFERROR(VLOOKUP(ACOMPANHAMENTO_03[[#This Row],[MAT]],FUNCIONARIOS[],3,FALSE),"")</f>
        <v/>
      </c>
      <c r="E782" s="28" t="str">
        <f>IFERROR(VLOOKUP(ACOMPANHAMENTO_03[[#This Row],[MAT]],FUNCIONARIOS[],4,FALSE),"")</f>
        <v/>
      </c>
      <c r="F782" s="8"/>
      <c r="G782" s="7"/>
      <c r="H782" s="28" t="str">
        <f>IFERROR(VLOOKUP(ACOMPANHAMENTO_03[[#This Row],[COD.S]],TABELA_PRODUÇÃO[[COD]:[SERVIÇOS]],3,FALSE),"")</f>
        <v/>
      </c>
      <c r="I782" s="28" t="str">
        <f>IFERROR(VLOOKUP(ACOMPANHAMENTO_03[[#This Row],[COD.S]],TABELA_PRODUÇÃO[[COD]:[UND.]],4,FALSE),"")</f>
        <v/>
      </c>
      <c r="J782" s="141"/>
      <c r="K782" s="58"/>
      <c r="L782" s="9"/>
      <c r="M78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8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8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82" s="140">
        <f>ACOMPANHAMENTO_03[[#This Row],[QUANT]]</f>
        <v>0</v>
      </c>
    </row>
    <row r="783" spans="2:16" x14ac:dyDescent="0.25">
      <c r="B783" s="140" t="str">
        <f>IF(ACOMPANHAMENTO_03[[#This Row],[MAT]]="","",COUNTA($C$8:C783))</f>
        <v/>
      </c>
      <c r="C783" s="3"/>
      <c r="D783" s="28" t="str">
        <f>IFERROR(VLOOKUP(ACOMPANHAMENTO_03[[#This Row],[MAT]],FUNCIONARIOS[],3,FALSE),"")</f>
        <v/>
      </c>
      <c r="E783" s="28" t="str">
        <f>IFERROR(VLOOKUP(ACOMPANHAMENTO_03[[#This Row],[MAT]],FUNCIONARIOS[],4,FALSE),"")</f>
        <v/>
      </c>
      <c r="F783" s="8"/>
      <c r="G783" s="7"/>
      <c r="H783" s="28" t="str">
        <f>IFERROR(VLOOKUP(ACOMPANHAMENTO_03[[#This Row],[COD.S]],TABELA_PRODUÇÃO[[COD]:[SERVIÇOS]],3,FALSE),"")</f>
        <v/>
      </c>
      <c r="I783" s="28" t="str">
        <f>IFERROR(VLOOKUP(ACOMPANHAMENTO_03[[#This Row],[COD.S]],TABELA_PRODUÇÃO[[COD]:[UND.]],4,FALSE),"")</f>
        <v/>
      </c>
      <c r="J783" s="141"/>
      <c r="K783" s="58"/>
      <c r="L783" s="9"/>
      <c r="M78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8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8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83" s="140">
        <f>ACOMPANHAMENTO_03[[#This Row],[QUANT]]</f>
        <v>0</v>
      </c>
    </row>
    <row r="784" spans="2:16" x14ac:dyDescent="0.25">
      <c r="B784" s="140" t="str">
        <f>IF(ACOMPANHAMENTO_03[[#This Row],[MAT]]="","",COUNTA($C$8:C784))</f>
        <v/>
      </c>
      <c r="C784" s="3"/>
      <c r="D784" s="28" t="str">
        <f>IFERROR(VLOOKUP(ACOMPANHAMENTO_03[[#This Row],[MAT]],FUNCIONARIOS[],3,FALSE),"")</f>
        <v/>
      </c>
      <c r="E784" s="28" t="str">
        <f>IFERROR(VLOOKUP(ACOMPANHAMENTO_03[[#This Row],[MAT]],FUNCIONARIOS[],4,FALSE),"")</f>
        <v/>
      </c>
      <c r="F784" s="8"/>
      <c r="G784" s="7"/>
      <c r="H784" s="28" t="str">
        <f>IFERROR(VLOOKUP(ACOMPANHAMENTO_03[[#This Row],[COD.S]],TABELA_PRODUÇÃO[[COD]:[SERVIÇOS]],3,FALSE),"")</f>
        <v/>
      </c>
      <c r="I784" s="28" t="str">
        <f>IFERROR(VLOOKUP(ACOMPANHAMENTO_03[[#This Row],[COD.S]],TABELA_PRODUÇÃO[[COD]:[UND.]],4,FALSE),"")</f>
        <v/>
      </c>
      <c r="J784" s="141"/>
      <c r="K784" s="58"/>
      <c r="L784" s="9"/>
      <c r="M78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8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8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84" s="140">
        <f>ACOMPANHAMENTO_03[[#This Row],[QUANT]]</f>
        <v>0</v>
      </c>
    </row>
    <row r="785" spans="2:16" x14ac:dyDescent="0.25">
      <c r="B785" s="140" t="str">
        <f>IF(ACOMPANHAMENTO_03[[#This Row],[MAT]]="","",COUNTA($C$8:C785))</f>
        <v/>
      </c>
      <c r="C785" s="3"/>
      <c r="D785" s="28" t="str">
        <f>IFERROR(VLOOKUP(ACOMPANHAMENTO_03[[#This Row],[MAT]],FUNCIONARIOS[],3,FALSE),"")</f>
        <v/>
      </c>
      <c r="E785" s="28" t="str">
        <f>IFERROR(VLOOKUP(ACOMPANHAMENTO_03[[#This Row],[MAT]],FUNCIONARIOS[],4,FALSE),"")</f>
        <v/>
      </c>
      <c r="F785" s="8"/>
      <c r="G785" s="7"/>
      <c r="H785" s="28" t="str">
        <f>IFERROR(VLOOKUP(ACOMPANHAMENTO_03[[#This Row],[COD.S]],TABELA_PRODUÇÃO[[COD]:[SERVIÇOS]],3,FALSE),"")</f>
        <v/>
      </c>
      <c r="I785" s="28" t="str">
        <f>IFERROR(VLOOKUP(ACOMPANHAMENTO_03[[#This Row],[COD.S]],TABELA_PRODUÇÃO[[COD]:[UND.]],4,FALSE),"")</f>
        <v/>
      </c>
      <c r="J785" s="141"/>
      <c r="K785" s="58"/>
      <c r="L785" s="9"/>
      <c r="M78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8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8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85" s="140">
        <f>ACOMPANHAMENTO_03[[#This Row],[QUANT]]</f>
        <v>0</v>
      </c>
    </row>
    <row r="786" spans="2:16" x14ac:dyDescent="0.25">
      <c r="B786" s="140" t="str">
        <f>IF(ACOMPANHAMENTO_03[[#This Row],[MAT]]="","",COUNTA($C$8:C786))</f>
        <v/>
      </c>
      <c r="C786" s="3"/>
      <c r="D786" s="28" t="str">
        <f>IFERROR(VLOOKUP(ACOMPANHAMENTO_03[[#This Row],[MAT]],FUNCIONARIOS[],3,FALSE),"")</f>
        <v/>
      </c>
      <c r="E786" s="28" t="str">
        <f>IFERROR(VLOOKUP(ACOMPANHAMENTO_03[[#This Row],[MAT]],FUNCIONARIOS[],4,FALSE),"")</f>
        <v/>
      </c>
      <c r="F786" s="8"/>
      <c r="G786" s="7"/>
      <c r="H786" s="28" t="str">
        <f>IFERROR(VLOOKUP(ACOMPANHAMENTO_03[[#This Row],[COD.S]],TABELA_PRODUÇÃO[[COD]:[SERVIÇOS]],3,FALSE),"")</f>
        <v/>
      </c>
      <c r="I786" s="28" t="str">
        <f>IFERROR(VLOOKUP(ACOMPANHAMENTO_03[[#This Row],[COD.S]],TABELA_PRODUÇÃO[[COD]:[UND.]],4,FALSE),"")</f>
        <v/>
      </c>
      <c r="J786" s="141"/>
      <c r="K786" s="58"/>
      <c r="L786" s="9"/>
      <c r="M78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8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8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86" s="140">
        <f>ACOMPANHAMENTO_03[[#This Row],[QUANT]]</f>
        <v>0</v>
      </c>
    </row>
    <row r="787" spans="2:16" x14ac:dyDescent="0.25">
      <c r="B787" s="140" t="str">
        <f>IF(ACOMPANHAMENTO_03[[#This Row],[MAT]]="","",COUNTA($C$8:C787))</f>
        <v/>
      </c>
      <c r="C787" s="3"/>
      <c r="D787" s="28" t="str">
        <f>IFERROR(VLOOKUP(ACOMPANHAMENTO_03[[#This Row],[MAT]],FUNCIONARIOS[],3,FALSE),"")</f>
        <v/>
      </c>
      <c r="E787" s="28" t="str">
        <f>IFERROR(VLOOKUP(ACOMPANHAMENTO_03[[#This Row],[MAT]],FUNCIONARIOS[],4,FALSE),"")</f>
        <v/>
      </c>
      <c r="F787" s="8"/>
      <c r="G787" s="7"/>
      <c r="H787" s="28" t="str">
        <f>IFERROR(VLOOKUP(ACOMPANHAMENTO_03[[#This Row],[COD.S]],TABELA_PRODUÇÃO[[COD]:[SERVIÇOS]],3,FALSE),"")</f>
        <v/>
      </c>
      <c r="I787" s="28" t="str">
        <f>IFERROR(VLOOKUP(ACOMPANHAMENTO_03[[#This Row],[COD.S]],TABELA_PRODUÇÃO[[COD]:[UND.]],4,FALSE),"")</f>
        <v/>
      </c>
      <c r="J787" s="141"/>
      <c r="K787" s="58"/>
      <c r="L787" s="9"/>
      <c r="M78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8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8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87" s="140">
        <f>ACOMPANHAMENTO_03[[#This Row],[QUANT]]</f>
        <v>0</v>
      </c>
    </row>
    <row r="788" spans="2:16" x14ac:dyDescent="0.25">
      <c r="B788" s="140" t="str">
        <f>IF(ACOMPANHAMENTO_03[[#This Row],[MAT]]="","",COUNTA($C$8:C788))</f>
        <v/>
      </c>
      <c r="C788" s="3"/>
      <c r="D788" s="28" t="str">
        <f>IFERROR(VLOOKUP(ACOMPANHAMENTO_03[[#This Row],[MAT]],FUNCIONARIOS[],3,FALSE),"")</f>
        <v/>
      </c>
      <c r="E788" s="28" t="str">
        <f>IFERROR(VLOOKUP(ACOMPANHAMENTO_03[[#This Row],[MAT]],FUNCIONARIOS[],4,FALSE),"")</f>
        <v/>
      </c>
      <c r="F788" s="8"/>
      <c r="G788" s="7"/>
      <c r="H788" s="28" t="str">
        <f>IFERROR(VLOOKUP(ACOMPANHAMENTO_03[[#This Row],[COD.S]],TABELA_PRODUÇÃO[[COD]:[SERVIÇOS]],3,FALSE),"")</f>
        <v/>
      </c>
      <c r="I788" s="28" t="str">
        <f>IFERROR(VLOOKUP(ACOMPANHAMENTO_03[[#This Row],[COD.S]],TABELA_PRODUÇÃO[[COD]:[UND.]],4,FALSE),"")</f>
        <v/>
      </c>
      <c r="J788" s="141"/>
      <c r="K788" s="58"/>
      <c r="L788" s="9"/>
      <c r="M78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8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8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88" s="140">
        <f>ACOMPANHAMENTO_03[[#This Row],[QUANT]]</f>
        <v>0</v>
      </c>
    </row>
    <row r="789" spans="2:16" x14ac:dyDescent="0.25">
      <c r="B789" s="140" t="str">
        <f>IF(ACOMPANHAMENTO_03[[#This Row],[MAT]]="","",COUNTA($C$8:C789))</f>
        <v/>
      </c>
      <c r="C789" s="3"/>
      <c r="D789" s="28" t="str">
        <f>IFERROR(VLOOKUP(ACOMPANHAMENTO_03[[#This Row],[MAT]],FUNCIONARIOS[],3,FALSE),"")</f>
        <v/>
      </c>
      <c r="E789" s="28" t="str">
        <f>IFERROR(VLOOKUP(ACOMPANHAMENTO_03[[#This Row],[MAT]],FUNCIONARIOS[],4,FALSE),"")</f>
        <v/>
      </c>
      <c r="F789" s="8"/>
      <c r="G789" s="7"/>
      <c r="H789" s="28" t="str">
        <f>IFERROR(VLOOKUP(ACOMPANHAMENTO_03[[#This Row],[COD.S]],TABELA_PRODUÇÃO[[COD]:[SERVIÇOS]],3,FALSE),"")</f>
        <v/>
      </c>
      <c r="I789" s="28" t="str">
        <f>IFERROR(VLOOKUP(ACOMPANHAMENTO_03[[#This Row],[COD.S]],TABELA_PRODUÇÃO[[COD]:[UND.]],4,FALSE),"")</f>
        <v/>
      </c>
      <c r="J789" s="141"/>
      <c r="K789" s="58"/>
      <c r="L789" s="9"/>
      <c r="M78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8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8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89" s="140">
        <f>ACOMPANHAMENTO_03[[#This Row],[QUANT]]</f>
        <v>0</v>
      </c>
    </row>
    <row r="790" spans="2:16" x14ac:dyDescent="0.25">
      <c r="B790" s="140" t="str">
        <f>IF(ACOMPANHAMENTO_03[[#This Row],[MAT]]="","",COUNTA($C$8:C790))</f>
        <v/>
      </c>
      <c r="C790" s="3"/>
      <c r="D790" s="28" t="str">
        <f>IFERROR(VLOOKUP(ACOMPANHAMENTO_03[[#This Row],[MAT]],FUNCIONARIOS[],3,FALSE),"")</f>
        <v/>
      </c>
      <c r="E790" s="28" t="str">
        <f>IFERROR(VLOOKUP(ACOMPANHAMENTO_03[[#This Row],[MAT]],FUNCIONARIOS[],4,FALSE),"")</f>
        <v/>
      </c>
      <c r="F790" s="8"/>
      <c r="G790" s="7"/>
      <c r="H790" s="28" t="str">
        <f>IFERROR(VLOOKUP(ACOMPANHAMENTO_03[[#This Row],[COD.S]],TABELA_PRODUÇÃO[[COD]:[SERVIÇOS]],3,FALSE),"")</f>
        <v/>
      </c>
      <c r="I790" s="28" t="str">
        <f>IFERROR(VLOOKUP(ACOMPANHAMENTO_03[[#This Row],[COD.S]],TABELA_PRODUÇÃO[[COD]:[UND.]],4,FALSE),"")</f>
        <v/>
      </c>
      <c r="J790" s="141"/>
      <c r="K790" s="58"/>
      <c r="L790" s="9"/>
      <c r="M79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9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9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90" s="140">
        <f>ACOMPANHAMENTO_03[[#This Row],[QUANT]]</f>
        <v>0</v>
      </c>
    </row>
    <row r="791" spans="2:16" x14ac:dyDescent="0.25">
      <c r="B791" s="140" t="str">
        <f>IF(ACOMPANHAMENTO_03[[#This Row],[MAT]]="","",COUNTA($C$8:C791))</f>
        <v/>
      </c>
      <c r="C791" s="3"/>
      <c r="D791" s="28" t="str">
        <f>IFERROR(VLOOKUP(ACOMPANHAMENTO_03[[#This Row],[MAT]],FUNCIONARIOS[],3,FALSE),"")</f>
        <v/>
      </c>
      <c r="E791" s="28" t="str">
        <f>IFERROR(VLOOKUP(ACOMPANHAMENTO_03[[#This Row],[MAT]],FUNCIONARIOS[],4,FALSE),"")</f>
        <v/>
      </c>
      <c r="F791" s="8"/>
      <c r="G791" s="7"/>
      <c r="H791" s="28" t="str">
        <f>IFERROR(VLOOKUP(ACOMPANHAMENTO_03[[#This Row],[COD.S]],TABELA_PRODUÇÃO[[COD]:[SERVIÇOS]],3,FALSE),"")</f>
        <v/>
      </c>
      <c r="I791" s="28" t="str">
        <f>IFERROR(VLOOKUP(ACOMPANHAMENTO_03[[#This Row],[COD.S]],TABELA_PRODUÇÃO[[COD]:[UND.]],4,FALSE),"")</f>
        <v/>
      </c>
      <c r="J791" s="141"/>
      <c r="K791" s="58"/>
      <c r="L791" s="9"/>
      <c r="M79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9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9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91" s="140">
        <f>ACOMPANHAMENTO_03[[#This Row],[QUANT]]</f>
        <v>0</v>
      </c>
    </row>
    <row r="792" spans="2:16" x14ac:dyDescent="0.25">
      <c r="B792" s="140" t="str">
        <f>IF(ACOMPANHAMENTO_03[[#This Row],[MAT]]="","",COUNTA($C$8:C792))</f>
        <v/>
      </c>
      <c r="C792" s="3"/>
      <c r="D792" s="28" t="str">
        <f>IFERROR(VLOOKUP(ACOMPANHAMENTO_03[[#This Row],[MAT]],FUNCIONARIOS[],3,FALSE),"")</f>
        <v/>
      </c>
      <c r="E792" s="28" t="str">
        <f>IFERROR(VLOOKUP(ACOMPANHAMENTO_03[[#This Row],[MAT]],FUNCIONARIOS[],4,FALSE),"")</f>
        <v/>
      </c>
      <c r="F792" s="8"/>
      <c r="G792" s="7"/>
      <c r="H792" s="28" t="str">
        <f>IFERROR(VLOOKUP(ACOMPANHAMENTO_03[[#This Row],[COD.S]],TABELA_PRODUÇÃO[[COD]:[SERVIÇOS]],3,FALSE),"")</f>
        <v/>
      </c>
      <c r="I792" s="28" t="str">
        <f>IFERROR(VLOOKUP(ACOMPANHAMENTO_03[[#This Row],[COD.S]],TABELA_PRODUÇÃO[[COD]:[UND.]],4,FALSE),"")</f>
        <v/>
      </c>
      <c r="J792" s="141"/>
      <c r="K792" s="58"/>
      <c r="L792" s="9"/>
      <c r="M79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9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9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92" s="140">
        <f>ACOMPANHAMENTO_03[[#This Row],[QUANT]]</f>
        <v>0</v>
      </c>
    </row>
    <row r="793" spans="2:16" x14ac:dyDescent="0.25">
      <c r="B793" s="140" t="str">
        <f>IF(ACOMPANHAMENTO_03[[#This Row],[MAT]]="","",COUNTA($C$8:C793))</f>
        <v/>
      </c>
      <c r="C793" s="3"/>
      <c r="D793" s="28" t="str">
        <f>IFERROR(VLOOKUP(ACOMPANHAMENTO_03[[#This Row],[MAT]],FUNCIONARIOS[],3,FALSE),"")</f>
        <v/>
      </c>
      <c r="E793" s="28" t="str">
        <f>IFERROR(VLOOKUP(ACOMPANHAMENTO_03[[#This Row],[MAT]],FUNCIONARIOS[],4,FALSE),"")</f>
        <v/>
      </c>
      <c r="F793" s="8"/>
      <c r="G793" s="7"/>
      <c r="H793" s="28" t="str">
        <f>IFERROR(VLOOKUP(ACOMPANHAMENTO_03[[#This Row],[COD.S]],TABELA_PRODUÇÃO[[COD]:[SERVIÇOS]],3,FALSE),"")</f>
        <v/>
      </c>
      <c r="I793" s="28" t="str">
        <f>IFERROR(VLOOKUP(ACOMPANHAMENTO_03[[#This Row],[COD.S]],TABELA_PRODUÇÃO[[COD]:[UND.]],4,FALSE),"")</f>
        <v/>
      </c>
      <c r="J793" s="141"/>
      <c r="K793" s="58"/>
      <c r="L793" s="9"/>
      <c r="M79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9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9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93" s="140">
        <f>ACOMPANHAMENTO_03[[#This Row],[QUANT]]</f>
        <v>0</v>
      </c>
    </row>
    <row r="794" spans="2:16" x14ac:dyDescent="0.25">
      <c r="B794" s="140" t="str">
        <f>IF(ACOMPANHAMENTO_03[[#This Row],[MAT]]="","",COUNTA($C$8:C794))</f>
        <v/>
      </c>
      <c r="C794" s="3"/>
      <c r="D794" s="28" t="str">
        <f>IFERROR(VLOOKUP(ACOMPANHAMENTO_03[[#This Row],[MAT]],FUNCIONARIOS[],3,FALSE),"")</f>
        <v/>
      </c>
      <c r="E794" s="28" t="str">
        <f>IFERROR(VLOOKUP(ACOMPANHAMENTO_03[[#This Row],[MAT]],FUNCIONARIOS[],4,FALSE),"")</f>
        <v/>
      </c>
      <c r="F794" s="8"/>
      <c r="G794" s="7"/>
      <c r="H794" s="28" t="str">
        <f>IFERROR(VLOOKUP(ACOMPANHAMENTO_03[[#This Row],[COD.S]],TABELA_PRODUÇÃO[[COD]:[SERVIÇOS]],3,FALSE),"")</f>
        <v/>
      </c>
      <c r="I794" s="28" t="str">
        <f>IFERROR(VLOOKUP(ACOMPANHAMENTO_03[[#This Row],[COD.S]],TABELA_PRODUÇÃO[[COD]:[UND.]],4,FALSE),"")</f>
        <v/>
      </c>
      <c r="J794" s="141"/>
      <c r="K794" s="58"/>
      <c r="L794" s="9"/>
      <c r="M79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9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9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94" s="140">
        <f>ACOMPANHAMENTO_03[[#This Row],[QUANT]]</f>
        <v>0</v>
      </c>
    </row>
    <row r="795" spans="2:16" x14ac:dyDescent="0.25">
      <c r="B795" s="140" t="str">
        <f>IF(ACOMPANHAMENTO_03[[#This Row],[MAT]]="","",COUNTA($C$8:C795))</f>
        <v/>
      </c>
      <c r="C795" s="3"/>
      <c r="D795" s="28" t="str">
        <f>IFERROR(VLOOKUP(ACOMPANHAMENTO_03[[#This Row],[MAT]],FUNCIONARIOS[],3,FALSE),"")</f>
        <v/>
      </c>
      <c r="E795" s="28" t="str">
        <f>IFERROR(VLOOKUP(ACOMPANHAMENTO_03[[#This Row],[MAT]],FUNCIONARIOS[],4,FALSE),"")</f>
        <v/>
      </c>
      <c r="F795" s="8"/>
      <c r="G795" s="7"/>
      <c r="H795" s="28" t="str">
        <f>IFERROR(VLOOKUP(ACOMPANHAMENTO_03[[#This Row],[COD.S]],TABELA_PRODUÇÃO[[COD]:[SERVIÇOS]],3,FALSE),"")</f>
        <v/>
      </c>
      <c r="I795" s="28" t="str">
        <f>IFERROR(VLOOKUP(ACOMPANHAMENTO_03[[#This Row],[COD.S]],TABELA_PRODUÇÃO[[COD]:[UND.]],4,FALSE),"")</f>
        <v/>
      </c>
      <c r="J795" s="141"/>
      <c r="K795" s="58"/>
      <c r="L795" s="9"/>
      <c r="M79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9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9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95" s="140">
        <f>ACOMPANHAMENTO_03[[#This Row],[QUANT]]</f>
        <v>0</v>
      </c>
    </row>
    <row r="796" spans="2:16" x14ac:dyDescent="0.25">
      <c r="B796" s="140" t="str">
        <f>IF(ACOMPANHAMENTO_03[[#This Row],[MAT]]="","",COUNTA($C$8:C796))</f>
        <v/>
      </c>
      <c r="C796" s="3"/>
      <c r="D796" s="28" t="str">
        <f>IFERROR(VLOOKUP(ACOMPANHAMENTO_03[[#This Row],[MAT]],FUNCIONARIOS[],3,FALSE),"")</f>
        <v/>
      </c>
      <c r="E796" s="28" t="str">
        <f>IFERROR(VLOOKUP(ACOMPANHAMENTO_03[[#This Row],[MAT]],FUNCIONARIOS[],4,FALSE),"")</f>
        <v/>
      </c>
      <c r="F796" s="8"/>
      <c r="G796" s="7"/>
      <c r="H796" s="28" t="str">
        <f>IFERROR(VLOOKUP(ACOMPANHAMENTO_03[[#This Row],[COD.S]],TABELA_PRODUÇÃO[[COD]:[SERVIÇOS]],3,FALSE),"")</f>
        <v/>
      </c>
      <c r="I796" s="28" t="str">
        <f>IFERROR(VLOOKUP(ACOMPANHAMENTO_03[[#This Row],[COD.S]],TABELA_PRODUÇÃO[[COD]:[UND.]],4,FALSE),"")</f>
        <v/>
      </c>
      <c r="J796" s="141"/>
      <c r="K796" s="58"/>
      <c r="L796" s="9"/>
      <c r="M79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9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9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96" s="140">
        <f>ACOMPANHAMENTO_03[[#This Row],[QUANT]]</f>
        <v>0</v>
      </c>
    </row>
    <row r="797" spans="2:16" x14ac:dyDescent="0.25">
      <c r="B797" s="140" t="str">
        <f>IF(ACOMPANHAMENTO_03[[#This Row],[MAT]]="","",COUNTA($C$8:C797))</f>
        <v/>
      </c>
      <c r="C797" s="3"/>
      <c r="D797" s="28" t="str">
        <f>IFERROR(VLOOKUP(ACOMPANHAMENTO_03[[#This Row],[MAT]],FUNCIONARIOS[],3,FALSE),"")</f>
        <v/>
      </c>
      <c r="E797" s="28" t="str">
        <f>IFERROR(VLOOKUP(ACOMPANHAMENTO_03[[#This Row],[MAT]],FUNCIONARIOS[],4,FALSE),"")</f>
        <v/>
      </c>
      <c r="F797" s="8"/>
      <c r="G797" s="7"/>
      <c r="H797" s="28" t="str">
        <f>IFERROR(VLOOKUP(ACOMPANHAMENTO_03[[#This Row],[COD.S]],TABELA_PRODUÇÃO[[COD]:[SERVIÇOS]],3,FALSE),"")</f>
        <v/>
      </c>
      <c r="I797" s="28" t="str">
        <f>IFERROR(VLOOKUP(ACOMPANHAMENTO_03[[#This Row],[COD.S]],TABELA_PRODUÇÃO[[COD]:[UND.]],4,FALSE),"")</f>
        <v/>
      </c>
      <c r="J797" s="141"/>
      <c r="K797" s="58"/>
      <c r="L797" s="9"/>
      <c r="M79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9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9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97" s="140">
        <f>ACOMPANHAMENTO_03[[#This Row],[QUANT]]</f>
        <v>0</v>
      </c>
    </row>
    <row r="798" spans="2:16" x14ac:dyDescent="0.25">
      <c r="B798" s="140" t="str">
        <f>IF(ACOMPANHAMENTO_03[[#This Row],[MAT]]="","",COUNTA($C$8:C798))</f>
        <v/>
      </c>
      <c r="C798" s="3"/>
      <c r="D798" s="28" t="str">
        <f>IFERROR(VLOOKUP(ACOMPANHAMENTO_03[[#This Row],[MAT]],FUNCIONARIOS[],3,FALSE),"")</f>
        <v/>
      </c>
      <c r="E798" s="28" t="str">
        <f>IFERROR(VLOOKUP(ACOMPANHAMENTO_03[[#This Row],[MAT]],FUNCIONARIOS[],4,FALSE),"")</f>
        <v/>
      </c>
      <c r="F798" s="8"/>
      <c r="G798" s="7"/>
      <c r="H798" s="28" t="str">
        <f>IFERROR(VLOOKUP(ACOMPANHAMENTO_03[[#This Row],[COD.S]],TABELA_PRODUÇÃO[[COD]:[SERVIÇOS]],3,FALSE),"")</f>
        <v/>
      </c>
      <c r="I798" s="28" t="str">
        <f>IFERROR(VLOOKUP(ACOMPANHAMENTO_03[[#This Row],[COD.S]],TABELA_PRODUÇÃO[[COD]:[UND.]],4,FALSE),"")</f>
        <v/>
      </c>
      <c r="J798" s="141"/>
      <c r="K798" s="58"/>
      <c r="L798" s="9"/>
      <c r="M79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9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9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98" s="140">
        <f>ACOMPANHAMENTO_03[[#This Row],[QUANT]]</f>
        <v>0</v>
      </c>
    </row>
    <row r="799" spans="2:16" x14ac:dyDescent="0.25">
      <c r="B799" s="140" t="str">
        <f>IF(ACOMPANHAMENTO_03[[#This Row],[MAT]]="","",COUNTA($C$8:C799))</f>
        <v/>
      </c>
      <c r="C799" s="3"/>
      <c r="D799" s="28" t="str">
        <f>IFERROR(VLOOKUP(ACOMPANHAMENTO_03[[#This Row],[MAT]],FUNCIONARIOS[],3,FALSE),"")</f>
        <v/>
      </c>
      <c r="E799" s="28" t="str">
        <f>IFERROR(VLOOKUP(ACOMPANHAMENTO_03[[#This Row],[MAT]],FUNCIONARIOS[],4,FALSE),"")</f>
        <v/>
      </c>
      <c r="F799" s="8"/>
      <c r="G799" s="7"/>
      <c r="H799" s="28" t="str">
        <f>IFERROR(VLOOKUP(ACOMPANHAMENTO_03[[#This Row],[COD.S]],TABELA_PRODUÇÃO[[COD]:[SERVIÇOS]],3,FALSE),"")</f>
        <v/>
      </c>
      <c r="I799" s="28" t="str">
        <f>IFERROR(VLOOKUP(ACOMPANHAMENTO_03[[#This Row],[COD.S]],TABELA_PRODUÇÃO[[COD]:[UND.]],4,FALSE),"")</f>
        <v/>
      </c>
      <c r="J799" s="141"/>
      <c r="K799" s="58"/>
      <c r="L799" s="9"/>
      <c r="M79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79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79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799" s="140">
        <f>ACOMPANHAMENTO_03[[#This Row],[QUANT]]</f>
        <v>0</v>
      </c>
    </row>
    <row r="800" spans="2:16" x14ac:dyDescent="0.25">
      <c r="B800" s="140" t="str">
        <f>IF(ACOMPANHAMENTO_03[[#This Row],[MAT]]="","",COUNTA($C$8:C800))</f>
        <v/>
      </c>
      <c r="C800" s="3"/>
      <c r="D800" s="28" t="str">
        <f>IFERROR(VLOOKUP(ACOMPANHAMENTO_03[[#This Row],[MAT]],FUNCIONARIOS[],3,FALSE),"")</f>
        <v/>
      </c>
      <c r="E800" s="28" t="str">
        <f>IFERROR(VLOOKUP(ACOMPANHAMENTO_03[[#This Row],[MAT]],FUNCIONARIOS[],4,FALSE),"")</f>
        <v/>
      </c>
      <c r="F800" s="8"/>
      <c r="G800" s="7"/>
      <c r="H800" s="28" t="str">
        <f>IFERROR(VLOOKUP(ACOMPANHAMENTO_03[[#This Row],[COD.S]],TABELA_PRODUÇÃO[[COD]:[SERVIÇOS]],3,FALSE),"")</f>
        <v/>
      </c>
      <c r="I800" s="28" t="str">
        <f>IFERROR(VLOOKUP(ACOMPANHAMENTO_03[[#This Row],[COD.S]],TABELA_PRODUÇÃO[[COD]:[UND.]],4,FALSE),"")</f>
        <v/>
      </c>
      <c r="J800" s="141"/>
      <c r="K800" s="58"/>
      <c r="L800" s="9"/>
      <c r="M80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0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0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00" s="140">
        <f>ACOMPANHAMENTO_03[[#This Row],[QUANT]]</f>
        <v>0</v>
      </c>
    </row>
    <row r="801" spans="2:16" x14ac:dyDescent="0.25">
      <c r="B801" s="140" t="str">
        <f>IF(ACOMPANHAMENTO_03[[#This Row],[MAT]]="","",COUNTA($C$8:C801))</f>
        <v/>
      </c>
      <c r="C801" s="3"/>
      <c r="D801" s="28" t="str">
        <f>IFERROR(VLOOKUP(ACOMPANHAMENTO_03[[#This Row],[MAT]],FUNCIONARIOS[],3,FALSE),"")</f>
        <v/>
      </c>
      <c r="E801" s="28" t="str">
        <f>IFERROR(VLOOKUP(ACOMPANHAMENTO_03[[#This Row],[MAT]],FUNCIONARIOS[],4,FALSE),"")</f>
        <v/>
      </c>
      <c r="F801" s="8"/>
      <c r="G801" s="7"/>
      <c r="H801" s="28" t="str">
        <f>IFERROR(VLOOKUP(ACOMPANHAMENTO_03[[#This Row],[COD.S]],TABELA_PRODUÇÃO[[COD]:[SERVIÇOS]],3,FALSE),"")</f>
        <v/>
      </c>
      <c r="I801" s="28" t="str">
        <f>IFERROR(VLOOKUP(ACOMPANHAMENTO_03[[#This Row],[COD.S]],TABELA_PRODUÇÃO[[COD]:[UND.]],4,FALSE),"")</f>
        <v/>
      </c>
      <c r="J801" s="141"/>
      <c r="K801" s="58"/>
      <c r="L801" s="9"/>
      <c r="M80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0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0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01" s="140">
        <f>ACOMPANHAMENTO_03[[#This Row],[QUANT]]</f>
        <v>0</v>
      </c>
    </row>
    <row r="802" spans="2:16" x14ac:dyDescent="0.25">
      <c r="B802" s="140" t="str">
        <f>IF(ACOMPANHAMENTO_03[[#This Row],[MAT]]="","",COUNTA($C$8:C802))</f>
        <v/>
      </c>
      <c r="C802" s="3"/>
      <c r="D802" s="28" t="str">
        <f>IFERROR(VLOOKUP(ACOMPANHAMENTO_03[[#This Row],[MAT]],FUNCIONARIOS[],3,FALSE),"")</f>
        <v/>
      </c>
      <c r="E802" s="28" t="str">
        <f>IFERROR(VLOOKUP(ACOMPANHAMENTO_03[[#This Row],[MAT]],FUNCIONARIOS[],4,FALSE),"")</f>
        <v/>
      </c>
      <c r="F802" s="8"/>
      <c r="G802" s="7"/>
      <c r="H802" s="28" t="str">
        <f>IFERROR(VLOOKUP(ACOMPANHAMENTO_03[[#This Row],[COD.S]],TABELA_PRODUÇÃO[[COD]:[SERVIÇOS]],3,FALSE),"")</f>
        <v/>
      </c>
      <c r="I802" s="28" t="str">
        <f>IFERROR(VLOOKUP(ACOMPANHAMENTO_03[[#This Row],[COD.S]],TABELA_PRODUÇÃO[[COD]:[UND.]],4,FALSE),"")</f>
        <v/>
      </c>
      <c r="J802" s="141"/>
      <c r="K802" s="58"/>
      <c r="L802" s="9"/>
      <c r="M80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0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0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02" s="140">
        <f>ACOMPANHAMENTO_03[[#This Row],[QUANT]]</f>
        <v>0</v>
      </c>
    </row>
    <row r="803" spans="2:16" x14ac:dyDescent="0.25">
      <c r="B803" s="140" t="str">
        <f>IF(ACOMPANHAMENTO_03[[#This Row],[MAT]]="","",COUNTA($C$8:C803))</f>
        <v/>
      </c>
      <c r="C803" s="3"/>
      <c r="D803" s="28" t="str">
        <f>IFERROR(VLOOKUP(ACOMPANHAMENTO_03[[#This Row],[MAT]],FUNCIONARIOS[],3,FALSE),"")</f>
        <v/>
      </c>
      <c r="E803" s="28" t="str">
        <f>IFERROR(VLOOKUP(ACOMPANHAMENTO_03[[#This Row],[MAT]],FUNCIONARIOS[],4,FALSE),"")</f>
        <v/>
      </c>
      <c r="F803" s="8"/>
      <c r="G803" s="7"/>
      <c r="H803" s="28" t="str">
        <f>IFERROR(VLOOKUP(ACOMPANHAMENTO_03[[#This Row],[COD.S]],TABELA_PRODUÇÃO[[COD]:[SERVIÇOS]],3,FALSE),"")</f>
        <v/>
      </c>
      <c r="I803" s="28" t="str">
        <f>IFERROR(VLOOKUP(ACOMPANHAMENTO_03[[#This Row],[COD.S]],TABELA_PRODUÇÃO[[COD]:[UND.]],4,FALSE),"")</f>
        <v/>
      </c>
      <c r="J803" s="141"/>
      <c r="K803" s="58"/>
      <c r="L803" s="9"/>
      <c r="M80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0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0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03" s="140">
        <f>ACOMPANHAMENTO_03[[#This Row],[QUANT]]</f>
        <v>0</v>
      </c>
    </row>
    <row r="804" spans="2:16" x14ac:dyDescent="0.25">
      <c r="B804" s="140" t="str">
        <f>IF(ACOMPANHAMENTO_03[[#This Row],[MAT]]="","",COUNTA($C$8:C804))</f>
        <v/>
      </c>
      <c r="C804" s="3"/>
      <c r="D804" s="28" t="str">
        <f>IFERROR(VLOOKUP(ACOMPANHAMENTO_03[[#This Row],[MAT]],FUNCIONARIOS[],3,FALSE),"")</f>
        <v/>
      </c>
      <c r="E804" s="28" t="str">
        <f>IFERROR(VLOOKUP(ACOMPANHAMENTO_03[[#This Row],[MAT]],FUNCIONARIOS[],4,FALSE),"")</f>
        <v/>
      </c>
      <c r="F804" s="8"/>
      <c r="G804" s="7"/>
      <c r="H804" s="28" t="str">
        <f>IFERROR(VLOOKUP(ACOMPANHAMENTO_03[[#This Row],[COD.S]],TABELA_PRODUÇÃO[[COD]:[SERVIÇOS]],3,FALSE),"")</f>
        <v/>
      </c>
      <c r="I804" s="28" t="str">
        <f>IFERROR(VLOOKUP(ACOMPANHAMENTO_03[[#This Row],[COD.S]],TABELA_PRODUÇÃO[[COD]:[UND.]],4,FALSE),"")</f>
        <v/>
      </c>
      <c r="J804" s="141"/>
      <c r="K804" s="58"/>
      <c r="L804" s="9"/>
      <c r="M80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0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0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04" s="140">
        <f>ACOMPANHAMENTO_03[[#This Row],[QUANT]]</f>
        <v>0</v>
      </c>
    </row>
    <row r="805" spans="2:16" x14ac:dyDescent="0.25">
      <c r="B805" s="140" t="str">
        <f>IF(ACOMPANHAMENTO_03[[#This Row],[MAT]]="","",COUNTA($C$8:C805))</f>
        <v/>
      </c>
      <c r="C805" s="3"/>
      <c r="D805" s="28" t="str">
        <f>IFERROR(VLOOKUP(ACOMPANHAMENTO_03[[#This Row],[MAT]],FUNCIONARIOS[],3,FALSE),"")</f>
        <v/>
      </c>
      <c r="E805" s="28" t="str">
        <f>IFERROR(VLOOKUP(ACOMPANHAMENTO_03[[#This Row],[MAT]],FUNCIONARIOS[],4,FALSE),"")</f>
        <v/>
      </c>
      <c r="F805" s="8"/>
      <c r="G805" s="7"/>
      <c r="H805" s="28" t="str">
        <f>IFERROR(VLOOKUP(ACOMPANHAMENTO_03[[#This Row],[COD.S]],TABELA_PRODUÇÃO[[COD]:[SERVIÇOS]],3,FALSE),"")</f>
        <v/>
      </c>
      <c r="I805" s="28" t="str">
        <f>IFERROR(VLOOKUP(ACOMPANHAMENTO_03[[#This Row],[COD.S]],TABELA_PRODUÇÃO[[COD]:[UND.]],4,FALSE),"")</f>
        <v/>
      </c>
      <c r="J805" s="141"/>
      <c r="K805" s="58"/>
      <c r="L805" s="9"/>
      <c r="M80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0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0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05" s="140">
        <f>ACOMPANHAMENTO_03[[#This Row],[QUANT]]</f>
        <v>0</v>
      </c>
    </row>
    <row r="806" spans="2:16" x14ac:dyDescent="0.25">
      <c r="B806" s="140" t="str">
        <f>IF(ACOMPANHAMENTO_03[[#This Row],[MAT]]="","",COUNTA($C$8:C806))</f>
        <v/>
      </c>
      <c r="C806" s="3"/>
      <c r="D806" s="28" t="str">
        <f>IFERROR(VLOOKUP(ACOMPANHAMENTO_03[[#This Row],[MAT]],FUNCIONARIOS[],3,FALSE),"")</f>
        <v/>
      </c>
      <c r="E806" s="28" t="str">
        <f>IFERROR(VLOOKUP(ACOMPANHAMENTO_03[[#This Row],[MAT]],FUNCIONARIOS[],4,FALSE),"")</f>
        <v/>
      </c>
      <c r="F806" s="8"/>
      <c r="G806" s="7"/>
      <c r="H806" s="28" t="str">
        <f>IFERROR(VLOOKUP(ACOMPANHAMENTO_03[[#This Row],[COD.S]],TABELA_PRODUÇÃO[[COD]:[SERVIÇOS]],3,FALSE),"")</f>
        <v/>
      </c>
      <c r="I806" s="28" t="str">
        <f>IFERROR(VLOOKUP(ACOMPANHAMENTO_03[[#This Row],[COD.S]],TABELA_PRODUÇÃO[[COD]:[UND.]],4,FALSE),"")</f>
        <v/>
      </c>
      <c r="J806" s="141"/>
      <c r="K806" s="58"/>
      <c r="L806" s="9"/>
      <c r="M80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0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0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06" s="140">
        <f>ACOMPANHAMENTO_03[[#This Row],[QUANT]]</f>
        <v>0</v>
      </c>
    </row>
    <row r="807" spans="2:16" x14ac:dyDescent="0.25">
      <c r="B807" s="140" t="str">
        <f>IF(ACOMPANHAMENTO_03[[#This Row],[MAT]]="","",COUNTA($C$8:C807))</f>
        <v/>
      </c>
      <c r="C807" s="3"/>
      <c r="D807" s="28" t="str">
        <f>IFERROR(VLOOKUP(ACOMPANHAMENTO_03[[#This Row],[MAT]],FUNCIONARIOS[],3,FALSE),"")</f>
        <v/>
      </c>
      <c r="E807" s="28" t="str">
        <f>IFERROR(VLOOKUP(ACOMPANHAMENTO_03[[#This Row],[MAT]],FUNCIONARIOS[],4,FALSE),"")</f>
        <v/>
      </c>
      <c r="F807" s="8"/>
      <c r="G807" s="7"/>
      <c r="H807" s="28" t="str">
        <f>IFERROR(VLOOKUP(ACOMPANHAMENTO_03[[#This Row],[COD.S]],TABELA_PRODUÇÃO[[COD]:[SERVIÇOS]],3,FALSE),"")</f>
        <v/>
      </c>
      <c r="I807" s="28" t="str">
        <f>IFERROR(VLOOKUP(ACOMPANHAMENTO_03[[#This Row],[COD.S]],TABELA_PRODUÇÃO[[COD]:[UND.]],4,FALSE),"")</f>
        <v/>
      </c>
      <c r="J807" s="141"/>
      <c r="K807" s="58"/>
      <c r="L807" s="9"/>
      <c r="M80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0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0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07" s="140">
        <f>ACOMPANHAMENTO_03[[#This Row],[QUANT]]</f>
        <v>0</v>
      </c>
    </row>
    <row r="808" spans="2:16" x14ac:dyDescent="0.25">
      <c r="B808" s="140" t="str">
        <f>IF(ACOMPANHAMENTO_03[[#This Row],[MAT]]="","",COUNTA($C$8:C808))</f>
        <v/>
      </c>
      <c r="C808" s="3"/>
      <c r="D808" s="28" t="str">
        <f>IFERROR(VLOOKUP(ACOMPANHAMENTO_03[[#This Row],[MAT]],FUNCIONARIOS[],3,FALSE),"")</f>
        <v/>
      </c>
      <c r="E808" s="28" t="str">
        <f>IFERROR(VLOOKUP(ACOMPANHAMENTO_03[[#This Row],[MAT]],FUNCIONARIOS[],4,FALSE),"")</f>
        <v/>
      </c>
      <c r="F808" s="8"/>
      <c r="G808" s="7"/>
      <c r="H808" s="28" t="str">
        <f>IFERROR(VLOOKUP(ACOMPANHAMENTO_03[[#This Row],[COD.S]],TABELA_PRODUÇÃO[[COD]:[SERVIÇOS]],3,FALSE),"")</f>
        <v/>
      </c>
      <c r="I808" s="28" t="str">
        <f>IFERROR(VLOOKUP(ACOMPANHAMENTO_03[[#This Row],[COD.S]],TABELA_PRODUÇÃO[[COD]:[UND.]],4,FALSE),"")</f>
        <v/>
      </c>
      <c r="J808" s="141"/>
      <c r="K808" s="58"/>
      <c r="L808" s="9"/>
      <c r="M80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0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0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08" s="140">
        <f>ACOMPANHAMENTO_03[[#This Row],[QUANT]]</f>
        <v>0</v>
      </c>
    </row>
    <row r="809" spans="2:16" x14ac:dyDescent="0.25">
      <c r="B809" s="140" t="str">
        <f>IF(ACOMPANHAMENTO_03[[#This Row],[MAT]]="","",COUNTA($C$8:C809))</f>
        <v/>
      </c>
      <c r="C809" s="3"/>
      <c r="D809" s="28" t="str">
        <f>IFERROR(VLOOKUP(ACOMPANHAMENTO_03[[#This Row],[MAT]],FUNCIONARIOS[],3,FALSE),"")</f>
        <v/>
      </c>
      <c r="E809" s="28" t="str">
        <f>IFERROR(VLOOKUP(ACOMPANHAMENTO_03[[#This Row],[MAT]],FUNCIONARIOS[],4,FALSE),"")</f>
        <v/>
      </c>
      <c r="F809" s="8"/>
      <c r="G809" s="7"/>
      <c r="H809" s="28" t="str">
        <f>IFERROR(VLOOKUP(ACOMPANHAMENTO_03[[#This Row],[COD.S]],TABELA_PRODUÇÃO[[COD]:[SERVIÇOS]],3,FALSE),"")</f>
        <v/>
      </c>
      <c r="I809" s="28" t="str">
        <f>IFERROR(VLOOKUP(ACOMPANHAMENTO_03[[#This Row],[COD.S]],TABELA_PRODUÇÃO[[COD]:[UND.]],4,FALSE),"")</f>
        <v/>
      </c>
      <c r="J809" s="141"/>
      <c r="K809" s="58"/>
      <c r="L809" s="9"/>
      <c r="M80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0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0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09" s="140">
        <f>ACOMPANHAMENTO_03[[#This Row],[QUANT]]</f>
        <v>0</v>
      </c>
    </row>
    <row r="810" spans="2:16" x14ac:dyDescent="0.25">
      <c r="B810" s="140" t="str">
        <f>IF(ACOMPANHAMENTO_03[[#This Row],[MAT]]="","",COUNTA($C$8:C810))</f>
        <v/>
      </c>
      <c r="C810" s="3"/>
      <c r="D810" s="28" t="str">
        <f>IFERROR(VLOOKUP(ACOMPANHAMENTO_03[[#This Row],[MAT]],FUNCIONARIOS[],3,FALSE),"")</f>
        <v/>
      </c>
      <c r="E810" s="28" t="str">
        <f>IFERROR(VLOOKUP(ACOMPANHAMENTO_03[[#This Row],[MAT]],FUNCIONARIOS[],4,FALSE),"")</f>
        <v/>
      </c>
      <c r="F810" s="8"/>
      <c r="G810" s="7"/>
      <c r="H810" s="28" t="str">
        <f>IFERROR(VLOOKUP(ACOMPANHAMENTO_03[[#This Row],[COD.S]],TABELA_PRODUÇÃO[[COD]:[SERVIÇOS]],3,FALSE),"")</f>
        <v/>
      </c>
      <c r="I810" s="28" t="str">
        <f>IFERROR(VLOOKUP(ACOMPANHAMENTO_03[[#This Row],[COD.S]],TABELA_PRODUÇÃO[[COD]:[UND.]],4,FALSE),"")</f>
        <v/>
      </c>
      <c r="J810" s="141"/>
      <c r="K810" s="58"/>
      <c r="L810" s="9"/>
      <c r="M81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1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1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10" s="140">
        <f>ACOMPANHAMENTO_03[[#This Row],[QUANT]]</f>
        <v>0</v>
      </c>
    </row>
    <row r="811" spans="2:16" x14ac:dyDescent="0.25">
      <c r="B811" s="140" t="str">
        <f>IF(ACOMPANHAMENTO_03[[#This Row],[MAT]]="","",COUNTA($C$8:C811))</f>
        <v/>
      </c>
      <c r="C811" s="3"/>
      <c r="D811" s="28" t="str">
        <f>IFERROR(VLOOKUP(ACOMPANHAMENTO_03[[#This Row],[MAT]],FUNCIONARIOS[],3,FALSE),"")</f>
        <v/>
      </c>
      <c r="E811" s="28" t="str">
        <f>IFERROR(VLOOKUP(ACOMPANHAMENTO_03[[#This Row],[MAT]],FUNCIONARIOS[],4,FALSE),"")</f>
        <v/>
      </c>
      <c r="F811" s="8"/>
      <c r="G811" s="7"/>
      <c r="H811" s="28" t="str">
        <f>IFERROR(VLOOKUP(ACOMPANHAMENTO_03[[#This Row],[COD.S]],TABELA_PRODUÇÃO[[COD]:[SERVIÇOS]],3,FALSE),"")</f>
        <v/>
      </c>
      <c r="I811" s="28" t="str">
        <f>IFERROR(VLOOKUP(ACOMPANHAMENTO_03[[#This Row],[COD.S]],TABELA_PRODUÇÃO[[COD]:[UND.]],4,FALSE),"")</f>
        <v/>
      </c>
      <c r="J811" s="141"/>
      <c r="K811" s="58"/>
      <c r="L811" s="9"/>
      <c r="M81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1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1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11" s="140">
        <f>ACOMPANHAMENTO_03[[#This Row],[QUANT]]</f>
        <v>0</v>
      </c>
    </row>
    <row r="812" spans="2:16" x14ac:dyDescent="0.25">
      <c r="B812" s="140" t="str">
        <f>IF(ACOMPANHAMENTO_03[[#This Row],[MAT]]="","",COUNTA($C$8:C812))</f>
        <v/>
      </c>
      <c r="C812" s="3"/>
      <c r="D812" s="28" t="str">
        <f>IFERROR(VLOOKUP(ACOMPANHAMENTO_03[[#This Row],[MAT]],FUNCIONARIOS[],3,FALSE),"")</f>
        <v/>
      </c>
      <c r="E812" s="28" t="str">
        <f>IFERROR(VLOOKUP(ACOMPANHAMENTO_03[[#This Row],[MAT]],FUNCIONARIOS[],4,FALSE),"")</f>
        <v/>
      </c>
      <c r="F812" s="8"/>
      <c r="G812" s="7"/>
      <c r="H812" s="28" t="str">
        <f>IFERROR(VLOOKUP(ACOMPANHAMENTO_03[[#This Row],[COD.S]],TABELA_PRODUÇÃO[[COD]:[SERVIÇOS]],3,FALSE),"")</f>
        <v/>
      </c>
      <c r="I812" s="28" t="str">
        <f>IFERROR(VLOOKUP(ACOMPANHAMENTO_03[[#This Row],[COD.S]],TABELA_PRODUÇÃO[[COD]:[UND.]],4,FALSE),"")</f>
        <v/>
      </c>
      <c r="J812" s="141"/>
      <c r="K812" s="58"/>
      <c r="L812" s="9"/>
      <c r="M81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1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1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12" s="140">
        <f>ACOMPANHAMENTO_03[[#This Row],[QUANT]]</f>
        <v>0</v>
      </c>
    </row>
    <row r="813" spans="2:16" x14ac:dyDescent="0.25">
      <c r="B813" s="140" t="str">
        <f>IF(ACOMPANHAMENTO_03[[#This Row],[MAT]]="","",COUNTA($C$8:C813))</f>
        <v/>
      </c>
      <c r="C813" s="3"/>
      <c r="D813" s="28" t="str">
        <f>IFERROR(VLOOKUP(ACOMPANHAMENTO_03[[#This Row],[MAT]],FUNCIONARIOS[],3,FALSE),"")</f>
        <v/>
      </c>
      <c r="E813" s="28" t="str">
        <f>IFERROR(VLOOKUP(ACOMPANHAMENTO_03[[#This Row],[MAT]],FUNCIONARIOS[],4,FALSE),"")</f>
        <v/>
      </c>
      <c r="F813" s="8"/>
      <c r="G813" s="7"/>
      <c r="H813" s="28" t="str">
        <f>IFERROR(VLOOKUP(ACOMPANHAMENTO_03[[#This Row],[COD.S]],TABELA_PRODUÇÃO[[COD]:[SERVIÇOS]],3,FALSE),"")</f>
        <v/>
      </c>
      <c r="I813" s="28" t="str">
        <f>IFERROR(VLOOKUP(ACOMPANHAMENTO_03[[#This Row],[COD.S]],TABELA_PRODUÇÃO[[COD]:[UND.]],4,FALSE),"")</f>
        <v/>
      </c>
      <c r="J813" s="141"/>
      <c r="K813" s="58"/>
      <c r="L813" s="9"/>
      <c r="M81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1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1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13" s="140">
        <f>ACOMPANHAMENTO_03[[#This Row],[QUANT]]</f>
        <v>0</v>
      </c>
    </row>
    <row r="814" spans="2:16" x14ac:dyDescent="0.25">
      <c r="B814" s="140" t="str">
        <f>IF(ACOMPANHAMENTO_03[[#This Row],[MAT]]="","",COUNTA($C$8:C814))</f>
        <v/>
      </c>
      <c r="C814" s="3"/>
      <c r="D814" s="28" t="str">
        <f>IFERROR(VLOOKUP(ACOMPANHAMENTO_03[[#This Row],[MAT]],FUNCIONARIOS[],3,FALSE),"")</f>
        <v/>
      </c>
      <c r="E814" s="28" t="str">
        <f>IFERROR(VLOOKUP(ACOMPANHAMENTO_03[[#This Row],[MAT]],FUNCIONARIOS[],4,FALSE),"")</f>
        <v/>
      </c>
      <c r="F814" s="8"/>
      <c r="G814" s="7"/>
      <c r="H814" s="28" t="str">
        <f>IFERROR(VLOOKUP(ACOMPANHAMENTO_03[[#This Row],[COD.S]],TABELA_PRODUÇÃO[[COD]:[SERVIÇOS]],3,FALSE),"")</f>
        <v/>
      </c>
      <c r="I814" s="28" t="str">
        <f>IFERROR(VLOOKUP(ACOMPANHAMENTO_03[[#This Row],[COD.S]],TABELA_PRODUÇÃO[[COD]:[UND.]],4,FALSE),"")</f>
        <v/>
      </c>
      <c r="J814" s="141"/>
      <c r="K814" s="58"/>
      <c r="L814" s="9"/>
      <c r="M81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1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1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14" s="140">
        <f>ACOMPANHAMENTO_03[[#This Row],[QUANT]]</f>
        <v>0</v>
      </c>
    </row>
    <row r="815" spans="2:16" x14ac:dyDescent="0.25">
      <c r="B815" s="140" t="str">
        <f>IF(ACOMPANHAMENTO_03[[#This Row],[MAT]]="","",COUNTA($C$8:C815))</f>
        <v/>
      </c>
      <c r="C815" s="3"/>
      <c r="D815" s="28" t="str">
        <f>IFERROR(VLOOKUP(ACOMPANHAMENTO_03[[#This Row],[MAT]],FUNCIONARIOS[],3,FALSE),"")</f>
        <v/>
      </c>
      <c r="E815" s="28" t="str">
        <f>IFERROR(VLOOKUP(ACOMPANHAMENTO_03[[#This Row],[MAT]],FUNCIONARIOS[],4,FALSE),"")</f>
        <v/>
      </c>
      <c r="F815" s="8"/>
      <c r="G815" s="7"/>
      <c r="H815" s="28" t="str">
        <f>IFERROR(VLOOKUP(ACOMPANHAMENTO_03[[#This Row],[COD.S]],TABELA_PRODUÇÃO[[COD]:[SERVIÇOS]],3,FALSE),"")</f>
        <v/>
      </c>
      <c r="I815" s="28" t="str">
        <f>IFERROR(VLOOKUP(ACOMPANHAMENTO_03[[#This Row],[COD.S]],TABELA_PRODUÇÃO[[COD]:[UND.]],4,FALSE),"")</f>
        <v/>
      </c>
      <c r="J815" s="141"/>
      <c r="K815" s="58"/>
      <c r="L815" s="9"/>
      <c r="M81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1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1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15" s="140">
        <f>ACOMPANHAMENTO_03[[#This Row],[QUANT]]</f>
        <v>0</v>
      </c>
    </row>
    <row r="816" spans="2:16" x14ac:dyDescent="0.25">
      <c r="B816" s="140" t="str">
        <f>IF(ACOMPANHAMENTO_03[[#This Row],[MAT]]="","",COUNTA($C$8:C816))</f>
        <v/>
      </c>
      <c r="C816" s="3"/>
      <c r="D816" s="28" t="str">
        <f>IFERROR(VLOOKUP(ACOMPANHAMENTO_03[[#This Row],[MAT]],FUNCIONARIOS[],3,FALSE),"")</f>
        <v/>
      </c>
      <c r="E816" s="28" t="str">
        <f>IFERROR(VLOOKUP(ACOMPANHAMENTO_03[[#This Row],[MAT]],FUNCIONARIOS[],4,FALSE),"")</f>
        <v/>
      </c>
      <c r="F816" s="8"/>
      <c r="G816" s="7"/>
      <c r="H816" s="28" t="str">
        <f>IFERROR(VLOOKUP(ACOMPANHAMENTO_03[[#This Row],[COD.S]],TABELA_PRODUÇÃO[[COD]:[SERVIÇOS]],3,FALSE),"")</f>
        <v/>
      </c>
      <c r="I816" s="28" t="str">
        <f>IFERROR(VLOOKUP(ACOMPANHAMENTO_03[[#This Row],[COD.S]],TABELA_PRODUÇÃO[[COD]:[UND.]],4,FALSE),"")</f>
        <v/>
      </c>
      <c r="J816" s="141"/>
      <c r="K816" s="58"/>
      <c r="L816" s="9"/>
      <c r="M81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1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1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16" s="140">
        <f>ACOMPANHAMENTO_03[[#This Row],[QUANT]]</f>
        <v>0</v>
      </c>
    </row>
    <row r="817" spans="2:16" x14ac:dyDescent="0.25">
      <c r="B817" s="140" t="str">
        <f>IF(ACOMPANHAMENTO_03[[#This Row],[MAT]]="","",COUNTA($C$8:C817))</f>
        <v/>
      </c>
      <c r="C817" s="3"/>
      <c r="D817" s="28" t="str">
        <f>IFERROR(VLOOKUP(ACOMPANHAMENTO_03[[#This Row],[MAT]],FUNCIONARIOS[],3,FALSE),"")</f>
        <v/>
      </c>
      <c r="E817" s="28" t="str">
        <f>IFERROR(VLOOKUP(ACOMPANHAMENTO_03[[#This Row],[MAT]],FUNCIONARIOS[],4,FALSE),"")</f>
        <v/>
      </c>
      <c r="F817" s="8"/>
      <c r="G817" s="7"/>
      <c r="H817" s="28" t="str">
        <f>IFERROR(VLOOKUP(ACOMPANHAMENTO_03[[#This Row],[COD.S]],TABELA_PRODUÇÃO[[COD]:[SERVIÇOS]],3,FALSE),"")</f>
        <v/>
      </c>
      <c r="I817" s="28" t="str">
        <f>IFERROR(VLOOKUP(ACOMPANHAMENTO_03[[#This Row],[COD.S]],TABELA_PRODUÇÃO[[COD]:[UND.]],4,FALSE),"")</f>
        <v/>
      </c>
      <c r="J817" s="141"/>
      <c r="K817" s="58"/>
      <c r="L817" s="9"/>
      <c r="M81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1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1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17" s="140">
        <f>ACOMPANHAMENTO_03[[#This Row],[QUANT]]</f>
        <v>0</v>
      </c>
    </row>
    <row r="818" spans="2:16" x14ac:dyDescent="0.25">
      <c r="B818" s="140" t="str">
        <f>IF(ACOMPANHAMENTO_03[[#This Row],[MAT]]="","",COUNTA($C$8:C818))</f>
        <v/>
      </c>
      <c r="C818" s="3"/>
      <c r="D818" s="28" t="str">
        <f>IFERROR(VLOOKUP(ACOMPANHAMENTO_03[[#This Row],[MAT]],FUNCIONARIOS[],3,FALSE),"")</f>
        <v/>
      </c>
      <c r="E818" s="28" t="str">
        <f>IFERROR(VLOOKUP(ACOMPANHAMENTO_03[[#This Row],[MAT]],FUNCIONARIOS[],4,FALSE),"")</f>
        <v/>
      </c>
      <c r="F818" s="8"/>
      <c r="G818" s="7"/>
      <c r="H818" s="28" t="str">
        <f>IFERROR(VLOOKUP(ACOMPANHAMENTO_03[[#This Row],[COD.S]],TABELA_PRODUÇÃO[[COD]:[SERVIÇOS]],3,FALSE),"")</f>
        <v/>
      </c>
      <c r="I818" s="28" t="str">
        <f>IFERROR(VLOOKUP(ACOMPANHAMENTO_03[[#This Row],[COD.S]],TABELA_PRODUÇÃO[[COD]:[UND.]],4,FALSE),"")</f>
        <v/>
      </c>
      <c r="J818" s="141"/>
      <c r="K818" s="58"/>
      <c r="L818" s="9"/>
      <c r="M81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1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1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18" s="140">
        <f>ACOMPANHAMENTO_03[[#This Row],[QUANT]]</f>
        <v>0</v>
      </c>
    </row>
    <row r="819" spans="2:16" x14ac:dyDescent="0.25">
      <c r="B819" s="140" t="str">
        <f>IF(ACOMPANHAMENTO_03[[#This Row],[MAT]]="","",COUNTA($C$8:C819))</f>
        <v/>
      </c>
      <c r="C819" s="3"/>
      <c r="D819" s="28" t="str">
        <f>IFERROR(VLOOKUP(ACOMPANHAMENTO_03[[#This Row],[MAT]],FUNCIONARIOS[],3,FALSE),"")</f>
        <v/>
      </c>
      <c r="E819" s="28" t="str">
        <f>IFERROR(VLOOKUP(ACOMPANHAMENTO_03[[#This Row],[MAT]],FUNCIONARIOS[],4,FALSE),"")</f>
        <v/>
      </c>
      <c r="F819" s="8"/>
      <c r="G819" s="7"/>
      <c r="H819" s="28" t="str">
        <f>IFERROR(VLOOKUP(ACOMPANHAMENTO_03[[#This Row],[COD.S]],TABELA_PRODUÇÃO[[COD]:[SERVIÇOS]],3,FALSE),"")</f>
        <v/>
      </c>
      <c r="I819" s="28" t="str">
        <f>IFERROR(VLOOKUP(ACOMPANHAMENTO_03[[#This Row],[COD.S]],TABELA_PRODUÇÃO[[COD]:[UND.]],4,FALSE),"")</f>
        <v/>
      </c>
      <c r="J819" s="141"/>
      <c r="K819" s="58"/>
      <c r="L819" s="9"/>
      <c r="M81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1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1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19" s="140">
        <f>ACOMPANHAMENTO_03[[#This Row],[QUANT]]</f>
        <v>0</v>
      </c>
    </row>
    <row r="820" spans="2:16" x14ac:dyDescent="0.25">
      <c r="B820" s="140" t="str">
        <f>IF(ACOMPANHAMENTO_03[[#This Row],[MAT]]="","",COUNTA($C$8:C820))</f>
        <v/>
      </c>
      <c r="C820" s="3"/>
      <c r="D820" s="28" t="str">
        <f>IFERROR(VLOOKUP(ACOMPANHAMENTO_03[[#This Row],[MAT]],FUNCIONARIOS[],3,FALSE),"")</f>
        <v/>
      </c>
      <c r="E820" s="28" t="str">
        <f>IFERROR(VLOOKUP(ACOMPANHAMENTO_03[[#This Row],[MAT]],FUNCIONARIOS[],4,FALSE),"")</f>
        <v/>
      </c>
      <c r="F820" s="8"/>
      <c r="G820" s="7"/>
      <c r="H820" s="28" t="str">
        <f>IFERROR(VLOOKUP(ACOMPANHAMENTO_03[[#This Row],[COD.S]],TABELA_PRODUÇÃO[[COD]:[SERVIÇOS]],3,FALSE),"")</f>
        <v/>
      </c>
      <c r="I820" s="28" t="str">
        <f>IFERROR(VLOOKUP(ACOMPANHAMENTO_03[[#This Row],[COD.S]],TABELA_PRODUÇÃO[[COD]:[UND.]],4,FALSE),"")</f>
        <v/>
      </c>
      <c r="J820" s="141"/>
      <c r="K820" s="58"/>
      <c r="L820" s="9"/>
      <c r="M82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2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2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20" s="140">
        <f>ACOMPANHAMENTO_03[[#This Row],[QUANT]]</f>
        <v>0</v>
      </c>
    </row>
    <row r="821" spans="2:16" x14ac:dyDescent="0.25">
      <c r="B821" s="140" t="str">
        <f>IF(ACOMPANHAMENTO_03[[#This Row],[MAT]]="","",COUNTA($C$8:C821))</f>
        <v/>
      </c>
      <c r="C821" s="3"/>
      <c r="D821" s="28" t="str">
        <f>IFERROR(VLOOKUP(ACOMPANHAMENTO_03[[#This Row],[MAT]],FUNCIONARIOS[],3,FALSE),"")</f>
        <v/>
      </c>
      <c r="E821" s="28" t="str">
        <f>IFERROR(VLOOKUP(ACOMPANHAMENTO_03[[#This Row],[MAT]],FUNCIONARIOS[],4,FALSE),"")</f>
        <v/>
      </c>
      <c r="F821" s="8"/>
      <c r="G821" s="7"/>
      <c r="H821" s="28" t="str">
        <f>IFERROR(VLOOKUP(ACOMPANHAMENTO_03[[#This Row],[COD.S]],TABELA_PRODUÇÃO[[COD]:[SERVIÇOS]],3,FALSE),"")</f>
        <v/>
      </c>
      <c r="I821" s="28" t="str">
        <f>IFERROR(VLOOKUP(ACOMPANHAMENTO_03[[#This Row],[COD.S]],TABELA_PRODUÇÃO[[COD]:[UND.]],4,FALSE),"")</f>
        <v/>
      </c>
      <c r="J821" s="141"/>
      <c r="K821" s="58"/>
      <c r="L821" s="9"/>
      <c r="M82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2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2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21" s="140">
        <f>ACOMPANHAMENTO_03[[#This Row],[QUANT]]</f>
        <v>0</v>
      </c>
    </row>
    <row r="822" spans="2:16" x14ac:dyDescent="0.25">
      <c r="B822" s="140" t="str">
        <f>IF(ACOMPANHAMENTO_03[[#This Row],[MAT]]="","",COUNTA($C$8:C822))</f>
        <v/>
      </c>
      <c r="C822" s="3"/>
      <c r="D822" s="28" t="str">
        <f>IFERROR(VLOOKUP(ACOMPANHAMENTO_03[[#This Row],[MAT]],FUNCIONARIOS[],3,FALSE),"")</f>
        <v/>
      </c>
      <c r="E822" s="28" t="str">
        <f>IFERROR(VLOOKUP(ACOMPANHAMENTO_03[[#This Row],[MAT]],FUNCIONARIOS[],4,FALSE),"")</f>
        <v/>
      </c>
      <c r="F822" s="8"/>
      <c r="G822" s="7"/>
      <c r="H822" s="28" t="str">
        <f>IFERROR(VLOOKUP(ACOMPANHAMENTO_03[[#This Row],[COD.S]],TABELA_PRODUÇÃO[[COD]:[SERVIÇOS]],3,FALSE),"")</f>
        <v/>
      </c>
      <c r="I822" s="28" t="str">
        <f>IFERROR(VLOOKUP(ACOMPANHAMENTO_03[[#This Row],[COD.S]],TABELA_PRODUÇÃO[[COD]:[UND.]],4,FALSE),"")</f>
        <v/>
      </c>
      <c r="J822" s="141"/>
      <c r="K822" s="58"/>
      <c r="L822" s="9"/>
      <c r="M82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2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2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22" s="140">
        <f>ACOMPANHAMENTO_03[[#This Row],[QUANT]]</f>
        <v>0</v>
      </c>
    </row>
    <row r="823" spans="2:16" x14ac:dyDescent="0.25">
      <c r="B823" s="140" t="str">
        <f>IF(ACOMPANHAMENTO_03[[#This Row],[MAT]]="","",COUNTA($C$8:C823))</f>
        <v/>
      </c>
      <c r="C823" s="3"/>
      <c r="D823" s="28" t="str">
        <f>IFERROR(VLOOKUP(ACOMPANHAMENTO_03[[#This Row],[MAT]],FUNCIONARIOS[],3,FALSE),"")</f>
        <v/>
      </c>
      <c r="E823" s="28" t="str">
        <f>IFERROR(VLOOKUP(ACOMPANHAMENTO_03[[#This Row],[MAT]],FUNCIONARIOS[],4,FALSE),"")</f>
        <v/>
      </c>
      <c r="F823" s="8"/>
      <c r="G823" s="7"/>
      <c r="H823" s="28" t="str">
        <f>IFERROR(VLOOKUP(ACOMPANHAMENTO_03[[#This Row],[COD.S]],TABELA_PRODUÇÃO[[COD]:[SERVIÇOS]],3,FALSE),"")</f>
        <v/>
      </c>
      <c r="I823" s="28" t="str">
        <f>IFERROR(VLOOKUP(ACOMPANHAMENTO_03[[#This Row],[COD.S]],TABELA_PRODUÇÃO[[COD]:[UND.]],4,FALSE),"")</f>
        <v/>
      </c>
      <c r="J823" s="141"/>
      <c r="K823" s="58"/>
      <c r="L823" s="9"/>
      <c r="M82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2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2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23" s="140">
        <f>ACOMPANHAMENTO_03[[#This Row],[QUANT]]</f>
        <v>0</v>
      </c>
    </row>
    <row r="824" spans="2:16" x14ac:dyDescent="0.25">
      <c r="B824" s="140" t="str">
        <f>IF(ACOMPANHAMENTO_03[[#This Row],[MAT]]="","",COUNTA($C$8:C824))</f>
        <v/>
      </c>
      <c r="C824" s="3"/>
      <c r="D824" s="28" t="str">
        <f>IFERROR(VLOOKUP(ACOMPANHAMENTO_03[[#This Row],[MAT]],FUNCIONARIOS[],3,FALSE),"")</f>
        <v/>
      </c>
      <c r="E824" s="28" t="str">
        <f>IFERROR(VLOOKUP(ACOMPANHAMENTO_03[[#This Row],[MAT]],FUNCIONARIOS[],4,FALSE),"")</f>
        <v/>
      </c>
      <c r="F824" s="8"/>
      <c r="G824" s="7"/>
      <c r="H824" s="28" t="str">
        <f>IFERROR(VLOOKUP(ACOMPANHAMENTO_03[[#This Row],[COD.S]],TABELA_PRODUÇÃO[[COD]:[SERVIÇOS]],3,FALSE),"")</f>
        <v/>
      </c>
      <c r="I824" s="28" t="str">
        <f>IFERROR(VLOOKUP(ACOMPANHAMENTO_03[[#This Row],[COD.S]],TABELA_PRODUÇÃO[[COD]:[UND.]],4,FALSE),"")</f>
        <v/>
      </c>
      <c r="J824" s="141"/>
      <c r="K824" s="58"/>
      <c r="L824" s="9"/>
      <c r="M82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2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2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24" s="140">
        <f>ACOMPANHAMENTO_03[[#This Row],[QUANT]]</f>
        <v>0</v>
      </c>
    </row>
    <row r="825" spans="2:16" x14ac:dyDescent="0.25">
      <c r="B825" s="140" t="str">
        <f>IF(ACOMPANHAMENTO_03[[#This Row],[MAT]]="","",COUNTA($C$8:C825))</f>
        <v/>
      </c>
      <c r="C825" s="3"/>
      <c r="D825" s="28" t="str">
        <f>IFERROR(VLOOKUP(ACOMPANHAMENTO_03[[#This Row],[MAT]],FUNCIONARIOS[],3,FALSE),"")</f>
        <v/>
      </c>
      <c r="E825" s="28" t="str">
        <f>IFERROR(VLOOKUP(ACOMPANHAMENTO_03[[#This Row],[MAT]],FUNCIONARIOS[],4,FALSE),"")</f>
        <v/>
      </c>
      <c r="F825" s="8"/>
      <c r="G825" s="7"/>
      <c r="H825" s="28" t="str">
        <f>IFERROR(VLOOKUP(ACOMPANHAMENTO_03[[#This Row],[COD.S]],TABELA_PRODUÇÃO[[COD]:[SERVIÇOS]],3,FALSE),"")</f>
        <v/>
      </c>
      <c r="I825" s="28" t="str">
        <f>IFERROR(VLOOKUP(ACOMPANHAMENTO_03[[#This Row],[COD.S]],TABELA_PRODUÇÃO[[COD]:[UND.]],4,FALSE),"")</f>
        <v/>
      </c>
      <c r="J825" s="141"/>
      <c r="K825" s="58"/>
      <c r="L825" s="9"/>
      <c r="M82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2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2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25" s="140">
        <f>ACOMPANHAMENTO_03[[#This Row],[QUANT]]</f>
        <v>0</v>
      </c>
    </row>
    <row r="826" spans="2:16" x14ac:dyDescent="0.25">
      <c r="B826" s="140" t="str">
        <f>IF(ACOMPANHAMENTO_03[[#This Row],[MAT]]="","",COUNTA($C$8:C826))</f>
        <v/>
      </c>
      <c r="C826" s="3"/>
      <c r="D826" s="28" t="str">
        <f>IFERROR(VLOOKUP(ACOMPANHAMENTO_03[[#This Row],[MAT]],FUNCIONARIOS[],3,FALSE),"")</f>
        <v/>
      </c>
      <c r="E826" s="28" t="str">
        <f>IFERROR(VLOOKUP(ACOMPANHAMENTO_03[[#This Row],[MAT]],FUNCIONARIOS[],4,FALSE),"")</f>
        <v/>
      </c>
      <c r="F826" s="8"/>
      <c r="G826" s="7"/>
      <c r="H826" s="28" t="str">
        <f>IFERROR(VLOOKUP(ACOMPANHAMENTO_03[[#This Row],[COD.S]],TABELA_PRODUÇÃO[[COD]:[SERVIÇOS]],3,FALSE),"")</f>
        <v/>
      </c>
      <c r="I826" s="28" t="str">
        <f>IFERROR(VLOOKUP(ACOMPANHAMENTO_03[[#This Row],[COD.S]],TABELA_PRODUÇÃO[[COD]:[UND.]],4,FALSE),"")</f>
        <v/>
      </c>
      <c r="J826" s="141"/>
      <c r="K826" s="58"/>
      <c r="L826" s="9"/>
      <c r="M82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2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2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26" s="140">
        <f>ACOMPANHAMENTO_03[[#This Row],[QUANT]]</f>
        <v>0</v>
      </c>
    </row>
    <row r="827" spans="2:16" x14ac:dyDescent="0.25">
      <c r="B827" s="140" t="str">
        <f>IF(ACOMPANHAMENTO_03[[#This Row],[MAT]]="","",COUNTA($C$8:C827))</f>
        <v/>
      </c>
      <c r="C827" s="3"/>
      <c r="D827" s="28" t="str">
        <f>IFERROR(VLOOKUP(ACOMPANHAMENTO_03[[#This Row],[MAT]],FUNCIONARIOS[],3,FALSE),"")</f>
        <v/>
      </c>
      <c r="E827" s="28" t="str">
        <f>IFERROR(VLOOKUP(ACOMPANHAMENTO_03[[#This Row],[MAT]],FUNCIONARIOS[],4,FALSE),"")</f>
        <v/>
      </c>
      <c r="F827" s="8"/>
      <c r="G827" s="7"/>
      <c r="H827" s="28" t="str">
        <f>IFERROR(VLOOKUP(ACOMPANHAMENTO_03[[#This Row],[COD.S]],TABELA_PRODUÇÃO[[COD]:[SERVIÇOS]],3,FALSE),"")</f>
        <v/>
      </c>
      <c r="I827" s="28" t="str">
        <f>IFERROR(VLOOKUP(ACOMPANHAMENTO_03[[#This Row],[COD.S]],TABELA_PRODUÇÃO[[COD]:[UND.]],4,FALSE),"")</f>
        <v/>
      </c>
      <c r="J827" s="141"/>
      <c r="K827" s="58"/>
      <c r="L827" s="9"/>
      <c r="M82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2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2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27" s="140">
        <f>ACOMPANHAMENTO_03[[#This Row],[QUANT]]</f>
        <v>0</v>
      </c>
    </row>
    <row r="828" spans="2:16" x14ac:dyDescent="0.25">
      <c r="B828" s="140" t="str">
        <f>IF(ACOMPANHAMENTO_03[[#This Row],[MAT]]="","",COUNTA($C$8:C828))</f>
        <v/>
      </c>
      <c r="C828" s="3"/>
      <c r="D828" s="28" t="str">
        <f>IFERROR(VLOOKUP(ACOMPANHAMENTO_03[[#This Row],[MAT]],FUNCIONARIOS[],3,FALSE),"")</f>
        <v/>
      </c>
      <c r="E828" s="28" t="str">
        <f>IFERROR(VLOOKUP(ACOMPANHAMENTO_03[[#This Row],[MAT]],FUNCIONARIOS[],4,FALSE),"")</f>
        <v/>
      </c>
      <c r="F828" s="8"/>
      <c r="G828" s="7"/>
      <c r="H828" s="28" t="str">
        <f>IFERROR(VLOOKUP(ACOMPANHAMENTO_03[[#This Row],[COD.S]],TABELA_PRODUÇÃO[[COD]:[SERVIÇOS]],3,FALSE),"")</f>
        <v/>
      </c>
      <c r="I828" s="28" t="str">
        <f>IFERROR(VLOOKUP(ACOMPANHAMENTO_03[[#This Row],[COD.S]],TABELA_PRODUÇÃO[[COD]:[UND.]],4,FALSE),"")</f>
        <v/>
      </c>
      <c r="J828" s="141"/>
      <c r="K828" s="58"/>
      <c r="L828" s="9"/>
      <c r="M82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2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2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28" s="140">
        <f>ACOMPANHAMENTO_03[[#This Row],[QUANT]]</f>
        <v>0</v>
      </c>
    </row>
    <row r="829" spans="2:16" x14ac:dyDescent="0.25">
      <c r="B829" s="140" t="str">
        <f>IF(ACOMPANHAMENTO_03[[#This Row],[MAT]]="","",COUNTA($C$8:C829))</f>
        <v/>
      </c>
      <c r="C829" s="3"/>
      <c r="D829" s="28" t="str">
        <f>IFERROR(VLOOKUP(ACOMPANHAMENTO_03[[#This Row],[MAT]],FUNCIONARIOS[],3,FALSE),"")</f>
        <v/>
      </c>
      <c r="E829" s="28" t="str">
        <f>IFERROR(VLOOKUP(ACOMPANHAMENTO_03[[#This Row],[MAT]],FUNCIONARIOS[],4,FALSE),"")</f>
        <v/>
      </c>
      <c r="F829" s="8"/>
      <c r="G829" s="7"/>
      <c r="H829" s="28" t="str">
        <f>IFERROR(VLOOKUP(ACOMPANHAMENTO_03[[#This Row],[COD.S]],TABELA_PRODUÇÃO[[COD]:[SERVIÇOS]],3,FALSE),"")</f>
        <v/>
      </c>
      <c r="I829" s="28" t="str">
        <f>IFERROR(VLOOKUP(ACOMPANHAMENTO_03[[#This Row],[COD.S]],TABELA_PRODUÇÃO[[COD]:[UND.]],4,FALSE),"")</f>
        <v/>
      </c>
      <c r="J829" s="141"/>
      <c r="K829" s="58"/>
      <c r="L829" s="9"/>
      <c r="M82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2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2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29" s="140">
        <f>ACOMPANHAMENTO_03[[#This Row],[QUANT]]</f>
        <v>0</v>
      </c>
    </row>
    <row r="830" spans="2:16" x14ac:dyDescent="0.25">
      <c r="B830" s="140" t="str">
        <f>IF(ACOMPANHAMENTO_03[[#This Row],[MAT]]="","",COUNTA($C$8:C830))</f>
        <v/>
      </c>
      <c r="C830" s="3"/>
      <c r="D830" s="28" t="str">
        <f>IFERROR(VLOOKUP(ACOMPANHAMENTO_03[[#This Row],[MAT]],FUNCIONARIOS[],3,FALSE),"")</f>
        <v/>
      </c>
      <c r="E830" s="28" t="str">
        <f>IFERROR(VLOOKUP(ACOMPANHAMENTO_03[[#This Row],[MAT]],FUNCIONARIOS[],4,FALSE),"")</f>
        <v/>
      </c>
      <c r="F830" s="8"/>
      <c r="G830" s="7"/>
      <c r="H830" s="28" t="str">
        <f>IFERROR(VLOOKUP(ACOMPANHAMENTO_03[[#This Row],[COD.S]],TABELA_PRODUÇÃO[[COD]:[SERVIÇOS]],3,FALSE),"")</f>
        <v/>
      </c>
      <c r="I830" s="28" t="str">
        <f>IFERROR(VLOOKUP(ACOMPANHAMENTO_03[[#This Row],[COD.S]],TABELA_PRODUÇÃO[[COD]:[UND.]],4,FALSE),"")</f>
        <v/>
      </c>
      <c r="J830" s="141"/>
      <c r="K830" s="58"/>
      <c r="L830" s="9"/>
      <c r="M83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3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3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30" s="140">
        <f>ACOMPANHAMENTO_03[[#This Row],[QUANT]]</f>
        <v>0</v>
      </c>
    </row>
    <row r="831" spans="2:16" x14ac:dyDescent="0.25">
      <c r="B831" s="140" t="str">
        <f>IF(ACOMPANHAMENTO_03[[#This Row],[MAT]]="","",COUNTA($C$8:C831))</f>
        <v/>
      </c>
      <c r="C831" s="3"/>
      <c r="D831" s="28" t="str">
        <f>IFERROR(VLOOKUP(ACOMPANHAMENTO_03[[#This Row],[MAT]],FUNCIONARIOS[],3,FALSE),"")</f>
        <v/>
      </c>
      <c r="E831" s="28" t="str">
        <f>IFERROR(VLOOKUP(ACOMPANHAMENTO_03[[#This Row],[MAT]],FUNCIONARIOS[],4,FALSE),"")</f>
        <v/>
      </c>
      <c r="F831" s="8"/>
      <c r="G831" s="7"/>
      <c r="H831" s="28" t="str">
        <f>IFERROR(VLOOKUP(ACOMPANHAMENTO_03[[#This Row],[COD.S]],TABELA_PRODUÇÃO[[COD]:[SERVIÇOS]],3,FALSE),"")</f>
        <v/>
      </c>
      <c r="I831" s="28" t="str">
        <f>IFERROR(VLOOKUP(ACOMPANHAMENTO_03[[#This Row],[COD.S]],TABELA_PRODUÇÃO[[COD]:[UND.]],4,FALSE),"")</f>
        <v/>
      </c>
      <c r="J831" s="141"/>
      <c r="K831" s="58"/>
      <c r="L831" s="9"/>
      <c r="M83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3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3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31" s="140">
        <f>ACOMPANHAMENTO_03[[#This Row],[QUANT]]</f>
        <v>0</v>
      </c>
    </row>
    <row r="832" spans="2:16" x14ac:dyDescent="0.25">
      <c r="B832" s="140" t="str">
        <f>IF(ACOMPANHAMENTO_03[[#This Row],[MAT]]="","",COUNTA($C$8:C832))</f>
        <v/>
      </c>
      <c r="C832" s="3"/>
      <c r="D832" s="28" t="str">
        <f>IFERROR(VLOOKUP(ACOMPANHAMENTO_03[[#This Row],[MAT]],FUNCIONARIOS[],3,FALSE),"")</f>
        <v/>
      </c>
      <c r="E832" s="28" t="str">
        <f>IFERROR(VLOOKUP(ACOMPANHAMENTO_03[[#This Row],[MAT]],FUNCIONARIOS[],4,FALSE),"")</f>
        <v/>
      </c>
      <c r="F832" s="8"/>
      <c r="G832" s="7"/>
      <c r="H832" s="28" t="str">
        <f>IFERROR(VLOOKUP(ACOMPANHAMENTO_03[[#This Row],[COD.S]],TABELA_PRODUÇÃO[[COD]:[SERVIÇOS]],3,FALSE),"")</f>
        <v/>
      </c>
      <c r="I832" s="28" t="str">
        <f>IFERROR(VLOOKUP(ACOMPANHAMENTO_03[[#This Row],[COD.S]],TABELA_PRODUÇÃO[[COD]:[UND.]],4,FALSE),"")</f>
        <v/>
      </c>
      <c r="J832" s="141"/>
      <c r="K832" s="58"/>
      <c r="L832" s="9"/>
      <c r="M83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3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3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32" s="140">
        <f>ACOMPANHAMENTO_03[[#This Row],[QUANT]]</f>
        <v>0</v>
      </c>
    </row>
    <row r="833" spans="2:16" x14ac:dyDescent="0.25">
      <c r="B833" s="140" t="str">
        <f>IF(ACOMPANHAMENTO_03[[#This Row],[MAT]]="","",COUNTA($C$8:C833))</f>
        <v/>
      </c>
      <c r="C833" s="3"/>
      <c r="D833" s="28" t="str">
        <f>IFERROR(VLOOKUP(ACOMPANHAMENTO_03[[#This Row],[MAT]],FUNCIONARIOS[],3,FALSE),"")</f>
        <v/>
      </c>
      <c r="E833" s="28" t="str">
        <f>IFERROR(VLOOKUP(ACOMPANHAMENTO_03[[#This Row],[MAT]],FUNCIONARIOS[],4,FALSE),"")</f>
        <v/>
      </c>
      <c r="F833" s="8"/>
      <c r="G833" s="7"/>
      <c r="H833" s="28" t="str">
        <f>IFERROR(VLOOKUP(ACOMPANHAMENTO_03[[#This Row],[COD.S]],TABELA_PRODUÇÃO[[COD]:[SERVIÇOS]],3,FALSE),"")</f>
        <v/>
      </c>
      <c r="I833" s="28" t="str">
        <f>IFERROR(VLOOKUP(ACOMPANHAMENTO_03[[#This Row],[COD.S]],TABELA_PRODUÇÃO[[COD]:[UND.]],4,FALSE),"")</f>
        <v/>
      </c>
      <c r="J833" s="141"/>
      <c r="K833" s="58"/>
      <c r="L833" s="9"/>
      <c r="M83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3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3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33" s="140">
        <f>ACOMPANHAMENTO_03[[#This Row],[QUANT]]</f>
        <v>0</v>
      </c>
    </row>
    <row r="834" spans="2:16" x14ac:dyDescent="0.25">
      <c r="B834" s="140" t="str">
        <f>IF(ACOMPANHAMENTO_03[[#This Row],[MAT]]="","",COUNTA($C$8:C834))</f>
        <v/>
      </c>
      <c r="C834" s="3"/>
      <c r="D834" s="28" t="str">
        <f>IFERROR(VLOOKUP(ACOMPANHAMENTO_03[[#This Row],[MAT]],FUNCIONARIOS[],3,FALSE),"")</f>
        <v/>
      </c>
      <c r="E834" s="28" t="str">
        <f>IFERROR(VLOOKUP(ACOMPANHAMENTO_03[[#This Row],[MAT]],FUNCIONARIOS[],4,FALSE),"")</f>
        <v/>
      </c>
      <c r="F834" s="8"/>
      <c r="G834" s="7"/>
      <c r="H834" s="28" t="str">
        <f>IFERROR(VLOOKUP(ACOMPANHAMENTO_03[[#This Row],[COD.S]],TABELA_PRODUÇÃO[[COD]:[SERVIÇOS]],3,FALSE),"")</f>
        <v/>
      </c>
      <c r="I834" s="28" t="str">
        <f>IFERROR(VLOOKUP(ACOMPANHAMENTO_03[[#This Row],[COD.S]],TABELA_PRODUÇÃO[[COD]:[UND.]],4,FALSE),"")</f>
        <v/>
      </c>
      <c r="J834" s="141"/>
      <c r="K834" s="58"/>
      <c r="L834" s="9"/>
      <c r="M83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3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3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34" s="140">
        <f>ACOMPANHAMENTO_03[[#This Row],[QUANT]]</f>
        <v>0</v>
      </c>
    </row>
    <row r="835" spans="2:16" x14ac:dyDescent="0.25">
      <c r="B835" s="140" t="str">
        <f>IF(ACOMPANHAMENTO_03[[#This Row],[MAT]]="","",COUNTA($C$8:C835))</f>
        <v/>
      </c>
      <c r="C835" s="3"/>
      <c r="D835" s="28" t="str">
        <f>IFERROR(VLOOKUP(ACOMPANHAMENTO_03[[#This Row],[MAT]],FUNCIONARIOS[],3,FALSE),"")</f>
        <v/>
      </c>
      <c r="E835" s="28" t="str">
        <f>IFERROR(VLOOKUP(ACOMPANHAMENTO_03[[#This Row],[MAT]],FUNCIONARIOS[],4,FALSE),"")</f>
        <v/>
      </c>
      <c r="F835" s="8"/>
      <c r="G835" s="7"/>
      <c r="H835" s="28" t="str">
        <f>IFERROR(VLOOKUP(ACOMPANHAMENTO_03[[#This Row],[COD.S]],TABELA_PRODUÇÃO[[COD]:[SERVIÇOS]],3,FALSE),"")</f>
        <v/>
      </c>
      <c r="I835" s="28" t="str">
        <f>IFERROR(VLOOKUP(ACOMPANHAMENTO_03[[#This Row],[COD.S]],TABELA_PRODUÇÃO[[COD]:[UND.]],4,FALSE),"")</f>
        <v/>
      </c>
      <c r="J835" s="141"/>
      <c r="K835" s="58"/>
      <c r="L835" s="9"/>
      <c r="M83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3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3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35" s="140">
        <f>ACOMPANHAMENTO_03[[#This Row],[QUANT]]</f>
        <v>0</v>
      </c>
    </row>
    <row r="836" spans="2:16" x14ac:dyDescent="0.25">
      <c r="B836" s="140" t="str">
        <f>IF(ACOMPANHAMENTO_03[[#This Row],[MAT]]="","",COUNTA($C$8:C836))</f>
        <v/>
      </c>
      <c r="C836" s="3"/>
      <c r="D836" s="28" t="str">
        <f>IFERROR(VLOOKUP(ACOMPANHAMENTO_03[[#This Row],[MAT]],FUNCIONARIOS[],3,FALSE),"")</f>
        <v/>
      </c>
      <c r="E836" s="28" t="str">
        <f>IFERROR(VLOOKUP(ACOMPANHAMENTO_03[[#This Row],[MAT]],FUNCIONARIOS[],4,FALSE),"")</f>
        <v/>
      </c>
      <c r="F836" s="8"/>
      <c r="G836" s="7"/>
      <c r="H836" s="28" t="str">
        <f>IFERROR(VLOOKUP(ACOMPANHAMENTO_03[[#This Row],[COD.S]],TABELA_PRODUÇÃO[[COD]:[SERVIÇOS]],3,FALSE),"")</f>
        <v/>
      </c>
      <c r="I836" s="28" t="str">
        <f>IFERROR(VLOOKUP(ACOMPANHAMENTO_03[[#This Row],[COD.S]],TABELA_PRODUÇÃO[[COD]:[UND.]],4,FALSE),"")</f>
        <v/>
      </c>
      <c r="J836" s="141"/>
      <c r="K836" s="58"/>
      <c r="L836" s="9"/>
      <c r="M83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3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3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36" s="140">
        <f>ACOMPANHAMENTO_03[[#This Row],[QUANT]]</f>
        <v>0</v>
      </c>
    </row>
    <row r="837" spans="2:16" x14ac:dyDescent="0.25">
      <c r="B837" s="140" t="str">
        <f>IF(ACOMPANHAMENTO_03[[#This Row],[MAT]]="","",COUNTA($C$8:C837))</f>
        <v/>
      </c>
      <c r="C837" s="3"/>
      <c r="D837" s="28" t="str">
        <f>IFERROR(VLOOKUP(ACOMPANHAMENTO_03[[#This Row],[MAT]],FUNCIONARIOS[],3,FALSE),"")</f>
        <v/>
      </c>
      <c r="E837" s="28" t="str">
        <f>IFERROR(VLOOKUP(ACOMPANHAMENTO_03[[#This Row],[MAT]],FUNCIONARIOS[],4,FALSE),"")</f>
        <v/>
      </c>
      <c r="F837" s="8"/>
      <c r="G837" s="7"/>
      <c r="H837" s="28" t="str">
        <f>IFERROR(VLOOKUP(ACOMPANHAMENTO_03[[#This Row],[COD.S]],TABELA_PRODUÇÃO[[COD]:[SERVIÇOS]],3,FALSE),"")</f>
        <v/>
      </c>
      <c r="I837" s="28" t="str">
        <f>IFERROR(VLOOKUP(ACOMPANHAMENTO_03[[#This Row],[COD.S]],TABELA_PRODUÇÃO[[COD]:[UND.]],4,FALSE),"")</f>
        <v/>
      </c>
      <c r="J837" s="141"/>
      <c r="K837" s="58"/>
      <c r="L837" s="9"/>
      <c r="M83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3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3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37" s="140">
        <f>ACOMPANHAMENTO_03[[#This Row],[QUANT]]</f>
        <v>0</v>
      </c>
    </row>
    <row r="838" spans="2:16" x14ac:dyDescent="0.25">
      <c r="B838" s="140" t="str">
        <f>IF(ACOMPANHAMENTO_03[[#This Row],[MAT]]="","",COUNTA($C$8:C838))</f>
        <v/>
      </c>
      <c r="C838" s="3"/>
      <c r="D838" s="28" t="str">
        <f>IFERROR(VLOOKUP(ACOMPANHAMENTO_03[[#This Row],[MAT]],FUNCIONARIOS[],3,FALSE),"")</f>
        <v/>
      </c>
      <c r="E838" s="28" t="str">
        <f>IFERROR(VLOOKUP(ACOMPANHAMENTO_03[[#This Row],[MAT]],FUNCIONARIOS[],4,FALSE),"")</f>
        <v/>
      </c>
      <c r="F838" s="8"/>
      <c r="G838" s="7"/>
      <c r="H838" s="28" t="str">
        <f>IFERROR(VLOOKUP(ACOMPANHAMENTO_03[[#This Row],[COD.S]],TABELA_PRODUÇÃO[[COD]:[SERVIÇOS]],3,FALSE),"")</f>
        <v/>
      </c>
      <c r="I838" s="28" t="str">
        <f>IFERROR(VLOOKUP(ACOMPANHAMENTO_03[[#This Row],[COD.S]],TABELA_PRODUÇÃO[[COD]:[UND.]],4,FALSE),"")</f>
        <v/>
      </c>
      <c r="J838" s="141"/>
      <c r="K838" s="58"/>
      <c r="L838" s="9"/>
      <c r="M83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3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3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38" s="140">
        <f>ACOMPANHAMENTO_03[[#This Row],[QUANT]]</f>
        <v>0</v>
      </c>
    </row>
    <row r="839" spans="2:16" x14ac:dyDescent="0.25">
      <c r="B839" s="140" t="str">
        <f>IF(ACOMPANHAMENTO_03[[#This Row],[MAT]]="","",COUNTA($C$8:C839))</f>
        <v/>
      </c>
      <c r="C839" s="3"/>
      <c r="D839" s="28" t="str">
        <f>IFERROR(VLOOKUP(ACOMPANHAMENTO_03[[#This Row],[MAT]],FUNCIONARIOS[],3,FALSE),"")</f>
        <v/>
      </c>
      <c r="E839" s="28" t="str">
        <f>IFERROR(VLOOKUP(ACOMPANHAMENTO_03[[#This Row],[MAT]],FUNCIONARIOS[],4,FALSE),"")</f>
        <v/>
      </c>
      <c r="F839" s="8"/>
      <c r="G839" s="7"/>
      <c r="H839" s="28" t="str">
        <f>IFERROR(VLOOKUP(ACOMPANHAMENTO_03[[#This Row],[COD.S]],TABELA_PRODUÇÃO[[COD]:[SERVIÇOS]],3,FALSE),"")</f>
        <v/>
      </c>
      <c r="I839" s="28" t="str">
        <f>IFERROR(VLOOKUP(ACOMPANHAMENTO_03[[#This Row],[COD.S]],TABELA_PRODUÇÃO[[COD]:[UND.]],4,FALSE),"")</f>
        <v/>
      </c>
      <c r="J839" s="141"/>
      <c r="K839" s="58"/>
      <c r="L839" s="9"/>
      <c r="M83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3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3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39" s="140">
        <f>ACOMPANHAMENTO_03[[#This Row],[QUANT]]</f>
        <v>0</v>
      </c>
    </row>
    <row r="840" spans="2:16" x14ac:dyDescent="0.25">
      <c r="B840" s="140" t="str">
        <f>IF(ACOMPANHAMENTO_03[[#This Row],[MAT]]="","",COUNTA($C$8:C840))</f>
        <v/>
      </c>
      <c r="C840" s="3"/>
      <c r="D840" s="28" t="str">
        <f>IFERROR(VLOOKUP(ACOMPANHAMENTO_03[[#This Row],[MAT]],FUNCIONARIOS[],3,FALSE),"")</f>
        <v/>
      </c>
      <c r="E840" s="28" t="str">
        <f>IFERROR(VLOOKUP(ACOMPANHAMENTO_03[[#This Row],[MAT]],FUNCIONARIOS[],4,FALSE),"")</f>
        <v/>
      </c>
      <c r="F840" s="8"/>
      <c r="G840" s="7"/>
      <c r="H840" s="28" t="str">
        <f>IFERROR(VLOOKUP(ACOMPANHAMENTO_03[[#This Row],[COD.S]],TABELA_PRODUÇÃO[[COD]:[SERVIÇOS]],3,FALSE),"")</f>
        <v/>
      </c>
      <c r="I840" s="28" t="str">
        <f>IFERROR(VLOOKUP(ACOMPANHAMENTO_03[[#This Row],[COD.S]],TABELA_PRODUÇÃO[[COD]:[UND.]],4,FALSE),"")</f>
        <v/>
      </c>
      <c r="J840" s="141"/>
      <c r="K840" s="58"/>
      <c r="L840" s="9"/>
      <c r="M84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4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4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40" s="140">
        <f>ACOMPANHAMENTO_03[[#This Row],[QUANT]]</f>
        <v>0</v>
      </c>
    </row>
    <row r="841" spans="2:16" x14ac:dyDescent="0.25">
      <c r="B841" s="140" t="str">
        <f>IF(ACOMPANHAMENTO_03[[#This Row],[MAT]]="","",COUNTA($C$8:C841))</f>
        <v/>
      </c>
      <c r="C841" s="3"/>
      <c r="D841" s="28" t="str">
        <f>IFERROR(VLOOKUP(ACOMPANHAMENTO_03[[#This Row],[MAT]],FUNCIONARIOS[],3,FALSE),"")</f>
        <v/>
      </c>
      <c r="E841" s="28" t="str">
        <f>IFERROR(VLOOKUP(ACOMPANHAMENTO_03[[#This Row],[MAT]],FUNCIONARIOS[],4,FALSE),"")</f>
        <v/>
      </c>
      <c r="F841" s="8"/>
      <c r="G841" s="7"/>
      <c r="H841" s="28" t="str">
        <f>IFERROR(VLOOKUP(ACOMPANHAMENTO_03[[#This Row],[COD.S]],TABELA_PRODUÇÃO[[COD]:[SERVIÇOS]],3,FALSE),"")</f>
        <v/>
      </c>
      <c r="I841" s="28" t="str">
        <f>IFERROR(VLOOKUP(ACOMPANHAMENTO_03[[#This Row],[COD.S]],TABELA_PRODUÇÃO[[COD]:[UND.]],4,FALSE),"")</f>
        <v/>
      </c>
      <c r="J841" s="141"/>
      <c r="K841" s="58"/>
      <c r="L841" s="9"/>
      <c r="M84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4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4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41" s="140">
        <f>ACOMPANHAMENTO_03[[#This Row],[QUANT]]</f>
        <v>0</v>
      </c>
    </row>
    <row r="842" spans="2:16" x14ac:dyDescent="0.25">
      <c r="B842" s="140" t="str">
        <f>IF(ACOMPANHAMENTO_03[[#This Row],[MAT]]="","",COUNTA($C$8:C842))</f>
        <v/>
      </c>
      <c r="C842" s="3"/>
      <c r="D842" s="28" t="str">
        <f>IFERROR(VLOOKUP(ACOMPANHAMENTO_03[[#This Row],[MAT]],FUNCIONARIOS[],3,FALSE),"")</f>
        <v/>
      </c>
      <c r="E842" s="28" t="str">
        <f>IFERROR(VLOOKUP(ACOMPANHAMENTO_03[[#This Row],[MAT]],FUNCIONARIOS[],4,FALSE),"")</f>
        <v/>
      </c>
      <c r="F842" s="8"/>
      <c r="G842" s="7"/>
      <c r="H842" s="28" t="str">
        <f>IFERROR(VLOOKUP(ACOMPANHAMENTO_03[[#This Row],[COD.S]],TABELA_PRODUÇÃO[[COD]:[SERVIÇOS]],3,FALSE),"")</f>
        <v/>
      </c>
      <c r="I842" s="28" t="str">
        <f>IFERROR(VLOOKUP(ACOMPANHAMENTO_03[[#This Row],[COD.S]],TABELA_PRODUÇÃO[[COD]:[UND.]],4,FALSE),"")</f>
        <v/>
      </c>
      <c r="J842" s="141"/>
      <c r="K842" s="58"/>
      <c r="L842" s="9"/>
      <c r="M84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4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4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42" s="140">
        <f>ACOMPANHAMENTO_03[[#This Row],[QUANT]]</f>
        <v>0</v>
      </c>
    </row>
    <row r="843" spans="2:16" x14ac:dyDescent="0.25">
      <c r="B843" s="140" t="str">
        <f>IF(ACOMPANHAMENTO_03[[#This Row],[MAT]]="","",COUNTA($C$8:C843))</f>
        <v/>
      </c>
      <c r="C843" s="3"/>
      <c r="D843" s="28" t="str">
        <f>IFERROR(VLOOKUP(ACOMPANHAMENTO_03[[#This Row],[MAT]],FUNCIONARIOS[],3,FALSE),"")</f>
        <v/>
      </c>
      <c r="E843" s="28" t="str">
        <f>IFERROR(VLOOKUP(ACOMPANHAMENTO_03[[#This Row],[MAT]],FUNCIONARIOS[],4,FALSE),"")</f>
        <v/>
      </c>
      <c r="F843" s="8"/>
      <c r="G843" s="7"/>
      <c r="H843" s="28" t="str">
        <f>IFERROR(VLOOKUP(ACOMPANHAMENTO_03[[#This Row],[COD.S]],TABELA_PRODUÇÃO[[COD]:[SERVIÇOS]],3,FALSE),"")</f>
        <v/>
      </c>
      <c r="I843" s="28" t="str">
        <f>IFERROR(VLOOKUP(ACOMPANHAMENTO_03[[#This Row],[COD.S]],TABELA_PRODUÇÃO[[COD]:[UND.]],4,FALSE),"")</f>
        <v/>
      </c>
      <c r="J843" s="141"/>
      <c r="K843" s="58"/>
      <c r="L843" s="9"/>
      <c r="M84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4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4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43" s="140">
        <f>ACOMPANHAMENTO_03[[#This Row],[QUANT]]</f>
        <v>0</v>
      </c>
    </row>
    <row r="844" spans="2:16" x14ac:dyDescent="0.25">
      <c r="B844" s="140" t="str">
        <f>IF(ACOMPANHAMENTO_03[[#This Row],[MAT]]="","",COUNTA($C$8:C844))</f>
        <v/>
      </c>
      <c r="C844" s="3"/>
      <c r="D844" s="28" t="str">
        <f>IFERROR(VLOOKUP(ACOMPANHAMENTO_03[[#This Row],[MAT]],FUNCIONARIOS[],3,FALSE),"")</f>
        <v/>
      </c>
      <c r="E844" s="28" t="str">
        <f>IFERROR(VLOOKUP(ACOMPANHAMENTO_03[[#This Row],[MAT]],FUNCIONARIOS[],4,FALSE),"")</f>
        <v/>
      </c>
      <c r="F844" s="8"/>
      <c r="G844" s="7"/>
      <c r="H844" s="28" t="str">
        <f>IFERROR(VLOOKUP(ACOMPANHAMENTO_03[[#This Row],[COD.S]],TABELA_PRODUÇÃO[[COD]:[SERVIÇOS]],3,FALSE),"")</f>
        <v/>
      </c>
      <c r="I844" s="28" t="str">
        <f>IFERROR(VLOOKUP(ACOMPANHAMENTO_03[[#This Row],[COD.S]],TABELA_PRODUÇÃO[[COD]:[UND.]],4,FALSE),"")</f>
        <v/>
      </c>
      <c r="J844" s="141"/>
      <c r="K844" s="58"/>
      <c r="L844" s="9"/>
      <c r="M84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4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4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44" s="140">
        <f>ACOMPANHAMENTO_03[[#This Row],[QUANT]]</f>
        <v>0</v>
      </c>
    </row>
    <row r="845" spans="2:16" x14ac:dyDescent="0.25">
      <c r="B845" s="140" t="str">
        <f>IF(ACOMPANHAMENTO_03[[#This Row],[MAT]]="","",COUNTA($C$8:C845))</f>
        <v/>
      </c>
      <c r="C845" s="3"/>
      <c r="D845" s="28" t="str">
        <f>IFERROR(VLOOKUP(ACOMPANHAMENTO_03[[#This Row],[MAT]],FUNCIONARIOS[],3,FALSE),"")</f>
        <v/>
      </c>
      <c r="E845" s="28" t="str">
        <f>IFERROR(VLOOKUP(ACOMPANHAMENTO_03[[#This Row],[MAT]],FUNCIONARIOS[],4,FALSE),"")</f>
        <v/>
      </c>
      <c r="F845" s="8"/>
      <c r="G845" s="7"/>
      <c r="H845" s="28" t="str">
        <f>IFERROR(VLOOKUP(ACOMPANHAMENTO_03[[#This Row],[COD.S]],TABELA_PRODUÇÃO[[COD]:[SERVIÇOS]],3,FALSE),"")</f>
        <v/>
      </c>
      <c r="I845" s="28" t="str">
        <f>IFERROR(VLOOKUP(ACOMPANHAMENTO_03[[#This Row],[COD.S]],TABELA_PRODUÇÃO[[COD]:[UND.]],4,FALSE),"")</f>
        <v/>
      </c>
      <c r="J845" s="141"/>
      <c r="K845" s="58"/>
      <c r="L845" s="9"/>
      <c r="M84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4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4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45" s="140">
        <f>ACOMPANHAMENTO_03[[#This Row],[QUANT]]</f>
        <v>0</v>
      </c>
    </row>
    <row r="846" spans="2:16" x14ac:dyDescent="0.25">
      <c r="B846" s="140" t="str">
        <f>IF(ACOMPANHAMENTO_03[[#This Row],[MAT]]="","",COUNTA($C$8:C846))</f>
        <v/>
      </c>
      <c r="C846" s="3"/>
      <c r="D846" s="28" t="str">
        <f>IFERROR(VLOOKUP(ACOMPANHAMENTO_03[[#This Row],[MAT]],FUNCIONARIOS[],3,FALSE),"")</f>
        <v/>
      </c>
      <c r="E846" s="28" t="str">
        <f>IFERROR(VLOOKUP(ACOMPANHAMENTO_03[[#This Row],[MAT]],FUNCIONARIOS[],4,FALSE),"")</f>
        <v/>
      </c>
      <c r="F846" s="8"/>
      <c r="G846" s="7"/>
      <c r="H846" s="28" t="str">
        <f>IFERROR(VLOOKUP(ACOMPANHAMENTO_03[[#This Row],[COD.S]],TABELA_PRODUÇÃO[[COD]:[SERVIÇOS]],3,FALSE),"")</f>
        <v/>
      </c>
      <c r="I846" s="28" t="str">
        <f>IFERROR(VLOOKUP(ACOMPANHAMENTO_03[[#This Row],[COD.S]],TABELA_PRODUÇÃO[[COD]:[UND.]],4,FALSE),"")</f>
        <v/>
      </c>
      <c r="J846" s="141"/>
      <c r="K846" s="58"/>
      <c r="L846" s="9"/>
      <c r="M84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4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4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46" s="140">
        <f>ACOMPANHAMENTO_03[[#This Row],[QUANT]]</f>
        <v>0</v>
      </c>
    </row>
    <row r="847" spans="2:16" x14ac:dyDescent="0.25">
      <c r="B847" s="140" t="str">
        <f>IF(ACOMPANHAMENTO_03[[#This Row],[MAT]]="","",COUNTA($C$8:C847))</f>
        <v/>
      </c>
      <c r="C847" s="3"/>
      <c r="D847" s="28" t="str">
        <f>IFERROR(VLOOKUP(ACOMPANHAMENTO_03[[#This Row],[MAT]],FUNCIONARIOS[],3,FALSE),"")</f>
        <v/>
      </c>
      <c r="E847" s="28" t="str">
        <f>IFERROR(VLOOKUP(ACOMPANHAMENTO_03[[#This Row],[MAT]],FUNCIONARIOS[],4,FALSE),"")</f>
        <v/>
      </c>
      <c r="F847" s="8"/>
      <c r="G847" s="7"/>
      <c r="H847" s="28" t="str">
        <f>IFERROR(VLOOKUP(ACOMPANHAMENTO_03[[#This Row],[COD.S]],TABELA_PRODUÇÃO[[COD]:[SERVIÇOS]],3,FALSE),"")</f>
        <v/>
      </c>
      <c r="I847" s="28" t="str">
        <f>IFERROR(VLOOKUP(ACOMPANHAMENTO_03[[#This Row],[COD.S]],TABELA_PRODUÇÃO[[COD]:[UND.]],4,FALSE),"")</f>
        <v/>
      </c>
      <c r="J847" s="141"/>
      <c r="K847" s="58"/>
      <c r="L847" s="9"/>
      <c r="M84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4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4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47" s="140">
        <f>ACOMPANHAMENTO_03[[#This Row],[QUANT]]</f>
        <v>0</v>
      </c>
    </row>
    <row r="848" spans="2:16" x14ac:dyDescent="0.25">
      <c r="B848" s="140" t="str">
        <f>IF(ACOMPANHAMENTO_03[[#This Row],[MAT]]="","",COUNTA($C$8:C848))</f>
        <v/>
      </c>
      <c r="C848" s="3"/>
      <c r="D848" s="28" t="str">
        <f>IFERROR(VLOOKUP(ACOMPANHAMENTO_03[[#This Row],[MAT]],FUNCIONARIOS[],3,FALSE),"")</f>
        <v/>
      </c>
      <c r="E848" s="28" t="str">
        <f>IFERROR(VLOOKUP(ACOMPANHAMENTO_03[[#This Row],[MAT]],FUNCIONARIOS[],4,FALSE),"")</f>
        <v/>
      </c>
      <c r="F848" s="8"/>
      <c r="G848" s="7"/>
      <c r="H848" s="28" t="str">
        <f>IFERROR(VLOOKUP(ACOMPANHAMENTO_03[[#This Row],[COD.S]],TABELA_PRODUÇÃO[[COD]:[SERVIÇOS]],3,FALSE),"")</f>
        <v/>
      </c>
      <c r="I848" s="28" t="str">
        <f>IFERROR(VLOOKUP(ACOMPANHAMENTO_03[[#This Row],[COD.S]],TABELA_PRODUÇÃO[[COD]:[UND.]],4,FALSE),"")</f>
        <v/>
      </c>
      <c r="J848" s="141"/>
      <c r="K848" s="58"/>
      <c r="L848" s="9"/>
      <c r="M84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4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4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48" s="140">
        <f>ACOMPANHAMENTO_03[[#This Row],[QUANT]]</f>
        <v>0</v>
      </c>
    </row>
    <row r="849" spans="2:16" x14ac:dyDescent="0.25">
      <c r="B849" s="140" t="str">
        <f>IF(ACOMPANHAMENTO_03[[#This Row],[MAT]]="","",COUNTA($C$8:C849))</f>
        <v/>
      </c>
      <c r="C849" s="3"/>
      <c r="D849" s="28" t="str">
        <f>IFERROR(VLOOKUP(ACOMPANHAMENTO_03[[#This Row],[MAT]],FUNCIONARIOS[],3,FALSE),"")</f>
        <v/>
      </c>
      <c r="E849" s="28" t="str">
        <f>IFERROR(VLOOKUP(ACOMPANHAMENTO_03[[#This Row],[MAT]],FUNCIONARIOS[],4,FALSE),"")</f>
        <v/>
      </c>
      <c r="F849" s="8"/>
      <c r="G849" s="7"/>
      <c r="H849" s="28" t="str">
        <f>IFERROR(VLOOKUP(ACOMPANHAMENTO_03[[#This Row],[COD.S]],TABELA_PRODUÇÃO[[COD]:[SERVIÇOS]],3,FALSE),"")</f>
        <v/>
      </c>
      <c r="I849" s="28" t="str">
        <f>IFERROR(VLOOKUP(ACOMPANHAMENTO_03[[#This Row],[COD.S]],TABELA_PRODUÇÃO[[COD]:[UND.]],4,FALSE),"")</f>
        <v/>
      </c>
      <c r="J849" s="141"/>
      <c r="K849" s="58"/>
      <c r="L849" s="9"/>
      <c r="M84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4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4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49" s="140">
        <f>ACOMPANHAMENTO_03[[#This Row],[QUANT]]</f>
        <v>0</v>
      </c>
    </row>
    <row r="850" spans="2:16" x14ac:dyDescent="0.25">
      <c r="B850" s="140" t="str">
        <f>IF(ACOMPANHAMENTO_03[[#This Row],[MAT]]="","",COUNTA($C$8:C850))</f>
        <v/>
      </c>
      <c r="C850" s="3"/>
      <c r="D850" s="28" t="str">
        <f>IFERROR(VLOOKUP(ACOMPANHAMENTO_03[[#This Row],[MAT]],FUNCIONARIOS[],3,FALSE),"")</f>
        <v/>
      </c>
      <c r="E850" s="28" t="str">
        <f>IFERROR(VLOOKUP(ACOMPANHAMENTO_03[[#This Row],[MAT]],FUNCIONARIOS[],4,FALSE),"")</f>
        <v/>
      </c>
      <c r="F850" s="8"/>
      <c r="G850" s="7"/>
      <c r="H850" s="28" t="str">
        <f>IFERROR(VLOOKUP(ACOMPANHAMENTO_03[[#This Row],[COD.S]],TABELA_PRODUÇÃO[[COD]:[SERVIÇOS]],3,FALSE),"")</f>
        <v/>
      </c>
      <c r="I850" s="28" t="str">
        <f>IFERROR(VLOOKUP(ACOMPANHAMENTO_03[[#This Row],[COD.S]],TABELA_PRODUÇÃO[[COD]:[UND.]],4,FALSE),"")</f>
        <v/>
      </c>
      <c r="J850" s="141"/>
      <c r="K850" s="58"/>
      <c r="L850" s="9"/>
      <c r="M85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5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5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50" s="140">
        <f>ACOMPANHAMENTO_03[[#This Row],[QUANT]]</f>
        <v>0</v>
      </c>
    </row>
    <row r="851" spans="2:16" x14ac:dyDescent="0.25">
      <c r="B851" s="140" t="str">
        <f>IF(ACOMPANHAMENTO_03[[#This Row],[MAT]]="","",COUNTA($C$8:C851))</f>
        <v/>
      </c>
      <c r="C851" s="3"/>
      <c r="D851" s="28" t="str">
        <f>IFERROR(VLOOKUP(ACOMPANHAMENTO_03[[#This Row],[MAT]],FUNCIONARIOS[],3,FALSE),"")</f>
        <v/>
      </c>
      <c r="E851" s="28" t="str">
        <f>IFERROR(VLOOKUP(ACOMPANHAMENTO_03[[#This Row],[MAT]],FUNCIONARIOS[],4,FALSE),"")</f>
        <v/>
      </c>
      <c r="F851" s="8"/>
      <c r="G851" s="7"/>
      <c r="H851" s="28" t="str">
        <f>IFERROR(VLOOKUP(ACOMPANHAMENTO_03[[#This Row],[COD.S]],TABELA_PRODUÇÃO[[COD]:[SERVIÇOS]],3,FALSE),"")</f>
        <v/>
      </c>
      <c r="I851" s="28" t="str">
        <f>IFERROR(VLOOKUP(ACOMPANHAMENTO_03[[#This Row],[COD.S]],TABELA_PRODUÇÃO[[COD]:[UND.]],4,FALSE),"")</f>
        <v/>
      </c>
      <c r="J851" s="141"/>
      <c r="K851" s="58"/>
      <c r="L851" s="9"/>
      <c r="M85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5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5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51" s="140">
        <f>ACOMPANHAMENTO_03[[#This Row],[QUANT]]</f>
        <v>0</v>
      </c>
    </row>
    <row r="852" spans="2:16" x14ac:dyDescent="0.25">
      <c r="B852" s="140" t="str">
        <f>IF(ACOMPANHAMENTO_03[[#This Row],[MAT]]="","",COUNTA($C$8:C852))</f>
        <v/>
      </c>
      <c r="C852" s="3"/>
      <c r="D852" s="28" t="str">
        <f>IFERROR(VLOOKUP(ACOMPANHAMENTO_03[[#This Row],[MAT]],FUNCIONARIOS[],3,FALSE),"")</f>
        <v/>
      </c>
      <c r="E852" s="28" t="str">
        <f>IFERROR(VLOOKUP(ACOMPANHAMENTO_03[[#This Row],[MAT]],FUNCIONARIOS[],4,FALSE),"")</f>
        <v/>
      </c>
      <c r="F852" s="8"/>
      <c r="G852" s="7"/>
      <c r="H852" s="28" t="str">
        <f>IFERROR(VLOOKUP(ACOMPANHAMENTO_03[[#This Row],[COD.S]],TABELA_PRODUÇÃO[[COD]:[SERVIÇOS]],3,FALSE),"")</f>
        <v/>
      </c>
      <c r="I852" s="28" t="str">
        <f>IFERROR(VLOOKUP(ACOMPANHAMENTO_03[[#This Row],[COD.S]],TABELA_PRODUÇÃO[[COD]:[UND.]],4,FALSE),"")</f>
        <v/>
      </c>
      <c r="J852" s="141"/>
      <c r="K852" s="58"/>
      <c r="L852" s="9"/>
      <c r="M85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5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5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52" s="140">
        <f>ACOMPANHAMENTO_03[[#This Row],[QUANT]]</f>
        <v>0</v>
      </c>
    </row>
    <row r="853" spans="2:16" x14ac:dyDescent="0.25">
      <c r="B853" s="140" t="str">
        <f>IF(ACOMPANHAMENTO_03[[#This Row],[MAT]]="","",COUNTA($C$8:C853))</f>
        <v/>
      </c>
      <c r="C853" s="3"/>
      <c r="D853" s="28" t="str">
        <f>IFERROR(VLOOKUP(ACOMPANHAMENTO_03[[#This Row],[MAT]],FUNCIONARIOS[],3,FALSE),"")</f>
        <v/>
      </c>
      <c r="E853" s="28" t="str">
        <f>IFERROR(VLOOKUP(ACOMPANHAMENTO_03[[#This Row],[MAT]],FUNCIONARIOS[],4,FALSE),"")</f>
        <v/>
      </c>
      <c r="F853" s="8"/>
      <c r="G853" s="7"/>
      <c r="H853" s="28" t="str">
        <f>IFERROR(VLOOKUP(ACOMPANHAMENTO_03[[#This Row],[COD.S]],TABELA_PRODUÇÃO[[COD]:[SERVIÇOS]],3,FALSE),"")</f>
        <v/>
      </c>
      <c r="I853" s="28" t="str">
        <f>IFERROR(VLOOKUP(ACOMPANHAMENTO_03[[#This Row],[COD.S]],TABELA_PRODUÇÃO[[COD]:[UND.]],4,FALSE),"")</f>
        <v/>
      </c>
      <c r="J853" s="141"/>
      <c r="K853" s="58"/>
      <c r="L853" s="9"/>
      <c r="M85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5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5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53" s="140">
        <f>ACOMPANHAMENTO_03[[#This Row],[QUANT]]</f>
        <v>0</v>
      </c>
    </row>
    <row r="854" spans="2:16" x14ac:dyDescent="0.25">
      <c r="B854" s="140" t="str">
        <f>IF(ACOMPANHAMENTO_03[[#This Row],[MAT]]="","",COUNTA($C$8:C854))</f>
        <v/>
      </c>
      <c r="C854" s="3"/>
      <c r="D854" s="28" t="str">
        <f>IFERROR(VLOOKUP(ACOMPANHAMENTO_03[[#This Row],[MAT]],FUNCIONARIOS[],3,FALSE),"")</f>
        <v/>
      </c>
      <c r="E854" s="28" t="str">
        <f>IFERROR(VLOOKUP(ACOMPANHAMENTO_03[[#This Row],[MAT]],FUNCIONARIOS[],4,FALSE),"")</f>
        <v/>
      </c>
      <c r="F854" s="8"/>
      <c r="G854" s="7"/>
      <c r="H854" s="28" t="str">
        <f>IFERROR(VLOOKUP(ACOMPANHAMENTO_03[[#This Row],[COD.S]],TABELA_PRODUÇÃO[[COD]:[SERVIÇOS]],3,FALSE),"")</f>
        <v/>
      </c>
      <c r="I854" s="28" t="str">
        <f>IFERROR(VLOOKUP(ACOMPANHAMENTO_03[[#This Row],[COD.S]],TABELA_PRODUÇÃO[[COD]:[UND.]],4,FALSE),"")</f>
        <v/>
      </c>
      <c r="J854" s="141"/>
      <c r="K854" s="58"/>
      <c r="L854" s="9"/>
      <c r="M85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5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5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54" s="140">
        <f>ACOMPANHAMENTO_03[[#This Row],[QUANT]]</f>
        <v>0</v>
      </c>
    </row>
    <row r="855" spans="2:16" x14ac:dyDescent="0.25">
      <c r="B855" s="140" t="str">
        <f>IF(ACOMPANHAMENTO_03[[#This Row],[MAT]]="","",COUNTA($C$8:C855))</f>
        <v/>
      </c>
      <c r="C855" s="3"/>
      <c r="D855" s="28" t="str">
        <f>IFERROR(VLOOKUP(ACOMPANHAMENTO_03[[#This Row],[MAT]],FUNCIONARIOS[],3,FALSE),"")</f>
        <v/>
      </c>
      <c r="E855" s="28" t="str">
        <f>IFERROR(VLOOKUP(ACOMPANHAMENTO_03[[#This Row],[MAT]],FUNCIONARIOS[],4,FALSE),"")</f>
        <v/>
      </c>
      <c r="F855" s="8"/>
      <c r="G855" s="7"/>
      <c r="H855" s="28" t="str">
        <f>IFERROR(VLOOKUP(ACOMPANHAMENTO_03[[#This Row],[COD.S]],TABELA_PRODUÇÃO[[COD]:[SERVIÇOS]],3,FALSE),"")</f>
        <v/>
      </c>
      <c r="I855" s="28" t="str">
        <f>IFERROR(VLOOKUP(ACOMPANHAMENTO_03[[#This Row],[COD.S]],TABELA_PRODUÇÃO[[COD]:[UND.]],4,FALSE),"")</f>
        <v/>
      </c>
      <c r="J855" s="141"/>
      <c r="K855" s="58"/>
      <c r="L855" s="9"/>
      <c r="M85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5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5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55" s="140">
        <f>ACOMPANHAMENTO_03[[#This Row],[QUANT]]</f>
        <v>0</v>
      </c>
    </row>
    <row r="856" spans="2:16" x14ac:dyDescent="0.25">
      <c r="B856" s="140" t="str">
        <f>IF(ACOMPANHAMENTO_03[[#This Row],[MAT]]="","",COUNTA($C$8:C856))</f>
        <v/>
      </c>
      <c r="C856" s="3"/>
      <c r="D856" s="28" t="str">
        <f>IFERROR(VLOOKUP(ACOMPANHAMENTO_03[[#This Row],[MAT]],FUNCIONARIOS[],3,FALSE),"")</f>
        <v/>
      </c>
      <c r="E856" s="28" t="str">
        <f>IFERROR(VLOOKUP(ACOMPANHAMENTO_03[[#This Row],[MAT]],FUNCIONARIOS[],4,FALSE),"")</f>
        <v/>
      </c>
      <c r="F856" s="8"/>
      <c r="G856" s="7"/>
      <c r="H856" s="28" t="str">
        <f>IFERROR(VLOOKUP(ACOMPANHAMENTO_03[[#This Row],[COD.S]],TABELA_PRODUÇÃO[[COD]:[SERVIÇOS]],3,FALSE),"")</f>
        <v/>
      </c>
      <c r="I856" s="28" t="str">
        <f>IFERROR(VLOOKUP(ACOMPANHAMENTO_03[[#This Row],[COD.S]],TABELA_PRODUÇÃO[[COD]:[UND.]],4,FALSE),"")</f>
        <v/>
      </c>
      <c r="J856" s="141"/>
      <c r="K856" s="58"/>
      <c r="L856" s="9"/>
      <c r="M85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5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5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56" s="140">
        <f>ACOMPANHAMENTO_03[[#This Row],[QUANT]]</f>
        <v>0</v>
      </c>
    </row>
    <row r="857" spans="2:16" x14ac:dyDescent="0.25">
      <c r="B857" s="140" t="str">
        <f>IF(ACOMPANHAMENTO_03[[#This Row],[MAT]]="","",COUNTA($C$8:C857))</f>
        <v/>
      </c>
      <c r="C857" s="3"/>
      <c r="D857" s="28" t="str">
        <f>IFERROR(VLOOKUP(ACOMPANHAMENTO_03[[#This Row],[MAT]],FUNCIONARIOS[],3,FALSE),"")</f>
        <v/>
      </c>
      <c r="E857" s="28" t="str">
        <f>IFERROR(VLOOKUP(ACOMPANHAMENTO_03[[#This Row],[MAT]],FUNCIONARIOS[],4,FALSE),"")</f>
        <v/>
      </c>
      <c r="F857" s="8"/>
      <c r="G857" s="7"/>
      <c r="H857" s="28" t="str">
        <f>IFERROR(VLOOKUP(ACOMPANHAMENTO_03[[#This Row],[COD.S]],TABELA_PRODUÇÃO[[COD]:[SERVIÇOS]],3,FALSE),"")</f>
        <v/>
      </c>
      <c r="I857" s="28" t="str">
        <f>IFERROR(VLOOKUP(ACOMPANHAMENTO_03[[#This Row],[COD.S]],TABELA_PRODUÇÃO[[COD]:[UND.]],4,FALSE),"")</f>
        <v/>
      </c>
      <c r="J857" s="141"/>
      <c r="K857" s="58"/>
      <c r="L857" s="9"/>
      <c r="M85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5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5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57" s="140">
        <f>ACOMPANHAMENTO_03[[#This Row],[QUANT]]</f>
        <v>0</v>
      </c>
    </row>
    <row r="858" spans="2:16" x14ac:dyDescent="0.25">
      <c r="B858" s="140" t="str">
        <f>IF(ACOMPANHAMENTO_03[[#This Row],[MAT]]="","",COUNTA($C$8:C858))</f>
        <v/>
      </c>
      <c r="C858" s="3"/>
      <c r="D858" s="28" t="str">
        <f>IFERROR(VLOOKUP(ACOMPANHAMENTO_03[[#This Row],[MAT]],FUNCIONARIOS[],3,FALSE),"")</f>
        <v/>
      </c>
      <c r="E858" s="28" t="str">
        <f>IFERROR(VLOOKUP(ACOMPANHAMENTO_03[[#This Row],[MAT]],FUNCIONARIOS[],4,FALSE),"")</f>
        <v/>
      </c>
      <c r="F858" s="8"/>
      <c r="G858" s="7"/>
      <c r="H858" s="28" t="str">
        <f>IFERROR(VLOOKUP(ACOMPANHAMENTO_03[[#This Row],[COD.S]],TABELA_PRODUÇÃO[[COD]:[SERVIÇOS]],3,FALSE),"")</f>
        <v/>
      </c>
      <c r="I858" s="28" t="str">
        <f>IFERROR(VLOOKUP(ACOMPANHAMENTO_03[[#This Row],[COD.S]],TABELA_PRODUÇÃO[[COD]:[UND.]],4,FALSE),"")</f>
        <v/>
      </c>
      <c r="J858" s="141"/>
      <c r="K858" s="58"/>
      <c r="L858" s="9"/>
      <c r="M85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5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5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58" s="140">
        <f>ACOMPANHAMENTO_03[[#This Row],[QUANT]]</f>
        <v>0</v>
      </c>
    </row>
    <row r="859" spans="2:16" x14ac:dyDescent="0.25">
      <c r="B859" s="140" t="str">
        <f>IF(ACOMPANHAMENTO_03[[#This Row],[MAT]]="","",COUNTA($C$8:C859))</f>
        <v/>
      </c>
      <c r="C859" s="3"/>
      <c r="D859" s="28" t="str">
        <f>IFERROR(VLOOKUP(ACOMPANHAMENTO_03[[#This Row],[MAT]],FUNCIONARIOS[],3,FALSE),"")</f>
        <v/>
      </c>
      <c r="E859" s="28" t="str">
        <f>IFERROR(VLOOKUP(ACOMPANHAMENTO_03[[#This Row],[MAT]],FUNCIONARIOS[],4,FALSE),"")</f>
        <v/>
      </c>
      <c r="F859" s="8"/>
      <c r="G859" s="7"/>
      <c r="H859" s="28" t="str">
        <f>IFERROR(VLOOKUP(ACOMPANHAMENTO_03[[#This Row],[COD.S]],TABELA_PRODUÇÃO[[COD]:[SERVIÇOS]],3,FALSE),"")</f>
        <v/>
      </c>
      <c r="I859" s="28" t="str">
        <f>IFERROR(VLOOKUP(ACOMPANHAMENTO_03[[#This Row],[COD.S]],TABELA_PRODUÇÃO[[COD]:[UND.]],4,FALSE),"")</f>
        <v/>
      </c>
      <c r="J859" s="141"/>
      <c r="K859" s="58"/>
      <c r="L859" s="9"/>
      <c r="M85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5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5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59" s="140">
        <f>ACOMPANHAMENTO_03[[#This Row],[QUANT]]</f>
        <v>0</v>
      </c>
    </row>
    <row r="860" spans="2:16" x14ac:dyDescent="0.25">
      <c r="B860" s="140" t="str">
        <f>IF(ACOMPANHAMENTO_03[[#This Row],[MAT]]="","",COUNTA($C$8:C860))</f>
        <v/>
      </c>
      <c r="C860" s="3"/>
      <c r="D860" s="28" t="str">
        <f>IFERROR(VLOOKUP(ACOMPANHAMENTO_03[[#This Row],[MAT]],FUNCIONARIOS[],3,FALSE),"")</f>
        <v/>
      </c>
      <c r="E860" s="28" t="str">
        <f>IFERROR(VLOOKUP(ACOMPANHAMENTO_03[[#This Row],[MAT]],FUNCIONARIOS[],4,FALSE),"")</f>
        <v/>
      </c>
      <c r="F860" s="8"/>
      <c r="G860" s="7"/>
      <c r="H860" s="28" t="str">
        <f>IFERROR(VLOOKUP(ACOMPANHAMENTO_03[[#This Row],[COD.S]],TABELA_PRODUÇÃO[[COD]:[SERVIÇOS]],3,FALSE),"")</f>
        <v/>
      </c>
      <c r="I860" s="28" t="str">
        <f>IFERROR(VLOOKUP(ACOMPANHAMENTO_03[[#This Row],[COD.S]],TABELA_PRODUÇÃO[[COD]:[UND.]],4,FALSE),"")</f>
        <v/>
      </c>
      <c r="J860" s="141"/>
      <c r="K860" s="58"/>
      <c r="L860" s="9"/>
      <c r="M86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6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6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60" s="140">
        <f>ACOMPANHAMENTO_03[[#This Row],[QUANT]]</f>
        <v>0</v>
      </c>
    </row>
    <row r="861" spans="2:16" x14ac:dyDescent="0.25">
      <c r="B861" s="140" t="str">
        <f>IF(ACOMPANHAMENTO_03[[#This Row],[MAT]]="","",COUNTA($C$8:C861))</f>
        <v/>
      </c>
      <c r="C861" s="3"/>
      <c r="D861" s="28" t="str">
        <f>IFERROR(VLOOKUP(ACOMPANHAMENTO_03[[#This Row],[MAT]],FUNCIONARIOS[],3,FALSE),"")</f>
        <v/>
      </c>
      <c r="E861" s="28" t="str">
        <f>IFERROR(VLOOKUP(ACOMPANHAMENTO_03[[#This Row],[MAT]],FUNCIONARIOS[],4,FALSE),"")</f>
        <v/>
      </c>
      <c r="F861" s="8"/>
      <c r="G861" s="7"/>
      <c r="H861" s="28" t="str">
        <f>IFERROR(VLOOKUP(ACOMPANHAMENTO_03[[#This Row],[COD.S]],TABELA_PRODUÇÃO[[COD]:[SERVIÇOS]],3,FALSE),"")</f>
        <v/>
      </c>
      <c r="I861" s="28" t="str">
        <f>IFERROR(VLOOKUP(ACOMPANHAMENTO_03[[#This Row],[COD.S]],TABELA_PRODUÇÃO[[COD]:[UND.]],4,FALSE),"")</f>
        <v/>
      </c>
      <c r="J861" s="141"/>
      <c r="K861" s="58"/>
      <c r="L861" s="9"/>
      <c r="M86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6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6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61" s="140">
        <f>ACOMPANHAMENTO_03[[#This Row],[QUANT]]</f>
        <v>0</v>
      </c>
    </row>
    <row r="862" spans="2:16" x14ac:dyDescent="0.25">
      <c r="B862" s="140" t="str">
        <f>IF(ACOMPANHAMENTO_03[[#This Row],[MAT]]="","",COUNTA($C$8:C862))</f>
        <v/>
      </c>
      <c r="C862" s="3"/>
      <c r="D862" s="28" t="str">
        <f>IFERROR(VLOOKUP(ACOMPANHAMENTO_03[[#This Row],[MAT]],FUNCIONARIOS[],3,FALSE),"")</f>
        <v/>
      </c>
      <c r="E862" s="28" t="str">
        <f>IFERROR(VLOOKUP(ACOMPANHAMENTO_03[[#This Row],[MAT]],FUNCIONARIOS[],4,FALSE),"")</f>
        <v/>
      </c>
      <c r="F862" s="8"/>
      <c r="G862" s="7"/>
      <c r="H862" s="28" t="str">
        <f>IFERROR(VLOOKUP(ACOMPANHAMENTO_03[[#This Row],[COD.S]],TABELA_PRODUÇÃO[[COD]:[SERVIÇOS]],3,FALSE),"")</f>
        <v/>
      </c>
      <c r="I862" s="28" t="str">
        <f>IFERROR(VLOOKUP(ACOMPANHAMENTO_03[[#This Row],[COD.S]],TABELA_PRODUÇÃO[[COD]:[UND.]],4,FALSE),"")</f>
        <v/>
      </c>
      <c r="J862" s="141"/>
      <c r="K862" s="58"/>
      <c r="L862" s="9"/>
      <c r="M86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6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6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62" s="140">
        <f>ACOMPANHAMENTO_03[[#This Row],[QUANT]]</f>
        <v>0</v>
      </c>
    </row>
    <row r="863" spans="2:16" x14ac:dyDescent="0.25">
      <c r="B863" s="140" t="str">
        <f>IF(ACOMPANHAMENTO_03[[#This Row],[MAT]]="","",COUNTA($C$8:C863))</f>
        <v/>
      </c>
      <c r="C863" s="3"/>
      <c r="D863" s="28" t="str">
        <f>IFERROR(VLOOKUP(ACOMPANHAMENTO_03[[#This Row],[MAT]],FUNCIONARIOS[],3,FALSE),"")</f>
        <v/>
      </c>
      <c r="E863" s="28" t="str">
        <f>IFERROR(VLOOKUP(ACOMPANHAMENTO_03[[#This Row],[MAT]],FUNCIONARIOS[],4,FALSE),"")</f>
        <v/>
      </c>
      <c r="F863" s="8"/>
      <c r="G863" s="7"/>
      <c r="H863" s="28" t="str">
        <f>IFERROR(VLOOKUP(ACOMPANHAMENTO_03[[#This Row],[COD.S]],TABELA_PRODUÇÃO[[COD]:[SERVIÇOS]],3,FALSE),"")</f>
        <v/>
      </c>
      <c r="I863" s="28" t="str">
        <f>IFERROR(VLOOKUP(ACOMPANHAMENTO_03[[#This Row],[COD.S]],TABELA_PRODUÇÃO[[COD]:[UND.]],4,FALSE),"")</f>
        <v/>
      </c>
      <c r="J863" s="141"/>
      <c r="K863" s="58"/>
      <c r="L863" s="9"/>
      <c r="M86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6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6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63" s="140">
        <f>ACOMPANHAMENTO_03[[#This Row],[QUANT]]</f>
        <v>0</v>
      </c>
    </row>
    <row r="864" spans="2:16" x14ac:dyDescent="0.25">
      <c r="B864" s="140" t="str">
        <f>IF(ACOMPANHAMENTO_03[[#This Row],[MAT]]="","",COUNTA($C$8:C864))</f>
        <v/>
      </c>
      <c r="C864" s="3"/>
      <c r="D864" s="28" t="str">
        <f>IFERROR(VLOOKUP(ACOMPANHAMENTO_03[[#This Row],[MAT]],FUNCIONARIOS[],3,FALSE),"")</f>
        <v/>
      </c>
      <c r="E864" s="28" t="str">
        <f>IFERROR(VLOOKUP(ACOMPANHAMENTO_03[[#This Row],[MAT]],FUNCIONARIOS[],4,FALSE),"")</f>
        <v/>
      </c>
      <c r="F864" s="8"/>
      <c r="G864" s="7"/>
      <c r="H864" s="28" t="str">
        <f>IFERROR(VLOOKUP(ACOMPANHAMENTO_03[[#This Row],[COD.S]],TABELA_PRODUÇÃO[[COD]:[SERVIÇOS]],3,FALSE),"")</f>
        <v/>
      </c>
      <c r="I864" s="28" t="str">
        <f>IFERROR(VLOOKUP(ACOMPANHAMENTO_03[[#This Row],[COD.S]],TABELA_PRODUÇÃO[[COD]:[UND.]],4,FALSE),"")</f>
        <v/>
      </c>
      <c r="J864" s="141"/>
      <c r="K864" s="58"/>
      <c r="L864" s="9"/>
      <c r="M86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6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6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64" s="140">
        <f>ACOMPANHAMENTO_03[[#This Row],[QUANT]]</f>
        <v>0</v>
      </c>
    </row>
    <row r="865" spans="2:16" x14ac:dyDescent="0.25">
      <c r="B865" s="140" t="str">
        <f>IF(ACOMPANHAMENTO_03[[#This Row],[MAT]]="","",COUNTA($C$8:C865))</f>
        <v/>
      </c>
      <c r="C865" s="3"/>
      <c r="D865" s="28" t="str">
        <f>IFERROR(VLOOKUP(ACOMPANHAMENTO_03[[#This Row],[MAT]],FUNCIONARIOS[],3,FALSE),"")</f>
        <v/>
      </c>
      <c r="E865" s="28" t="str">
        <f>IFERROR(VLOOKUP(ACOMPANHAMENTO_03[[#This Row],[MAT]],FUNCIONARIOS[],4,FALSE),"")</f>
        <v/>
      </c>
      <c r="F865" s="8"/>
      <c r="G865" s="7"/>
      <c r="H865" s="28" t="str">
        <f>IFERROR(VLOOKUP(ACOMPANHAMENTO_03[[#This Row],[COD.S]],TABELA_PRODUÇÃO[[COD]:[SERVIÇOS]],3,FALSE),"")</f>
        <v/>
      </c>
      <c r="I865" s="28" t="str">
        <f>IFERROR(VLOOKUP(ACOMPANHAMENTO_03[[#This Row],[COD.S]],TABELA_PRODUÇÃO[[COD]:[UND.]],4,FALSE),"")</f>
        <v/>
      </c>
      <c r="J865" s="141"/>
      <c r="K865" s="58"/>
      <c r="L865" s="9"/>
      <c r="M86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6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6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65" s="140">
        <f>ACOMPANHAMENTO_03[[#This Row],[QUANT]]</f>
        <v>0</v>
      </c>
    </row>
    <row r="866" spans="2:16" x14ac:dyDescent="0.25">
      <c r="B866" s="140" t="str">
        <f>IF(ACOMPANHAMENTO_03[[#This Row],[MAT]]="","",COUNTA($C$8:C866))</f>
        <v/>
      </c>
      <c r="C866" s="3"/>
      <c r="D866" s="28" t="str">
        <f>IFERROR(VLOOKUP(ACOMPANHAMENTO_03[[#This Row],[MAT]],FUNCIONARIOS[],3,FALSE),"")</f>
        <v/>
      </c>
      <c r="E866" s="28" t="str">
        <f>IFERROR(VLOOKUP(ACOMPANHAMENTO_03[[#This Row],[MAT]],FUNCIONARIOS[],4,FALSE),"")</f>
        <v/>
      </c>
      <c r="F866" s="8"/>
      <c r="G866" s="7"/>
      <c r="H866" s="28" t="str">
        <f>IFERROR(VLOOKUP(ACOMPANHAMENTO_03[[#This Row],[COD.S]],TABELA_PRODUÇÃO[[COD]:[SERVIÇOS]],3,FALSE),"")</f>
        <v/>
      </c>
      <c r="I866" s="28" t="str">
        <f>IFERROR(VLOOKUP(ACOMPANHAMENTO_03[[#This Row],[COD.S]],TABELA_PRODUÇÃO[[COD]:[UND.]],4,FALSE),"")</f>
        <v/>
      </c>
      <c r="J866" s="141"/>
      <c r="K866" s="58"/>
      <c r="L866" s="9"/>
      <c r="M86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6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6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66" s="140">
        <f>ACOMPANHAMENTO_03[[#This Row],[QUANT]]</f>
        <v>0</v>
      </c>
    </row>
    <row r="867" spans="2:16" x14ac:dyDescent="0.25">
      <c r="B867" s="140" t="str">
        <f>IF(ACOMPANHAMENTO_03[[#This Row],[MAT]]="","",COUNTA($C$8:C867))</f>
        <v/>
      </c>
      <c r="C867" s="3"/>
      <c r="D867" s="28" t="str">
        <f>IFERROR(VLOOKUP(ACOMPANHAMENTO_03[[#This Row],[MAT]],FUNCIONARIOS[],3,FALSE),"")</f>
        <v/>
      </c>
      <c r="E867" s="28" t="str">
        <f>IFERROR(VLOOKUP(ACOMPANHAMENTO_03[[#This Row],[MAT]],FUNCIONARIOS[],4,FALSE),"")</f>
        <v/>
      </c>
      <c r="F867" s="8"/>
      <c r="G867" s="7"/>
      <c r="H867" s="28" t="str">
        <f>IFERROR(VLOOKUP(ACOMPANHAMENTO_03[[#This Row],[COD.S]],TABELA_PRODUÇÃO[[COD]:[SERVIÇOS]],3,FALSE),"")</f>
        <v/>
      </c>
      <c r="I867" s="28" t="str">
        <f>IFERROR(VLOOKUP(ACOMPANHAMENTO_03[[#This Row],[COD.S]],TABELA_PRODUÇÃO[[COD]:[UND.]],4,FALSE),"")</f>
        <v/>
      </c>
      <c r="J867" s="141"/>
      <c r="K867" s="58"/>
      <c r="L867" s="9"/>
      <c r="M86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6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6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67" s="140">
        <f>ACOMPANHAMENTO_03[[#This Row],[QUANT]]</f>
        <v>0</v>
      </c>
    </row>
    <row r="868" spans="2:16" x14ac:dyDescent="0.25">
      <c r="B868" s="140" t="str">
        <f>IF(ACOMPANHAMENTO_03[[#This Row],[MAT]]="","",COUNTA($C$8:C868))</f>
        <v/>
      </c>
      <c r="C868" s="3"/>
      <c r="D868" s="28" t="str">
        <f>IFERROR(VLOOKUP(ACOMPANHAMENTO_03[[#This Row],[MAT]],FUNCIONARIOS[],3,FALSE),"")</f>
        <v/>
      </c>
      <c r="E868" s="28" t="str">
        <f>IFERROR(VLOOKUP(ACOMPANHAMENTO_03[[#This Row],[MAT]],FUNCIONARIOS[],4,FALSE),"")</f>
        <v/>
      </c>
      <c r="F868" s="8"/>
      <c r="G868" s="7"/>
      <c r="H868" s="28" t="str">
        <f>IFERROR(VLOOKUP(ACOMPANHAMENTO_03[[#This Row],[COD.S]],TABELA_PRODUÇÃO[[COD]:[SERVIÇOS]],3,FALSE),"")</f>
        <v/>
      </c>
      <c r="I868" s="28" t="str">
        <f>IFERROR(VLOOKUP(ACOMPANHAMENTO_03[[#This Row],[COD.S]],TABELA_PRODUÇÃO[[COD]:[UND.]],4,FALSE),"")</f>
        <v/>
      </c>
      <c r="J868" s="141"/>
      <c r="K868" s="58"/>
      <c r="L868" s="9"/>
      <c r="M86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6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6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68" s="140">
        <f>ACOMPANHAMENTO_03[[#This Row],[QUANT]]</f>
        <v>0</v>
      </c>
    </row>
    <row r="869" spans="2:16" x14ac:dyDescent="0.25">
      <c r="B869" s="140" t="str">
        <f>IF(ACOMPANHAMENTO_03[[#This Row],[MAT]]="","",COUNTA($C$8:C869))</f>
        <v/>
      </c>
      <c r="C869" s="3"/>
      <c r="D869" s="28" t="str">
        <f>IFERROR(VLOOKUP(ACOMPANHAMENTO_03[[#This Row],[MAT]],FUNCIONARIOS[],3,FALSE),"")</f>
        <v/>
      </c>
      <c r="E869" s="28" t="str">
        <f>IFERROR(VLOOKUP(ACOMPANHAMENTO_03[[#This Row],[MAT]],FUNCIONARIOS[],4,FALSE),"")</f>
        <v/>
      </c>
      <c r="F869" s="8"/>
      <c r="G869" s="7"/>
      <c r="H869" s="28" t="str">
        <f>IFERROR(VLOOKUP(ACOMPANHAMENTO_03[[#This Row],[COD.S]],TABELA_PRODUÇÃO[[COD]:[SERVIÇOS]],3,FALSE),"")</f>
        <v/>
      </c>
      <c r="I869" s="28" t="str">
        <f>IFERROR(VLOOKUP(ACOMPANHAMENTO_03[[#This Row],[COD.S]],TABELA_PRODUÇÃO[[COD]:[UND.]],4,FALSE),"")</f>
        <v/>
      </c>
      <c r="J869" s="141"/>
      <c r="K869" s="58"/>
      <c r="L869" s="9"/>
      <c r="M86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6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6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69" s="140">
        <f>ACOMPANHAMENTO_03[[#This Row],[QUANT]]</f>
        <v>0</v>
      </c>
    </row>
    <row r="870" spans="2:16" x14ac:dyDescent="0.25">
      <c r="B870" s="140" t="str">
        <f>IF(ACOMPANHAMENTO_03[[#This Row],[MAT]]="","",COUNTA($C$8:C870))</f>
        <v/>
      </c>
      <c r="C870" s="3"/>
      <c r="D870" s="28" t="str">
        <f>IFERROR(VLOOKUP(ACOMPANHAMENTO_03[[#This Row],[MAT]],FUNCIONARIOS[],3,FALSE),"")</f>
        <v/>
      </c>
      <c r="E870" s="28" t="str">
        <f>IFERROR(VLOOKUP(ACOMPANHAMENTO_03[[#This Row],[MAT]],FUNCIONARIOS[],4,FALSE),"")</f>
        <v/>
      </c>
      <c r="F870" s="8"/>
      <c r="G870" s="7"/>
      <c r="H870" s="28" t="str">
        <f>IFERROR(VLOOKUP(ACOMPANHAMENTO_03[[#This Row],[COD.S]],TABELA_PRODUÇÃO[[COD]:[SERVIÇOS]],3,FALSE),"")</f>
        <v/>
      </c>
      <c r="I870" s="28" t="str">
        <f>IFERROR(VLOOKUP(ACOMPANHAMENTO_03[[#This Row],[COD.S]],TABELA_PRODUÇÃO[[COD]:[UND.]],4,FALSE),"")</f>
        <v/>
      </c>
      <c r="J870" s="141"/>
      <c r="K870" s="58"/>
      <c r="L870" s="9"/>
      <c r="M87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7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7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70" s="140">
        <f>ACOMPANHAMENTO_03[[#This Row],[QUANT]]</f>
        <v>0</v>
      </c>
    </row>
    <row r="871" spans="2:16" x14ac:dyDescent="0.25">
      <c r="B871" s="140" t="str">
        <f>IF(ACOMPANHAMENTO_03[[#This Row],[MAT]]="","",COUNTA($C$8:C871))</f>
        <v/>
      </c>
      <c r="C871" s="3"/>
      <c r="D871" s="28" t="str">
        <f>IFERROR(VLOOKUP(ACOMPANHAMENTO_03[[#This Row],[MAT]],FUNCIONARIOS[],3,FALSE),"")</f>
        <v/>
      </c>
      <c r="E871" s="28" t="str">
        <f>IFERROR(VLOOKUP(ACOMPANHAMENTO_03[[#This Row],[MAT]],FUNCIONARIOS[],4,FALSE),"")</f>
        <v/>
      </c>
      <c r="F871" s="8"/>
      <c r="G871" s="7"/>
      <c r="H871" s="28" t="str">
        <f>IFERROR(VLOOKUP(ACOMPANHAMENTO_03[[#This Row],[COD.S]],TABELA_PRODUÇÃO[[COD]:[SERVIÇOS]],3,FALSE),"")</f>
        <v/>
      </c>
      <c r="I871" s="28" t="str">
        <f>IFERROR(VLOOKUP(ACOMPANHAMENTO_03[[#This Row],[COD.S]],TABELA_PRODUÇÃO[[COD]:[UND.]],4,FALSE),"")</f>
        <v/>
      </c>
      <c r="J871" s="141"/>
      <c r="K871" s="58"/>
      <c r="L871" s="9"/>
      <c r="M87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7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7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71" s="140">
        <f>ACOMPANHAMENTO_03[[#This Row],[QUANT]]</f>
        <v>0</v>
      </c>
    </row>
    <row r="872" spans="2:16" x14ac:dyDescent="0.25">
      <c r="B872" s="140" t="str">
        <f>IF(ACOMPANHAMENTO_03[[#This Row],[MAT]]="","",COUNTA($C$8:C872))</f>
        <v/>
      </c>
      <c r="C872" s="3"/>
      <c r="D872" s="28" t="str">
        <f>IFERROR(VLOOKUP(ACOMPANHAMENTO_03[[#This Row],[MAT]],FUNCIONARIOS[],3,FALSE),"")</f>
        <v/>
      </c>
      <c r="E872" s="28" t="str">
        <f>IFERROR(VLOOKUP(ACOMPANHAMENTO_03[[#This Row],[MAT]],FUNCIONARIOS[],4,FALSE),"")</f>
        <v/>
      </c>
      <c r="F872" s="8"/>
      <c r="G872" s="7"/>
      <c r="H872" s="28" t="str">
        <f>IFERROR(VLOOKUP(ACOMPANHAMENTO_03[[#This Row],[COD.S]],TABELA_PRODUÇÃO[[COD]:[SERVIÇOS]],3,FALSE),"")</f>
        <v/>
      </c>
      <c r="I872" s="28" t="str">
        <f>IFERROR(VLOOKUP(ACOMPANHAMENTO_03[[#This Row],[COD.S]],TABELA_PRODUÇÃO[[COD]:[UND.]],4,FALSE),"")</f>
        <v/>
      </c>
      <c r="J872" s="141"/>
      <c r="K872" s="58"/>
      <c r="L872" s="9"/>
      <c r="M87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7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7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72" s="140">
        <f>ACOMPANHAMENTO_03[[#This Row],[QUANT]]</f>
        <v>0</v>
      </c>
    </row>
    <row r="873" spans="2:16" x14ac:dyDescent="0.25">
      <c r="B873" s="140" t="str">
        <f>IF(ACOMPANHAMENTO_03[[#This Row],[MAT]]="","",COUNTA($C$8:C873))</f>
        <v/>
      </c>
      <c r="C873" s="3"/>
      <c r="D873" s="28" t="str">
        <f>IFERROR(VLOOKUP(ACOMPANHAMENTO_03[[#This Row],[MAT]],FUNCIONARIOS[],3,FALSE),"")</f>
        <v/>
      </c>
      <c r="E873" s="28" t="str">
        <f>IFERROR(VLOOKUP(ACOMPANHAMENTO_03[[#This Row],[MAT]],FUNCIONARIOS[],4,FALSE),"")</f>
        <v/>
      </c>
      <c r="F873" s="8"/>
      <c r="G873" s="7"/>
      <c r="H873" s="28" t="str">
        <f>IFERROR(VLOOKUP(ACOMPANHAMENTO_03[[#This Row],[COD.S]],TABELA_PRODUÇÃO[[COD]:[SERVIÇOS]],3,FALSE),"")</f>
        <v/>
      </c>
      <c r="I873" s="28" t="str">
        <f>IFERROR(VLOOKUP(ACOMPANHAMENTO_03[[#This Row],[COD.S]],TABELA_PRODUÇÃO[[COD]:[UND.]],4,FALSE),"")</f>
        <v/>
      </c>
      <c r="J873" s="141"/>
      <c r="K873" s="58"/>
      <c r="L873" s="9"/>
      <c r="M87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7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7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73" s="140">
        <f>ACOMPANHAMENTO_03[[#This Row],[QUANT]]</f>
        <v>0</v>
      </c>
    </row>
    <row r="874" spans="2:16" x14ac:dyDescent="0.25">
      <c r="B874" s="140" t="str">
        <f>IF(ACOMPANHAMENTO_03[[#This Row],[MAT]]="","",COUNTA($C$8:C874))</f>
        <v/>
      </c>
      <c r="C874" s="3"/>
      <c r="D874" s="28" t="str">
        <f>IFERROR(VLOOKUP(ACOMPANHAMENTO_03[[#This Row],[MAT]],FUNCIONARIOS[],3,FALSE),"")</f>
        <v/>
      </c>
      <c r="E874" s="28" t="str">
        <f>IFERROR(VLOOKUP(ACOMPANHAMENTO_03[[#This Row],[MAT]],FUNCIONARIOS[],4,FALSE),"")</f>
        <v/>
      </c>
      <c r="F874" s="8"/>
      <c r="G874" s="7"/>
      <c r="H874" s="28" t="str">
        <f>IFERROR(VLOOKUP(ACOMPANHAMENTO_03[[#This Row],[COD.S]],TABELA_PRODUÇÃO[[COD]:[SERVIÇOS]],3,FALSE),"")</f>
        <v/>
      </c>
      <c r="I874" s="28" t="str">
        <f>IFERROR(VLOOKUP(ACOMPANHAMENTO_03[[#This Row],[COD.S]],TABELA_PRODUÇÃO[[COD]:[UND.]],4,FALSE),"")</f>
        <v/>
      </c>
      <c r="J874" s="141"/>
      <c r="K874" s="58"/>
      <c r="L874" s="9"/>
      <c r="M87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7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7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74" s="140">
        <f>ACOMPANHAMENTO_03[[#This Row],[QUANT]]</f>
        <v>0</v>
      </c>
    </row>
    <row r="875" spans="2:16" x14ac:dyDescent="0.25">
      <c r="B875" s="140" t="str">
        <f>IF(ACOMPANHAMENTO_03[[#This Row],[MAT]]="","",COUNTA($C$8:C875))</f>
        <v/>
      </c>
      <c r="C875" s="3"/>
      <c r="D875" s="28" t="str">
        <f>IFERROR(VLOOKUP(ACOMPANHAMENTO_03[[#This Row],[MAT]],FUNCIONARIOS[],3,FALSE),"")</f>
        <v/>
      </c>
      <c r="E875" s="28" t="str">
        <f>IFERROR(VLOOKUP(ACOMPANHAMENTO_03[[#This Row],[MAT]],FUNCIONARIOS[],4,FALSE),"")</f>
        <v/>
      </c>
      <c r="F875" s="8"/>
      <c r="G875" s="7"/>
      <c r="H875" s="28" t="str">
        <f>IFERROR(VLOOKUP(ACOMPANHAMENTO_03[[#This Row],[COD.S]],TABELA_PRODUÇÃO[[COD]:[SERVIÇOS]],3,FALSE),"")</f>
        <v/>
      </c>
      <c r="I875" s="28" t="str">
        <f>IFERROR(VLOOKUP(ACOMPANHAMENTO_03[[#This Row],[COD.S]],TABELA_PRODUÇÃO[[COD]:[UND.]],4,FALSE),"")</f>
        <v/>
      </c>
      <c r="J875" s="141"/>
      <c r="K875" s="58"/>
      <c r="L875" s="9"/>
      <c r="M87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7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7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75" s="140">
        <f>ACOMPANHAMENTO_03[[#This Row],[QUANT]]</f>
        <v>0</v>
      </c>
    </row>
    <row r="876" spans="2:16" x14ac:dyDescent="0.25">
      <c r="B876" s="140" t="str">
        <f>IF(ACOMPANHAMENTO_03[[#This Row],[MAT]]="","",COUNTA($C$8:C876))</f>
        <v/>
      </c>
      <c r="C876" s="3"/>
      <c r="D876" s="28" t="str">
        <f>IFERROR(VLOOKUP(ACOMPANHAMENTO_03[[#This Row],[MAT]],FUNCIONARIOS[],3,FALSE),"")</f>
        <v/>
      </c>
      <c r="E876" s="28" t="str">
        <f>IFERROR(VLOOKUP(ACOMPANHAMENTO_03[[#This Row],[MAT]],FUNCIONARIOS[],4,FALSE),"")</f>
        <v/>
      </c>
      <c r="F876" s="8"/>
      <c r="G876" s="7"/>
      <c r="H876" s="28" t="str">
        <f>IFERROR(VLOOKUP(ACOMPANHAMENTO_03[[#This Row],[COD.S]],TABELA_PRODUÇÃO[[COD]:[SERVIÇOS]],3,FALSE),"")</f>
        <v/>
      </c>
      <c r="I876" s="28" t="str">
        <f>IFERROR(VLOOKUP(ACOMPANHAMENTO_03[[#This Row],[COD.S]],TABELA_PRODUÇÃO[[COD]:[UND.]],4,FALSE),"")</f>
        <v/>
      </c>
      <c r="J876" s="141"/>
      <c r="K876" s="58"/>
      <c r="L876" s="9"/>
      <c r="M87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7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7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76" s="140">
        <f>ACOMPANHAMENTO_03[[#This Row],[QUANT]]</f>
        <v>0</v>
      </c>
    </row>
    <row r="877" spans="2:16" x14ac:dyDescent="0.25">
      <c r="B877" s="140" t="str">
        <f>IF(ACOMPANHAMENTO_03[[#This Row],[MAT]]="","",COUNTA($C$8:C877))</f>
        <v/>
      </c>
      <c r="C877" s="3"/>
      <c r="D877" s="28" t="str">
        <f>IFERROR(VLOOKUP(ACOMPANHAMENTO_03[[#This Row],[MAT]],FUNCIONARIOS[],3,FALSE),"")</f>
        <v/>
      </c>
      <c r="E877" s="28" t="str">
        <f>IFERROR(VLOOKUP(ACOMPANHAMENTO_03[[#This Row],[MAT]],FUNCIONARIOS[],4,FALSE),"")</f>
        <v/>
      </c>
      <c r="F877" s="8"/>
      <c r="G877" s="7"/>
      <c r="H877" s="28" t="str">
        <f>IFERROR(VLOOKUP(ACOMPANHAMENTO_03[[#This Row],[COD.S]],TABELA_PRODUÇÃO[[COD]:[SERVIÇOS]],3,FALSE),"")</f>
        <v/>
      </c>
      <c r="I877" s="28" t="str">
        <f>IFERROR(VLOOKUP(ACOMPANHAMENTO_03[[#This Row],[COD.S]],TABELA_PRODUÇÃO[[COD]:[UND.]],4,FALSE),"")</f>
        <v/>
      </c>
      <c r="J877" s="141"/>
      <c r="K877" s="58"/>
      <c r="L877" s="9"/>
      <c r="M87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7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7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77" s="140">
        <f>ACOMPANHAMENTO_03[[#This Row],[QUANT]]</f>
        <v>0</v>
      </c>
    </row>
    <row r="878" spans="2:16" x14ac:dyDescent="0.25">
      <c r="B878" s="140" t="str">
        <f>IF(ACOMPANHAMENTO_03[[#This Row],[MAT]]="","",COUNTA($C$8:C878))</f>
        <v/>
      </c>
      <c r="C878" s="3"/>
      <c r="D878" s="28" t="str">
        <f>IFERROR(VLOOKUP(ACOMPANHAMENTO_03[[#This Row],[MAT]],FUNCIONARIOS[],3,FALSE),"")</f>
        <v/>
      </c>
      <c r="E878" s="28" t="str">
        <f>IFERROR(VLOOKUP(ACOMPANHAMENTO_03[[#This Row],[MAT]],FUNCIONARIOS[],4,FALSE),"")</f>
        <v/>
      </c>
      <c r="F878" s="8"/>
      <c r="G878" s="7"/>
      <c r="H878" s="28" t="str">
        <f>IFERROR(VLOOKUP(ACOMPANHAMENTO_03[[#This Row],[COD.S]],TABELA_PRODUÇÃO[[COD]:[SERVIÇOS]],3,FALSE),"")</f>
        <v/>
      </c>
      <c r="I878" s="28" t="str">
        <f>IFERROR(VLOOKUP(ACOMPANHAMENTO_03[[#This Row],[COD.S]],TABELA_PRODUÇÃO[[COD]:[UND.]],4,FALSE),"")</f>
        <v/>
      </c>
      <c r="J878" s="141"/>
      <c r="K878" s="58"/>
      <c r="L878" s="9"/>
      <c r="M87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7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7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78" s="140">
        <f>ACOMPANHAMENTO_03[[#This Row],[QUANT]]</f>
        <v>0</v>
      </c>
    </row>
    <row r="879" spans="2:16" x14ac:dyDescent="0.25">
      <c r="B879" s="140" t="str">
        <f>IF(ACOMPANHAMENTO_03[[#This Row],[MAT]]="","",COUNTA($C$8:C879))</f>
        <v/>
      </c>
      <c r="C879" s="3"/>
      <c r="D879" s="28" t="str">
        <f>IFERROR(VLOOKUP(ACOMPANHAMENTO_03[[#This Row],[MAT]],FUNCIONARIOS[],3,FALSE),"")</f>
        <v/>
      </c>
      <c r="E879" s="28" t="str">
        <f>IFERROR(VLOOKUP(ACOMPANHAMENTO_03[[#This Row],[MAT]],FUNCIONARIOS[],4,FALSE),"")</f>
        <v/>
      </c>
      <c r="F879" s="8"/>
      <c r="G879" s="7"/>
      <c r="H879" s="28" t="str">
        <f>IFERROR(VLOOKUP(ACOMPANHAMENTO_03[[#This Row],[COD.S]],TABELA_PRODUÇÃO[[COD]:[SERVIÇOS]],3,FALSE),"")</f>
        <v/>
      </c>
      <c r="I879" s="28" t="str">
        <f>IFERROR(VLOOKUP(ACOMPANHAMENTO_03[[#This Row],[COD.S]],TABELA_PRODUÇÃO[[COD]:[UND.]],4,FALSE),"")</f>
        <v/>
      </c>
      <c r="J879" s="141"/>
      <c r="K879" s="58"/>
      <c r="L879" s="9"/>
      <c r="M87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7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7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79" s="140">
        <f>ACOMPANHAMENTO_03[[#This Row],[QUANT]]</f>
        <v>0</v>
      </c>
    </row>
    <row r="880" spans="2:16" x14ac:dyDescent="0.25">
      <c r="B880" s="140" t="str">
        <f>IF(ACOMPANHAMENTO_03[[#This Row],[MAT]]="","",COUNTA($C$8:C880))</f>
        <v/>
      </c>
      <c r="C880" s="3"/>
      <c r="D880" s="28" t="str">
        <f>IFERROR(VLOOKUP(ACOMPANHAMENTO_03[[#This Row],[MAT]],FUNCIONARIOS[],3,FALSE),"")</f>
        <v/>
      </c>
      <c r="E880" s="28" t="str">
        <f>IFERROR(VLOOKUP(ACOMPANHAMENTO_03[[#This Row],[MAT]],FUNCIONARIOS[],4,FALSE),"")</f>
        <v/>
      </c>
      <c r="F880" s="8"/>
      <c r="G880" s="7"/>
      <c r="H880" s="28" t="str">
        <f>IFERROR(VLOOKUP(ACOMPANHAMENTO_03[[#This Row],[COD.S]],TABELA_PRODUÇÃO[[COD]:[SERVIÇOS]],3,FALSE),"")</f>
        <v/>
      </c>
      <c r="I880" s="28" t="str">
        <f>IFERROR(VLOOKUP(ACOMPANHAMENTO_03[[#This Row],[COD.S]],TABELA_PRODUÇÃO[[COD]:[UND.]],4,FALSE),"")</f>
        <v/>
      </c>
      <c r="J880" s="141"/>
      <c r="K880" s="58"/>
      <c r="L880" s="9"/>
      <c r="M88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8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8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80" s="140">
        <f>ACOMPANHAMENTO_03[[#This Row],[QUANT]]</f>
        <v>0</v>
      </c>
    </row>
    <row r="881" spans="2:16" x14ac:dyDescent="0.25">
      <c r="B881" s="140" t="str">
        <f>IF(ACOMPANHAMENTO_03[[#This Row],[MAT]]="","",COUNTA($C$8:C881))</f>
        <v/>
      </c>
      <c r="C881" s="3"/>
      <c r="D881" s="28" t="str">
        <f>IFERROR(VLOOKUP(ACOMPANHAMENTO_03[[#This Row],[MAT]],FUNCIONARIOS[],3,FALSE),"")</f>
        <v/>
      </c>
      <c r="E881" s="28" t="str">
        <f>IFERROR(VLOOKUP(ACOMPANHAMENTO_03[[#This Row],[MAT]],FUNCIONARIOS[],4,FALSE),"")</f>
        <v/>
      </c>
      <c r="F881" s="8"/>
      <c r="G881" s="7"/>
      <c r="H881" s="28" t="str">
        <f>IFERROR(VLOOKUP(ACOMPANHAMENTO_03[[#This Row],[COD.S]],TABELA_PRODUÇÃO[[COD]:[SERVIÇOS]],3,FALSE),"")</f>
        <v/>
      </c>
      <c r="I881" s="28" t="str">
        <f>IFERROR(VLOOKUP(ACOMPANHAMENTO_03[[#This Row],[COD.S]],TABELA_PRODUÇÃO[[COD]:[UND.]],4,FALSE),"")</f>
        <v/>
      </c>
      <c r="J881" s="141"/>
      <c r="K881" s="58"/>
      <c r="L881" s="9"/>
      <c r="M88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8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8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81" s="140">
        <f>ACOMPANHAMENTO_03[[#This Row],[QUANT]]</f>
        <v>0</v>
      </c>
    </row>
    <row r="882" spans="2:16" x14ac:dyDescent="0.25">
      <c r="B882" s="140" t="str">
        <f>IF(ACOMPANHAMENTO_03[[#This Row],[MAT]]="","",COUNTA($C$8:C882))</f>
        <v/>
      </c>
      <c r="C882" s="3"/>
      <c r="D882" s="28" t="str">
        <f>IFERROR(VLOOKUP(ACOMPANHAMENTO_03[[#This Row],[MAT]],FUNCIONARIOS[],3,FALSE),"")</f>
        <v/>
      </c>
      <c r="E882" s="28" t="str">
        <f>IFERROR(VLOOKUP(ACOMPANHAMENTO_03[[#This Row],[MAT]],FUNCIONARIOS[],4,FALSE),"")</f>
        <v/>
      </c>
      <c r="F882" s="8"/>
      <c r="G882" s="7"/>
      <c r="H882" s="28" t="str">
        <f>IFERROR(VLOOKUP(ACOMPANHAMENTO_03[[#This Row],[COD.S]],TABELA_PRODUÇÃO[[COD]:[SERVIÇOS]],3,FALSE),"")</f>
        <v/>
      </c>
      <c r="I882" s="28" t="str">
        <f>IFERROR(VLOOKUP(ACOMPANHAMENTO_03[[#This Row],[COD.S]],TABELA_PRODUÇÃO[[COD]:[UND.]],4,FALSE),"")</f>
        <v/>
      </c>
      <c r="J882" s="141"/>
      <c r="K882" s="58"/>
      <c r="L882" s="9"/>
      <c r="M88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8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8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82" s="140">
        <f>ACOMPANHAMENTO_03[[#This Row],[QUANT]]</f>
        <v>0</v>
      </c>
    </row>
    <row r="883" spans="2:16" x14ac:dyDescent="0.25">
      <c r="B883" s="140" t="str">
        <f>IF(ACOMPANHAMENTO_03[[#This Row],[MAT]]="","",COUNTA($C$8:C883))</f>
        <v/>
      </c>
      <c r="C883" s="3"/>
      <c r="D883" s="28" t="str">
        <f>IFERROR(VLOOKUP(ACOMPANHAMENTO_03[[#This Row],[MAT]],FUNCIONARIOS[],3,FALSE),"")</f>
        <v/>
      </c>
      <c r="E883" s="28" t="str">
        <f>IFERROR(VLOOKUP(ACOMPANHAMENTO_03[[#This Row],[MAT]],FUNCIONARIOS[],4,FALSE),"")</f>
        <v/>
      </c>
      <c r="F883" s="8"/>
      <c r="G883" s="7"/>
      <c r="H883" s="28" t="str">
        <f>IFERROR(VLOOKUP(ACOMPANHAMENTO_03[[#This Row],[COD.S]],TABELA_PRODUÇÃO[[COD]:[SERVIÇOS]],3,FALSE),"")</f>
        <v/>
      </c>
      <c r="I883" s="28" t="str">
        <f>IFERROR(VLOOKUP(ACOMPANHAMENTO_03[[#This Row],[COD.S]],TABELA_PRODUÇÃO[[COD]:[UND.]],4,FALSE),"")</f>
        <v/>
      </c>
      <c r="J883" s="141"/>
      <c r="K883" s="58"/>
      <c r="L883" s="9"/>
      <c r="M88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8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8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83" s="140">
        <f>ACOMPANHAMENTO_03[[#This Row],[QUANT]]</f>
        <v>0</v>
      </c>
    </row>
    <row r="884" spans="2:16" x14ac:dyDescent="0.25">
      <c r="B884" s="140" t="str">
        <f>IF(ACOMPANHAMENTO_03[[#This Row],[MAT]]="","",COUNTA($C$8:C884))</f>
        <v/>
      </c>
      <c r="C884" s="3"/>
      <c r="D884" s="28" t="str">
        <f>IFERROR(VLOOKUP(ACOMPANHAMENTO_03[[#This Row],[MAT]],FUNCIONARIOS[],3,FALSE),"")</f>
        <v/>
      </c>
      <c r="E884" s="28" t="str">
        <f>IFERROR(VLOOKUP(ACOMPANHAMENTO_03[[#This Row],[MAT]],FUNCIONARIOS[],4,FALSE),"")</f>
        <v/>
      </c>
      <c r="F884" s="8"/>
      <c r="G884" s="7"/>
      <c r="H884" s="28" t="str">
        <f>IFERROR(VLOOKUP(ACOMPANHAMENTO_03[[#This Row],[COD.S]],TABELA_PRODUÇÃO[[COD]:[SERVIÇOS]],3,FALSE),"")</f>
        <v/>
      </c>
      <c r="I884" s="28" t="str">
        <f>IFERROR(VLOOKUP(ACOMPANHAMENTO_03[[#This Row],[COD.S]],TABELA_PRODUÇÃO[[COD]:[UND.]],4,FALSE),"")</f>
        <v/>
      </c>
      <c r="J884" s="141"/>
      <c r="K884" s="58"/>
      <c r="L884" s="9"/>
      <c r="M88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8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8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84" s="140">
        <f>ACOMPANHAMENTO_03[[#This Row],[QUANT]]</f>
        <v>0</v>
      </c>
    </row>
    <row r="885" spans="2:16" x14ac:dyDescent="0.25">
      <c r="B885" s="140" t="str">
        <f>IF(ACOMPANHAMENTO_03[[#This Row],[MAT]]="","",COUNTA($C$8:C885))</f>
        <v/>
      </c>
      <c r="C885" s="3"/>
      <c r="D885" s="28" t="str">
        <f>IFERROR(VLOOKUP(ACOMPANHAMENTO_03[[#This Row],[MAT]],FUNCIONARIOS[],3,FALSE),"")</f>
        <v/>
      </c>
      <c r="E885" s="28" t="str">
        <f>IFERROR(VLOOKUP(ACOMPANHAMENTO_03[[#This Row],[MAT]],FUNCIONARIOS[],4,FALSE),"")</f>
        <v/>
      </c>
      <c r="F885" s="8"/>
      <c r="G885" s="7"/>
      <c r="H885" s="28" t="str">
        <f>IFERROR(VLOOKUP(ACOMPANHAMENTO_03[[#This Row],[COD.S]],TABELA_PRODUÇÃO[[COD]:[SERVIÇOS]],3,FALSE),"")</f>
        <v/>
      </c>
      <c r="I885" s="28" t="str">
        <f>IFERROR(VLOOKUP(ACOMPANHAMENTO_03[[#This Row],[COD.S]],TABELA_PRODUÇÃO[[COD]:[UND.]],4,FALSE),"")</f>
        <v/>
      </c>
      <c r="J885" s="141"/>
      <c r="K885" s="58"/>
      <c r="L885" s="9"/>
      <c r="M88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8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8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85" s="140">
        <f>ACOMPANHAMENTO_03[[#This Row],[QUANT]]</f>
        <v>0</v>
      </c>
    </row>
    <row r="886" spans="2:16" x14ac:dyDescent="0.25">
      <c r="B886" s="140" t="str">
        <f>IF(ACOMPANHAMENTO_03[[#This Row],[MAT]]="","",COUNTA($C$8:C886))</f>
        <v/>
      </c>
      <c r="C886" s="3"/>
      <c r="D886" s="28" t="str">
        <f>IFERROR(VLOOKUP(ACOMPANHAMENTO_03[[#This Row],[MAT]],FUNCIONARIOS[],3,FALSE),"")</f>
        <v/>
      </c>
      <c r="E886" s="28" t="str">
        <f>IFERROR(VLOOKUP(ACOMPANHAMENTO_03[[#This Row],[MAT]],FUNCIONARIOS[],4,FALSE),"")</f>
        <v/>
      </c>
      <c r="F886" s="8"/>
      <c r="G886" s="7"/>
      <c r="H886" s="28" t="str">
        <f>IFERROR(VLOOKUP(ACOMPANHAMENTO_03[[#This Row],[COD.S]],TABELA_PRODUÇÃO[[COD]:[SERVIÇOS]],3,FALSE),"")</f>
        <v/>
      </c>
      <c r="I886" s="28" t="str">
        <f>IFERROR(VLOOKUP(ACOMPANHAMENTO_03[[#This Row],[COD.S]],TABELA_PRODUÇÃO[[COD]:[UND.]],4,FALSE),"")</f>
        <v/>
      </c>
      <c r="J886" s="141"/>
      <c r="K886" s="58"/>
      <c r="L886" s="9"/>
      <c r="M88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8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8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86" s="140">
        <f>ACOMPANHAMENTO_03[[#This Row],[QUANT]]</f>
        <v>0</v>
      </c>
    </row>
    <row r="887" spans="2:16" x14ac:dyDescent="0.25">
      <c r="B887" s="140" t="str">
        <f>IF(ACOMPANHAMENTO_03[[#This Row],[MAT]]="","",COUNTA($C$8:C887))</f>
        <v/>
      </c>
      <c r="C887" s="3"/>
      <c r="D887" s="28" t="str">
        <f>IFERROR(VLOOKUP(ACOMPANHAMENTO_03[[#This Row],[MAT]],FUNCIONARIOS[],3,FALSE),"")</f>
        <v/>
      </c>
      <c r="E887" s="28" t="str">
        <f>IFERROR(VLOOKUP(ACOMPANHAMENTO_03[[#This Row],[MAT]],FUNCIONARIOS[],4,FALSE),"")</f>
        <v/>
      </c>
      <c r="F887" s="8"/>
      <c r="G887" s="7"/>
      <c r="H887" s="28" t="str">
        <f>IFERROR(VLOOKUP(ACOMPANHAMENTO_03[[#This Row],[COD.S]],TABELA_PRODUÇÃO[[COD]:[SERVIÇOS]],3,FALSE),"")</f>
        <v/>
      </c>
      <c r="I887" s="28" t="str">
        <f>IFERROR(VLOOKUP(ACOMPANHAMENTO_03[[#This Row],[COD.S]],TABELA_PRODUÇÃO[[COD]:[UND.]],4,FALSE),"")</f>
        <v/>
      </c>
      <c r="J887" s="141"/>
      <c r="K887" s="58"/>
      <c r="L887" s="9"/>
      <c r="M88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8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8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87" s="140">
        <f>ACOMPANHAMENTO_03[[#This Row],[QUANT]]</f>
        <v>0</v>
      </c>
    </row>
    <row r="888" spans="2:16" x14ac:dyDescent="0.25">
      <c r="B888" s="140" t="str">
        <f>IF(ACOMPANHAMENTO_03[[#This Row],[MAT]]="","",COUNTA($C$8:C888))</f>
        <v/>
      </c>
      <c r="C888" s="3"/>
      <c r="D888" s="28" t="str">
        <f>IFERROR(VLOOKUP(ACOMPANHAMENTO_03[[#This Row],[MAT]],FUNCIONARIOS[],3,FALSE),"")</f>
        <v/>
      </c>
      <c r="E888" s="28" t="str">
        <f>IFERROR(VLOOKUP(ACOMPANHAMENTO_03[[#This Row],[MAT]],FUNCIONARIOS[],4,FALSE),"")</f>
        <v/>
      </c>
      <c r="F888" s="8"/>
      <c r="G888" s="7"/>
      <c r="H888" s="28" t="str">
        <f>IFERROR(VLOOKUP(ACOMPANHAMENTO_03[[#This Row],[COD.S]],TABELA_PRODUÇÃO[[COD]:[SERVIÇOS]],3,FALSE),"")</f>
        <v/>
      </c>
      <c r="I888" s="28" t="str">
        <f>IFERROR(VLOOKUP(ACOMPANHAMENTO_03[[#This Row],[COD.S]],TABELA_PRODUÇÃO[[COD]:[UND.]],4,FALSE),"")</f>
        <v/>
      </c>
      <c r="J888" s="141"/>
      <c r="K888" s="58"/>
      <c r="L888" s="9"/>
      <c r="M88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8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8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88" s="140">
        <f>ACOMPANHAMENTO_03[[#This Row],[QUANT]]</f>
        <v>0</v>
      </c>
    </row>
    <row r="889" spans="2:16" x14ac:dyDescent="0.25">
      <c r="B889" s="140" t="str">
        <f>IF(ACOMPANHAMENTO_03[[#This Row],[MAT]]="","",COUNTA($C$8:C889))</f>
        <v/>
      </c>
      <c r="C889" s="3"/>
      <c r="D889" s="28" t="str">
        <f>IFERROR(VLOOKUP(ACOMPANHAMENTO_03[[#This Row],[MAT]],FUNCIONARIOS[],3,FALSE),"")</f>
        <v/>
      </c>
      <c r="E889" s="28" t="str">
        <f>IFERROR(VLOOKUP(ACOMPANHAMENTO_03[[#This Row],[MAT]],FUNCIONARIOS[],4,FALSE),"")</f>
        <v/>
      </c>
      <c r="F889" s="8"/>
      <c r="G889" s="7"/>
      <c r="H889" s="28" t="str">
        <f>IFERROR(VLOOKUP(ACOMPANHAMENTO_03[[#This Row],[COD.S]],TABELA_PRODUÇÃO[[COD]:[SERVIÇOS]],3,FALSE),"")</f>
        <v/>
      </c>
      <c r="I889" s="28" t="str">
        <f>IFERROR(VLOOKUP(ACOMPANHAMENTO_03[[#This Row],[COD.S]],TABELA_PRODUÇÃO[[COD]:[UND.]],4,FALSE),"")</f>
        <v/>
      </c>
      <c r="J889" s="141"/>
      <c r="K889" s="58"/>
      <c r="L889" s="9"/>
      <c r="M88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8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8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89" s="140">
        <f>ACOMPANHAMENTO_03[[#This Row],[QUANT]]</f>
        <v>0</v>
      </c>
    </row>
    <row r="890" spans="2:16" x14ac:dyDescent="0.25">
      <c r="B890" s="140" t="str">
        <f>IF(ACOMPANHAMENTO_03[[#This Row],[MAT]]="","",COUNTA($C$8:C890))</f>
        <v/>
      </c>
      <c r="C890" s="3"/>
      <c r="D890" s="28" t="str">
        <f>IFERROR(VLOOKUP(ACOMPANHAMENTO_03[[#This Row],[MAT]],FUNCIONARIOS[],3,FALSE),"")</f>
        <v/>
      </c>
      <c r="E890" s="28" t="str">
        <f>IFERROR(VLOOKUP(ACOMPANHAMENTO_03[[#This Row],[MAT]],FUNCIONARIOS[],4,FALSE),"")</f>
        <v/>
      </c>
      <c r="F890" s="8"/>
      <c r="G890" s="7"/>
      <c r="H890" s="28" t="str">
        <f>IFERROR(VLOOKUP(ACOMPANHAMENTO_03[[#This Row],[COD.S]],TABELA_PRODUÇÃO[[COD]:[SERVIÇOS]],3,FALSE),"")</f>
        <v/>
      </c>
      <c r="I890" s="28" t="str">
        <f>IFERROR(VLOOKUP(ACOMPANHAMENTO_03[[#This Row],[COD.S]],TABELA_PRODUÇÃO[[COD]:[UND.]],4,FALSE),"")</f>
        <v/>
      </c>
      <c r="J890" s="141"/>
      <c r="K890" s="58"/>
      <c r="L890" s="9"/>
      <c r="M89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9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9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90" s="140">
        <f>ACOMPANHAMENTO_03[[#This Row],[QUANT]]</f>
        <v>0</v>
      </c>
    </row>
    <row r="891" spans="2:16" x14ac:dyDescent="0.25">
      <c r="B891" s="140" t="str">
        <f>IF(ACOMPANHAMENTO_03[[#This Row],[MAT]]="","",COUNTA($C$8:C891))</f>
        <v/>
      </c>
      <c r="C891" s="3"/>
      <c r="D891" s="28" t="str">
        <f>IFERROR(VLOOKUP(ACOMPANHAMENTO_03[[#This Row],[MAT]],FUNCIONARIOS[],3,FALSE),"")</f>
        <v/>
      </c>
      <c r="E891" s="28" t="str">
        <f>IFERROR(VLOOKUP(ACOMPANHAMENTO_03[[#This Row],[MAT]],FUNCIONARIOS[],4,FALSE),"")</f>
        <v/>
      </c>
      <c r="F891" s="8"/>
      <c r="G891" s="7"/>
      <c r="H891" s="28" t="str">
        <f>IFERROR(VLOOKUP(ACOMPANHAMENTO_03[[#This Row],[COD.S]],TABELA_PRODUÇÃO[[COD]:[SERVIÇOS]],3,FALSE),"")</f>
        <v/>
      </c>
      <c r="I891" s="28" t="str">
        <f>IFERROR(VLOOKUP(ACOMPANHAMENTO_03[[#This Row],[COD.S]],TABELA_PRODUÇÃO[[COD]:[UND.]],4,FALSE),"")</f>
        <v/>
      </c>
      <c r="J891" s="141"/>
      <c r="K891" s="58"/>
      <c r="L891" s="9"/>
      <c r="M89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9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9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91" s="140">
        <f>ACOMPANHAMENTO_03[[#This Row],[QUANT]]</f>
        <v>0</v>
      </c>
    </row>
    <row r="892" spans="2:16" x14ac:dyDescent="0.25">
      <c r="B892" s="140" t="str">
        <f>IF(ACOMPANHAMENTO_03[[#This Row],[MAT]]="","",COUNTA($C$8:C892))</f>
        <v/>
      </c>
      <c r="C892" s="3"/>
      <c r="D892" s="28" t="str">
        <f>IFERROR(VLOOKUP(ACOMPANHAMENTO_03[[#This Row],[MAT]],FUNCIONARIOS[],3,FALSE),"")</f>
        <v/>
      </c>
      <c r="E892" s="28" t="str">
        <f>IFERROR(VLOOKUP(ACOMPANHAMENTO_03[[#This Row],[MAT]],FUNCIONARIOS[],4,FALSE),"")</f>
        <v/>
      </c>
      <c r="F892" s="8"/>
      <c r="G892" s="7"/>
      <c r="H892" s="28" t="str">
        <f>IFERROR(VLOOKUP(ACOMPANHAMENTO_03[[#This Row],[COD.S]],TABELA_PRODUÇÃO[[COD]:[SERVIÇOS]],3,FALSE),"")</f>
        <v/>
      </c>
      <c r="I892" s="28" t="str">
        <f>IFERROR(VLOOKUP(ACOMPANHAMENTO_03[[#This Row],[COD.S]],TABELA_PRODUÇÃO[[COD]:[UND.]],4,FALSE),"")</f>
        <v/>
      </c>
      <c r="J892" s="141"/>
      <c r="K892" s="58"/>
      <c r="L892" s="9"/>
      <c r="M89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9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9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92" s="140">
        <f>ACOMPANHAMENTO_03[[#This Row],[QUANT]]</f>
        <v>0</v>
      </c>
    </row>
    <row r="893" spans="2:16" x14ac:dyDescent="0.25">
      <c r="B893" s="140" t="str">
        <f>IF(ACOMPANHAMENTO_03[[#This Row],[MAT]]="","",COUNTA($C$8:C893))</f>
        <v/>
      </c>
      <c r="C893" s="3"/>
      <c r="D893" s="28" t="str">
        <f>IFERROR(VLOOKUP(ACOMPANHAMENTO_03[[#This Row],[MAT]],FUNCIONARIOS[],3,FALSE),"")</f>
        <v/>
      </c>
      <c r="E893" s="28" t="str">
        <f>IFERROR(VLOOKUP(ACOMPANHAMENTO_03[[#This Row],[MAT]],FUNCIONARIOS[],4,FALSE),"")</f>
        <v/>
      </c>
      <c r="F893" s="8"/>
      <c r="G893" s="7"/>
      <c r="H893" s="28" t="str">
        <f>IFERROR(VLOOKUP(ACOMPANHAMENTO_03[[#This Row],[COD.S]],TABELA_PRODUÇÃO[[COD]:[SERVIÇOS]],3,FALSE),"")</f>
        <v/>
      </c>
      <c r="I893" s="28" t="str">
        <f>IFERROR(VLOOKUP(ACOMPANHAMENTO_03[[#This Row],[COD.S]],TABELA_PRODUÇÃO[[COD]:[UND.]],4,FALSE),"")</f>
        <v/>
      </c>
      <c r="J893" s="141"/>
      <c r="K893" s="58"/>
      <c r="L893" s="9"/>
      <c r="M89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9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9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93" s="140">
        <f>ACOMPANHAMENTO_03[[#This Row],[QUANT]]</f>
        <v>0</v>
      </c>
    </row>
    <row r="894" spans="2:16" x14ac:dyDescent="0.25">
      <c r="B894" s="140" t="str">
        <f>IF(ACOMPANHAMENTO_03[[#This Row],[MAT]]="","",COUNTA($C$8:C894))</f>
        <v/>
      </c>
      <c r="C894" s="3"/>
      <c r="D894" s="28" t="str">
        <f>IFERROR(VLOOKUP(ACOMPANHAMENTO_03[[#This Row],[MAT]],FUNCIONARIOS[],3,FALSE),"")</f>
        <v/>
      </c>
      <c r="E894" s="28" t="str">
        <f>IFERROR(VLOOKUP(ACOMPANHAMENTO_03[[#This Row],[MAT]],FUNCIONARIOS[],4,FALSE),"")</f>
        <v/>
      </c>
      <c r="F894" s="8"/>
      <c r="G894" s="7"/>
      <c r="H894" s="28" t="str">
        <f>IFERROR(VLOOKUP(ACOMPANHAMENTO_03[[#This Row],[COD.S]],TABELA_PRODUÇÃO[[COD]:[SERVIÇOS]],3,FALSE),"")</f>
        <v/>
      </c>
      <c r="I894" s="28" t="str">
        <f>IFERROR(VLOOKUP(ACOMPANHAMENTO_03[[#This Row],[COD.S]],TABELA_PRODUÇÃO[[COD]:[UND.]],4,FALSE),"")</f>
        <v/>
      </c>
      <c r="J894" s="141"/>
      <c r="K894" s="58"/>
      <c r="L894" s="9"/>
      <c r="M89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9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9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94" s="140">
        <f>ACOMPANHAMENTO_03[[#This Row],[QUANT]]</f>
        <v>0</v>
      </c>
    </row>
    <row r="895" spans="2:16" x14ac:dyDescent="0.25">
      <c r="B895" s="140" t="str">
        <f>IF(ACOMPANHAMENTO_03[[#This Row],[MAT]]="","",COUNTA($C$8:C895))</f>
        <v/>
      </c>
      <c r="C895" s="3"/>
      <c r="D895" s="28" t="str">
        <f>IFERROR(VLOOKUP(ACOMPANHAMENTO_03[[#This Row],[MAT]],FUNCIONARIOS[],3,FALSE),"")</f>
        <v/>
      </c>
      <c r="E895" s="28" t="str">
        <f>IFERROR(VLOOKUP(ACOMPANHAMENTO_03[[#This Row],[MAT]],FUNCIONARIOS[],4,FALSE),"")</f>
        <v/>
      </c>
      <c r="F895" s="8"/>
      <c r="G895" s="7"/>
      <c r="H895" s="28" t="str">
        <f>IFERROR(VLOOKUP(ACOMPANHAMENTO_03[[#This Row],[COD.S]],TABELA_PRODUÇÃO[[COD]:[SERVIÇOS]],3,FALSE),"")</f>
        <v/>
      </c>
      <c r="I895" s="28" t="str">
        <f>IFERROR(VLOOKUP(ACOMPANHAMENTO_03[[#This Row],[COD.S]],TABELA_PRODUÇÃO[[COD]:[UND.]],4,FALSE),"")</f>
        <v/>
      </c>
      <c r="J895" s="141"/>
      <c r="K895" s="58"/>
      <c r="L895" s="9"/>
      <c r="M89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9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9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95" s="140">
        <f>ACOMPANHAMENTO_03[[#This Row],[QUANT]]</f>
        <v>0</v>
      </c>
    </row>
    <row r="896" spans="2:16" x14ac:dyDescent="0.25">
      <c r="B896" s="140" t="str">
        <f>IF(ACOMPANHAMENTO_03[[#This Row],[MAT]]="","",COUNTA($C$8:C896))</f>
        <v/>
      </c>
      <c r="C896" s="3"/>
      <c r="D896" s="28" t="str">
        <f>IFERROR(VLOOKUP(ACOMPANHAMENTO_03[[#This Row],[MAT]],FUNCIONARIOS[],3,FALSE),"")</f>
        <v/>
      </c>
      <c r="E896" s="28" t="str">
        <f>IFERROR(VLOOKUP(ACOMPANHAMENTO_03[[#This Row],[MAT]],FUNCIONARIOS[],4,FALSE),"")</f>
        <v/>
      </c>
      <c r="F896" s="8"/>
      <c r="G896" s="7"/>
      <c r="H896" s="28" t="str">
        <f>IFERROR(VLOOKUP(ACOMPANHAMENTO_03[[#This Row],[COD.S]],TABELA_PRODUÇÃO[[COD]:[SERVIÇOS]],3,FALSE),"")</f>
        <v/>
      </c>
      <c r="I896" s="28" t="str">
        <f>IFERROR(VLOOKUP(ACOMPANHAMENTO_03[[#This Row],[COD.S]],TABELA_PRODUÇÃO[[COD]:[UND.]],4,FALSE),"")</f>
        <v/>
      </c>
      <c r="J896" s="141"/>
      <c r="K896" s="58"/>
      <c r="L896" s="9"/>
      <c r="M89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9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9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96" s="140">
        <f>ACOMPANHAMENTO_03[[#This Row],[QUANT]]</f>
        <v>0</v>
      </c>
    </row>
    <row r="897" spans="2:16" x14ac:dyDescent="0.25">
      <c r="B897" s="140" t="str">
        <f>IF(ACOMPANHAMENTO_03[[#This Row],[MAT]]="","",COUNTA($C$8:C897))</f>
        <v/>
      </c>
      <c r="C897" s="3"/>
      <c r="D897" s="28" t="str">
        <f>IFERROR(VLOOKUP(ACOMPANHAMENTO_03[[#This Row],[MAT]],FUNCIONARIOS[],3,FALSE),"")</f>
        <v/>
      </c>
      <c r="E897" s="28" t="str">
        <f>IFERROR(VLOOKUP(ACOMPANHAMENTO_03[[#This Row],[MAT]],FUNCIONARIOS[],4,FALSE),"")</f>
        <v/>
      </c>
      <c r="F897" s="8"/>
      <c r="G897" s="7"/>
      <c r="H897" s="28" t="str">
        <f>IFERROR(VLOOKUP(ACOMPANHAMENTO_03[[#This Row],[COD.S]],TABELA_PRODUÇÃO[[COD]:[SERVIÇOS]],3,FALSE),"")</f>
        <v/>
      </c>
      <c r="I897" s="28" t="str">
        <f>IFERROR(VLOOKUP(ACOMPANHAMENTO_03[[#This Row],[COD.S]],TABELA_PRODUÇÃO[[COD]:[UND.]],4,FALSE),"")</f>
        <v/>
      </c>
      <c r="J897" s="141"/>
      <c r="K897" s="58"/>
      <c r="L897" s="9"/>
      <c r="M89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9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9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97" s="140">
        <f>ACOMPANHAMENTO_03[[#This Row],[QUANT]]</f>
        <v>0</v>
      </c>
    </row>
    <row r="898" spans="2:16" x14ac:dyDescent="0.25">
      <c r="B898" s="140" t="str">
        <f>IF(ACOMPANHAMENTO_03[[#This Row],[MAT]]="","",COUNTA($C$8:C898))</f>
        <v/>
      </c>
      <c r="C898" s="3"/>
      <c r="D898" s="28" t="str">
        <f>IFERROR(VLOOKUP(ACOMPANHAMENTO_03[[#This Row],[MAT]],FUNCIONARIOS[],3,FALSE),"")</f>
        <v/>
      </c>
      <c r="E898" s="28" t="str">
        <f>IFERROR(VLOOKUP(ACOMPANHAMENTO_03[[#This Row],[MAT]],FUNCIONARIOS[],4,FALSE),"")</f>
        <v/>
      </c>
      <c r="F898" s="8"/>
      <c r="G898" s="7"/>
      <c r="H898" s="28" t="str">
        <f>IFERROR(VLOOKUP(ACOMPANHAMENTO_03[[#This Row],[COD.S]],TABELA_PRODUÇÃO[[COD]:[SERVIÇOS]],3,FALSE),"")</f>
        <v/>
      </c>
      <c r="I898" s="28" t="str">
        <f>IFERROR(VLOOKUP(ACOMPANHAMENTO_03[[#This Row],[COD.S]],TABELA_PRODUÇÃO[[COD]:[UND.]],4,FALSE),"")</f>
        <v/>
      </c>
      <c r="J898" s="141"/>
      <c r="K898" s="58"/>
      <c r="L898" s="9"/>
      <c r="M89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9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9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98" s="140">
        <f>ACOMPANHAMENTO_03[[#This Row],[QUANT]]</f>
        <v>0</v>
      </c>
    </row>
    <row r="899" spans="2:16" x14ac:dyDescent="0.25">
      <c r="B899" s="140" t="str">
        <f>IF(ACOMPANHAMENTO_03[[#This Row],[MAT]]="","",COUNTA($C$8:C899))</f>
        <v/>
      </c>
      <c r="C899" s="3"/>
      <c r="D899" s="28" t="str">
        <f>IFERROR(VLOOKUP(ACOMPANHAMENTO_03[[#This Row],[MAT]],FUNCIONARIOS[],3,FALSE),"")</f>
        <v/>
      </c>
      <c r="E899" s="28" t="str">
        <f>IFERROR(VLOOKUP(ACOMPANHAMENTO_03[[#This Row],[MAT]],FUNCIONARIOS[],4,FALSE),"")</f>
        <v/>
      </c>
      <c r="F899" s="8"/>
      <c r="G899" s="7"/>
      <c r="H899" s="28" t="str">
        <f>IFERROR(VLOOKUP(ACOMPANHAMENTO_03[[#This Row],[COD.S]],TABELA_PRODUÇÃO[[COD]:[SERVIÇOS]],3,FALSE),"")</f>
        <v/>
      </c>
      <c r="I899" s="28" t="str">
        <f>IFERROR(VLOOKUP(ACOMPANHAMENTO_03[[#This Row],[COD.S]],TABELA_PRODUÇÃO[[COD]:[UND.]],4,FALSE),"")</f>
        <v/>
      </c>
      <c r="J899" s="141"/>
      <c r="K899" s="58"/>
      <c r="L899" s="9"/>
      <c r="M89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89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89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899" s="140">
        <f>ACOMPANHAMENTO_03[[#This Row],[QUANT]]</f>
        <v>0</v>
      </c>
    </row>
    <row r="900" spans="2:16" x14ac:dyDescent="0.25">
      <c r="B900" s="140" t="str">
        <f>IF(ACOMPANHAMENTO_03[[#This Row],[MAT]]="","",COUNTA($C$8:C900))</f>
        <v/>
      </c>
      <c r="C900" s="3"/>
      <c r="D900" s="28" t="str">
        <f>IFERROR(VLOOKUP(ACOMPANHAMENTO_03[[#This Row],[MAT]],FUNCIONARIOS[],3,FALSE),"")</f>
        <v/>
      </c>
      <c r="E900" s="28" t="str">
        <f>IFERROR(VLOOKUP(ACOMPANHAMENTO_03[[#This Row],[MAT]],FUNCIONARIOS[],4,FALSE),"")</f>
        <v/>
      </c>
      <c r="F900" s="8"/>
      <c r="G900" s="7"/>
      <c r="H900" s="28" t="str">
        <f>IFERROR(VLOOKUP(ACOMPANHAMENTO_03[[#This Row],[COD.S]],TABELA_PRODUÇÃO[[COD]:[SERVIÇOS]],3,FALSE),"")</f>
        <v/>
      </c>
      <c r="I900" s="28" t="str">
        <f>IFERROR(VLOOKUP(ACOMPANHAMENTO_03[[#This Row],[COD.S]],TABELA_PRODUÇÃO[[COD]:[UND.]],4,FALSE),"")</f>
        <v/>
      </c>
      <c r="J900" s="141"/>
      <c r="K900" s="58"/>
      <c r="L900" s="9"/>
      <c r="M90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0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0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00" s="140">
        <f>ACOMPANHAMENTO_03[[#This Row],[QUANT]]</f>
        <v>0</v>
      </c>
    </row>
    <row r="901" spans="2:16" x14ac:dyDescent="0.25">
      <c r="B901" s="140" t="str">
        <f>IF(ACOMPANHAMENTO_03[[#This Row],[MAT]]="","",COUNTA($C$8:C901))</f>
        <v/>
      </c>
      <c r="C901" s="3"/>
      <c r="D901" s="28" t="str">
        <f>IFERROR(VLOOKUP(ACOMPANHAMENTO_03[[#This Row],[MAT]],FUNCIONARIOS[],3,FALSE),"")</f>
        <v/>
      </c>
      <c r="E901" s="28" t="str">
        <f>IFERROR(VLOOKUP(ACOMPANHAMENTO_03[[#This Row],[MAT]],FUNCIONARIOS[],4,FALSE),"")</f>
        <v/>
      </c>
      <c r="F901" s="8"/>
      <c r="G901" s="7"/>
      <c r="H901" s="28" t="str">
        <f>IFERROR(VLOOKUP(ACOMPANHAMENTO_03[[#This Row],[COD.S]],TABELA_PRODUÇÃO[[COD]:[SERVIÇOS]],3,FALSE),"")</f>
        <v/>
      </c>
      <c r="I901" s="28" t="str">
        <f>IFERROR(VLOOKUP(ACOMPANHAMENTO_03[[#This Row],[COD.S]],TABELA_PRODUÇÃO[[COD]:[UND.]],4,FALSE),"")</f>
        <v/>
      </c>
      <c r="J901" s="141"/>
      <c r="K901" s="58"/>
      <c r="L901" s="9"/>
      <c r="M90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0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0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01" s="140">
        <f>ACOMPANHAMENTO_03[[#This Row],[QUANT]]</f>
        <v>0</v>
      </c>
    </row>
    <row r="902" spans="2:16" x14ac:dyDescent="0.25">
      <c r="B902" s="140" t="str">
        <f>IF(ACOMPANHAMENTO_03[[#This Row],[MAT]]="","",COUNTA($C$8:C902))</f>
        <v/>
      </c>
      <c r="C902" s="3"/>
      <c r="D902" s="28" t="str">
        <f>IFERROR(VLOOKUP(ACOMPANHAMENTO_03[[#This Row],[MAT]],FUNCIONARIOS[],3,FALSE),"")</f>
        <v/>
      </c>
      <c r="E902" s="28" t="str">
        <f>IFERROR(VLOOKUP(ACOMPANHAMENTO_03[[#This Row],[MAT]],FUNCIONARIOS[],4,FALSE),"")</f>
        <v/>
      </c>
      <c r="F902" s="8"/>
      <c r="G902" s="7"/>
      <c r="H902" s="28" t="str">
        <f>IFERROR(VLOOKUP(ACOMPANHAMENTO_03[[#This Row],[COD.S]],TABELA_PRODUÇÃO[[COD]:[SERVIÇOS]],3,FALSE),"")</f>
        <v/>
      </c>
      <c r="I902" s="28" t="str">
        <f>IFERROR(VLOOKUP(ACOMPANHAMENTO_03[[#This Row],[COD.S]],TABELA_PRODUÇÃO[[COD]:[UND.]],4,FALSE),"")</f>
        <v/>
      </c>
      <c r="J902" s="141"/>
      <c r="K902" s="58"/>
      <c r="L902" s="9"/>
      <c r="M90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0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0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02" s="140">
        <f>ACOMPANHAMENTO_03[[#This Row],[QUANT]]</f>
        <v>0</v>
      </c>
    </row>
    <row r="903" spans="2:16" x14ac:dyDescent="0.25">
      <c r="B903" s="140" t="str">
        <f>IF(ACOMPANHAMENTO_03[[#This Row],[MAT]]="","",COUNTA($C$8:C903))</f>
        <v/>
      </c>
      <c r="C903" s="3"/>
      <c r="D903" s="28" t="str">
        <f>IFERROR(VLOOKUP(ACOMPANHAMENTO_03[[#This Row],[MAT]],FUNCIONARIOS[],3,FALSE),"")</f>
        <v/>
      </c>
      <c r="E903" s="28" t="str">
        <f>IFERROR(VLOOKUP(ACOMPANHAMENTO_03[[#This Row],[MAT]],FUNCIONARIOS[],4,FALSE),"")</f>
        <v/>
      </c>
      <c r="F903" s="8"/>
      <c r="G903" s="7"/>
      <c r="H903" s="28" t="str">
        <f>IFERROR(VLOOKUP(ACOMPANHAMENTO_03[[#This Row],[COD.S]],TABELA_PRODUÇÃO[[COD]:[SERVIÇOS]],3,FALSE),"")</f>
        <v/>
      </c>
      <c r="I903" s="28" t="str">
        <f>IFERROR(VLOOKUP(ACOMPANHAMENTO_03[[#This Row],[COD.S]],TABELA_PRODUÇÃO[[COD]:[UND.]],4,FALSE),"")</f>
        <v/>
      </c>
      <c r="J903" s="141"/>
      <c r="K903" s="58"/>
      <c r="L903" s="9"/>
      <c r="M90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0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0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03" s="140">
        <f>ACOMPANHAMENTO_03[[#This Row],[QUANT]]</f>
        <v>0</v>
      </c>
    </row>
    <row r="904" spans="2:16" x14ac:dyDescent="0.25">
      <c r="B904" s="140" t="str">
        <f>IF(ACOMPANHAMENTO_03[[#This Row],[MAT]]="","",COUNTA($C$8:C904))</f>
        <v/>
      </c>
      <c r="C904" s="3"/>
      <c r="D904" s="28" t="str">
        <f>IFERROR(VLOOKUP(ACOMPANHAMENTO_03[[#This Row],[MAT]],FUNCIONARIOS[],3,FALSE),"")</f>
        <v/>
      </c>
      <c r="E904" s="28" t="str">
        <f>IFERROR(VLOOKUP(ACOMPANHAMENTO_03[[#This Row],[MAT]],FUNCIONARIOS[],4,FALSE),"")</f>
        <v/>
      </c>
      <c r="F904" s="8"/>
      <c r="G904" s="7"/>
      <c r="H904" s="28" t="str">
        <f>IFERROR(VLOOKUP(ACOMPANHAMENTO_03[[#This Row],[COD.S]],TABELA_PRODUÇÃO[[COD]:[SERVIÇOS]],3,FALSE),"")</f>
        <v/>
      </c>
      <c r="I904" s="28" t="str">
        <f>IFERROR(VLOOKUP(ACOMPANHAMENTO_03[[#This Row],[COD.S]],TABELA_PRODUÇÃO[[COD]:[UND.]],4,FALSE),"")</f>
        <v/>
      </c>
      <c r="J904" s="141"/>
      <c r="K904" s="58"/>
      <c r="L904" s="9"/>
      <c r="M90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0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0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04" s="140">
        <f>ACOMPANHAMENTO_03[[#This Row],[QUANT]]</f>
        <v>0</v>
      </c>
    </row>
    <row r="905" spans="2:16" x14ac:dyDescent="0.25">
      <c r="B905" s="140" t="str">
        <f>IF(ACOMPANHAMENTO_03[[#This Row],[MAT]]="","",COUNTA($C$8:C905))</f>
        <v/>
      </c>
      <c r="C905" s="3"/>
      <c r="D905" s="28" t="str">
        <f>IFERROR(VLOOKUP(ACOMPANHAMENTO_03[[#This Row],[MAT]],FUNCIONARIOS[],3,FALSE),"")</f>
        <v/>
      </c>
      <c r="E905" s="28" t="str">
        <f>IFERROR(VLOOKUP(ACOMPANHAMENTO_03[[#This Row],[MAT]],FUNCIONARIOS[],4,FALSE),"")</f>
        <v/>
      </c>
      <c r="F905" s="8"/>
      <c r="G905" s="7"/>
      <c r="H905" s="28" t="str">
        <f>IFERROR(VLOOKUP(ACOMPANHAMENTO_03[[#This Row],[COD.S]],TABELA_PRODUÇÃO[[COD]:[SERVIÇOS]],3,FALSE),"")</f>
        <v/>
      </c>
      <c r="I905" s="28" t="str">
        <f>IFERROR(VLOOKUP(ACOMPANHAMENTO_03[[#This Row],[COD.S]],TABELA_PRODUÇÃO[[COD]:[UND.]],4,FALSE),"")</f>
        <v/>
      </c>
      <c r="J905" s="141"/>
      <c r="K905" s="58"/>
      <c r="L905" s="9"/>
      <c r="M90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0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0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05" s="140">
        <f>ACOMPANHAMENTO_03[[#This Row],[QUANT]]</f>
        <v>0</v>
      </c>
    </row>
    <row r="906" spans="2:16" x14ac:dyDescent="0.25">
      <c r="B906" s="140" t="str">
        <f>IF(ACOMPANHAMENTO_03[[#This Row],[MAT]]="","",COUNTA($C$8:C906))</f>
        <v/>
      </c>
      <c r="C906" s="3"/>
      <c r="D906" s="28" t="str">
        <f>IFERROR(VLOOKUP(ACOMPANHAMENTO_03[[#This Row],[MAT]],FUNCIONARIOS[],3,FALSE),"")</f>
        <v/>
      </c>
      <c r="E906" s="28" t="str">
        <f>IFERROR(VLOOKUP(ACOMPANHAMENTO_03[[#This Row],[MAT]],FUNCIONARIOS[],4,FALSE),"")</f>
        <v/>
      </c>
      <c r="F906" s="8"/>
      <c r="G906" s="7"/>
      <c r="H906" s="28" t="str">
        <f>IFERROR(VLOOKUP(ACOMPANHAMENTO_03[[#This Row],[COD.S]],TABELA_PRODUÇÃO[[COD]:[SERVIÇOS]],3,FALSE),"")</f>
        <v/>
      </c>
      <c r="I906" s="28" t="str">
        <f>IFERROR(VLOOKUP(ACOMPANHAMENTO_03[[#This Row],[COD.S]],TABELA_PRODUÇÃO[[COD]:[UND.]],4,FALSE),"")</f>
        <v/>
      </c>
      <c r="J906" s="141"/>
      <c r="K906" s="58"/>
      <c r="L906" s="9"/>
      <c r="M90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0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0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06" s="140">
        <f>ACOMPANHAMENTO_03[[#This Row],[QUANT]]</f>
        <v>0</v>
      </c>
    </row>
    <row r="907" spans="2:16" x14ac:dyDescent="0.25">
      <c r="B907" s="140" t="str">
        <f>IF(ACOMPANHAMENTO_03[[#This Row],[MAT]]="","",COUNTA($C$8:C907))</f>
        <v/>
      </c>
      <c r="C907" s="3"/>
      <c r="D907" s="28" t="str">
        <f>IFERROR(VLOOKUP(ACOMPANHAMENTO_03[[#This Row],[MAT]],FUNCIONARIOS[],3,FALSE),"")</f>
        <v/>
      </c>
      <c r="E907" s="28" t="str">
        <f>IFERROR(VLOOKUP(ACOMPANHAMENTO_03[[#This Row],[MAT]],FUNCIONARIOS[],4,FALSE),"")</f>
        <v/>
      </c>
      <c r="F907" s="8"/>
      <c r="G907" s="7"/>
      <c r="H907" s="28" t="str">
        <f>IFERROR(VLOOKUP(ACOMPANHAMENTO_03[[#This Row],[COD.S]],TABELA_PRODUÇÃO[[COD]:[SERVIÇOS]],3,FALSE),"")</f>
        <v/>
      </c>
      <c r="I907" s="28" t="str">
        <f>IFERROR(VLOOKUP(ACOMPANHAMENTO_03[[#This Row],[COD.S]],TABELA_PRODUÇÃO[[COD]:[UND.]],4,FALSE),"")</f>
        <v/>
      </c>
      <c r="J907" s="141"/>
      <c r="K907" s="58"/>
      <c r="L907" s="9"/>
      <c r="M90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0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0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07" s="140">
        <f>ACOMPANHAMENTO_03[[#This Row],[QUANT]]</f>
        <v>0</v>
      </c>
    </row>
    <row r="908" spans="2:16" x14ac:dyDescent="0.25">
      <c r="B908" s="140" t="str">
        <f>IF(ACOMPANHAMENTO_03[[#This Row],[MAT]]="","",COUNTA($C$8:C908))</f>
        <v/>
      </c>
      <c r="C908" s="3"/>
      <c r="D908" s="28" t="str">
        <f>IFERROR(VLOOKUP(ACOMPANHAMENTO_03[[#This Row],[MAT]],FUNCIONARIOS[],3,FALSE),"")</f>
        <v/>
      </c>
      <c r="E908" s="28" t="str">
        <f>IFERROR(VLOOKUP(ACOMPANHAMENTO_03[[#This Row],[MAT]],FUNCIONARIOS[],4,FALSE),"")</f>
        <v/>
      </c>
      <c r="F908" s="8"/>
      <c r="G908" s="7"/>
      <c r="H908" s="28" t="str">
        <f>IFERROR(VLOOKUP(ACOMPANHAMENTO_03[[#This Row],[COD.S]],TABELA_PRODUÇÃO[[COD]:[SERVIÇOS]],3,FALSE),"")</f>
        <v/>
      </c>
      <c r="I908" s="28" t="str">
        <f>IFERROR(VLOOKUP(ACOMPANHAMENTO_03[[#This Row],[COD.S]],TABELA_PRODUÇÃO[[COD]:[UND.]],4,FALSE),"")</f>
        <v/>
      </c>
      <c r="J908" s="141"/>
      <c r="K908" s="58"/>
      <c r="L908" s="9"/>
      <c r="M90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0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0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08" s="140">
        <f>ACOMPANHAMENTO_03[[#This Row],[QUANT]]</f>
        <v>0</v>
      </c>
    </row>
    <row r="909" spans="2:16" x14ac:dyDescent="0.25">
      <c r="B909" s="140" t="str">
        <f>IF(ACOMPANHAMENTO_03[[#This Row],[MAT]]="","",COUNTA($C$8:C909))</f>
        <v/>
      </c>
      <c r="C909" s="3"/>
      <c r="D909" s="28" t="str">
        <f>IFERROR(VLOOKUP(ACOMPANHAMENTO_03[[#This Row],[MAT]],FUNCIONARIOS[],3,FALSE),"")</f>
        <v/>
      </c>
      <c r="E909" s="28" t="str">
        <f>IFERROR(VLOOKUP(ACOMPANHAMENTO_03[[#This Row],[MAT]],FUNCIONARIOS[],4,FALSE),"")</f>
        <v/>
      </c>
      <c r="F909" s="8"/>
      <c r="G909" s="7"/>
      <c r="H909" s="28" t="str">
        <f>IFERROR(VLOOKUP(ACOMPANHAMENTO_03[[#This Row],[COD.S]],TABELA_PRODUÇÃO[[COD]:[SERVIÇOS]],3,FALSE),"")</f>
        <v/>
      </c>
      <c r="I909" s="28" t="str">
        <f>IFERROR(VLOOKUP(ACOMPANHAMENTO_03[[#This Row],[COD.S]],TABELA_PRODUÇÃO[[COD]:[UND.]],4,FALSE),"")</f>
        <v/>
      </c>
      <c r="J909" s="141"/>
      <c r="K909" s="58"/>
      <c r="L909" s="9"/>
      <c r="M90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0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0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09" s="140">
        <f>ACOMPANHAMENTO_03[[#This Row],[QUANT]]</f>
        <v>0</v>
      </c>
    </row>
    <row r="910" spans="2:16" x14ac:dyDescent="0.25">
      <c r="B910" s="140" t="str">
        <f>IF(ACOMPANHAMENTO_03[[#This Row],[MAT]]="","",COUNTA($C$8:C910))</f>
        <v/>
      </c>
      <c r="C910" s="3"/>
      <c r="D910" s="28" t="str">
        <f>IFERROR(VLOOKUP(ACOMPANHAMENTO_03[[#This Row],[MAT]],FUNCIONARIOS[],3,FALSE),"")</f>
        <v/>
      </c>
      <c r="E910" s="28" t="str">
        <f>IFERROR(VLOOKUP(ACOMPANHAMENTO_03[[#This Row],[MAT]],FUNCIONARIOS[],4,FALSE),"")</f>
        <v/>
      </c>
      <c r="F910" s="8"/>
      <c r="G910" s="7"/>
      <c r="H910" s="28" t="str">
        <f>IFERROR(VLOOKUP(ACOMPANHAMENTO_03[[#This Row],[COD.S]],TABELA_PRODUÇÃO[[COD]:[SERVIÇOS]],3,FALSE),"")</f>
        <v/>
      </c>
      <c r="I910" s="28" t="str">
        <f>IFERROR(VLOOKUP(ACOMPANHAMENTO_03[[#This Row],[COD.S]],TABELA_PRODUÇÃO[[COD]:[UND.]],4,FALSE),"")</f>
        <v/>
      </c>
      <c r="J910" s="141"/>
      <c r="K910" s="58"/>
      <c r="L910" s="9"/>
      <c r="M91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1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1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10" s="140">
        <f>ACOMPANHAMENTO_03[[#This Row],[QUANT]]</f>
        <v>0</v>
      </c>
    </row>
    <row r="911" spans="2:16" x14ac:dyDescent="0.25">
      <c r="B911" s="140" t="str">
        <f>IF(ACOMPANHAMENTO_03[[#This Row],[MAT]]="","",COUNTA($C$8:C911))</f>
        <v/>
      </c>
      <c r="C911" s="3"/>
      <c r="D911" s="28" t="str">
        <f>IFERROR(VLOOKUP(ACOMPANHAMENTO_03[[#This Row],[MAT]],FUNCIONARIOS[],3,FALSE),"")</f>
        <v/>
      </c>
      <c r="E911" s="28" t="str">
        <f>IFERROR(VLOOKUP(ACOMPANHAMENTO_03[[#This Row],[MAT]],FUNCIONARIOS[],4,FALSE),"")</f>
        <v/>
      </c>
      <c r="F911" s="8"/>
      <c r="G911" s="7"/>
      <c r="H911" s="28" t="str">
        <f>IFERROR(VLOOKUP(ACOMPANHAMENTO_03[[#This Row],[COD.S]],TABELA_PRODUÇÃO[[COD]:[SERVIÇOS]],3,FALSE),"")</f>
        <v/>
      </c>
      <c r="I911" s="28" t="str">
        <f>IFERROR(VLOOKUP(ACOMPANHAMENTO_03[[#This Row],[COD.S]],TABELA_PRODUÇÃO[[COD]:[UND.]],4,FALSE),"")</f>
        <v/>
      </c>
      <c r="J911" s="141"/>
      <c r="K911" s="58"/>
      <c r="L911" s="9"/>
      <c r="M91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1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1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11" s="140">
        <f>ACOMPANHAMENTO_03[[#This Row],[QUANT]]</f>
        <v>0</v>
      </c>
    </row>
    <row r="912" spans="2:16" x14ac:dyDescent="0.25">
      <c r="B912" s="140" t="str">
        <f>IF(ACOMPANHAMENTO_03[[#This Row],[MAT]]="","",COUNTA($C$8:C912))</f>
        <v/>
      </c>
      <c r="C912" s="3"/>
      <c r="D912" s="28" t="str">
        <f>IFERROR(VLOOKUP(ACOMPANHAMENTO_03[[#This Row],[MAT]],FUNCIONARIOS[],3,FALSE),"")</f>
        <v/>
      </c>
      <c r="E912" s="28" t="str">
        <f>IFERROR(VLOOKUP(ACOMPANHAMENTO_03[[#This Row],[MAT]],FUNCIONARIOS[],4,FALSE),"")</f>
        <v/>
      </c>
      <c r="F912" s="8"/>
      <c r="G912" s="7"/>
      <c r="H912" s="28" t="str">
        <f>IFERROR(VLOOKUP(ACOMPANHAMENTO_03[[#This Row],[COD.S]],TABELA_PRODUÇÃO[[COD]:[SERVIÇOS]],3,FALSE),"")</f>
        <v/>
      </c>
      <c r="I912" s="28" t="str">
        <f>IFERROR(VLOOKUP(ACOMPANHAMENTO_03[[#This Row],[COD.S]],TABELA_PRODUÇÃO[[COD]:[UND.]],4,FALSE),"")</f>
        <v/>
      </c>
      <c r="J912" s="141"/>
      <c r="K912" s="58"/>
      <c r="L912" s="9"/>
      <c r="M91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1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1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12" s="140">
        <f>ACOMPANHAMENTO_03[[#This Row],[QUANT]]</f>
        <v>0</v>
      </c>
    </row>
    <row r="913" spans="2:16" x14ac:dyDescent="0.25">
      <c r="B913" s="140" t="str">
        <f>IF(ACOMPANHAMENTO_03[[#This Row],[MAT]]="","",COUNTA($C$8:C913))</f>
        <v/>
      </c>
      <c r="C913" s="3"/>
      <c r="D913" s="28" t="str">
        <f>IFERROR(VLOOKUP(ACOMPANHAMENTO_03[[#This Row],[MAT]],FUNCIONARIOS[],3,FALSE),"")</f>
        <v/>
      </c>
      <c r="E913" s="28" t="str">
        <f>IFERROR(VLOOKUP(ACOMPANHAMENTO_03[[#This Row],[MAT]],FUNCIONARIOS[],4,FALSE),"")</f>
        <v/>
      </c>
      <c r="F913" s="8"/>
      <c r="G913" s="7"/>
      <c r="H913" s="28" t="str">
        <f>IFERROR(VLOOKUP(ACOMPANHAMENTO_03[[#This Row],[COD.S]],TABELA_PRODUÇÃO[[COD]:[SERVIÇOS]],3,FALSE),"")</f>
        <v/>
      </c>
      <c r="I913" s="28" t="str">
        <f>IFERROR(VLOOKUP(ACOMPANHAMENTO_03[[#This Row],[COD.S]],TABELA_PRODUÇÃO[[COD]:[UND.]],4,FALSE),"")</f>
        <v/>
      </c>
      <c r="J913" s="141"/>
      <c r="K913" s="58"/>
      <c r="L913" s="9"/>
      <c r="M91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1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1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13" s="140">
        <f>ACOMPANHAMENTO_03[[#This Row],[QUANT]]</f>
        <v>0</v>
      </c>
    </row>
    <row r="914" spans="2:16" x14ac:dyDescent="0.25">
      <c r="B914" s="140" t="str">
        <f>IF(ACOMPANHAMENTO_03[[#This Row],[MAT]]="","",COUNTA($C$8:C914))</f>
        <v/>
      </c>
      <c r="C914" s="3"/>
      <c r="D914" s="28" t="str">
        <f>IFERROR(VLOOKUP(ACOMPANHAMENTO_03[[#This Row],[MAT]],FUNCIONARIOS[],3,FALSE),"")</f>
        <v/>
      </c>
      <c r="E914" s="28" t="str">
        <f>IFERROR(VLOOKUP(ACOMPANHAMENTO_03[[#This Row],[MAT]],FUNCIONARIOS[],4,FALSE),"")</f>
        <v/>
      </c>
      <c r="F914" s="8"/>
      <c r="G914" s="7"/>
      <c r="H914" s="28" t="str">
        <f>IFERROR(VLOOKUP(ACOMPANHAMENTO_03[[#This Row],[COD.S]],TABELA_PRODUÇÃO[[COD]:[SERVIÇOS]],3,FALSE),"")</f>
        <v/>
      </c>
      <c r="I914" s="28" t="str">
        <f>IFERROR(VLOOKUP(ACOMPANHAMENTO_03[[#This Row],[COD.S]],TABELA_PRODUÇÃO[[COD]:[UND.]],4,FALSE),"")</f>
        <v/>
      </c>
      <c r="J914" s="141"/>
      <c r="K914" s="58"/>
      <c r="L914" s="9"/>
      <c r="M91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1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1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14" s="140">
        <f>ACOMPANHAMENTO_03[[#This Row],[QUANT]]</f>
        <v>0</v>
      </c>
    </row>
    <row r="915" spans="2:16" x14ac:dyDescent="0.25">
      <c r="B915" s="140" t="str">
        <f>IF(ACOMPANHAMENTO_03[[#This Row],[MAT]]="","",COUNTA($C$8:C915))</f>
        <v/>
      </c>
      <c r="C915" s="3"/>
      <c r="D915" s="28" t="str">
        <f>IFERROR(VLOOKUP(ACOMPANHAMENTO_03[[#This Row],[MAT]],FUNCIONARIOS[],3,FALSE),"")</f>
        <v/>
      </c>
      <c r="E915" s="28" t="str">
        <f>IFERROR(VLOOKUP(ACOMPANHAMENTO_03[[#This Row],[MAT]],FUNCIONARIOS[],4,FALSE),"")</f>
        <v/>
      </c>
      <c r="F915" s="8"/>
      <c r="G915" s="7"/>
      <c r="H915" s="28" t="str">
        <f>IFERROR(VLOOKUP(ACOMPANHAMENTO_03[[#This Row],[COD.S]],TABELA_PRODUÇÃO[[COD]:[SERVIÇOS]],3,FALSE),"")</f>
        <v/>
      </c>
      <c r="I915" s="28" t="str">
        <f>IFERROR(VLOOKUP(ACOMPANHAMENTO_03[[#This Row],[COD.S]],TABELA_PRODUÇÃO[[COD]:[UND.]],4,FALSE),"")</f>
        <v/>
      </c>
      <c r="J915" s="141"/>
      <c r="K915" s="58"/>
      <c r="L915" s="9"/>
      <c r="M91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1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1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15" s="140">
        <f>ACOMPANHAMENTO_03[[#This Row],[QUANT]]</f>
        <v>0</v>
      </c>
    </row>
    <row r="916" spans="2:16" x14ac:dyDescent="0.25">
      <c r="B916" s="140" t="str">
        <f>IF(ACOMPANHAMENTO_03[[#This Row],[MAT]]="","",COUNTA($C$8:C916))</f>
        <v/>
      </c>
      <c r="C916" s="3"/>
      <c r="D916" s="28" t="str">
        <f>IFERROR(VLOOKUP(ACOMPANHAMENTO_03[[#This Row],[MAT]],FUNCIONARIOS[],3,FALSE),"")</f>
        <v/>
      </c>
      <c r="E916" s="28" t="str">
        <f>IFERROR(VLOOKUP(ACOMPANHAMENTO_03[[#This Row],[MAT]],FUNCIONARIOS[],4,FALSE),"")</f>
        <v/>
      </c>
      <c r="F916" s="8"/>
      <c r="G916" s="7"/>
      <c r="H916" s="28" t="str">
        <f>IFERROR(VLOOKUP(ACOMPANHAMENTO_03[[#This Row],[COD.S]],TABELA_PRODUÇÃO[[COD]:[SERVIÇOS]],3,FALSE),"")</f>
        <v/>
      </c>
      <c r="I916" s="28" t="str">
        <f>IFERROR(VLOOKUP(ACOMPANHAMENTO_03[[#This Row],[COD.S]],TABELA_PRODUÇÃO[[COD]:[UND.]],4,FALSE),"")</f>
        <v/>
      </c>
      <c r="J916" s="141"/>
      <c r="K916" s="58"/>
      <c r="L916" s="9"/>
      <c r="M91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1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1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16" s="140">
        <f>ACOMPANHAMENTO_03[[#This Row],[QUANT]]</f>
        <v>0</v>
      </c>
    </row>
    <row r="917" spans="2:16" x14ac:dyDescent="0.25">
      <c r="B917" s="140" t="str">
        <f>IF(ACOMPANHAMENTO_03[[#This Row],[MAT]]="","",COUNTA($C$8:C917))</f>
        <v/>
      </c>
      <c r="C917" s="3"/>
      <c r="D917" s="28" t="str">
        <f>IFERROR(VLOOKUP(ACOMPANHAMENTO_03[[#This Row],[MAT]],FUNCIONARIOS[],3,FALSE),"")</f>
        <v/>
      </c>
      <c r="E917" s="28" t="str">
        <f>IFERROR(VLOOKUP(ACOMPANHAMENTO_03[[#This Row],[MAT]],FUNCIONARIOS[],4,FALSE),"")</f>
        <v/>
      </c>
      <c r="F917" s="8"/>
      <c r="G917" s="7"/>
      <c r="H917" s="28" t="str">
        <f>IFERROR(VLOOKUP(ACOMPANHAMENTO_03[[#This Row],[COD.S]],TABELA_PRODUÇÃO[[COD]:[SERVIÇOS]],3,FALSE),"")</f>
        <v/>
      </c>
      <c r="I917" s="28" t="str">
        <f>IFERROR(VLOOKUP(ACOMPANHAMENTO_03[[#This Row],[COD.S]],TABELA_PRODUÇÃO[[COD]:[UND.]],4,FALSE),"")</f>
        <v/>
      </c>
      <c r="J917" s="141"/>
      <c r="K917" s="58"/>
      <c r="L917" s="9"/>
      <c r="M91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1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1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17" s="140">
        <f>ACOMPANHAMENTO_03[[#This Row],[QUANT]]</f>
        <v>0</v>
      </c>
    </row>
    <row r="918" spans="2:16" x14ac:dyDescent="0.25">
      <c r="B918" s="140" t="str">
        <f>IF(ACOMPANHAMENTO_03[[#This Row],[MAT]]="","",COUNTA($C$8:C918))</f>
        <v/>
      </c>
      <c r="C918" s="3"/>
      <c r="D918" s="28" t="str">
        <f>IFERROR(VLOOKUP(ACOMPANHAMENTO_03[[#This Row],[MAT]],FUNCIONARIOS[],3,FALSE),"")</f>
        <v/>
      </c>
      <c r="E918" s="28" t="str">
        <f>IFERROR(VLOOKUP(ACOMPANHAMENTO_03[[#This Row],[MAT]],FUNCIONARIOS[],4,FALSE),"")</f>
        <v/>
      </c>
      <c r="F918" s="8"/>
      <c r="G918" s="7"/>
      <c r="H918" s="28" t="str">
        <f>IFERROR(VLOOKUP(ACOMPANHAMENTO_03[[#This Row],[COD.S]],TABELA_PRODUÇÃO[[COD]:[SERVIÇOS]],3,FALSE),"")</f>
        <v/>
      </c>
      <c r="I918" s="28" t="str">
        <f>IFERROR(VLOOKUP(ACOMPANHAMENTO_03[[#This Row],[COD.S]],TABELA_PRODUÇÃO[[COD]:[UND.]],4,FALSE),"")</f>
        <v/>
      </c>
      <c r="J918" s="141"/>
      <c r="K918" s="58"/>
      <c r="L918" s="9"/>
      <c r="M91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1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1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18" s="140">
        <f>ACOMPANHAMENTO_03[[#This Row],[QUANT]]</f>
        <v>0</v>
      </c>
    </row>
    <row r="919" spans="2:16" x14ac:dyDescent="0.25">
      <c r="B919" s="140" t="str">
        <f>IF(ACOMPANHAMENTO_03[[#This Row],[MAT]]="","",COUNTA($C$8:C919))</f>
        <v/>
      </c>
      <c r="C919" s="3"/>
      <c r="D919" s="28" t="str">
        <f>IFERROR(VLOOKUP(ACOMPANHAMENTO_03[[#This Row],[MAT]],FUNCIONARIOS[],3,FALSE),"")</f>
        <v/>
      </c>
      <c r="E919" s="28" t="str">
        <f>IFERROR(VLOOKUP(ACOMPANHAMENTO_03[[#This Row],[MAT]],FUNCIONARIOS[],4,FALSE),"")</f>
        <v/>
      </c>
      <c r="F919" s="8"/>
      <c r="G919" s="7"/>
      <c r="H919" s="28" t="str">
        <f>IFERROR(VLOOKUP(ACOMPANHAMENTO_03[[#This Row],[COD.S]],TABELA_PRODUÇÃO[[COD]:[SERVIÇOS]],3,FALSE),"")</f>
        <v/>
      </c>
      <c r="I919" s="28" t="str">
        <f>IFERROR(VLOOKUP(ACOMPANHAMENTO_03[[#This Row],[COD.S]],TABELA_PRODUÇÃO[[COD]:[UND.]],4,FALSE),"")</f>
        <v/>
      </c>
      <c r="J919" s="141"/>
      <c r="K919" s="58"/>
      <c r="L919" s="9"/>
      <c r="M91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1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1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19" s="140">
        <f>ACOMPANHAMENTO_03[[#This Row],[QUANT]]</f>
        <v>0</v>
      </c>
    </row>
    <row r="920" spans="2:16" x14ac:dyDescent="0.25">
      <c r="B920" s="140" t="str">
        <f>IF(ACOMPANHAMENTO_03[[#This Row],[MAT]]="","",COUNTA($C$8:C920))</f>
        <v/>
      </c>
      <c r="C920" s="3"/>
      <c r="D920" s="28" t="str">
        <f>IFERROR(VLOOKUP(ACOMPANHAMENTO_03[[#This Row],[MAT]],FUNCIONARIOS[],3,FALSE),"")</f>
        <v/>
      </c>
      <c r="E920" s="28" t="str">
        <f>IFERROR(VLOOKUP(ACOMPANHAMENTO_03[[#This Row],[MAT]],FUNCIONARIOS[],4,FALSE),"")</f>
        <v/>
      </c>
      <c r="F920" s="8"/>
      <c r="G920" s="7"/>
      <c r="H920" s="28" t="str">
        <f>IFERROR(VLOOKUP(ACOMPANHAMENTO_03[[#This Row],[COD.S]],TABELA_PRODUÇÃO[[COD]:[SERVIÇOS]],3,FALSE),"")</f>
        <v/>
      </c>
      <c r="I920" s="28" t="str">
        <f>IFERROR(VLOOKUP(ACOMPANHAMENTO_03[[#This Row],[COD.S]],TABELA_PRODUÇÃO[[COD]:[UND.]],4,FALSE),"")</f>
        <v/>
      </c>
      <c r="J920" s="141"/>
      <c r="K920" s="58"/>
      <c r="L920" s="9"/>
      <c r="M92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2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2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20" s="140">
        <f>ACOMPANHAMENTO_03[[#This Row],[QUANT]]</f>
        <v>0</v>
      </c>
    </row>
    <row r="921" spans="2:16" x14ac:dyDescent="0.25">
      <c r="B921" s="140" t="str">
        <f>IF(ACOMPANHAMENTO_03[[#This Row],[MAT]]="","",COUNTA($C$8:C921))</f>
        <v/>
      </c>
      <c r="C921" s="3"/>
      <c r="D921" s="28" t="str">
        <f>IFERROR(VLOOKUP(ACOMPANHAMENTO_03[[#This Row],[MAT]],FUNCIONARIOS[],3,FALSE),"")</f>
        <v/>
      </c>
      <c r="E921" s="28" t="str">
        <f>IFERROR(VLOOKUP(ACOMPANHAMENTO_03[[#This Row],[MAT]],FUNCIONARIOS[],4,FALSE),"")</f>
        <v/>
      </c>
      <c r="F921" s="8"/>
      <c r="G921" s="7"/>
      <c r="H921" s="28" t="str">
        <f>IFERROR(VLOOKUP(ACOMPANHAMENTO_03[[#This Row],[COD.S]],TABELA_PRODUÇÃO[[COD]:[SERVIÇOS]],3,FALSE),"")</f>
        <v/>
      </c>
      <c r="I921" s="28" t="str">
        <f>IFERROR(VLOOKUP(ACOMPANHAMENTO_03[[#This Row],[COD.S]],TABELA_PRODUÇÃO[[COD]:[UND.]],4,FALSE),"")</f>
        <v/>
      </c>
      <c r="J921" s="141"/>
      <c r="K921" s="58"/>
      <c r="L921" s="9"/>
      <c r="M92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2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2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21" s="140">
        <f>ACOMPANHAMENTO_03[[#This Row],[QUANT]]</f>
        <v>0</v>
      </c>
    </row>
    <row r="922" spans="2:16" x14ac:dyDescent="0.25">
      <c r="B922" s="140" t="str">
        <f>IF(ACOMPANHAMENTO_03[[#This Row],[MAT]]="","",COUNTA($C$8:C922))</f>
        <v/>
      </c>
      <c r="C922" s="3"/>
      <c r="D922" s="28" t="str">
        <f>IFERROR(VLOOKUP(ACOMPANHAMENTO_03[[#This Row],[MAT]],FUNCIONARIOS[],3,FALSE),"")</f>
        <v/>
      </c>
      <c r="E922" s="28" t="str">
        <f>IFERROR(VLOOKUP(ACOMPANHAMENTO_03[[#This Row],[MAT]],FUNCIONARIOS[],4,FALSE),"")</f>
        <v/>
      </c>
      <c r="F922" s="8"/>
      <c r="G922" s="7"/>
      <c r="H922" s="28" t="str">
        <f>IFERROR(VLOOKUP(ACOMPANHAMENTO_03[[#This Row],[COD.S]],TABELA_PRODUÇÃO[[COD]:[SERVIÇOS]],3,FALSE),"")</f>
        <v/>
      </c>
      <c r="I922" s="28" t="str">
        <f>IFERROR(VLOOKUP(ACOMPANHAMENTO_03[[#This Row],[COD.S]],TABELA_PRODUÇÃO[[COD]:[UND.]],4,FALSE),"")</f>
        <v/>
      </c>
      <c r="J922" s="141"/>
      <c r="K922" s="58"/>
      <c r="L922" s="9"/>
      <c r="M92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2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2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22" s="140">
        <f>ACOMPANHAMENTO_03[[#This Row],[QUANT]]</f>
        <v>0</v>
      </c>
    </row>
    <row r="923" spans="2:16" x14ac:dyDescent="0.25">
      <c r="B923" s="140" t="str">
        <f>IF(ACOMPANHAMENTO_03[[#This Row],[MAT]]="","",COUNTA($C$8:C923))</f>
        <v/>
      </c>
      <c r="C923" s="3"/>
      <c r="D923" s="28" t="str">
        <f>IFERROR(VLOOKUP(ACOMPANHAMENTO_03[[#This Row],[MAT]],FUNCIONARIOS[],3,FALSE),"")</f>
        <v/>
      </c>
      <c r="E923" s="28" t="str">
        <f>IFERROR(VLOOKUP(ACOMPANHAMENTO_03[[#This Row],[MAT]],FUNCIONARIOS[],4,FALSE),"")</f>
        <v/>
      </c>
      <c r="F923" s="8"/>
      <c r="G923" s="7"/>
      <c r="H923" s="28" t="str">
        <f>IFERROR(VLOOKUP(ACOMPANHAMENTO_03[[#This Row],[COD.S]],TABELA_PRODUÇÃO[[COD]:[SERVIÇOS]],3,FALSE),"")</f>
        <v/>
      </c>
      <c r="I923" s="28" t="str">
        <f>IFERROR(VLOOKUP(ACOMPANHAMENTO_03[[#This Row],[COD.S]],TABELA_PRODUÇÃO[[COD]:[UND.]],4,FALSE),"")</f>
        <v/>
      </c>
      <c r="J923" s="141"/>
      <c r="K923" s="58"/>
      <c r="L923" s="9"/>
      <c r="M92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2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2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23" s="140">
        <f>ACOMPANHAMENTO_03[[#This Row],[QUANT]]</f>
        <v>0</v>
      </c>
    </row>
    <row r="924" spans="2:16" x14ac:dyDescent="0.25">
      <c r="B924" s="140" t="str">
        <f>IF(ACOMPANHAMENTO_03[[#This Row],[MAT]]="","",COUNTA($C$8:C924))</f>
        <v/>
      </c>
      <c r="C924" s="3"/>
      <c r="D924" s="28" t="str">
        <f>IFERROR(VLOOKUP(ACOMPANHAMENTO_03[[#This Row],[MAT]],FUNCIONARIOS[],3,FALSE),"")</f>
        <v/>
      </c>
      <c r="E924" s="28" t="str">
        <f>IFERROR(VLOOKUP(ACOMPANHAMENTO_03[[#This Row],[MAT]],FUNCIONARIOS[],4,FALSE),"")</f>
        <v/>
      </c>
      <c r="F924" s="8"/>
      <c r="G924" s="7"/>
      <c r="H924" s="28" t="str">
        <f>IFERROR(VLOOKUP(ACOMPANHAMENTO_03[[#This Row],[COD.S]],TABELA_PRODUÇÃO[[COD]:[SERVIÇOS]],3,FALSE),"")</f>
        <v/>
      </c>
      <c r="I924" s="28" t="str">
        <f>IFERROR(VLOOKUP(ACOMPANHAMENTO_03[[#This Row],[COD.S]],TABELA_PRODUÇÃO[[COD]:[UND.]],4,FALSE),"")</f>
        <v/>
      </c>
      <c r="J924" s="141"/>
      <c r="K924" s="58"/>
      <c r="L924" s="9"/>
      <c r="M92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2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2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24" s="140">
        <f>ACOMPANHAMENTO_03[[#This Row],[QUANT]]</f>
        <v>0</v>
      </c>
    </row>
    <row r="925" spans="2:16" x14ac:dyDescent="0.25">
      <c r="B925" s="140" t="str">
        <f>IF(ACOMPANHAMENTO_03[[#This Row],[MAT]]="","",COUNTA($C$8:C925))</f>
        <v/>
      </c>
      <c r="C925" s="3"/>
      <c r="D925" s="28" t="str">
        <f>IFERROR(VLOOKUP(ACOMPANHAMENTO_03[[#This Row],[MAT]],FUNCIONARIOS[],3,FALSE),"")</f>
        <v/>
      </c>
      <c r="E925" s="28" t="str">
        <f>IFERROR(VLOOKUP(ACOMPANHAMENTO_03[[#This Row],[MAT]],FUNCIONARIOS[],4,FALSE),"")</f>
        <v/>
      </c>
      <c r="F925" s="8"/>
      <c r="G925" s="7"/>
      <c r="H925" s="28" t="str">
        <f>IFERROR(VLOOKUP(ACOMPANHAMENTO_03[[#This Row],[COD.S]],TABELA_PRODUÇÃO[[COD]:[SERVIÇOS]],3,FALSE),"")</f>
        <v/>
      </c>
      <c r="I925" s="28" t="str">
        <f>IFERROR(VLOOKUP(ACOMPANHAMENTO_03[[#This Row],[COD.S]],TABELA_PRODUÇÃO[[COD]:[UND.]],4,FALSE),"")</f>
        <v/>
      </c>
      <c r="J925" s="141"/>
      <c r="K925" s="58"/>
      <c r="L925" s="9"/>
      <c r="M92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2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2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25" s="140">
        <f>ACOMPANHAMENTO_03[[#This Row],[QUANT]]</f>
        <v>0</v>
      </c>
    </row>
    <row r="926" spans="2:16" x14ac:dyDescent="0.25">
      <c r="B926" s="140" t="str">
        <f>IF(ACOMPANHAMENTO_03[[#This Row],[MAT]]="","",COUNTA($C$8:C926))</f>
        <v/>
      </c>
      <c r="C926" s="3"/>
      <c r="D926" s="28" t="str">
        <f>IFERROR(VLOOKUP(ACOMPANHAMENTO_03[[#This Row],[MAT]],FUNCIONARIOS[],3,FALSE),"")</f>
        <v/>
      </c>
      <c r="E926" s="28" t="str">
        <f>IFERROR(VLOOKUP(ACOMPANHAMENTO_03[[#This Row],[MAT]],FUNCIONARIOS[],4,FALSE),"")</f>
        <v/>
      </c>
      <c r="F926" s="8"/>
      <c r="G926" s="7"/>
      <c r="H926" s="28" t="str">
        <f>IFERROR(VLOOKUP(ACOMPANHAMENTO_03[[#This Row],[COD.S]],TABELA_PRODUÇÃO[[COD]:[SERVIÇOS]],3,FALSE),"")</f>
        <v/>
      </c>
      <c r="I926" s="28" t="str">
        <f>IFERROR(VLOOKUP(ACOMPANHAMENTO_03[[#This Row],[COD.S]],TABELA_PRODUÇÃO[[COD]:[UND.]],4,FALSE),"")</f>
        <v/>
      </c>
      <c r="J926" s="141"/>
      <c r="K926" s="58"/>
      <c r="L926" s="9"/>
      <c r="M92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2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2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26" s="140">
        <f>ACOMPANHAMENTO_03[[#This Row],[QUANT]]</f>
        <v>0</v>
      </c>
    </row>
    <row r="927" spans="2:16" x14ac:dyDescent="0.25">
      <c r="B927" s="140" t="str">
        <f>IF(ACOMPANHAMENTO_03[[#This Row],[MAT]]="","",COUNTA($C$8:C927))</f>
        <v/>
      </c>
      <c r="C927" s="3"/>
      <c r="D927" s="28" t="str">
        <f>IFERROR(VLOOKUP(ACOMPANHAMENTO_03[[#This Row],[MAT]],FUNCIONARIOS[],3,FALSE),"")</f>
        <v/>
      </c>
      <c r="E927" s="28" t="str">
        <f>IFERROR(VLOOKUP(ACOMPANHAMENTO_03[[#This Row],[MAT]],FUNCIONARIOS[],4,FALSE),"")</f>
        <v/>
      </c>
      <c r="F927" s="8"/>
      <c r="G927" s="7"/>
      <c r="H927" s="28" t="str">
        <f>IFERROR(VLOOKUP(ACOMPANHAMENTO_03[[#This Row],[COD.S]],TABELA_PRODUÇÃO[[COD]:[SERVIÇOS]],3,FALSE),"")</f>
        <v/>
      </c>
      <c r="I927" s="28" t="str">
        <f>IFERROR(VLOOKUP(ACOMPANHAMENTO_03[[#This Row],[COD.S]],TABELA_PRODUÇÃO[[COD]:[UND.]],4,FALSE),"")</f>
        <v/>
      </c>
      <c r="J927" s="141"/>
      <c r="K927" s="58"/>
      <c r="L927" s="9"/>
      <c r="M92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2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2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27" s="140">
        <f>ACOMPANHAMENTO_03[[#This Row],[QUANT]]</f>
        <v>0</v>
      </c>
    </row>
    <row r="928" spans="2:16" x14ac:dyDescent="0.25">
      <c r="B928" s="140" t="str">
        <f>IF(ACOMPANHAMENTO_03[[#This Row],[MAT]]="","",COUNTA($C$8:C928))</f>
        <v/>
      </c>
      <c r="C928" s="3"/>
      <c r="D928" s="28" t="str">
        <f>IFERROR(VLOOKUP(ACOMPANHAMENTO_03[[#This Row],[MAT]],FUNCIONARIOS[],3,FALSE),"")</f>
        <v/>
      </c>
      <c r="E928" s="28" t="str">
        <f>IFERROR(VLOOKUP(ACOMPANHAMENTO_03[[#This Row],[MAT]],FUNCIONARIOS[],4,FALSE),"")</f>
        <v/>
      </c>
      <c r="F928" s="8"/>
      <c r="G928" s="7"/>
      <c r="H928" s="28" t="str">
        <f>IFERROR(VLOOKUP(ACOMPANHAMENTO_03[[#This Row],[COD.S]],TABELA_PRODUÇÃO[[COD]:[SERVIÇOS]],3,FALSE),"")</f>
        <v/>
      </c>
      <c r="I928" s="28" t="str">
        <f>IFERROR(VLOOKUP(ACOMPANHAMENTO_03[[#This Row],[COD.S]],TABELA_PRODUÇÃO[[COD]:[UND.]],4,FALSE),"")</f>
        <v/>
      </c>
      <c r="J928" s="141"/>
      <c r="K928" s="58"/>
      <c r="L928" s="9"/>
      <c r="M92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2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2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28" s="140">
        <f>ACOMPANHAMENTO_03[[#This Row],[QUANT]]</f>
        <v>0</v>
      </c>
    </row>
    <row r="929" spans="2:16" x14ac:dyDescent="0.25">
      <c r="B929" s="140" t="str">
        <f>IF(ACOMPANHAMENTO_03[[#This Row],[MAT]]="","",COUNTA($C$8:C929))</f>
        <v/>
      </c>
      <c r="C929" s="3"/>
      <c r="D929" s="28" t="str">
        <f>IFERROR(VLOOKUP(ACOMPANHAMENTO_03[[#This Row],[MAT]],FUNCIONARIOS[],3,FALSE),"")</f>
        <v/>
      </c>
      <c r="E929" s="28" t="str">
        <f>IFERROR(VLOOKUP(ACOMPANHAMENTO_03[[#This Row],[MAT]],FUNCIONARIOS[],4,FALSE),"")</f>
        <v/>
      </c>
      <c r="F929" s="8"/>
      <c r="G929" s="7"/>
      <c r="H929" s="28" t="str">
        <f>IFERROR(VLOOKUP(ACOMPANHAMENTO_03[[#This Row],[COD.S]],TABELA_PRODUÇÃO[[COD]:[SERVIÇOS]],3,FALSE),"")</f>
        <v/>
      </c>
      <c r="I929" s="28" t="str">
        <f>IFERROR(VLOOKUP(ACOMPANHAMENTO_03[[#This Row],[COD.S]],TABELA_PRODUÇÃO[[COD]:[UND.]],4,FALSE),"")</f>
        <v/>
      </c>
      <c r="J929" s="141"/>
      <c r="K929" s="58"/>
      <c r="L929" s="9"/>
      <c r="M92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2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2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29" s="140">
        <f>ACOMPANHAMENTO_03[[#This Row],[QUANT]]</f>
        <v>0</v>
      </c>
    </row>
    <row r="930" spans="2:16" x14ac:dyDescent="0.25">
      <c r="B930" s="140" t="str">
        <f>IF(ACOMPANHAMENTO_03[[#This Row],[MAT]]="","",COUNTA($C$8:C930))</f>
        <v/>
      </c>
      <c r="C930" s="3"/>
      <c r="D930" s="28" t="str">
        <f>IFERROR(VLOOKUP(ACOMPANHAMENTO_03[[#This Row],[MAT]],FUNCIONARIOS[],3,FALSE),"")</f>
        <v/>
      </c>
      <c r="E930" s="28" t="str">
        <f>IFERROR(VLOOKUP(ACOMPANHAMENTO_03[[#This Row],[MAT]],FUNCIONARIOS[],4,FALSE),"")</f>
        <v/>
      </c>
      <c r="F930" s="8"/>
      <c r="G930" s="7"/>
      <c r="H930" s="28" t="str">
        <f>IFERROR(VLOOKUP(ACOMPANHAMENTO_03[[#This Row],[COD.S]],TABELA_PRODUÇÃO[[COD]:[SERVIÇOS]],3,FALSE),"")</f>
        <v/>
      </c>
      <c r="I930" s="28" t="str">
        <f>IFERROR(VLOOKUP(ACOMPANHAMENTO_03[[#This Row],[COD.S]],TABELA_PRODUÇÃO[[COD]:[UND.]],4,FALSE),"")</f>
        <v/>
      </c>
      <c r="J930" s="141"/>
      <c r="K930" s="58"/>
      <c r="L930" s="9"/>
      <c r="M93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3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3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30" s="140">
        <f>ACOMPANHAMENTO_03[[#This Row],[QUANT]]</f>
        <v>0</v>
      </c>
    </row>
    <row r="931" spans="2:16" x14ac:dyDescent="0.25">
      <c r="B931" s="140" t="str">
        <f>IF(ACOMPANHAMENTO_03[[#This Row],[MAT]]="","",COUNTA($C$8:C931))</f>
        <v/>
      </c>
      <c r="C931" s="3"/>
      <c r="D931" s="28" t="str">
        <f>IFERROR(VLOOKUP(ACOMPANHAMENTO_03[[#This Row],[MAT]],FUNCIONARIOS[],3,FALSE),"")</f>
        <v/>
      </c>
      <c r="E931" s="28" t="str">
        <f>IFERROR(VLOOKUP(ACOMPANHAMENTO_03[[#This Row],[MAT]],FUNCIONARIOS[],4,FALSE),"")</f>
        <v/>
      </c>
      <c r="F931" s="8"/>
      <c r="G931" s="7"/>
      <c r="H931" s="28" t="str">
        <f>IFERROR(VLOOKUP(ACOMPANHAMENTO_03[[#This Row],[COD.S]],TABELA_PRODUÇÃO[[COD]:[SERVIÇOS]],3,FALSE),"")</f>
        <v/>
      </c>
      <c r="I931" s="28" t="str">
        <f>IFERROR(VLOOKUP(ACOMPANHAMENTO_03[[#This Row],[COD.S]],TABELA_PRODUÇÃO[[COD]:[UND.]],4,FALSE),"")</f>
        <v/>
      </c>
      <c r="J931" s="141"/>
      <c r="K931" s="58"/>
      <c r="L931" s="9"/>
      <c r="M93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3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3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31" s="140">
        <f>ACOMPANHAMENTO_03[[#This Row],[QUANT]]</f>
        <v>0</v>
      </c>
    </row>
    <row r="932" spans="2:16" x14ac:dyDescent="0.25">
      <c r="B932" s="140" t="str">
        <f>IF(ACOMPANHAMENTO_03[[#This Row],[MAT]]="","",COUNTA($C$8:C932))</f>
        <v/>
      </c>
      <c r="C932" s="3"/>
      <c r="D932" s="28" t="str">
        <f>IFERROR(VLOOKUP(ACOMPANHAMENTO_03[[#This Row],[MAT]],FUNCIONARIOS[],3,FALSE),"")</f>
        <v/>
      </c>
      <c r="E932" s="28" t="str">
        <f>IFERROR(VLOOKUP(ACOMPANHAMENTO_03[[#This Row],[MAT]],FUNCIONARIOS[],4,FALSE),"")</f>
        <v/>
      </c>
      <c r="F932" s="8"/>
      <c r="G932" s="7"/>
      <c r="H932" s="28" t="str">
        <f>IFERROR(VLOOKUP(ACOMPANHAMENTO_03[[#This Row],[COD.S]],TABELA_PRODUÇÃO[[COD]:[SERVIÇOS]],3,FALSE),"")</f>
        <v/>
      </c>
      <c r="I932" s="28" t="str">
        <f>IFERROR(VLOOKUP(ACOMPANHAMENTO_03[[#This Row],[COD.S]],TABELA_PRODUÇÃO[[COD]:[UND.]],4,FALSE),"")</f>
        <v/>
      </c>
      <c r="J932" s="141"/>
      <c r="K932" s="58"/>
      <c r="L932" s="9"/>
      <c r="M93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3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3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32" s="140">
        <f>ACOMPANHAMENTO_03[[#This Row],[QUANT]]</f>
        <v>0</v>
      </c>
    </row>
    <row r="933" spans="2:16" x14ac:dyDescent="0.25">
      <c r="B933" s="140" t="str">
        <f>IF(ACOMPANHAMENTO_03[[#This Row],[MAT]]="","",COUNTA($C$8:C933))</f>
        <v/>
      </c>
      <c r="C933" s="3"/>
      <c r="D933" s="28" t="str">
        <f>IFERROR(VLOOKUP(ACOMPANHAMENTO_03[[#This Row],[MAT]],FUNCIONARIOS[],3,FALSE),"")</f>
        <v/>
      </c>
      <c r="E933" s="28" t="str">
        <f>IFERROR(VLOOKUP(ACOMPANHAMENTO_03[[#This Row],[MAT]],FUNCIONARIOS[],4,FALSE),"")</f>
        <v/>
      </c>
      <c r="F933" s="8"/>
      <c r="G933" s="7"/>
      <c r="H933" s="28" t="str">
        <f>IFERROR(VLOOKUP(ACOMPANHAMENTO_03[[#This Row],[COD.S]],TABELA_PRODUÇÃO[[COD]:[SERVIÇOS]],3,FALSE),"")</f>
        <v/>
      </c>
      <c r="I933" s="28" t="str">
        <f>IFERROR(VLOOKUP(ACOMPANHAMENTO_03[[#This Row],[COD.S]],TABELA_PRODUÇÃO[[COD]:[UND.]],4,FALSE),"")</f>
        <v/>
      </c>
      <c r="J933" s="141"/>
      <c r="K933" s="58"/>
      <c r="L933" s="9"/>
      <c r="M93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3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3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33" s="140">
        <f>ACOMPANHAMENTO_03[[#This Row],[QUANT]]</f>
        <v>0</v>
      </c>
    </row>
    <row r="934" spans="2:16" x14ac:dyDescent="0.25">
      <c r="B934" s="140" t="str">
        <f>IF(ACOMPANHAMENTO_03[[#This Row],[MAT]]="","",COUNTA($C$8:C934))</f>
        <v/>
      </c>
      <c r="C934" s="3"/>
      <c r="D934" s="28" t="str">
        <f>IFERROR(VLOOKUP(ACOMPANHAMENTO_03[[#This Row],[MAT]],FUNCIONARIOS[],3,FALSE),"")</f>
        <v/>
      </c>
      <c r="E934" s="28" t="str">
        <f>IFERROR(VLOOKUP(ACOMPANHAMENTO_03[[#This Row],[MAT]],FUNCIONARIOS[],4,FALSE),"")</f>
        <v/>
      </c>
      <c r="F934" s="8"/>
      <c r="G934" s="7"/>
      <c r="H934" s="28" t="str">
        <f>IFERROR(VLOOKUP(ACOMPANHAMENTO_03[[#This Row],[COD.S]],TABELA_PRODUÇÃO[[COD]:[SERVIÇOS]],3,FALSE),"")</f>
        <v/>
      </c>
      <c r="I934" s="28" t="str">
        <f>IFERROR(VLOOKUP(ACOMPANHAMENTO_03[[#This Row],[COD.S]],TABELA_PRODUÇÃO[[COD]:[UND.]],4,FALSE),"")</f>
        <v/>
      </c>
      <c r="J934" s="141"/>
      <c r="K934" s="58"/>
      <c r="L934" s="9"/>
      <c r="M93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3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3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34" s="140">
        <f>ACOMPANHAMENTO_03[[#This Row],[QUANT]]</f>
        <v>0</v>
      </c>
    </row>
    <row r="935" spans="2:16" x14ac:dyDescent="0.25">
      <c r="B935" s="140" t="str">
        <f>IF(ACOMPANHAMENTO_03[[#This Row],[MAT]]="","",COUNTA($C$8:C935))</f>
        <v/>
      </c>
      <c r="C935" s="3"/>
      <c r="D935" s="28" t="str">
        <f>IFERROR(VLOOKUP(ACOMPANHAMENTO_03[[#This Row],[MAT]],FUNCIONARIOS[],3,FALSE),"")</f>
        <v/>
      </c>
      <c r="E935" s="28" t="str">
        <f>IFERROR(VLOOKUP(ACOMPANHAMENTO_03[[#This Row],[MAT]],FUNCIONARIOS[],4,FALSE),"")</f>
        <v/>
      </c>
      <c r="F935" s="8"/>
      <c r="G935" s="7"/>
      <c r="H935" s="28" t="str">
        <f>IFERROR(VLOOKUP(ACOMPANHAMENTO_03[[#This Row],[COD.S]],TABELA_PRODUÇÃO[[COD]:[SERVIÇOS]],3,FALSE),"")</f>
        <v/>
      </c>
      <c r="I935" s="28" t="str">
        <f>IFERROR(VLOOKUP(ACOMPANHAMENTO_03[[#This Row],[COD.S]],TABELA_PRODUÇÃO[[COD]:[UND.]],4,FALSE),"")</f>
        <v/>
      </c>
      <c r="J935" s="141"/>
      <c r="K935" s="58"/>
      <c r="L935" s="9"/>
      <c r="M93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3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3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35" s="140">
        <f>ACOMPANHAMENTO_03[[#This Row],[QUANT]]</f>
        <v>0</v>
      </c>
    </row>
    <row r="936" spans="2:16" x14ac:dyDescent="0.25">
      <c r="B936" s="140" t="str">
        <f>IF(ACOMPANHAMENTO_03[[#This Row],[MAT]]="","",COUNTA($C$8:C936))</f>
        <v/>
      </c>
      <c r="C936" s="3"/>
      <c r="D936" s="28" t="str">
        <f>IFERROR(VLOOKUP(ACOMPANHAMENTO_03[[#This Row],[MAT]],FUNCIONARIOS[],3,FALSE),"")</f>
        <v/>
      </c>
      <c r="E936" s="28" t="str">
        <f>IFERROR(VLOOKUP(ACOMPANHAMENTO_03[[#This Row],[MAT]],FUNCIONARIOS[],4,FALSE),"")</f>
        <v/>
      </c>
      <c r="F936" s="8"/>
      <c r="G936" s="7"/>
      <c r="H936" s="28" t="str">
        <f>IFERROR(VLOOKUP(ACOMPANHAMENTO_03[[#This Row],[COD.S]],TABELA_PRODUÇÃO[[COD]:[SERVIÇOS]],3,FALSE),"")</f>
        <v/>
      </c>
      <c r="I936" s="28" t="str">
        <f>IFERROR(VLOOKUP(ACOMPANHAMENTO_03[[#This Row],[COD.S]],TABELA_PRODUÇÃO[[COD]:[UND.]],4,FALSE),"")</f>
        <v/>
      </c>
      <c r="J936" s="141"/>
      <c r="K936" s="58"/>
      <c r="L936" s="9"/>
      <c r="M93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3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3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36" s="140">
        <f>ACOMPANHAMENTO_03[[#This Row],[QUANT]]</f>
        <v>0</v>
      </c>
    </row>
    <row r="937" spans="2:16" x14ac:dyDescent="0.25">
      <c r="B937" s="140" t="str">
        <f>IF(ACOMPANHAMENTO_03[[#This Row],[MAT]]="","",COUNTA($C$8:C937))</f>
        <v/>
      </c>
      <c r="C937" s="3"/>
      <c r="D937" s="28" t="str">
        <f>IFERROR(VLOOKUP(ACOMPANHAMENTO_03[[#This Row],[MAT]],FUNCIONARIOS[],3,FALSE),"")</f>
        <v/>
      </c>
      <c r="E937" s="28" t="str">
        <f>IFERROR(VLOOKUP(ACOMPANHAMENTO_03[[#This Row],[MAT]],FUNCIONARIOS[],4,FALSE),"")</f>
        <v/>
      </c>
      <c r="F937" s="8"/>
      <c r="G937" s="7"/>
      <c r="H937" s="28" t="str">
        <f>IFERROR(VLOOKUP(ACOMPANHAMENTO_03[[#This Row],[COD.S]],TABELA_PRODUÇÃO[[COD]:[SERVIÇOS]],3,FALSE),"")</f>
        <v/>
      </c>
      <c r="I937" s="28" t="str">
        <f>IFERROR(VLOOKUP(ACOMPANHAMENTO_03[[#This Row],[COD.S]],TABELA_PRODUÇÃO[[COD]:[UND.]],4,FALSE),"")</f>
        <v/>
      </c>
      <c r="J937" s="141"/>
      <c r="K937" s="58"/>
      <c r="L937" s="9"/>
      <c r="M93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3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3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37" s="140">
        <f>ACOMPANHAMENTO_03[[#This Row],[QUANT]]</f>
        <v>0</v>
      </c>
    </row>
    <row r="938" spans="2:16" x14ac:dyDescent="0.25">
      <c r="B938" s="140" t="str">
        <f>IF(ACOMPANHAMENTO_03[[#This Row],[MAT]]="","",COUNTA($C$8:C938))</f>
        <v/>
      </c>
      <c r="C938" s="3"/>
      <c r="D938" s="28" t="str">
        <f>IFERROR(VLOOKUP(ACOMPANHAMENTO_03[[#This Row],[MAT]],FUNCIONARIOS[],3,FALSE),"")</f>
        <v/>
      </c>
      <c r="E938" s="28" t="str">
        <f>IFERROR(VLOOKUP(ACOMPANHAMENTO_03[[#This Row],[MAT]],FUNCIONARIOS[],4,FALSE),"")</f>
        <v/>
      </c>
      <c r="F938" s="8"/>
      <c r="G938" s="7"/>
      <c r="H938" s="28" t="str">
        <f>IFERROR(VLOOKUP(ACOMPANHAMENTO_03[[#This Row],[COD.S]],TABELA_PRODUÇÃO[[COD]:[SERVIÇOS]],3,FALSE),"")</f>
        <v/>
      </c>
      <c r="I938" s="28" t="str">
        <f>IFERROR(VLOOKUP(ACOMPANHAMENTO_03[[#This Row],[COD.S]],TABELA_PRODUÇÃO[[COD]:[UND.]],4,FALSE),"")</f>
        <v/>
      </c>
      <c r="J938" s="141"/>
      <c r="K938" s="58"/>
      <c r="L938" s="9"/>
      <c r="M93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3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3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38" s="140">
        <f>ACOMPANHAMENTO_03[[#This Row],[QUANT]]</f>
        <v>0</v>
      </c>
    </row>
    <row r="939" spans="2:16" x14ac:dyDescent="0.25">
      <c r="B939" s="140" t="str">
        <f>IF(ACOMPANHAMENTO_03[[#This Row],[MAT]]="","",COUNTA($C$8:C939))</f>
        <v/>
      </c>
      <c r="C939" s="3"/>
      <c r="D939" s="28" t="str">
        <f>IFERROR(VLOOKUP(ACOMPANHAMENTO_03[[#This Row],[MAT]],FUNCIONARIOS[],3,FALSE),"")</f>
        <v/>
      </c>
      <c r="E939" s="28" t="str">
        <f>IFERROR(VLOOKUP(ACOMPANHAMENTO_03[[#This Row],[MAT]],FUNCIONARIOS[],4,FALSE),"")</f>
        <v/>
      </c>
      <c r="F939" s="8"/>
      <c r="G939" s="7"/>
      <c r="H939" s="28" t="str">
        <f>IFERROR(VLOOKUP(ACOMPANHAMENTO_03[[#This Row],[COD.S]],TABELA_PRODUÇÃO[[COD]:[SERVIÇOS]],3,FALSE),"")</f>
        <v/>
      </c>
      <c r="I939" s="28" t="str">
        <f>IFERROR(VLOOKUP(ACOMPANHAMENTO_03[[#This Row],[COD.S]],TABELA_PRODUÇÃO[[COD]:[UND.]],4,FALSE),"")</f>
        <v/>
      </c>
      <c r="J939" s="141"/>
      <c r="K939" s="58"/>
      <c r="L939" s="9"/>
      <c r="M93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3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3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39" s="140">
        <f>ACOMPANHAMENTO_03[[#This Row],[QUANT]]</f>
        <v>0</v>
      </c>
    </row>
    <row r="940" spans="2:16" x14ac:dyDescent="0.25">
      <c r="B940" s="140" t="str">
        <f>IF(ACOMPANHAMENTO_03[[#This Row],[MAT]]="","",COUNTA($C$8:C940))</f>
        <v/>
      </c>
      <c r="C940" s="3"/>
      <c r="D940" s="28" t="str">
        <f>IFERROR(VLOOKUP(ACOMPANHAMENTO_03[[#This Row],[MAT]],FUNCIONARIOS[],3,FALSE),"")</f>
        <v/>
      </c>
      <c r="E940" s="28" t="str">
        <f>IFERROR(VLOOKUP(ACOMPANHAMENTO_03[[#This Row],[MAT]],FUNCIONARIOS[],4,FALSE),"")</f>
        <v/>
      </c>
      <c r="F940" s="8"/>
      <c r="G940" s="7"/>
      <c r="H940" s="28" t="str">
        <f>IFERROR(VLOOKUP(ACOMPANHAMENTO_03[[#This Row],[COD.S]],TABELA_PRODUÇÃO[[COD]:[SERVIÇOS]],3,FALSE),"")</f>
        <v/>
      </c>
      <c r="I940" s="28" t="str">
        <f>IFERROR(VLOOKUP(ACOMPANHAMENTO_03[[#This Row],[COD.S]],TABELA_PRODUÇÃO[[COD]:[UND.]],4,FALSE),"")</f>
        <v/>
      </c>
      <c r="J940" s="141"/>
      <c r="K940" s="58"/>
      <c r="L940" s="9"/>
      <c r="M94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4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4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40" s="140">
        <f>ACOMPANHAMENTO_03[[#This Row],[QUANT]]</f>
        <v>0</v>
      </c>
    </row>
    <row r="941" spans="2:16" x14ac:dyDescent="0.25">
      <c r="B941" s="140" t="str">
        <f>IF(ACOMPANHAMENTO_03[[#This Row],[MAT]]="","",COUNTA($C$8:C941))</f>
        <v/>
      </c>
      <c r="C941" s="3"/>
      <c r="D941" s="28" t="str">
        <f>IFERROR(VLOOKUP(ACOMPANHAMENTO_03[[#This Row],[MAT]],FUNCIONARIOS[],3,FALSE),"")</f>
        <v/>
      </c>
      <c r="E941" s="28" t="str">
        <f>IFERROR(VLOOKUP(ACOMPANHAMENTO_03[[#This Row],[MAT]],FUNCIONARIOS[],4,FALSE),"")</f>
        <v/>
      </c>
      <c r="F941" s="8"/>
      <c r="G941" s="7"/>
      <c r="H941" s="28" t="str">
        <f>IFERROR(VLOOKUP(ACOMPANHAMENTO_03[[#This Row],[COD.S]],TABELA_PRODUÇÃO[[COD]:[SERVIÇOS]],3,FALSE),"")</f>
        <v/>
      </c>
      <c r="I941" s="28" t="str">
        <f>IFERROR(VLOOKUP(ACOMPANHAMENTO_03[[#This Row],[COD.S]],TABELA_PRODUÇÃO[[COD]:[UND.]],4,FALSE),"")</f>
        <v/>
      </c>
      <c r="J941" s="141"/>
      <c r="K941" s="58"/>
      <c r="L941" s="9"/>
      <c r="M94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4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4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41" s="140">
        <f>ACOMPANHAMENTO_03[[#This Row],[QUANT]]</f>
        <v>0</v>
      </c>
    </row>
    <row r="942" spans="2:16" x14ac:dyDescent="0.25">
      <c r="B942" s="140" t="str">
        <f>IF(ACOMPANHAMENTO_03[[#This Row],[MAT]]="","",COUNTA($C$8:C942))</f>
        <v/>
      </c>
      <c r="C942" s="3"/>
      <c r="D942" s="28" t="str">
        <f>IFERROR(VLOOKUP(ACOMPANHAMENTO_03[[#This Row],[MAT]],FUNCIONARIOS[],3,FALSE),"")</f>
        <v/>
      </c>
      <c r="E942" s="28" t="str">
        <f>IFERROR(VLOOKUP(ACOMPANHAMENTO_03[[#This Row],[MAT]],FUNCIONARIOS[],4,FALSE),"")</f>
        <v/>
      </c>
      <c r="F942" s="8"/>
      <c r="G942" s="7"/>
      <c r="H942" s="28" t="str">
        <f>IFERROR(VLOOKUP(ACOMPANHAMENTO_03[[#This Row],[COD.S]],TABELA_PRODUÇÃO[[COD]:[SERVIÇOS]],3,FALSE),"")</f>
        <v/>
      </c>
      <c r="I942" s="28" t="str">
        <f>IFERROR(VLOOKUP(ACOMPANHAMENTO_03[[#This Row],[COD.S]],TABELA_PRODUÇÃO[[COD]:[UND.]],4,FALSE),"")</f>
        <v/>
      </c>
      <c r="J942" s="141"/>
      <c r="K942" s="58"/>
      <c r="L942" s="9"/>
      <c r="M94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4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4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42" s="140">
        <f>ACOMPANHAMENTO_03[[#This Row],[QUANT]]</f>
        <v>0</v>
      </c>
    </row>
    <row r="943" spans="2:16" x14ac:dyDescent="0.25">
      <c r="B943" s="140" t="str">
        <f>IF(ACOMPANHAMENTO_03[[#This Row],[MAT]]="","",COUNTA($C$8:C943))</f>
        <v/>
      </c>
      <c r="C943" s="3"/>
      <c r="D943" s="28" t="str">
        <f>IFERROR(VLOOKUP(ACOMPANHAMENTO_03[[#This Row],[MAT]],FUNCIONARIOS[],3,FALSE),"")</f>
        <v/>
      </c>
      <c r="E943" s="28" t="str">
        <f>IFERROR(VLOOKUP(ACOMPANHAMENTO_03[[#This Row],[MAT]],FUNCIONARIOS[],4,FALSE),"")</f>
        <v/>
      </c>
      <c r="F943" s="8"/>
      <c r="G943" s="7"/>
      <c r="H943" s="28" t="str">
        <f>IFERROR(VLOOKUP(ACOMPANHAMENTO_03[[#This Row],[COD.S]],TABELA_PRODUÇÃO[[COD]:[SERVIÇOS]],3,FALSE),"")</f>
        <v/>
      </c>
      <c r="I943" s="28" t="str">
        <f>IFERROR(VLOOKUP(ACOMPANHAMENTO_03[[#This Row],[COD.S]],TABELA_PRODUÇÃO[[COD]:[UND.]],4,FALSE),"")</f>
        <v/>
      </c>
      <c r="J943" s="141"/>
      <c r="K943" s="58"/>
      <c r="L943" s="9"/>
      <c r="M94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4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4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43" s="140">
        <f>ACOMPANHAMENTO_03[[#This Row],[QUANT]]</f>
        <v>0</v>
      </c>
    </row>
    <row r="944" spans="2:16" x14ac:dyDescent="0.25">
      <c r="B944" s="140" t="str">
        <f>IF(ACOMPANHAMENTO_03[[#This Row],[MAT]]="","",COUNTA($C$8:C944))</f>
        <v/>
      </c>
      <c r="C944" s="3"/>
      <c r="D944" s="28" t="str">
        <f>IFERROR(VLOOKUP(ACOMPANHAMENTO_03[[#This Row],[MAT]],FUNCIONARIOS[],3,FALSE),"")</f>
        <v/>
      </c>
      <c r="E944" s="28" t="str">
        <f>IFERROR(VLOOKUP(ACOMPANHAMENTO_03[[#This Row],[MAT]],FUNCIONARIOS[],4,FALSE),"")</f>
        <v/>
      </c>
      <c r="F944" s="8"/>
      <c r="G944" s="7"/>
      <c r="H944" s="28" t="str">
        <f>IFERROR(VLOOKUP(ACOMPANHAMENTO_03[[#This Row],[COD.S]],TABELA_PRODUÇÃO[[COD]:[SERVIÇOS]],3,FALSE),"")</f>
        <v/>
      </c>
      <c r="I944" s="28" t="str">
        <f>IFERROR(VLOOKUP(ACOMPANHAMENTO_03[[#This Row],[COD.S]],TABELA_PRODUÇÃO[[COD]:[UND.]],4,FALSE),"")</f>
        <v/>
      </c>
      <c r="J944" s="141"/>
      <c r="K944" s="58"/>
      <c r="L944" s="9"/>
      <c r="M94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4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4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44" s="140">
        <f>ACOMPANHAMENTO_03[[#This Row],[QUANT]]</f>
        <v>0</v>
      </c>
    </row>
    <row r="945" spans="2:16" x14ac:dyDescent="0.25">
      <c r="B945" s="140" t="str">
        <f>IF(ACOMPANHAMENTO_03[[#This Row],[MAT]]="","",COUNTA($C$8:C945))</f>
        <v/>
      </c>
      <c r="C945" s="3"/>
      <c r="D945" s="28" t="str">
        <f>IFERROR(VLOOKUP(ACOMPANHAMENTO_03[[#This Row],[MAT]],FUNCIONARIOS[],3,FALSE),"")</f>
        <v/>
      </c>
      <c r="E945" s="28" t="str">
        <f>IFERROR(VLOOKUP(ACOMPANHAMENTO_03[[#This Row],[MAT]],FUNCIONARIOS[],4,FALSE),"")</f>
        <v/>
      </c>
      <c r="F945" s="8"/>
      <c r="G945" s="7"/>
      <c r="H945" s="28" t="str">
        <f>IFERROR(VLOOKUP(ACOMPANHAMENTO_03[[#This Row],[COD.S]],TABELA_PRODUÇÃO[[COD]:[SERVIÇOS]],3,FALSE),"")</f>
        <v/>
      </c>
      <c r="I945" s="28" t="str">
        <f>IFERROR(VLOOKUP(ACOMPANHAMENTO_03[[#This Row],[COD.S]],TABELA_PRODUÇÃO[[COD]:[UND.]],4,FALSE),"")</f>
        <v/>
      </c>
      <c r="J945" s="141"/>
      <c r="K945" s="58"/>
      <c r="L945" s="9"/>
      <c r="M94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4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4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45" s="140">
        <f>ACOMPANHAMENTO_03[[#This Row],[QUANT]]</f>
        <v>0</v>
      </c>
    </row>
    <row r="946" spans="2:16" x14ac:dyDescent="0.25">
      <c r="B946" s="140" t="str">
        <f>IF(ACOMPANHAMENTO_03[[#This Row],[MAT]]="","",COUNTA($C$8:C946))</f>
        <v/>
      </c>
      <c r="C946" s="3"/>
      <c r="D946" s="28" t="str">
        <f>IFERROR(VLOOKUP(ACOMPANHAMENTO_03[[#This Row],[MAT]],FUNCIONARIOS[],3,FALSE),"")</f>
        <v/>
      </c>
      <c r="E946" s="28" t="str">
        <f>IFERROR(VLOOKUP(ACOMPANHAMENTO_03[[#This Row],[MAT]],FUNCIONARIOS[],4,FALSE),"")</f>
        <v/>
      </c>
      <c r="F946" s="8"/>
      <c r="G946" s="7"/>
      <c r="H946" s="28" t="str">
        <f>IFERROR(VLOOKUP(ACOMPANHAMENTO_03[[#This Row],[COD.S]],TABELA_PRODUÇÃO[[COD]:[SERVIÇOS]],3,FALSE),"")</f>
        <v/>
      </c>
      <c r="I946" s="28" t="str">
        <f>IFERROR(VLOOKUP(ACOMPANHAMENTO_03[[#This Row],[COD.S]],TABELA_PRODUÇÃO[[COD]:[UND.]],4,FALSE),"")</f>
        <v/>
      </c>
      <c r="J946" s="141"/>
      <c r="K946" s="58"/>
      <c r="L946" s="9"/>
      <c r="M94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4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4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46" s="140">
        <f>ACOMPANHAMENTO_03[[#This Row],[QUANT]]</f>
        <v>0</v>
      </c>
    </row>
    <row r="947" spans="2:16" x14ac:dyDescent="0.25">
      <c r="B947" s="140" t="str">
        <f>IF(ACOMPANHAMENTO_03[[#This Row],[MAT]]="","",COUNTA($C$8:C947))</f>
        <v/>
      </c>
      <c r="C947" s="3"/>
      <c r="D947" s="28" t="str">
        <f>IFERROR(VLOOKUP(ACOMPANHAMENTO_03[[#This Row],[MAT]],FUNCIONARIOS[],3,FALSE),"")</f>
        <v/>
      </c>
      <c r="E947" s="28" t="str">
        <f>IFERROR(VLOOKUP(ACOMPANHAMENTO_03[[#This Row],[MAT]],FUNCIONARIOS[],4,FALSE),"")</f>
        <v/>
      </c>
      <c r="F947" s="8"/>
      <c r="G947" s="7"/>
      <c r="H947" s="28" t="str">
        <f>IFERROR(VLOOKUP(ACOMPANHAMENTO_03[[#This Row],[COD.S]],TABELA_PRODUÇÃO[[COD]:[SERVIÇOS]],3,FALSE),"")</f>
        <v/>
      </c>
      <c r="I947" s="28" t="str">
        <f>IFERROR(VLOOKUP(ACOMPANHAMENTO_03[[#This Row],[COD.S]],TABELA_PRODUÇÃO[[COD]:[UND.]],4,FALSE),"")</f>
        <v/>
      </c>
      <c r="J947" s="141"/>
      <c r="K947" s="58"/>
      <c r="L947" s="9"/>
      <c r="M94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4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4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47" s="140">
        <f>ACOMPANHAMENTO_03[[#This Row],[QUANT]]</f>
        <v>0</v>
      </c>
    </row>
    <row r="948" spans="2:16" x14ac:dyDescent="0.25">
      <c r="B948" s="140" t="str">
        <f>IF(ACOMPANHAMENTO_03[[#This Row],[MAT]]="","",COUNTA($C$8:C948))</f>
        <v/>
      </c>
      <c r="C948" s="3"/>
      <c r="D948" s="28" t="str">
        <f>IFERROR(VLOOKUP(ACOMPANHAMENTO_03[[#This Row],[MAT]],FUNCIONARIOS[],3,FALSE),"")</f>
        <v/>
      </c>
      <c r="E948" s="28" t="str">
        <f>IFERROR(VLOOKUP(ACOMPANHAMENTO_03[[#This Row],[MAT]],FUNCIONARIOS[],4,FALSE),"")</f>
        <v/>
      </c>
      <c r="F948" s="8"/>
      <c r="G948" s="7"/>
      <c r="H948" s="28" t="str">
        <f>IFERROR(VLOOKUP(ACOMPANHAMENTO_03[[#This Row],[COD.S]],TABELA_PRODUÇÃO[[COD]:[SERVIÇOS]],3,FALSE),"")</f>
        <v/>
      </c>
      <c r="I948" s="28" t="str">
        <f>IFERROR(VLOOKUP(ACOMPANHAMENTO_03[[#This Row],[COD.S]],TABELA_PRODUÇÃO[[COD]:[UND.]],4,FALSE),"")</f>
        <v/>
      </c>
      <c r="J948" s="141"/>
      <c r="K948" s="58"/>
      <c r="L948" s="9"/>
      <c r="M94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4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4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48" s="140">
        <f>ACOMPANHAMENTO_03[[#This Row],[QUANT]]</f>
        <v>0</v>
      </c>
    </row>
    <row r="949" spans="2:16" x14ac:dyDescent="0.25">
      <c r="B949" s="140" t="str">
        <f>IF(ACOMPANHAMENTO_03[[#This Row],[MAT]]="","",COUNTA($C$8:C949))</f>
        <v/>
      </c>
      <c r="C949" s="3"/>
      <c r="D949" s="28" t="str">
        <f>IFERROR(VLOOKUP(ACOMPANHAMENTO_03[[#This Row],[MAT]],FUNCIONARIOS[],3,FALSE),"")</f>
        <v/>
      </c>
      <c r="E949" s="28" t="str">
        <f>IFERROR(VLOOKUP(ACOMPANHAMENTO_03[[#This Row],[MAT]],FUNCIONARIOS[],4,FALSE),"")</f>
        <v/>
      </c>
      <c r="F949" s="8"/>
      <c r="G949" s="7"/>
      <c r="H949" s="28" t="str">
        <f>IFERROR(VLOOKUP(ACOMPANHAMENTO_03[[#This Row],[COD.S]],TABELA_PRODUÇÃO[[COD]:[SERVIÇOS]],3,FALSE),"")</f>
        <v/>
      </c>
      <c r="I949" s="28" t="str">
        <f>IFERROR(VLOOKUP(ACOMPANHAMENTO_03[[#This Row],[COD.S]],TABELA_PRODUÇÃO[[COD]:[UND.]],4,FALSE),"")</f>
        <v/>
      </c>
      <c r="J949" s="141"/>
      <c r="K949" s="58"/>
      <c r="L949" s="9"/>
      <c r="M94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4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4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49" s="140">
        <f>ACOMPANHAMENTO_03[[#This Row],[QUANT]]</f>
        <v>0</v>
      </c>
    </row>
    <row r="950" spans="2:16" x14ac:dyDescent="0.25">
      <c r="B950" s="140" t="str">
        <f>IF(ACOMPANHAMENTO_03[[#This Row],[MAT]]="","",COUNTA($C$8:C950))</f>
        <v/>
      </c>
      <c r="C950" s="3"/>
      <c r="D950" s="28" t="str">
        <f>IFERROR(VLOOKUP(ACOMPANHAMENTO_03[[#This Row],[MAT]],FUNCIONARIOS[],3,FALSE),"")</f>
        <v/>
      </c>
      <c r="E950" s="28" t="str">
        <f>IFERROR(VLOOKUP(ACOMPANHAMENTO_03[[#This Row],[MAT]],FUNCIONARIOS[],4,FALSE),"")</f>
        <v/>
      </c>
      <c r="F950" s="8"/>
      <c r="G950" s="7"/>
      <c r="H950" s="28" t="str">
        <f>IFERROR(VLOOKUP(ACOMPANHAMENTO_03[[#This Row],[COD.S]],TABELA_PRODUÇÃO[[COD]:[SERVIÇOS]],3,FALSE),"")</f>
        <v/>
      </c>
      <c r="I950" s="28" t="str">
        <f>IFERROR(VLOOKUP(ACOMPANHAMENTO_03[[#This Row],[COD.S]],TABELA_PRODUÇÃO[[COD]:[UND.]],4,FALSE),"")</f>
        <v/>
      </c>
      <c r="J950" s="141"/>
      <c r="K950" s="58"/>
      <c r="L950" s="9"/>
      <c r="M95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5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5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50" s="140">
        <f>ACOMPANHAMENTO_03[[#This Row],[QUANT]]</f>
        <v>0</v>
      </c>
    </row>
    <row r="951" spans="2:16" x14ac:dyDescent="0.25">
      <c r="B951" s="140" t="str">
        <f>IF(ACOMPANHAMENTO_03[[#This Row],[MAT]]="","",COUNTA($C$8:C951))</f>
        <v/>
      </c>
      <c r="C951" s="3"/>
      <c r="D951" s="28" t="str">
        <f>IFERROR(VLOOKUP(ACOMPANHAMENTO_03[[#This Row],[MAT]],FUNCIONARIOS[],3,FALSE),"")</f>
        <v/>
      </c>
      <c r="E951" s="28" t="str">
        <f>IFERROR(VLOOKUP(ACOMPANHAMENTO_03[[#This Row],[MAT]],FUNCIONARIOS[],4,FALSE),"")</f>
        <v/>
      </c>
      <c r="F951" s="8"/>
      <c r="G951" s="7"/>
      <c r="H951" s="28" t="str">
        <f>IFERROR(VLOOKUP(ACOMPANHAMENTO_03[[#This Row],[COD.S]],TABELA_PRODUÇÃO[[COD]:[SERVIÇOS]],3,FALSE),"")</f>
        <v/>
      </c>
      <c r="I951" s="28" t="str">
        <f>IFERROR(VLOOKUP(ACOMPANHAMENTO_03[[#This Row],[COD.S]],TABELA_PRODUÇÃO[[COD]:[UND.]],4,FALSE),"")</f>
        <v/>
      </c>
      <c r="J951" s="141"/>
      <c r="K951" s="58"/>
      <c r="L951" s="9"/>
      <c r="M95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5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5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51" s="140">
        <f>ACOMPANHAMENTO_03[[#This Row],[QUANT]]</f>
        <v>0</v>
      </c>
    </row>
    <row r="952" spans="2:16" x14ac:dyDescent="0.25">
      <c r="B952" s="140" t="str">
        <f>IF(ACOMPANHAMENTO_03[[#This Row],[MAT]]="","",COUNTA($C$8:C952))</f>
        <v/>
      </c>
      <c r="C952" s="3"/>
      <c r="D952" s="28" t="str">
        <f>IFERROR(VLOOKUP(ACOMPANHAMENTO_03[[#This Row],[MAT]],FUNCIONARIOS[],3,FALSE),"")</f>
        <v/>
      </c>
      <c r="E952" s="28" t="str">
        <f>IFERROR(VLOOKUP(ACOMPANHAMENTO_03[[#This Row],[MAT]],FUNCIONARIOS[],4,FALSE),"")</f>
        <v/>
      </c>
      <c r="F952" s="8"/>
      <c r="G952" s="7"/>
      <c r="H952" s="28" t="str">
        <f>IFERROR(VLOOKUP(ACOMPANHAMENTO_03[[#This Row],[COD.S]],TABELA_PRODUÇÃO[[COD]:[SERVIÇOS]],3,FALSE),"")</f>
        <v/>
      </c>
      <c r="I952" s="28" t="str">
        <f>IFERROR(VLOOKUP(ACOMPANHAMENTO_03[[#This Row],[COD.S]],TABELA_PRODUÇÃO[[COD]:[UND.]],4,FALSE),"")</f>
        <v/>
      </c>
      <c r="J952" s="141"/>
      <c r="K952" s="58"/>
      <c r="L952" s="9"/>
      <c r="M95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5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5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52" s="140">
        <f>ACOMPANHAMENTO_03[[#This Row],[QUANT]]</f>
        <v>0</v>
      </c>
    </row>
    <row r="953" spans="2:16" x14ac:dyDescent="0.25">
      <c r="B953" s="140" t="str">
        <f>IF(ACOMPANHAMENTO_03[[#This Row],[MAT]]="","",COUNTA($C$8:C953))</f>
        <v/>
      </c>
      <c r="C953" s="3"/>
      <c r="D953" s="28" t="str">
        <f>IFERROR(VLOOKUP(ACOMPANHAMENTO_03[[#This Row],[MAT]],FUNCIONARIOS[],3,FALSE),"")</f>
        <v/>
      </c>
      <c r="E953" s="28" t="str">
        <f>IFERROR(VLOOKUP(ACOMPANHAMENTO_03[[#This Row],[MAT]],FUNCIONARIOS[],4,FALSE),"")</f>
        <v/>
      </c>
      <c r="F953" s="8"/>
      <c r="G953" s="7"/>
      <c r="H953" s="28" t="str">
        <f>IFERROR(VLOOKUP(ACOMPANHAMENTO_03[[#This Row],[COD.S]],TABELA_PRODUÇÃO[[COD]:[SERVIÇOS]],3,FALSE),"")</f>
        <v/>
      </c>
      <c r="I953" s="28" t="str">
        <f>IFERROR(VLOOKUP(ACOMPANHAMENTO_03[[#This Row],[COD.S]],TABELA_PRODUÇÃO[[COD]:[UND.]],4,FALSE),"")</f>
        <v/>
      </c>
      <c r="J953" s="141"/>
      <c r="K953" s="58"/>
      <c r="L953" s="9"/>
      <c r="M95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5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5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53" s="140">
        <f>ACOMPANHAMENTO_03[[#This Row],[QUANT]]</f>
        <v>0</v>
      </c>
    </row>
    <row r="954" spans="2:16" x14ac:dyDescent="0.25">
      <c r="B954" s="140" t="str">
        <f>IF(ACOMPANHAMENTO_03[[#This Row],[MAT]]="","",COUNTA($C$8:C954))</f>
        <v/>
      </c>
      <c r="C954" s="3"/>
      <c r="D954" s="28" t="str">
        <f>IFERROR(VLOOKUP(ACOMPANHAMENTO_03[[#This Row],[MAT]],FUNCIONARIOS[],3,FALSE),"")</f>
        <v/>
      </c>
      <c r="E954" s="28" t="str">
        <f>IFERROR(VLOOKUP(ACOMPANHAMENTO_03[[#This Row],[MAT]],FUNCIONARIOS[],4,FALSE),"")</f>
        <v/>
      </c>
      <c r="F954" s="8"/>
      <c r="G954" s="7"/>
      <c r="H954" s="28" t="str">
        <f>IFERROR(VLOOKUP(ACOMPANHAMENTO_03[[#This Row],[COD.S]],TABELA_PRODUÇÃO[[COD]:[SERVIÇOS]],3,FALSE),"")</f>
        <v/>
      </c>
      <c r="I954" s="28" t="str">
        <f>IFERROR(VLOOKUP(ACOMPANHAMENTO_03[[#This Row],[COD.S]],TABELA_PRODUÇÃO[[COD]:[UND.]],4,FALSE),"")</f>
        <v/>
      </c>
      <c r="J954" s="141"/>
      <c r="K954" s="58"/>
      <c r="L954" s="9"/>
      <c r="M95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5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5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54" s="140">
        <f>ACOMPANHAMENTO_03[[#This Row],[QUANT]]</f>
        <v>0</v>
      </c>
    </row>
    <row r="955" spans="2:16" x14ac:dyDescent="0.25">
      <c r="B955" s="140" t="str">
        <f>IF(ACOMPANHAMENTO_03[[#This Row],[MAT]]="","",COUNTA($C$8:C955))</f>
        <v/>
      </c>
      <c r="C955" s="3"/>
      <c r="D955" s="28" t="str">
        <f>IFERROR(VLOOKUP(ACOMPANHAMENTO_03[[#This Row],[MAT]],FUNCIONARIOS[],3,FALSE),"")</f>
        <v/>
      </c>
      <c r="E955" s="28" t="str">
        <f>IFERROR(VLOOKUP(ACOMPANHAMENTO_03[[#This Row],[MAT]],FUNCIONARIOS[],4,FALSE),"")</f>
        <v/>
      </c>
      <c r="F955" s="8"/>
      <c r="G955" s="7"/>
      <c r="H955" s="28" t="str">
        <f>IFERROR(VLOOKUP(ACOMPANHAMENTO_03[[#This Row],[COD.S]],TABELA_PRODUÇÃO[[COD]:[SERVIÇOS]],3,FALSE),"")</f>
        <v/>
      </c>
      <c r="I955" s="28" t="str">
        <f>IFERROR(VLOOKUP(ACOMPANHAMENTO_03[[#This Row],[COD.S]],TABELA_PRODUÇÃO[[COD]:[UND.]],4,FALSE),"")</f>
        <v/>
      </c>
      <c r="J955" s="141"/>
      <c r="K955" s="58"/>
      <c r="L955" s="9"/>
      <c r="M95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5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5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55" s="140">
        <f>ACOMPANHAMENTO_03[[#This Row],[QUANT]]</f>
        <v>0</v>
      </c>
    </row>
    <row r="956" spans="2:16" x14ac:dyDescent="0.25">
      <c r="B956" s="140" t="str">
        <f>IF(ACOMPANHAMENTO_03[[#This Row],[MAT]]="","",COUNTA($C$8:C956))</f>
        <v/>
      </c>
      <c r="C956" s="3"/>
      <c r="D956" s="28" t="str">
        <f>IFERROR(VLOOKUP(ACOMPANHAMENTO_03[[#This Row],[MAT]],FUNCIONARIOS[],3,FALSE),"")</f>
        <v/>
      </c>
      <c r="E956" s="28" t="str">
        <f>IFERROR(VLOOKUP(ACOMPANHAMENTO_03[[#This Row],[MAT]],FUNCIONARIOS[],4,FALSE),"")</f>
        <v/>
      </c>
      <c r="F956" s="8"/>
      <c r="G956" s="7"/>
      <c r="H956" s="28" t="str">
        <f>IFERROR(VLOOKUP(ACOMPANHAMENTO_03[[#This Row],[COD.S]],TABELA_PRODUÇÃO[[COD]:[SERVIÇOS]],3,FALSE),"")</f>
        <v/>
      </c>
      <c r="I956" s="28" t="str">
        <f>IFERROR(VLOOKUP(ACOMPANHAMENTO_03[[#This Row],[COD.S]],TABELA_PRODUÇÃO[[COD]:[UND.]],4,FALSE),"")</f>
        <v/>
      </c>
      <c r="J956" s="141"/>
      <c r="K956" s="58"/>
      <c r="L956" s="9"/>
      <c r="M95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5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5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56" s="140">
        <f>ACOMPANHAMENTO_03[[#This Row],[QUANT]]</f>
        <v>0</v>
      </c>
    </row>
    <row r="957" spans="2:16" x14ac:dyDescent="0.25">
      <c r="B957" s="140" t="str">
        <f>IF(ACOMPANHAMENTO_03[[#This Row],[MAT]]="","",COUNTA($C$8:C957))</f>
        <v/>
      </c>
      <c r="C957" s="3"/>
      <c r="D957" s="28" t="str">
        <f>IFERROR(VLOOKUP(ACOMPANHAMENTO_03[[#This Row],[MAT]],FUNCIONARIOS[],3,FALSE),"")</f>
        <v/>
      </c>
      <c r="E957" s="28" t="str">
        <f>IFERROR(VLOOKUP(ACOMPANHAMENTO_03[[#This Row],[MAT]],FUNCIONARIOS[],4,FALSE),"")</f>
        <v/>
      </c>
      <c r="F957" s="8"/>
      <c r="G957" s="7"/>
      <c r="H957" s="28" t="str">
        <f>IFERROR(VLOOKUP(ACOMPANHAMENTO_03[[#This Row],[COD.S]],TABELA_PRODUÇÃO[[COD]:[SERVIÇOS]],3,FALSE),"")</f>
        <v/>
      </c>
      <c r="I957" s="28" t="str">
        <f>IFERROR(VLOOKUP(ACOMPANHAMENTO_03[[#This Row],[COD.S]],TABELA_PRODUÇÃO[[COD]:[UND.]],4,FALSE),"")</f>
        <v/>
      </c>
      <c r="J957" s="141"/>
      <c r="K957" s="58"/>
      <c r="L957" s="9"/>
      <c r="M95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5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5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57" s="140">
        <f>ACOMPANHAMENTO_03[[#This Row],[QUANT]]</f>
        <v>0</v>
      </c>
    </row>
    <row r="958" spans="2:16" x14ac:dyDescent="0.25">
      <c r="B958" s="140" t="str">
        <f>IF(ACOMPANHAMENTO_03[[#This Row],[MAT]]="","",COUNTA($C$8:C958))</f>
        <v/>
      </c>
      <c r="C958" s="3"/>
      <c r="D958" s="28" t="str">
        <f>IFERROR(VLOOKUP(ACOMPANHAMENTO_03[[#This Row],[MAT]],FUNCIONARIOS[],3,FALSE),"")</f>
        <v/>
      </c>
      <c r="E958" s="28" t="str">
        <f>IFERROR(VLOOKUP(ACOMPANHAMENTO_03[[#This Row],[MAT]],FUNCIONARIOS[],4,FALSE),"")</f>
        <v/>
      </c>
      <c r="F958" s="8"/>
      <c r="G958" s="7"/>
      <c r="H958" s="28" t="str">
        <f>IFERROR(VLOOKUP(ACOMPANHAMENTO_03[[#This Row],[COD.S]],TABELA_PRODUÇÃO[[COD]:[SERVIÇOS]],3,FALSE),"")</f>
        <v/>
      </c>
      <c r="I958" s="28" t="str">
        <f>IFERROR(VLOOKUP(ACOMPANHAMENTO_03[[#This Row],[COD.S]],TABELA_PRODUÇÃO[[COD]:[UND.]],4,FALSE),"")</f>
        <v/>
      </c>
      <c r="J958" s="141"/>
      <c r="K958" s="58"/>
      <c r="L958" s="9"/>
      <c r="M95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5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5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58" s="140">
        <f>ACOMPANHAMENTO_03[[#This Row],[QUANT]]</f>
        <v>0</v>
      </c>
    </row>
    <row r="959" spans="2:16" x14ac:dyDescent="0.25">
      <c r="B959" s="140" t="str">
        <f>IF(ACOMPANHAMENTO_03[[#This Row],[MAT]]="","",COUNTA($C$8:C959))</f>
        <v/>
      </c>
      <c r="C959" s="3"/>
      <c r="D959" s="28" t="str">
        <f>IFERROR(VLOOKUP(ACOMPANHAMENTO_03[[#This Row],[MAT]],FUNCIONARIOS[],3,FALSE),"")</f>
        <v/>
      </c>
      <c r="E959" s="28" t="str">
        <f>IFERROR(VLOOKUP(ACOMPANHAMENTO_03[[#This Row],[MAT]],FUNCIONARIOS[],4,FALSE),"")</f>
        <v/>
      </c>
      <c r="F959" s="8"/>
      <c r="G959" s="7"/>
      <c r="H959" s="28" t="str">
        <f>IFERROR(VLOOKUP(ACOMPANHAMENTO_03[[#This Row],[COD.S]],TABELA_PRODUÇÃO[[COD]:[SERVIÇOS]],3,FALSE),"")</f>
        <v/>
      </c>
      <c r="I959" s="28" t="str">
        <f>IFERROR(VLOOKUP(ACOMPANHAMENTO_03[[#This Row],[COD.S]],TABELA_PRODUÇÃO[[COD]:[UND.]],4,FALSE),"")</f>
        <v/>
      </c>
      <c r="J959" s="141"/>
      <c r="K959" s="58"/>
      <c r="L959" s="9"/>
      <c r="M95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5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5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59" s="140">
        <f>ACOMPANHAMENTO_03[[#This Row],[QUANT]]</f>
        <v>0</v>
      </c>
    </row>
    <row r="960" spans="2:16" x14ac:dyDescent="0.25">
      <c r="B960" s="140" t="str">
        <f>IF(ACOMPANHAMENTO_03[[#This Row],[MAT]]="","",COUNTA($C$8:C960))</f>
        <v/>
      </c>
      <c r="C960" s="3"/>
      <c r="D960" s="28" t="str">
        <f>IFERROR(VLOOKUP(ACOMPANHAMENTO_03[[#This Row],[MAT]],FUNCIONARIOS[],3,FALSE),"")</f>
        <v/>
      </c>
      <c r="E960" s="28" t="str">
        <f>IFERROR(VLOOKUP(ACOMPANHAMENTO_03[[#This Row],[MAT]],FUNCIONARIOS[],4,FALSE),"")</f>
        <v/>
      </c>
      <c r="F960" s="8"/>
      <c r="G960" s="7"/>
      <c r="H960" s="28" t="str">
        <f>IFERROR(VLOOKUP(ACOMPANHAMENTO_03[[#This Row],[COD.S]],TABELA_PRODUÇÃO[[COD]:[SERVIÇOS]],3,FALSE),"")</f>
        <v/>
      </c>
      <c r="I960" s="28" t="str">
        <f>IFERROR(VLOOKUP(ACOMPANHAMENTO_03[[#This Row],[COD.S]],TABELA_PRODUÇÃO[[COD]:[UND.]],4,FALSE),"")</f>
        <v/>
      </c>
      <c r="J960" s="141"/>
      <c r="K960" s="58"/>
      <c r="L960" s="9"/>
      <c r="M96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6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6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60" s="140">
        <f>ACOMPANHAMENTO_03[[#This Row],[QUANT]]</f>
        <v>0</v>
      </c>
    </row>
    <row r="961" spans="2:16" x14ac:dyDescent="0.25">
      <c r="B961" s="140" t="str">
        <f>IF(ACOMPANHAMENTO_03[[#This Row],[MAT]]="","",COUNTA($C$8:C961))</f>
        <v/>
      </c>
      <c r="C961" s="3"/>
      <c r="D961" s="28" t="str">
        <f>IFERROR(VLOOKUP(ACOMPANHAMENTO_03[[#This Row],[MAT]],FUNCIONARIOS[],3,FALSE),"")</f>
        <v/>
      </c>
      <c r="E961" s="28" t="str">
        <f>IFERROR(VLOOKUP(ACOMPANHAMENTO_03[[#This Row],[MAT]],FUNCIONARIOS[],4,FALSE),"")</f>
        <v/>
      </c>
      <c r="F961" s="8"/>
      <c r="G961" s="7"/>
      <c r="H961" s="28" t="str">
        <f>IFERROR(VLOOKUP(ACOMPANHAMENTO_03[[#This Row],[COD.S]],TABELA_PRODUÇÃO[[COD]:[SERVIÇOS]],3,FALSE),"")</f>
        <v/>
      </c>
      <c r="I961" s="28" t="str">
        <f>IFERROR(VLOOKUP(ACOMPANHAMENTO_03[[#This Row],[COD.S]],TABELA_PRODUÇÃO[[COD]:[UND.]],4,FALSE),"")</f>
        <v/>
      </c>
      <c r="J961" s="141"/>
      <c r="K961" s="58"/>
      <c r="L961" s="9"/>
      <c r="M96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6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6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61" s="140">
        <f>ACOMPANHAMENTO_03[[#This Row],[QUANT]]</f>
        <v>0</v>
      </c>
    </row>
    <row r="962" spans="2:16" x14ac:dyDescent="0.25">
      <c r="B962" s="140" t="str">
        <f>IF(ACOMPANHAMENTO_03[[#This Row],[MAT]]="","",COUNTA($C$8:C962))</f>
        <v/>
      </c>
      <c r="C962" s="3"/>
      <c r="D962" s="28" t="str">
        <f>IFERROR(VLOOKUP(ACOMPANHAMENTO_03[[#This Row],[MAT]],FUNCIONARIOS[],3,FALSE),"")</f>
        <v/>
      </c>
      <c r="E962" s="28" t="str">
        <f>IFERROR(VLOOKUP(ACOMPANHAMENTO_03[[#This Row],[MAT]],FUNCIONARIOS[],4,FALSE),"")</f>
        <v/>
      </c>
      <c r="F962" s="8"/>
      <c r="G962" s="7"/>
      <c r="H962" s="28" t="str">
        <f>IFERROR(VLOOKUP(ACOMPANHAMENTO_03[[#This Row],[COD.S]],TABELA_PRODUÇÃO[[COD]:[SERVIÇOS]],3,FALSE),"")</f>
        <v/>
      </c>
      <c r="I962" s="28" t="str">
        <f>IFERROR(VLOOKUP(ACOMPANHAMENTO_03[[#This Row],[COD.S]],TABELA_PRODUÇÃO[[COD]:[UND.]],4,FALSE),"")</f>
        <v/>
      </c>
      <c r="J962" s="141"/>
      <c r="K962" s="58"/>
      <c r="L962" s="9"/>
      <c r="M96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6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6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62" s="140">
        <f>ACOMPANHAMENTO_03[[#This Row],[QUANT]]</f>
        <v>0</v>
      </c>
    </row>
    <row r="963" spans="2:16" x14ac:dyDescent="0.25">
      <c r="B963" s="140" t="str">
        <f>IF(ACOMPANHAMENTO_03[[#This Row],[MAT]]="","",COUNTA($C$8:C963))</f>
        <v/>
      </c>
      <c r="C963" s="3"/>
      <c r="D963" s="28" t="str">
        <f>IFERROR(VLOOKUP(ACOMPANHAMENTO_03[[#This Row],[MAT]],FUNCIONARIOS[],3,FALSE),"")</f>
        <v/>
      </c>
      <c r="E963" s="28" t="str">
        <f>IFERROR(VLOOKUP(ACOMPANHAMENTO_03[[#This Row],[MAT]],FUNCIONARIOS[],4,FALSE),"")</f>
        <v/>
      </c>
      <c r="F963" s="8"/>
      <c r="G963" s="7"/>
      <c r="H963" s="28" t="str">
        <f>IFERROR(VLOOKUP(ACOMPANHAMENTO_03[[#This Row],[COD.S]],TABELA_PRODUÇÃO[[COD]:[SERVIÇOS]],3,FALSE),"")</f>
        <v/>
      </c>
      <c r="I963" s="28" t="str">
        <f>IFERROR(VLOOKUP(ACOMPANHAMENTO_03[[#This Row],[COD.S]],TABELA_PRODUÇÃO[[COD]:[UND.]],4,FALSE),"")</f>
        <v/>
      </c>
      <c r="J963" s="141"/>
      <c r="K963" s="58"/>
      <c r="L963" s="9"/>
      <c r="M96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6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6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63" s="140">
        <f>ACOMPANHAMENTO_03[[#This Row],[QUANT]]</f>
        <v>0</v>
      </c>
    </row>
    <row r="964" spans="2:16" x14ac:dyDescent="0.25">
      <c r="B964" s="140" t="str">
        <f>IF(ACOMPANHAMENTO_03[[#This Row],[MAT]]="","",COUNTA($C$8:C964))</f>
        <v/>
      </c>
      <c r="C964" s="3"/>
      <c r="D964" s="28" t="str">
        <f>IFERROR(VLOOKUP(ACOMPANHAMENTO_03[[#This Row],[MAT]],FUNCIONARIOS[],3,FALSE),"")</f>
        <v/>
      </c>
      <c r="E964" s="28" t="str">
        <f>IFERROR(VLOOKUP(ACOMPANHAMENTO_03[[#This Row],[MAT]],FUNCIONARIOS[],4,FALSE),"")</f>
        <v/>
      </c>
      <c r="F964" s="8"/>
      <c r="G964" s="7"/>
      <c r="H964" s="28" t="str">
        <f>IFERROR(VLOOKUP(ACOMPANHAMENTO_03[[#This Row],[COD.S]],TABELA_PRODUÇÃO[[COD]:[SERVIÇOS]],3,FALSE),"")</f>
        <v/>
      </c>
      <c r="I964" s="28" t="str">
        <f>IFERROR(VLOOKUP(ACOMPANHAMENTO_03[[#This Row],[COD.S]],TABELA_PRODUÇÃO[[COD]:[UND.]],4,FALSE),"")</f>
        <v/>
      </c>
      <c r="J964" s="141"/>
      <c r="K964" s="58"/>
      <c r="L964" s="9"/>
      <c r="M96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6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6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64" s="140">
        <f>ACOMPANHAMENTO_03[[#This Row],[QUANT]]</f>
        <v>0</v>
      </c>
    </row>
    <row r="965" spans="2:16" x14ac:dyDescent="0.25">
      <c r="B965" s="140" t="str">
        <f>IF(ACOMPANHAMENTO_03[[#This Row],[MAT]]="","",COUNTA($C$8:C965))</f>
        <v/>
      </c>
      <c r="C965" s="3"/>
      <c r="D965" s="28" t="str">
        <f>IFERROR(VLOOKUP(ACOMPANHAMENTO_03[[#This Row],[MAT]],FUNCIONARIOS[],3,FALSE),"")</f>
        <v/>
      </c>
      <c r="E965" s="28" t="str">
        <f>IFERROR(VLOOKUP(ACOMPANHAMENTO_03[[#This Row],[MAT]],FUNCIONARIOS[],4,FALSE),"")</f>
        <v/>
      </c>
      <c r="F965" s="8"/>
      <c r="G965" s="7"/>
      <c r="H965" s="28" t="str">
        <f>IFERROR(VLOOKUP(ACOMPANHAMENTO_03[[#This Row],[COD.S]],TABELA_PRODUÇÃO[[COD]:[SERVIÇOS]],3,FALSE),"")</f>
        <v/>
      </c>
      <c r="I965" s="28" t="str">
        <f>IFERROR(VLOOKUP(ACOMPANHAMENTO_03[[#This Row],[COD.S]],TABELA_PRODUÇÃO[[COD]:[UND.]],4,FALSE),"")</f>
        <v/>
      </c>
      <c r="J965" s="141"/>
      <c r="K965" s="58"/>
      <c r="L965" s="9"/>
      <c r="M96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6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6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65" s="140">
        <f>ACOMPANHAMENTO_03[[#This Row],[QUANT]]</f>
        <v>0</v>
      </c>
    </row>
    <row r="966" spans="2:16" x14ac:dyDescent="0.25">
      <c r="B966" s="140" t="str">
        <f>IF(ACOMPANHAMENTO_03[[#This Row],[MAT]]="","",COUNTA($C$8:C966))</f>
        <v/>
      </c>
      <c r="C966" s="3"/>
      <c r="D966" s="28" t="str">
        <f>IFERROR(VLOOKUP(ACOMPANHAMENTO_03[[#This Row],[MAT]],FUNCIONARIOS[],3,FALSE),"")</f>
        <v/>
      </c>
      <c r="E966" s="28" t="str">
        <f>IFERROR(VLOOKUP(ACOMPANHAMENTO_03[[#This Row],[MAT]],FUNCIONARIOS[],4,FALSE),"")</f>
        <v/>
      </c>
      <c r="F966" s="8"/>
      <c r="G966" s="7"/>
      <c r="H966" s="28" t="str">
        <f>IFERROR(VLOOKUP(ACOMPANHAMENTO_03[[#This Row],[COD.S]],TABELA_PRODUÇÃO[[COD]:[SERVIÇOS]],3,FALSE),"")</f>
        <v/>
      </c>
      <c r="I966" s="28" t="str">
        <f>IFERROR(VLOOKUP(ACOMPANHAMENTO_03[[#This Row],[COD.S]],TABELA_PRODUÇÃO[[COD]:[UND.]],4,FALSE),"")</f>
        <v/>
      </c>
      <c r="J966" s="141"/>
      <c r="K966" s="58"/>
      <c r="L966" s="9"/>
      <c r="M96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6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6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66" s="140">
        <f>ACOMPANHAMENTO_03[[#This Row],[QUANT]]</f>
        <v>0</v>
      </c>
    </row>
    <row r="967" spans="2:16" x14ac:dyDescent="0.25">
      <c r="B967" s="140" t="str">
        <f>IF(ACOMPANHAMENTO_03[[#This Row],[MAT]]="","",COUNTA($C$8:C967))</f>
        <v/>
      </c>
      <c r="C967" s="3"/>
      <c r="D967" s="28" t="str">
        <f>IFERROR(VLOOKUP(ACOMPANHAMENTO_03[[#This Row],[MAT]],FUNCIONARIOS[],3,FALSE),"")</f>
        <v/>
      </c>
      <c r="E967" s="28" t="str">
        <f>IFERROR(VLOOKUP(ACOMPANHAMENTO_03[[#This Row],[MAT]],FUNCIONARIOS[],4,FALSE),"")</f>
        <v/>
      </c>
      <c r="F967" s="8"/>
      <c r="G967" s="7"/>
      <c r="H967" s="28" t="str">
        <f>IFERROR(VLOOKUP(ACOMPANHAMENTO_03[[#This Row],[COD.S]],TABELA_PRODUÇÃO[[COD]:[SERVIÇOS]],3,FALSE),"")</f>
        <v/>
      </c>
      <c r="I967" s="28" t="str">
        <f>IFERROR(VLOOKUP(ACOMPANHAMENTO_03[[#This Row],[COD.S]],TABELA_PRODUÇÃO[[COD]:[UND.]],4,FALSE),"")</f>
        <v/>
      </c>
      <c r="J967" s="141"/>
      <c r="K967" s="58"/>
      <c r="L967" s="9"/>
      <c r="M96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6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6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67" s="140">
        <f>ACOMPANHAMENTO_03[[#This Row],[QUANT]]</f>
        <v>0</v>
      </c>
    </row>
    <row r="968" spans="2:16" x14ac:dyDescent="0.25">
      <c r="B968" s="140" t="str">
        <f>IF(ACOMPANHAMENTO_03[[#This Row],[MAT]]="","",COUNTA($C$8:C968))</f>
        <v/>
      </c>
      <c r="C968" s="3"/>
      <c r="D968" s="28" t="str">
        <f>IFERROR(VLOOKUP(ACOMPANHAMENTO_03[[#This Row],[MAT]],FUNCIONARIOS[],3,FALSE),"")</f>
        <v/>
      </c>
      <c r="E968" s="28" t="str">
        <f>IFERROR(VLOOKUP(ACOMPANHAMENTO_03[[#This Row],[MAT]],FUNCIONARIOS[],4,FALSE),"")</f>
        <v/>
      </c>
      <c r="F968" s="8"/>
      <c r="G968" s="7"/>
      <c r="H968" s="28" t="str">
        <f>IFERROR(VLOOKUP(ACOMPANHAMENTO_03[[#This Row],[COD.S]],TABELA_PRODUÇÃO[[COD]:[SERVIÇOS]],3,FALSE),"")</f>
        <v/>
      </c>
      <c r="I968" s="28" t="str">
        <f>IFERROR(VLOOKUP(ACOMPANHAMENTO_03[[#This Row],[COD.S]],TABELA_PRODUÇÃO[[COD]:[UND.]],4,FALSE),"")</f>
        <v/>
      </c>
      <c r="J968" s="141"/>
      <c r="K968" s="58"/>
      <c r="L968" s="9"/>
      <c r="M96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6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6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68" s="140">
        <f>ACOMPANHAMENTO_03[[#This Row],[QUANT]]</f>
        <v>0</v>
      </c>
    </row>
    <row r="969" spans="2:16" x14ac:dyDescent="0.25">
      <c r="B969" s="140" t="str">
        <f>IF(ACOMPANHAMENTO_03[[#This Row],[MAT]]="","",COUNTA($C$8:C969))</f>
        <v/>
      </c>
      <c r="C969" s="3"/>
      <c r="D969" s="28" t="str">
        <f>IFERROR(VLOOKUP(ACOMPANHAMENTO_03[[#This Row],[MAT]],FUNCIONARIOS[],3,FALSE),"")</f>
        <v/>
      </c>
      <c r="E969" s="28" t="str">
        <f>IFERROR(VLOOKUP(ACOMPANHAMENTO_03[[#This Row],[MAT]],FUNCIONARIOS[],4,FALSE),"")</f>
        <v/>
      </c>
      <c r="F969" s="8"/>
      <c r="G969" s="7"/>
      <c r="H969" s="28" t="str">
        <f>IFERROR(VLOOKUP(ACOMPANHAMENTO_03[[#This Row],[COD.S]],TABELA_PRODUÇÃO[[COD]:[SERVIÇOS]],3,FALSE),"")</f>
        <v/>
      </c>
      <c r="I969" s="28" t="str">
        <f>IFERROR(VLOOKUP(ACOMPANHAMENTO_03[[#This Row],[COD.S]],TABELA_PRODUÇÃO[[COD]:[UND.]],4,FALSE),"")</f>
        <v/>
      </c>
      <c r="J969" s="141"/>
      <c r="K969" s="58"/>
      <c r="L969" s="9"/>
      <c r="M96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6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6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69" s="140">
        <f>ACOMPANHAMENTO_03[[#This Row],[QUANT]]</f>
        <v>0</v>
      </c>
    </row>
    <row r="970" spans="2:16" x14ac:dyDescent="0.25">
      <c r="B970" s="140" t="str">
        <f>IF(ACOMPANHAMENTO_03[[#This Row],[MAT]]="","",COUNTA($C$8:C970))</f>
        <v/>
      </c>
      <c r="C970" s="3"/>
      <c r="D970" s="28" t="str">
        <f>IFERROR(VLOOKUP(ACOMPANHAMENTO_03[[#This Row],[MAT]],FUNCIONARIOS[],3,FALSE),"")</f>
        <v/>
      </c>
      <c r="E970" s="28" t="str">
        <f>IFERROR(VLOOKUP(ACOMPANHAMENTO_03[[#This Row],[MAT]],FUNCIONARIOS[],4,FALSE),"")</f>
        <v/>
      </c>
      <c r="F970" s="8"/>
      <c r="G970" s="7"/>
      <c r="H970" s="28" t="str">
        <f>IFERROR(VLOOKUP(ACOMPANHAMENTO_03[[#This Row],[COD.S]],TABELA_PRODUÇÃO[[COD]:[SERVIÇOS]],3,FALSE),"")</f>
        <v/>
      </c>
      <c r="I970" s="28" t="str">
        <f>IFERROR(VLOOKUP(ACOMPANHAMENTO_03[[#This Row],[COD.S]],TABELA_PRODUÇÃO[[COD]:[UND.]],4,FALSE),"")</f>
        <v/>
      </c>
      <c r="J970" s="141"/>
      <c r="K970" s="58"/>
      <c r="L970" s="9"/>
      <c r="M97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7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7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70" s="140">
        <f>ACOMPANHAMENTO_03[[#This Row],[QUANT]]</f>
        <v>0</v>
      </c>
    </row>
    <row r="971" spans="2:16" x14ac:dyDescent="0.25">
      <c r="B971" s="140" t="str">
        <f>IF(ACOMPANHAMENTO_03[[#This Row],[MAT]]="","",COUNTA($C$8:C971))</f>
        <v/>
      </c>
      <c r="C971" s="3"/>
      <c r="D971" s="28" t="str">
        <f>IFERROR(VLOOKUP(ACOMPANHAMENTO_03[[#This Row],[MAT]],FUNCIONARIOS[],3,FALSE),"")</f>
        <v/>
      </c>
      <c r="E971" s="28" t="str">
        <f>IFERROR(VLOOKUP(ACOMPANHAMENTO_03[[#This Row],[MAT]],FUNCIONARIOS[],4,FALSE),"")</f>
        <v/>
      </c>
      <c r="F971" s="8"/>
      <c r="G971" s="7"/>
      <c r="H971" s="28" t="str">
        <f>IFERROR(VLOOKUP(ACOMPANHAMENTO_03[[#This Row],[COD.S]],TABELA_PRODUÇÃO[[COD]:[SERVIÇOS]],3,FALSE),"")</f>
        <v/>
      </c>
      <c r="I971" s="28" t="str">
        <f>IFERROR(VLOOKUP(ACOMPANHAMENTO_03[[#This Row],[COD.S]],TABELA_PRODUÇÃO[[COD]:[UND.]],4,FALSE),"")</f>
        <v/>
      </c>
      <c r="J971" s="141"/>
      <c r="K971" s="58"/>
      <c r="L971" s="9"/>
      <c r="M97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7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7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71" s="140">
        <f>ACOMPANHAMENTO_03[[#This Row],[QUANT]]</f>
        <v>0</v>
      </c>
    </row>
    <row r="972" spans="2:16" x14ac:dyDescent="0.25">
      <c r="B972" s="140" t="str">
        <f>IF(ACOMPANHAMENTO_03[[#This Row],[MAT]]="","",COUNTA($C$8:C972))</f>
        <v/>
      </c>
      <c r="C972" s="3"/>
      <c r="D972" s="28" t="str">
        <f>IFERROR(VLOOKUP(ACOMPANHAMENTO_03[[#This Row],[MAT]],FUNCIONARIOS[],3,FALSE),"")</f>
        <v/>
      </c>
      <c r="E972" s="28" t="str">
        <f>IFERROR(VLOOKUP(ACOMPANHAMENTO_03[[#This Row],[MAT]],FUNCIONARIOS[],4,FALSE),"")</f>
        <v/>
      </c>
      <c r="F972" s="8"/>
      <c r="G972" s="7"/>
      <c r="H972" s="28" t="str">
        <f>IFERROR(VLOOKUP(ACOMPANHAMENTO_03[[#This Row],[COD.S]],TABELA_PRODUÇÃO[[COD]:[SERVIÇOS]],3,FALSE),"")</f>
        <v/>
      </c>
      <c r="I972" s="28" t="str">
        <f>IFERROR(VLOOKUP(ACOMPANHAMENTO_03[[#This Row],[COD.S]],TABELA_PRODUÇÃO[[COD]:[UND.]],4,FALSE),"")</f>
        <v/>
      </c>
      <c r="J972" s="141"/>
      <c r="K972" s="58"/>
      <c r="L972" s="9"/>
      <c r="M97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7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7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72" s="140">
        <f>ACOMPANHAMENTO_03[[#This Row],[QUANT]]</f>
        <v>0</v>
      </c>
    </row>
    <row r="973" spans="2:16" x14ac:dyDescent="0.25">
      <c r="B973" s="140" t="str">
        <f>IF(ACOMPANHAMENTO_03[[#This Row],[MAT]]="","",COUNTA($C$8:C973))</f>
        <v/>
      </c>
      <c r="C973" s="3"/>
      <c r="D973" s="28" t="str">
        <f>IFERROR(VLOOKUP(ACOMPANHAMENTO_03[[#This Row],[MAT]],FUNCIONARIOS[],3,FALSE),"")</f>
        <v/>
      </c>
      <c r="E973" s="28" t="str">
        <f>IFERROR(VLOOKUP(ACOMPANHAMENTO_03[[#This Row],[MAT]],FUNCIONARIOS[],4,FALSE),"")</f>
        <v/>
      </c>
      <c r="F973" s="8"/>
      <c r="G973" s="7"/>
      <c r="H973" s="28" t="str">
        <f>IFERROR(VLOOKUP(ACOMPANHAMENTO_03[[#This Row],[COD.S]],TABELA_PRODUÇÃO[[COD]:[SERVIÇOS]],3,FALSE),"")</f>
        <v/>
      </c>
      <c r="I973" s="28" t="str">
        <f>IFERROR(VLOOKUP(ACOMPANHAMENTO_03[[#This Row],[COD.S]],TABELA_PRODUÇÃO[[COD]:[UND.]],4,FALSE),"")</f>
        <v/>
      </c>
      <c r="J973" s="141"/>
      <c r="K973" s="58"/>
      <c r="L973" s="9"/>
      <c r="M97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7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7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73" s="140">
        <f>ACOMPANHAMENTO_03[[#This Row],[QUANT]]</f>
        <v>0</v>
      </c>
    </row>
    <row r="974" spans="2:16" x14ac:dyDescent="0.25">
      <c r="B974" s="140" t="str">
        <f>IF(ACOMPANHAMENTO_03[[#This Row],[MAT]]="","",COUNTA($C$8:C974))</f>
        <v/>
      </c>
      <c r="C974" s="3"/>
      <c r="D974" s="28" t="str">
        <f>IFERROR(VLOOKUP(ACOMPANHAMENTO_03[[#This Row],[MAT]],FUNCIONARIOS[],3,FALSE),"")</f>
        <v/>
      </c>
      <c r="E974" s="28" t="str">
        <f>IFERROR(VLOOKUP(ACOMPANHAMENTO_03[[#This Row],[MAT]],FUNCIONARIOS[],4,FALSE),"")</f>
        <v/>
      </c>
      <c r="F974" s="8"/>
      <c r="G974" s="7"/>
      <c r="H974" s="28" t="str">
        <f>IFERROR(VLOOKUP(ACOMPANHAMENTO_03[[#This Row],[COD.S]],TABELA_PRODUÇÃO[[COD]:[SERVIÇOS]],3,FALSE),"")</f>
        <v/>
      </c>
      <c r="I974" s="28" t="str">
        <f>IFERROR(VLOOKUP(ACOMPANHAMENTO_03[[#This Row],[COD.S]],TABELA_PRODUÇÃO[[COD]:[UND.]],4,FALSE),"")</f>
        <v/>
      </c>
      <c r="J974" s="141"/>
      <c r="K974" s="58"/>
      <c r="L974" s="9"/>
      <c r="M97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7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7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74" s="140">
        <f>ACOMPANHAMENTO_03[[#This Row],[QUANT]]</f>
        <v>0</v>
      </c>
    </row>
    <row r="975" spans="2:16" x14ac:dyDescent="0.25">
      <c r="B975" s="140" t="str">
        <f>IF(ACOMPANHAMENTO_03[[#This Row],[MAT]]="","",COUNTA($C$8:C975))</f>
        <v/>
      </c>
      <c r="C975" s="3"/>
      <c r="D975" s="28" t="str">
        <f>IFERROR(VLOOKUP(ACOMPANHAMENTO_03[[#This Row],[MAT]],FUNCIONARIOS[],3,FALSE),"")</f>
        <v/>
      </c>
      <c r="E975" s="28" t="str">
        <f>IFERROR(VLOOKUP(ACOMPANHAMENTO_03[[#This Row],[MAT]],FUNCIONARIOS[],4,FALSE),"")</f>
        <v/>
      </c>
      <c r="F975" s="8"/>
      <c r="G975" s="7"/>
      <c r="H975" s="28" t="str">
        <f>IFERROR(VLOOKUP(ACOMPANHAMENTO_03[[#This Row],[COD.S]],TABELA_PRODUÇÃO[[COD]:[SERVIÇOS]],3,FALSE),"")</f>
        <v/>
      </c>
      <c r="I975" s="28" t="str">
        <f>IFERROR(VLOOKUP(ACOMPANHAMENTO_03[[#This Row],[COD.S]],TABELA_PRODUÇÃO[[COD]:[UND.]],4,FALSE),"")</f>
        <v/>
      </c>
      <c r="J975" s="141"/>
      <c r="K975" s="58"/>
      <c r="L975" s="9"/>
      <c r="M97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7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7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75" s="140">
        <f>ACOMPANHAMENTO_03[[#This Row],[QUANT]]</f>
        <v>0</v>
      </c>
    </row>
    <row r="976" spans="2:16" x14ac:dyDescent="0.25">
      <c r="B976" s="140" t="str">
        <f>IF(ACOMPANHAMENTO_03[[#This Row],[MAT]]="","",COUNTA($C$8:C976))</f>
        <v/>
      </c>
      <c r="C976" s="3"/>
      <c r="D976" s="28" t="str">
        <f>IFERROR(VLOOKUP(ACOMPANHAMENTO_03[[#This Row],[MAT]],FUNCIONARIOS[],3,FALSE),"")</f>
        <v/>
      </c>
      <c r="E976" s="28" t="str">
        <f>IFERROR(VLOOKUP(ACOMPANHAMENTO_03[[#This Row],[MAT]],FUNCIONARIOS[],4,FALSE),"")</f>
        <v/>
      </c>
      <c r="F976" s="8"/>
      <c r="G976" s="7"/>
      <c r="H976" s="28" t="str">
        <f>IFERROR(VLOOKUP(ACOMPANHAMENTO_03[[#This Row],[COD.S]],TABELA_PRODUÇÃO[[COD]:[SERVIÇOS]],3,FALSE),"")</f>
        <v/>
      </c>
      <c r="I976" s="28" t="str">
        <f>IFERROR(VLOOKUP(ACOMPANHAMENTO_03[[#This Row],[COD.S]],TABELA_PRODUÇÃO[[COD]:[UND.]],4,FALSE),"")</f>
        <v/>
      </c>
      <c r="J976" s="141"/>
      <c r="K976" s="58"/>
      <c r="L976" s="9"/>
      <c r="M97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7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7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76" s="140">
        <f>ACOMPANHAMENTO_03[[#This Row],[QUANT]]</f>
        <v>0</v>
      </c>
    </row>
    <row r="977" spans="2:16" x14ac:dyDescent="0.25">
      <c r="B977" s="140" t="str">
        <f>IF(ACOMPANHAMENTO_03[[#This Row],[MAT]]="","",COUNTA($C$8:C977))</f>
        <v/>
      </c>
      <c r="C977" s="3"/>
      <c r="D977" s="28" t="str">
        <f>IFERROR(VLOOKUP(ACOMPANHAMENTO_03[[#This Row],[MAT]],FUNCIONARIOS[],3,FALSE),"")</f>
        <v/>
      </c>
      <c r="E977" s="28" t="str">
        <f>IFERROR(VLOOKUP(ACOMPANHAMENTO_03[[#This Row],[MAT]],FUNCIONARIOS[],4,FALSE),"")</f>
        <v/>
      </c>
      <c r="F977" s="8"/>
      <c r="G977" s="7"/>
      <c r="H977" s="28" t="str">
        <f>IFERROR(VLOOKUP(ACOMPANHAMENTO_03[[#This Row],[COD.S]],TABELA_PRODUÇÃO[[COD]:[SERVIÇOS]],3,FALSE),"")</f>
        <v/>
      </c>
      <c r="I977" s="28" t="str">
        <f>IFERROR(VLOOKUP(ACOMPANHAMENTO_03[[#This Row],[COD.S]],TABELA_PRODUÇÃO[[COD]:[UND.]],4,FALSE),"")</f>
        <v/>
      </c>
      <c r="J977" s="141"/>
      <c r="K977" s="58"/>
      <c r="L977" s="9"/>
      <c r="M97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7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7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77" s="140">
        <f>ACOMPANHAMENTO_03[[#This Row],[QUANT]]</f>
        <v>0</v>
      </c>
    </row>
    <row r="978" spans="2:16" x14ac:dyDescent="0.25">
      <c r="B978" s="140" t="str">
        <f>IF(ACOMPANHAMENTO_03[[#This Row],[MAT]]="","",COUNTA($C$8:C978))</f>
        <v/>
      </c>
      <c r="C978" s="3"/>
      <c r="D978" s="28" t="str">
        <f>IFERROR(VLOOKUP(ACOMPANHAMENTO_03[[#This Row],[MAT]],FUNCIONARIOS[],3,FALSE),"")</f>
        <v/>
      </c>
      <c r="E978" s="28" t="str">
        <f>IFERROR(VLOOKUP(ACOMPANHAMENTO_03[[#This Row],[MAT]],FUNCIONARIOS[],4,FALSE),"")</f>
        <v/>
      </c>
      <c r="F978" s="8"/>
      <c r="G978" s="7"/>
      <c r="H978" s="28" t="str">
        <f>IFERROR(VLOOKUP(ACOMPANHAMENTO_03[[#This Row],[COD.S]],TABELA_PRODUÇÃO[[COD]:[SERVIÇOS]],3,FALSE),"")</f>
        <v/>
      </c>
      <c r="I978" s="28" t="str">
        <f>IFERROR(VLOOKUP(ACOMPANHAMENTO_03[[#This Row],[COD.S]],TABELA_PRODUÇÃO[[COD]:[UND.]],4,FALSE),"")</f>
        <v/>
      </c>
      <c r="J978" s="141"/>
      <c r="K978" s="58"/>
      <c r="L978" s="9"/>
      <c r="M97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7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7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78" s="140">
        <f>ACOMPANHAMENTO_03[[#This Row],[QUANT]]</f>
        <v>0</v>
      </c>
    </row>
    <row r="979" spans="2:16" x14ac:dyDescent="0.25">
      <c r="B979" s="140" t="str">
        <f>IF(ACOMPANHAMENTO_03[[#This Row],[MAT]]="","",COUNTA($C$8:C979))</f>
        <v/>
      </c>
      <c r="C979" s="3"/>
      <c r="D979" s="28" t="str">
        <f>IFERROR(VLOOKUP(ACOMPANHAMENTO_03[[#This Row],[MAT]],FUNCIONARIOS[],3,FALSE),"")</f>
        <v/>
      </c>
      <c r="E979" s="28" t="str">
        <f>IFERROR(VLOOKUP(ACOMPANHAMENTO_03[[#This Row],[MAT]],FUNCIONARIOS[],4,FALSE),"")</f>
        <v/>
      </c>
      <c r="F979" s="8"/>
      <c r="G979" s="7"/>
      <c r="H979" s="28" t="str">
        <f>IFERROR(VLOOKUP(ACOMPANHAMENTO_03[[#This Row],[COD.S]],TABELA_PRODUÇÃO[[COD]:[SERVIÇOS]],3,FALSE),"")</f>
        <v/>
      </c>
      <c r="I979" s="28" t="str">
        <f>IFERROR(VLOOKUP(ACOMPANHAMENTO_03[[#This Row],[COD.S]],TABELA_PRODUÇÃO[[COD]:[UND.]],4,FALSE),"")</f>
        <v/>
      </c>
      <c r="J979" s="141"/>
      <c r="K979" s="58"/>
      <c r="L979" s="9"/>
      <c r="M97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7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7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79" s="140">
        <f>ACOMPANHAMENTO_03[[#This Row],[QUANT]]</f>
        <v>0</v>
      </c>
    </row>
    <row r="980" spans="2:16" x14ac:dyDescent="0.25">
      <c r="B980" s="140" t="str">
        <f>IF(ACOMPANHAMENTO_03[[#This Row],[MAT]]="","",COUNTA($C$8:C980))</f>
        <v/>
      </c>
      <c r="C980" s="3"/>
      <c r="D980" s="28" t="str">
        <f>IFERROR(VLOOKUP(ACOMPANHAMENTO_03[[#This Row],[MAT]],FUNCIONARIOS[],3,FALSE),"")</f>
        <v/>
      </c>
      <c r="E980" s="28" t="str">
        <f>IFERROR(VLOOKUP(ACOMPANHAMENTO_03[[#This Row],[MAT]],FUNCIONARIOS[],4,FALSE),"")</f>
        <v/>
      </c>
      <c r="F980" s="8"/>
      <c r="G980" s="7"/>
      <c r="H980" s="28" t="str">
        <f>IFERROR(VLOOKUP(ACOMPANHAMENTO_03[[#This Row],[COD.S]],TABELA_PRODUÇÃO[[COD]:[SERVIÇOS]],3,FALSE),"")</f>
        <v/>
      </c>
      <c r="I980" s="28" t="str">
        <f>IFERROR(VLOOKUP(ACOMPANHAMENTO_03[[#This Row],[COD.S]],TABELA_PRODUÇÃO[[COD]:[UND.]],4,FALSE),"")</f>
        <v/>
      </c>
      <c r="J980" s="141"/>
      <c r="K980" s="58"/>
      <c r="L980" s="9"/>
      <c r="M98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8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8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80" s="140">
        <f>ACOMPANHAMENTO_03[[#This Row],[QUANT]]</f>
        <v>0</v>
      </c>
    </row>
    <row r="981" spans="2:16" x14ac:dyDescent="0.25">
      <c r="B981" s="140" t="str">
        <f>IF(ACOMPANHAMENTO_03[[#This Row],[MAT]]="","",COUNTA($C$8:C981))</f>
        <v/>
      </c>
      <c r="C981" s="3"/>
      <c r="D981" s="28" t="str">
        <f>IFERROR(VLOOKUP(ACOMPANHAMENTO_03[[#This Row],[MAT]],FUNCIONARIOS[],3,FALSE),"")</f>
        <v/>
      </c>
      <c r="E981" s="28" t="str">
        <f>IFERROR(VLOOKUP(ACOMPANHAMENTO_03[[#This Row],[MAT]],FUNCIONARIOS[],4,FALSE),"")</f>
        <v/>
      </c>
      <c r="F981" s="8"/>
      <c r="G981" s="7"/>
      <c r="H981" s="28" t="str">
        <f>IFERROR(VLOOKUP(ACOMPANHAMENTO_03[[#This Row],[COD.S]],TABELA_PRODUÇÃO[[COD]:[SERVIÇOS]],3,FALSE),"")</f>
        <v/>
      </c>
      <c r="I981" s="28" t="str">
        <f>IFERROR(VLOOKUP(ACOMPANHAMENTO_03[[#This Row],[COD.S]],TABELA_PRODUÇÃO[[COD]:[UND.]],4,FALSE),"")</f>
        <v/>
      </c>
      <c r="J981" s="141"/>
      <c r="K981" s="58"/>
      <c r="L981" s="9"/>
      <c r="M98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8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8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81" s="140">
        <f>ACOMPANHAMENTO_03[[#This Row],[QUANT]]</f>
        <v>0</v>
      </c>
    </row>
    <row r="982" spans="2:16" x14ac:dyDescent="0.25">
      <c r="B982" s="140" t="str">
        <f>IF(ACOMPANHAMENTO_03[[#This Row],[MAT]]="","",COUNTA($C$8:C982))</f>
        <v/>
      </c>
      <c r="C982" s="3"/>
      <c r="D982" s="28" t="str">
        <f>IFERROR(VLOOKUP(ACOMPANHAMENTO_03[[#This Row],[MAT]],FUNCIONARIOS[],3,FALSE),"")</f>
        <v/>
      </c>
      <c r="E982" s="28" t="str">
        <f>IFERROR(VLOOKUP(ACOMPANHAMENTO_03[[#This Row],[MAT]],FUNCIONARIOS[],4,FALSE),"")</f>
        <v/>
      </c>
      <c r="F982" s="8"/>
      <c r="G982" s="7"/>
      <c r="H982" s="28" t="str">
        <f>IFERROR(VLOOKUP(ACOMPANHAMENTO_03[[#This Row],[COD.S]],TABELA_PRODUÇÃO[[COD]:[SERVIÇOS]],3,FALSE),"")</f>
        <v/>
      </c>
      <c r="I982" s="28" t="str">
        <f>IFERROR(VLOOKUP(ACOMPANHAMENTO_03[[#This Row],[COD.S]],TABELA_PRODUÇÃO[[COD]:[UND.]],4,FALSE),"")</f>
        <v/>
      </c>
      <c r="J982" s="141"/>
      <c r="K982" s="58"/>
      <c r="L982" s="9"/>
      <c r="M98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8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8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82" s="140">
        <f>ACOMPANHAMENTO_03[[#This Row],[QUANT]]</f>
        <v>0</v>
      </c>
    </row>
    <row r="983" spans="2:16" x14ac:dyDescent="0.25">
      <c r="B983" s="140" t="str">
        <f>IF(ACOMPANHAMENTO_03[[#This Row],[MAT]]="","",COUNTA($C$8:C983))</f>
        <v/>
      </c>
      <c r="C983" s="3"/>
      <c r="D983" s="28" t="str">
        <f>IFERROR(VLOOKUP(ACOMPANHAMENTO_03[[#This Row],[MAT]],FUNCIONARIOS[],3,FALSE),"")</f>
        <v/>
      </c>
      <c r="E983" s="28" t="str">
        <f>IFERROR(VLOOKUP(ACOMPANHAMENTO_03[[#This Row],[MAT]],FUNCIONARIOS[],4,FALSE),"")</f>
        <v/>
      </c>
      <c r="F983" s="8"/>
      <c r="G983" s="7"/>
      <c r="H983" s="28" t="str">
        <f>IFERROR(VLOOKUP(ACOMPANHAMENTO_03[[#This Row],[COD.S]],TABELA_PRODUÇÃO[[COD]:[SERVIÇOS]],3,FALSE),"")</f>
        <v/>
      </c>
      <c r="I983" s="28" t="str">
        <f>IFERROR(VLOOKUP(ACOMPANHAMENTO_03[[#This Row],[COD.S]],TABELA_PRODUÇÃO[[COD]:[UND.]],4,FALSE),"")</f>
        <v/>
      </c>
      <c r="J983" s="141"/>
      <c r="K983" s="58"/>
      <c r="L983" s="9"/>
      <c r="M98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8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8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83" s="140">
        <f>ACOMPANHAMENTO_03[[#This Row],[QUANT]]</f>
        <v>0</v>
      </c>
    </row>
    <row r="984" spans="2:16" x14ac:dyDescent="0.25">
      <c r="B984" s="140" t="str">
        <f>IF(ACOMPANHAMENTO_03[[#This Row],[MAT]]="","",COUNTA($C$8:C984))</f>
        <v/>
      </c>
      <c r="C984" s="3"/>
      <c r="D984" s="28" t="str">
        <f>IFERROR(VLOOKUP(ACOMPANHAMENTO_03[[#This Row],[MAT]],FUNCIONARIOS[],3,FALSE),"")</f>
        <v/>
      </c>
      <c r="E984" s="28" t="str">
        <f>IFERROR(VLOOKUP(ACOMPANHAMENTO_03[[#This Row],[MAT]],FUNCIONARIOS[],4,FALSE),"")</f>
        <v/>
      </c>
      <c r="F984" s="8"/>
      <c r="G984" s="7"/>
      <c r="H984" s="28" t="str">
        <f>IFERROR(VLOOKUP(ACOMPANHAMENTO_03[[#This Row],[COD.S]],TABELA_PRODUÇÃO[[COD]:[SERVIÇOS]],3,FALSE),"")</f>
        <v/>
      </c>
      <c r="I984" s="28" t="str">
        <f>IFERROR(VLOOKUP(ACOMPANHAMENTO_03[[#This Row],[COD.S]],TABELA_PRODUÇÃO[[COD]:[UND.]],4,FALSE),"")</f>
        <v/>
      </c>
      <c r="J984" s="141"/>
      <c r="K984" s="58"/>
      <c r="L984" s="9"/>
      <c r="M98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8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8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84" s="140">
        <f>ACOMPANHAMENTO_03[[#This Row],[QUANT]]</f>
        <v>0</v>
      </c>
    </row>
    <row r="985" spans="2:16" x14ac:dyDescent="0.25">
      <c r="B985" s="140" t="str">
        <f>IF(ACOMPANHAMENTO_03[[#This Row],[MAT]]="","",COUNTA($C$8:C985))</f>
        <v/>
      </c>
      <c r="C985" s="3"/>
      <c r="D985" s="28" t="str">
        <f>IFERROR(VLOOKUP(ACOMPANHAMENTO_03[[#This Row],[MAT]],FUNCIONARIOS[],3,FALSE),"")</f>
        <v/>
      </c>
      <c r="E985" s="28" t="str">
        <f>IFERROR(VLOOKUP(ACOMPANHAMENTO_03[[#This Row],[MAT]],FUNCIONARIOS[],4,FALSE),"")</f>
        <v/>
      </c>
      <c r="F985" s="8"/>
      <c r="G985" s="7"/>
      <c r="H985" s="28" t="str">
        <f>IFERROR(VLOOKUP(ACOMPANHAMENTO_03[[#This Row],[COD.S]],TABELA_PRODUÇÃO[[COD]:[SERVIÇOS]],3,FALSE),"")</f>
        <v/>
      </c>
      <c r="I985" s="28" t="str">
        <f>IFERROR(VLOOKUP(ACOMPANHAMENTO_03[[#This Row],[COD.S]],TABELA_PRODUÇÃO[[COD]:[UND.]],4,FALSE),"")</f>
        <v/>
      </c>
      <c r="J985" s="141"/>
      <c r="K985" s="58"/>
      <c r="L985" s="9"/>
      <c r="M98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8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8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85" s="140">
        <f>ACOMPANHAMENTO_03[[#This Row],[QUANT]]</f>
        <v>0</v>
      </c>
    </row>
    <row r="986" spans="2:16" x14ac:dyDescent="0.25">
      <c r="B986" s="140" t="str">
        <f>IF(ACOMPANHAMENTO_03[[#This Row],[MAT]]="","",COUNTA($C$8:C986))</f>
        <v/>
      </c>
      <c r="C986" s="3"/>
      <c r="D986" s="28" t="str">
        <f>IFERROR(VLOOKUP(ACOMPANHAMENTO_03[[#This Row],[MAT]],FUNCIONARIOS[],3,FALSE),"")</f>
        <v/>
      </c>
      <c r="E986" s="28" t="str">
        <f>IFERROR(VLOOKUP(ACOMPANHAMENTO_03[[#This Row],[MAT]],FUNCIONARIOS[],4,FALSE),"")</f>
        <v/>
      </c>
      <c r="F986" s="8"/>
      <c r="G986" s="7"/>
      <c r="H986" s="28" t="str">
        <f>IFERROR(VLOOKUP(ACOMPANHAMENTO_03[[#This Row],[COD.S]],TABELA_PRODUÇÃO[[COD]:[SERVIÇOS]],3,FALSE),"")</f>
        <v/>
      </c>
      <c r="I986" s="28" t="str">
        <f>IFERROR(VLOOKUP(ACOMPANHAMENTO_03[[#This Row],[COD.S]],TABELA_PRODUÇÃO[[COD]:[UND.]],4,FALSE),"")</f>
        <v/>
      </c>
      <c r="J986" s="141"/>
      <c r="K986" s="58"/>
      <c r="L986" s="9"/>
      <c r="M98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8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8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86" s="140">
        <f>ACOMPANHAMENTO_03[[#This Row],[QUANT]]</f>
        <v>0</v>
      </c>
    </row>
    <row r="987" spans="2:16" x14ac:dyDescent="0.25">
      <c r="B987" s="140" t="str">
        <f>IF(ACOMPANHAMENTO_03[[#This Row],[MAT]]="","",COUNTA($C$8:C987))</f>
        <v/>
      </c>
      <c r="C987" s="3"/>
      <c r="D987" s="28" t="str">
        <f>IFERROR(VLOOKUP(ACOMPANHAMENTO_03[[#This Row],[MAT]],FUNCIONARIOS[],3,FALSE),"")</f>
        <v/>
      </c>
      <c r="E987" s="28" t="str">
        <f>IFERROR(VLOOKUP(ACOMPANHAMENTO_03[[#This Row],[MAT]],FUNCIONARIOS[],4,FALSE),"")</f>
        <v/>
      </c>
      <c r="F987" s="8"/>
      <c r="G987" s="7"/>
      <c r="H987" s="28" t="str">
        <f>IFERROR(VLOOKUP(ACOMPANHAMENTO_03[[#This Row],[COD.S]],TABELA_PRODUÇÃO[[COD]:[SERVIÇOS]],3,FALSE),"")</f>
        <v/>
      </c>
      <c r="I987" s="28" t="str">
        <f>IFERROR(VLOOKUP(ACOMPANHAMENTO_03[[#This Row],[COD.S]],TABELA_PRODUÇÃO[[COD]:[UND.]],4,FALSE),"")</f>
        <v/>
      </c>
      <c r="J987" s="141"/>
      <c r="K987" s="58"/>
      <c r="L987" s="9"/>
      <c r="M98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8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8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87" s="140">
        <f>ACOMPANHAMENTO_03[[#This Row],[QUANT]]</f>
        <v>0</v>
      </c>
    </row>
    <row r="988" spans="2:16" x14ac:dyDescent="0.25">
      <c r="B988" s="140" t="str">
        <f>IF(ACOMPANHAMENTO_03[[#This Row],[MAT]]="","",COUNTA($C$8:C988))</f>
        <v/>
      </c>
      <c r="C988" s="3"/>
      <c r="D988" s="28" t="str">
        <f>IFERROR(VLOOKUP(ACOMPANHAMENTO_03[[#This Row],[MAT]],FUNCIONARIOS[],3,FALSE),"")</f>
        <v/>
      </c>
      <c r="E988" s="28" t="str">
        <f>IFERROR(VLOOKUP(ACOMPANHAMENTO_03[[#This Row],[MAT]],FUNCIONARIOS[],4,FALSE),"")</f>
        <v/>
      </c>
      <c r="F988" s="8"/>
      <c r="G988" s="7"/>
      <c r="H988" s="28" t="str">
        <f>IFERROR(VLOOKUP(ACOMPANHAMENTO_03[[#This Row],[COD.S]],TABELA_PRODUÇÃO[[COD]:[SERVIÇOS]],3,FALSE),"")</f>
        <v/>
      </c>
      <c r="I988" s="28" t="str">
        <f>IFERROR(VLOOKUP(ACOMPANHAMENTO_03[[#This Row],[COD.S]],TABELA_PRODUÇÃO[[COD]:[UND.]],4,FALSE),"")</f>
        <v/>
      </c>
      <c r="J988" s="141"/>
      <c r="K988" s="58"/>
      <c r="L988" s="9"/>
      <c r="M98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8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8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88" s="140">
        <f>ACOMPANHAMENTO_03[[#This Row],[QUANT]]</f>
        <v>0</v>
      </c>
    </row>
    <row r="989" spans="2:16" x14ac:dyDescent="0.25">
      <c r="B989" s="140" t="str">
        <f>IF(ACOMPANHAMENTO_03[[#This Row],[MAT]]="","",COUNTA($C$8:C989))</f>
        <v/>
      </c>
      <c r="C989" s="3"/>
      <c r="D989" s="28" t="str">
        <f>IFERROR(VLOOKUP(ACOMPANHAMENTO_03[[#This Row],[MAT]],FUNCIONARIOS[],3,FALSE),"")</f>
        <v/>
      </c>
      <c r="E989" s="28" t="str">
        <f>IFERROR(VLOOKUP(ACOMPANHAMENTO_03[[#This Row],[MAT]],FUNCIONARIOS[],4,FALSE),"")</f>
        <v/>
      </c>
      <c r="F989" s="8"/>
      <c r="G989" s="7"/>
      <c r="H989" s="28" t="str">
        <f>IFERROR(VLOOKUP(ACOMPANHAMENTO_03[[#This Row],[COD.S]],TABELA_PRODUÇÃO[[COD]:[SERVIÇOS]],3,FALSE),"")</f>
        <v/>
      </c>
      <c r="I989" s="28" t="str">
        <f>IFERROR(VLOOKUP(ACOMPANHAMENTO_03[[#This Row],[COD.S]],TABELA_PRODUÇÃO[[COD]:[UND.]],4,FALSE),"")</f>
        <v/>
      </c>
      <c r="J989" s="141"/>
      <c r="K989" s="58"/>
      <c r="L989" s="9"/>
      <c r="M98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8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8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89" s="140">
        <f>ACOMPANHAMENTO_03[[#This Row],[QUANT]]</f>
        <v>0</v>
      </c>
    </row>
    <row r="990" spans="2:16" x14ac:dyDescent="0.25">
      <c r="B990" s="140" t="str">
        <f>IF(ACOMPANHAMENTO_03[[#This Row],[MAT]]="","",COUNTA($C$8:C990))</f>
        <v/>
      </c>
      <c r="C990" s="3"/>
      <c r="D990" s="28" t="str">
        <f>IFERROR(VLOOKUP(ACOMPANHAMENTO_03[[#This Row],[MAT]],FUNCIONARIOS[],3,FALSE),"")</f>
        <v/>
      </c>
      <c r="E990" s="28" t="str">
        <f>IFERROR(VLOOKUP(ACOMPANHAMENTO_03[[#This Row],[MAT]],FUNCIONARIOS[],4,FALSE),"")</f>
        <v/>
      </c>
      <c r="F990" s="8"/>
      <c r="G990" s="7"/>
      <c r="H990" s="28" t="str">
        <f>IFERROR(VLOOKUP(ACOMPANHAMENTO_03[[#This Row],[COD.S]],TABELA_PRODUÇÃO[[COD]:[SERVIÇOS]],3,FALSE),"")</f>
        <v/>
      </c>
      <c r="I990" s="28" t="str">
        <f>IFERROR(VLOOKUP(ACOMPANHAMENTO_03[[#This Row],[COD.S]],TABELA_PRODUÇÃO[[COD]:[UND.]],4,FALSE),"")</f>
        <v/>
      </c>
      <c r="J990" s="141"/>
      <c r="K990" s="58"/>
      <c r="L990" s="9"/>
      <c r="M990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90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90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90" s="140">
        <f>ACOMPANHAMENTO_03[[#This Row],[QUANT]]</f>
        <v>0</v>
      </c>
    </row>
    <row r="991" spans="2:16" x14ac:dyDescent="0.25">
      <c r="B991" s="140" t="str">
        <f>IF(ACOMPANHAMENTO_03[[#This Row],[MAT]]="","",COUNTA($C$8:C991))</f>
        <v/>
      </c>
      <c r="C991" s="3"/>
      <c r="D991" s="28" t="str">
        <f>IFERROR(VLOOKUP(ACOMPANHAMENTO_03[[#This Row],[MAT]],FUNCIONARIOS[],3,FALSE),"")</f>
        <v/>
      </c>
      <c r="E991" s="28" t="str">
        <f>IFERROR(VLOOKUP(ACOMPANHAMENTO_03[[#This Row],[MAT]],FUNCIONARIOS[],4,FALSE),"")</f>
        <v/>
      </c>
      <c r="F991" s="8"/>
      <c r="G991" s="7"/>
      <c r="H991" s="28" t="str">
        <f>IFERROR(VLOOKUP(ACOMPANHAMENTO_03[[#This Row],[COD.S]],TABELA_PRODUÇÃO[[COD]:[SERVIÇOS]],3,FALSE),"")</f>
        <v/>
      </c>
      <c r="I991" s="28" t="str">
        <f>IFERROR(VLOOKUP(ACOMPANHAMENTO_03[[#This Row],[COD.S]],TABELA_PRODUÇÃO[[COD]:[UND.]],4,FALSE),"")</f>
        <v/>
      </c>
      <c r="J991" s="141"/>
      <c r="K991" s="58"/>
      <c r="L991" s="9"/>
      <c r="M991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91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91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91" s="140">
        <f>ACOMPANHAMENTO_03[[#This Row],[QUANT]]</f>
        <v>0</v>
      </c>
    </row>
    <row r="992" spans="2:16" x14ac:dyDescent="0.25">
      <c r="B992" s="140" t="str">
        <f>IF(ACOMPANHAMENTO_03[[#This Row],[MAT]]="","",COUNTA($C$8:C992))</f>
        <v/>
      </c>
      <c r="C992" s="3"/>
      <c r="D992" s="28" t="str">
        <f>IFERROR(VLOOKUP(ACOMPANHAMENTO_03[[#This Row],[MAT]],FUNCIONARIOS[],3,FALSE),"")</f>
        <v/>
      </c>
      <c r="E992" s="28" t="str">
        <f>IFERROR(VLOOKUP(ACOMPANHAMENTO_03[[#This Row],[MAT]],FUNCIONARIOS[],4,FALSE),"")</f>
        <v/>
      </c>
      <c r="F992" s="8"/>
      <c r="G992" s="7"/>
      <c r="H992" s="28" t="str">
        <f>IFERROR(VLOOKUP(ACOMPANHAMENTO_03[[#This Row],[COD.S]],TABELA_PRODUÇÃO[[COD]:[SERVIÇOS]],3,FALSE),"")</f>
        <v/>
      </c>
      <c r="I992" s="28" t="str">
        <f>IFERROR(VLOOKUP(ACOMPANHAMENTO_03[[#This Row],[COD.S]],TABELA_PRODUÇÃO[[COD]:[UND.]],4,FALSE),"")</f>
        <v/>
      </c>
      <c r="J992" s="141"/>
      <c r="K992" s="58"/>
      <c r="L992" s="9"/>
      <c r="M992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92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92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92" s="140">
        <f>ACOMPANHAMENTO_03[[#This Row],[QUANT]]</f>
        <v>0</v>
      </c>
    </row>
    <row r="993" spans="2:16" x14ac:dyDescent="0.25">
      <c r="B993" s="140" t="str">
        <f>IF(ACOMPANHAMENTO_03[[#This Row],[MAT]]="","",COUNTA($C$8:C993))</f>
        <v/>
      </c>
      <c r="C993" s="3"/>
      <c r="D993" s="28" t="str">
        <f>IFERROR(VLOOKUP(ACOMPANHAMENTO_03[[#This Row],[MAT]],FUNCIONARIOS[],3,FALSE),"")</f>
        <v/>
      </c>
      <c r="E993" s="28" t="str">
        <f>IFERROR(VLOOKUP(ACOMPANHAMENTO_03[[#This Row],[MAT]],FUNCIONARIOS[],4,FALSE),"")</f>
        <v/>
      </c>
      <c r="F993" s="8"/>
      <c r="G993" s="7"/>
      <c r="H993" s="28" t="str">
        <f>IFERROR(VLOOKUP(ACOMPANHAMENTO_03[[#This Row],[COD.S]],TABELA_PRODUÇÃO[[COD]:[SERVIÇOS]],3,FALSE),"")</f>
        <v/>
      </c>
      <c r="I993" s="28" t="str">
        <f>IFERROR(VLOOKUP(ACOMPANHAMENTO_03[[#This Row],[COD.S]],TABELA_PRODUÇÃO[[COD]:[UND.]],4,FALSE),"")</f>
        <v/>
      </c>
      <c r="J993" s="141"/>
      <c r="K993" s="58"/>
      <c r="L993" s="9"/>
      <c r="M993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93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93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93" s="140">
        <f>ACOMPANHAMENTO_03[[#This Row],[QUANT]]</f>
        <v>0</v>
      </c>
    </row>
    <row r="994" spans="2:16" x14ac:dyDescent="0.25">
      <c r="B994" s="140" t="str">
        <f>IF(ACOMPANHAMENTO_03[[#This Row],[MAT]]="","",COUNTA($C$8:C994))</f>
        <v/>
      </c>
      <c r="C994" s="3"/>
      <c r="D994" s="28" t="str">
        <f>IFERROR(VLOOKUP(ACOMPANHAMENTO_03[[#This Row],[MAT]],FUNCIONARIOS[],3,FALSE),"")</f>
        <v/>
      </c>
      <c r="E994" s="28" t="str">
        <f>IFERROR(VLOOKUP(ACOMPANHAMENTO_03[[#This Row],[MAT]],FUNCIONARIOS[],4,FALSE),"")</f>
        <v/>
      </c>
      <c r="F994" s="8"/>
      <c r="G994" s="7"/>
      <c r="H994" s="28" t="str">
        <f>IFERROR(VLOOKUP(ACOMPANHAMENTO_03[[#This Row],[COD.S]],TABELA_PRODUÇÃO[[COD]:[SERVIÇOS]],3,FALSE),"")</f>
        <v/>
      </c>
      <c r="I994" s="28" t="str">
        <f>IFERROR(VLOOKUP(ACOMPANHAMENTO_03[[#This Row],[COD.S]],TABELA_PRODUÇÃO[[COD]:[UND.]],4,FALSE),"")</f>
        <v/>
      </c>
      <c r="J994" s="141"/>
      <c r="K994" s="58"/>
      <c r="L994" s="9"/>
      <c r="M994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94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94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94" s="140">
        <f>ACOMPANHAMENTO_03[[#This Row],[QUANT]]</f>
        <v>0</v>
      </c>
    </row>
    <row r="995" spans="2:16" x14ac:dyDescent="0.25">
      <c r="B995" s="140" t="str">
        <f>IF(ACOMPANHAMENTO_03[[#This Row],[MAT]]="","",COUNTA($C$8:C995))</f>
        <v/>
      </c>
      <c r="C995" s="3"/>
      <c r="D995" s="28" t="str">
        <f>IFERROR(VLOOKUP(ACOMPANHAMENTO_03[[#This Row],[MAT]],FUNCIONARIOS[],3,FALSE),"")</f>
        <v/>
      </c>
      <c r="E995" s="28" t="str">
        <f>IFERROR(VLOOKUP(ACOMPANHAMENTO_03[[#This Row],[MAT]],FUNCIONARIOS[],4,FALSE),"")</f>
        <v/>
      </c>
      <c r="F995" s="8"/>
      <c r="G995" s="7"/>
      <c r="H995" s="28" t="str">
        <f>IFERROR(VLOOKUP(ACOMPANHAMENTO_03[[#This Row],[COD.S]],TABELA_PRODUÇÃO[[COD]:[SERVIÇOS]],3,FALSE),"")</f>
        <v/>
      </c>
      <c r="I995" s="28" t="str">
        <f>IFERROR(VLOOKUP(ACOMPANHAMENTO_03[[#This Row],[COD.S]],TABELA_PRODUÇÃO[[COD]:[UND.]],4,FALSE),"")</f>
        <v/>
      </c>
      <c r="J995" s="141"/>
      <c r="K995" s="58"/>
      <c r="L995" s="9"/>
      <c r="M995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95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95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95" s="140">
        <f>ACOMPANHAMENTO_03[[#This Row],[QUANT]]</f>
        <v>0</v>
      </c>
    </row>
    <row r="996" spans="2:16" x14ac:dyDescent="0.25">
      <c r="B996" s="140" t="str">
        <f>IF(ACOMPANHAMENTO_03[[#This Row],[MAT]]="","",COUNTA($C$8:C996))</f>
        <v/>
      </c>
      <c r="C996" s="3"/>
      <c r="D996" s="28" t="str">
        <f>IFERROR(VLOOKUP(ACOMPANHAMENTO_03[[#This Row],[MAT]],FUNCIONARIOS[],3,FALSE),"")</f>
        <v/>
      </c>
      <c r="E996" s="28" t="str">
        <f>IFERROR(VLOOKUP(ACOMPANHAMENTO_03[[#This Row],[MAT]],FUNCIONARIOS[],4,FALSE),"")</f>
        <v/>
      </c>
      <c r="F996" s="8"/>
      <c r="G996" s="7"/>
      <c r="H996" s="28" t="str">
        <f>IFERROR(VLOOKUP(ACOMPANHAMENTO_03[[#This Row],[COD.S]],TABELA_PRODUÇÃO[[COD]:[SERVIÇOS]],3,FALSE),"")</f>
        <v/>
      </c>
      <c r="I996" s="28" t="str">
        <f>IFERROR(VLOOKUP(ACOMPANHAMENTO_03[[#This Row],[COD.S]],TABELA_PRODUÇÃO[[COD]:[UND.]],4,FALSE),"")</f>
        <v/>
      </c>
      <c r="J996" s="141"/>
      <c r="K996" s="58"/>
      <c r="L996" s="9"/>
      <c r="M996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96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96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96" s="140">
        <f>ACOMPANHAMENTO_03[[#This Row],[QUANT]]</f>
        <v>0</v>
      </c>
    </row>
    <row r="997" spans="2:16" x14ac:dyDescent="0.25">
      <c r="B997" s="140" t="str">
        <f>IF(ACOMPANHAMENTO_03[[#This Row],[MAT]]="","",COUNTA($C$8:C997))</f>
        <v/>
      </c>
      <c r="C997" s="3"/>
      <c r="D997" s="28" t="str">
        <f>IFERROR(VLOOKUP(ACOMPANHAMENTO_03[[#This Row],[MAT]],FUNCIONARIOS[],3,FALSE),"")</f>
        <v/>
      </c>
      <c r="E997" s="28" t="str">
        <f>IFERROR(VLOOKUP(ACOMPANHAMENTO_03[[#This Row],[MAT]],FUNCIONARIOS[],4,FALSE),"")</f>
        <v/>
      </c>
      <c r="F997" s="8"/>
      <c r="G997" s="7"/>
      <c r="H997" s="28" t="str">
        <f>IFERROR(VLOOKUP(ACOMPANHAMENTO_03[[#This Row],[COD.S]],TABELA_PRODUÇÃO[[COD]:[SERVIÇOS]],3,FALSE),"")</f>
        <v/>
      </c>
      <c r="I997" s="28" t="str">
        <f>IFERROR(VLOOKUP(ACOMPANHAMENTO_03[[#This Row],[COD.S]],TABELA_PRODUÇÃO[[COD]:[UND.]],4,FALSE),"")</f>
        <v/>
      </c>
      <c r="J997" s="141"/>
      <c r="K997" s="58"/>
      <c r="L997" s="9"/>
      <c r="M997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97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97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97" s="140">
        <f>ACOMPANHAMENTO_03[[#This Row],[QUANT]]</f>
        <v>0</v>
      </c>
    </row>
    <row r="998" spans="2:16" x14ac:dyDescent="0.25">
      <c r="B998" s="140" t="str">
        <f>IF(ACOMPANHAMENTO_03[[#This Row],[MAT]]="","",COUNTA($C$8:C998))</f>
        <v/>
      </c>
      <c r="C998" s="3"/>
      <c r="D998" s="28" t="str">
        <f>IFERROR(VLOOKUP(ACOMPANHAMENTO_03[[#This Row],[MAT]],FUNCIONARIOS[],3,FALSE),"")</f>
        <v/>
      </c>
      <c r="E998" s="28" t="str">
        <f>IFERROR(VLOOKUP(ACOMPANHAMENTO_03[[#This Row],[MAT]],FUNCIONARIOS[],4,FALSE),"")</f>
        <v/>
      </c>
      <c r="F998" s="8"/>
      <c r="G998" s="7"/>
      <c r="H998" s="28" t="str">
        <f>IFERROR(VLOOKUP(ACOMPANHAMENTO_03[[#This Row],[COD.S]],TABELA_PRODUÇÃO[[COD]:[SERVIÇOS]],3,FALSE),"")</f>
        <v/>
      </c>
      <c r="I998" s="28" t="str">
        <f>IFERROR(VLOOKUP(ACOMPANHAMENTO_03[[#This Row],[COD.S]],TABELA_PRODUÇÃO[[COD]:[UND.]],4,FALSE),"")</f>
        <v/>
      </c>
      <c r="J998" s="141"/>
      <c r="K998" s="58"/>
      <c r="L998" s="9"/>
      <c r="M998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98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98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98" s="140">
        <f>ACOMPANHAMENTO_03[[#This Row],[QUANT]]</f>
        <v>0</v>
      </c>
    </row>
    <row r="999" spans="2:16" x14ac:dyDescent="0.25">
      <c r="B999" s="140" t="str">
        <f>IF(ACOMPANHAMENTO_03[[#This Row],[MAT]]="","",COUNTA($C$8:C999))</f>
        <v/>
      </c>
      <c r="C999" s="3"/>
      <c r="D999" s="28" t="str">
        <f>IFERROR(VLOOKUP(ACOMPANHAMENTO_03[[#This Row],[MAT]],FUNCIONARIOS[],3,FALSE),"")</f>
        <v/>
      </c>
      <c r="E999" s="28" t="str">
        <f>IFERROR(VLOOKUP(ACOMPANHAMENTO_03[[#This Row],[MAT]],FUNCIONARIOS[],4,FALSE),"")</f>
        <v/>
      </c>
      <c r="F999" s="8"/>
      <c r="G999" s="7"/>
      <c r="H999" s="28" t="str">
        <f>IFERROR(VLOOKUP(ACOMPANHAMENTO_03[[#This Row],[COD.S]],TABELA_PRODUÇÃO[[COD]:[SERVIÇOS]],3,FALSE),"")</f>
        <v/>
      </c>
      <c r="I999" s="28" t="str">
        <f>IFERROR(VLOOKUP(ACOMPANHAMENTO_03[[#This Row],[COD.S]],TABELA_PRODUÇÃO[[COD]:[UND.]],4,FALSE),"")</f>
        <v/>
      </c>
      <c r="J999" s="141"/>
      <c r="K999" s="58"/>
      <c r="L999" s="9"/>
      <c r="M999" s="41" t="str">
        <f>IFERROR(IF(VLOOKUP(ACOMPANHAMENTO_03[[#This Row],[MAT]],FUNCIONARIOS[],8,FALSE)="profissional",ACOMPANHAMENTO_03[[#This Row],[FATOR]]*ACOMPANHAMENTO_03[[#This Row],[QUANT]]*VLOOKUP(ACOMPANHAMENTO_03[[#This Row],[COD.S]],TABELA_PRODUÇÃO[[COD]:[TOTAL]],5,FALSE),IF(VLOOKUP(ACOMPANHAMENTO_03[[#This Row],[MAT]],FUNCIONARIOS[],8,FALSE)="MEIO PROF",ACOMPANHAMENTO_03[[#This Row],[FATOR]]*ACOMPANHAMENTO_03[[#This Row],[QUANT]]*VLOOKUP(ACOMPANHAMENTO_03[[#This Row],[COD.S]],TABELA_PRODUÇÃO[[COD]:[TOTAL]],6,FALSE),)),"")</f>
        <v/>
      </c>
      <c r="N999" s="41" t="str">
        <f>IFERROR(IF(IF(VLOOKUP(ACOMPANHAMENTO_03[[#This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Row],[DIAS]],))&lt;0,"",IF(VLOOKUP(ACOMPANHAMENTO_03[[#This Row],[MAT]],FUNCIONARIOS[],8,FALSE)="profissional",ACOMPANHAMENTO_03[[#This Row],[FATOR]]*ACOMPANHAMENTO_03[[#This Row],[QUANT]]*VLOOKUP(ACOMPANHAMENTO_03[[#This Row],[COD.S]],TABELA_PRODUÇÃO[[COD]:[TOTAL]],5,FALSE)-VLOOKUP(ACOMPANHAMENTO_03[[#This Row],[MAT]],FUNCIONARIOS[],7,FALSE)/30*ACOMPANHAMENTO_03[[#This Row],[DIAS]],IF(VLOOKUP(ACOMPANHAMENTO_03[[#This Row],[MAT]],FUNCIONARIOS[],8,FALSE)="MEIO PROF",ACOMPANHAMENTO_03[[#This Row],[FATOR]]*ACOMPANHAMENTO_03[[#This Row],[QUANT]]*VLOOKUP(ACOMPANHAMENTO_03[[#This Row],[COD.S]],TABELA_PRODUÇÃO[[COD]:[TOTAL]],6,FALSE)-VLOOKUP(ACOMPANHAMENTO_03[[#This Row],[MAT]],FUNCIONARIOS[],7,FALSE)/30*ACOMPANHAMENTO_03[[#This Row],[DIAS]],))),"")</f>
        <v/>
      </c>
      <c r="O999" s="140" t="str">
        <f>IFERROR(IF(VLOOKUP(ACOMPANHAMENTO_03[[#This Row],[COD.S]],TABELA_RESUMO_PRODUÇÕES[[COD]:[Q. REST]],6,FALSE)&gt;1,VLOOKUP(ACOMPANHAMENTO_03[[#This Row],[COD.S]],TABELA_RESUMO_PRODUÇÕES[[COD]:[Q. REST]],6,FALSE),VLOOKUP(ACOMPANHAMENTO_03[[#This Row],[COD.S]],TABELA_RESUMO_PRODUÇÕES[[COD]:[Q. REST]],6,FALSE)+1),"0")</f>
        <v>0</v>
      </c>
      <c r="P999" s="140">
        <f>ACOMPANHAMENTO_03[[#This Row],[QUANT]]</f>
        <v>0</v>
      </c>
    </row>
    <row r="1000" spans="2:16" x14ac:dyDescent="0.25">
      <c r="B1000" s="6" t="s">
        <v>115</v>
      </c>
      <c r="C1000" s="7"/>
      <c r="D1000" s="26"/>
      <c r="E1000" s="26"/>
      <c r="F1000" s="6"/>
      <c r="G1000" s="7"/>
      <c r="H1000" s="26"/>
      <c r="I1000" s="164"/>
      <c r="J1000" s="156" t="e">
        <f>ACOMPANHAMENTO_03[[#Totals],[VALOR]]/K1000</f>
        <v>#DIV/0!</v>
      </c>
      <c r="K1000" s="157">
        <f>SUBTOTAL(109,ACOMPANHAMENTO_03[DIAS])</f>
        <v>0</v>
      </c>
      <c r="L1000" s="8"/>
      <c r="M1000" s="156"/>
      <c r="N1000" s="158">
        <f>SUBTOTAL(109,ACOMPANHAMENTO_03[VALOR])</f>
        <v>0</v>
      </c>
      <c r="O1000" s="6"/>
      <c r="P1000" s="6">
        <f>SUBTOTAL(109,ACOMPANHAMENTO_03[QUANT2])</f>
        <v>0</v>
      </c>
    </row>
  </sheetData>
  <sheetProtection sort="0" autoFilter="0" pivotTables="0"/>
  <mergeCells count="3">
    <mergeCell ref="B2:N5"/>
    <mergeCell ref="C6:E6"/>
    <mergeCell ref="G6:L6"/>
  </mergeCells>
  <dataValidations count="3">
    <dataValidation type="decimal" operator="lessThanOrEqual" allowBlank="1" showInputMessage="1" showErrorMessage="1" errorTitle="Erro ao incluir" error="Você so pode digitar valores iguais ou inferiores a 1_x000a_" sqref="L8:L999">
      <formula1>1</formula1>
    </dataValidation>
    <dataValidation type="decimal" operator="lessThan" allowBlank="1" showInputMessage="1" showErrorMessage="1" errorTitle="Erro! Impossivel incluir" error="Verifique a quantidade do orçamento._x000a__x000a_" sqref="J8:J999">
      <formula1>O8+P8</formula1>
    </dataValidation>
    <dataValidation operator="lessThanOrEqual" allowBlank="1" showInputMessage="1" showErrorMessage="1" errorTitle="Erro ao incluir" error="Você so pode digitar valores iguais ou inferiores a 1_x000a_" sqref="M8:M999"/>
  </dataValidations>
  <pageMargins left="0.51181102362204722" right="0.51181102362204722" top="0.78740157480314965" bottom="0.78740157480314965" header="0.31496062992125984" footer="0.31496062992125984"/>
  <pageSetup paperSize="9" scale="44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'Tabela de Produção'!$L$4:$L$14</xm:f>
          </x14:formula1>
          <xm:sqref>F8:F999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8"/>
  <dimension ref="B1:R1000"/>
  <sheetViews>
    <sheetView showGridLines="0" view="pageBreakPreview" zoomScaleSheetLayoutView="100" workbookViewId="0">
      <pane ySplit="7" topLeftCell="A11" activePane="bottomLeft" state="frozen"/>
      <selection pane="bottomLeft" activeCell="F16" sqref="F16"/>
    </sheetView>
  </sheetViews>
  <sheetFormatPr defaultRowHeight="15.75" x14ac:dyDescent="0.25"/>
  <cols>
    <col min="1" max="1" width="2" style="1" customWidth="1"/>
    <col min="2" max="2" width="5.125" style="1" customWidth="1"/>
    <col min="3" max="3" width="6.125" style="1" customWidth="1"/>
    <col min="4" max="4" width="25.125" style="27" customWidth="1"/>
    <col min="5" max="5" width="15.625" style="27" customWidth="1"/>
    <col min="6" max="6" width="12.625" style="27" customWidth="1"/>
    <col min="7" max="7" width="7.625" style="5" customWidth="1"/>
    <col min="8" max="8" width="40.625" style="27" customWidth="1"/>
    <col min="9" max="9" width="4.5" style="27" customWidth="1"/>
    <col min="10" max="10" width="8.25" style="1" customWidth="1"/>
    <col min="11" max="11" width="8.875" style="1" customWidth="1"/>
    <col min="12" max="12" width="6" style="1" customWidth="1"/>
    <col min="13" max="13" width="12.5" style="42" bestFit="1" customWidth="1"/>
    <col min="14" max="14" width="12.125" style="1" customWidth="1"/>
    <col min="15" max="15" width="9" style="1" hidden="1" customWidth="1"/>
    <col min="16" max="16" width="11.625" style="1" hidden="1" customWidth="1"/>
    <col min="17" max="17" width="16.125" style="1" customWidth="1"/>
    <col min="18" max="16384" width="9" style="1"/>
  </cols>
  <sheetData>
    <row r="1" spans="2:18" ht="16.5" thickBot="1" x14ac:dyDescent="0.3">
      <c r="Q1" s="29" t="s">
        <v>195</v>
      </c>
      <c r="R1" s="30"/>
    </row>
    <row r="2" spans="2:18" x14ac:dyDescent="0.25">
      <c r="B2" s="179" t="str">
        <f>CONCATENATE("PRODUÇÃO OPERÁRIOS DO PERÍODO        -      ",Q1,)</f>
        <v>PRODUÇÃO OPERÁRIOS DO PERÍODO        -      TESTE 4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1"/>
      <c r="O2" s="11"/>
    </row>
    <row r="3" spans="2:18" x14ac:dyDescent="0.25"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4"/>
      <c r="O3" s="11"/>
    </row>
    <row r="4" spans="2:18" x14ac:dyDescent="0.25">
      <c r="B4" s="182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4"/>
      <c r="O4" s="11"/>
    </row>
    <row r="5" spans="2:18" ht="16.5" thickBot="1" x14ac:dyDescent="0.3">
      <c r="B5" s="185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7"/>
      <c r="O5" s="11"/>
    </row>
    <row r="6" spans="2:18" ht="32.25" thickBot="1" x14ac:dyDescent="0.3">
      <c r="B6" s="43"/>
      <c r="C6" s="188" t="s">
        <v>141</v>
      </c>
      <c r="D6" s="188"/>
      <c r="E6" s="189"/>
      <c r="F6" s="60"/>
      <c r="G6" s="190" t="s">
        <v>140</v>
      </c>
      <c r="H6" s="188"/>
      <c r="I6" s="188"/>
      <c r="J6" s="188"/>
      <c r="K6" s="188"/>
      <c r="L6" s="189"/>
      <c r="M6" s="44" t="s">
        <v>138</v>
      </c>
      <c r="N6" s="44" t="s">
        <v>139</v>
      </c>
      <c r="O6" s="11"/>
    </row>
    <row r="7" spans="2:18" s="5" customFormat="1" x14ac:dyDescent="0.25">
      <c r="B7" s="5" t="s">
        <v>103</v>
      </c>
      <c r="C7" s="5" t="s">
        <v>7</v>
      </c>
      <c r="D7" s="5" t="s">
        <v>8</v>
      </c>
      <c r="E7" s="5" t="s">
        <v>9</v>
      </c>
      <c r="F7" s="27" t="s">
        <v>150</v>
      </c>
      <c r="G7" s="5" t="s">
        <v>142</v>
      </c>
      <c r="H7" s="5" t="s">
        <v>140</v>
      </c>
      <c r="I7" s="5" t="s">
        <v>30</v>
      </c>
      <c r="J7" s="5" t="s">
        <v>100</v>
      </c>
      <c r="K7" s="5" t="s">
        <v>111</v>
      </c>
      <c r="L7" s="5" t="s">
        <v>104</v>
      </c>
      <c r="M7" s="5" t="s">
        <v>138</v>
      </c>
      <c r="N7" s="5" t="s">
        <v>105</v>
      </c>
      <c r="O7" s="5" t="s">
        <v>113</v>
      </c>
      <c r="P7" s="5" t="s">
        <v>117</v>
      </c>
    </row>
    <row r="8" spans="2:18" s="6" customFormat="1" ht="12.75" x14ac:dyDescent="0.2">
      <c r="B8" s="6" t="str">
        <f>IF(ACOMPANHAMENTO_04[[#This Row],[MAT]]="","",COUNTA($C$8:C8))</f>
        <v/>
      </c>
      <c r="C8" s="3"/>
      <c r="D8" s="26" t="str">
        <f>IFERROR(VLOOKUP(ACOMPANHAMENTO_04[[#This Row],[MAT]],FUNCIONARIOS[],3,FALSE),"")</f>
        <v/>
      </c>
      <c r="E8" s="26" t="str">
        <f>IFERROR(VLOOKUP(ACOMPANHAMENTO_04[[#This Row],[MAT]],FUNCIONARIOS[],4,FALSE),"")</f>
        <v/>
      </c>
      <c r="F8" s="8"/>
      <c r="G8" s="7"/>
      <c r="H8" s="28" t="str">
        <f>IFERROR(VLOOKUP(ACOMPANHAMENTO_04[[#This Row],[COD.S]],TABELA_PRODUÇÃO[[COD]:[SERVIÇOS]],3,FALSE),"")</f>
        <v/>
      </c>
      <c r="I8" s="28" t="str">
        <f>IFERROR(VLOOKUP(ACOMPANHAMENTO_04[[#This Row],[COD.S]],TABELA_PRODUÇÃO[[COD]:[UND.]],4,FALSE),"")</f>
        <v/>
      </c>
      <c r="J8" s="8"/>
      <c r="K8" s="58"/>
      <c r="L8" s="9"/>
      <c r="M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" s="6">
        <f>ACOMPANHAMENTO_04[[#This Row],[QUANT]]</f>
        <v>0</v>
      </c>
    </row>
    <row r="9" spans="2:18" s="6" customFormat="1" ht="12.75" x14ac:dyDescent="0.2">
      <c r="B9" s="6" t="str">
        <f>IF(ACOMPANHAMENTO_04[[#This Row],[MAT]]="","",COUNTA($C$8:C9))</f>
        <v/>
      </c>
      <c r="C9" s="3"/>
      <c r="D9" s="26" t="str">
        <f>IFERROR(VLOOKUP(ACOMPANHAMENTO_04[[#This Row],[MAT]],FUNCIONARIOS[],3,FALSE),"")</f>
        <v/>
      </c>
      <c r="E9" s="26" t="str">
        <f>IFERROR(VLOOKUP(ACOMPANHAMENTO_04[[#This Row],[MAT]],FUNCIONARIOS[],4,FALSE),"")</f>
        <v/>
      </c>
      <c r="F9" s="8"/>
      <c r="G9" s="7"/>
      <c r="H9" s="28" t="str">
        <f>IFERROR(VLOOKUP(ACOMPANHAMENTO_04[[#This Row],[COD.S]],TABELA_PRODUÇÃO[[COD]:[SERVIÇOS]],3,FALSE),"")</f>
        <v/>
      </c>
      <c r="I9" s="28" t="str">
        <f>IFERROR(VLOOKUP(ACOMPANHAMENTO_04[[#This Row],[COD.S]],TABELA_PRODUÇÃO[[COD]:[UND.]],4,FALSE),"")</f>
        <v/>
      </c>
      <c r="J9" s="8"/>
      <c r="K9" s="58"/>
      <c r="L9" s="9"/>
      <c r="M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" s="6">
        <f>ACOMPANHAMENTO_04[[#This Row],[QUANT]]</f>
        <v>0</v>
      </c>
    </row>
    <row r="10" spans="2:18" s="6" customFormat="1" ht="12.75" x14ac:dyDescent="0.2">
      <c r="B10" s="6" t="str">
        <f>IF(ACOMPANHAMENTO_04[[#This Row],[MAT]]="","",COUNTA($C$8:C10))</f>
        <v/>
      </c>
      <c r="C10" s="3"/>
      <c r="D10" s="26" t="str">
        <f>IFERROR(VLOOKUP(ACOMPANHAMENTO_04[[#This Row],[MAT]],FUNCIONARIOS[],3,FALSE),"")</f>
        <v/>
      </c>
      <c r="E10" s="26" t="str">
        <f>IFERROR(VLOOKUP(ACOMPANHAMENTO_04[[#This Row],[MAT]],FUNCIONARIOS[],4,FALSE),"")</f>
        <v/>
      </c>
      <c r="F10" s="8"/>
      <c r="G10" s="7"/>
      <c r="H10" s="28" t="str">
        <f>IFERROR(VLOOKUP(ACOMPANHAMENTO_04[[#This Row],[COD.S]],TABELA_PRODUÇÃO[[COD]:[SERVIÇOS]],3,FALSE),"")</f>
        <v/>
      </c>
      <c r="I10" s="28" t="str">
        <f>IFERROR(VLOOKUP(ACOMPANHAMENTO_04[[#This Row],[COD.S]],TABELA_PRODUÇÃO[[COD]:[UND.]],4,FALSE),"")</f>
        <v/>
      </c>
      <c r="J10" s="8"/>
      <c r="K10" s="58"/>
      <c r="L10" s="9"/>
      <c r="M1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0" s="6">
        <f>ACOMPANHAMENTO_04[[#This Row],[QUANT]]</f>
        <v>0</v>
      </c>
    </row>
    <row r="11" spans="2:18" s="6" customFormat="1" ht="12.75" x14ac:dyDescent="0.2">
      <c r="B11" s="6" t="str">
        <f>IF(ACOMPANHAMENTO_04[[#This Row],[MAT]]="","",COUNTA($C$8:C11))</f>
        <v/>
      </c>
      <c r="C11" s="3"/>
      <c r="D11" s="26" t="str">
        <f>IFERROR(VLOOKUP(ACOMPANHAMENTO_04[[#This Row],[MAT]],FUNCIONARIOS[],3,FALSE),"")</f>
        <v/>
      </c>
      <c r="E11" s="26" t="str">
        <f>IFERROR(VLOOKUP(ACOMPANHAMENTO_04[[#This Row],[MAT]],FUNCIONARIOS[],4,FALSE),"")</f>
        <v/>
      </c>
      <c r="F11" s="8"/>
      <c r="G11" s="7"/>
      <c r="H11" s="28" t="str">
        <f>IFERROR(VLOOKUP(ACOMPANHAMENTO_04[[#This Row],[COD.S]],TABELA_PRODUÇÃO[[COD]:[SERVIÇOS]],3,FALSE),"")</f>
        <v/>
      </c>
      <c r="I11" s="28" t="str">
        <f>IFERROR(VLOOKUP(ACOMPANHAMENTO_04[[#This Row],[COD.S]],TABELA_PRODUÇÃO[[COD]:[UND.]],4,FALSE),"")</f>
        <v/>
      </c>
      <c r="J11" s="8"/>
      <c r="K11" s="58"/>
      <c r="L11" s="9"/>
      <c r="M1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1" s="6">
        <f>ACOMPANHAMENTO_04[[#This Row],[QUANT]]</f>
        <v>0</v>
      </c>
    </row>
    <row r="12" spans="2:18" s="6" customFormat="1" ht="12.75" x14ac:dyDescent="0.2">
      <c r="B12" s="6" t="str">
        <f>IF(ACOMPANHAMENTO_04[[#This Row],[MAT]]="","",COUNTA($C$8:C12))</f>
        <v/>
      </c>
      <c r="C12" s="3"/>
      <c r="D12" s="26" t="str">
        <f>IFERROR(VLOOKUP(ACOMPANHAMENTO_04[[#This Row],[MAT]],FUNCIONARIOS[],3,FALSE),"")</f>
        <v/>
      </c>
      <c r="E12" s="26" t="str">
        <f>IFERROR(VLOOKUP(ACOMPANHAMENTO_04[[#This Row],[MAT]],FUNCIONARIOS[],4,FALSE),"")</f>
        <v/>
      </c>
      <c r="F12" s="8"/>
      <c r="G12" s="7"/>
      <c r="H12" s="28" t="str">
        <f>IFERROR(VLOOKUP(ACOMPANHAMENTO_04[[#This Row],[COD.S]],TABELA_PRODUÇÃO[[COD]:[SERVIÇOS]],3,FALSE),"")</f>
        <v/>
      </c>
      <c r="I12" s="28" t="str">
        <f>IFERROR(VLOOKUP(ACOMPANHAMENTO_04[[#This Row],[COD.S]],TABELA_PRODUÇÃO[[COD]:[UND.]],4,FALSE),"")</f>
        <v/>
      </c>
      <c r="J12" s="8"/>
      <c r="K12" s="58"/>
      <c r="L12" s="9"/>
      <c r="M1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2" s="6">
        <f>ACOMPANHAMENTO_04[[#This Row],[QUANT]]</f>
        <v>0</v>
      </c>
    </row>
    <row r="13" spans="2:18" s="6" customFormat="1" ht="12.75" x14ac:dyDescent="0.2">
      <c r="B13" s="6" t="str">
        <f>IF(ACOMPANHAMENTO_04[[#This Row],[MAT]]="","",COUNTA($C$8:C13))</f>
        <v/>
      </c>
      <c r="C13" s="3"/>
      <c r="D13" s="26" t="str">
        <f>IFERROR(VLOOKUP(ACOMPANHAMENTO_04[[#This Row],[MAT]],FUNCIONARIOS[],3,FALSE),"")</f>
        <v/>
      </c>
      <c r="E13" s="26" t="str">
        <f>IFERROR(VLOOKUP(ACOMPANHAMENTO_04[[#This Row],[MAT]],FUNCIONARIOS[],4,FALSE),"")</f>
        <v/>
      </c>
      <c r="F13" s="8"/>
      <c r="G13" s="7"/>
      <c r="H13" s="28" t="str">
        <f>IFERROR(VLOOKUP(ACOMPANHAMENTO_04[[#This Row],[COD.S]],TABELA_PRODUÇÃO[[COD]:[SERVIÇOS]],3,FALSE),"")</f>
        <v/>
      </c>
      <c r="I13" s="28" t="str">
        <f>IFERROR(VLOOKUP(ACOMPANHAMENTO_04[[#This Row],[COD.S]],TABELA_PRODUÇÃO[[COD]:[UND.]],4,FALSE),"")</f>
        <v/>
      </c>
      <c r="J13" s="8"/>
      <c r="K13" s="58"/>
      <c r="L13" s="9"/>
      <c r="M1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3" s="6">
        <f>ACOMPANHAMENTO_04[[#This Row],[QUANT]]</f>
        <v>0</v>
      </c>
    </row>
    <row r="14" spans="2:18" s="6" customFormat="1" ht="12.75" x14ac:dyDescent="0.2">
      <c r="B14" s="6" t="str">
        <f>IF(ACOMPANHAMENTO_04[[#This Row],[MAT]]="","",COUNTA($C$8:C14))</f>
        <v/>
      </c>
      <c r="C14" s="3"/>
      <c r="D14" s="26" t="str">
        <f>IFERROR(VLOOKUP(ACOMPANHAMENTO_04[[#This Row],[MAT]],FUNCIONARIOS[],3,FALSE),"")</f>
        <v/>
      </c>
      <c r="E14" s="26" t="str">
        <f>IFERROR(VLOOKUP(ACOMPANHAMENTO_04[[#This Row],[MAT]],FUNCIONARIOS[],4,FALSE),"")</f>
        <v/>
      </c>
      <c r="F14" s="8"/>
      <c r="G14" s="7"/>
      <c r="H14" s="28" t="str">
        <f>IFERROR(VLOOKUP(ACOMPANHAMENTO_04[[#This Row],[COD.S]],TABELA_PRODUÇÃO[[COD]:[SERVIÇOS]],3,FALSE),"")</f>
        <v/>
      </c>
      <c r="I14" s="28" t="str">
        <f>IFERROR(VLOOKUP(ACOMPANHAMENTO_04[[#This Row],[COD.S]],TABELA_PRODUÇÃO[[COD]:[UND.]],4,FALSE),"")</f>
        <v/>
      </c>
      <c r="J14" s="8"/>
      <c r="K14" s="58"/>
      <c r="L14" s="9"/>
      <c r="M1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4" s="6">
        <f>ACOMPANHAMENTO_04[[#This Row],[QUANT]]</f>
        <v>0</v>
      </c>
    </row>
    <row r="15" spans="2:18" s="6" customFormat="1" ht="12.75" x14ac:dyDescent="0.2">
      <c r="B15" s="6" t="str">
        <f>IF(ACOMPANHAMENTO_04[[#This Row],[MAT]]="","",COUNTA($C$8:C15))</f>
        <v/>
      </c>
      <c r="C15" s="3"/>
      <c r="D15" s="26" t="str">
        <f>IFERROR(VLOOKUP(ACOMPANHAMENTO_04[[#This Row],[MAT]],FUNCIONARIOS[],3,FALSE),"")</f>
        <v/>
      </c>
      <c r="E15" s="26" t="str">
        <f>IFERROR(VLOOKUP(ACOMPANHAMENTO_04[[#This Row],[MAT]],FUNCIONARIOS[],4,FALSE),"")</f>
        <v/>
      </c>
      <c r="F15" s="8"/>
      <c r="G15" s="7"/>
      <c r="H15" s="28" t="str">
        <f>IFERROR(VLOOKUP(ACOMPANHAMENTO_04[[#This Row],[COD.S]],TABELA_PRODUÇÃO[[COD]:[SERVIÇOS]],3,FALSE),"")</f>
        <v/>
      </c>
      <c r="I15" s="28" t="str">
        <f>IFERROR(VLOOKUP(ACOMPANHAMENTO_04[[#This Row],[COD.S]],TABELA_PRODUÇÃO[[COD]:[UND.]],4,FALSE),"")</f>
        <v/>
      </c>
      <c r="J15" s="8"/>
      <c r="K15" s="58"/>
      <c r="L15" s="9"/>
      <c r="M1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5" s="6">
        <f>ACOMPANHAMENTO_04[[#This Row],[QUANT]]</f>
        <v>0</v>
      </c>
    </row>
    <row r="16" spans="2:18" s="6" customFormat="1" ht="12.75" x14ac:dyDescent="0.2">
      <c r="B16" s="6" t="str">
        <f>IF(ACOMPANHAMENTO_04[[#This Row],[MAT]]="","",COUNTA($C$8:C16))</f>
        <v/>
      </c>
      <c r="C16" s="3"/>
      <c r="D16" s="26" t="str">
        <f>IFERROR(VLOOKUP(ACOMPANHAMENTO_04[[#This Row],[MAT]],FUNCIONARIOS[],3,FALSE),"")</f>
        <v/>
      </c>
      <c r="E16" s="26" t="str">
        <f>IFERROR(VLOOKUP(ACOMPANHAMENTO_04[[#This Row],[MAT]],FUNCIONARIOS[],4,FALSE),"")</f>
        <v/>
      </c>
      <c r="F16" s="8"/>
      <c r="G16" s="7"/>
      <c r="H16" s="28" t="str">
        <f>IFERROR(VLOOKUP(ACOMPANHAMENTO_04[[#This Row],[COD.S]],TABELA_PRODUÇÃO[[COD]:[SERVIÇOS]],3,FALSE),"")</f>
        <v/>
      </c>
      <c r="I16" s="28" t="str">
        <f>IFERROR(VLOOKUP(ACOMPANHAMENTO_04[[#This Row],[COD.S]],TABELA_PRODUÇÃO[[COD]:[UND.]],4,FALSE),"")</f>
        <v/>
      </c>
      <c r="J16" s="8"/>
      <c r="K16" s="58"/>
      <c r="L16" s="9"/>
      <c r="M1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6" s="6">
        <f>ACOMPANHAMENTO_04[[#This Row],[QUANT]]</f>
        <v>0</v>
      </c>
    </row>
    <row r="17" spans="2:16" s="6" customFormat="1" ht="12.75" x14ac:dyDescent="0.2">
      <c r="B17" s="6" t="str">
        <f>IF(ACOMPANHAMENTO_04[[#This Row],[MAT]]="","",COUNTA($C$8:C17))</f>
        <v/>
      </c>
      <c r="C17" s="3"/>
      <c r="D17" s="26" t="str">
        <f>IFERROR(VLOOKUP(ACOMPANHAMENTO_04[[#This Row],[MAT]],FUNCIONARIOS[],3,FALSE),"")</f>
        <v/>
      </c>
      <c r="E17" s="26" t="str">
        <f>IFERROR(VLOOKUP(ACOMPANHAMENTO_04[[#This Row],[MAT]],FUNCIONARIOS[],4,FALSE),"")</f>
        <v/>
      </c>
      <c r="F17" s="8"/>
      <c r="G17" s="7"/>
      <c r="H17" s="28" t="str">
        <f>IFERROR(VLOOKUP(ACOMPANHAMENTO_04[[#This Row],[COD.S]],TABELA_PRODUÇÃO[[COD]:[SERVIÇOS]],3,FALSE),"")</f>
        <v/>
      </c>
      <c r="I17" s="28" t="str">
        <f>IFERROR(VLOOKUP(ACOMPANHAMENTO_04[[#This Row],[COD.S]],TABELA_PRODUÇÃO[[COD]:[UND.]],4,FALSE),"")</f>
        <v/>
      </c>
      <c r="J17" s="8"/>
      <c r="K17" s="58"/>
      <c r="L17" s="9"/>
      <c r="M1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7" s="6">
        <f>ACOMPANHAMENTO_04[[#This Row],[QUANT]]</f>
        <v>0</v>
      </c>
    </row>
    <row r="18" spans="2:16" s="6" customFormat="1" ht="12.75" x14ac:dyDescent="0.2">
      <c r="B18" s="6" t="str">
        <f>IF(ACOMPANHAMENTO_04[[#This Row],[MAT]]="","",COUNTA($C$8:C18))</f>
        <v/>
      </c>
      <c r="C18" s="3"/>
      <c r="D18" s="26" t="str">
        <f>IFERROR(VLOOKUP(ACOMPANHAMENTO_04[[#This Row],[MAT]],FUNCIONARIOS[],3,FALSE),"")</f>
        <v/>
      </c>
      <c r="E18" s="26" t="str">
        <f>IFERROR(VLOOKUP(ACOMPANHAMENTO_04[[#This Row],[MAT]],FUNCIONARIOS[],4,FALSE),"")</f>
        <v/>
      </c>
      <c r="F18" s="8"/>
      <c r="G18" s="7"/>
      <c r="H18" s="28" t="str">
        <f>IFERROR(VLOOKUP(ACOMPANHAMENTO_04[[#This Row],[COD.S]],TABELA_PRODUÇÃO[[COD]:[SERVIÇOS]],3,FALSE),"")</f>
        <v/>
      </c>
      <c r="I18" s="28" t="str">
        <f>IFERROR(VLOOKUP(ACOMPANHAMENTO_04[[#This Row],[COD.S]],TABELA_PRODUÇÃO[[COD]:[UND.]],4,FALSE),"")</f>
        <v/>
      </c>
      <c r="J18" s="8"/>
      <c r="K18" s="58"/>
      <c r="L18" s="9"/>
      <c r="M1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8" s="6">
        <f>ACOMPANHAMENTO_04[[#This Row],[QUANT]]</f>
        <v>0</v>
      </c>
    </row>
    <row r="19" spans="2:16" s="6" customFormat="1" ht="12.75" x14ac:dyDescent="0.2">
      <c r="B19" s="6" t="str">
        <f>IF(ACOMPANHAMENTO_04[[#This Row],[MAT]]="","",COUNTA($C$8:C19))</f>
        <v/>
      </c>
      <c r="C19" s="3"/>
      <c r="D19" s="26" t="str">
        <f>IFERROR(VLOOKUP(ACOMPANHAMENTO_04[[#This Row],[MAT]],FUNCIONARIOS[],3,FALSE),"")</f>
        <v/>
      </c>
      <c r="E19" s="26" t="str">
        <f>IFERROR(VLOOKUP(ACOMPANHAMENTO_04[[#This Row],[MAT]],FUNCIONARIOS[],4,FALSE),"")</f>
        <v/>
      </c>
      <c r="F19" s="8"/>
      <c r="G19" s="7"/>
      <c r="H19" s="28" t="str">
        <f>IFERROR(VLOOKUP(ACOMPANHAMENTO_04[[#This Row],[COD.S]],TABELA_PRODUÇÃO[[COD]:[SERVIÇOS]],3,FALSE),"")</f>
        <v/>
      </c>
      <c r="I19" s="28" t="str">
        <f>IFERROR(VLOOKUP(ACOMPANHAMENTO_04[[#This Row],[COD.S]],TABELA_PRODUÇÃO[[COD]:[UND.]],4,FALSE),"")</f>
        <v/>
      </c>
      <c r="J19" s="8"/>
      <c r="K19" s="58"/>
      <c r="L19" s="9"/>
      <c r="M1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9" s="6">
        <f>ACOMPANHAMENTO_04[[#This Row],[QUANT]]</f>
        <v>0</v>
      </c>
    </row>
    <row r="20" spans="2:16" s="6" customFormat="1" ht="12.75" x14ac:dyDescent="0.2">
      <c r="B20" s="6" t="str">
        <f>IF(ACOMPANHAMENTO_04[[#This Row],[MAT]]="","",COUNTA($C$8:C20))</f>
        <v/>
      </c>
      <c r="C20" s="3"/>
      <c r="D20" s="26" t="str">
        <f>IFERROR(VLOOKUP(ACOMPANHAMENTO_04[[#This Row],[MAT]],FUNCIONARIOS[],3,FALSE),"")</f>
        <v/>
      </c>
      <c r="E20" s="26" t="str">
        <f>IFERROR(VLOOKUP(ACOMPANHAMENTO_04[[#This Row],[MAT]],FUNCIONARIOS[],4,FALSE),"")</f>
        <v/>
      </c>
      <c r="F20" s="8"/>
      <c r="G20" s="7"/>
      <c r="H20" s="28" t="str">
        <f>IFERROR(VLOOKUP(ACOMPANHAMENTO_04[[#This Row],[COD.S]],TABELA_PRODUÇÃO[[COD]:[SERVIÇOS]],3,FALSE),"")</f>
        <v/>
      </c>
      <c r="I20" s="28" t="str">
        <f>IFERROR(VLOOKUP(ACOMPANHAMENTO_04[[#This Row],[COD.S]],TABELA_PRODUÇÃO[[COD]:[UND.]],4,FALSE),"")</f>
        <v/>
      </c>
      <c r="J20" s="8"/>
      <c r="K20" s="58"/>
      <c r="L20" s="9"/>
      <c r="M2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0" s="6">
        <f>ACOMPANHAMENTO_04[[#This Row],[QUANT]]</f>
        <v>0</v>
      </c>
    </row>
    <row r="21" spans="2:16" s="6" customFormat="1" ht="12.75" x14ac:dyDescent="0.2">
      <c r="B21" s="6" t="str">
        <f>IF(ACOMPANHAMENTO_04[[#This Row],[MAT]]="","",COUNTA($C$8:C21))</f>
        <v/>
      </c>
      <c r="C21" s="3"/>
      <c r="D21" s="26" t="str">
        <f>IFERROR(VLOOKUP(ACOMPANHAMENTO_04[[#This Row],[MAT]],FUNCIONARIOS[],3,FALSE),"")</f>
        <v/>
      </c>
      <c r="E21" s="26" t="str">
        <f>IFERROR(VLOOKUP(ACOMPANHAMENTO_04[[#This Row],[MAT]],FUNCIONARIOS[],4,FALSE),"")</f>
        <v/>
      </c>
      <c r="F21" s="8"/>
      <c r="G21" s="7"/>
      <c r="H21" s="28" t="str">
        <f>IFERROR(VLOOKUP(ACOMPANHAMENTO_04[[#This Row],[COD.S]],TABELA_PRODUÇÃO[[COD]:[SERVIÇOS]],3,FALSE),"")</f>
        <v/>
      </c>
      <c r="I21" s="28" t="str">
        <f>IFERROR(VLOOKUP(ACOMPANHAMENTO_04[[#This Row],[COD.S]],TABELA_PRODUÇÃO[[COD]:[UND.]],4,FALSE),"")</f>
        <v/>
      </c>
      <c r="J21" s="8"/>
      <c r="K21" s="58"/>
      <c r="L21" s="9"/>
      <c r="M2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1" s="6">
        <f>ACOMPANHAMENTO_04[[#This Row],[QUANT]]</f>
        <v>0</v>
      </c>
    </row>
    <row r="22" spans="2:16" s="6" customFormat="1" ht="12.75" x14ac:dyDescent="0.2">
      <c r="B22" s="6" t="str">
        <f>IF(ACOMPANHAMENTO_04[[#This Row],[MAT]]="","",COUNTA($C$8:C22))</f>
        <v/>
      </c>
      <c r="C22" s="3"/>
      <c r="D22" s="26" t="str">
        <f>IFERROR(VLOOKUP(ACOMPANHAMENTO_04[[#This Row],[MAT]],FUNCIONARIOS[],3,FALSE),"")</f>
        <v/>
      </c>
      <c r="E22" s="26" t="str">
        <f>IFERROR(VLOOKUP(ACOMPANHAMENTO_04[[#This Row],[MAT]],FUNCIONARIOS[],4,FALSE),"")</f>
        <v/>
      </c>
      <c r="F22" s="8"/>
      <c r="G22" s="7"/>
      <c r="H22" s="28" t="str">
        <f>IFERROR(VLOOKUP(ACOMPANHAMENTO_04[[#This Row],[COD.S]],TABELA_PRODUÇÃO[[COD]:[SERVIÇOS]],3,FALSE),"")</f>
        <v/>
      </c>
      <c r="I22" s="28" t="str">
        <f>IFERROR(VLOOKUP(ACOMPANHAMENTO_04[[#This Row],[COD.S]],TABELA_PRODUÇÃO[[COD]:[UND.]],4,FALSE),"")</f>
        <v/>
      </c>
      <c r="J22" s="8"/>
      <c r="K22" s="58"/>
      <c r="L22" s="9"/>
      <c r="M2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2" s="6">
        <f>ACOMPANHAMENTO_04[[#This Row],[QUANT]]</f>
        <v>0</v>
      </c>
    </row>
    <row r="23" spans="2:16" s="6" customFormat="1" ht="12.75" x14ac:dyDescent="0.2">
      <c r="B23" s="6" t="str">
        <f>IF(ACOMPANHAMENTO_04[[#This Row],[MAT]]="","",COUNTA($C$8:C23))</f>
        <v/>
      </c>
      <c r="C23" s="3"/>
      <c r="D23" s="26" t="str">
        <f>IFERROR(VLOOKUP(ACOMPANHAMENTO_04[[#This Row],[MAT]],FUNCIONARIOS[],3,FALSE),"")</f>
        <v/>
      </c>
      <c r="E23" s="26" t="str">
        <f>IFERROR(VLOOKUP(ACOMPANHAMENTO_04[[#This Row],[MAT]],FUNCIONARIOS[],4,FALSE),"")</f>
        <v/>
      </c>
      <c r="F23" s="8"/>
      <c r="G23" s="7"/>
      <c r="H23" s="28" t="str">
        <f>IFERROR(VLOOKUP(ACOMPANHAMENTO_04[[#This Row],[COD.S]],TABELA_PRODUÇÃO[[COD]:[SERVIÇOS]],3,FALSE),"")</f>
        <v/>
      </c>
      <c r="I23" s="28" t="str">
        <f>IFERROR(VLOOKUP(ACOMPANHAMENTO_04[[#This Row],[COD.S]],TABELA_PRODUÇÃO[[COD]:[UND.]],4,FALSE),"")</f>
        <v/>
      </c>
      <c r="J23" s="8"/>
      <c r="K23" s="58"/>
      <c r="L23" s="9"/>
      <c r="M2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3" s="6">
        <f>ACOMPANHAMENTO_04[[#This Row],[QUANT]]</f>
        <v>0</v>
      </c>
    </row>
    <row r="24" spans="2:16" s="6" customFormat="1" ht="12.75" x14ac:dyDescent="0.2">
      <c r="B24" s="6" t="str">
        <f>IF(ACOMPANHAMENTO_04[[#This Row],[MAT]]="","",COUNTA($C$8:C24))</f>
        <v/>
      </c>
      <c r="C24" s="3"/>
      <c r="D24" s="26" t="str">
        <f>IFERROR(VLOOKUP(ACOMPANHAMENTO_04[[#This Row],[MAT]],FUNCIONARIOS[],3,FALSE),"")</f>
        <v/>
      </c>
      <c r="E24" s="26" t="str">
        <f>IFERROR(VLOOKUP(ACOMPANHAMENTO_04[[#This Row],[MAT]],FUNCIONARIOS[],4,FALSE),"")</f>
        <v/>
      </c>
      <c r="F24" s="8"/>
      <c r="G24" s="7"/>
      <c r="H24" s="28" t="str">
        <f>IFERROR(VLOOKUP(ACOMPANHAMENTO_04[[#This Row],[COD.S]],TABELA_PRODUÇÃO[[COD]:[SERVIÇOS]],3,FALSE),"")</f>
        <v/>
      </c>
      <c r="I24" s="28" t="str">
        <f>IFERROR(VLOOKUP(ACOMPANHAMENTO_04[[#This Row],[COD.S]],TABELA_PRODUÇÃO[[COD]:[UND.]],4,FALSE),"")</f>
        <v/>
      </c>
      <c r="J24" s="8"/>
      <c r="K24" s="58"/>
      <c r="L24" s="9"/>
      <c r="M2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4" s="6">
        <f>ACOMPANHAMENTO_04[[#This Row],[QUANT]]</f>
        <v>0</v>
      </c>
    </row>
    <row r="25" spans="2:16" s="6" customFormat="1" ht="12.75" x14ac:dyDescent="0.2">
      <c r="B25" s="6" t="str">
        <f>IF(ACOMPANHAMENTO_04[[#This Row],[MAT]]="","",COUNTA($C$8:C25))</f>
        <v/>
      </c>
      <c r="C25" s="3"/>
      <c r="D25" s="26" t="str">
        <f>IFERROR(VLOOKUP(ACOMPANHAMENTO_04[[#This Row],[MAT]],FUNCIONARIOS[],3,FALSE),"")</f>
        <v/>
      </c>
      <c r="E25" s="26" t="str">
        <f>IFERROR(VLOOKUP(ACOMPANHAMENTO_04[[#This Row],[MAT]],FUNCIONARIOS[],4,FALSE),"")</f>
        <v/>
      </c>
      <c r="F25" s="8"/>
      <c r="G25" s="7"/>
      <c r="H25" s="28" t="str">
        <f>IFERROR(VLOOKUP(ACOMPANHAMENTO_04[[#This Row],[COD.S]],TABELA_PRODUÇÃO[[COD]:[SERVIÇOS]],3,FALSE),"")</f>
        <v/>
      </c>
      <c r="I25" s="28" t="str">
        <f>IFERROR(VLOOKUP(ACOMPANHAMENTO_04[[#This Row],[COD.S]],TABELA_PRODUÇÃO[[COD]:[UND.]],4,FALSE),"")</f>
        <v/>
      </c>
      <c r="J25" s="8"/>
      <c r="K25" s="58"/>
      <c r="L25" s="9"/>
      <c r="M2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5" s="6">
        <f>ACOMPANHAMENTO_04[[#This Row],[QUANT]]</f>
        <v>0</v>
      </c>
    </row>
    <row r="26" spans="2:16" s="6" customFormat="1" ht="12.75" x14ac:dyDescent="0.2">
      <c r="B26" s="6" t="str">
        <f>IF(ACOMPANHAMENTO_04[[#This Row],[MAT]]="","",COUNTA($C$8:C26))</f>
        <v/>
      </c>
      <c r="C26" s="3"/>
      <c r="D26" s="26" t="str">
        <f>IFERROR(VLOOKUP(ACOMPANHAMENTO_04[[#This Row],[MAT]],FUNCIONARIOS[],3,FALSE),"")</f>
        <v/>
      </c>
      <c r="E26" s="26" t="str">
        <f>IFERROR(VLOOKUP(ACOMPANHAMENTO_04[[#This Row],[MAT]],FUNCIONARIOS[],4,FALSE),"")</f>
        <v/>
      </c>
      <c r="F26" s="8"/>
      <c r="G26" s="7"/>
      <c r="H26" s="28" t="str">
        <f>IFERROR(VLOOKUP(ACOMPANHAMENTO_04[[#This Row],[COD.S]],TABELA_PRODUÇÃO[[COD]:[SERVIÇOS]],3,FALSE),"")</f>
        <v/>
      </c>
      <c r="I26" s="28" t="str">
        <f>IFERROR(VLOOKUP(ACOMPANHAMENTO_04[[#This Row],[COD.S]],TABELA_PRODUÇÃO[[COD]:[UND.]],4,FALSE),"")</f>
        <v/>
      </c>
      <c r="J26" s="8"/>
      <c r="K26" s="58"/>
      <c r="L26" s="9"/>
      <c r="M2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6" s="6">
        <f>ACOMPANHAMENTO_04[[#This Row],[QUANT]]</f>
        <v>0</v>
      </c>
    </row>
    <row r="27" spans="2:16" s="6" customFormat="1" ht="12.75" x14ac:dyDescent="0.2">
      <c r="B27" s="6" t="str">
        <f>IF(ACOMPANHAMENTO_04[[#This Row],[MAT]]="","",COUNTA($C$8:C27))</f>
        <v/>
      </c>
      <c r="C27" s="3"/>
      <c r="D27" s="26" t="str">
        <f>IFERROR(VLOOKUP(ACOMPANHAMENTO_04[[#This Row],[MAT]],FUNCIONARIOS[],3,FALSE),"")</f>
        <v/>
      </c>
      <c r="E27" s="26" t="str">
        <f>IFERROR(VLOOKUP(ACOMPANHAMENTO_04[[#This Row],[MAT]],FUNCIONARIOS[],4,FALSE),"")</f>
        <v/>
      </c>
      <c r="F27" s="8"/>
      <c r="G27" s="7"/>
      <c r="H27" s="28" t="str">
        <f>IFERROR(VLOOKUP(ACOMPANHAMENTO_04[[#This Row],[COD.S]],TABELA_PRODUÇÃO[[COD]:[SERVIÇOS]],3,FALSE),"")</f>
        <v/>
      </c>
      <c r="I27" s="28" t="str">
        <f>IFERROR(VLOOKUP(ACOMPANHAMENTO_04[[#This Row],[COD.S]],TABELA_PRODUÇÃO[[COD]:[UND.]],4,FALSE),"")</f>
        <v/>
      </c>
      <c r="J27" s="8"/>
      <c r="K27" s="58"/>
      <c r="L27" s="9"/>
      <c r="M2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7" s="6">
        <f>ACOMPANHAMENTO_04[[#This Row],[QUANT]]</f>
        <v>0</v>
      </c>
    </row>
    <row r="28" spans="2:16" s="6" customFormat="1" ht="12.75" x14ac:dyDescent="0.2">
      <c r="B28" s="6" t="str">
        <f>IF(ACOMPANHAMENTO_04[[#This Row],[MAT]]="","",COUNTA($C$8:C28))</f>
        <v/>
      </c>
      <c r="C28" s="3"/>
      <c r="D28" s="26" t="str">
        <f>IFERROR(VLOOKUP(ACOMPANHAMENTO_04[[#This Row],[MAT]],FUNCIONARIOS[],3,FALSE),"")</f>
        <v/>
      </c>
      <c r="E28" s="26" t="str">
        <f>IFERROR(VLOOKUP(ACOMPANHAMENTO_04[[#This Row],[MAT]],FUNCIONARIOS[],4,FALSE),"")</f>
        <v/>
      </c>
      <c r="F28" s="8"/>
      <c r="G28" s="7"/>
      <c r="H28" s="28" t="str">
        <f>IFERROR(VLOOKUP(ACOMPANHAMENTO_04[[#This Row],[COD.S]],TABELA_PRODUÇÃO[[COD]:[SERVIÇOS]],3,FALSE),"")</f>
        <v/>
      </c>
      <c r="I28" s="28" t="str">
        <f>IFERROR(VLOOKUP(ACOMPANHAMENTO_04[[#This Row],[COD.S]],TABELA_PRODUÇÃO[[COD]:[UND.]],4,FALSE),"")</f>
        <v/>
      </c>
      <c r="J28" s="8"/>
      <c r="K28" s="58"/>
      <c r="L28" s="9"/>
      <c r="M2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8" s="6">
        <f>ACOMPANHAMENTO_04[[#This Row],[QUANT]]</f>
        <v>0</v>
      </c>
    </row>
    <row r="29" spans="2:16" s="6" customFormat="1" ht="12.75" x14ac:dyDescent="0.2">
      <c r="B29" s="6" t="str">
        <f>IF(ACOMPANHAMENTO_04[[#This Row],[MAT]]="","",COUNTA($C$8:C29))</f>
        <v/>
      </c>
      <c r="C29" s="3"/>
      <c r="D29" s="26" t="str">
        <f>IFERROR(VLOOKUP(ACOMPANHAMENTO_04[[#This Row],[MAT]],FUNCIONARIOS[],3,FALSE),"")</f>
        <v/>
      </c>
      <c r="E29" s="26" t="str">
        <f>IFERROR(VLOOKUP(ACOMPANHAMENTO_04[[#This Row],[MAT]],FUNCIONARIOS[],4,FALSE),"")</f>
        <v/>
      </c>
      <c r="F29" s="8"/>
      <c r="G29" s="7"/>
      <c r="H29" s="28" t="str">
        <f>IFERROR(VLOOKUP(ACOMPANHAMENTO_04[[#This Row],[COD.S]],TABELA_PRODUÇÃO[[COD]:[SERVIÇOS]],3,FALSE),"")</f>
        <v/>
      </c>
      <c r="I29" s="28" t="str">
        <f>IFERROR(VLOOKUP(ACOMPANHAMENTO_04[[#This Row],[COD.S]],TABELA_PRODUÇÃO[[COD]:[UND.]],4,FALSE),"")</f>
        <v/>
      </c>
      <c r="J29" s="8"/>
      <c r="K29" s="58"/>
      <c r="L29" s="9"/>
      <c r="M2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9" s="6">
        <f>ACOMPANHAMENTO_04[[#This Row],[QUANT]]</f>
        <v>0</v>
      </c>
    </row>
    <row r="30" spans="2:16" s="6" customFormat="1" ht="12.75" x14ac:dyDescent="0.2">
      <c r="B30" s="6" t="str">
        <f>IF(ACOMPANHAMENTO_04[[#This Row],[MAT]]="","",COUNTA($C$8:C30))</f>
        <v/>
      </c>
      <c r="C30" s="3"/>
      <c r="D30" s="26" t="str">
        <f>IFERROR(VLOOKUP(ACOMPANHAMENTO_04[[#This Row],[MAT]],FUNCIONARIOS[],3,FALSE),"")</f>
        <v/>
      </c>
      <c r="E30" s="26" t="str">
        <f>IFERROR(VLOOKUP(ACOMPANHAMENTO_04[[#This Row],[MAT]],FUNCIONARIOS[],4,FALSE),"")</f>
        <v/>
      </c>
      <c r="F30" s="8"/>
      <c r="G30" s="7"/>
      <c r="H30" s="28" t="str">
        <f>IFERROR(VLOOKUP(ACOMPANHAMENTO_04[[#This Row],[COD.S]],TABELA_PRODUÇÃO[[COD]:[SERVIÇOS]],3,FALSE),"")</f>
        <v/>
      </c>
      <c r="I30" s="28" t="str">
        <f>IFERROR(VLOOKUP(ACOMPANHAMENTO_04[[#This Row],[COD.S]],TABELA_PRODUÇÃO[[COD]:[UND.]],4,FALSE),"")</f>
        <v/>
      </c>
      <c r="J30" s="8"/>
      <c r="K30" s="58"/>
      <c r="L30" s="9"/>
      <c r="M3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0" s="6">
        <f>ACOMPANHAMENTO_04[[#This Row],[QUANT]]</f>
        <v>0</v>
      </c>
    </row>
    <row r="31" spans="2:16" s="6" customFormat="1" ht="12.75" x14ac:dyDescent="0.2">
      <c r="B31" s="6" t="str">
        <f>IF(ACOMPANHAMENTO_04[[#This Row],[MAT]]="","",COUNTA($C$8:C31))</f>
        <v/>
      </c>
      <c r="C31" s="3"/>
      <c r="D31" s="26" t="str">
        <f>IFERROR(VLOOKUP(ACOMPANHAMENTO_04[[#This Row],[MAT]],FUNCIONARIOS[],3,FALSE),"")</f>
        <v/>
      </c>
      <c r="E31" s="26" t="str">
        <f>IFERROR(VLOOKUP(ACOMPANHAMENTO_04[[#This Row],[MAT]],FUNCIONARIOS[],4,FALSE),"")</f>
        <v/>
      </c>
      <c r="F31" s="8"/>
      <c r="G31" s="7"/>
      <c r="H31" s="28" t="str">
        <f>IFERROR(VLOOKUP(ACOMPANHAMENTO_04[[#This Row],[COD.S]],TABELA_PRODUÇÃO[[COD]:[SERVIÇOS]],3,FALSE),"")</f>
        <v/>
      </c>
      <c r="I31" s="28" t="str">
        <f>IFERROR(VLOOKUP(ACOMPANHAMENTO_04[[#This Row],[COD.S]],TABELA_PRODUÇÃO[[COD]:[UND.]],4,FALSE),"")</f>
        <v/>
      </c>
      <c r="J31" s="8"/>
      <c r="K31" s="58"/>
      <c r="L31" s="9"/>
      <c r="M3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1" s="6">
        <f>ACOMPANHAMENTO_04[[#This Row],[QUANT]]</f>
        <v>0</v>
      </c>
    </row>
    <row r="32" spans="2:16" s="6" customFormat="1" ht="12.75" x14ac:dyDescent="0.2">
      <c r="B32" s="6" t="str">
        <f>IF(ACOMPANHAMENTO_04[[#This Row],[MAT]]="","",COUNTA($C$8:C32))</f>
        <v/>
      </c>
      <c r="C32" s="3"/>
      <c r="D32" s="26" t="str">
        <f>IFERROR(VLOOKUP(ACOMPANHAMENTO_04[[#This Row],[MAT]],FUNCIONARIOS[],3,FALSE),"")</f>
        <v/>
      </c>
      <c r="E32" s="26" t="str">
        <f>IFERROR(VLOOKUP(ACOMPANHAMENTO_04[[#This Row],[MAT]],FUNCIONARIOS[],4,FALSE),"")</f>
        <v/>
      </c>
      <c r="F32" s="8"/>
      <c r="G32" s="7"/>
      <c r="H32" s="28" t="str">
        <f>IFERROR(VLOOKUP(ACOMPANHAMENTO_04[[#This Row],[COD.S]],TABELA_PRODUÇÃO[[COD]:[SERVIÇOS]],3,FALSE),"")</f>
        <v/>
      </c>
      <c r="I32" s="28" t="str">
        <f>IFERROR(VLOOKUP(ACOMPANHAMENTO_04[[#This Row],[COD.S]],TABELA_PRODUÇÃO[[COD]:[UND.]],4,FALSE),"")</f>
        <v/>
      </c>
      <c r="J32" s="8"/>
      <c r="K32" s="58"/>
      <c r="L32" s="9"/>
      <c r="M3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2" s="6">
        <f>ACOMPANHAMENTO_04[[#This Row],[QUANT]]</f>
        <v>0</v>
      </c>
    </row>
    <row r="33" spans="2:16" s="6" customFormat="1" ht="12.75" x14ac:dyDescent="0.2">
      <c r="B33" s="6" t="str">
        <f>IF(ACOMPANHAMENTO_04[[#This Row],[MAT]]="","",COUNTA($C$8:C33))</f>
        <v/>
      </c>
      <c r="C33" s="3"/>
      <c r="D33" s="26" t="str">
        <f>IFERROR(VLOOKUP(ACOMPANHAMENTO_04[[#This Row],[MAT]],FUNCIONARIOS[],3,FALSE),"")</f>
        <v/>
      </c>
      <c r="E33" s="26" t="str">
        <f>IFERROR(VLOOKUP(ACOMPANHAMENTO_04[[#This Row],[MAT]],FUNCIONARIOS[],4,FALSE),"")</f>
        <v/>
      </c>
      <c r="F33" s="8"/>
      <c r="G33" s="7"/>
      <c r="H33" s="28" t="str">
        <f>IFERROR(VLOOKUP(ACOMPANHAMENTO_04[[#This Row],[COD.S]],TABELA_PRODUÇÃO[[COD]:[SERVIÇOS]],3,FALSE),"")</f>
        <v/>
      </c>
      <c r="I33" s="28" t="str">
        <f>IFERROR(VLOOKUP(ACOMPANHAMENTO_04[[#This Row],[COD.S]],TABELA_PRODUÇÃO[[COD]:[UND.]],4,FALSE),"")</f>
        <v/>
      </c>
      <c r="J33" s="8"/>
      <c r="K33" s="58"/>
      <c r="L33" s="9"/>
      <c r="M3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3" s="6">
        <f>ACOMPANHAMENTO_04[[#This Row],[QUANT]]</f>
        <v>0</v>
      </c>
    </row>
    <row r="34" spans="2:16" s="6" customFormat="1" ht="12.75" x14ac:dyDescent="0.2">
      <c r="B34" s="6" t="str">
        <f>IF(ACOMPANHAMENTO_04[[#This Row],[MAT]]="","",COUNTA($C$8:C34))</f>
        <v/>
      </c>
      <c r="C34" s="3"/>
      <c r="D34" s="26" t="str">
        <f>IFERROR(VLOOKUP(ACOMPANHAMENTO_04[[#This Row],[MAT]],FUNCIONARIOS[],3,FALSE),"")</f>
        <v/>
      </c>
      <c r="E34" s="26" t="str">
        <f>IFERROR(VLOOKUP(ACOMPANHAMENTO_04[[#This Row],[MAT]],FUNCIONARIOS[],4,FALSE),"")</f>
        <v/>
      </c>
      <c r="F34" s="8"/>
      <c r="G34" s="7"/>
      <c r="H34" s="28" t="str">
        <f>IFERROR(VLOOKUP(ACOMPANHAMENTO_04[[#This Row],[COD.S]],TABELA_PRODUÇÃO[[COD]:[SERVIÇOS]],3,FALSE),"")</f>
        <v/>
      </c>
      <c r="I34" s="28" t="str">
        <f>IFERROR(VLOOKUP(ACOMPANHAMENTO_04[[#This Row],[COD.S]],TABELA_PRODUÇÃO[[COD]:[UND.]],4,FALSE),"")</f>
        <v/>
      </c>
      <c r="J34" s="8"/>
      <c r="K34" s="58"/>
      <c r="L34" s="9"/>
      <c r="M3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4" s="6">
        <f>ACOMPANHAMENTO_04[[#This Row],[QUANT]]</f>
        <v>0</v>
      </c>
    </row>
    <row r="35" spans="2:16" s="6" customFormat="1" ht="12.75" x14ac:dyDescent="0.2">
      <c r="B35" s="6" t="str">
        <f>IF(ACOMPANHAMENTO_04[[#This Row],[MAT]]="","",COUNTA($C$8:C35))</f>
        <v/>
      </c>
      <c r="C35" s="3"/>
      <c r="D35" s="26" t="str">
        <f>IFERROR(VLOOKUP(ACOMPANHAMENTO_04[[#This Row],[MAT]],FUNCIONARIOS[],3,FALSE),"")</f>
        <v/>
      </c>
      <c r="E35" s="26" t="str">
        <f>IFERROR(VLOOKUP(ACOMPANHAMENTO_04[[#This Row],[MAT]],FUNCIONARIOS[],4,FALSE),"")</f>
        <v/>
      </c>
      <c r="F35" s="8"/>
      <c r="G35" s="7"/>
      <c r="H35" s="28" t="str">
        <f>IFERROR(VLOOKUP(ACOMPANHAMENTO_04[[#This Row],[COD.S]],TABELA_PRODUÇÃO[[COD]:[SERVIÇOS]],3,FALSE),"")</f>
        <v/>
      </c>
      <c r="I35" s="28" t="str">
        <f>IFERROR(VLOOKUP(ACOMPANHAMENTO_04[[#This Row],[COD.S]],TABELA_PRODUÇÃO[[COD]:[UND.]],4,FALSE),"")</f>
        <v/>
      </c>
      <c r="J35" s="8"/>
      <c r="K35" s="58"/>
      <c r="L35" s="9"/>
      <c r="M3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5" s="6">
        <f>ACOMPANHAMENTO_04[[#This Row],[QUANT]]</f>
        <v>0</v>
      </c>
    </row>
    <row r="36" spans="2:16" s="6" customFormat="1" ht="12.75" x14ac:dyDescent="0.2">
      <c r="B36" s="6" t="str">
        <f>IF(ACOMPANHAMENTO_04[[#This Row],[MAT]]="","",COUNTA($C$8:C36))</f>
        <v/>
      </c>
      <c r="C36" s="3"/>
      <c r="D36" s="26" t="str">
        <f>IFERROR(VLOOKUP(ACOMPANHAMENTO_04[[#This Row],[MAT]],FUNCIONARIOS[],3,FALSE),"")</f>
        <v/>
      </c>
      <c r="E36" s="26" t="str">
        <f>IFERROR(VLOOKUP(ACOMPANHAMENTO_04[[#This Row],[MAT]],FUNCIONARIOS[],4,FALSE),"")</f>
        <v/>
      </c>
      <c r="F36" s="8"/>
      <c r="G36" s="7"/>
      <c r="H36" s="28" t="str">
        <f>IFERROR(VLOOKUP(ACOMPANHAMENTO_04[[#This Row],[COD.S]],TABELA_PRODUÇÃO[[COD]:[SERVIÇOS]],3,FALSE),"")</f>
        <v/>
      </c>
      <c r="I36" s="28" t="str">
        <f>IFERROR(VLOOKUP(ACOMPANHAMENTO_04[[#This Row],[COD.S]],TABELA_PRODUÇÃO[[COD]:[UND.]],4,FALSE),"")</f>
        <v/>
      </c>
      <c r="J36" s="8"/>
      <c r="K36" s="58"/>
      <c r="L36" s="9"/>
      <c r="M3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6" s="6">
        <f>ACOMPANHAMENTO_04[[#This Row],[QUANT]]</f>
        <v>0</v>
      </c>
    </row>
    <row r="37" spans="2:16" s="6" customFormat="1" ht="12.75" x14ac:dyDescent="0.2">
      <c r="B37" s="6" t="str">
        <f>IF(ACOMPANHAMENTO_04[[#This Row],[MAT]]="","",COUNTA($C$8:C37))</f>
        <v/>
      </c>
      <c r="C37" s="3"/>
      <c r="D37" s="26" t="str">
        <f>IFERROR(VLOOKUP(ACOMPANHAMENTO_04[[#This Row],[MAT]],FUNCIONARIOS[],3,FALSE),"")</f>
        <v/>
      </c>
      <c r="E37" s="26" t="str">
        <f>IFERROR(VLOOKUP(ACOMPANHAMENTO_04[[#This Row],[MAT]],FUNCIONARIOS[],4,FALSE),"")</f>
        <v/>
      </c>
      <c r="F37" s="8"/>
      <c r="G37" s="7"/>
      <c r="H37" s="28" t="str">
        <f>IFERROR(VLOOKUP(ACOMPANHAMENTO_04[[#This Row],[COD.S]],TABELA_PRODUÇÃO[[COD]:[SERVIÇOS]],3,FALSE),"")</f>
        <v/>
      </c>
      <c r="I37" s="28" t="str">
        <f>IFERROR(VLOOKUP(ACOMPANHAMENTO_04[[#This Row],[COD.S]],TABELA_PRODUÇÃO[[COD]:[UND.]],4,FALSE),"")</f>
        <v/>
      </c>
      <c r="J37" s="8"/>
      <c r="K37" s="58"/>
      <c r="L37" s="9"/>
      <c r="M3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7" s="6">
        <f>ACOMPANHAMENTO_04[[#This Row],[QUANT]]</f>
        <v>0</v>
      </c>
    </row>
    <row r="38" spans="2:16" s="6" customFormat="1" ht="12.75" x14ac:dyDescent="0.2">
      <c r="B38" s="6" t="str">
        <f>IF(ACOMPANHAMENTO_04[[#This Row],[MAT]]="","",COUNTA($C$8:C38))</f>
        <v/>
      </c>
      <c r="C38" s="3"/>
      <c r="D38" s="26" t="str">
        <f>IFERROR(VLOOKUP(ACOMPANHAMENTO_04[[#This Row],[MAT]],FUNCIONARIOS[],3,FALSE),"")</f>
        <v/>
      </c>
      <c r="E38" s="26" t="str">
        <f>IFERROR(VLOOKUP(ACOMPANHAMENTO_04[[#This Row],[MAT]],FUNCIONARIOS[],4,FALSE),"")</f>
        <v/>
      </c>
      <c r="F38" s="8"/>
      <c r="G38" s="7"/>
      <c r="H38" s="28" t="str">
        <f>IFERROR(VLOOKUP(ACOMPANHAMENTO_04[[#This Row],[COD.S]],TABELA_PRODUÇÃO[[COD]:[SERVIÇOS]],3,FALSE),"")</f>
        <v/>
      </c>
      <c r="I38" s="28" t="str">
        <f>IFERROR(VLOOKUP(ACOMPANHAMENTO_04[[#This Row],[COD.S]],TABELA_PRODUÇÃO[[COD]:[UND.]],4,FALSE),"")</f>
        <v/>
      </c>
      <c r="J38" s="8"/>
      <c r="K38" s="58"/>
      <c r="L38" s="9"/>
      <c r="M3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8" s="6">
        <f>ACOMPANHAMENTO_04[[#This Row],[QUANT]]</f>
        <v>0</v>
      </c>
    </row>
    <row r="39" spans="2:16" s="6" customFormat="1" ht="12.75" x14ac:dyDescent="0.2">
      <c r="B39" s="6" t="str">
        <f>IF(ACOMPANHAMENTO_04[[#This Row],[MAT]]="","",COUNTA($C$8:C39))</f>
        <v/>
      </c>
      <c r="C39" s="3"/>
      <c r="D39" s="26" t="str">
        <f>IFERROR(VLOOKUP(ACOMPANHAMENTO_04[[#This Row],[MAT]],FUNCIONARIOS[],3,FALSE),"")</f>
        <v/>
      </c>
      <c r="E39" s="26" t="str">
        <f>IFERROR(VLOOKUP(ACOMPANHAMENTO_04[[#This Row],[MAT]],FUNCIONARIOS[],4,FALSE),"")</f>
        <v/>
      </c>
      <c r="F39" s="8"/>
      <c r="G39" s="7"/>
      <c r="H39" s="28" t="str">
        <f>IFERROR(VLOOKUP(ACOMPANHAMENTO_04[[#This Row],[COD.S]],TABELA_PRODUÇÃO[[COD]:[SERVIÇOS]],3,FALSE),"")</f>
        <v/>
      </c>
      <c r="I39" s="28" t="str">
        <f>IFERROR(VLOOKUP(ACOMPANHAMENTO_04[[#This Row],[COD.S]],TABELA_PRODUÇÃO[[COD]:[UND.]],4,FALSE),"")</f>
        <v/>
      </c>
      <c r="J39" s="8"/>
      <c r="K39" s="58"/>
      <c r="L39" s="9"/>
      <c r="M3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9" s="6">
        <f>ACOMPANHAMENTO_04[[#This Row],[QUANT]]</f>
        <v>0</v>
      </c>
    </row>
    <row r="40" spans="2:16" s="6" customFormat="1" ht="12.75" x14ac:dyDescent="0.2">
      <c r="B40" s="6" t="str">
        <f>IF(ACOMPANHAMENTO_04[[#This Row],[MAT]]="","",COUNTA($C$8:C40))</f>
        <v/>
      </c>
      <c r="C40" s="3"/>
      <c r="D40" s="26" t="str">
        <f>IFERROR(VLOOKUP(ACOMPANHAMENTO_04[[#This Row],[MAT]],FUNCIONARIOS[],3,FALSE),"")</f>
        <v/>
      </c>
      <c r="E40" s="26" t="str">
        <f>IFERROR(VLOOKUP(ACOMPANHAMENTO_04[[#This Row],[MAT]],FUNCIONARIOS[],4,FALSE),"")</f>
        <v/>
      </c>
      <c r="F40" s="8"/>
      <c r="G40" s="7"/>
      <c r="H40" s="28" t="str">
        <f>IFERROR(VLOOKUP(ACOMPANHAMENTO_04[[#This Row],[COD.S]],TABELA_PRODUÇÃO[[COD]:[SERVIÇOS]],3,FALSE),"")</f>
        <v/>
      </c>
      <c r="I40" s="28" t="str">
        <f>IFERROR(VLOOKUP(ACOMPANHAMENTO_04[[#This Row],[COD.S]],TABELA_PRODUÇÃO[[COD]:[UND.]],4,FALSE),"")</f>
        <v/>
      </c>
      <c r="J40" s="8"/>
      <c r="K40" s="58"/>
      <c r="L40" s="9"/>
      <c r="M4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0" s="6">
        <f>ACOMPANHAMENTO_04[[#This Row],[QUANT]]</f>
        <v>0</v>
      </c>
    </row>
    <row r="41" spans="2:16" s="6" customFormat="1" ht="12.75" x14ac:dyDescent="0.2">
      <c r="B41" s="6" t="str">
        <f>IF(ACOMPANHAMENTO_04[[#This Row],[MAT]]="","",COUNTA($C$8:C41))</f>
        <v/>
      </c>
      <c r="C41" s="3"/>
      <c r="D41" s="26" t="str">
        <f>IFERROR(VLOOKUP(ACOMPANHAMENTO_04[[#This Row],[MAT]],FUNCIONARIOS[],3,FALSE),"")</f>
        <v/>
      </c>
      <c r="E41" s="26" t="str">
        <f>IFERROR(VLOOKUP(ACOMPANHAMENTO_04[[#This Row],[MAT]],FUNCIONARIOS[],4,FALSE),"")</f>
        <v/>
      </c>
      <c r="F41" s="8"/>
      <c r="G41" s="7"/>
      <c r="H41" s="28" t="str">
        <f>IFERROR(VLOOKUP(ACOMPANHAMENTO_04[[#This Row],[COD.S]],TABELA_PRODUÇÃO[[COD]:[SERVIÇOS]],3,FALSE),"")</f>
        <v/>
      </c>
      <c r="I41" s="28" t="str">
        <f>IFERROR(VLOOKUP(ACOMPANHAMENTO_04[[#This Row],[COD.S]],TABELA_PRODUÇÃO[[COD]:[UND.]],4,FALSE),"")</f>
        <v/>
      </c>
      <c r="J41" s="8"/>
      <c r="K41" s="58"/>
      <c r="L41" s="9"/>
      <c r="M4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1" s="6">
        <f>ACOMPANHAMENTO_04[[#This Row],[QUANT]]</f>
        <v>0</v>
      </c>
    </row>
    <row r="42" spans="2:16" s="6" customFormat="1" ht="12.75" x14ac:dyDescent="0.2">
      <c r="B42" s="6" t="str">
        <f>IF(ACOMPANHAMENTO_04[[#This Row],[MAT]]="","",COUNTA($C$8:C42))</f>
        <v/>
      </c>
      <c r="C42" s="3"/>
      <c r="D42" s="26" t="str">
        <f>IFERROR(VLOOKUP(ACOMPANHAMENTO_04[[#This Row],[MAT]],FUNCIONARIOS[],3,FALSE),"")</f>
        <v/>
      </c>
      <c r="E42" s="26" t="str">
        <f>IFERROR(VLOOKUP(ACOMPANHAMENTO_04[[#This Row],[MAT]],FUNCIONARIOS[],4,FALSE),"")</f>
        <v/>
      </c>
      <c r="F42" s="8"/>
      <c r="G42" s="7"/>
      <c r="H42" s="28" t="str">
        <f>IFERROR(VLOOKUP(ACOMPANHAMENTO_04[[#This Row],[COD.S]],TABELA_PRODUÇÃO[[COD]:[SERVIÇOS]],3,FALSE),"")</f>
        <v/>
      </c>
      <c r="I42" s="28" t="str">
        <f>IFERROR(VLOOKUP(ACOMPANHAMENTO_04[[#This Row],[COD.S]],TABELA_PRODUÇÃO[[COD]:[UND.]],4,FALSE),"")</f>
        <v/>
      </c>
      <c r="J42" s="8"/>
      <c r="K42" s="58"/>
      <c r="L42" s="9"/>
      <c r="M4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2" s="6">
        <f>ACOMPANHAMENTO_04[[#This Row],[QUANT]]</f>
        <v>0</v>
      </c>
    </row>
    <row r="43" spans="2:16" s="6" customFormat="1" ht="12.75" x14ac:dyDescent="0.2">
      <c r="B43" s="6" t="str">
        <f>IF(ACOMPANHAMENTO_04[[#This Row],[MAT]]="","",COUNTA($C$8:C43))</f>
        <v/>
      </c>
      <c r="C43" s="3"/>
      <c r="D43" s="26" t="str">
        <f>IFERROR(VLOOKUP(ACOMPANHAMENTO_04[[#This Row],[MAT]],FUNCIONARIOS[],3,FALSE),"")</f>
        <v/>
      </c>
      <c r="E43" s="26" t="str">
        <f>IFERROR(VLOOKUP(ACOMPANHAMENTO_04[[#This Row],[MAT]],FUNCIONARIOS[],4,FALSE),"")</f>
        <v/>
      </c>
      <c r="F43" s="8"/>
      <c r="G43" s="7"/>
      <c r="H43" s="28" t="str">
        <f>IFERROR(VLOOKUP(ACOMPANHAMENTO_04[[#This Row],[COD.S]],TABELA_PRODUÇÃO[[COD]:[SERVIÇOS]],3,FALSE),"")</f>
        <v/>
      </c>
      <c r="I43" s="28" t="str">
        <f>IFERROR(VLOOKUP(ACOMPANHAMENTO_04[[#This Row],[COD.S]],TABELA_PRODUÇÃO[[COD]:[UND.]],4,FALSE),"")</f>
        <v/>
      </c>
      <c r="J43" s="8"/>
      <c r="K43" s="58"/>
      <c r="L43" s="9"/>
      <c r="M4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3" s="6">
        <f>ACOMPANHAMENTO_04[[#This Row],[QUANT]]</f>
        <v>0</v>
      </c>
    </row>
    <row r="44" spans="2:16" s="6" customFormat="1" ht="12.75" x14ac:dyDescent="0.2">
      <c r="B44" s="6" t="str">
        <f>IF(ACOMPANHAMENTO_04[[#This Row],[MAT]]="","",COUNTA($C$8:C44))</f>
        <v/>
      </c>
      <c r="C44" s="3"/>
      <c r="D44" s="26" t="str">
        <f>IFERROR(VLOOKUP(ACOMPANHAMENTO_04[[#This Row],[MAT]],FUNCIONARIOS[],3,FALSE),"")</f>
        <v/>
      </c>
      <c r="E44" s="26" t="str">
        <f>IFERROR(VLOOKUP(ACOMPANHAMENTO_04[[#This Row],[MAT]],FUNCIONARIOS[],4,FALSE),"")</f>
        <v/>
      </c>
      <c r="F44" s="8"/>
      <c r="G44" s="7"/>
      <c r="H44" s="28" t="str">
        <f>IFERROR(VLOOKUP(ACOMPANHAMENTO_04[[#This Row],[COD.S]],TABELA_PRODUÇÃO[[COD]:[SERVIÇOS]],3,FALSE),"")</f>
        <v/>
      </c>
      <c r="I44" s="28" t="str">
        <f>IFERROR(VLOOKUP(ACOMPANHAMENTO_04[[#This Row],[COD.S]],TABELA_PRODUÇÃO[[COD]:[UND.]],4,FALSE),"")</f>
        <v/>
      </c>
      <c r="J44" s="8"/>
      <c r="K44" s="58"/>
      <c r="L44" s="9"/>
      <c r="M4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4" s="6">
        <f>ACOMPANHAMENTO_04[[#This Row],[QUANT]]</f>
        <v>0</v>
      </c>
    </row>
    <row r="45" spans="2:16" s="6" customFormat="1" ht="12.75" x14ac:dyDescent="0.2">
      <c r="B45" s="6" t="str">
        <f>IF(ACOMPANHAMENTO_04[[#This Row],[MAT]]="","",COUNTA($C$8:C45))</f>
        <v/>
      </c>
      <c r="C45" s="3"/>
      <c r="D45" s="26" t="str">
        <f>IFERROR(VLOOKUP(ACOMPANHAMENTO_04[[#This Row],[MAT]],FUNCIONARIOS[],3,FALSE),"")</f>
        <v/>
      </c>
      <c r="E45" s="26" t="str">
        <f>IFERROR(VLOOKUP(ACOMPANHAMENTO_04[[#This Row],[MAT]],FUNCIONARIOS[],4,FALSE),"")</f>
        <v/>
      </c>
      <c r="F45" s="8"/>
      <c r="G45" s="7"/>
      <c r="H45" s="28" t="str">
        <f>IFERROR(VLOOKUP(ACOMPANHAMENTO_04[[#This Row],[COD.S]],TABELA_PRODUÇÃO[[COD]:[SERVIÇOS]],3,FALSE),"")</f>
        <v/>
      </c>
      <c r="I45" s="28" t="str">
        <f>IFERROR(VLOOKUP(ACOMPANHAMENTO_04[[#This Row],[COD.S]],TABELA_PRODUÇÃO[[COD]:[UND.]],4,FALSE),"")</f>
        <v/>
      </c>
      <c r="J45" s="8"/>
      <c r="K45" s="58"/>
      <c r="L45" s="9"/>
      <c r="M4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5" s="6">
        <f>ACOMPANHAMENTO_04[[#This Row],[QUANT]]</f>
        <v>0</v>
      </c>
    </row>
    <row r="46" spans="2:16" s="6" customFormat="1" ht="12.75" x14ac:dyDescent="0.2">
      <c r="B46" s="6" t="str">
        <f>IF(ACOMPANHAMENTO_04[[#This Row],[MAT]]="","",COUNTA($C$8:C46))</f>
        <v/>
      </c>
      <c r="C46" s="3"/>
      <c r="D46" s="26" t="str">
        <f>IFERROR(VLOOKUP(ACOMPANHAMENTO_04[[#This Row],[MAT]],FUNCIONARIOS[],3,FALSE),"")</f>
        <v/>
      </c>
      <c r="E46" s="26" t="str">
        <f>IFERROR(VLOOKUP(ACOMPANHAMENTO_04[[#This Row],[MAT]],FUNCIONARIOS[],4,FALSE),"")</f>
        <v/>
      </c>
      <c r="F46" s="8"/>
      <c r="G46" s="7"/>
      <c r="H46" s="28" t="str">
        <f>IFERROR(VLOOKUP(ACOMPANHAMENTO_04[[#This Row],[COD.S]],TABELA_PRODUÇÃO[[COD]:[SERVIÇOS]],3,FALSE),"")</f>
        <v/>
      </c>
      <c r="I46" s="28" t="str">
        <f>IFERROR(VLOOKUP(ACOMPANHAMENTO_04[[#This Row],[COD.S]],TABELA_PRODUÇÃO[[COD]:[UND.]],4,FALSE),"")</f>
        <v/>
      </c>
      <c r="J46" s="8"/>
      <c r="K46" s="58"/>
      <c r="L46" s="9"/>
      <c r="M4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6" s="6">
        <f>ACOMPANHAMENTO_04[[#This Row],[QUANT]]</f>
        <v>0</v>
      </c>
    </row>
    <row r="47" spans="2:16" s="6" customFormat="1" ht="12.75" x14ac:dyDescent="0.2">
      <c r="B47" s="6" t="str">
        <f>IF(ACOMPANHAMENTO_04[[#This Row],[MAT]]="","",COUNTA($C$8:C47))</f>
        <v/>
      </c>
      <c r="C47" s="3"/>
      <c r="D47" s="26" t="str">
        <f>IFERROR(VLOOKUP(ACOMPANHAMENTO_04[[#This Row],[MAT]],FUNCIONARIOS[],3,FALSE),"")</f>
        <v/>
      </c>
      <c r="E47" s="26" t="str">
        <f>IFERROR(VLOOKUP(ACOMPANHAMENTO_04[[#This Row],[MAT]],FUNCIONARIOS[],4,FALSE),"")</f>
        <v/>
      </c>
      <c r="F47" s="8"/>
      <c r="G47" s="7"/>
      <c r="H47" s="28" t="str">
        <f>IFERROR(VLOOKUP(ACOMPANHAMENTO_04[[#This Row],[COD.S]],TABELA_PRODUÇÃO[[COD]:[SERVIÇOS]],3,FALSE),"")</f>
        <v/>
      </c>
      <c r="I47" s="28" t="str">
        <f>IFERROR(VLOOKUP(ACOMPANHAMENTO_04[[#This Row],[COD.S]],TABELA_PRODUÇÃO[[COD]:[UND.]],4,FALSE),"")</f>
        <v/>
      </c>
      <c r="J47" s="8"/>
      <c r="K47" s="58"/>
      <c r="L47" s="9"/>
      <c r="M4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7" s="6">
        <f>ACOMPANHAMENTO_04[[#This Row],[QUANT]]</f>
        <v>0</v>
      </c>
    </row>
    <row r="48" spans="2:16" s="6" customFormat="1" ht="12.75" x14ac:dyDescent="0.2">
      <c r="B48" s="6" t="str">
        <f>IF(ACOMPANHAMENTO_04[[#This Row],[MAT]]="","",COUNTA($C$8:C48))</f>
        <v/>
      </c>
      <c r="C48" s="3"/>
      <c r="D48" s="26" t="str">
        <f>IFERROR(VLOOKUP(ACOMPANHAMENTO_04[[#This Row],[MAT]],FUNCIONARIOS[],3,FALSE),"")</f>
        <v/>
      </c>
      <c r="E48" s="26" t="str">
        <f>IFERROR(VLOOKUP(ACOMPANHAMENTO_04[[#This Row],[MAT]],FUNCIONARIOS[],4,FALSE),"")</f>
        <v/>
      </c>
      <c r="F48" s="8"/>
      <c r="G48" s="7"/>
      <c r="H48" s="28" t="str">
        <f>IFERROR(VLOOKUP(ACOMPANHAMENTO_04[[#This Row],[COD.S]],TABELA_PRODUÇÃO[[COD]:[SERVIÇOS]],3,FALSE),"")</f>
        <v/>
      </c>
      <c r="I48" s="28" t="str">
        <f>IFERROR(VLOOKUP(ACOMPANHAMENTO_04[[#This Row],[COD.S]],TABELA_PRODUÇÃO[[COD]:[UND.]],4,FALSE),"")</f>
        <v/>
      </c>
      <c r="J48" s="8"/>
      <c r="K48" s="58"/>
      <c r="L48" s="9"/>
      <c r="M4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8" s="6">
        <f>ACOMPANHAMENTO_04[[#This Row],[QUANT]]</f>
        <v>0</v>
      </c>
    </row>
    <row r="49" spans="2:16" s="6" customFormat="1" ht="12.75" x14ac:dyDescent="0.2">
      <c r="B49" s="6" t="str">
        <f>IF(ACOMPANHAMENTO_04[[#This Row],[MAT]]="","",COUNTA($C$8:C49))</f>
        <v/>
      </c>
      <c r="C49" s="3"/>
      <c r="D49" s="26" t="str">
        <f>IFERROR(VLOOKUP(ACOMPANHAMENTO_04[[#This Row],[MAT]],FUNCIONARIOS[],3,FALSE),"")</f>
        <v/>
      </c>
      <c r="E49" s="26" t="str">
        <f>IFERROR(VLOOKUP(ACOMPANHAMENTO_04[[#This Row],[MAT]],FUNCIONARIOS[],4,FALSE),"")</f>
        <v/>
      </c>
      <c r="F49" s="8"/>
      <c r="G49" s="7"/>
      <c r="H49" s="28" t="str">
        <f>IFERROR(VLOOKUP(ACOMPANHAMENTO_04[[#This Row],[COD.S]],TABELA_PRODUÇÃO[[COD]:[SERVIÇOS]],3,FALSE),"")</f>
        <v/>
      </c>
      <c r="I49" s="28" t="str">
        <f>IFERROR(VLOOKUP(ACOMPANHAMENTO_04[[#This Row],[COD.S]],TABELA_PRODUÇÃO[[COD]:[UND.]],4,FALSE),"")</f>
        <v/>
      </c>
      <c r="J49" s="8"/>
      <c r="K49" s="58"/>
      <c r="L49" s="9"/>
      <c r="M4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9" s="6">
        <f>ACOMPANHAMENTO_04[[#This Row],[QUANT]]</f>
        <v>0</v>
      </c>
    </row>
    <row r="50" spans="2:16" s="6" customFormat="1" ht="12.75" x14ac:dyDescent="0.2">
      <c r="B50" s="6" t="str">
        <f>IF(ACOMPANHAMENTO_04[[#This Row],[MAT]]="","",COUNTA($C$8:C50))</f>
        <v/>
      </c>
      <c r="C50" s="3"/>
      <c r="D50" s="26" t="str">
        <f>IFERROR(VLOOKUP(ACOMPANHAMENTO_04[[#This Row],[MAT]],FUNCIONARIOS[],3,FALSE),"")</f>
        <v/>
      </c>
      <c r="E50" s="26" t="str">
        <f>IFERROR(VLOOKUP(ACOMPANHAMENTO_04[[#This Row],[MAT]],FUNCIONARIOS[],4,FALSE),"")</f>
        <v/>
      </c>
      <c r="F50" s="8"/>
      <c r="G50" s="7"/>
      <c r="H50" s="28" t="str">
        <f>IFERROR(VLOOKUP(ACOMPANHAMENTO_04[[#This Row],[COD.S]],TABELA_PRODUÇÃO[[COD]:[SERVIÇOS]],3,FALSE),"")</f>
        <v/>
      </c>
      <c r="I50" s="28" t="str">
        <f>IFERROR(VLOOKUP(ACOMPANHAMENTO_04[[#This Row],[COD.S]],TABELA_PRODUÇÃO[[COD]:[UND.]],4,FALSE),"")</f>
        <v/>
      </c>
      <c r="J50" s="8"/>
      <c r="K50" s="58"/>
      <c r="L50" s="9"/>
      <c r="M5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0" s="6">
        <f>ACOMPANHAMENTO_04[[#This Row],[QUANT]]</f>
        <v>0</v>
      </c>
    </row>
    <row r="51" spans="2:16" s="6" customFormat="1" ht="12.75" x14ac:dyDescent="0.2">
      <c r="B51" s="6" t="str">
        <f>IF(ACOMPANHAMENTO_04[[#This Row],[MAT]]="","",COUNTA($C$8:C51))</f>
        <v/>
      </c>
      <c r="C51" s="3"/>
      <c r="D51" s="26" t="str">
        <f>IFERROR(VLOOKUP(ACOMPANHAMENTO_04[[#This Row],[MAT]],FUNCIONARIOS[],3,FALSE),"")</f>
        <v/>
      </c>
      <c r="E51" s="26" t="str">
        <f>IFERROR(VLOOKUP(ACOMPANHAMENTO_04[[#This Row],[MAT]],FUNCIONARIOS[],4,FALSE),"")</f>
        <v/>
      </c>
      <c r="F51" s="8"/>
      <c r="G51" s="7"/>
      <c r="H51" s="28" t="str">
        <f>IFERROR(VLOOKUP(ACOMPANHAMENTO_04[[#This Row],[COD.S]],TABELA_PRODUÇÃO[[COD]:[SERVIÇOS]],3,FALSE),"")</f>
        <v/>
      </c>
      <c r="I51" s="28" t="str">
        <f>IFERROR(VLOOKUP(ACOMPANHAMENTO_04[[#This Row],[COD.S]],TABELA_PRODUÇÃO[[COD]:[UND.]],4,FALSE),"")</f>
        <v/>
      </c>
      <c r="J51" s="8"/>
      <c r="K51" s="58"/>
      <c r="L51" s="9"/>
      <c r="M5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1" s="6">
        <f>ACOMPANHAMENTO_04[[#This Row],[QUANT]]</f>
        <v>0</v>
      </c>
    </row>
    <row r="52" spans="2:16" s="6" customFormat="1" ht="12.75" x14ac:dyDescent="0.2">
      <c r="B52" s="6" t="str">
        <f>IF(ACOMPANHAMENTO_04[[#This Row],[MAT]]="","",COUNTA($C$8:C52))</f>
        <v/>
      </c>
      <c r="C52" s="3"/>
      <c r="D52" s="26" t="str">
        <f>IFERROR(VLOOKUP(ACOMPANHAMENTO_04[[#This Row],[MAT]],FUNCIONARIOS[],3,FALSE),"")</f>
        <v/>
      </c>
      <c r="E52" s="26" t="str">
        <f>IFERROR(VLOOKUP(ACOMPANHAMENTO_04[[#This Row],[MAT]],FUNCIONARIOS[],4,FALSE),"")</f>
        <v/>
      </c>
      <c r="F52" s="8"/>
      <c r="G52" s="7"/>
      <c r="H52" s="28" t="str">
        <f>IFERROR(VLOOKUP(ACOMPANHAMENTO_04[[#This Row],[COD.S]],TABELA_PRODUÇÃO[[COD]:[SERVIÇOS]],3,FALSE),"")</f>
        <v/>
      </c>
      <c r="I52" s="28" t="str">
        <f>IFERROR(VLOOKUP(ACOMPANHAMENTO_04[[#This Row],[COD.S]],TABELA_PRODUÇÃO[[COD]:[UND.]],4,FALSE),"")</f>
        <v/>
      </c>
      <c r="J52" s="8"/>
      <c r="K52" s="58"/>
      <c r="L52" s="9"/>
      <c r="M5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2" s="6">
        <f>ACOMPANHAMENTO_04[[#This Row],[QUANT]]</f>
        <v>0</v>
      </c>
    </row>
    <row r="53" spans="2:16" s="6" customFormat="1" ht="12.75" x14ac:dyDescent="0.2">
      <c r="B53" s="6" t="str">
        <f>IF(ACOMPANHAMENTO_04[[#This Row],[MAT]]="","",COUNTA($C$8:C53))</f>
        <v/>
      </c>
      <c r="C53" s="3"/>
      <c r="D53" s="26" t="str">
        <f>IFERROR(VLOOKUP(ACOMPANHAMENTO_04[[#This Row],[MAT]],FUNCIONARIOS[],3,FALSE),"")</f>
        <v/>
      </c>
      <c r="E53" s="26" t="str">
        <f>IFERROR(VLOOKUP(ACOMPANHAMENTO_04[[#This Row],[MAT]],FUNCIONARIOS[],4,FALSE),"")</f>
        <v/>
      </c>
      <c r="F53" s="8"/>
      <c r="G53" s="7"/>
      <c r="H53" s="28" t="str">
        <f>IFERROR(VLOOKUP(ACOMPANHAMENTO_04[[#This Row],[COD.S]],TABELA_PRODUÇÃO[[COD]:[SERVIÇOS]],3,FALSE),"")</f>
        <v/>
      </c>
      <c r="I53" s="28" t="str">
        <f>IFERROR(VLOOKUP(ACOMPANHAMENTO_04[[#This Row],[COD.S]],TABELA_PRODUÇÃO[[COD]:[UND.]],4,FALSE),"")</f>
        <v/>
      </c>
      <c r="J53" s="8"/>
      <c r="K53" s="58"/>
      <c r="L53" s="9"/>
      <c r="M5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3" s="6">
        <f>ACOMPANHAMENTO_04[[#This Row],[QUANT]]</f>
        <v>0</v>
      </c>
    </row>
    <row r="54" spans="2:16" s="6" customFormat="1" ht="12.75" x14ac:dyDescent="0.2">
      <c r="B54" s="6" t="str">
        <f>IF(ACOMPANHAMENTO_04[[#This Row],[MAT]]="","",COUNTA($C$8:C54))</f>
        <v/>
      </c>
      <c r="C54" s="3"/>
      <c r="D54" s="26" t="str">
        <f>IFERROR(VLOOKUP(ACOMPANHAMENTO_04[[#This Row],[MAT]],FUNCIONARIOS[],3,FALSE),"")</f>
        <v/>
      </c>
      <c r="E54" s="26" t="str">
        <f>IFERROR(VLOOKUP(ACOMPANHAMENTO_04[[#This Row],[MAT]],FUNCIONARIOS[],4,FALSE),"")</f>
        <v/>
      </c>
      <c r="F54" s="8"/>
      <c r="G54" s="7"/>
      <c r="H54" s="28" t="str">
        <f>IFERROR(VLOOKUP(ACOMPANHAMENTO_04[[#This Row],[COD.S]],TABELA_PRODUÇÃO[[COD]:[SERVIÇOS]],3,FALSE),"")</f>
        <v/>
      </c>
      <c r="I54" s="28" t="str">
        <f>IFERROR(VLOOKUP(ACOMPANHAMENTO_04[[#This Row],[COD.S]],TABELA_PRODUÇÃO[[COD]:[UND.]],4,FALSE),"")</f>
        <v/>
      </c>
      <c r="J54" s="8"/>
      <c r="K54" s="58"/>
      <c r="L54" s="9"/>
      <c r="M5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4" s="6">
        <f>ACOMPANHAMENTO_04[[#This Row],[QUANT]]</f>
        <v>0</v>
      </c>
    </row>
    <row r="55" spans="2:16" s="6" customFormat="1" ht="12.75" x14ac:dyDescent="0.2">
      <c r="B55" s="6" t="str">
        <f>IF(ACOMPANHAMENTO_04[[#This Row],[MAT]]="","",COUNTA($C$8:C55))</f>
        <v/>
      </c>
      <c r="C55" s="3"/>
      <c r="D55" s="26" t="str">
        <f>IFERROR(VLOOKUP(ACOMPANHAMENTO_04[[#This Row],[MAT]],FUNCIONARIOS[],3,FALSE),"")</f>
        <v/>
      </c>
      <c r="E55" s="26" t="str">
        <f>IFERROR(VLOOKUP(ACOMPANHAMENTO_04[[#This Row],[MAT]],FUNCIONARIOS[],4,FALSE),"")</f>
        <v/>
      </c>
      <c r="F55" s="8"/>
      <c r="G55" s="7"/>
      <c r="H55" s="28" t="str">
        <f>IFERROR(VLOOKUP(ACOMPANHAMENTO_04[[#This Row],[COD.S]],TABELA_PRODUÇÃO[[COD]:[SERVIÇOS]],3,FALSE),"")</f>
        <v/>
      </c>
      <c r="I55" s="28" t="str">
        <f>IFERROR(VLOOKUP(ACOMPANHAMENTO_04[[#This Row],[COD.S]],TABELA_PRODUÇÃO[[COD]:[UND.]],4,FALSE),"")</f>
        <v/>
      </c>
      <c r="J55" s="8"/>
      <c r="K55" s="58"/>
      <c r="L55" s="9"/>
      <c r="M5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5" s="6">
        <f>ACOMPANHAMENTO_04[[#This Row],[QUANT]]</f>
        <v>0</v>
      </c>
    </row>
    <row r="56" spans="2:16" s="6" customFormat="1" ht="12.75" x14ac:dyDescent="0.2">
      <c r="B56" s="6" t="str">
        <f>IF(ACOMPANHAMENTO_04[[#This Row],[MAT]]="","",COUNTA($C$8:C56))</f>
        <v/>
      </c>
      <c r="C56" s="3"/>
      <c r="D56" s="26" t="str">
        <f>IFERROR(VLOOKUP(ACOMPANHAMENTO_04[[#This Row],[MAT]],FUNCIONARIOS[],3,FALSE),"")</f>
        <v/>
      </c>
      <c r="E56" s="26" t="str">
        <f>IFERROR(VLOOKUP(ACOMPANHAMENTO_04[[#This Row],[MAT]],FUNCIONARIOS[],4,FALSE),"")</f>
        <v/>
      </c>
      <c r="F56" s="8"/>
      <c r="G56" s="7"/>
      <c r="H56" s="28" t="str">
        <f>IFERROR(VLOOKUP(ACOMPANHAMENTO_04[[#This Row],[COD.S]],TABELA_PRODUÇÃO[[COD]:[SERVIÇOS]],3,FALSE),"")</f>
        <v/>
      </c>
      <c r="I56" s="28" t="str">
        <f>IFERROR(VLOOKUP(ACOMPANHAMENTO_04[[#This Row],[COD.S]],TABELA_PRODUÇÃO[[COD]:[UND.]],4,FALSE),"")</f>
        <v/>
      </c>
      <c r="J56" s="8"/>
      <c r="K56" s="58"/>
      <c r="L56" s="9"/>
      <c r="M5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6" s="6">
        <f>ACOMPANHAMENTO_04[[#This Row],[QUANT]]</f>
        <v>0</v>
      </c>
    </row>
    <row r="57" spans="2:16" s="6" customFormat="1" ht="12.75" x14ac:dyDescent="0.2">
      <c r="B57" s="6" t="str">
        <f>IF(ACOMPANHAMENTO_04[[#This Row],[MAT]]="","",COUNTA($C$8:C57))</f>
        <v/>
      </c>
      <c r="C57" s="3"/>
      <c r="D57" s="26" t="str">
        <f>IFERROR(VLOOKUP(ACOMPANHAMENTO_04[[#This Row],[MAT]],FUNCIONARIOS[],3,FALSE),"")</f>
        <v/>
      </c>
      <c r="E57" s="26" t="str">
        <f>IFERROR(VLOOKUP(ACOMPANHAMENTO_04[[#This Row],[MAT]],FUNCIONARIOS[],4,FALSE),"")</f>
        <v/>
      </c>
      <c r="F57" s="8"/>
      <c r="G57" s="7"/>
      <c r="H57" s="28" t="str">
        <f>IFERROR(VLOOKUP(ACOMPANHAMENTO_04[[#This Row],[COD.S]],TABELA_PRODUÇÃO[[COD]:[SERVIÇOS]],3,FALSE),"")</f>
        <v/>
      </c>
      <c r="I57" s="28" t="str">
        <f>IFERROR(VLOOKUP(ACOMPANHAMENTO_04[[#This Row],[COD.S]],TABELA_PRODUÇÃO[[COD]:[UND.]],4,FALSE),"")</f>
        <v/>
      </c>
      <c r="J57" s="8"/>
      <c r="K57" s="58"/>
      <c r="L57" s="9"/>
      <c r="M5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7" s="6">
        <f>ACOMPANHAMENTO_04[[#This Row],[QUANT]]</f>
        <v>0</v>
      </c>
    </row>
    <row r="58" spans="2:16" s="6" customFormat="1" ht="12.75" x14ac:dyDescent="0.2">
      <c r="B58" s="6" t="str">
        <f>IF(ACOMPANHAMENTO_04[[#This Row],[MAT]]="","",COUNTA($C$8:C58))</f>
        <v/>
      </c>
      <c r="C58" s="3"/>
      <c r="D58" s="26" t="str">
        <f>IFERROR(VLOOKUP(ACOMPANHAMENTO_04[[#This Row],[MAT]],FUNCIONARIOS[],3,FALSE),"")</f>
        <v/>
      </c>
      <c r="E58" s="26" t="str">
        <f>IFERROR(VLOOKUP(ACOMPANHAMENTO_04[[#This Row],[MAT]],FUNCIONARIOS[],4,FALSE),"")</f>
        <v/>
      </c>
      <c r="F58" s="8"/>
      <c r="G58" s="7"/>
      <c r="H58" s="28" t="str">
        <f>IFERROR(VLOOKUP(ACOMPANHAMENTO_04[[#This Row],[COD.S]],TABELA_PRODUÇÃO[[COD]:[SERVIÇOS]],3,FALSE),"")</f>
        <v/>
      </c>
      <c r="I58" s="28" t="str">
        <f>IFERROR(VLOOKUP(ACOMPANHAMENTO_04[[#This Row],[COD.S]],TABELA_PRODUÇÃO[[COD]:[UND.]],4,FALSE),"")</f>
        <v/>
      </c>
      <c r="J58" s="8"/>
      <c r="K58" s="58"/>
      <c r="L58" s="9"/>
      <c r="M5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8" s="6">
        <f>ACOMPANHAMENTO_04[[#This Row],[QUANT]]</f>
        <v>0</v>
      </c>
    </row>
    <row r="59" spans="2:16" s="6" customFormat="1" ht="12.75" x14ac:dyDescent="0.2">
      <c r="B59" s="6" t="str">
        <f>IF(ACOMPANHAMENTO_04[[#This Row],[MAT]]="","",COUNTA($C$8:C59))</f>
        <v/>
      </c>
      <c r="C59" s="3"/>
      <c r="D59" s="26" t="str">
        <f>IFERROR(VLOOKUP(ACOMPANHAMENTO_04[[#This Row],[MAT]],FUNCIONARIOS[],3,FALSE),"")</f>
        <v/>
      </c>
      <c r="E59" s="26" t="str">
        <f>IFERROR(VLOOKUP(ACOMPANHAMENTO_04[[#This Row],[MAT]],FUNCIONARIOS[],4,FALSE),"")</f>
        <v/>
      </c>
      <c r="F59" s="8"/>
      <c r="G59" s="7"/>
      <c r="H59" s="28" t="str">
        <f>IFERROR(VLOOKUP(ACOMPANHAMENTO_04[[#This Row],[COD.S]],TABELA_PRODUÇÃO[[COD]:[SERVIÇOS]],3,FALSE),"")</f>
        <v/>
      </c>
      <c r="I59" s="28" t="str">
        <f>IFERROR(VLOOKUP(ACOMPANHAMENTO_04[[#This Row],[COD.S]],TABELA_PRODUÇÃO[[COD]:[UND.]],4,FALSE),"")</f>
        <v/>
      </c>
      <c r="J59" s="8"/>
      <c r="K59" s="58"/>
      <c r="L59" s="9"/>
      <c r="M5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9" s="6">
        <f>ACOMPANHAMENTO_04[[#This Row],[QUANT]]</f>
        <v>0</v>
      </c>
    </row>
    <row r="60" spans="2:16" s="6" customFormat="1" ht="12.75" x14ac:dyDescent="0.2">
      <c r="B60" s="6" t="str">
        <f>IF(ACOMPANHAMENTO_04[[#This Row],[MAT]]="","",COUNTA($C$8:C60))</f>
        <v/>
      </c>
      <c r="C60" s="3"/>
      <c r="D60" s="26" t="str">
        <f>IFERROR(VLOOKUP(ACOMPANHAMENTO_04[[#This Row],[MAT]],FUNCIONARIOS[],3,FALSE),"")</f>
        <v/>
      </c>
      <c r="E60" s="26" t="str">
        <f>IFERROR(VLOOKUP(ACOMPANHAMENTO_04[[#This Row],[MAT]],FUNCIONARIOS[],4,FALSE),"")</f>
        <v/>
      </c>
      <c r="F60" s="8"/>
      <c r="G60" s="7"/>
      <c r="H60" s="28" t="str">
        <f>IFERROR(VLOOKUP(ACOMPANHAMENTO_04[[#This Row],[COD.S]],TABELA_PRODUÇÃO[[COD]:[SERVIÇOS]],3,FALSE),"")</f>
        <v/>
      </c>
      <c r="I60" s="28" t="str">
        <f>IFERROR(VLOOKUP(ACOMPANHAMENTO_04[[#This Row],[COD.S]],TABELA_PRODUÇÃO[[COD]:[UND.]],4,FALSE),"")</f>
        <v/>
      </c>
      <c r="J60" s="8"/>
      <c r="K60" s="58"/>
      <c r="L60" s="9"/>
      <c r="M6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0" s="6">
        <f>ACOMPANHAMENTO_04[[#This Row],[QUANT]]</f>
        <v>0</v>
      </c>
    </row>
    <row r="61" spans="2:16" s="6" customFormat="1" ht="12.75" x14ac:dyDescent="0.2">
      <c r="B61" s="6" t="str">
        <f>IF(ACOMPANHAMENTO_04[[#This Row],[MAT]]="","",COUNTA($C$8:C61))</f>
        <v/>
      </c>
      <c r="C61" s="3"/>
      <c r="D61" s="26" t="str">
        <f>IFERROR(VLOOKUP(ACOMPANHAMENTO_04[[#This Row],[MAT]],FUNCIONARIOS[],3,FALSE),"")</f>
        <v/>
      </c>
      <c r="E61" s="26" t="str">
        <f>IFERROR(VLOOKUP(ACOMPANHAMENTO_04[[#This Row],[MAT]],FUNCIONARIOS[],4,FALSE),"")</f>
        <v/>
      </c>
      <c r="F61" s="8"/>
      <c r="G61" s="7"/>
      <c r="H61" s="28" t="str">
        <f>IFERROR(VLOOKUP(ACOMPANHAMENTO_04[[#This Row],[COD.S]],TABELA_PRODUÇÃO[[COD]:[SERVIÇOS]],3,FALSE),"")</f>
        <v/>
      </c>
      <c r="I61" s="28" t="str">
        <f>IFERROR(VLOOKUP(ACOMPANHAMENTO_04[[#This Row],[COD.S]],TABELA_PRODUÇÃO[[COD]:[UND.]],4,FALSE),"")</f>
        <v/>
      </c>
      <c r="J61" s="8"/>
      <c r="K61" s="58"/>
      <c r="L61" s="9"/>
      <c r="M6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1" s="6">
        <f>ACOMPANHAMENTO_04[[#This Row],[QUANT]]</f>
        <v>0</v>
      </c>
    </row>
    <row r="62" spans="2:16" s="6" customFormat="1" ht="12.75" x14ac:dyDescent="0.2">
      <c r="B62" s="6" t="str">
        <f>IF(ACOMPANHAMENTO_04[[#This Row],[MAT]]="","",COUNTA($C$8:C62))</f>
        <v/>
      </c>
      <c r="C62" s="3"/>
      <c r="D62" s="26" t="str">
        <f>IFERROR(VLOOKUP(ACOMPANHAMENTO_04[[#This Row],[MAT]],FUNCIONARIOS[],3,FALSE),"")</f>
        <v/>
      </c>
      <c r="E62" s="26" t="str">
        <f>IFERROR(VLOOKUP(ACOMPANHAMENTO_04[[#This Row],[MAT]],FUNCIONARIOS[],4,FALSE),"")</f>
        <v/>
      </c>
      <c r="F62" s="8"/>
      <c r="G62" s="7"/>
      <c r="H62" s="28" t="str">
        <f>IFERROR(VLOOKUP(ACOMPANHAMENTO_04[[#This Row],[COD.S]],TABELA_PRODUÇÃO[[COD]:[SERVIÇOS]],3,FALSE),"")</f>
        <v/>
      </c>
      <c r="I62" s="28" t="str">
        <f>IFERROR(VLOOKUP(ACOMPANHAMENTO_04[[#This Row],[COD.S]],TABELA_PRODUÇÃO[[COD]:[UND.]],4,FALSE),"")</f>
        <v/>
      </c>
      <c r="J62" s="8"/>
      <c r="K62" s="58"/>
      <c r="L62" s="9"/>
      <c r="M6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2" s="6">
        <f>ACOMPANHAMENTO_04[[#This Row],[QUANT]]</f>
        <v>0</v>
      </c>
    </row>
    <row r="63" spans="2:16" s="6" customFormat="1" ht="12.75" x14ac:dyDescent="0.2">
      <c r="B63" s="6" t="str">
        <f>IF(ACOMPANHAMENTO_04[[#This Row],[MAT]]="","",COUNTA($C$8:C63))</f>
        <v/>
      </c>
      <c r="C63" s="3"/>
      <c r="D63" s="26" t="str">
        <f>IFERROR(VLOOKUP(ACOMPANHAMENTO_04[[#This Row],[MAT]],FUNCIONARIOS[],3,FALSE),"")</f>
        <v/>
      </c>
      <c r="E63" s="26" t="str">
        <f>IFERROR(VLOOKUP(ACOMPANHAMENTO_04[[#This Row],[MAT]],FUNCIONARIOS[],4,FALSE),"")</f>
        <v/>
      </c>
      <c r="F63" s="8"/>
      <c r="G63" s="7"/>
      <c r="H63" s="28" t="str">
        <f>IFERROR(VLOOKUP(ACOMPANHAMENTO_04[[#This Row],[COD.S]],TABELA_PRODUÇÃO[[COD]:[SERVIÇOS]],3,FALSE),"")</f>
        <v/>
      </c>
      <c r="I63" s="28" t="str">
        <f>IFERROR(VLOOKUP(ACOMPANHAMENTO_04[[#This Row],[COD.S]],TABELA_PRODUÇÃO[[COD]:[UND.]],4,FALSE),"")</f>
        <v/>
      </c>
      <c r="J63" s="8"/>
      <c r="K63" s="58"/>
      <c r="L63" s="9"/>
      <c r="M6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3" s="6">
        <f>ACOMPANHAMENTO_04[[#This Row],[QUANT]]</f>
        <v>0</v>
      </c>
    </row>
    <row r="64" spans="2:16" s="6" customFormat="1" ht="12.75" x14ac:dyDescent="0.2">
      <c r="B64" s="6" t="str">
        <f>IF(ACOMPANHAMENTO_04[[#This Row],[MAT]]="","",COUNTA($C$8:C64))</f>
        <v/>
      </c>
      <c r="C64" s="3"/>
      <c r="D64" s="26" t="str">
        <f>IFERROR(VLOOKUP(ACOMPANHAMENTO_04[[#This Row],[MAT]],FUNCIONARIOS[],3,FALSE),"")</f>
        <v/>
      </c>
      <c r="E64" s="26" t="str">
        <f>IFERROR(VLOOKUP(ACOMPANHAMENTO_04[[#This Row],[MAT]],FUNCIONARIOS[],4,FALSE),"")</f>
        <v/>
      </c>
      <c r="F64" s="8"/>
      <c r="G64" s="7"/>
      <c r="H64" s="28" t="str">
        <f>IFERROR(VLOOKUP(ACOMPANHAMENTO_04[[#This Row],[COD.S]],TABELA_PRODUÇÃO[[COD]:[SERVIÇOS]],3,FALSE),"")</f>
        <v/>
      </c>
      <c r="I64" s="28" t="str">
        <f>IFERROR(VLOOKUP(ACOMPANHAMENTO_04[[#This Row],[COD.S]],TABELA_PRODUÇÃO[[COD]:[UND.]],4,FALSE),"")</f>
        <v/>
      </c>
      <c r="J64" s="8"/>
      <c r="K64" s="58"/>
      <c r="L64" s="9"/>
      <c r="M6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4" s="6">
        <f>ACOMPANHAMENTO_04[[#This Row],[QUANT]]</f>
        <v>0</v>
      </c>
    </row>
    <row r="65" spans="2:16" s="6" customFormat="1" ht="12.75" x14ac:dyDescent="0.2">
      <c r="B65" s="6" t="str">
        <f>IF(ACOMPANHAMENTO_04[[#This Row],[MAT]]="","",COUNTA($C$8:C65))</f>
        <v/>
      </c>
      <c r="C65" s="3"/>
      <c r="D65" s="26" t="str">
        <f>IFERROR(VLOOKUP(ACOMPANHAMENTO_04[[#This Row],[MAT]],FUNCIONARIOS[],3,FALSE),"")</f>
        <v/>
      </c>
      <c r="E65" s="26" t="str">
        <f>IFERROR(VLOOKUP(ACOMPANHAMENTO_04[[#This Row],[MAT]],FUNCIONARIOS[],4,FALSE),"")</f>
        <v/>
      </c>
      <c r="F65" s="8"/>
      <c r="G65" s="7"/>
      <c r="H65" s="28" t="str">
        <f>IFERROR(VLOOKUP(ACOMPANHAMENTO_04[[#This Row],[COD.S]],TABELA_PRODUÇÃO[[COD]:[SERVIÇOS]],3,FALSE),"")</f>
        <v/>
      </c>
      <c r="I65" s="28" t="str">
        <f>IFERROR(VLOOKUP(ACOMPANHAMENTO_04[[#This Row],[COD.S]],TABELA_PRODUÇÃO[[COD]:[UND.]],4,FALSE),"")</f>
        <v/>
      </c>
      <c r="J65" s="8"/>
      <c r="K65" s="58"/>
      <c r="L65" s="9"/>
      <c r="M6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5" s="6">
        <f>ACOMPANHAMENTO_04[[#This Row],[QUANT]]</f>
        <v>0</v>
      </c>
    </row>
    <row r="66" spans="2:16" s="6" customFormat="1" ht="12.75" x14ac:dyDescent="0.2">
      <c r="B66" s="6" t="str">
        <f>IF(ACOMPANHAMENTO_04[[#This Row],[MAT]]="","",COUNTA($C$8:C66))</f>
        <v/>
      </c>
      <c r="C66" s="3"/>
      <c r="D66" s="26" t="str">
        <f>IFERROR(VLOOKUP(ACOMPANHAMENTO_04[[#This Row],[MAT]],FUNCIONARIOS[],3,FALSE),"")</f>
        <v/>
      </c>
      <c r="E66" s="26" t="str">
        <f>IFERROR(VLOOKUP(ACOMPANHAMENTO_04[[#This Row],[MAT]],FUNCIONARIOS[],4,FALSE),"")</f>
        <v/>
      </c>
      <c r="F66" s="8"/>
      <c r="G66" s="7"/>
      <c r="H66" s="28" t="str">
        <f>IFERROR(VLOOKUP(ACOMPANHAMENTO_04[[#This Row],[COD.S]],TABELA_PRODUÇÃO[[COD]:[SERVIÇOS]],3,FALSE),"")</f>
        <v/>
      </c>
      <c r="I66" s="28" t="str">
        <f>IFERROR(VLOOKUP(ACOMPANHAMENTO_04[[#This Row],[COD.S]],TABELA_PRODUÇÃO[[COD]:[UND.]],4,FALSE),"")</f>
        <v/>
      </c>
      <c r="J66" s="8"/>
      <c r="K66" s="58"/>
      <c r="L66" s="9"/>
      <c r="M6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6" s="6">
        <f>ACOMPANHAMENTO_04[[#This Row],[QUANT]]</f>
        <v>0</v>
      </c>
    </row>
    <row r="67" spans="2:16" s="6" customFormat="1" ht="12.75" x14ac:dyDescent="0.2">
      <c r="B67" s="6" t="str">
        <f>IF(ACOMPANHAMENTO_04[[#This Row],[MAT]]="","",COUNTA($C$8:C67))</f>
        <v/>
      </c>
      <c r="C67" s="3"/>
      <c r="D67" s="26" t="str">
        <f>IFERROR(VLOOKUP(ACOMPANHAMENTO_04[[#This Row],[MAT]],FUNCIONARIOS[],3,FALSE),"")</f>
        <v/>
      </c>
      <c r="E67" s="26" t="str">
        <f>IFERROR(VLOOKUP(ACOMPANHAMENTO_04[[#This Row],[MAT]],FUNCIONARIOS[],4,FALSE),"")</f>
        <v/>
      </c>
      <c r="F67" s="8"/>
      <c r="G67" s="7"/>
      <c r="H67" s="28" t="str">
        <f>IFERROR(VLOOKUP(ACOMPANHAMENTO_04[[#This Row],[COD.S]],TABELA_PRODUÇÃO[[COD]:[SERVIÇOS]],3,FALSE),"")</f>
        <v/>
      </c>
      <c r="I67" s="28" t="str">
        <f>IFERROR(VLOOKUP(ACOMPANHAMENTO_04[[#This Row],[COD.S]],TABELA_PRODUÇÃO[[COD]:[UND.]],4,FALSE),"")</f>
        <v/>
      </c>
      <c r="J67" s="8"/>
      <c r="K67" s="58"/>
      <c r="L67" s="9"/>
      <c r="M6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7" s="6">
        <f>ACOMPANHAMENTO_04[[#This Row],[QUANT]]</f>
        <v>0</v>
      </c>
    </row>
    <row r="68" spans="2:16" s="6" customFormat="1" ht="12.75" x14ac:dyDescent="0.2">
      <c r="B68" s="6" t="str">
        <f>IF(ACOMPANHAMENTO_04[[#This Row],[MAT]]="","",COUNTA($C$8:C68))</f>
        <v/>
      </c>
      <c r="C68" s="3"/>
      <c r="D68" s="26" t="str">
        <f>IFERROR(VLOOKUP(ACOMPANHAMENTO_04[[#This Row],[MAT]],FUNCIONARIOS[],3,FALSE),"")</f>
        <v/>
      </c>
      <c r="E68" s="26" t="str">
        <f>IFERROR(VLOOKUP(ACOMPANHAMENTO_04[[#This Row],[MAT]],FUNCIONARIOS[],4,FALSE),"")</f>
        <v/>
      </c>
      <c r="F68" s="8"/>
      <c r="G68" s="7"/>
      <c r="H68" s="28" t="str">
        <f>IFERROR(VLOOKUP(ACOMPANHAMENTO_04[[#This Row],[COD.S]],TABELA_PRODUÇÃO[[COD]:[SERVIÇOS]],3,FALSE),"")</f>
        <v/>
      </c>
      <c r="I68" s="28" t="str">
        <f>IFERROR(VLOOKUP(ACOMPANHAMENTO_04[[#This Row],[COD.S]],TABELA_PRODUÇÃO[[COD]:[UND.]],4,FALSE),"")</f>
        <v/>
      </c>
      <c r="J68" s="8"/>
      <c r="K68" s="58"/>
      <c r="L68" s="9"/>
      <c r="M6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8" s="6">
        <f>ACOMPANHAMENTO_04[[#This Row],[QUANT]]</f>
        <v>0</v>
      </c>
    </row>
    <row r="69" spans="2:16" s="6" customFormat="1" ht="12.75" x14ac:dyDescent="0.2">
      <c r="B69" s="6" t="str">
        <f>IF(ACOMPANHAMENTO_04[[#This Row],[MAT]]="","",COUNTA($C$8:C69))</f>
        <v/>
      </c>
      <c r="C69" s="3"/>
      <c r="D69" s="26" t="str">
        <f>IFERROR(VLOOKUP(ACOMPANHAMENTO_04[[#This Row],[MAT]],FUNCIONARIOS[],3,FALSE),"")</f>
        <v/>
      </c>
      <c r="E69" s="26" t="str">
        <f>IFERROR(VLOOKUP(ACOMPANHAMENTO_04[[#This Row],[MAT]],FUNCIONARIOS[],4,FALSE),"")</f>
        <v/>
      </c>
      <c r="F69" s="8"/>
      <c r="G69" s="7"/>
      <c r="H69" s="28" t="str">
        <f>IFERROR(VLOOKUP(ACOMPANHAMENTO_04[[#This Row],[COD.S]],TABELA_PRODUÇÃO[[COD]:[SERVIÇOS]],3,FALSE),"")</f>
        <v/>
      </c>
      <c r="I69" s="28" t="str">
        <f>IFERROR(VLOOKUP(ACOMPANHAMENTO_04[[#This Row],[COD.S]],TABELA_PRODUÇÃO[[COD]:[UND.]],4,FALSE),"")</f>
        <v/>
      </c>
      <c r="J69" s="8"/>
      <c r="K69" s="58"/>
      <c r="L69" s="9"/>
      <c r="M6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9" s="6">
        <f>ACOMPANHAMENTO_04[[#This Row],[QUANT]]</f>
        <v>0</v>
      </c>
    </row>
    <row r="70" spans="2:16" s="6" customFormat="1" ht="12.75" x14ac:dyDescent="0.2">
      <c r="B70" s="6" t="str">
        <f>IF(ACOMPANHAMENTO_04[[#This Row],[MAT]]="","",COUNTA($C$8:C70))</f>
        <v/>
      </c>
      <c r="C70" s="3"/>
      <c r="D70" s="26" t="str">
        <f>IFERROR(VLOOKUP(ACOMPANHAMENTO_04[[#This Row],[MAT]],FUNCIONARIOS[],3,FALSE),"")</f>
        <v/>
      </c>
      <c r="E70" s="26" t="str">
        <f>IFERROR(VLOOKUP(ACOMPANHAMENTO_04[[#This Row],[MAT]],FUNCIONARIOS[],4,FALSE),"")</f>
        <v/>
      </c>
      <c r="F70" s="8"/>
      <c r="G70" s="7"/>
      <c r="H70" s="28" t="str">
        <f>IFERROR(VLOOKUP(ACOMPANHAMENTO_04[[#This Row],[COD.S]],TABELA_PRODUÇÃO[[COD]:[SERVIÇOS]],3,FALSE),"")</f>
        <v/>
      </c>
      <c r="I70" s="28" t="str">
        <f>IFERROR(VLOOKUP(ACOMPANHAMENTO_04[[#This Row],[COD.S]],TABELA_PRODUÇÃO[[COD]:[UND.]],4,FALSE),"")</f>
        <v/>
      </c>
      <c r="J70" s="8"/>
      <c r="K70" s="58"/>
      <c r="L70" s="9"/>
      <c r="M7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0" s="6">
        <f>ACOMPANHAMENTO_04[[#This Row],[QUANT]]</f>
        <v>0</v>
      </c>
    </row>
    <row r="71" spans="2:16" s="6" customFormat="1" ht="12.75" x14ac:dyDescent="0.2">
      <c r="B71" s="6" t="str">
        <f>IF(ACOMPANHAMENTO_04[[#This Row],[MAT]]="","",COUNTA($C$8:C71))</f>
        <v/>
      </c>
      <c r="C71" s="3"/>
      <c r="D71" s="26" t="str">
        <f>IFERROR(VLOOKUP(ACOMPANHAMENTO_04[[#This Row],[MAT]],FUNCIONARIOS[],3,FALSE),"")</f>
        <v/>
      </c>
      <c r="E71" s="26" t="str">
        <f>IFERROR(VLOOKUP(ACOMPANHAMENTO_04[[#This Row],[MAT]],FUNCIONARIOS[],4,FALSE),"")</f>
        <v/>
      </c>
      <c r="F71" s="8"/>
      <c r="G71" s="7"/>
      <c r="H71" s="28" t="str">
        <f>IFERROR(VLOOKUP(ACOMPANHAMENTO_04[[#This Row],[COD.S]],TABELA_PRODUÇÃO[[COD]:[SERVIÇOS]],3,FALSE),"")</f>
        <v/>
      </c>
      <c r="I71" s="28" t="str">
        <f>IFERROR(VLOOKUP(ACOMPANHAMENTO_04[[#This Row],[COD.S]],TABELA_PRODUÇÃO[[COD]:[UND.]],4,FALSE),"")</f>
        <v/>
      </c>
      <c r="J71" s="8"/>
      <c r="K71" s="58"/>
      <c r="L71" s="9"/>
      <c r="M7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1" s="6">
        <f>ACOMPANHAMENTO_04[[#This Row],[QUANT]]</f>
        <v>0</v>
      </c>
    </row>
    <row r="72" spans="2:16" s="6" customFormat="1" ht="12.75" x14ac:dyDescent="0.2">
      <c r="B72" s="6" t="str">
        <f>IF(ACOMPANHAMENTO_04[[#This Row],[MAT]]="","",COUNTA($C$8:C72))</f>
        <v/>
      </c>
      <c r="C72" s="3"/>
      <c r="D72" s="26" t="str">
        <f>IFERROR(VLOOKUP(ACOMPANHAMENTO_04[[#This Row],[MAT]],FUNCIONARIOS[],3,FALSE),"")</f>
        <v/>
      </c>
      <c r="E72" s="26" t="str">
        <f>IFERROR(VLOOKUP(ACOMPANHAMENTO_04[[#This Row],[MAT]],FUNCIONARIOS[],4,FALSE),"")</f>
        <v/>
      </c>
      <c r="F72" s="8"/>
      <c r="G72" s="7"/>
      <c r="H72" s="28" t="str">
        <f>IFERROR(VLOOKUP(ACOMPANHAMENTO_04[[#This Row],[COD.S]],TABELA_PRODUÇÃO[[COD]:[SERVIÇOS]],3,FALSE),"")</f>
        <v/>
      </c>
      <c r="I72" s="28" t="str">
        <f>IFERROR(VLOOKUP(ACOMPANHAMENTO_04[[#This Row],[COD.S]],TABELA_PRODUÇÃO[[COD]:[UND.]],4,FALSE),"")</f>
        <v/>
      </c>
      <c r="J72" s="8"/>
      <c r="K72" s="58"/>
      <c r="L72" s="9"/>
      <c r="M7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2" s="6">
        <f>ACOMPANHAMENTO_04[[#This Row],[QUANT]]</f>
        <v>0</v>
      </c>
    </row>
    <row r="73" spans="2:16" s="6" customFormat="1" ht="12.75" x14ac:dyDescent="0.2">
      <c r="B73" s="6" t="str">
        <f>IF(ACOMPANHAMENTO_04[[#This Row],[MAT]]="","",COUNTA($C$8:C73))</f>
        <v/>
      </c>
      <c r="C73" s="3"/>
      <c r="D73" s="26" t="str">
        <f>IFERROR(VLOOKUP(ACOMPANHAMENTO_04[[#This Row],[MAT]],FUNCIONARIOS[],3,FALSE),"")</f>
        <v/>
      </c>
      <c r="E73" s="26" t="str">
        <f>IFERROR(VLOOKUP(ACOMPANHAMENTO_04[[#This Row],[MAT]],FUNCIONARIOS[],4,FALSE),"")</f>
        <v/>
      </c>
      <c r="F73" s="8"/>
      <c r="G73" s="7"/>
      <c r="H73" s="28" t="str">
        <f>IFERROR(VLOOKUP(ACOMPANHAMENTO_04[[#This Row],[COD.S]],TABELA_PRODUÇÃO[[COD]:[SERVIÇOS]],3,FALSE),"")</f>
        <v/>
      </c>
      <c r="I73" s="28" t="str">
        <f>IFERROR(VLOOKUP(ACOMPANHAMENTO_04[[#This Row],[COD.S]],TABELA_PRODUÇÃO[[COD]:[UND.]],4,FALSE),"")</f>
        <v/>
      </c>
      <c r="J73" s="8"/>
      <c r="K73" s="58"/>
      <c r="L73" s="9"/>
      <c r="M7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3" s="6">
        <f>ACOMPANHAMENTO_04[[#This Row],[QUANT]]</f>
        <v>0</v>
      </c>
    </row>
    <row r="74" spans="2:16" s="6" customFormat="1" ht="12.75" x14ac:dyDescent="0.2">
      <c r="B74" s="6" t="str">
        <f>IF(ACOMPANHAMENTO_04[[#This Row],[MAT]]="","",COUNTA($C$8:C74))</f>
        <v/>
      </c>
      <c r="C74" s="3"/>
      <c r="D74" s="26" t="str">
        <f>IFERROR(VLOOKUP(ACOMPANHAMENTO_04[[#This Row],[MAT]],FUNCIONARIOS[],3,FALSE),"")</f>
        <v/>
      </c>
      <c r="E74" s="26" t="str">
        <f>IFERROR(VLOOKUP(ACOMPANHAMENTO_04[[#This Row],[MAT]],FUNCIONARIOS[],4,FALSE),"")</f>
        <v/>
      </c>
      <c r="F74" s="8"/>
      <c r="G74" s="7"/>
      <c r="H74" s="28" t="str">
        <f>IFERROR(VLOOKUP(ACOMPANHAMENTO_04[[#This Row],[COD.S]],TABELA_PRODUÇÃO[[COD]:[SERVIÇOS]],3,FALSE),"")</f>
        <v/>
      </c>
      <c r="I74" s="28" t="str">
        <f>IFERROR(VLOOKUP(ACOMPANHAMENTO_04[[#This Row],[COD.S]],TABELA_PRODUÇÃO[[COD]:[UND.]],4,FALSE),"")</f>
        <v/>
      </c>
      <c r="J74" s="8"/>
      <c r="K74" s="58"/>
      <c r="L74" s="9"/>
      <c r="M7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4" s="6">
        <f>ACOMPANHAMENTO_04[[#This Row],[QUANT]]</f>
        <v>0</v>
      </c>
    </row>
    <row r="75" spans="2:16" s="6" customFormat="1" ht="12.75" x14ac:dyDescent="0.2">
      <c r="B75" s="6" t="str">
        <f>IF(ACOMPANHAMENTO_04[[#This Row],[MAT]]="","",COUNTA($C$8:C75))</f>
        <v/>
      </c>
      <c r="C75" s="3"/>
      <c r="D75" s="26" t="str">
        <f>IFERROR(VLOOKUP(ACOMPANHAMENTO_04[[#This Row],[MAT]],FUNCIONARIOS[],3,FALSE),"")</f>
        <v/>
      </c>
      <c r="E75" s="26" t="str">
        <f>IFERROR(VLOOKUP(ACOMPANHAMENTO_04[[#This Row],[MAT]],FUNCIONARIOS[],4,FALSE),"")</f>
        <v/>
      </c>
      <c r="F75" s="8"/>
      <c r="G75" s="7"/>
      <c r="H75" s="28" t="str">
        <f>IFERROR(VLOOKUP(ACOMPANHAMENTO_04[[#This Row],[COD.S]],TABELA_PRODUÇÃO[[COD]:[SERVIÇOS]],3,FALSE),"")</f>
        <v/>
      </c>
      <c r="I75" s="28" t="str">
        <f>IFERROR(VLOOKUP(ACOMPANHAMENTO_04[[#This Row],[COD.S]],TABELA_PRODUÇÃO[[COD]:[UND.]],4,FALSE),"")</f>
        <v/>
      </c>
      <c r="J75" s="8"/>
      <c r="K75" s="58"/>
      <c r="L75" s="9"/>
      <c r="M7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5" s="6">
        <f>ACOMPANHAMENTO_04[[#This Row],[QUANT]]</f>
        <v>0</v>
      </c>
    </row>
    <row r="76" spans="2:16" s="6" customFormat="1" ht="12.75" x14ac:dyDescent="0.2">
      <c r="B76" s="6" t="str">
        <f>IF(ACOMPANHAMENTO_04[[#This Row],[MAT]]="","",COUNTA($C$8:C76))</f>
        <v/>
      </c>
      <c r="C76" s="3"/>
      <c r="D76" s="26" t="str">
        <f>IFERROR(VLOOKUP(ACOMPANHAMENTO_04[[#This Row],[MAT]],FUNCIONARIOS[],3,FALSE),"")</f>
        <v/>
      </c>
      <c r="E76" s="26" t="str">
        <f>IFERROR(VLOOKUP(ACOMPANHAMENTO_04[[#This Row],[MAT]],FUNCIONARIOS[],4,FALSE),"")</f>
        <v/>
      </c>
      <c r="F76" s="8"/>
      <c r="G76" s="7"/>
      <c r="H76" s="28" t="str">
        <f>IFERROR(VLOOKUP(ACOMPANHAMENTO_04[[#This Row],[COD.S]],TABELA_PRODUÇÃO[[COD]:[SERVIÇOS]],3,FALSE),"")</f>
        <v/>
      </c>
      <c r="I76" s="28" t="str">
        <f>IFERROR(VLOOKUP(ACOMPANHAMENTO_04[[#This Row],[COD.S]],TABELA_PRODUÇÃO[[COD]:[UND.]],4,FALSE),"")</f>
        <v/>
      </c>
      <c r="J76" s="8"/>
      <c r="K76" s="58"/>
      <c r="L76" s="9"/>
      <c r="M7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6" s="6">
        <f>ACOMPANHAMENTO_04[[#This Row],[QUANT]]</f>
        <v>0</v>
      </c>
    </row>
    <row r="77" spans="2:16" s="6" customFormat="1" ht="12.75" x14ac:dyDescent="0.2">
      <c r="B77" s="6" t="str">
        <f>IF(ACOMPANHAMENTO_04[[#This Row],[MAT]]="","",COUNTA($C$8:C77))</f>
        <v/>
      </c>
      <c r="C77" s="3"/>
      <c r="D77" s="26" t="str">
        <f>IFERROR(VLOOKUP(ACOMPANHAMENTO_04[[#This Row],[MAT]],FUNCIONARIOS[],3,FALSE),"")</f>
        <v/>
      </c>
      <c r="E77" s="26" t="str">
        <f>IFERROR(VLOOKUP(ACOMPANHAMENTO_04[[#This Row],[MAT]],FUNCIONARIOS[],4,FALSE),"")</f>
        <v/>
      </c>
      <c r="F77" s="8"/>
      <c r="G77" s="7"/>
      <c r="H77" s="28" t="str">
        <f>IFERROR(VLOOKUP(ACOMPANHAMENTO_04[[#This Row],[COD.S]],TABELA_PRODUÇÃO[[COD]:[SERVIÇOS]],3,FALSE),"")</f>
        <v/>
      </c>
      <c r="I77" s="28" t="str">
        <f>IFERROR(VLOOKUP(ACOMPANHAMENTO_04[[#This Row],[COD.S]],TABELA_PRODUÇÃO[[COD]:[UND.]],4,FALSE),"")</f>
        <v/>
      </c>
      <c r="J77" s="8"/>
      <c r="K77" s="58"/>
      <c r="L77" s="9"/>
      <c r="M7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7" s="6">
        <f>ACOMPANHAMENTO_04[[#This Row],[QUANT]]</f>
        <v>0</v>
      </c>
    </row>
    <row r="78" spans="2:16" s="6" customFormat="1" ht="12.75" x14ac:dyDescent="0.2">
      <c r="B78" s="6" t="str">
        <f>IF(ACOMPANHAMENTO_04[[#This Row],[MAT]]="","",COUNTA($C$8:C78))</f>
        <v/>
      </c>
      <c r="C78" s="3"/>
      <c r="D78" s="26" t="str">
        <f>IFERROR(VLOOKUP(ACOMPANHAMENTO_04[[#This Row],[MAT]],FUNCIONARIOS[],3,FALSE),"")</f>
        <v/>
      </c>
      <c r="E78" s="26" t="str">
        <f>IFERROR(VLOOKUP(ACOMPANHAMENTO_04[[#This Row],[MAT]],FUNCIONARIOS[],4,FALSE),"")</f>
        <v/>
      </c>
      <c r="F78" s="8"/>
      <c r="G78" s="7"/>
      <c r="H78" s="28" t="str">
        <f>IFERROR(VLOOKUP(ACOMPANHAMENTO_04[[#This Row],[COD.S]],TABELA_PRODUÇÃO[[COD]:[SERVIÇOS]],3,FALSE),"")</f>
        <v/>
      </c>
      <c r="I78" s="28" t="str">
        <f>IFERROR(VLOOKUP(ACOMPANHAMENTO_04[[#This Row],[COD.S]],TABELA_PRODUÇÃO[[COD]:[UND.]],4,FALSE),"")</f>
        <v/>
      </c>
      <c r="J78" s="8"/>
      <c r="K78" s="58"/>
      <c r="L78" s="9"/>
      <c r="M7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8" s="6">
        <f>ACOMPANHAMENTO_04[[#This Row],[QUANT]]</f>
        <v>0</v>
      </c>
    </row>
    <row r="79" spans="2:16" s="6" customFormat="1" ht="12.75" x14ac:dyDescent="0.2">
      <c r="B79" s="6" t="str">
        <f>IF(ACOMPANHAMENTO_04[[#This Row],[MAT]]="","",COUNTA($C$8:C79))</f>
        <v/>
      </c>
      <c r="C79" s="3"/>
      <c r="D79" s="26" t="str">
        <f>IFERROR(VLOOKUP(ACOMPANHAMENTO_04[[#This Row],[MAT]],FUNCIONARIOS[],3,FALSE),"")</f>
        <v/>
      </c>
      <c r="E79" s="26" t="str">
        <f>IFERROR(VLOOKUP(ACOMPANHAMENTO_04[[#This Row],[MAT]],FUNCIONARIOS[],4,FALSE),"")</f>
        <v/>
      </c>
      <c r="F79" s="8"/>
      <c r="G79" s="7"/>
      <c r="H79" s="28" t="str">
        <f>IFERROR(VLOOKUP(ACOMPANHAMENTO_04[[#This Row],[COD.S]],TABELA_PRODUÇÃO[[COD]:[SERVIÇOS]],3,FALSE),"")</f>
        <v/>
      </c>
      <c r="I79" s="28" t="str">
        <f>IFERROR(VLOOKUP(ACOMPANHAMENTO_04[[#This Row],[COD.S]],TABELA_PRODUÇÃO[[COD]:[UND.]],4,FALSE),"")</f>
        <v/>
      </c>
      <c r="J79" s="8"/>
      <c r="K79" s="58"/>
      <c r="L79" s="9"/>
      <c r="M7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9" s="6">
        <f>ACOMPANHAMENTO_04[[#This Row],[QUANT]]</f>
        <v>0</v>
      </c>
    </row>
    <row r="80" spans="2:16" s="6" customFormat="1" ht="12.75" x14ac:dyDescent="0.2">
      <c r="B80" s="6" t="str">
        <f>IF(ACOMPANHAMENTO_04[[#This Row],[MAT]]="","",COUNTA($C$8:C80))</f>
        <v/>
      </c>
      <c r="C80" s="3"/>
      <c r="D80" s="26" t="str">
        <f>IFERROR(VLOOKUP(ACOMPANHAMENTO_04[[#This Row],[MAT]],FUNCIONARIOS[],3,FALSE),"")</f>
        <v/>
      </c>
      <c r="E80" s="26" t="str">
        <f>IFERROR(VLOOKUP(ACOMPANHAMENTO_04[[#This Row],[MAT]],FUNCIONARIOS[],4,FALSE),"")</f>
        <v/>
      </c>
      <c r="F80" s="8"/>
      <c r="G80" s="7"/>
      <c r="H80" s="28" t="str">
        <f>IFERROR(VLOOKUP(ACOMPANHAMENTO_04[[#This Row],[COD.S]],TABELA_PRODUÇÃO[[COD]:[SERVIÇOS]],3,FALSE),"")</f>
        <v/>
      </c>
      <c r="I80" s="28" t="str">
        <f>IFERROR(VLOOKUP(ACOMPANHAMENTO_04[[#This Row],[COD.S]],TABELA_PRODUÇÃO[[COD]:[UND.]],4,FALSE),"")</f>
        <v/>
      </c>
      <c r="J80" s="8"/>
      <c r="K80" s="58"/>
      <c r="L80" s="9"/>
      <c r="M8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0" s="6">
        <f>ACOMPANHAMENTO_04[[#This Row],[QUANT]]</f>
        <v>0</v>
      </c>
    </row>
    <row r="81" spans="2:16" s="6" customFormat="1" ht="12.75" x14ac:dyDescent="0.2">
      <c r="B81" s="6" t="str">
        <f>IF(ACOMPANHAMENTO_04[[#This Row],[MAT]]="","",COUNTA($C$8:C81))</f>
        <v/>
      </c>
      <c r="C81" s="3"/>
      <c r="D81" s="26" t="str">
        <f>IFERROR(VLOOKUP(ACOMPANHAMENTO_04[[#This Row],[MAT]],FUNCIONARIOS[],3,FALSE),"")</f>
        <v/>
      </c>
      <c r="E81" s="26" t="str">
        <f>IFERROR(VLOOKUP(ACOMPANHAMENTO_04[[#This Row],[MAT]],FUNCIONARIOS[],4,FALSE),"")</f>
        <v/>
      </c>
      <c r="F81" s="8"/>
      <c r="G81" s="7"/>
      <c r="H81" s="28" t="str">
        <f>IFERROR(VLOOKUP(ACOMPANHAMENTO_04[[#This Row],[COD.S]],TABELA_PRODUÇÃO[[COD]:[SERVIÇOS]],3,FALSE),"")</f>
        <v/>
      </c>
      <c r="I81" s="28" t="str">
        <f>IFERROR(VLOOKUP(ACOMPANHAMENTO_04[[#This Row],[COD.S]],TABELA_PRODUÇÃO[[COD]:[UND.]],4,FALSE),"")</f>
        <v/>
      </c>
      <c r="J81" s="8"/>
      <c r="K81" s="58"/>
      <c r="L81" s="9"/>
      <c r="M8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1" s="6">
        <f>ACOMPANHAMENTO_04[[#This Row],[QUANT]]</f>
        <v>0</v>
      </c>
    </row>
    <row r="82" spans="2:16" s="6" customFormat="1" ht="12.75" x14ac:dyDescent="0.2">
      <c r="B82" s="6" t="str">
        <f>IF(ACOMPANHAMENTO_04[[#This Row],[MAT]]="","",COUNTA($C$8:C82))</f>
        <v/>
      </c>
      <c r="C82" s="3"/>
      <c r="D82" s="26" t="str">
        <f>IFERROR(VLOOKUP(ACOMPANHAMENTO_04[[#This Row],[MAT]],FUNCIONARIOS[],3,FALSE),"")</f>
        <v/>
      </c>
      <c r="E82" s="26" t="str">
        <f>IFERROR(VLOOKUP(ACOMPANHAMENTO_04[[#This Row],[MAT]],FUNCIONARIOS[],4,FALSE),"")</f>
        <v/>
      </c>
      <c r="F82" s="8"/>
      <c r="G82" s="7"/>
      <c r="H82" s="28" t="str">
        <f>IFERROR(VLOOKUP(ACOMPANHAMENTO_04[[#This Row],[COD.S]],TABELA_PRODUÇÃO[[COD]:[SERVIÇOS]],3,FALSE),"")</f>
        <v/>
      </c>
      <c r="I82" s="28" t="str">
        <f>IFERROR(VLOOKUP(ACOMPANHAMENTO_04[[#This Row],[COD.S]],TABELA_PRODUÇÃO[[COD]:[UND.]],4,FALSE),"")</f>
        <v/>
      </c>
      <c r="J82" s="8"/>
      <c r="K82" s="58"/>
      <c r="L82" s="9"/>
      <c r="M8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2" s="6">
        <f>ACOMPANHAMENTO_04[[#This Row],[QUANT]]</f>
        <v>0</v>
      </c>
    </row>
    <row r="83" spans="2:16" s="6" customFormat="1" ht="12.75" x14ac:dyDescent="0.2">
      <c r="B83" s="6" t="str">
        <f>IF(ACOMPANHAMENTO_04[[#This Row],[MAT]]="","",COUNTA($C$8:C83))</f>
        <v/>
      </c>
      <c r="C83" s="3"/>
      <c r="D83" s="26" t="str">
        <f>IFERROR(VLOOKUP(ACOMPANHAMENTO_04[[#This Row],[MAT]],FUNCIONARIOS[],3,FALSE),"")</f>
        <v/>
      </c>
      <c r="E83" s="26" t="str">
        <f>IFERROR(VLOOKUP(ACOMPANHAMENTO_04[[#This Row],[MAT]],FUNCIONARIOS[],4,FALSE),"")</f>
        <v/>
      </c>
      <c r="F83" s="8"/>
      <c r="G83" s="7"/>
      <c r="H83" s="28" t="str">
        <f>IFERROR(VLOOKUP(ACOMPANHAMENTO_04[[#This Row],[COD.S]],TABELA_PRODUÇÃO[[COD]:[SERVIÇOS]],3,FALSE),"")</f>
        <v/>
      </c>
      <c r="I83" s="28" t="str">
        <f>IFERROR(VLOOKUP(ACOMPANHAMENTO_04[[#This Row],[COD.S]],TABELA_PRODUÇÃO[[COD]:[UND.]],4,FALSE),"")</f>
        <v/>
      </c>
      <c r="J83" s="8"/>
      <c r="K83" s="58"/>
      <c r="L83" s="9"/>
      <c r="M8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3" s="6">
        <f>ACOMPANHAMENTO_04[[#This Row],[QUANT]]</f>
        <v>0</v>
      </c>
    </row>
    <row r="84" spans="2:16" s="6" customFormat="1" ht="12.75" x14ac:dyDescent="0.2">
      <c r="B84" s="6" t="str">
        <f>IF(ACOMPANHAMENTO_04[[#This Row],[MAT]]="","",COUNTA($C$8:C84))</f>
        <v/>
      </c>
      <c r="C84" s="3"/>
      <c r="D84" s="26" t="str">
        <f>IFERROR(VLOOKUP(ACOMPANHAMENTO_04[[#This Row],[MAT]],FUNCIONARIOS[],3,FALSE),"")</f>
        <v/>
      </c>
      <c r="E84" s="26" t="str">
        <f>IFERROR(VLOOKUP(ACOMPANHAMENTO_04[[#This Row],[MAT]],FUNCIONARIOS[],4,FALSE),"")</f>
        <v/>
      </c>
      <c r="F84" s="8"/>
      <c r="G84" s="7"/>
      <c r="H84" s="28" t="str">
        <f>IFERROR(VLOOKUP(ACOMPANHAMENTO_04[[#This Row],[COD.S]],TABELA_PRODUÇÃO[[COD]:[SERVIÇOS]],3,FALSE),"")</f>
        <v/>
      </c>
      <c r="I84" s="28" t="str">
        <f>IFERROR(VLOOKUP(ACOMPANHAMENTO_04[[#This Row],[COD.S]],TABELA_PRODUÇÃO[[COD]:[UND.]],4,FALSE),"")</f>
        <v/>
      </c>
      <c r="J84" s="8"/>
      <c r="K84" s="58"/>
      <c r="L84" s="9"/>
      <c r="M8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4" s="6">
        <f>ACOMPANHAMENTO_04[[#This Row],[QUANT]]</f>
        <v>0</v>
      </c>
    </row>
    <row r="85" spans="2:16" s="6" customFormat="1" ht="12.75" x14ac:dyDescent="0.2">
      <c r="B85" s="6" t="str">
        <f>IF(ACOMPANHAMENTO_04[[#This Row],[MAT]]="","",COUNTA($C$8:C85))</f>
        <v/>
      </c>
      <c r="C85" s="3"/>
      <c r="D85" s="26" t="str">
        <f>IFERROR(VLOOKUP(ACOMPANHAMENTO_04[[#This Row],[MAT]],FUNCIONARIOS[],3,FALSE),"")</f>
        <v/>
      </c>
      <c r="E85" s="26" t="str">
        <f>IFERROR(VLOOKUP(ACOMPANHAMENTO_04[[#This Row],[MAT]],FUNCIONARIOS[],4,FALSE),"")</f>
        <v/>
      </c>
      <c r="F85" s="8"/>
      <c r="G85" s="7"/>
      <c r="H85" s="28" t="str">
        <f>IFERROR(VLOOKUP(ACOMPANHAMENTO_04[[#This Row],[COD.S]],TABELA_PRODUÇÃO[[COD]:[SERVIÇOS]],3,FALSE),"")</f>
        <v/>
      </c>
      <c r="I85" s="28" t="str">
        <f>IFERROR(VLOOKUP(ACOMPANHAMENTO_04[[#This Row],[COD.S]],TABELA_PRODUÇÃO[[COD]:[UND.]],4,FALSE),"")</f>
        <v/>
      </c>
      <c r="J85" s="8"/>
      <c r="K85" s="58"/>
      <c r="L85" s="9"/>
      <c r="M8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5" s="6">
        <f>ACOMPANHAMENTO_04[[#This Row],[QUANT]]</f>
        <v>0</v>
      </c>
    </row>
    <row r="86" spans="2:16" s="6" customFormat="1" ht="12.75" x14ac:dyDescent="0.2">
      <c r="B86" s="6" t="str">
        <f>IF(ACOMPANHAMENTO_04[[#This Row],[MAT]]="","",COUNTA($C$8:C86))</f>
        <v/>
      </c>
      <c r="C86" s="3"/>
      <c r="D86" s="26" t="str">
        <f>IFERROR(VLOOKUP(ACOMPANHAMENTO_04[[#This Row],[MAT]],FUNCIONARIOS[],3,FALSE),"")</f>
        <v/>
      </c>
      <c r="E86" s="26" t="str">
        <f>IFERROR(VLOOKUP(ACOMPANHAMENTO_04[[#This Row],[MAT]],FUNCIONARIOS[],4,FALSE),"")</f>
        <v/>
      </c>
      <c r="F86" s="8"/>
      <c r="G86" s="7"/>
      <c r="H86" s="28" t="str">
        <f>IFERROR(VLOOKUP(ACOMPANHAMENTO_04[[#This Row],[COD.S]],TABELA_PRODUÇÃO[[COD]:[SERVIÇOS]],3,FALSE),"")</f>
        <v/>
      </c>
      <c r="I86" s="28" t="str">
        <f>IFERROR(VLOOKUP(ACOMPANHAMENTO_04[[#This Row],[COD.S]],TABELA_PRODUÇÃO[[COD]:[UND.]],4,FALSE),"")</f>
        <v/>
      </c>
      <c r="J86" s="8"/>
      <c r="K86" s="58"/>
      <c r="L86" s="9"/>
      <c r="M8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6" s="6">
        <f>ACOMPANHAMENTO_04[[#This Row],[QUANT]]</f>
        <v>0</v>
      </c>
    </row>
    <row r="87" spans="2:16" s="6" customFormat="1" ht="12.75" x14ac:dyDescent="0.2">
      <c r="B87" s="6" t="str">
        <f>IF(ACOMPANHAMENTO_04[[#This Row],[MAT]]="","",COUNTA($C$8:C87))</f>
        <v/>
      </c>
      <c r="C87" s="3"/>
      <c r="D87" s="26" t="str">
        <f>IFERROR(VLOOKUP(ACOMPANHAMENTO_04[[#This Row],[MAT]],FUNCIONARIOS[],3,FALSE),"")</f>
        <v/>
      </c>
      <c r="E87" s="26" t="str">
        <f>IFERROR(VLOOKUP(ACOMPANHAMENTO_04[[#This Row],[MAT]],FUNCIONARIOS[],4,FALSE),"")</f>
        <v/>
      </c>
      <c r="F87" s="8"/>
      <c r="G87" s="7"/>
      <c r="H87" s="28" t="str">
        <f>IFERROR(VLOOKUP(ACOMPANHAMENTO_04[[#This Row],[COD.S]],TABELA_PRODUÇÃO[[COD]:[SERVIÇOS]],3,FALSE),"")</f>
        <v/>
      </c>
      <c r="I87" s="28" t="str">
        <f>IFERROR(VLOOKUP(ACOMPANHAMENTO_04[[#This Row],[COD.S]],TABELA_PRODUÇÃO[[COD]:[UND.]],4,FALSE),"")</f>
        <v/>
      </c>
      <c r="J87" s="8"/>
      <c r="K87" s="58"/>
      <c r="L87" s="9"/>
      <c r="M8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7" s="6">
        <f>ACOMPANHAMENTO_04[[#This Row],[QUANT]]</f>
        <v>0</v>
      </c>
    </row>
    <row r="88" spans="2:16" s="6" customFormat="1" ht="12.75" x14ac:dyDescent="0.2">
      <c r="B88" s="6" t="str">
        <f>IF(ACOMPANHAMENTO_04[[#This Row],[MAT]]="","",COUNTA($C$8:C88))</f>
        <v/>
      </c>
      <c r="C88" s="3"/>
      <c r="D88" s="26" t="str">
        <f>IFERROR(VLOOKUP(ACOMPANHAMENTO_04[[#This Row],[MAT]],FUNCIONARIOS[],3,FALSE),"")</f>
        <v/>
      </c>
      <c r="E88" s="26" t="str">
        <f>IFERROR(VLOOKUP(ACOMPANHAMENTO_04[[#This Row],[MAT]],FUNCIONARIOS[],4,FALSE),"")</f>
        <v/>
      </c>
      <c r="F88" s="8"/>
      <c r="G88" s="7"/>
      <c r="H88" s="28" t="str">
        <f>IFERROR(VLOOKUP(ACOMPANHAMENTO_04[[#This Row],[COD.S]],TABELA_PRODUÇÃO[[COD]:[SERVIÇOS]],3,FALSE),"")</f>
        <v/>
      </c>
      <c r="I88" s="28" t="str">
        <f>IFERROR(VLOOKUP(ACOMPANHAMENTO_04[[#This Row],[COD.S]],TABELA_PRODUÇÃO[[COD]:[UND.]],4,FALSE),"")</f>
        <v/>
      </c>
      <c r="J88" s="8"/>
      <c r="K88" s="58"/>
      <c r="L88" s="9"/>
      <c r="M8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8" s="6">
        <f>ACOMPANHAMENTO_04[[#This Row],[QUANT]]</f>
        <v>0</v>
      </c>
    </row>
    <row r="89" spans="2:16" s="6" customFormat="1" ht="12.75" x14ac:dyDescent="0.2">
      <c r="B89" s="6" t="str">
        <f>IF(ACOMPANHAMENTO_04[[#This Row],[MAT]]="","",COUNTA($C$8:C89))</f>
        <v/>
      </c>
      <c r="C89" s="3"/>
      <c r="D89" s="26" t="str">
        <f>IFERROR(VLOOKUP(ACOMPANHAMENTO_04[[#This Row],[MAT]],FUNCIONARIOS[],3,FALSE),"")</f>
        <v/>
      </c>
      <c r="E89" s="26" t="str">
        <f>IFERROR(VLOOKUP(ACOMPANHAMENTO_04[[#This Row],[MAT]],FUNCIONARIOS[],4,FALSE),"")</f>
        <v/>
      </c>
      <c r="F89" s="8"/>
      <c r="G89" s="7"/>
      <c r="H89" s="28" t="str">
        <f>IFERROR(VLOOKUP(ACOMPANHAMENTO_04[[#This Row],[COD.S]],TABELA_PRODUÇÃO[[COD]:[SERVIÇOS]],3,FALSE),"")</f>
        <v/>
      </c>
      <c r="I89" s="28" t="str">
        <f>IFERROR(VLOOKUP(ACOMPANHAMENTO_04[[#This Row],[COD.S]],TABELA_PRODUÇÃO[[COD]:[UND.]],4,FALSE),"")</f>
        <v/>
      </c>
      <c r="J89" s="8"/>
      <c r="K89" s="58"/>
      <c r="L89" s="9"/>
      <c r="M8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9" s="6">
        <f>ACOMPANHAMENTO_04[[#This Row],[QUANT]]</f>
        <v>0</v>
      </c>
    </row>
    <row r="90" spans="2:16" s="6" customFormat="1" ht="12.75" x14ac:dyDescent="0.2">
      <c r="B90" s="6" t="str">
        <f>IF(ACOMPANHAMENTO_04[[#This Row],[MAT]]="","",COUNTA($C$8:C90))</f>
        <v/>
      </c>
      <c r="C90" s="3"/>
      <c r="D90" s="26" t="str">
        <f>IFERROR(VLOOKUP(ACOMPANHAMENTO_04[[#This Row],[MAT]],FUNCIONARIOS[],3,FALSE),"")</f>
        <v/>
      </c>
      <c r="E90" s="26" t="str">
        <f>IFERROR(VLOOKUP(ACOMPANHAMENTO_04[[#This Row],[MAT]],FUNCIONARIOS[],4,FALSE),"")</f>
        <v/>
      </c>
      <c r="F90" s="8"/>
      <c r="G90" s="7"/>
      <c r="H90" s="28" t="str">
        <f>IFERROR(VLOOKUP(ACOMPANHAMENTO_04[[#This Row],[COD.S]],TABELA_PRODUÇÃO[[COD]:[SERVIÇOS]],3,FALSE),"")</f>
        <v/>
      </c>
      <c r="I90" s="28" t="str">
        <f>IFERROR(VLOOKUP(ACOMPANHAMENTO_04[[#This Row],[COD.S]],TABELA_PRODUÇÃO[[COD]:[UND.]],4,FALSE),"")</f>
        <v/>
      </c>
      <c r="J90" s="8"/>
      <c r="K90" s="58"/>
      <c r="L90" s="9"/>
      <c r="M9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0" s="6">
        <f>ACOMPANHAMENTO_04[[#This Row],[QUANT]]</f>
        <v>0</v>
      </c>
    </row>
    <row r="91" spans="2:16" s="6" customFormat="1" ht="12.75" x14ac:dyDescent="0.2">
      <c r="B91" s="6" t="str">
        <f>IF(ACOMPANHAMENTO_04[[#This Row],[MAT]]="","",COUNTA($C$8:C91))</f>
        <v/>
      </c>
      <c r="C91" s="3"/>
      <c r="D91" s="26" t="str">
        <f>IFERROR(VLOOKUP(ACOMPANHAMENTO_04[[#This Row],[MAT]],FUNCIONARIOS[],3,FALSE),"")</f>
        <v/>
      </c>
      <c r="E91" s="26" t="str">
        <f>IFERROR(VLOOKUP(ACOMPANHAMENTO_04[[#This Row],[MAT]],FUNCIONARIOS[],4,FALSE),"")</f>
        <v/>
      </c>
      <c r="F91" s="8"/>
      <c r="G91" s="7"/>
      <c r="H91" s="28" t="str">
        <f>IFERROR(VLOOKUP(ACOMPANHAMENTO_04[[#This Row],[COD.S]],TABELA_PRODUÇÃO[[COD]:[SERVIÇOS]],3,FALSE),"")</f>
        <v/>
      </c>
      <c r="I91" s="28" t="str">
        <f>IFERROR(VLOOKUP(ACOMPANHAMENTO_04[[#This Row],[COD.S]],TABELA_PRODUÇÃO[[COD]:[UND.]],4,FALSE),"")</f>
        <v/>
      </c>
      <c r="J91" s="8"/>
      <c r="K91" s="58"/>
      <c r="L91" s="9"/>
      <c r="M9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1" s="6">
        <f>ACOMPANHAMENTO_04[[#This Row],[QUANT]]</f>
        <v>0</v>
      </c>
    </row>
    <row r="92" spans="2:16" s="6" customFormat="1" ht="12.75" x14ac:dyDescent="0.2">
      <c r="B92" s="6" t="str">
        <f>IF(ACOMPANHAMENTO_04[[#This Row],[MAT]]="","",COUNTA($C$8:C92))</f>
        <v/>
      </c>
      <c r="C92" s="3"/>
      <c r="D92" s="26" t="str">
        <f>IFERROR(VLOOKUP(ACOMPANHAMENTO_04[[#This Row],[MAT]],FUNCIONARIOS[],3,FALSE),"")</f>
        <v/>
      </c>
      <c r="E92" s="26" t="str">
        <f>IFERROR(VLOOKUP(ACOMPANHAMENTO_04[[#This Row],[MAT]],FUNCIONARIOS[],4,FALSE),"")</f>
        <v/>
      </c>
      <c r="F92" s="8"/>
      <c r="G92" s="7"/>
      <c r="H92" s="28" t="str">
        <f>IFERROR(VLOOKUP(ACOMPANHAMENTO_04[[#This Row],[COD.S]],TABELA_PRODUÇÃO[[COD]:[SERVIÇOS]],3,FALSE),"")</f>
        <v/>
      </c>
      <c r="I92" s="28" t="str">
        <f>IFERROR(VLOOKUP(ACOMPANHAMENTO_04[[#This Row],[COD.S]],TABELA_PRODUÇÃO[[COD]:[UND.]],4,FALSE),"")</f>
        <v/>
      </c>
      <c r="J92" s="8"/>
      <c r="K92" s="58"/>
      <c r="L92" s="9"/>
      <c r="M9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2" s="6">
        <f>ACOMPANHAMENTO_04[[#This Row],[QUANT]]</f>
        <v>0</v>
      </c>
    </row>
    <row r="93" spans="2:16" s="6" customFormat="1" ht="12.75" x14ac:dyDescent="0.2">
      <c r="B93" s="6" t="str">
        <f>IF(ACOMPANHAMENTO_04[[#This Row],[MAT]]="","",COUNTA($C$8:C93))</f>
        <v/>
      </c>
      <c r="C93" s="3"/>
      <c r="D93" s="26" t="str">
        <f>IFERROR(VLOOKUP(ACOMPANHAMENTO_04[[#This Row],[MAT]],FUNCIONARIOS[],3,FALSE),"")</f>
        <v/>
      </c>
      <c r="E93" s="26" t="str">
        <f>IFERROR(VLOOKUP(ACOMPANHAMENTO_04[[#This Row],[MAT]],FUNCIONARIOS[],4,FALSE),"")</f>
        <v/>
      </c>
      <c r="F93" s="8"/>
      <c r="G93" s="7"/>
      <c r="H93" s="28" t="str">
        <f>IFERROR(VLOOKUP(ACOMPANHAMENTO_04[[#This Row],[COD.S]],TABELA_PRODUÇÃO[[COD]:[SERVIÇOS]],3,FALSE),"")</f>
        <v/>
      </c>
      <c r="I93" s="28" t="str">
        <f>IFERROR(VLOOKUP(ACOMPANHAMENTO_04[[#This Row],[COD.S]],TABELA_PRODUÇÃO[[COD]:[UND.]],4,FALSE),"")</f>
        <v/>
      </c>
      <c r="J93" s="8"/>
      <c r="K93" s="58"/>
      <c r="L93" s="9"/>
      <c r="M9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3" s="6">
        <f>ACOMPANHAMENTO_04[[#This Row],[QUANT]]</f>
        <v>0</v>
      </c>
    </row>
    <row r="94" spans="2:16" s="6" customFormat="1" ht="12.75" x14ac:dyDescent="0.2">
      <c r="B94" s="6" t="str">
        <f>IF(ACOMPANHAMENTO_04[[#This Row],[MAT]]="","",COUNTA($C$8:C94))</f>
        <v/>
      </c>
      <c r="C94" s="3"/>
      <c r="D94" s="26" t="str">
        <f>IFERROR(VLOOKUP(ACOMPANHAMENTO_04[[#This Row],[MAT]],FUNCIONARIOS[],3,FALSE),"")</f>
        <v/>
      </c>
      <c r="E94" s="26" t="str">
        <f>IFERROR(VLOOKUP(ACOMPANHAMENTO_04[[#This Row],[MAT]],FUNCIONARIOS[],4,FALSE),"")</f>
        <v/>
      </c>
      <c r="F94" s="8"/>
      <c r="G94" s="7"/>
      <c r="H94" s="28" t="str">
        <f>IFERROR(VLOOKUP(ACOMPANHAMENTO_04[[#This Row],[COD.S]],TABELA_PRODUÇÃO[[COD]:[SERVIÇOS]],3,FALSE),"")</f>
        <v/>
      </c>
      <c r="I94" s="28" t="str">
        <f>IFERROR(VLOOKUP(ACOMPANHAMENTO_04[[#This Row],[COD.S]],TABELA_PRODUÇÃO[[COD]:[UND.]],4,FALSE),"")</f>
        <v/>
      </c>
      <c r="J94" s="8"/>
      <c r="K94" s="58"/>
      <c r="L94" s="9"/>
      <c r="M9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4" s="6">
        <f>ACOMPANHAMENTO_04[[#This Row],[QUANT]]</f>
        <v>0</v>
      </c>
    </row>
    <row r="95" spans="2:16" s="6" customFormat="1" ht="12.75" x14ac:dyDescent="0.2">
      <c r="B95" s="6" t="str">
        <f>IF(ACOMPANHAMENTO_04[[#This Row],[MAT]]="","",COUNTA($C$8:C95))</f>
        <v/>
      </c>
      <c r="C95" s="3"/>
      <c r="D95" s="26" t="str">
        <f>IFERROR(VLOOKUP(ACOMPANHAMENTO_04[[#This Row],[MAT]],FUNCIONARIOS[],3,FALSE),"")</f>
        <v/>
      </c>
      <c r="E95" s="26" t="str">
        <f>IFERROR(VLOOKUP(ACOMPANHAMENTO_04[[#This Row],[MAT]],FUNCIONARIOS[],4,FALSE),"")</f>
        <v/>
      </c>
      <c r="F95" s="8"/>
      <c r="G95" s="7"/>
      <c r="H95" s="28" t="str">
        <f>IFERROR(VLOOKUP(ACOMPANHAMENTO_04[[#This Row],[COD.S]],TABELA_PRODUÇÃO[[COD]:[SERVIÇOS]],3,FALSE),"")</f>
        <v/>
      </c>
      <c r="I95" s="28" t="str">
        <f>IFERROR(VLOOKUP(ACOMPANHAMENTO_04[[#This Row],[COD.S]],TABELA_PRODUÇÃO[[COD]:[UND.]],4,FALSE),"")</f>
        <v/>
      </c>
      <c r="J95" s="8"/>
      <c r="K95" s="58"/>
      <c r="L95" s="9"/>
      <c r="M9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5" s="6">
        <f>ACOMPANHAMENTO_04[[#This Row],[QUANT]]</f>
        <v>0</v>
      </c>
    </row>
    <row r="96" spans="2:16" s="6" customFormat="1" ht="12.75" x14ac:dyDescent="0.2">
      <c r="B96" s="6" t="str">
        <f>IF(ACOMPANHAMENTO_04[[#This Row],[MAT]]="","",COUNTA($C$8:C96))</f>
        <v/>
      </c>
      <c r="C96" s="3"/>
      <c r="D96" s="26" t="str">
        <f>IFERROR(VLOOKUP(ACOMPANHAMENTO_04[[#This Row],[MAT]],FUNCIONARIOS[],3,FALSE),"")</f>
        <v/>
      </c>
      <c r="E96" s="26" t="str">
        <f>IFERROR(VLOOKUP(ACOMPANHAMENTO_04[[#This Row],[MAT]],FUNCIONARIOS[],4,FALSE),"")</f>
        <v/>
      </c>
      <c r="F96" s="8"/>
      <c r="G96" s="7"/>
      <c r="H96" s="28" t="str">
        <f>IFERROR(VLOOKUP(ACOMPANHAMENTO_04[[#This Row],[COD.S]],TABELA_PRODUÇÃO[[COD]:[SERVIÇOS]],3,FALSE),"")</f>
        <v/>
      </c>
      <c r="I96" s="28" t="str">
        <f>IFERROR(VLOOKUP(ACOMPANHAMENTO_04[[#This Row],[COD.S]],TABELA_PRODUÇÃO[[COD]:[UND.]],4,FALSE),"")</f>
        <v/>
      </c>
      <c r="J96" s="8"/>
      <c r="K96" s="58"/>
      <c r="L96" s="9"/>
      <c r="M9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6" s="6">
        <f>ACOMPANHAMENTO_04[[#This Row],[QUANT]]</f>
        <v>0</v>
      </c>
    </row>
    <row r="97" spans="2:16" s="6" customFormat="1" ht="12.75" x14ac:dyDescent="0.2">
      <c r="B97" s="6" t="str">
        <f>IF(ACOMPANHAMENTO_04[[#This Row],[MAT]]="","",COUNTA($C$8:C97))</f>
        <v/>
      </c>
      <c r="C97" s="3"/>
      <c r="D97" s="26" t="str">
        <f>IFERROR(VLOOKUP(ACOMPANHAMENTO_04[[#This Row],[MAT]],FUNCIONARIOS[],3,FALSE),"")</f>
        <v/>
      </c>
      <c r="E97" s="26" t="str">
        <f>IFERROR(VLOOKUP(ACOMPANHAMENTO_04[[#This Row],[MAT]],FUNCIONARIOS[],4,FALSE),"")</f>
        <v/>
      </c>
      <c r="F97" s="8"/>
      <c r="G97" s="7"/>
      <c r="H97" s="28" t="str">
        <f>IFERROR(VLOOKUP(ACOMPANHAMENTO_04[[#This Row],[COD.S]],TABELA_PRODUÇÃO[[COD]:[SERVIÇOS]],3,FALSE),"")</f>
        <v/>
      </c>
      <c r="I97" s="28" t="str">
        <f>IFERROR(VLOOKUP(ACOMPANHAMENTO_04[[#This Row],[COD.S]],TABELA_PRODUÇÃO[[COD]:[UND.]],4,FALSE),"")</f>
        <v/>
      </c>
      <c r="J97" s="8"/>
      <c r="K97" s="58"/>
      <c r="L97" s="9"/>
      <c r="M9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7" s="6">
        <f>ACOMPANHAMENTO_04[[#This Row],[QUANT]]</f>
        <v>0</v>
      </c>
    </row>
    <row r="98" spans="2:16" s="6" customFormat="1" ht="12.75" x14ac:dyDescent="0.2">
      <c r="B98" s="6" t="str">
        <f>IF(ACOMPANHAMENTO_04[[#This Row],[MAT]]="","",COUNTA($C$8:C98))</f>
        <v/>
      </c>
      <c r="C98" s="3"/>
      <c r="D98" s="26" t="str">
        <f>IFERROR(VLOOKUP(ACOMPANHAMENTO_04[[#This Row],[MAT]],FUNCIONARIOS[],3,FALSE),"")</f>
        <v/>
      </c>
      <c r="E98" s="26" t="str">
        <f>IFERROR(VLOOKUP(ACOMPANHAMENTO_04[[#This Row],[MAT]],FUNCIONARIOS[],4,FALSE),"")</f>
        <v/>
      </c>
      <c r="F98" s="8"/>
      <c r="G98" s="7"/>
      <c r="H98" s="28" t="str">
        <f>IFERROR(VLOOKUP(ACOMPANHAMENTO_04[[#This Row],[COD.S]],TABELA_PRODUÇÃO[[COD]:[SERVIÇOS]],3,FALSE),"")</f>
        <v/>
      </c>
      <c r="I98" s="28" t="str">
        <f>IFERROR(VLOOKUP(ACOMPANHAMENTO_04[[#This Row],[COD.S]],TABELA_PRODUÇÃO[[COD]:[UND.]],4,FALSE),"")</f>
        <v/>
      </c>
      <c r="J98" s="8"/>
      <c r="K98" s="58"/>
      <c r="L98" s="9"/>
      <c r="M9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8" s="6">
        <f>ACOMPANHAMENTO_04[[#This Row],[QUANT]]</f>
        <v>0</v>
      </c>
    </row>
    <row r="99" spans="2:16" s="6" customFormat="1" ht="12.75" x14ac:dyDescent="0.2">
      <c r="B99" s="6" t="str">
        <f>IF(ACOMPANHAMENTO_04[[#This Row],[MAT]]="","",COUNTA($C$8:C99))</f>
        <v/>
      </c>
      <c r="C99" s="3"/>
      <c r="D99" s="26" t="str">
        <f>IFERROR(VLOOKUP(ACOMPANHAMENTO_04[[#This Row],[MAT]],FUNCIONARIOS[],3,FALSE),"")</f>
        <v/>
      </c>
      <c r="E99" s="26" t="str">
        <f>IFERROR(VLOOKUP(ACOMPANHAMENTO_04[[#This Row],[MAT]],FUNCIONARIOS[],4,FALSE),"")</f>
        <v/>
      </c>
      <c r="F99" s="8"/>
      <c r="G99" s="7"/>
      <c r="H99" s="28" t="str">
        <f>IFERROR(VLOOKUP(ACOMPANHAMENTO_04[[#This Row],[COD.S]],TABELA_PRODUÇÃO[[COD]:[SERVIÇOS]],3,FALSE),"")</f>
        <v/>
      </c>
      <c r="I99" s="28" t="str">
        <f>IFERROR(VLOOKUP(ACOMPANHAMENTO_04[[#This Row],[COD.S]],TABELA_PRODUÇÃO[[COD]:[UND.]],4,FALSE),"")</f>
        <v/>
      </c>
      <c r="J99" s="8"/>
      <c r="K99" s="58"/>
      <c r="L99" s="9"/>
      <c r="M9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9" s="6">
        <f>ACOMPANHAMENTO_04[[#This Row],[QUANT]]</f>
        <v>0</v>
      </c>
    </row>
    <row r="100" spans="2:16" s="6" customFormat="1" ht="12.75" x14ac:dyDescent="0.2">
      <c r="B100" s="6" t="str">
        <f>IF(ACOMPANHAMENTO_04[[#This Row],[MAT]]="","",COUNTA($C$8:C100))</f>
        <v/>
      </c>
      <c r="C100" s="3"/>
      <c r="D100" s="26" t="str">
        <f>IFERROR(VLOOKUP(ACOMPANHAMENTO_04[[#This Row],[MAT]],FUNCIONARIOS[],3,FALSE),"")</f>
        <v/>
      </c>
      <c r="E100" s="26" t="str">
        <f>IFERROR(VLOOKUP(ACOMPANHAMENTO_04[[#This Row],[MAT]],FUNCIONARIOS[],4,FALSE),"")</f>
        <v/>
      </c>
      <c r="F100" s="8"/>
      <c r="G100" s="7"/>
      <c r="H100" s="28" t="str">
        <f>IFERROR(VLOOKUP(ACOMPANHAMENTO_04[[#This Row],[COD.S]],TABELA_PRODUÇÃO[[COD]:[SERVIÇOS]],3,FALSE),"")</f>
        <v/>
      </c>
      <c r="I100" s="28" t="str">
        <f>IFERROR(VLOOKUP(ACOMPANHAMENTO_04[[#This Row],[COD.S]],TABELA_PRODUÇÃO[[COD]:[UND.]],4,FALSE),"")</f>
        <v/>
      </c>
      <c r="J100" s="8"/>
      <c r="K100" s="58"/>
      <c r="L100" s="9"/>
      <c r="M10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0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0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00" s="6">
        <f>ACOMPANHAMENTO_04[[#This Row],[QUANT]]</f>
        <v>0</v>
      </c>
    </row>
    <row r="101" spans="2:16" s="6" customFormat="1" ht="12.75" x14ac:dyDescent="0.2">
      <c r="B101" s="6" t="str">
        <f>IF(ACOMPANHAMENTO_04[[#This Row],[MAT]]="","",COUNTA($C$8:C101))</f>
        <v/>
      </c>
      <c r="C101" s="3"/>
      <c r="D101" s="26" t="str">
        <f>IFERROR(VLOOKUP(ACOMPANHAMENTO_04[[#This Row],[MAT]],FUNCIONARIOS[],3,FALSE),"")</f>
        <v/>
      </c>
      <c r="E101" s="26" t="str">
        <f>IFERROR(VLOOKUP(ACOMPANHAMENTO_04[[#This Row],[MAT]],FUNCIONARIOS[],4,FALSE),"")</f>
        <v/>
      </c>
      <c r="F101" s="8"/>
      <c r="G101" s="7"/>
      <c r="H101" s="28" t="str">
        <f>IFERROR(VLOOKUP(ACOMPANHAMENTO_04[[#This Row],[COD.S]],TABELA_PRODUÇÃO[[COD]:[SERVIÇOS]],3,FALSE),"")</f>
        <v/>
      </c>
      <c r="I101" s="28" t="str">
        <f>IFERROR(VLOOKUP(ACOMPANHAMENTO_04[[#This Row],[COD.S]],TABELA_PRODUÇÃO[[COD]:[UND.]],4,FALSE),"")</f>
        <v/>
      </c>
      <c r="J101" s="8"/>
      <c r="K101" s="58"/>
      <c r="L101" s="9"/>
      <c r="M10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0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0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01" s="6">
        <f>ACOMPANHAMENTO_04[[#This Row],[QUANT]]</f>
        <v>0</v>
      </c>
    </row>
    <row r="102" spans="2:16" s="6" customFormat="1" ht="12.75" x14ac:dyDescent="0.2">
      <c r="B102" s="6" t="str">
        <f>IF(ACOMPANHAMENTO_04[[#This Row],[MAT]]="","",COUNTA($C$8:C102))</f>
        <v/>
      </c>
      <c r="C102" s="3"/>
      <c r="D102" s="26" t="str">
        <f>IFERROR(VLOOKUP(ACOMPANHAMENTO_04[[#This Row],[MAT]],FUNCIONARIOS[],3,FALSE),"")</f>
        <v/>
      </c>
      <c r="E102" s="26" t="str">
        <f>IFERROR(VLOOKUP(ACOMPANHAMENTO_04[[#This Row],[MAT]],FUNCIONARIOS[],4,FALSE),"")</f>
        <v/>
      </c>
      <c r="F102" s="8"/>
      <c r="G102" s="7"/>
      <c r="H102" s="28" t="str">
        <f>IFERROR(VLOOKUP(ACOMPANHAMENTO_04[[#This Row],[COD.S]],TABELA_PRODUÇÃO[[COD]:[SERVIÇOS]],3,FALSE),"")</f>
        <v/>
      </c>
      <c r="I102" s="28" t="str">
        <f>IFERROR(VLOOKUP(ACOMPANHAMENTO_04[[#This Row],[COD.S]],TABELA_PRODUÇÃO[[COD]:[UND.]],4,FALSE),"")</f>
        <v/>
      </c>
      <c r="J102" s="8"/>
      <c r="K102" s="58"/>
      <c r="L102" s="9"/>
      <c r="M10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0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0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02" s="6">
        <f>ACOMPANHAMENTO_04[[#This Row],[QUANT]]</f>
        <v>0</v>
      </c>
    </row>
    <row r="103" spans="2:16" s="6" customFormat="1" ht="12.75" x14ac:dyDescent="0.2">
      <c r="B103" s="6" t="str">
        <f>IF(ACOMPANHAMENTO_04[[#This Row],[MAT]]="","",COUNTA($C$8:C103))</f>
        <v/>
      </c>
      <c r="C103" s="3"/>
      <c r="D103" s="26" t="str">
        <f>IFERROR(VLOOKUP(ACOMPANHAMENTO_04[[#This Row],[MAT]],FUNCIONARIOS[],3,FALSE),"")</f>
        <v/>
      </c>
      <c r="E103" s="26" t="str">
        <f>IFERROR(VLOOKUP(ACOMPANHAMENTO_04[[#This Row],[MAT]],FUNCIONARIOS[],4,FALSE),"")</f>
        <v/>
      </c>
      <c r="F103" s="8"/>
      <c r="G103" s="7"/>
      <c r="H103" s="28" t="str">
        <f>IFERROR(VLOOKUP(ACOMPANHAMENTO_04[[#This Row],[COD.S]],TABELA_PRODUÇÃO[[COD]:[SERVIÇOS]],3,FALSE),"")</f>
        <v/>
      </c>
      <c r="I103" s="28" t="str">
        <f>IFERROR(VLOOKUP(ACOMPANHAMENTO_04[[#This Row],[COD.S]],TABELA_PRODUÇÃO[[COD]:[UND.]],4,FALSE),"")</f>
        <v/>
      </c>
      <c r="J103" s="8"/>
      <c r="K103" s="58"/>
      <c r="L103" s="9"/>
      <c r="M10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0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0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03" s="6">
        <f>ACOMPANHAMENTO_04[[#This Row],[QUANT]]</f>
        <v>0</v>
      </c>
    </row>
    <row r="104" spans="2:16" s="6" customFormat="1" ht="12.75" x14ac:dyDescent="0.2">
      <c r="B104" s="6" t="str">
        <f>IF(ACOMPANHAMENTO_04[[#This Row],[MAT]]="","",COUNTA($C$8:C104))</f>
        <v/>
      </c>
      <c r="C104" s="3"/>
      <c r="D104" s="26" t="str">
        <f>IFERROR(VLOOKUP(ACOMPANHAMENTO_04[[#This Row],[MAT]],FUNCIONARIOS[],3,FALSE),"")</f>
        <v/>
      </c>
      <c r="E104" s="26" t="str">
        <f>IFERROR(VLOOKUP(ACOMPANHAMENTO_04[[#This Row],[MAT]],FUNCIONARIOS[],4,FALSE),"")</f>
        <v/>
      </c>
      <c r="F104" s="8"/>
      <c r="G104" s="7"/>
      <c r="H104" s="28" t="str">
        <f>IFERROR(VLOOKUP(ACOMPANHAMENTO_04[[#This Row],[COD.S]],TABELA_PRODUÇÃO[[COD]:[SERVIÇOS]],3,FALSE),"")</f>
        <v/>
      </c>
      <c r="I104" s="28" t="str">
        <f>IFERROR(VLOOKUP(ACOMPANHAMENTO_04[[#This Row],[COD.S]],TABELA_PRODUÇÃO[[COD]:[UND.]],4,FALSE),"")</f>
        <v/>
      </c>
      <c r="J104" s="8"/>
      <c r="K104" s="58"/>
      <c r="L104" s="9"/>
      <c r="M10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0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0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04" s="6">
        <f>ACOMPANHAMENTO_04[[#This Row],[QUANT]]</f>
        <v>0</v>
      </c>
    </row>
    <row r="105" spans="2:16" s="6" customFormat="1" ht="12.75" x14ac:dyDescent="0.2">
      <c r="B105" s="6" t="str">
        <f>IF(ACOMPANHAMENTO_04[[#This Row],[MAT]]="","",COUNTA($C$8:C105))</f>
        <v/>
      </c>
      <c r="C105" s="3"/>
      <c r="D105" s="26" t="str">
        <f>IFERROR(VLOOKUP(ACOMPANHAMENTO_04[[#This Row],[MAT]],FUNCIONARIOS[],3,FALSE),"")</f>
        <v/>
      </c>
      <c r="E105" s="26" t="str">
        <f>IFERROR(VLOOKUP(ACOMPANHAMENTO_04[[#This Row],[MAT]],FUNCIONARIOS[],4,FALSE),"")</f>
        <v/>
      </c>
      <c r="F105" s="8"/>
      <c r="G105" s="7"/>
      <c r="H105" s="28" t="str">
        <f>IFERROR(VLOOKUP(ACOMPANHAMENTO_04[[#This Row],[COD.S]],TABELA_PRODUÇÃO[[COD]:[SERVIÇOS]],3,FALSE),"")</f>
        <v/>
      </c>
      <c r="I105" s="28" t="str">
        <f>IFERROR(VLOOKUP(ACOMPANHAMENTO_04[[#This Row],[COD.S]],TABELA_PRODUÇÃO[[COD]:[UND.]],4,FALSE),"")</f>
        <v/>
      </c>
      <c r="J105" s="8"/>
      <c r="K105" s="58"/>
      <c r="L105" s="9"/>
      <c r="M10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0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0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05" s="6">
        <f>ACOMPANHAMENTO_04[[#This Row],[QUANT]]</f>
        <v>0</v>
      </c>
    </row>
    <row r="106" spans="2:16" s="6" customFormat="1" ht="12.75" x14ac:dyDescent="0.2">
      <c r="B106" s="6" t="str">
        <f>IF(ACOMPANHAMENTO_04[[#This Row],[MAT]]="","",COUNTA($C$8:C106))</f>
        <v/>
      </c>
      <c r="C106" s="3"/>
      <c r="D106" s="26" t="str">
        <f>IFERROR(VLOOKUP(ACOMPANHAMENTO_04[[#This Row],[MAT]],FUNCIONARIOS[],3,FALSE),"")</f>
        <v/>
      </c>
      <c r="E106" s="26" t="str">
        <f>IFERROR(VLOOKUP(ACOMPANHAMENTO_04[[#This Row],[MAT]],FUNCIONARIOS[],4,FALSE),"")</f>
        <v/>
      </c>
      <c r="F106" s="8"/>
      <c r="G106" s="7"/>
      <c r="H106" s="28" t="str">
        <f>IFERROR(VLOOKUP(ACOMPANHAMENTO_04[[#This Row],[COD.S]],TABELA_PRODUÇÃO[[COD]:[SERVIÇOS]],3,FALSE),"")</f>
        <v/>
      </c>
      <c r="I106" s="28" t="str">
        <f>IFERROR(VLOOKUP(ACOMPANHAMENTO_04[[#This Row],[COD.S]],TABELA_PRODUÇÃO[[COD]:[UND.]],4,FALSE),"")</f>
        <v/>
      </c>
      <c r="J106" s="8"/>
      <c r="K106" s="58"/>
      <c r="L106" s="9"/>
      <c r="M10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0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0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06" s="6">
        <f>ACOMPANHAMENTO_04[[#This Row],[QUANT]]</f>
        <v>0</v>
      </c>
    </row>
    <row r="107" spans="2:16" s="6" customFormat="1" ht="12.75" x14ac:dyDescent="0.2">
      <c r="B107" s="6" t="str">
        <f>IF(ACOMPANHAMENTO_04[[#This Row],[MAT]]="","",COUNTA($C$8:C107))</f>
        <v/>
      </c>
      <c r="C107" s="3"/>
      <c r="D107" s="26" t="str">
        <f>IFERROR(VLOOKUP(ACOMPANHAMENTO_04[[#This Row],[MAT]],FUNCIONARIOS[],3,FALSE),"")</f>
        <v/>
      </c>
      <c r="E107" s="26" t="str">
        <f>IFERROR(VLOOKUP(ACOMPANHAMENTO_04[[#This Row],[MAT]],FUNCIONARIOS[],4,FALSE),"")</f>
        <v/>
      </c>
      <c r="F107" s="8"/>
      <c r="G107" s="7"/>
      <c r="H107" s="28" t="str">
        <f>IFERROR(VLOOKUP(ACOMPANHAMENTO_04[[#This Row],[COD.S]],TABELA_PRODUÇÃO[[COD]:[SERVIÇOS]],3,FALSE),"")</f>
        <v/>
      </c>
      <c r="I107" s="28" t="str">
        <f>IFERROR(VLOOKUP(ACOMPANHAMENTO_04[[#This Row],[COD.S]],TABELA_PRODUÇÃO[[COD]:[UND.]],4,FALSE),"")</f>
        <v/>
      </c>
      <c r="J107" s="8"/>
      <c r="K107" s="58"/>
      <c r="L107" s="9"/>
      <c r="M10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0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0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07" s="6">
        <f>ACOMPANHAMENTO_04[[#This Row],[QUANT]]</f>
        <v>0</v>
      </c>
    </row>
    <row r="108" spans="2:16" s="6" customFormat="1" ht="12.75" x14ac:dyDescent="0.2">
      <c r="B108" s="6" t="str">
        <f>IF(ACOMPANHAMENTO_04[[#This Row],[MAT]]="","",COUNTA($C$8:C108))</f>
        <v/>
      </c>
      <c r="C108" s="3"/>
      <c r="D108" s="26" t="str">
        <f>IFERROR(VLOOKUP(ACOMPANHAMENTO_04[[#This Row],[MAT]],FUNCIONARIOS[],3,FALSE),"")</f>
        <v/>
      </c>
      <c r="E108" s="26" t="str">
        <f>IFERROR(VLOOKUP(ACOMPANHAMENTO_04[[#This Row],[MAT]],FUNCIONARIOS[],4,FALSE),"")</f>
        <v/>
      </c>
      <c r="F108" s="8"/>
      <c r="G108" s="7"/>
      <c r="H108" s="28" t="str">
        <f>IFERROR(VLOOKUP(ACOMPANHAMENTO_04[[#This Row],[COD.S]],TABELA_PRODUÇÃO[[COD]:[SERVIÇOS]],3,FALSE),"")</f>
        <v/>
      </c>
      <c r="I108" s="28" t="str">
        <f>IFERROR(VLOOKUP(ACOMPANHAMENTO_04[[#This Row],[COD.S]],TABELA_PRODUÇÃO[[COD]:[UND.]],4,FALSE),"")</f>
        <v/>
      </c>
      <c r="J108" s="8"/>
      <c r="K108" s="58"/>
      <c r="L108" s="9"/>
      <c r="M10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0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0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08" s="6">
        <f>ACOMPANHAMENTO_04[[#This Row],[QUANT]]</f>
        <v>0</v>
      </c>
    </row>
    <row r="109" spans="2:16" s="6" customFormat="1" ht="12.75" x14ac:dyDescent="0.2">
      <c r="B109" s="6" t="str">
        <f>IF(ACOMPANHAMENTO_04[[#This Row],[MAT]]="","",COUNTA($C$8:C109))</f>
        <v/>
      </c>
      <c r="C109" s="3"/>
      <c r="D109" s="26" t="str">
        <f>IFERROR(VLOOKUP(ACOMPANHAMENTO_04[[#This Row],[MAT]],FUNCIONARIOS[],3,FALSE),"")</f>
        <v/>
      </c>
      <c r="E109" s="26" t="str">
        <f>IFERROR(VLOOKUP(ACOMPANHAMENTO_04[[#This Row],[MAT]],FUNCIONARIOS[],4,FALSE),"")</f>
        <v/>
      </c>
      <c r="F109" s="8"/>
      <c r="G109" s="7"/>
      <c r="H109" s="28" t="str">
        <f>IFERROR(VLOOKUP(ACOMPANHAMENTO_04[[#This Row],[COD.S]],TABELA_PRODUÇÃO[[COD]:[SERVIÇOS]],3,FALSE),"")</f>
        <v/>
      </c>
      <c r="I109" s="28" t="str">
        <f>IFERROR(VLOOKUP(ACOMPANHAMENTO_04[[#This Row],[COD.S]],TABELA_PRODUÇÃO[[COD]:[UND.]],4,FALSE),"")</f>
        <v/>
      </c>
      <c r="J109" s="8"/>
      <c r="K109" s="58"/>
      <c r="L109" s="9"/>
      <c r="M10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0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0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09" s="6">
        <f>ACOMPANHAMENTO_04[[#This Row],[QUANT]]</f>
        <v>0</v>
      </c>
    </row>
    <row r="110" spans="2:16" s="6" customFormat="1" ht="12.75" x14ac:dyDescent="0.2">
      <c r="B110" s="6" t="str">
        <f>IF(ACOMPANHAMENTO_04[[#This Row],[MAT]]="","",COUNTA($C$8:C110))</f>
        <v/>
      </c>
      <c r="C110" s="3"/>
      <c r="D110" s="26" t="str">
        <f>IFERROR(VLOOKUP(ACOMPANHAMENTO_04[[#This Row],[MAT]],FUNCIONARIOS[],3,FALSE),"")</f>
        <v/>
      </c>
      <c r="E110" s="26" t="str">
        <f>IFERROR(VLOOKUP(ACOMPANHAMENTO_04[[#This Row],[MAT]],FUNCIONARIOS[],4,FALSE),"")</f>
        <v/>
      </c>
      <c r="F110" s="8"/>
      <c r="G110" s="7"/>
      <c r="H110" s="28" t="str">
        <f>IFERROR(VLOOKUP(ACOMPANHAMENTO_04[[#This Row],[COD.S]],TABELA_PRODUÇÃO[[COD]:[SERVIÇOS]],3,FALSE),"")</f>
        <v/>
      </c>
      <c r="I110" s="28" t="str">
        <f>IFERROR(VLOOKUP(ACOMPANHAMENTO_04[[#This Row],[COD.S]],TABELA_PRODUÇÃO[[COD]:[UND.]],4,FALSE),"")</f>
        <v/>
      </c>
      <c r="J110" s="8"/>
      <c r="K110" s="58"/>
      <c r="L110" s="9"/>
      <c r="M11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1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1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10" s="6">
        <f>ACOMPANHAMENTO_04[[#This Row],[QUANT]]</f>
        <v>0</v>
      </c>
    </row>
    <row r="111" spans="2:16" s="6" customFormat="1" ht="12.75" x14ac:dyDescent="0.2">
      <c r="B111" s="6" t="str">
        <f>IF(ACOMPANHAMENTO_04[[#This Row],[MAT]]="","",COUNTA($C$8:C111))</f>
        <v/>
      </c>
      <c r="C111" s="3"/>
      <c r="D111" s="26" t="str">
        <f>IFERROR(VLOOKUP(ACOMPANHAMENTO_04[[#This Row],[MAT]],FUNCIONARIOS[],3,FALSE),"")</f>
        <v/>
      </c>
      <c r="E111" s="26" t="str">
        <f>IFERROR(VLOOKUP(ACOMPANHAMENTO_04[[#This Row],[MAT]],FUNCIONARIOS[],4,FALSE),"")</f>
        <v/>
      </c>
      <c r="F111" s="8"/>
      <c r="G111" s="7"/>
      <c r="H111" s="28" t="str">
        <f>IFERROR(VLOOKUP(ACOMPANHAMENTO_04[[#This Row],[COD.S]],TABELA_PRODUÇÃO[[COD]:[SERVIÇOS]],3,FALSE),"")</f>
        <v/>
      </c>
      <c r="I111" s="28" t="str">
        <f>IFERROR(VLOOKUP(ACOMPANHAMENTO_04[[#This Row],[COD.S]],TABELA_PRODUÇÃO[[COD]:[UND.]],4,FALSE),"")</f>
        <v/>
      </c>
      <c r="J111" s="8"/>
      <c r="K111" s="58"/>
      <c r="L111" s="9"/>
      <c r="M11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1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1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11" s="6">
        <f>ACOMPANHAMENTO_04[[#This Row],[QUANT]]</f>
        <v>0</v>
      </c>
    </row>
    <row r="112" spans="2:16" s="6" customFormat="1" ht="12.75" x14ac:dyDescent="0.2">
      <c r="B112" s="6" t="str">
        <f>IF(ACOMPANHAMENTO_04[[#This Row],[MAT]]="","",COUNTA($C$8:C112))</f>
        <v/>
      </c>
      <c r="C112" s="3"/>
      <c r="D112" s="26" t="str">
        <f>IFERROR(VLOOKUP(ACOMPANHAMENTO_04[[#This Row],[MAT]],FUNCIONARIOS[],3,FALSE),"")</f>
        <v/>
      </c>
      <c r="E112" s="26" t="str">
        <f>IFERROR(VLOOKUP(ACOMPANHAMENTO_04[[#This Row],[MAT]],FUNCIONARIOS[],4,FALSE),"")</f>
        <v/>
      </c>
      <c r="F112" s="8"/>
      <c r="G112" s="7"/>
      <c r="H112" s="28" t="str">
        <f>IFERROR(VLOOKUP(ACOMPANHAMENTO_04[[#This Row],[COD.S]],TABELA_PRODUÇÃO[[COD]:[SERVIÇOS]],3,FALSE),"")</f>
        <v/>
      </c>
      <c r="I112" s="28" t="str">
        <f>IFERROR(VLOOKUP(ACOMPANHAMENTO_04[[#This Row],[COD.S]],TABELA_PRODUÇÃO[[COD]:[UND.]],4,FALSE),"")</f>
        <v/>
      </c>
      <c r="J112" s="8"/>
      <c r="K112" s="58"/>
      <c r="L112" s="9"/>
      <c r="M11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1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1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12" s="6">
        <f>ACOMPANHAMENTO_04[[#This Row],[QUANT]]</f>
        <v>0</v>
      </c>
    </row>
    <row r="113" spans="2:16" s="6" customFormat="1" ht="12.75" x14ac:dyDescent="0.2">
      <c r="B113" s="6" t="str">
        <f>IF(ACOMPANHAMENTO_04[[#This Row],[MAT]]="","",COUNTA($C$8:C113))</f>
        <v/>
      </c>
      <c r="C113" s="3"/>
      <c r="D113" s="26" t="str">
        <f>IFERROR(VLOOKUP(ACOMPANHAMENTO_04[[#This Row],[MAT]],FUNCIONARIOS[],3,FALSE),"")</f>
        <v/>
      </c>
      <c r="E113" s="26" t="str">
        <f>IFERROR(VLOOKUP(ACOMPANHAMENTO_04[[#This Row],[MAT]],FUNCIONARIOS[],4,FALSE),"")</f>
        <v/>
      </c>
      <c r="F113" s="8"/>
      <c r="G113" s="7"/>
      <c r="H113" s="28" t="str">
        <f>IFERROR(VLOOKUP(ACOMPANHAMENTO_04[[#This Row],[COD.S]],TABELA_PRODUÇÃO[[COD]:[SERVIÇOS]],3,FALSE),"")</f>
        <v/>
      </c>
      <c r="I113" s="28" t="str">
        <f>IFERROR(VLOOKUP(ACOMPANHAMENTO_04[[#This Row],[COD.S]],TABELA_PRODUÇÃO[[COD]:[UND.]],4,FALSE),"")</f>
        <v/>
      </c>
      <c r="J113" s="8"/>
      <c r="K113" s="58"/>
      <c r="L113" s="9"/>
      <c r="M11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1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1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13" s="6">
        <f>ACOMPANHAMENTO_04[[#This Row],[QUANT]]</f>
        <v>0</v>
      </c>
    </row>
    <row r="114" spans="2:16" s="6" customFormat="1" ht="12.75" x14ac:dyDescent="0.2">
      <c r="B114" s="6" t="str">
        <f>IF(ACOMPANHAMENTO_04[[#This Row],[MAT]]="","",COUNTA($C$8:C114))</f>
        <v/>
      </c>
      <c r="C114" s="3"/>
      <c r="D114" s="26" t="str">
        <f>IFERROR(VLOOKUP(ACOMPANHAMENTO_04[[#This Row],[MAT]],FUNCIONARIOS[],3,FALSE),"")</f>
        <v/>
      </c>
      <c r="E114" s="26" t="str">
        <f>IFERROR(VLOOKUP(ACOMPANHAMENTO_04[[#This Row],[MAT]],FUNCIONARIOS[],4,FALSE),"")</f>
        <v/>
      </c>
      <c r="F114" s="8"/>
      <c r="G114" s="7"/>
      <c r="H114" s="28" t="str">
        <f>IFERROR(VLOOKUP(ACOMPANHAMENTO_04[[#This Row],[COD.S]],TABELA_PRODUÇÃO[[COD]:[SERVIÇOS]],3,FALSE),"")</f>
        <v/>
      </c>
      <c r="I114" s="28" t="str">
        <f>IFERROR(VLOOKUP(ACOMPANHAMENTO_04[[#This Row],[COD.S]],TABELA_PRODUÇÃO[[COD]:[UND.]],4,FALSE),"")</f>
        <v/>
      </c>
      <c r="J114" s="8"/>
      <c r="K114" s="58"/>
      <c r="L114" s="9"/>
      <c r="M11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1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1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14" s="6">
        <f>ACOMPANHAMENTO_04[[#This Row],[QUANT]]</f>
        <v>0</v>
      </c>
    </row>
    <row r="115" spans="2:16" s="6" customFormat="1" ht="12.75" x14ac:dyDescent="0.2">
      <c r="B115" s="6" t="str">
        <f>IF(ACOMPANHAMENTO_04[[#This Row],[MAT]]="","",COUNTA($C$8:C115))</f>
        <v/>
      </c>
      <c r="C115" s="3"/>
      <c r="D115" s="26" t="str">
        <f>IFERROR(VLOOKUP(ACOMPANHAMENTO_04[[#This Row],[MAT]],FUNCIONARIOS[],3,FALSE),"")</f>
        <v/>
      </c>
      <c r="E115" s="26" t="str">
        <f>IFERROR(VLOOKUP(ACOMPANHAMENTO_04[[#This Row],[MAT]],FUNCIONARIOS[],4,FALSE),"")</f>
        <v/>
      </c>
      <c r="F115" s="8"/>
      <c r="G115" s="7"/>
      <c r="H115" s="28" t="str">
        <f>IFERROR(VLOOKUP(ACOMPANHAMENTO_04[[#This Row],[COD.S]],TABELA_PRODUÇÃO[[COD]:[SERVIÇOS]],3,FALSE),"")</f>
        <v/>
      </c>
      <c r="I115" s="28" t="str">
        <f>IFERROR(VLOOKUP(ACOMPANHAMENTO_04[[#This Row],[COD.S]],TABELA_PRODUÇÃO[[COD]:[UND.]],4,FALSE),"")</f>
        <v/>
      </c>
      <c r="J115" s="8"/>
      <c r="K115" s="58"/>
      <c r="L115" s="9"/>
      <c r="M11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1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1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15" s="6">
        <f>ACOMPANHAMENTO_04[[#This Row],[QUANT]]</f>
        <v>0</v>
      </c>
    </row>
    <row r="116" spans="2:16" s="6" customFormat="1" ht="12.75" x14ac:dyDescent="0.2">
      <c r="B116" s="6" t="str">
        <f>IF(ACOMPANHAMENTO_04[[#This Row],[MAT]]="","",COUNTA($C$8:C116))</f>
        <v/>
      </c>
      <c r="C116" s="3"/>
      <c r="D116" s="26" t="str">
        <f>IFERROR(VLOOKUP(ACOMPANHAMENTO_04[[#This Row],[MAT]],FUNCIONARIOS[],3,FALSE),"")</f>
        <v/>
      </c>
      <c r="E116" s="26" t="str">
        <f>IFERROR(VLOOKUP(ACOMPANHAMENTO_04[[#This Row],[MAT]],FUNCIONARIOS[],4,FALSE),"")</f>
        <v/>
      </c>
      <c r="F116" s="8"/>
      <c r="G116" s="7"/>
      <c r="H116" s="28" t="str">
        <f>IFERROR(VLOOKUP(ACOMPANHAMENTO_04[[#This Row],[COD.S]],TABELA_PRODUÇÃO[[COD]:[SERVIÇOS]],3,FALSE),"")</f>
        <v/>
      </c>
      <c r="I116" s="28" t="str">
        <f>IFERROR(VLOOKUP(ACOMPANHAMENTO_04[[#This Row],[COD.S]],TABELA_PRODUÇÃO[[COD]:[UND.]],4,FALSE),"")</f>
        <v/>
      </c>
      <c r="J116" s="8"/>
      <c r="K116" s="58"/>
      <c r="L116" s="9"/>
      <c r="M11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1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1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16" s="6">
        <f>ACOMPANHAMENTO_04[[#This Row],[QUANT]]</f>
        <v>0</v>
      </c>
    </row>
    <row r="117" spans="2:16" s="6" customFormat="1" ht="12.75" x14ac:dyDescent="0.2">
      <c r="B117" s="6" t="str">
        <f>IF(ACOMPANHAMENTO_04[[#This Row],[MAT]]="","",COUNTA($C$8:C117))</f>
        <v/>
      </c>
      <c r="C117" s="3"/>
      <c r="D117" s="26" t="str">
        <f>IFERROR(VLOOKUP(ACOMPANHAMENTO_04[[#This Row],[MAT]],FUNCIONARIOS[],3,FALSE),"")</f>
        <v/>
      </c>
      <c r="E117" s="26" t="str">
        <f>IFERROR(VLOOKUP(ACOMPANHAMENTO_04[[#This Row],[MAT]],FUNCIONARIOS[],4,FALSE),"")</f>
        <v/>
      </c>
      <c r="F117" s="8"/>
      <c r="G117" s="7"/>
      <c r="H117" s="28" t="str">
        <f>IFERROR(VLOOKUP(ACOMPANHAMENTO_04[[#This Row],[COD.S]],TABELA_PRODUÇÃO[[COD]:[SERVIÇOS]],3,FALSE),"")</f>
        <v/>
      </c>
      <c r="I117" s="28" t="str">
        <f>IFERROR(VLOOKUP(ACOMPANHAMENTO_04[[#This Row],[COD.S]],TABELA_PRODUÇÃO[[COD]:[UND.]],4,FALSE),"")</f>
        <v/>
      </c>
      <c r="J117" s="8"/>
      <c r="K117" s="58"/>
      <c r="L117" s="9"/>
      <c r="M11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1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1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17" s="6">
        <f>ACOMPANHAMENTO_04[[#This Row],[QUANT]]</f>
        <v>0</v>
      </c>
    </row>
    <row r="118" spans="2:16" s="6" customFormat="1" ht="12.75" x14ac:dyDescent="0.2">
      <c r="B118" s="6" t="str">
        <f>IF(ACOMPANHAMENTO_04[[#This Row],[MAT]]="","",COUNTA($C$8:C118))</f>
        <v/>
      </c>
      <c r="C118" s="3"/>
      <c r="D118" s="26" t="str">
        <f>IFERROR(VLOOKUP(ACOMPANHAMENTO_04[[#This Row],[MAT]],FUNCIONARIOS[],3,FALSE),"")</f>
        <v/>
      </c>
      <c r="E118" s="26" t="str">
        <f>IFERROR(VLOOKUP(ACOMPANHAMENTO_04[[#This Row],[MAT]],FUNCIONARIOS[],4,FALSE),"")</f>
        <v/>
      </c>
      <c r="F118" s="8"/>
      <c r="G118" s="7"/>
      <c r="H118" s="28" t="str">
        <f>IFERROR(VLOOKUP(ACOMPANHAMENTO_04[[#This Row],[COD.S]],TABELA_PRODUÇÃO[[COD]:[SERVIÇOS]],3,FALSE),"")</f>
        <v/>
      </c>
      <c r="I118" s="28" t="str">
        <f>IFERROR(VLOOKUP(ACOMPANHAMENTO_04[[#This Row],[COD.S]],TABELA_PRODUÇÃO[[COD]:[UND.]],4,FALSE),"")</f>
        <v/>
      </c>
      <c r="J118" s="8"/>
      <c r="K118" s="58"/>
      <c r="L118" s="9"/>
      <c r="M11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1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1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18" s="6">
        <f>ACOMPANHAMENTO_04[[#This Row],[QUANT]]</f>
        <v>0</v>
      </c>
    </row>
    <row r="119" spans="2:16" s="6" customFormat="1" ht="12.75" x14ac:dyDescent="0.2">
      <c r="B119" s="6" t="str">
        <f>IF(ACOMPANHAMENTO_04[[#This Row],[MAT]]="","",COUNTA($C$8:C119))</f>
        <v/>
      </c>
      <c r="C119" s="3"/>
      <c r="D119" s="26" t="str">
        <f>IFERROR(VLOOKUP(ACOMPANHAMENTO_04[[#This Row],[MAT]],FUNCIONARIOS[],3,FALSE),"")</f>
        <v/>
      </c>
      <c r="E119" s="26" t="str">
        <f>IFERROR(VLOOKUP(ACOMPANHAMENTO_04[[#This Row],[MAT]],FUNCIONARIOS[],4,FALSE),"")</f>
        <v/>
      </c>
      <c r="F119" s="8"/>
      <c r="G119" s="7"/>
      <c r="H119" s="28" t="str">
        <f>IFERROR(VLOOKUP(ACOMPANHAMENTO_04[[#This Row],[COD.S]],TABELA_PRODUÇÃO[[COD]:[SERVIÇOS]],3,FALSE),"")</f>
        <v/>
      </c>
      <c r="I119" s="28" t="str">
        <f>IFERROR(VLOOKUP(ACOMPANHAMENTO_04[[#This Row],[COD.S]],TABELA_PRODUÇÃO[[COD]:[UND.]],4,FALSE),"")</f>
        <v/>
      </c>
      <c r="J119" s="8"/>
      <c r="K119" s="58"/>
      <c r="L119" s="9"/>
      <c r="M11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1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1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19" s="6">
        <f>ACOMPANHAMENTO_04[[#This Row],[QUANT]]</f>
        <v>0</v>
      </c>
    </row>
    <row r="120" spans="2:16" s="6" customFormat="1" ht="12.75" x14ac:dyDescent="0.2">
      <c r="B120" s="6" t="str">
        <f>IF(ACOMPANHAMENTO_04[[#This Row],[MAT]]="","",COUNTA($C$8:C120))</f>
        <v/>
      </c>
      <c r="C120" s="3"/>
      <c r="D120" s="26" t="str">
        <f>IFERROR(VLOOKUP(ACOMPANHAMENTO_04[[#This Row],[MAT]],FUNCIONARIOS[],3,FALSE),"")</f>
        <v/>
      </c>
      <c r="E120" s="26" t="str">
        <f>IFERROR(VLOOKUP(ACOMPANHAMENTO_04[[#This Row],[MAT]],FUNCIONARIOS[],4,FALSE),"")</f>
        <v/>
      </c>
      <c r="F120" s="8"/>
      <c r="G120" s="7"/>
      <c r="H120" s="28" t="str">
        <f>IFERROR(VLOOKUP(ACOMPANHAMENTO_04[[#This Row],[COD.S]],TABELA_PRODUÇÃO[[COD]:[SERVIÇOS]],3,FALSE),"")</f>
        <v/>
      </c>
      <c r="I120" s="28" t="str">
        <f>IFERROR(VLOOKUP(ACOMPANHAMENTO_04[[#This Row],[COD.S]],TABELA_PRODUÇÃO[[COD]:[UND.]],4,FALSE),"")</f>
        <v/>
      </c>
      <c r="J120" s="8"/>
      <c r="K120" s="58"/>
      <c r="L120" s="9"/>
      <c r="M12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2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2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20" s="6">
        <f>ACOMPANHAMENTO_04[[#This Row],[QUANT]]</f>
        <v>0</v>
      </c>
    </row>
    <row r="121" spans="2:16" s="6" customFormat="1" ht="12.75" x14ac:dyDescent="0.2">
      <c r="B121" s="6" t="str">
        <f>IF(ACOMPANHAMENTO_04[[#This Row],[MAT]]="","",COUNTA($C$8:C121))</f>
        <v/>
      </c>
      <c r="C121" s="3"/>
      <c r="D121" s="26" t="str">
        <f>IFERROR(VLOOKUP(ACOMPANHAMENTO_04[[#This Row],[MAT]],FUNCIONARIOS[],3,FALSE),"")</f>
        <v/>
      </c>
      <c r="E121" s="26" t="str">
        <f>IFERROR(VLOOKUP(ACOMPANHAMENTO_04[[#This Row],[MAT]],FUNCIONARIOS[],4,FALSE),"")</f>
        <v/>
      </c>
      <c r="F121" s="8"/>
      <c r="G121" s="7"/>
      <c r="H121" s="28" t="str">
        <f>IFERROR(VLOOKUP(ACOMPANHAMENTO_04[[#This Row],[COD.S]],TABELA_PRODUÇÃO[[COD]:[SERVIÇOS]],3,FALSE),"")</f>
        <v/>
      </c>
      <c r="I121" s="28" t="str">
        <f>IFERROR(VLOOKUP(ACOMPANHAMENTO_04[[#This Row],[COD.S]],TABELA_PRODUÇÃO[[COD]:[UND.]],4,FALSE),"")</f>
        <v/>
      </c>
      <c r="J121" s="8"/>
      <c r="K121" s="58"/>
      <c r="L121" s="9"/>
      <c r="M12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2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2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21" s="6">
        <f>ACOMPANHAMENTO_04[[#This Row],[QUANT]]</f>
        <v>0</v>
      </c>
    </row>
    <row r="122" spans="2:16" s="6" customFormat="1" ht="12.75" x14ac:dyDescent="0.2">
      <c r="B122" s="6" t="str">
        <f>IF(ACOMPANHAMENTO_04[[#This Row],[MAT]]="","",COUNTA($C$8:C122))</f>
        <v/>
      </c>
      <c r="C122" s="3"/>
      <c r="D122" s="26" t="str">
        <f>IFERROR(VLOOKUP(ACOMPANHAMENTO_04[[#This Row],[MAT]],FUNCIONARIOS[],3,FALSE),"")</f>
        <v/>
      </c>
      <c r="E122" s="26" t="str">
        <f>IFERROR(VLOOKUP(ACOMPANHAMENTO_04[[#This Row],[MAT]],FUNCIONARIOS[],4,FALSE),"")</f>
        <v/>
      </c>
      <c r="F122" s="8"/>
      <c r="G122" s="7"/>
      <c r="H122" s="28" t="str">
        <f>IFERROR(VLOOKUP(ACOMPANHAMENTO_04[[#This Row],[COD.S]],TABELA_PRODUÇÃO[[COD]:[SERVIÇOS]],3,FALSE),"")</f>
        <v/>
      </c>
      <c r="I122" s="28" t="str">
        <f>IFERROR(VLOOKUP(ACOMPANHAMENTO_04[[#This Row],[COD.S]],TABELA_PRODUÇÃO[[COD]:[UND.]],4,FALSE),"")</f>
        <v/>
      </c>
      <c r="J122" s="8"/>
      <c r="K122" s="58"/>
      <c r="L122" s="9"/>
      <c r="M12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2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2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22" s="6">
        <f>ACOMPANHAMENTO_04[[#This Row],[QUANT]]</f>
        <v>0</v>
      </c>
    </row>
    <row r="123" spans="2:16" s="6" customFormat="1" ht="12.75" x14ac:dyDescent="0.2">
      <c r="B123" s="6" t="str">
        <f>IF(ACOMPANHAMENTO_04[[#This Row],[MAT]]="","",COUNTA($C$8:C123))</f>
        <v/>
      </c>
      <c r="C123" s="3"/>
      <c r="D123" s="26" t="str">
        <f>IFERROR(VLOOKUP(ACOMPANHAMENTO_04[[#This Row],[MAT]],FUNCIONARIOS[],3,FALSE),"")</f>
        <v/>
      </c>
      <c r="E123" s="26" t="str">
        <f>IFERROR(VLOOKUP(ACOMPANHAMENTO_04[[#This Row],[MAT]],FUNCIONARIOS[],4,FALSE),"")</f>
        <v/>
      </c>
      <c r="F123" s="8"/>
      <c r="G123" s="7"/>
      <c r="H123" s="28" t="str">
        <f>IFERROR(VLOOKUP(ACOMPANHAMENTO_04[[#This Row],[COD.S]],TABELA_PRODUÇÃO[[COD]:[SERVIÇOS]],3,FALSE),"")</f>
        <v/>
      </c>
      <c r="I123" s="28" t="str">
        <f>IFERROR(VLOOKUP(ACOMPANHAMENTO_04[[#This Row],[COD.S]],TABELA_PRODUÇÃO[[COD]:[UND.]],4,FALSE),"")</f>
        <v/>
      </c>
      <c r="J123" s="8"/>
      <c r="K123" s="58"/>
      <c r="L123" s="9"/>
      <c r="M12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2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2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23" s="6">
        <f>ACOMPANHAMENTO_04[[#This Row],[QUANT]]</f>
        <v>0</v>
      </c>
    </row>
    <row r="124" spans="2:16" s="6" customFormat="1" ht="12.75" x14ac:dyDescent="0.2">
      <c r="B124" s="6" t="str">
        <f>IF(ACOMPANHAMENTO_04[[#This Row],[MAT]]="","",COUNTA($C$8:C124))</f>
        <v/>
      </c>
      <c r="C124" s="3"/>
      <c r="D124" s="26" t="str">
        <f>IFERROR(VLOOKUP(ACOMPANHAMENTO_04[[#This Row],[MAT]],FUNCIONARIOS[],3,FALSE),"")</f>
        <v/>
      </c>
      <c r="E124" s="26" t="str">
        <f>IFERROR(VLOOKUP(ACOMPANHAMENTO_04[[#This Row],[MAT]],FUNCIONARIOS[],4,FALSE),"")</f>
        <v/>
      </c>
      <c r="F124" s="8"/>
      <c r="G124" s="7"/>
      <c r="H124" s="28" t="str">
        <f>IFERROR(VLOOKUP(ACOMPANHAMENTO_04[[#This Row],[COD.S]],TABELA_PRODUÇÃO[[COD]:[SERVIÇOS]],3,FALSE),"")</f>
        <v/>
      </c>
      <c r="I124" s="28" t="str">
        <f>IFERROR(VLOOKUP(ACOMPANHAMENTO_04[[#This Row],[COD.S]],TABELA_PRODUÇÃO[[COD]:[UND.]],4,FALSE),"")</f>
        <v/>
      </c>
      <c r="J124" s="8"/>
      <c r="K124" s="58"/>
      <c r="L124" s="9"/>
      <c r="M12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2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2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24" s="6">
        <f>ACOMPANHAMENTO_04[[#This Row],[QUANT]]</f>
        <v>0</v>
      </c>
    </row>
    <row r="125" spans="2:16" s="6" customFormat="1" ht="12.75" x14ac:dyDescent="0.2">
      <c r="B125" s="6" t="str">
        <f>IF(ACOMPANHAMENTO_04[[#This Row],[MAT]]="","",COUNTA($C$8:C125))</f>
        <v/>
      </c>
      <c r="C125" s="3"/>
      <c r="D125" s="26" t="str">
        <f>IFERROR(VLOOKUP(ACOMPANHAMENTO_04[[#This Row],[MAT]],FUNCIONARIOS[],3,FALSE),"")</f>
        <v/>
      </c>
      <c r="E125" s="26" t="str">
        <f>IFERROR(VLOOKUP(ACOMPANHAMENTO_04[[#This Row],[MAT]],FUNCIONARIOS[],4,FALSE),"")</f>
        <v/>
      </c>
      <c r="F125" s="8"/>
      <c r="G125" s="7"/>
      <c r="H125" s="28" t="str">
        <f>IFERROR(VLOOKUP(ACOMPANHAMENTO_04[[#This Row],[COD.S]],TABELA_PRODUÇÃO[[COD]:[SERVIÇOS]],3,FALSE),"")</f>
        <v/>
      </c>
      <c r="I125" s="28" t="str">
        <f>IFERROR(VLOOKUP(ACOMPANHAMENTO_04[[#This Row],[COD.S]],TABELA_PRODUÇÃO[[COD]:[UND.]],4,FALSE),"")</f>
        <v/>
      </c>
      <c r="J125" s="8"/>
      <c r="K125" s="58"/>
      <c r="L125" s="9"/>
      <c r="M12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2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2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25" s="6">
        <f>ACOMPANHAMENTO_04[[#This Row],[QUANT]]</f>
        <v>0</v>
      </c>
    </row>
    <row r="126" spans="2:16" s="6" customFormat="1" ht="12.75" x14ac:dyDescent="0.2">
      <c r="B126" s="6" t="str">
        <f>IF(ACOMPANHAMENTO_04[[#This Row],[MAT]]="","",COUNTA($C$8:C126))</f>
        <v/>
      </c>
      <c r="C126" s="3"/>
      <c r="D126" s="26" t="str">
        <f>IFERROR(VLOOKUP(ACOMPANHAMENTO_04[[#This Row],[MAT]],FUNCIONARIOS[],3,FALSE),"")</f>
        <v/>
      </c>
      <c r="E126" s="26" t="str">
        <f>IFERROR(VLOOKUP(ACOMPANHAMENTO_04[[#This Row],[MAT]],FUNCIONARIOS[],4,FALSE),"")</f>
        <v/>
      </c>
      <c r="F126" s="8"/>
      <c r="G126" s="7"/>
      <c r="H126" s="28" t="str">
        <f>IFERROR(VLOOKUP(ACOMPANHAMENTO_04[[#This Row],[COD.S]],TABELA_PRODUÇÃO[[COD]:[SERVIÇOS]],3,FALSE),"")</f>
        <v/>
      </c>
      <c r="I126" s="28" t="str">
        <f>IFERROR(VLOOKUP(ACOMPANHAMENTO_04[[#This Row],[COD.S]],TABELA_PRODUÇÃO[[COD]:[UND.]],4,FALSE),"")</f>
        <v/>
      </c>
      <c r="J126" s="8"/>
      <c r="K126" s="58"/>
      <c r="L126" s="9"/>
      <c r="M12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2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2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26" s="6">
        <f>ACOMPANHAMENTO_04[[#This Row],[QUANT]]</f>
        <v>0</v>
      </c>
    </row>
    <row r="127" spans="2:16" s="6" customFormat="1" ht="12.75" x14ac:dyDescent="0.2">
      <c r="B127" s="6" t="str">
        <f>IF(ACOMPANHAMENTO_04[[#This Row],[MAT]]="","",COUNTA($C$8:C127))</f>
        <v/>
      </c>
      <c r="C127" s="3"/>
      <c r="D127" s="26" t="str">
        <f>IFERROR(VLOOKUP(ACOMPANHAMENTO_04[[#This Row],[MAT]],FUNCIONARIOS[],3,FALSE),"")</f>
        <v/>
      </c>
      <c r="E127" s="26" t="str">
        <f>IFERROR(VLOOKUP(ACOMPANHAMENTO_04[[#This Row],[MAT]],FUNCIONARIOS[],4,FALSE),"")</f>
        <v/>
      </c>
      <c r="F127" s="8"/>
      <c r="G127" s="7"/>
      <c r="H127" s="28" t="str">
        <f>IFERROR(VLOOKUP(ACOMPANHAMENTO_04[[#This Row],[COD.S]],TABELA_PRODUÇÃO[[COD]:[SERVIÇOS]],3,FALSE),"")</f>
        <v/>
      </c>
      <c r="I127" s="28" t="str">
        <f>IFERROR(VLOOKUP(ACOMPANHAMENTO_04[[#This Row],[COD.S]],TABELA_PRODUÇÃO[[COD]:[UND.]],4,FALSE),"")</f>
        <v/>
      </c>
      <c r="J127" s="8"/>
      <c r="K127" s="58"/>
      <c r="L127" s="9"/>
      <c r="M12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2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2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27" s="6">
        <f>ACOMPANHAMENTO_04[[#This Row],[QUANT]]</f>
        <v>0</v>
      </c>
    </row>
    <row r="128" spans="2:16" s="6" customFormat="1" ht="12.75" x14ac:dyDescent="0.2">
      <c r="B128" s="6" t="str">
        <f>IF(ACOMPANHAMENTO_04[[#This Row],[MAT]]="","",COUNTA($C$8:C128))</f>
        <v/>
      </c>
      <c r="C128" s="3"/>
      <c r="D128" s="26" t="str">
        <f>IFERROR(VLOOKUP(ACOMPANHAMENTO_04[[#This Row],[MAT]],FUNCIONARIOS[],3,FALSE),"")</f>
        <v/>
      </c>
      <c r="E128" s="26" t="str">
        <f>IFERROR(VLOOKUP(ACOMPANHAMENTO_04[[#This Row],[MAT]],FUNCIONARIOS[],4,FALSE),"")</f>
        <v/>
      </c>
      <c r="F128" s="8"/>
      <c r="G128" s="7"/>
      <c r="H128" s="28" t="str">
        <f>IFERROR(VLOOKUP(ACOMPANHAMENTO_04[[#This Row],[COD.S]],TABELA_PRODUÇÃO[[COD]:[SERVIÇOS]],3,FALSE),"")</f>
        <v/>
      </c>
      <c r="I128" s="28" t="str">
        <f>IFERROR(VLOOKUP(ACOMPANHAMENTO_04[[#This Row],[COD.S]],TABELA_PRODUÇÃO[[COD]:[UND.]],4,FALSE),"")</f>
        <v/>
      </c>
      <c r="J128" s="8"/>
      <c r="K128" s="58"/>
      <c r="L128" s="9"/>
      <c r="M12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2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2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28" s="6">
        <f>ACOMPANHAMENTO_04[[#This Row],[QUANT]]</f>
        <v>0</v>
      </c>
    </row>
    <row r="129" spans="2:16" s="6" customFormat="1" ht="12.75" x14ac:dyDescent="0.2">
      <c r="B129" s="6" t="str">
        <f>IF(ACOMPANHAMENTO_04[[#This Row],[MAT]]="","",COUNTA($C$8:C129))</f>
        <v/>
      </c>
      <c r="C129" s="3"/>
      <c r="D129" s="26" t="str">
        <f>IFERROR(VLOOKUP(ACOMPANHAMENTO_04[[#This Row],[MAT]],FUNCIONARIOS[],3,FALSE),"")</f>
        <v/>
      </c>
      <c r="E129" s="26" t="str">
        <f>IFERROR(VLOOKUP(ACOMPANHAMENTO_04[[#This Row],[MAT]],FUNCIONARIOS[],4,FALSE),"")</f>
        <v/>
      </c>
      <c r="F129" s="8"/>
      <c r="G129" s="7"/>
      <c r="H129" s="28" t="str">
        <f>IFERROR(VLOOKUP(ACOMPANHAMENTO_04[[#This Row],[COD.S]],TABELA_PRODUÇÃO[[COD]:[SERVIÇOS]],3,FALSE),"")</f>
        <v/>
      </c>
      <c r="I129" s="28" t="str">
        <f>IFERROR(VLOOKUP(ACOMPANHAMENTO_04[[#This Row],[COD.S]],TABELA_PRODUÇÃO[[COD]:[UND.]],4,FALSE),"")</f>
        <v/>
      </c>
      <c r="J129" s="8"/>
      <c r="K129" s="58"/>
      <c r="L129" s="9"/>
      <c r="M12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2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2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29" s="6">
        <f>ACOMPANHAMENTO_04[[#This Row],[QUANT]]</f>
        <v>0</v>
      </c>
    </row>
    <row r="130" spans="2:16" s="6" customFormat="1" ht="12.75" x14ac:dyDescent="0.2">
      <c r="B130" s="6" t="str">
        <f>IF(ACOMPANHAMENTO_04[[#This Row],[MAT]]="","",COUNTA($C$8:C130))</f>
        <v/>
      </c>
      <c r="C130" s="3"/>
      <c r="D130" s="26" t="str">
        <f>IFERROR(VLOOKUP(ACOMPANHAMENTO_04[[#This Row],[MAT]],FUNCIONARIOS[],3,FALSE),"")</f>
        <v/>
      </c>
      <c r="E130" s="26" t="str">
        <f>IFERROR(VLOOKUP(ACOMPANHAMENTO_04[[#This Row],[MAT]],FUNCIONARIOS[],4,FALSE),"")</f>
        <v/>
      </c>
      <c r="F130" s="8"/>
      <c r="G130" s="7"/>
      <c r="H130" s="28" t="str">
        <f>IFERROR(VLOOKUP(ACOMPANHAMENTO_04[[#This Row],[COD.S]],TABELA_PRODUÇÃO[[COD]:[SERVIÇOS]],3,FALSE),"")</f>
        <v/>
      </c>
      <c r="I130" s="28" t="str">
        <f>IFERROR(VLOOKUP(ACOMPANHAMENTO_04[[#This Row],[COD.S]],TABELA_PRODUÇÃO[[COD]:[UND.]],4,FALSE),"")</f>
        <v/>
      </c>
      <c r="J130" s="8"/>
      <c r="K130" s="58"/>
      <c r="L130" s="9"/>
      <c r="M13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3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3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30" s="6">
        <f>ACOMPANHAMENTO_04[[#This Row],[QUANT]]</f>
        <v>0</v>
      </c>
    </row>
    <row r="131" spans="2:16" s="6" customFormat="1" ht="12.75" x14ac:dyDescent="0.2">
      <c r="B131" s="6" t="str">
        <f>IF(ACOMPANHAMENTO_04[[#This Row],[MAT]]="","",COUNTA($C$8:C131))</f>
        <v/>
      </c>
      <c r="C131" s="3"/>
      <c r="D131" s="26" t="str">
        <f>IFERROR(VLOOKUP(ACOMPANHAMENTO_04[[#This Row],[MAT]],FUNCIONARIOS[],3,FALSE),"")</f>
        <v/>
      </c>
      <c r="E131" s="26" t="str">
        <f>IFERROR(VLOOKUP(ACOMPANHAMENTO_04[[#This Row],[MAT]],FUNCIONARIOS[],4,FALSE),"")</f>
        <v/>
      </c>
      <c r="F131" s="8"/>
      <c r="G131" s="7"/>
      <c r="H131" s="28" t="str">
        <f>IFERROR(VLOOKUP(ACOMPANHAMENTO_04[[#This Row],[COD.S]],TABELA_PRODUÇÃO[[COD]:[SERVIÇOS]],3,FALSE),"")</f>
        <v/>
      </c>
      <c r="I131" s="28" t="str">
        <f>IFERROR(VLOOKUP(ACOMPANHAMENTO_04[[#This Row],[COD.S]],TABELA_PRODUÇÃO[[COD]:[UND.]],4,FALSE),"")</f>
        <v/>
      </c>
      <c r="J131" s="8"/>
      <c r="K131" s="58"/>
      <c r="L131" s="9"/>
      <c r="M13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3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3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31" s="6">
        <f>ACOMPANHAMENTO_04[[#This Row],[QUANT]]</f>
        <v>0</v>
      </c>
    </row>
    <row r="132" spans="2:16" s="6" customFormat="1" ht="12.75" x14ac:dyDescent="0.2">
      <c r="B132" s="6" t="str">
        <f>IF(ACOMPANHAMENTO_04[[#This Row],[MAT]]="","",COUNTA($C$8:C132))</f>
        <v/>
      </c>
      <c r="C132" s="3"/>
      <c r="D132" s="26" t="str">
        <f>IFERROR(VLOOKUP(ACOMPANHAMENTO_04[[#This Row],[MAT]],FUNCIONARIOS[],3,FALSE),"")</f>
        <v/>
      </c>
      <c r="E132" s="26" t="str">
        <f>IFERROR(VLOOKUP(ACOMPANHAMENTO_04[[#This Row],[MAT]],FUNCIONARIOS[],4,FALSE),"")</f>
        <v/>
      </c>
      <c r="F132" s="8"/>
      <c r="G132" s="7"/>
      <c r="H132" s="28" t="str">
        <f>IFERROR(VLOOKUP(ACOMPANHAMENTO_04[[#This Row],[COD.S]],TABELA_PRODUÇÃO[[COD]:[SERVIÇOS]],3,FALSE),"")</f>
        <v/>
      </c>
      <c r="I132" s="28" t="str">
        <f>IFERROR(VLOOKUP(ACOMPANHAMENTO_04[[#This Row],[COD.S]],TABELA_PRODUÇÃO[[COD]:[UND.]],4,FALSE),"")</f>
        <v/>
      </c>
      <c r="J132" s="8"/>
      <c r="K132" s="58"/>
      <c r="L132" s="9"/>
      <c r="M13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3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3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32" s="6">
        <f>ACOMPANHAMENTO_04[[#This Row],[QUANT]]</f>
        <v>0</v>
      </c>
    </row>
    <row r="133" spans="2:16" s="6" customFormat="1" ht="12.75" x14ac:dyDescent="0.2">
      <c r="B133" s="6" t="str">
        <f>IF(ACOMPANHAMENTO_04[[#This Row],[MAT]]="","",COUNTA($C$8:C133))</f>
        <v/>
      </c>
      <c r="C133" s="3"/>
      <c r="D133" s="26" t="str">
        <f>IFERROR(VLOOKUP(ACOMPANHAMENTO_04[[#This Row],[MAT]],FUNCIONARIOS[],3,FALSE),"")</f>
        <v/>
      </c>
      <c r="E133" s="26" t="str">
        <f>IFERROR(VLOOKUP(ACOMPANHAMENTO_04[[#This Row],[MAT]],FUNCIONARIOS[],4,FALSE),"")</f>
        <v/>
      </c>
      <c r="F133" s="8"/>
      <c r="G133" s="7"/>
      <c r="H133" s="28" t="str">
        <f>IFERROR(VLOOKUP(ACOMPANHAMENTO_04[[#This Row],[COD.S]],TABELA_PRODUÇÃO[[COD]:[SERVIÇOS]],3,FALSE),"")</f>
        <v/>
      </c>
      <c r="I133" s="28" t="str">
        <f>IFERROR(VLOOKUP(ACOMPANHAMENTO_04[[#This Row],[COD.S]],TABELA_PRODUÇÃO[[COD]:[UND.]],4,FALSE),"")</f>
        <v/>
      </c>
      <c r="J133" s="8"/>
      <c r="K133" s="58"/>
      <c r="L133" s="9"/>
      <c r="M13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3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3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33" s="6">
        <f>ACOMPANHAMENTO_04[[#This Row],[QUANT]]</f>
        <v>0</v>
      </c>
    </row>
    <row r="134" spans="2:16" s="6" customFormat="1" ht="12.75" x14ac:dyDescent="0.2">
      <c r="B134" s="6" t="str">
        <f>IF(ACOMPANHAMENTO_04[[#This Row],[MAT]]="","",COUNTA($C$8:C134))</f>
        <v/>
      </c>
      <c r="C134" s="3"/>
      <c r="D134" s="26" t="str">
        <f>IFERROR(VLOOKUP(ACOMPANHAMENTO_04[[#This Row],[MAT]],FUNCIONARIOS[],3,FALSE),"")</f>
        <v/>
      </c>
      <c r="E134" s="26" t="str">
        <f>IFERROR(VLOOKUP(ACOMPANHAMENTO_04[[#This Row],[MAT]],FUNCIONARIOS[],4,FALSE),"")</f>
        <v/>
      </c>
      <c r="F134" s="8"/>
      <c r="G134" s="7"/>
      <c r="H134" s="28" t="str">
        <f>IFERROR(VLOOKUP(ACOMPANHAMENTO_04[[#This Row],[COD.S]],TABELA_PRODUÇÃO[[COD]:[SERVIÇOS]],3,FALSE),"")</f>
        <v/>
      </c>
      <c r="I134" s="28" t="str">
        <f>IFERROR(VLOOKUP(ACOMPANHAMENTO_04[[#This Row],[COD.S]],TABELA_PRODUÇÃO[[COD]:[UND.]],4,FALSE),"")</f>
        <v/>
      </c>
      <c r="J134" s="8"/>
      <c r="K134" s="58"/>
      <c r="L134" s="9"/>
      <c r="M13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3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3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34" s="6">
        <f>ACOMPANHAMENTO_04[[#This Row],[QUANT]]</f>
        <v>0</v>
      </c>
    </row>
    <row r="135" spans="2:16" s="6" customFormat="1" ht="12.75" x14ac:dyDescent="0.2">
      <c r="B135" s="6" t="str">
        <f>IF(ACOMPANHAMENTO_04[[#This Row],[MAT]]="","",COUNTA($C$8:C135))</f>
        <v/>
      </c>
      <c r="C135" s="3"/>
      <c r="D135" s="26" t="str">
        <f>IFERROR(VLOOKUP(ACOMPANHAMENTO_04[[#This Row],[MAT]],FUNCIONARIOS[],3,FALSE),"")</f>
        <v/>
      </c>
      <c r="E135" s="26" t="str">
        <f>IFERROR(VLOOKUP(ACOMPANHAMENTO_04[[#This Row],[MAT]],FUNCIONARIOS[],4,FALSE),"")</f>
        <v/>
      </c>
      <c r="F135" s="8"/>
      <c r="G135" s="7"/>
      <c r="H135" s="28" t="str">
        <f>IFERROR(VLOOKUP(ACOMPANHAMENTO_04[[#This Row],[COD.S]],TABELA_PRODUÇÃO[[COD]:[SERVIÇOS]],3,FALSE),"")</f>
        <v/>
      </c>
      <c r="I135" s="28" t="str">
        <f>IFERROR(VLOOKUP(ACOMPANHAMENTO_04[[#This Row],[COD.S]],TABELA_PRODUÇÃO[[COD]:[UND.]],4,FALSE),"")</f>
        <v/>
      </c>
      <c r="J135" s="8"/>
      <c r="K135" s="58"/>
      <c r="L135" s="9"/>
      <c r="M13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3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3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35" s="6">
        <f>ACOMPANHAMENTO_04[[#This Row],[QUANT]]</f>
        <v>0</v>
      </c>
    </row>
    <row r="136" spans="2:16" s="6" customFormat="1" ht="12.75" x14ac:dyDescent="0.2">
      <c r="B136" s="6" t="str">
        <f>IF(ACOMPANHAMENTO_04[[#This Row],[MAT]]="","",COUNTA($C$8:C136))</f>
        <v/>
      </c>
      <c r="C136" s="3"/>
      <c r="D136" s="26" t="str">
        <f>IFERROR(VLOOKUP(ACOMPANHAMENTO_04[[#This Row],[MAT]],FUNCIONARIOS[],3,FALSE),"")</f>
        <v/>
      </c>
      <c r="E136" s="26" t="str">
        <f>IFERROR(VLOOKUP(ACOMPANHAMENTO_04[[#This Row],[MAT]],FUNCIONARIOS[],4,FALSE),"")</f>
        <v/>
      </c>
      <c r="F136" s="8"/>
      <c r="G136" s="7"/>
      <c r="H136" s="28" t="str">
        <f>IFERROR(VLOOKUP(ACOMPANHAMENTO_04[[#This Row],[COD.S]],TABELA_PRODUÇÃO[[COD]:[SERVIÇOS]],3,FALSE),"")</f>
        <v/>
      </c>
      <c r="I136" s="28" t="str">
        <f>IFERROR(VLOOKUP(ACOMPANHAMENTO_04[[#This Row],[COD.S]],TABELA_PRODUÇÃO[[COD]:[UND.]],4,FALSE),"")</f>
        <v/>
      </c>
      <c r="J136" s="8"/>
      <c r="K136" s="58"/>
      <c r="L136" s="9"/>
      <c r="M13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3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3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36" s="6">
        <f>ACOMPANHAMENTO_04[[#This Row],[QUANT]]</f>
        <v>0</v>
      </c>
    </row>
    <row r="137" spans="2:16" s="6" customFormat="1" ht="12.75" x14ac:dyDescent="0.2">
      <c r="B137" s="6" t="str">
        <f>IF(ACOMPANHAMENTO_04[[#This Row],[MAT]]="","",COUNTA($C$8:C137))</f>
        <v/>
      </c>
      <c r="C137" s="3"/>
      <c r="D137" s="26" t="str">
        <f>IFERROR(VLOOKUP(ACOMPANHAMENTO_04[[#This Row],[MAT]],FUNCIONARIOS[],3,FALSE),"")</f>
        <v/>
      </c>
      <c r="E137" s="26" t="str">
        <f>IFERROR(VLOOKUP(ACOMPANHAMENTO_04[[#This Row],[MAT]],FUNCIONARIOS[],4,FALSE),"")</f>
        <v/>
      </c>
      <c r="F137" s="8"/>
      <c r="G137" s="7"/>
      <c r="H137" s="28" t="str">
        <f>IFERROR(VLOOKUP(ACOMPANHAMENTO_04[[#This Row],[COD.S]],TABELA_PRODUÇÃO[[COD]:[SERVIÇOS]],3,FALSE),"")</f>
        <v/>
      </c>
      <c r="I137" s="28" t="str">
        <f>IFERROR(VLOOKUP(ACOMPANHAMENTO_04[[#This Row],[COD.S]],TABELA_PRODUÇÃO[[COD]:[UND.]],4,FALSE),"")</f>
        <v/>
      </c>
      <c r="J137" s="8"/>
      <c r="K137" s="58"/>
      <c r="L137" s="9"/>
      <c r="M13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3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3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37" s="6">
        <f>ACOMPANHAMENTO_04[[#This Row],[QUANT]]</f>
        <v>0</v>
      </c>
    </row>
    <row r="138" spans="2:16" s="6" customFormat="1" ht="12.75" x14ac:dyDescent="0.2">
      <c r="B138" s="6" t="str">
        <f>IF(ACOMPANHAMENTO_04[[#This Row],[MAT]]="","",COUNTA($C$8:C138))</f>
        <v/>
      </c>
      <c r="C138" s="3"/>
      <c r="D138" s="26" t="str">
        <f>IFERROR(VLOOKUP(ACOMPANHAMENTO_04[[#This Row],[MAT]],FUNCIONARIOS[],3,FALSE),"")</f>
        <v/>
      </c>
      <c r="E138" s="26" t="str">
        <f>IFERROR(VLOOKUP(ACOMPANHAMENTO_04[[#This Row],[MAT]],FUNCIONARIOS[],4,FALSE),"")</f>
        <v/>
      </c>
      <c r="F138" s="8"/>
      <c r="G138" s="7"/>
      <c r="H138" s="28" t="str">
        <f>IFERROR(VLOOKUP(ACOMPANHAMENTO_04[[#This Row],[COD.S]],TABELA_PRODUÇÃO[[COD]:[SERVIÇOS]],3,FALSE),"")</f>
        <v/>
      </c>
      <c r="I138" s="28" t="str">
        <f>IFERROR(VLOOKUP(ACOMPANHAMENTO_04[[#This Row],[COD.S]],TABELA_PRODUÇÃO[[COD]:[UND.]],4,FALSE),"")</f>
        <v/>
      </c>
      <c r="J138" s="8"/>
      <c r="K138" s="58"/>
      <c r="L138" s="9"/>
      <c r="M13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3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3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38" s="6">
        <f>ACOMPANHAMENTO_04[[#This Row],[QUANT]]</f>
        <v>0</v>
      </c>
    </row>
    <row r="139" spans="2:16" s="6" customFormat="1" ht="12.75" x14ac:dyDescent="0.2">
      <c r="B139" s="6" t="str">
        <f>IF(ACOMPANHAMENTO_04[[#This Row],[MAT]]="","",COUNTA($C$8:C139))</f>
        <v/>
      </c>
      <c r="C139" s="3"/>
      <c r="D139" s="26" t="str">
        <f>IFERROR(VLOOKUP(ACOMPANHAMENTO_04[[#This Row],[MAT]],FUNCIONARIOS[],3,FALSE),"")</f>
        <v/>
      </c>
      <c r="E139" s="26" t="str">
        <f>IFERROR(VLOOKUP(ACOMPANHAMENTO_04[[#This Row],[MAT]],FUNCIONARIOS[],4,FALSE),"")</f>
        <v/>
      </c>
      <c r="F139" s="8"/>
      <c r="G139" s="7"/>
      <c r="H139" s="28" t="str">
        <f>IFERROR(VLOOKUP(ACOMPANHAMENTO_04[[#This Row],[COD.S]],TABELA_PRODUÇÃO[[COD]:[SERVIÇOS]],3,FALSE),"")</f>
        <v/>
      </c>
      <c r="I139" s="28" t="str">
        <f>IFERROR(VLOOKUP(ACOMPANHAMENTO_04[[#This Row],[COD.S]],TABELA_PRODUÇÃO[[COD]:[UND.]],4,FALSE),"")</f>
        <v/>
      </c>
      <c r="J139" s="8"/>
      <c r="K139" s="58"/>
      <c r="L139" s="9"/>
      <c r="M13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3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3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39" s="6">
        <f>ACOMPANHAMENTO_04[[#This Row],[QUANT]]</f>
        <v>0</v>
      </c>
    </row>
    <row r="140" spans="2:16" s="6" customFormat="1" ht="12.75" x14ac:dyDescent="0.2">
      <c r="B140" s="6" t="str">
        <f>IF(ACOMPANHAMENTO_04[[#This Row],[MAT]]="","",COUNTA($C$8:C140))</f>
        <v/>
      </c>
      <c r="C140" s="3"/>
      <c r="D140" s="26" t="str">
        <f>IFERROR(VLOOKUP(ACOMPANHAMENTO_04[[#This Row],[MAT]],FUNCIONARIOS[],3,FALSE),"")</f>
        <v/>
      </c>
      <c r="E140" s="26" t="str">
        <f>IFERROR(VLOOKUP(ACOMPANHAMENTO_04[[#This Row],[MAT]],FUNCIONARIOS[],4,FALSE),"")</f>
        <v/>
      </c>
      <c r="F140" s="8"/>
      <c r="G140" s="7"/>
      <c r="H140" s="28" t="str">
        <f>IFERROR(VLOOKUP(ACOMPANHAMENTO_04[[#This Row],[COD.S]],TABELA_PRODUÇÃO[[COD]:[SERVIÇOS]],3,FALSE),"")</f>
        <v/>
      </c>
      <c r="I140" s="28" t="str">
        <f>IFERROR(VLOOKUP(ACOMPANHAMENTO_04[[#This Row],[COD.S]],TABELA_PRODUÇÃO[[COD]:[UND.]],4,FALSE),"")</f>
        <v/>
      </c>
      <c r="J140" s="8"/>
      <c r="K140" s="58"/>
      <c r="L140" s="9"/>
      <c r="M14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4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4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40" s="6">
        <f>ACOMPANHAMENTO_04[[#This Row],[QUANT]]</f>
        <v>0</v>
      </c>
    </row>
    <row r="141" spans="2:16" s="6" customFormat="1" ht="12.75" x14ac:dyDescent="0.2">
      <c r="B141" s="6" t="str">
        <f>IF(ACOMPANHAMENTO_04[[#This Row],[MAT]]="","",COUNTA($C$8:C141))</f>
        <v/>
      </c>
      <c r="C141" s="3"/>
      <c r="D141" s="26" t="str">
        <f>IFERROR(VLOOKUP(ACOMPANHAMENTO_04[[#This Row],[MAT]],FUNCIONARIOS[],3,FALSE),"")</f>
        <v/>
      </c>
      <c r="E141" s="26" t="str">
        <f>IFERROR(VLOOKUP(ACOMPANHAMENTO_04[[#This Row],[MAT]],FUNCIONARIOS[],4,FALSE),"")</f>
        <v/>
      </c>
      <c r="F141" s="8"/>
      <c r="G141" s="7"/>
      <c r="H141" s="28" t="str">
        <f>IFERROR(VLOOKUP(ACOMPANHAMENTO_04[[#This Row],[COD.S]],TABELA_PRODUÇÃO[[COD]:[SERVIÇOS]],3,FALSE),"")</f>
        <v/>
      </c>
      <c r="I141" s="28" t="str">
        <f>IFERROR(VLOOKUP(ACOMPANHAMENTO_04[[#This Row],[COD.S]],TABELA_PRODUÇÃO[[COD]:[UND.]],4,FALSE),"")</f>
        <v/>
      </c>
      <c r="J141" s="8"/>
      <c r="K141" s="58"/>
      <c r="L141" s="9"/>
      <c r="M14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4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4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41" s="6">
        <f>ACOMPANHAMENTO_04[[#This Row],[QUANT]]</f>
        <v>0</v>
      </c>
    </row>
    <row r="142" spans="2:16" s="6" customFormat="1" ht="12.75" x14ac:dyDescent="0.2">
      <c r="B142" s="6" t="str">
        <f>IF(ACOMPANHAMENTO_04[[#This Row],[MAT]]="","",COUNTA($C$8:C142))</f>
        <v/>
      </c>
      <c r="C142" s="3"/>
      <c r="D142" s="26" t="str">
        <f>IFERROR(VLOOKUP(ACOMPANHAMENTO_04[[#This Row],[MAT]],FUNCIONARIOS[],3,FALSE),"")</f>
        <v/>
      </c>
      <c r="E142" s="26" t="str">
        <f>IFERROR(VLOOKUP(ACOMPANHAMENTO_04[[#This Row],[MAT]],FUNCIONARIOS[],4,FALSE),"")</f>
        <v/>
      </c>
      <c r="F142" s="8"/>
      <c r="G142" s="7"/>
      <c r="H142" s="28" t="str">
        <f>IFERROR(VLOOKUP(ACOMPANHAMENTO_04[[#This Row],[COD.S]],TABELA_PRODUÇÃO[[COD]:[SERVIÇOS]],3,FALSE),"")</f>
        <v/>
      </c>
      <c r="I142" s="28" t="str">
        <f>IFERROR(VLOOKUP(ACOMPANHAMENTO_04[[#This Row],[COD.S]],TABELA_PRODUÇÃO[[COD]:[UND.]],4,FALSE),"")</f>
        <v/>
      </c>
      <c r="J142" s="8"/>
      <c r="K142" s="58"/>
      <c r="L142" s="9"/>
      <c r="M14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4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4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42" s="6">
        <f>ACOMPANHAMENTO_04[[#This Row],[QUANT]]</f>
        <v>0</v>
      </c>
    </row>
    <row r="143" spans="2:16" s="6" customFormat="1" ht="12.75" x14ac:dyDescent="0.2">
      <c r="B143" s="6" t="str">
        <f>IF(ACOMPANHAMENTO_04[[#This Row],[MAT]]="","",COUNTA($C$8:C143))</f>
        <v/>
      </c>
      <c r="C143" s="3"/>
      <c r="D143" s="26" t="str">
        <f>IFERROR(VLOOKUP(ACOMPANHAMENTO_04[[#This Row],[MAT]],FUNCIONARIOS[],3,FALSE),"")</f>
        <v/>
      </c>
      <c r="E143" s="26" t="str">
        <f>IFERROR(VLOOKUP(ACOMPANHAMENTO_04[[#This Row],[MAT]],FUNCIONARIOS[],4,FALSE),"")</f>
        <v/>
      </c>
      <c r="F143" s="8"/>
      <c r="G143" s="7"/>
      <c r="H143" s="28" t="str">
        <f>IFERROR(VLOOKUP(ACOMPANHAMENTO_04[[#This Row],[COD.S]],TABELA_PRODUÇÃO[[COD]:[SERVIÇOS]],3,FALSE),"")</f>
        <v/>
      </c>
      <c r="I143" s="28" t="str">
        <f>IFERROR(VLOOKUP(ACOMPANHAMENTO_04[[#This Row],[COD.S]],TABELA_PRODUÇÃO[[COD]:[UND.]],4,FALSE),"")</f>
        <v/>
      </c>
      <c r="J143" s="8"/>
      <c r="K143" s="58"/>
      <c r="L143" s="9"/>
      <c r="M14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4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4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43" s="6">
        <f>ACOMPANHAMENTO_04[[#This Row],[QUANT]]</f>
        <v>0</v>
      </c>
    </row>
    <row r="144" spans="2:16" s="6" customFormat="1" ht="12.75" x14ac:dyDescent="0.2">
      <c r="B144" s="6" t="str">
        <f>IF(ACOMPANHAMENTO_04[[#This Row],[MAT]]="","",COUNTA($C$8:C144))</f>
        <v/>
      </c>
      <c r="C144" s="3"/>
      <c r="D144" s="26" t="str">
        <f>IFERROR(VLOOKUP(ACOMPANHAMENTO_04[[#This Row],[MAT]],FUNCIONARIOS[],3,FALSE),"")</f>
        <v/>
      </c>
      <c r="E144" s="26" t="str">
        <f>IFERROR(VLOOKUP(ACOMPANHAMENTO_04[[#This Row],[MAT]],FUNCIONARIOS[],4,FALSE),"")</f>
        <v/>
      </c>
      <c r="F144" s="8"/>
      <c r="G144" s="7"/>
      <c r="H144" s="28" t="str">
        <f>IFERROR(VLOOKUP(ACOMPANHAMENTO_04[[#This Row],[COD.S]],TABELA_PRODUÇÃO[[COD]:[SERVIÇOS]],3,FALSE),"")</f>
        <v/>
      </c>
      <c r="I144" s="28" t="str">
        <f>IFERROR(VLOOKUP(ACOMPANHAMENTO_04[[#This Row],[COD.S]],TABELA_PRODUÇÃO[[COD]:[UND.]],4,FALSE),"")</f>
        <v/>
      </c>
      <c r="J144" s="8"/>
      <c r="K144" s="58"/>
      <c r="L144" s="9"/>
      <c r="M14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4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4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44" s="6">
        <f>ACOMPANHAMENTO_04[[#This Row],[QUANT]]</f>
        <v>0</v>
      </c>
    </row>
    <row r="145" spans="2:16" s="6" customFormat="1" ht="12.75" x14ac:dyDescent="0.2">
      <c r="B145" s="6" t="str">
        <f>IF(ACOMPANHAMENTO_04[[#This Row],[MAT]]="","",COUNTA($C$8:C145))</f>
        <v/>
      </c>
      <c r="C145" s="3"/>
      <c r="D145" s="26" t="str">
        <f>IFERROR(VLOOKUP(ACOMPANHAMENTO_04[[#This Row],[MAT]],FUNCIONARIOS[],3,FALSE),"")</f>
        <v/>
      </c>
      <c r="E145" s="26" t="str">
        <f>IFERROR(VLOOKUP(ACOMPANHAMENTO_04[[#This Row],[MAT]],FUNCIONARIOS[],4,FALSE),"")</f>
        <v/>
      </c>
      <c r="F145" s="8"/>
      <c r="G145" s="7"/>
      <c r="H145" s="28" t="str">
        <f>IFERROR(VLOOKUP(ACOMPANHAMENTO_04[[#This Row],[COD.S]],TABELA_PRODUÇÃO[[COD]:[SERVIÇOS]],3,FALSE),"")</f>
        <v/>
      </c>
      <c r="I145" s="28" t="str">
        <f>IFERROR(VLOOKUP(ACOMPANHAMENTO_04[[#This Row],[COD.S]],TABELA_PRODUÇÃO[[COD]:[UND.]],4,FALSE),"")</f>
        <v/>
      </c>
      <c r="J145" s="8"/>
      <c r="K145" s="58"/>
      <c r="L145" s="9"/>
      <c r="M14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4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4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45" s="6">
        <f>ACOMPANHAMENTO_04[[#This Row],[QUANT]]</f>
        <v>0</v>
      </c>
    </row>
    <row r="146" spans="2:16" s="6" customFormat="1" ht="12.75" x14ac:dyDescent="0.2">
      <c r="B146" s="6" t="str">
        <f>IF(ACOMPANHAMENTO_04[[#This Row],[MAT]]="","",COUNTA($C$8:C146))</f>
        <v/>
      </c>
      <c r="C146" s="3"/>
      <c r="D146" s="26" t="str">
        <f>IFERROR(VLOOKUP(ACOMPANHAMENTO_04[[#This Row],[MAT]],FUNCIONARIOS[],3,FALSE),"")</f>
        <v/>
      </c>
      <c r="E146" s="26" t="str">
        <f>IFERROR(VLOOKUP(ACOMPANHAMENTO_04[[#This Row],[MAT]],FUNCIONARIOS[],4,FALSE),"")</f>
        <v/>
      </c>
      <c r="F146" s="8"/>
      <c r="G146" s="7"/>
      <c r="H146" s="28" t="str">
        <f>IFERROR(VLOOKUP(ACOMPANHAMENTO_04[[#This Row],[COD.S]],TABELA_PRODUÇÃO[[COD]:[SERVIÇOS]],3,FALSE),"")</f>
        <v/>
      </c>
      <c r="I146" s="28" t="str">
        <f>IFERROR(VLOOKUP(ACOMPANHAMENTO_04[[#This Row],[COD.S]],TABELA_PRODUÇÃO[[COD]:[UND.]],4,FALSE),"")</f>
        <v/>
      </c>
      <c r="J146" s="8"/>
      <c r="K146" s="58"/>
      <c r="L146" s="9"/>
      <c r="M14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4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4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46" s="6">
        <f>ACOMPANHAMENTO_04[[#This Row],[QUANT]]</f>
        <v>0</v>
      </c>
    </row>
    <row r="147" spans="2:16" s="6" customFormat="1" ht="12.75" x14ac:dyDescent="0.2">
      <c r="B147" s="6" t="str">
        <f>IF(ACOMPANHAMENTO_04[[#This Row],[MAT]]="","",COUNTA($C$8:C147))</f>
        <v/>
      </c>
      <c r="C147" s="3"/>
      <c r="D147" s="26" t="str">
        <f>IFERROR(VLOOKUP(ACOMPANHAMENTO_04[[#This Row],[MAT]],FUNCIONARIOS[],3,FALSE),"")</f>
        <v/>
      </c>
      <c r="E147" s="26" t="str">
        <f>IFERROR(VLOOKUP(ACOMPANHAMENTO_04[[#This Row],[MAT]],FUNCIONARIOS[],4,FALSE),"")</f>
        <v/>
      </c>
      <c r="F147" s="8"/>
      <c r="G147" s="7"/>
      <c r="H147" s="28" t="str">
        <f>IFERROR(VLOOKUP(ACOMPANHAMENTO_04[[#This Row],[COD.S]],TABELA_PRODUÇÃO[[COD]:[SERVIÇOS]],3,FALSE),"")</f>
        <v/>
      </c>
      <c r="I147" s="28" t="str">
        <f>IFERROR(VLOOKUP(ACOMPANHAMENTO_04[[#This Row],[COD.S]],TABELA_PRODUÇÃO[[COD]:[UND.]],4,FALSE),"")</f>
        <v/>
      </c>
      <c r="J147" s="8"/>
      <c r="K147" s="58"/>
      <c r="L147" s="9"/>
      <c r="M14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4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4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47" s="6">
        <f>ACOMPANHAMENTO_04[[#This Row],[QUANT]]</f>
        <v>0</v>
      </c>
    </row>
    <row r="148" spans="2:16" s="6" customFormat="1" ht="12.75" x14ac:dyDescent="0.2">
      <c r="B148" s="6" t="str">
        <f>IF(ACOMPANHAMENTO_04[[#This Row],[MAT]]="","",COUNTA($C$8:C148))</f>
        <v/>
      </c>
      <c r="C148" s="3"/>
      <c r="D148" s="26" t="str">
        <f>IFERROR(VLOOKUP(ACOMPANHAMENTO_04[[#This Row],[MAT]],FUNCIONARIOS[],3,FALSE),"")</f>
        <v/>
      </c>
      <c r="E148" s="26" t="str">
        <f>IFERROR(VLOOKUP(ACOMPANHAMENTO_04[[#This Row],[MAT]],FUNCIONARIOS[],4,FALSE),"")</f>
        <v/>
      </c>
      <c r="F148" s="8"/>
      <c r="G148" s="7"/>
      <c r="H148" s="28" t="str">
        <f>IFERROR(VLOOKUP(ACOMPANHAMENTO_04[[#This Row],[COD.S]],TABELA_PRODUÇÃO[[COD]:[SERVIÇOS]],3,FALSE),"")</f>
        <v/>
      </c>
      <c r="I148" s="28" t="str">
        <f>IFERROR(VLOOKUP(ACOMPANHAMENTO_04[[#This Row],[COD.S]],TABELA_PRODUÇÃO[[COD]:[UND.]],4,FALSE),"")</f>
        <v/>
      </c>
      <c r="J148" s="8"/>
      <c r="K148" s="58"/>
      <c r="L148" s="9"/>
      <c r="M14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4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4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48" s="6">
        <f>ACOMPANHAMENTO_04[[#This Row],[QUANT]]</f>
        <v>0</v>
      </c>
    </row>
    <row r="149" spans="2:16" s="6" customFormat="1" ht="12.75" x14ac:dyDescent="0.2">
      <c r="B149" s="6" t="str">
        <f>IF(ACOMPANHAMENTO_04[[#This Row],[MAT]]="","",COUNTA($C$8:C149))</f>
        <v/>
      </c>
      <c r="C149" s="3"/>
      <c r="D149" s="26" t="str">
        <f>IFERROR(VLOOKUP(ACOMPANHAMENTO_04[[#This Row],[MAT]],FUNCIONARIOS[],3,FALSE),"")</f>
        <v/>
      </c>
      <c r="E149" s="26" t="str">
        <f>IFERROR(VLOOKUP(ACOMPANHAMENTO_04[[#This Row],[MAT]],FUNCIONARIOS[],4,FALSE),"")</f>
        <v/>
      </c>
      <c r="F149" s="8"/>
      <c r="G149" s="7"/>
      <c r="H149" s="28" t="str">
        <f>IFERROR(VLOOKUP(ACOMPANHAMENTO_04[[#This Row],[COD.S]],TABELA_PRODUÇÃO[[COD]:[SERVIÇOS]],3,FALSE),"")</f>
        <v/>
      </c>
      <c r="I149" s="28" t="str">
        <f>IFERROR(VLOOKUP(ACOMPANHAMENTO_04[[#This Row],[COD.S]],TABELA_PRODUÇÃO[[COD]:[UND.]],4,FALSE),"")</f>
        <v/>
      </c>
      <c r="J149" s="8"/>
      <c r="K149" s="58"/>
      <c r="L149" s="9"/>
      <c r="M14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4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4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49" s="6">
        <f>ACOMPANHAMENTO_04[[#This Row],[QUANT]]</f>
        <v>0</v>
      </c>
    </row>
    <row r="150" spans="2:16" s="6" customFormat="1" ht="12.75" x14ac:dyDescent="0.2">
      <c r="B150" s="6" t="str">
        <f>IF(ACOMPANHAMENTO_04[[#This Row],[MAT]]="","",COUNTA($C$8:C150))</f>
        <v/>
      </c>
      <c r="C150" s="3"/>
      <c r="D150" s="26" t="str">
        <f>IFERROR(VLOOKUP(ACOMPANHAMENTO_04[[#This Row],[MAT]],FUNCIONARIOS[],3,FALSE),"")</f>
        <v/>
      </c>
      <c r="E150" s="26" t="str">
        <f>IFERROR(VLOOKUP(ACOMPANHAMENTO_04[[#This Row],[MAT]],FUNCIONARIOS[],4,FALSE),"")</f>
        <v/>
      </c>
      <c r="F150" s="8"/>
      <c r="G150" s="7"/>
      <c r="H150" s="28" t="str">
        <f>IFERROR(VLOOKUP(ACOMPANHAMENTO_04[[#This Row],[COD.S]],TABELA_PRODUÇÃO[[COD]:[SERVIÇOS]],3,FALSE),"")</f>
        <v/>
      </c>
      <c r="I150" s="28" t="str">
        <f>IFERROR(VLOOKUP(ACOMPANHAMENTO_04[[#This Row],[COD.S]],TABELA_PRODUÇÃO[[COD]:[UND.]],4,FALSE),"")</f>
        <v/>
      </c>
      <c r="J150" s="8"/>
      <c r="K150" s="58"/>
      <c r="L150" s="9"/>
      <c r="M15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5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5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50" s="6">
        <f>ACOMPANHAMENTO_04[[#This Row],[QUANT]]</f>
        <v>0</v>
      </c>
    </row>
    <row r="151" spans="2:16" s="6" customFormat="1" ht="12.75" x14ac:dyDescent="0.2">
      <c r="B151" s="6" t="str">
        <f>IF(ACOMPANHAMENTO_04[[#This Row],[MAT]]="","",COUNTA($C$8:C151))</f>
        <v/>
      </c>
      <c r="C151" s="3"/>
      <c r="D151" s="26" t="str">
        <f>IFERROR(VLOOKUP(ACOMPANHAMENTO_04[[#This Row],[MAT]],FUNCIONARIOS[],3,FALSE),"")</f>
        <v/>
      </c>
      <c r="E151" s="26" t="str">
        <f>IFERROR(VLOOKUP(ACOMPANHAMENTO_04[[#This Row],[MAT]],FUNCIONARIOS[],4,FALSE),"")</f>
        <v/>
      </c>
      <c r="F151" s="8"/>
      <c r="G151" s="7"/>
      <c r="H151" s="28" t="str">
        <f>IFERROR(VLOOKUP(ACOMPANHAMENTO_04[[#This Row],[COD.S]],TABELA_PRODUÇÃO[[COD]:[SERVIÇOS]],3,FALSE),"")</f>
        <v/>
      </c>
      <c r="I151" s="28" t="str">
        <f>IFERROR(VLOOKUP(ACOMPANHAMENTO_04[[#This Row],[COD.S]],TABELA_PRODUÇÃO[[COD]:[UND.]],4,FALSE),"")</f>
        <v/>
      </c>
      <c r="J151" s="8"/>
      <c r="K151" s="58"/>
      <c r="L151" s="9"/>
      <c r="M15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5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5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51" s="6">
        <f>ACOMPANHAMENTO_04[[#This Row],[QUANT]]</f>
        <v>0</v>
      </c>
    </row>
    <row r="152" spans="2:16" s="6" customFormat="1" ht="12.75" x14ac:dyDescent="0.2">
      <c r="B152" s="6" t="str">
        <f>IF(ACOMPANHAMENTO_04[[#This Row],[MAT]]="","",COUNTA($C$8:C152))</f>
        <v/>
      </c>
      <c r="C152" s="3"/>
      <c r="D152" s="26" t="str">
        <f>IFERROR(VLOOKUP(ACOMPANHAMENTO_04[[#This Row],[MAT]],FUNCIONARIOS[],3,FALSE),"")</f>
        <v/>
      </c>
      <c r="E152" s="26" t="str">
        <f>IFERROR(VLOOKUP(ACOMPANHAMENTO_04[[#This Row],[MAT]],FUNCIONARIOS[],4,FALSE),"")</f>
        <v/>
      </c>
      <c r="F152" s="8"/>
      <c r="G152" s="7"/>
      <c r="H152" s="28" t="str">
        <f>IFERROR(VLOOKUP(ACOMPANHAMENTO_04[[#This Row],[COD.S]],TABELA_PRODUÇÃO[[COD]:[SERVIÇOS]],3,FALSE),"")</f>
        <v/>
      </c>
      <c r="I152" s="28" t="str">
        <f>IFERROR(VLOOKUP(ACOMPANHAMENTO_04[[#This Row],[COD.S]],TABELA_PRODUÇÃO[[COD]:[UND.]],4,FALSE),"")</f>
        <v/>
      </c>
      <c r="J152" s="8"/>
      <c r="K152" s="58"/>
      <c r="L152" s="9"/>
      <c r="M15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5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5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52" s="6">
        <f>ACOMPANHAMENTO_04[[#This Row],[QUANT]]</f>
        <v>0</v>
      </c>
    </row>
    <row r="153" spans="2:16" s="6" customFormat="1" ht="12.75" x14ac:dyDescent="0.2">
      <c r="B153" s="6" t="str">
        <f>IF(ACOMPANHAMENTO_04[[#This Row],[MAT]]="","",COUNTA($C$8:C153))</f>
        <v/>
      </c>
      <c r="C153" s="3"/>
      <c r="D153" s="26" t="str">
        <f>IFERROR(VLOOKUP(ACOMPANHAMENTO_04[[#This Row],[MAT]],FUNCIONARIOS[],3,FALSE),"")</f>
        <v/>
      </c>
      <c r="E153" s="26" t="str">
        <f>IFERROR(VLOOKUP(ACOMPANHAMENTO_04[[#This Row],[MAT]],FUNCIONARIOS[],4,FALSE),"")</f>
        <v/>
      </c>
      <c r="F153" s="8"/>
      <c r="G153" s="7"/>
      <c r="H153" s="28" t="str">
        <f>IFERROR(VLOOKUP(ACOMPANHAMENTO_04[[#This Row],[COD.S]],TABELA_PRODUÇÃO[[COD]:[SERVIÇOS]],3,FALSE),"")</f>
        <v/>
      </c>
      <c r="I153" s="28" t="str">
        <f>IFERROR(VLOOKUP(ACOMPANHAMENTO_04[[#This Row],[COD.S]],TABELA_PRODUÇÃO[[COD]:[UND.]],4,FALSE),"")</f>
        <v/>
      </c>
      <c r="J153" s="8"/>
      <c r="K153" s="58"/>
      <c r="L153" s="9"/>
      <c r="M15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5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5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53" s="6">
        <f>ACOMPANHAMENTO_04[[#This Row],[QUANT]]</f>
        <v>0</v>
      </c>
    </row>
    <row r="154" spans="2:16" s="6" customFormat="1" ht="12.75" x14ac:dyDescent="0.2">
      <c r="B154" s="6" t="str">
        <f>IF(ACOMPANHAMENTO_04[[#This Row],[MAT]]="","",COUNTA($C$8:C154))</f>
        <v/>
      </c>
      <c r="C154" s="3"/>
      <c r="D154" s="26" t="str">
        <f>IFERROR(VLOOKUP(ACOMPANHAMENTO_04[[#This Row],[MAT]],FUNCIONARIOS[],3,FALSE),"")</f>
        <v/>
      </c>
      <c r="E154" s="26" t="str">
        <f>IFERROR(VLOOKUP(ACOMPANHAMENTO_04[[#This Row],[MAT]],FUNCIONARIOS[],4,FALSE),"")</f>
        <v/>
      </c>
      <c r="F154" s="8"/>
      <c r="G154" s="7"/>
      <c r="H154" s="28" t="str">
        <f>IFERROR(VLOOKUP(ACOMPANHAMENTO_04[[#This Row],[COD.S]],TABELA_PRODUÇÃO[[COD]:[SERVIÇOS]],3,FALSE),"")</f>
        <v/>
      </c>
      <c r="I154" s="28" t="str">
        <f>IFERROR(VLOOKUP(ACOMPANHAMENTO_04[[#This Row],[COD.S]],TABELA_PRODUÇÃO[[COD]:[UND.]],4,FALSE),"")</f>
        <v/>
      </c>
      <c r="J154" s="8"/>
      <c r="K154" s="58"/>
      <c r="L154" s="9"/>
      <c r="M15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5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5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54" s="6">
        <f>ACOMPANHAMENTO_04[[#This Row],[QUANT]]</f>
        <v>0</v>
      </c>
    </row>
    <row r="155" spans="2:16" s="6" customFormat="1" ht="12.75" x14ac:dyDescent="0.2">
      <c r="B155" s="6" t="str">
        <f>IF(ACOMPANHAMENTO_04[[#This Row],[MAT]]="","",COUNTA($C$8:C155))</f>
        <v/>
      </c>
      <c r="C155" s="3"/>
      <c r="D155" s="26" t="str">
        <f>IFERROR(VLOOKUP(ACOMPANHAMENTO_04[[#This Row],[MAT]],FUNCIONARIOS[],3,FALSE),"")</f>
        <v/>
      </c>
      <c r="E155" s="26" t="str">
        <f>IFERROR(VLOOKUP(ACOMPANHAMENTO_04[[#This Row],[MAT]],FUNCIONARIOS[],4,FALSE),"")</f>
        <v/>
      </c>
      <c r="F155" s="8"/>
      <c r="G155" s="7"/>
      <c r="H155" s="28" t="str">
        <f>IFERROR(VLOOKUP(ACOMPANHAMENTO_04[[#This Row],[COD.S]],TABELA_PRODUÇÃO[[COD]:[SERVIÇOS]],3,FALSE),"")</f>
        <v/>
      </c>
      <c r="I155" s="28" t="str">
        <f>IFERROR(VLOOKUP(ACOMPANHAMENTO_04[[#This Row],[COD.S]],TABELA_PRODUÇÃO[[COD]:[UND.]],4,FALSE),"")</f>
        <v/>
      </c>
      <c r="J155" s="8"/>
      <c r="K155" s="58"/>
      <c r="L155" s="9"/>
      <c r="M15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5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5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55" s="6">
        <f>ACOMPANHAMENTO_04[[#This Row],[QUANT]]</f>
        <v>0</v>
      </c>
    </row>
    <row r="156" spans="2:16" s="6" customFormat="1" ht="12.75" x14ac:dyDescent="0.2">
      <c r="B156" s="6" t="str">
        <f>IF(ACOMPANHAMENTO_04[[#This Row],[MAT]]="","",COUNTA($C$8:C156))</f>
        <v/>
      </c>
      <c r="C156" s="3"/>
      <c r="D156" s="26" t="str">
        <f>IFERROR(VLOOKUP(ACOMPANHAMENTO_04[[#This Row],[MAT]],FUNCIONARIOS[],3,FALSE),"")</f>
        <v/>
      </c>
      <c r="E156" s="26" t="str">
        <f>IFERROR(VLOOKUP(ACOMPANHAMENTO_04[[#This Row],[MAT]],FUNCIONARIOS[],4,FALSE),"")</f>
        <v/>
      </c>
      <c r="F156" s="8"/>
      <c r="G156" s="7"/>
      <c r="H156" s="28" t="str">
        <f>IFERROR(VLOOKUP(ACOMPANHAMENTO_04[[#This Row],[COD.S]],TABELA_PRODUÇÃO[[COD]:[SERVIÇOS]],3,FALSE),"")</f>
        <v/>
      </c>
      <c r="I156" s="28" t="str">
        <f>IFERROR(VLOOKUP(ACOMPANHAMENTO_04[[#This Row],[COD.S]],TABELA_PRODUÇÃO[[COD]:[UND.]],4,FALSE),"")</f>
        <v/>
      </c>
      <c r="J156" s="8"/>
      <c r="K156" s="58"/>
      <c r="L156" s="9"/>
      <c r="M15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5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5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56" s="6">
        <f>ACOMPANHAMENTO_04[[#This Row],[QUANT]]</f>
        <v>0</v>
      </c>
    </row>
    <row r="157" spans="2:16" s="6" customFormat="1" ht="12.75" x14ac:dyDescent="0.2">
      <c r="B157" s="6" t="str">
        <f>IF(ACOMPANHAMENTO_04[[#This Row],[MAT]]="","",COUNTA($C$8:C157))</f>
        <v/>
      </c>
      <c r="C157" s="3"/>
      <c r="D157" s="26" t="str">
        <f>IFERROR(VLOOKUP(ACOMPANHAMENTO_04[[#This Row],[MAT]],FUNCIONARIOS[],3,FALSE),"")</f>
        <v/>
      </c>
      <c r="E157" s="26" t="str">
        <f>IFERROR(VLOOKUP(ACOMPANHAMENTO_04[[#This Row],[MAT]],FUNCIONARIOS[],4,FALSE),"")</f>
        <v/>
      </c>
      <c r="F157" s="8"/>
      <c r="G157" s="7"/>
      <c r="H157" s="28" t="str">
        <f>IFERROR(VLOOKUP(ACOMPANHAMENTO_04[[#This Row],[COD.S]],TABELA_PRODUÇÃO[[COD]:[SERVIÇOS]],3,FALSE),"")</f>
        <v/>
      </c>
      <c r="I157" s="28" t="str">
        <f>IFERROR(VLOOKUP(ACOMPANHAMENTO_04[[#This Row],[COD.S]],TABELA_PRODUÇÃO[[COD]:[UND.]],4,FALSE),"")</f>
        <v/>
      </c>
      <c r="J157" s="8"/>
      <c r="K157" s="58"/>
      <c r="L157" s="9"/>
      <c r="M15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5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5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57" s="6">
        <f>ACOMPANHAMENTO_04[[#This Row],[QUANT]]</f>
        <v>0</v>
      </c>
    </row>
    <row r="158" spans="2:16" s="6" customFormat="1" ht="12.75" x14ac:dyDescent="0.2">
      <c r="B158" s="6" t="str">
        <f>IF(ACOMPANHAMENTO_04[[#This Row],[MAT]]="","",COUNTA($C$8:C158))</f>
        <v/>
      </c>
      <c r="C158" s="3"/>
      <c r="D158" s="26" t="str">
        <f>IFERROR(VLOOKUP(ACOMPANHAMENTO_04[[#This Row],[MAT]],FUNCIONARIOS[],3,FALSE),"")</f>
        <v/>
      </c>
      <c r="E158" s="26" t="str">
        <f>IFERROR(VLOOKUP(ACOMPANHAMENTO_04[[#This Row],[MAT]],FUNCIONARIOS[],4,FALSE),"")</f>
        <v/>
      </c>
      <c r="F158" s="8"/>
      <c r="G158" s="7"/>
      <c r="H158" s="28" t="str">
        <f>IFERROR(VLOOKUP(ACOMPANHAMENTO_04[[#This Row],[COD.S]],TABELA_PRODUÇÃO[[COD]:[SERVIÇOS]],3,FALSE),"")</f>
        <v/>
      </c>
      <c r="I158" s="28" t="str">
        <f>IFERROR(VLOOKUP(ACOMPANHAMENTO_04[[#This Row],[COD.S]],TABELA_PRODUÇÃO[[COD]:[UND.]],4,FALSE),"")</f>
        <v/>
      </c>
      <c r="J158" s="8"/>
      <c r="K158" s="58"/>
      <c r="L158" s="9"/>
      <c r="M15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5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5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58" s="6">
        <f>ACOMPANHAMENTO_04[[#This Row],[QUANT]]</f>
        <v>0</v>
      </c>
    </row>
    <row r="159" spans="2:16" s="6" customFormat="1" ht="12.75" x14ac:dyDescent="0.2">
      <c r="B159" s="6" t="str">
        <f>IF(ACOMPANHAMENTO_04[[#This Row],[MAT]]="","",COUNTA($C$8:C159))</f>
        <v/>
      </c>
      <c r="C159" s="3"/>
      <c r="D159" s="26" t="str">
        <f>IFERROR(VLOOKUP(ACOMPANHAMENTO_04[[#This Row],[MAT]],FUNCIONARIOS[],3,FALSE),"")</f>
        <v/>
      </c>
      <c r="E159" s="26" t="str">
        <f>IFERROR(VLOOKUP(ACOMPANHAMENTO_04[[#This Row],[MAT]],FUNCIONARIOS[],4,FALSE),"")</f>
        <v/>
      </c>
      <c r="F159" s="8"/>
      <c r="G159" s="7"/>
      <c r="H159" s="28" t="str">
        <f>IFERROR(VLOOKUP(ACOMPANHAMENTO_04[[#This Row],[COD.S]],TABELA_PRODUÇÃO[[COD]:[SERVIÇOS]],3,FALSE),"")</f>
        <v/>
      </c>
      <c r="I159" s="28" t="str">
        <f>IFERROR(VLOOKUP(ACOMPANHAMENTO_04[[#This Row],[COD.S]],TABELA_PRODUÇÃO[[COD]:[UND.]],4,FALSE),"")</f>
        <v/>
      </c>
      <c r="J159" s="8"/>
      <c r="K159" s="58"/>
      <c r="L159" s="9"/>
      <c r="M15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5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5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59" s="6">
        <f>ACOMPANHAMENTO_04[[#This Row],[QUANT]]</f>
        <v>0</v>
      </c>
    </row>
    <row r="160" spans="2:16" s="6" customFormat="1" ht="12.75" x14ac:dyDescent="0.2">
      <c r="B160" s="6" t="str">
        <f>IF(ACOMPANHAMENTO_04[[#This Row],[MAT]]="","",COUNTA($C$8:C160))</f>
        <v/>
      </c>
      <c r="C160" s="3"/>
      <c r="D160" s="26" t="str">
        <f>IFERROR(VLOOKUP(ACOMPANHAMENTO_04[[#This Row],[MAT]],FUNCIONARIOS[],3,FALSE),"")</f>
        <v/>
      </c>
      <c r="E160" s="26" t="str">
        <f>IFERROR(VLOOKUP(ACOMPANHAMENTO_04[[#This Row],[MAT]],FUNCIONARIOS[],4,FALSE),"")</f>
        <v/>
      </c>
      <c r="F160" s="8"/>
      <c r="G160" s="7"/>
      <c r="H160" s="28" t="str">
        <f>IFERROR(VLOOKUP(ACOMPANHAMENTO_04[[#This Row],[COD.S]],TABELA_PRODUÇÃO[[COD]:[SERVIÇOS]],3,FALSE),"")</f>
        <v/>
      </c>
      <c r="I160" s="28" t="str">
        <f>IFERROR(VLOOKUP(ACOMPANHAMENTO_04[[#This Row],[COD.S]],TABELA_PRODUÇÃO[[COD]:[UND.]],4,FALSE),"")</f>
        <v/>
      </c>
      <c r="J160" s="8"/>
      <c r="K160" s="58"/>
      <c r="L160" s="9"/>
      <c r="M16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6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6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60" s="6">
        <f>ACOMPANHAMENTO_04[[#This Row],[QUANT]]</f>
        <v>0</v>
      </c>
    </row>
    <row r="161" spans="2:16" s="6" customFormat="1" ht="12.75" x14ac:dyDescent="0.2">
      <c r="B161" s="6" t="str">
        <f>IF(ACOMPANHAMENTO_04[[#This Row],[MAT]]="","",COUNTA($C$8:C161))</f>
        <v/>
      </c>
      <c r="C161" s="3"/>
      <c r="D161" s="26" t="str">
        <f>IFERROR(VLOOKUP(ACOMPANHAMENTO_04[[#This Row],[MAT]],FUNCIONARIOS[],3,FALSE),"")</f>
        <v/>
      </c>
      <c r="E161" s="26" t="str">
        <f>IFERROR(VLOOKUP(ACOMPANHAMENTO_04[[#This Row],[MAT]],FUNCIONARIOS[],4,FALSE),"")</f>
        <v/>
      </c>
      <c r="F161" s="8"/>
      <c r="G161" s="7"/>
      <c r="H161" s="28" t="str">
        <f>IFERROR(VLOOKUP(ACOMPANHAMENTO_04[[#This Row],[COD.S]],TABELA_PRODUÇÃO[[COD]:[SERVIÇOS]],3,FALSE),"")</f>
        <v/>
      </c>
      <c r="I161" s="28" t="str">
        <f>IFERROR(VLOOKUP(ACOMPANHAMENTO_04[[#This Row],[COD.S]],TABELA_PRODUÇÃO[[COD]:[UND.]],4,FALSE),"")</f>
        <v/>
      </c>
      <c r="J161" s="8"/>
      <c r="K161" s="58"/>
      <c r="L161" s="9"/>
      <c r="M16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6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6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61" s="6">
        <f>ACOMPANHAMENTO_04[[#This Row],[QUANT]]</f>
        <v>0</v>
      </c>
    </row>
    <row r="162" spans="2:16" s="6" customFormat="1" ht="12.75" x14ac:dyDescent="0.2">
      <c r="B162" s="6" t="str">
        <f>IF(ACOMPANHAMENTO_04[[#This Row],[MAT]]="","",COUNTA($C$8:C162))</f>
        <v/>
      </c>
      <c r="C162" s="3"/>
      <c r="D162" s="26" t="str">
        <f>IFERROR(VLOOKUP(ACOMPANHAMENTO_04[[#This Row],[MAT]],FUNCIONARIOS[],3,FALSE),"")</f>
        <v/>
      </c>
      <c r="E162" s="26" t="str">
        <f>IFERROR(VLOOKUP(ACOMPANHAMENTO_04[[#This Row],[MAT]],FUNCIONARIOS[],4,FALSE),"")</f>
        <v/>
      </c>
      <c r="F162" s="8"/>
      <c r="G162" s="7"/>
      <c r="H162" s="28" t="str">
        <f>IFERROR(VLOOKUP(ACOMPANHAMENTO_04[[#This Row],[COD.S]],TABELA_PRODUÇÃO[[COD]:[SERVIÇOS]],3,FALSE),"")</f>
        <v/>
      </c>
      <c r="I162" s="28" t="str">
        <f>IFERROR(VLOOKUP(ACOMPANHAMENTO_04[[#This Row],[COD.S]],TABELA_PRODUÇÃO[[COD]:[UND.]],4,FALSE),"")</f>
        <v/>
      </c>
      <c r="J162" s="8"/>
      <c r="K162" s="58"/>
      <c r="L162" s="9"/>
      <c r="M16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6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6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62" s="6">
        <f>ACOMPANHAMENTO_04[[#This Row],[QUANT]]</f>
        <v>0</v>
      </c>
    </row>
    <row r="163" spans="2:16" s="6" customFormat="1" ht="12.75" x14ac:dyDescent="0.2">
      <c r="B163" s="6" t="str">
        <f>IF(ACOMPANHAMENTO_04[[#This Row],[MAT]]="","",COUNTA($C$8:C163))</f>
        <v/>
      </c>
      <c r="C163" s="3"/>
      <c r="D163" s="26" t="str">
        <f>IFERROR(VLOOKUP(ACOMPANHAMENTO_04[[#This Row],[MAT]],FUNCIONARIOS[],3,FALSE),"")</f>
        <v/>
      </c>
      <c r="E163" s="26" t="str">
        <f>IFERROR(VLOOKUP(ACOMPANHAMENTO_04[[#This Row],[MAT]],FUNCIONARIOS[],4,FALSE),"")</f>
        <v/>
      </c>
      <c r="F163" s="8"/>
      <c r="G163" s="7"/>
      <c r="H163" s="28" t="str">
        <f>IFERROR(VLOOKUP(ACOMPANHAMENTO_04[[#This Row],[COD.S]],TABELA_PRODUÇÃO[[COD]:[SERVIÇOS]],3,FALSE),"")</f>
        <v/>
      </c>
      <c r="I163" s="28" t="str">
        <f>IFERROR(VLOOKUP(ACOMPANHAMENTO_04[[#This Row],[COD.S]],TABELA_PRODUÇÃO[[COD]:[UND.]],4,FALSE),"")</f>
        <v/>
      </c>
      <c r="J163" s="8"/>
      <c r="K163" s="58"/>
      <c r="L163" s="9"/>
      <c r="M16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6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6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63" s="6">
        <f>ACOMPANHAMENTO_04[[#This Row],[QUANT]]</f>
        <v>0</v>
      </c>
    </row>
    <row r="164" spans="2:16" s="6" customFormat="1" ht="12.75" x14ac:dyDescent="0.2">
      <c r="B164" s="6" t="str">
        <f>IF(ACOMPANHAMENTO_04[[#This Row],[MAT]]="","",COUNTA($C$8:C164))</f>
        <v/>
      </c>
      <c r="C164" s="3"/>
      <c r="D164" s="26" t="str">
        <f>IFERROR(VLOOKUP(ACOMPANHAMENTO_04[[#This Row],[MAT]],FUNCIONARIOS[],3,FALSE),"")</f>
        <v/>
      </c>
      <c r="E164" s="26" t="str">
        <f>IFERROR(VLOOKUP(ACOMPANHAMENTO_04[[#This Row],[MAT]],FUNCIONARIOS[],4,FALSE),"")</f>
        <v/>
      </c>
      <c r="F164" s="8"/>
      <c r="G164" s="7"/>
      <c r="H164" s="28" t="str">
        <f>IFERROR(VLOOKUP(ACOMPANHAMENTO_04[[#This Row],[COD.S]],TABELA_PRODUÇÃO[[COD]:[SERVIÇOS]],3,FALSE),"")</f>
        <v/>
      </c>
      <c r="I164" s="28" t="str">
        <f>IFERROR(VLOOKUP(ACOMPANHAMENTO_04[[#This Row],[COD.S]],TABELA_PRODUÇÃO[[COD]:[UND.]],4,FALSE),"")</f>
        <v/>
      </c>
      <c r="J164" s="8"/>
      <c r="K164" s="58"/>
      <c r="L164" s="9"/>
      <c r="M16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6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6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64" s="6">
        <f>ACOMPANHAMENTO_04[[#This Row],[QUANT]]</f>
        <v>0</v>
      </c>
    </row>
    <row r="165" spans="2:16" s="6" customFormat="1" ht="12.75" x14ac:dyDescent="0.2">
      <c r="B165" s="6" t="str">
        <f>IF(ACOMPANHAMENTO_04[[#This Row],[MAT]]="","",COUNTA($C$8:C165))</f>
        <v/>
      </c>
      <c r="C165" s="3"/>
      <c r="D165" s="26" t="str">
        <f>IFERROR(VLOOKUP(ACOMPANHAMENTO_04[[#This Row],[MAT]],FUNCIONARIOS[],3,FALSE),"")</f>
        <v/>
      </c>
      <c r="E165" s="26" t="str">
        <f>IFERROR(VLOOKUP(ACOMPANHAMENTO_04[[#This Row],[MAT]],FUNCIONARIOS[],4,FALSE),"")</f>
        <v/>
      </c>
      <c r="F165" s="8"/>
      <c r="G165" s="7"/>
      <c r="H165" s="28" t="str">
        <f>IFERROR(VLOOKUP(ACOMPANHAMENTO_04[[#This Row],[COD.S]],TABELA_PRODUÇÃO[[COD]:[SERVIÇOS]],3,FALSE),"")</f>
        <v/>
      </c>
      <c r="I165" s="28" t="str">
        <f>IFERROR(VLOOKUP(ACOMPANHAMENTO_04[[#This Row],[COD.S]],TABELA_PRODUÇÃO[[COD]:[UND.]],4,FALSE),"")</f>
        <v/>
      </c>
      <c r="J165" s="8"/>
      <c r="K165" s="58"/>
      <c r="L165" s="9"/>
      <c r="M16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6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6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65" s="6">
        <f>ACOMPANHAMENTO_04[[#This Row],[QUANT]]</f>
        <v>0</v>
      </c>
    </row>
    <row r="166" spans="2:16" s="6" customFormat="1" ht="12.75" x14ac:dyDescent="0.2">
      <c r="B166" s="6" t="str">
        <f>IF(ACOMPANHAMENTO_04[[#This Row],[MAT]]="","",COUNTA($C$8:C166))</f>
        <v/>
      </c>
      <c r="C166" s="3"/>
      <c r="D166" s="26" t="str">
        <f>IFERROR(VLOOKUP(ACOMPANHAMENTO_04[[#This Row],[MAT]],FUNCIONARIOS[],3,FALSE),"")</f>
        <v/>
      </c>
      <c r="E166" s="26" t="str">
        <f>IFERROR(VLOOKUP(ACOMPANHAMENTO_04[[#This Row],[MAT]],FUNCIONARIOS[],4,FALSE),"")</f>
        <v/>
      </c>
      <c r="F166" s="8"/>
      <c r="G166" s="7"/>
      <c r="H166" s="28" t="str">
        <f>IFERROR(VLOOKUP(ACOMPANHAMENTO_04[[#This Row],[COD.S]],TABELA_PRODUÇÃO[[COD]:[SERVIÇOS]],3,FALSE),"")</f>
        <v/>
      </c>
      <c r="I166" s="28" t="str">
        <f>IFERROR(VLOOKUP(ACOMPANHAMENTO_04[[#This Row],[COD.S]],TABELA_PRODUÇÃO[[COD]:[UND.]],4,FALSE),"")</f>
        <v/>
      </c>
      <c r="J166" s="8"/>
      <c r="K166" s="58"/>
      <c r="L166" s="9"/>
      <c r="M16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6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6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66" s="6">
        <f>ACOMPANHAMENTO_04[[#This Row],[QUANT]]</f>
        <v>0</v>
      </c>
    </row>
    <row r="167" spans="2:16" s="6" customFormat="1" ht="12.75" x14ac:dyDescent="0.2">
      <c r="B167" s="6" t="str">
        <f>IF(ACOMPANHAMENTO_04[[#This Row],[MAT]]="","",COUNTA($C$8:C167))</f>
        <v/>
      </c>
      <c r="C167" s="3"/>
      <c r="D167" s="26" t="str">
        <f>IFERROR(VLOOKUP(ACOMPANHAMENTO_04[[#This Row],[MAT]],FUNCIONARIOS[],3,FALSE),"")</f>
        <v/>
      </c>
      <c r="E167" s="26" t="str">
        <f>IFERROR(VLOOKUP(ACOMPANHAMENTO_04[[#This Row],[MAT]],FUNCIONARIOS[],4,FALSE),"")</f>
        <v/>
      </c>
      <c r="F167" s="8"/>
      <c r="G167" s="7"/>
      <c r="H167" s="28" t="str">
        <f>IFERROR(VLOOKUP(ACOMPANHAMENTO_04[[#This Row],[COD.S]],TABELA_PRODUÇÃO[[COD]:[SERVIÇOS]],3,FALSE),"")</f>
        <v/>
      </c>
      <c r="I167" s="28" t="str">
        <f>IFERROR(VLOOKUP(ACOMPANHAMENTO_04[[#This Row],[COD.S]],TABELA_PRODUÇÃO[[COD]:[UND.]],4,FALSE),"")</f>
        <v/>
      </c>
      <c r="J167" s="8"/>
      <c r="K167" s="58"/>
      <c r="L167" s="9"/>
      <c r="M16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6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6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67" s="6">
        <f>ACOMPANHAMENTO_04[[#This Row],[QUANT]]</f>
        <v>0</v>
      </c>
    </row>
    <row r="168" spans="2:16" s="6" customFormat="1" ht="12.75" x14ac:dyDescent="0.2">
      <c r="B168" s="6" t="str">
        <f>IF(ACOMPANHAMENTO_04[[#This Row],[MAT]]="","",COUNTA($C$8:C168))</f>
        <v/>
      </c>
      <c r="C168" s="3"/>
      <c r="D168" s="26" t="str">
        <f>IFERROR(VLOOKUP(ACOMPANHAMENTO_04[[#This Row],[MAT]],FUNCIONARIOS[],3,FALSE),"")</f>
        <v/>
      </c>
      <c r="E168" s="26" t="str">
        <f>IFERROR(VLOOKUP(ACOMPANHAMENTO_04[[#This Row],[MAT]],FUNCIONARIOS[],4,FALSE),"")</f>
        <v/>
      </c>
      <c r="F168" s="8"/>
      <c r="G168" s="7"/>
      <c r="H168" s="28" t="str">
        <f>IFERROR(VLOOKUP(ACOMPANHAMENTO_04[[#This Row],[COD.S]],TABELA_PRODUÇÃO[[COD]:[SERVIÇOS]],3,FALSE),"")</f>
        <v/>
      </c>
      <c r="I168" s="28" t="str">
        <f>IFERROR(VLOOKUP(ACOMPANHAMENTO_04[[#This Row],[COD.S]],TABELA_PRODUÇÃO[[COD]:[UND.]],4,FALSE),"")</f>
        <v/>
      </c>
      <c r="J168" s="8"/>
      <c r="K168" s="58"/>
      <c r="L168" s="9"/>
      <c r="M16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6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6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68" s="6">
        <f>ACOMPANHAMENTO_04[[#This Row],[QUANT]]</f>
        <v>0</v>
      </c>
    </row>
    <row r="169" spans="2:16" s="6" customFormat="1" ht="12.75" x14ac:dyDescent="0.2">
      <c r="B169" s="6" t="str">
        <f>IF(ACOMPANHAMENTO_04[[#This Row],[MAT]]="","",COUNTA($C$8:C169))</f>
        <v/>
      </c>
      <c r="C169" s="3"/>
      <c r="D169" s="26" t="str">
        <f>IFERROR(VLOOKUP(ACOMPANHAMENTO_04[[#This Row],[MAT]],FUNCIONARIOS[],3,FALSE),"")</f>
        <v/>
      </c>
      <c r="E169" s="26" t="str">
        <f>IFERROR(VLOOKUP(ACOMPANHAMENTO_04[[#This Row],[MAT]],FUNCIONARIOS[],4,FALSE),"")</f>
        <v/>
      </c>
      <c r="F169" s="8"/>
      <c r="G169" s="7"/>
      <c r="H169" s="28" t="str">
        <f>IFERROR(VLOOKUP(ACOMPANHAMENTO_04[[#This Row],[COD.S]],TABELA_PRODUÇÃO[[COD]:[SERVIÇOS]],3,FALSE),"")</f>
        <v/>
      </c>
      <c r="I169" s="28" t="str">
        <f>IFERROR(VLOOKUP(ACOMPANHAMENTO_04[[#This Row],[COD.S]],TABELA_PRODUÇÃO[[COD]:[UND.]],4,FALSE),"")</f>
        <v/>
      </c>
      <c r="J169" s="8"/>
      <c r="K169" s="58"/>
      <c r="L169" s="9"/>
      <c r="M16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6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6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69" s="6">
        <f>ACOMPANHAMENTO_04[[#This Row],[QUANT]]</f>
        <v>0</v>
      </c>
    </row>
    <row r="170" spans="2:16" s="6" customFormat="1" ht="12.75" x14ac:dyDescent="0.2">
      <c r="B170" s="6" t="str">
        <f>IF(ACOMPANHAMENTO_04[[#This Row],[MAT]]="","",COUNTA($C$8:C170))</f>
        <v/>
      </c>
      <c r="C170" s="3"/>
      <c r="D170" s="26" t="str">
        <f>IFERROR(VLOOKUP(ACOMPANHAMENTO_04[[#This Row],[MAT]],FUNCIONARIOS[],3,FALSE),"")</f>
        <v/>
      </c>
      <c r="E170" s="26" t="str">
        <f>IFERROR(VLOOKUP(ACOMPANHAMENTO_04[[#This Row],[MAT]],FUNCIONARIOS[],4,FALSE),"")</f>
        <v/>
      </c>
      <c r="F170" s="8"/>
      <c r="G170" s="7"/>
      <c r="H170" s="28" t="str">
        <f>IFERROR(VLOOKUP(ACOMPANHAMENTO_04[[#This Row],[COD.S]],TABELA_PRODUÇÃO[[COD]:[SERVIÇOS]],3,FALSE),"")</f>
        <v/>
      </c>
      <c r="I170" s="28" t="str">
        <f>IFERROR(VLOOKUP(ACOMPANHAMENTO_04[[#This Row],[COD.S]],TABELA_PRODUÇÃO[[COD]:[UND.]],4,FALSE),"")</f>
        <v/>
      </c>
      <c r="J170" s="8"/>
      <c r="K170" s="58"/>
      <c r="L170" s="9"/>
      <c r="M17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7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7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70" s="6">
        <f>ACOMPANHAMENTO_04[[#This Row],[QUANT]]</f>
        <v>0</v>
      </c>
    </row>
    <row r="171" spans="2:16" s="6" customFormat="1" ht="12.75" x14ac:dyDescent="0.2">
      <c r="B171" s="6" t="str">
        <f>IF(ACOMPANHAMENTO_04[[#This Row],[MAT]]="","",COUNTA($C$8:C171))</f>
        <v/>
      </c>
      <c r="C171" s="3"/>
      <c r="D171" s="26" t="str">
        <f>IFERROR(VLOOKUP(ACOMPANHAMENTO_04[[#This Row],[MAT]],FUNCIONARIOS[],3,FALSE),"")</f>
        <v/>
      </c>
      <c r="E171" s="26" t="str">
        <f>IFERROR(VLOOKUP(ACOMPANHAMENTO_04[[#This Row],[MAT]],FUNCIONARIOS[],4,FALSE),"")</f>
        <v/>
      </c>
      <c r="F171" s="8"/>
      <c r="G171" s="7"/>
      <c r="H171" s="28" t="str">
        <f>IFERROR(VLOOKUP(ACOMPANHAMENTO_04[[#This Row],[COD.S]],TABELA_PRODUÇÃO[[COD]:[SERVIÇOS]],3,FALSE),"")</f>
        <v/>
      </c>
      <c r="I171" s="28" t="str">
        <f>IFERROR(VLOOKUP(ACOMPANHAMENTO_04[[#This Row],[COD.S]],TABELA_PRODUÇÃO[[COD]:[UND.]],4,FALSE),"")</f>
        <v/>
      </c>
      <c r="J171" s="8"/>
      <c r="K171" s="58"/>
      <c r="L171" s="9"/>
      <c r="M17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7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7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71" s="6">
        <f>ACOMPANHAMENTO_04[[#This Row],[QUANT]]</f>
        <v>0</v>
      </c>
    </row>
    <row r="172" spans="2:16" s="6" customFormat="1" ht="12.75" x14ac:dyDescent="0.2">
      <c r="B172" s="6" t="str">
        <f>IF(ACOMPANHAMENTO_04[[#This Row],[MAT]]="","",COUNTA($C$8:C172))</f>
        <v/>
      </c>
      <c r="C172" s="3"/>
      <c r="D172" s="26" t="str">
        <f>IFERROR(VLOOKUP(ACOMPANHAMENTO_04[[#This Row],[MAT]],FUNCIONARIOS[],3,FALSE),"")</f>
        <v/>
      </c>
      <c r="E172" s="26" t="str">
        <f>IFERROR(VLOOKUP(ACOMPANHAMENTO_04[[#This Row],[MAT]],FUNCIONARIOS[],4,FALSE),"")</f>
        <v/>
      </c>
      <c r="F172" s="8"/>
      <c r="G172" s="7"/>
      <c r="H172" s="28" t="str">
        <f>IFERROR(VLOOKUP(ACOMPANHAMENTO_04[[#This Row],[COD.S]],TABELA_PRODUÇÃO[[COD]:[SERVIÇOS]],3,FALSE),"")</f>
        <v/>
      </c>
      <c r="I172" s="28" t="str">
        <f>IFERROR(VLOOKUP(ACOMPANHAMENTO_04[[#This Row],[COD.S]],TABELA_PRODUÇÃO[[COD]:[UND.]],4,FALSE),"")</f>
        <v/>
      </c>
      <c r="J172" s="8"/>
      <c r="K172" s="58"/>
      <c r="L172" s="9"/>
      <c r="M17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7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7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72" s="6">
        <f>ACOMPANHAMENTO_04[[#This Row],[QUANT]]</f>
        <v>0</v>
      </c>
    </row>
    <row r="173" spans="2:16" s="6" customFormat="1" ht="12.75" x14ac:dyDescent="0.2">
      <c r="B173" s="6" t="str">
        <f>IF(ACOMPANHAMENTO_04[[#This Row],[MAT]]="","",COUNTA($C$8:C173))</f>
        <v/>
      </c>
      <c r="C173" s="3"/>
      <c r="D173" s="26" t="str">
        <f>IFERROR(VLOOKUP(ACOMPANHAMENTO_04[[#This Row],[MAT]],FUNCIONARIOS[],3,FALSE),"")</f>
        <v/>
      </c>
      <c r="E173" s="26" t="str">
        <f>IFERROR(VLOOKUP(ACOMPANHAMENTO_04[[#This Row],[MAT]],FUNCIONARIOS[],4,FALSE),"")</f>
        <v/>
      </c>
      <c r="F173" s="8"/>
      <c r="G173" s="7"/>
      <c r="H173" s="28" t="str">
        <f>IFERROR(VLOOKUP(ACOMPANHAMENTO_04[[#This Row],[COD.S]],TABELA_PRODUÇÃO[[COD]:[SERVIÇOS]],3,FALSE),"")</f>
        <v/>
      </c>
      <c r="I173" s="28" t="str">
        <f>IFERROR(VLOOKUP(ACOMPANHAMENTO_04[[#This Row],[COD.S]],TABELA_PRODUÇÃO[[COD]:[UND.]],4,FALSE),"")</f>
        <v/>
      </c>
      <c r="J173" s="8"/>
      <c r="K173" s="58"/>
      <c r="L173" s="9"/>
      <c r="M17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7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7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73" s="6">
        <f>ACOMPANHAMENTO_04[[#This Row],[QUANT]]</f>
        <v>0</v>
      </c>
    </row>
    <row r="174" spans="2:16" s="6" customFormat="1" ht="12.75" x14ac:dyDescent="0.2">
      <c r="B174" s="6" t="str">
        <f>IF(ACOMPANHAMENTO_04[[#This Row],[MAT]]="","",COUNTA($C$8:C174))</f>
        <v/>
      </c>
      <c r="C174" s="3"/>
      <c r="D174" s="26" t="str">
        <f>IFERROR(VLOOKUP(ACOMPANHAMENTO_04[[#This Row],[MAT]],FUNCIONARIOS[],3,FALSE),"")</f>
        <v/>
      </c>
      <c r="E174" s="26" t="str">
        <f>IFERROR(VLOOKUP(ACOMPANHAMENTO_04[[#This Row],[MAT]],FUNCIONARIOS[],4,FALSE),"")</f>
        <v/>
      </c>
      <c r="F174" s="8"/>
      <c r="G174" s="7"/>
      <c r="H174" s="28" t="str">
        <f>IFERROR(VLOOKUP(ACOMPANHAMENTO_04[[#This Row],[COD.S]],TABELA_PRODUÇÃO[[COD]:[SERVIÇOS]],3,FALSE),"")</f>
        <v/>
      </c>
      <c r="I174" s="28" t="str">
        <f>IFERROR(VLOOKUP(ACOMPANHAMENTO_04[[#This Row],[COD.S]],TABELA_PRODUÇÃO[[COD]:[UND.]],4,FALSE),"")</f>
        <v/>
      </c>
      <c r="J174" s="8"/>
      <c r="K174" s="58"/>
      <c r="L174" s="9"/>
      <c r="M17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7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7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74" s="6">
        <f>ACOMPANHAMENTO_04[[#This Row],[QUANT]]</f>
        <v>0</v>
      </c>
    </row>
    <row r="175" spans="2:16" s="6" customFormat="1" ht="12.75" x14ac:dyDescent="0.2">
      <c r="B175" s="6" t="str">
        <f>IF(ACOMPANHAMENTO_04[[#This Row],[MAT]]="","",COUNTA($C$8:C175))</f>
        <v/>
      </c>
      <c r="C175" s="3"/>
      <c r="D175" s="26" t="str">
        <f>IFERROR(VLOOKUP(ACOMPANHAMENTO_04[[#This Row],[MAT]],FUNCIONARIOS[],3,FALSE),"")</f>
        <v/>
      </c>
      <c r="E175" s="26" t="str">
        <f>IFERROR(VLOOKUP(ACOMPANHAMENTO_04[[#This Row],[MAT]],FUNCIONARIOS[],4,FALSE),"")</f>
        <v/>
      </c>
      <c r="F175" s="8"/>
      <c r="G175" s="7"/>
      <c r="H175" s="28" t="str">
        <f>IFERROR(VLOOKUP(ACOMPANHAMENTO_04[[#This Row],[COD.S]],TABELA_PRODUÇÃO[[COD]:[SERVIÇOS]],3,FALSE),"")</f>
        <v/>
      </c>
      <c r="I175" s="28" t="str">
        <f>IFERROR(VLOOKUP(ACOMPANHAMENTO_04[[#This Row],[COD.S]],TABELA_PRODUÇÃO[[COD]:[UND.]],4,FALSE),"")</f>
        <v/>
      </c>
      <c r="J175" s="8"/>
      <c r="K175" s="58"/>
      <c r="L175" s="9"/>
      <c r="M17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7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7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75" s="6">
        <f>ACOMPANHAMENTO_04[[#This Row],[QUANT]]</f>
        <v>0</v>
      </c>
    </row>
    <row r="176" spans="2:16" s="6" customFormat="1" ht="12.75" x14ac:dyDescent="0.2">
      <c r="B176" s="6" t="str">
        <f>IF(ACOMPANHAMENTO_04[[#This Row],[MAT]]="","",COUNTA($C$8:C176))</f>
        <v/>
      </c>
      <c r="C176" s="3"/>
      <c r="D176" s="26" t="str">
        <f>IFERROR(VLOOKUP(ACOMPANHAMENTO_04[[#This Row],[MAT]],FUNCIONARIOS[],3,FALSE),"")</f>
        <v/>
      </c>
      <c r="E176" s="26" t="str">
        <f>IFERROR(VLOOKUP(ACOMPANHAMENTO_04[[#This Row],[MAT]],FUNCIONARIOS[],4,FALSE),"")</f>
        <v/>
      </c>
      <c r="F176" s="8"/>
      <c r="G176" s="7"/>
      <c r="H176" s="28" t="str">
        <f>IFERROR(VLOOKUP(ACOMPANHAMENTO_04[[#This Row],[COD.S]],TABELA_PRODUÇÃO[[COD]:[SERVIÇOS]],3,FALSE),"")</f>
        <v/>
      </c>
      <c r="I176" s="28" t="str">
        <f>IFERROR(VLOOKUP(ACOMPANHAMENTO_04[[#This Row],[COD.S]],TABELA_PRODUÇÃO[[COD]:[UND.]],4,FALSE),"")</f>
        <v/>
      </c>
      <c r="J176" s="8"/>
      <c r="K176" s="58"/>
      <c r="L176" s="9"/>
      <c r="M17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7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7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76" s="6">
        <f>ACOMPANHAMENTO_04[[#This Row],[QUANT]]</f>
        <v>0</v>
      </c>
    </row>
    <row r="177" spans="2:16" s="6" customFormat="1" ht="12.75" x14ac:dyDescent="0.2">
      <c r="B177" s="6" t="str">
        <f>IF(ACOMPANHAMENTO_04[[#This Row],[MAT]]="","",COUNTA($C$8:C177))</f>
        <v/>
      </c>
      <c r="C177" s="3"/>
      <c r="D177" s="26" t="str">
        <f>IFERROR(VLOOKUP(ACOMPANHAMENTO_04[[#This Row],[MAT]],FUNCIONARIOS[],3,FALSE),"")</f>
        <v/>
      </c>
      <c r="E177" s="26" t="str">
        <f>IFERROR(VLOOKUP(ACOMPANHAMENTO_04[[#This Row],[MAT]],FUNCIONARIOS[],4,FALSE),"")</f>
        <v/>
      </c>
      <c r="F177" s="8"/>
      <c r="G177" s="7"/>
      <c r="H177" s="28" t="str">
        <f>IFERROR(VLOOKUP(ACOMPANHAMENTO_04[[#This Row],[COD.S]],TABELA_PRODUÇÃO[[COD]:[SERVIÇOS]],3,FALSE),"")</f>
        <v/>
      </c>
      <c r="I177" s="28" t="str">
        <f>IFERROR(VLOOKUP(ACOMPANHAMENTO_04[[#This Row],[COD.S]],TABELA_PRODUÇÃO[[COD]:[UND.]],4,FALSE),"")</f>
        <v/>
      </c>
      <c r="J177" s="8"/>
      <c r="K177" s="58"/>
      <c r="L177" s="9"/>
      <c r="M17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7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7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77" s="6">
        <f>ACOMPANHAMENTO_04[[#This Row],[QUANT]]</f>
        <v>0</v>
      </c>
    </row>
    <row r="178" spans="2:16" s="6" customFormat="1" ht="12.75" x14ac:dyDescent="0.2">
      <c r="B178" s="6" t="str">
        <f>IF(ACOMPANHAMENTO_04[[#This Row],[MAT]]="","",COUNTA($C$8:C178))</f>
        <v/>
      </c>
      <c r="C178" s="3"/>
      <c r="D178" s="26" t="str">
        <f>IFERROR(VLOOKUP(ACOMPANHAMENTO_04[[#This Row],[MAT]],FUNCIONARIOS[],3,FALSE),"")</f>
        <v/>
      </c>
      <c r="E178" s="26" t="str">
        <f>IFERROR(VLOOKUP(ACOMPANHAMENTO_04[[#This Row],[MAT]],FUNCIONARIOS[],4,FALSE),"")</f>
        <v/>
      </c>
      <c r="F178" s="8"/>
      <c r="G178" s="7"/>
      <c r="H178" s="28" t="str">
        <f>IFERROR(VLOOKUP(ACOMPANHAMENTO_04[[#This Row],[COD.S]],TABELA_PRODUÇÃO[[COD]:[SERVIÇOS]],3,FALSE),"")</f>
        <v/>
      </c>
      <c r="I178" s="28" t="str">
        <f>IFERROR(VLOOKUP(ACOMPANHAMENTO_04[[#This Row],[COD.S]],TABELA_PRODUÇÃO[[COD]:[UND.]],4,FALSE),"")</f>
        <v/>
      </c>
      <c r="J178" s="8"/>
      <c r="K178" s="58"/>
      <c r="L178" s="9"/>
      <c r="M17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7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7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78" s="6">
        <f>ACOMPANHAMENTO_04[[#This Row],[QUANT]]</f>
        <v>0</v>
      </c>
    </row>
    <row r="179" spans="2:16" s="6" customFormat="1" ht="12.75" x14ac:dyDescent="0.2">
      <c r="B179" s="6" t="str">
        <f>IF(ACOMPANHAMENTO_04[[#This Row],[MAT]]="","",COUNTA($C$8:C179))</f>
        <v/>
      </c>
      <c r="C179" s="3"/>
      <c r="D179" s="26" t="str">
        <f>IFERROR(VLOOKUP(ACOMPANHAMENTO_04[[#This Row],[MAT]],FUNCIONARIOS[],3,FALSE),"")</f>
        <v/>
      </c>
      <c r="E179" s="26" t="str">
        <f>IFERROR(VLOOKUP(ACOMPANHAMENTO_04[[#This Row],[MAT]],FUNCIONARIOS[],4,FALSE),"")</f>
        <v/>
      </c>
      <c r="F179" s="8"/>
      <c r="G179" s="7"/>
      <c r="H179" s="28" t="str">
        <f>IFERROR(VLOOKUP(ACOMPANHAMENTO_04[[#This Row],[COD.S]],TABELA_PRODUÇÃO[[COD]:[SERVIÇOS]],3,FALSE),"")</f>
        <v/>
      </c>
      <c r="I179" s="28" t="str">
        <f>IFERROR(VLOOKUP(ACOMPANHAMENTO_04[[#This Row],[COD.S]],TABELA_PRODUÇÃO[[COD]:[UND.]],4,FALSE),"")</f>
        <v/>
      </c>
      <c r="J179" s="8"/>
      <c r="K179" s="58"/>
      <c r="L179" s="9"/>
      <c r="M17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7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7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79" s="6">
        <f>ACOMPANHAMENTO_04[[#This Row],[QUANT]]</f>
        <v>0</v>
      </c>
    </row>
    <row r="180" spans="2:16" s="6" customFormat="1" ht="12.75" x14ac:dyDescent="0.2">
      <c r="B180" s="6" t="str">
        <f>IF(ACOMPANHAMENTO_04[[#This Row],[MAT]]="","",COUNTA($C$8:C180))</f>
        <v/>
      </c>
      <c r="C180" s="3"/>
      <c r="D180" s="26" t="str">
        <f>IFERROR(VLOOKUP(ACOMPANHAMENTO_04[[#This Row],[MAT]],FUNCIONARIOS[],3,FALSE),"")</f>
        <v/>
      </c>
      <c r="E180" s="26" t="str">
        <f>IFERROR(VLOOKUP(ACOMPANHAMENTO_04[[#This Row],[MAT]],FUNCIONARIOS[],4,FALSE),"")</f>
        <v/>
      </c>
      <c r="F180" s="8"/>
      <c r="G180" s="7"/>
      <c r="H180" s="28" t="str">
        <f>IFERROR(VLOOKUP(ACOMPANHAMENTO_04[[#This Row],[COD.S]],TABELA_PRODUÇÃO[[COD]:[SERVIÇOS]],3,FALSE),"")</f>
        <v/>
      </c>
      <c r="I180" s="28" t="str">
        <f>IFERROR(VLOOKUP(ACOMPANHAMENTO_04[[#This Row],[COD.S]],TABELA_PRODUÇÃO[[COD]:[UND.]],4,FALSE),"")</f>
        <v/>
      </c>
      <c r="J180" s="8"/>
      <c r="K180" s="58"/>
      <c r="L180" s="9"/>
      <c r="M18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8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8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80" s="6">
        <f>ACOMPANHAMENTO_04[[#This Row],[QUANT]]</f>
        <v>0</v>
      </c>
    </row>
    <row r="181" spans="2:16" s="6" customFormat="1" ht="12.75" x14ac:dyDescent="0.2">
      <c r="B181" s="6" t="str">
        <f>IF(ACOMPANHAMENTO_04[[#This Row],[MAT]]="","",COUNTA($C$8:C181))</f>
        <v/>
      </c>
      <c r="C181" s="3"/>
      <c r="D181" s="26" t="str">
        <f>IFERROR(VLOOKUP(ACOMPANHAMENTO_04[[#This Row],[MAT]],FUNCIONARIOS[],3,FALSE),"")</f>
        <v/>
      </c>
      <c r="E181" s="26" t="str">
        <f>IFERROR(VLOOKUP(ACOMPANHAMENTO_04[[#This Row],[MAT]],FUNCIONARIOS[],4,FALSE),"")</f>
        <v/>
      </c>
      <c r="F181" s="8"/>
      <c r="G181" s="7"/>
      <c r="H181" s="28" t="str">
        <f>IFERROR(VLOOKUP(ACOMPANHAMENTO_04[[#This Row],[COD.S]],TABELA_PRODUÇÃO[[COD]:[SERVIÇOS]],3,FALSE),"")</f>
        <v/>
      </c>
      <c r="I181" s="28" t="str">
        <f>IFERROR(VLOOKUP(ACOMPANHAMENTO_04[[#This Row],[COD.S]],TABELA_PRODUÇÃO[[COD]:[UND.]],4,FALSE),"")</f>
        <v/>
      </c>
      <c r="J181" s="8"/>
      <c r="K181" s="58"/>
      <c r="L181" s="9"/>
      <c r="M18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8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8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81" s="6">
        <f>ACOMPANHAMENTO_04[[#This Row],[QUANT]]</f>
        <v>0</v>
      </c>
    </row>
    <row r="182" spans="2:16" s="6" customFormat="1" ht="12.75" x14ac:dyDescent="0.2">
      <c r="B182" s="6" t="str">
        <f>IF(ACOMPANHAMENTO_04[[#This Row],[MAT]]="","",COUNTA($C$8:C182))</f>
        <v/>
      </c>
      <c r="C182" s="3"/>
      <c r="D182" s="26" t="str">
        <f>IFERROR(VLOOKUP(ACOMPANHAMENTO_04[[#This Row],[MAT]],FUNCIONARIOS[],3,FALSE),"")</f>
        <v/>
      </c>
      <c r="E182" s="26" t="str">
        <f>IFERROR(VLOOKUP(ACOMPANHAMENTO_04[[#This Row],[MAT]],FUNCIONARIOS[],4,FALSE),"")</f>
        <v/>
      </c>
      <c r="F182" s="8"/>
      <c r="G182" s="7"/>
      <c r="H182" s="28" t="str">
        <f>IFERROR(VLOOKUP(ACOMPANHAMENTO_04[[#This Row],[COD.S]],TABELA_PRODUÇÃO[[COD]:[SERVIÇOS]],3,FALSE),"")</f>
        <v/>
      </c>
      <c r="I182" s="28" t="str">
        <f>IFERROR(VLOOKUP(ACOMPANHAMENTO_04[[#This Row],[COD.S]],TABELA_PRODUÇÃO[[COD]:[UND.]],4,FALSE),"")</f>
        <v/>
      </c>
      <c r="J182" s="8"/>
      <c r="K182" s="58"/>
      <c r="L182" s="9"/>
      <c r="M18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8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8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82" s="6">
        <f>ACOMPANHAMENTO_04[[#This Row],[QUANT]]</f>
        <v>0</v>
      </c>
    </row>
    <row r="183" spans="2:16" s="6" customFormat="1" ht="12.75" x14ac:dyDescent="0.2">
      <c r="B183" s="6" t="str">
        <f>IF(ACOMPANHAMENTO_04[[#This Row],[MAT]]="","",COUNTA($C$8:C183))</f>
        <v/>
      </c>
      <c r="C183" s="3"/>
      <c r="D183" s="26" t="str">
        <f>IFERROR(VLOOKUP(ACOMPANHAMENTO_04[[#This Row],[MAT]],FUNCIONARIOS[],3,FALSE),"")</f>
        <v/>
      </c>
      <c r="E183" s="26" t="str">
        <f>IFERROR(VLOOKUP(ACOMPANHAMENTO_04[[#This Row],[MAT]],FUNCIONARIOS[],4,FALSE),"")</f>
        <v/>
      </c>
      <c r="F183" s="8"/>
      <c r="G183" s="7"/>
      <c r="H183" s="28" t="str">
        <f>IFERROR(VLOOKUP(ACOMPANHAMENTO_04[[#This Row],[COD.S]],TABELA_PRODUÇÃO[[COD]:[SERVIÇOS]],3,FALSE),"")</f>
        <v/>
      </c>
      <c r="I183" s="28" t="str">
        <f>IFERROR(VLOOKUP(ACOMPANHAMENTO_04[[#This Row],[COD.S]],TABELA_PRODUÇÃO[[COD]:[UND.]],4,FALSE),"")</f>
        <v/>
      </c>
      <c r="J183" s="8"/>
      <c r="K183" s="58"/>
      <c r="L183" s="9"/>
      <c r="M18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8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8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83" s="6">
        <f>ACOMPANHAMENTO_04[[#This Row],[QUANT]]</f>
        <v>0</v>
      </c>
    </row>
    <row r="184" spans="2:16" s="6" customFormat="1" ht="12.75" x14ac:dyDescent="0.2">
      <c r="B184" s="6" t="str">
        <f>IF(ACOMPANHAMENTO_04[[#This Row],[MAT]]="","",COUNTA($C$8:C184))</f>
        <v/>
      </c>
      <c r="C184" s="3"/>
      <c r="D184" s="26" t="str">
        <f>IFERROR(VLOOKUP(ACOMPANHAMENTO_04[[#This Row],[MAT]],FUNCIONARIOS[],3,FALSE),"")</f>
        <v/>
      </c>
      <c r="E184" s="26" t="str">
        <f>IFERROR(VLOOKUP(ACOMPANHAMENTO_04[[#This Row],[MAT]],FUNCIONARIOS[],4,FALSE),"")</f>
        <v/>
      </c>
      <c r="F184" s="8"/>
      <c r="G184" s="7"/>
      <c r="H184" s="28" t="str">
        <f>IFERROR(VLOOKUP(ACOMPANHAMENTO_04[[#This Row],[COD.S]],TABELA_PRODUÇÃO[[COD]:[SERVIÇOS]],3,FALSE),"")</f>
        <v/>
      </c>
      <c r="I184" s="28" t="str">
        <f>IFERROR(VLOOKUP(ACOMPANHAMENTO_04[[#This Row],[COD.S]],TABELA_PRODUÇÃO[[COD]:[UND.]],4,FALSE),"")</f>
        <v/>
      </c>
      <c r="J184" s="8"/>
      <c r="K184" s="58"/>
      <c r="L184" s="9"/>
      <c r="M18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8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8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84" s="6">
        <f>ACOMPANHAMENTO_04[[#This Row],[QUANT]]</f>
        <v>0</v>
      </c>
    </row>
    <row r="185" spans="2:16" s="6" customFormat="1" ht="12.75" x14ac:dyDescent="0.2">
      <c r="B185" s="6" t="str">
        <f>IF(ACOMPANHAMENTO_04[[#This Row],[MAT]]="","",COUNTA($C$8:C185))</f>
        <v/>
      </c>
      <c r="C185" s="3"/>
      <c r="D185" s="26" t="str">
        <f>IFERROR(VLOOKUP(ACOMPANHAMENTO_04[[#This Row],[MAT]],FUNCIONARIOS[],3,FALSE),"")</f>
        <v/>
      </c>
      <c r="E185" s="26" t="str">
        <f>IFERROR(VLOOKUP(ACOMPANHAMENTO_04[[#This Row],[MAT]],FUNCIONARIOS[],4,FALSE),"")</f>
        <v/>
      </c>
      <c r="F185" s="8"/>
      <c r="G185" s="7"/>
      <c r="H185" s="28" t="str">
        <f>IFERROR(VLOOKUP(ACOMPANHAMENTO_04[[#This Row],[COD.S]],TABELA_PRODUÇÃO[[COD]:[SERVIÇOS]],3,FALSE),"")</f>
        <v/>
      </c>
      <c r="I185" s="28" t="str">
        <f>IFERROR(VLOOKUP(ACOMPANHAMENTO_04[[#This Row],[COD.S]],TABELA_PRODUÇÃO[[COD]:[UND.]],4,FALSE),"")</f>
        <v/>
      </c>
      <c r="J185" s="8"/>
      <c r="K185" s="58"/>
      <c r="L185" s="9"/>
      <c r="M18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8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8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85" s="6">
        <f>ACOMPANHAMENTO_04[[#This Row],[QUANT]]</f>
        <v>0</v>
      </c>
    </row>
    <row r="186" spans="2:16" s="6" customFormat="1" ht="12.75" x14ac:dyDescent="0.2">
      <c r="B186" s="6" t="str">
        <f>IF(ACOMPANHAMENTO_04[[#This Row],[MAT]]="","",COUNTA($C$8:C186))</f>
        <v/>
      </c>
      <c r="C186" s="3"/>
      <c r="D186" s="26" t="str">
        <f>IFERROR(VLOOKUP(ACOMPANHAMENTO_04[[#This Row],[MAT]],FUNCIONARIOS[],3,FALSE),"")</f>
        <v/>
      </c>
      <c r="E186" s="26" t="str">
        <f>IFERROR(VLOOKUP(ACOMPANHAMENTO_04[[#This Row],[MAT]],FUNCIONARIOS[],4,FALSE),"")</f>
        <v/>
      </c>
      <c r="F186" s="8"/>
      <c r="G186" s="7"/>
      <c r="H186" s="28" t="str">
        <f>IFERROR(VLOOKUP(ACOMPANHAMENTO_04[[#This Row],[COD.S]],TABELA_PRODUÇÃO[[COD]:[SERVIÇOS]],3,FALSE),"")</f>
        <v/>
      </c>
      <c r="I186" s="28" t="str">
        <f>IFERROR(VLOOKUP(ACOMPANHAMENTO_04[[#This Row],[COD.S]],TABELA_PRODUÇÃO[[COD]:[UND.]],4,FALSE),"")</f>
        <v/>
      </c>
      <c r="J186" s="8"/>
      <c r="K186" s="58"/>
      <c r="L186" s="9"/>
      <c r="M18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8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8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86" s="6">
        <f>ACOMPANHAMENTO_04[[#This Row],[QUANT]]</f>
        <v>0</v>
      </c>
    </row>
    <row r="187" spans="2:16" s="6" customFormat="1" ht="12.75" x14ac:dyDescent="0.2">
      <c r="B187" s="6" t="str">
        <f>IF(ACOMPANHAMENTO_04[[#This Row],[MAT]]="","",COUNTA($C$8:C187))</f>
        <v/>
      </c>
      <c r="C187" s="3"/>
      <c r="D187" s="26" t="str">
        <f>IFERROR(VLOOKUP(ACOMPANHAMENTO_04[[#This Row],[MAT]],FUNCIONARIOS[],3,FALSE),"")</f>
        <v/>
      </c>
      <c r="E187" s="26" t="str">
        <f>IFERROR(VLOOKUP(ACOMPANHAMENTO_04[[#This Row],[MAT]],FUNCIONARIOS[],4,FALSE),"")</f>
        <v/>
      </c>
      <c r="F187" s="8"/>
      <c r="G187" s="7"/>
      <c r="H187" s="28" t="str">
        <f>IFERROR(VLOOKUP(ACOMPANHAMENTO_04[[#This Row],[COD.S]],TABELA_PRODUÇÃO[[COD]:[SERVIÇOS]],3,FALSE),"")</f>
        <v/>
      </c>
      <c r="I187" s="28" t="str">
        <f>IFERROR(VLOOKUP(ACOMPANHAMENTO_04[[#This Row],[COD.S]],TABELA_PRODUÇÃO[[COD]:[UND.]],4,FALSE),"")</f>
        <v/>
      </c>
      <c r="J187" s="8"/>
      <c r="K187" s="58"/>
      <c r="L187" s="9"/>
      <c r="M18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8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8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87" s="6">
        <f>ACOMPANHAMENTO_04[[#This Row],[QUANT]]</f>
        <v>0</v>
      </c>
    </row>
    <row r="188" spans="2:16" s="6" customFormat="1" ht="12.75" x14ac:dyDescent="0.2">
      <c r="B188" s="6" t="str">
        <f>IF(ACOMPANHAMENTO_04[[#This Row],[MAT]]="","",COUNTA($C$8:C188))</f>
        <v/>
      </c>
      <c r="C188" s="3"/>
      <c r="D188" s="26" t="str">
        <f>IFERROR(VLOOKUP(ACOMPANHAMENTO_04[[#This Row],[MAT]],FUNCIONARIOS[],3,FALSE),"")</f>
        <v/>
      </c>
      <c r="E188" s="26" t="str">
        <f>IFERROR(VLOOKUP(ACOMPANHAMENTO_04[[#This Row],[MAT]],FUNCIONARIOS[],4,FALSE),"")</f>
        <v/>
      </c>
      <c r="F188" s="8"/>
      <c r="G188" s="7"/>
      <c r="H188" s="28" t="str">
        <f>IFERROR(VLOOKUP(ACOMPANHAMENTO_04[[#This Row],[COD.S]],TABELA_PRODUÇÃO[[COD]:[SERVIÇOS]],3,FALSE),"")</f>
        <v/>
      </c>
      <c r="I188" s="28" t="str">
        <f>IFERROR(VLOOKUP(ACOMPANHAMENTO_04[[#This Row],[COD.S]],TABELA_PRODUÇÃO[[COD]:[UND.]],4,FALSE),"")</f>
        <v/>
      </c>
      <c r="J188" s="8"/>
      <c r="K188" s="58"/>
      <c r="L188" s="9"/>
      <c r="M18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8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8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88" s="6">
        <f>ACOMPANHAMENTO_04[[#This Row],[QUANT]]</f>
        <v>0</v>
      </c>
    </row>
    <row r="189" spans="2:16" s="6" customFormat="1" ht="12.75" x14ac:dyDescent="0.2">
      <c r="B189" s="6" t="str">
        <f>IF(ACOMPANHAMENTO_04[[#This Row],[MAT]]="","",COUNTA($C$8:C189))</f>
        <v/>
      </c>
      <c r="C189" s="3"/>
      <c r="D189" s="26" t="str">
        <f>IFERROR(VLOOKUP(ACOMPANHAMENTO_04[[#This Row],[MAT]],FUNCIONARIOS[],3,FALSE),"")</f>
        <v/>
      </c>
      <c r="E189" s="26" t="str">
        <f>IFERROR(VLOOKUP(ACOMPANHAMENTO_04[[#This Row],[MAT]],FUNCIONARIOS[],4,FALSE),"")</f>
        <v/>
      </c>
      <c r="F189" s="8"/>
      <c r="G189" s="7"/>
      <c r="H189" s="28" t="str">
        <f>IFERROR(VLOOKUP(ACOMPANHAMENTO_04[[#This Row],[COD.S]],TABELA_PRODUÇÃO[[COD]:[SERVIÇOS]],3,FALSE),"")</f>
        <v/>
      </c>
      <c r="I189" s="28" t="str">
        <f>IFERROR(VLOOKUP(ACOMPANHAMENTO_04[[#This Row],[COD.S]],TABELA_PRODUÇÃO[[COD]:[UND.]],4,FALSE),"")</f>
        <v/>
      </c>
      <c r="J189" s="8"/>
      <c r="K189" s="58"/>
      <c r="L189" s="9"/>
      <c r="M18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8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8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89" s="6">
        <f>ACOMPANHAMENTO_04[[#This Row],[QUANT]]</f>
        <v>0</v>
      </c>
    </row>
    <row r="190" spans="2:16" s="6" customFormat="1" ht="12.75" x14ac:dyDescent="0.2">
      <c r="B190" s="6" t="str">
        <f>IF(ACOMPANHAMENTO_04[[#This Row],[MAT]]="","",COUNTA($C$8:C190))</f>
        <v/>
      </c>
      <c r="C190" s="3"/>
      <c r="D190" s="26" t="str">
        <f>IFERROR(VLOOKUP(ACOMPANHAMENTO_04[[#This Row],[MAT]],FUNCIONARIOS[],3,FALSE),"")</f>
        <v/>
      </c>
      <c r="E190" s="26" t="str">
        <f>IFERROR(VLOOKUP(ACOMPANHAMENTO_04[[#This Row],[MAT]],FUNCIONARIOS[],4,FALSE),"")</f>
        <v/>
      </c>
      <c r="F190" s="8"/>
      <c r="G190" s="7"/>
      <c r="H190" s="28" t="str">
        <f>IFERROR(VLOOKUP(ACOMPANHAMENTO_04[[#This Row],[COD.S]],TABELA_PRODUÇÃO[[COD]:[SERVIÇOS]],3,FALSE),"")</f>
        <v/>
      </c>
      <c r="I190" s="28" t="str">
        <f>IFERROR(VLOOKUP(ACOMPANHAMENTO_04[[#This Row],[COD.S]],TABELA_PRODUÇÃO[[COD]:[UND.]],4,FALSE),"")</f>
        <v/>
      </c>
      <c r="J190" s="8"/>
      <c r="K190" s="58"/>
      <c r="L190" s="9"/>
      <c r="M19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9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9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90" s="6">
        <f>ACOMPANHAMENTO_04[[#This Row],[QUANT]]</f>
        <v>0</v>
      </c>
    </row>
    <row r="191" spans="2:16" s="6" customFormat="1" ht="12.75" x14ac:dyDescent="0.2">
      <c r="B191" s="6" t="str">
        <f>IF(ACOMPANHAMENTO_04[[#This Row],[MAT]]="","",COUNTA($C$8:C191))</f>
        <v/>
      </c>
      <c r="C191" s="3"/>
      <c r="D191" s="26" t="str">
        <f>IFERROR(VLOOKUP(ACOMPANHAMENTO_04[[#This Row],[MAT]],FUNCIONARIOS[],3,FALSE),"")</f>
        <v/>
      </c>
      <c r="E191" s="26" t="str">
        <f>IFERROR(VLOOKUP(ACOMPANHAMENTO_04[[#This Row],[MAT]],FUNCIONARIOS[],4,FALSE),"")</f>
        <v/>
      </c>
      <c r="F191" s="8"/>
      <c r="G191" s="7"/>
      <c r="H191" s="28" t="str">
        <f>IFERROR(VLOOKUP(ACOMPANHAMENTO_04[[#This Row],[COD.S]],TABELA_PRODUÇÃO[[COD]:[SERVIÇOS]],3,FALSE),"")</f>
        <v/>
      </c>
      <c r="I191" s="28" t="str">
        <f>IFERROR(VLOOKUP(ACOMPANHAMENTO_04[[#This Row],[COD.S]],TABELA_PRODUÇÃO[[COD]:[UND.]],4,FALSE),"")</f>
        <v/>
      </c>
      <c r="J191" s="8"/>
      <c r="K191" s="58"/>
      <c r="L191" s="9"/>
      <c r="M19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9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9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91" s="6">
        <f>ACOMPANHAMENTO_04[[#This Row],[QUANT]]</f>
        <v>0</v>
      </c>
    </row>
    <row r="192" spans="2:16" s="6" customFormat="1" ht="12.75" x14ac:dyDescent="0.2">
      <c r="B192" s="6" t="str">
        <f>IF(ACOMPANHAMENTO_04[[#This Row],[MAT]]="","",COUNTA($C$8:C192))</f>
        <v/>
      </c>
      <c r="C192" s="3"/>
      <c r="D192" s="26" t="str">
        <f>IFERROR(VLOOKUP(ACOMPANHAMENTO_04[[#This Row],[MAT]],FUNCIONARIOS[],3,FALSE),"")</f>
        <v/>
      </c>
      <c r="E192" s="26" t="str">
        <f>IFERROR(VLOOKUP(ACOMPANHAMENTO_04[[#This Row],[MAT]],FUNCIONARIOS[],4,FALSE),"")</f>
        <v/>
      </c>
      <c r="F192" s="8"/>
      <c r="G192" s="7"/>
      <c r="H192" s="28" t="str">
        <f>IFERROR(VLOOKUP(ACOMPANHAMENTO_04[[#This Row],[COD.S]],TABELA_PRODUÇÃO[[COD]:[SERVIÇOS]],3,FALSE),"")</f>
        <v/>
      </c>
      <c r="I192" s="28" t="str">
        <f>IFERROR(VLOOKUP(ACOMPANHAMENTO_04[[#This Row],[COD.S]],TABELA_PRODUÇÃO[[COD]:[UND.]],4,FALSE),"")</f>
        <v/>
      </c>
      <c r="J192" s="8"/>
      <c r="K192" s="58"/>
      <c r="L192" s="9"/>
      <c r="M19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9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9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92" s="6">
        <f>ACOMPANHAMENTO_04[[#This Row],[QUANT]]</f>
        <v>0</v>
      </c>
    </row>
    <row r="193" spans="2:16" s="6" customFormat="1" ht="12.75" x14ac:dyDescent="0.2">
      <c r="B193" s="6" t="str">
        <f>IF(ACOMPANHAMENTO_04[[#This Row],[MAT]]="","",COUNTA($C$8:C193))</f>
        <v/>
      </c>
      <c r="C193" s="3"/>
      <c r="D193" s="26" t="str">
        <f>IFERROR(VLOOKUP(ACOMPANHAMENTO_04[[#This Row],[MAT]],FUNCIONARIOS[],3,FALSE),"")</f>
        <v/>
      </c>
      <c r="E193" s="26" t="str">
        <f>IFERROR(VLOOKUP(ACOMPANHAMENTO_04[[#This Row],[MAT]],FUNCIONARIOS[],4,FALSE),"")</f>
        <v/>
      </c>
      <c r="F193" s="8"/>
      <c r="G193" s="7"/>
      <c r="H193" s="28" t="str">
        <f>IFERROR(VLOOKUP(ACOMPANHAMENTO_04[[#This Row],[COD.S]],TABELA_PRODUÇÃO[[COD]:[SERVIÇOS]],3,FALSE),"")</f>
        <v/>
      </c>
      <c r="I193" s="28" t="str">
        <f>IFERROR(VLOOKUP(ACOMPANHAMENTO_04[[#This Row],[COD.S]],TABELA_PRODUÇÃO[[COD]:[UND.]],4,FALSE),"")</f>
        <v/>
      </c>
      <c r="J193" s="8"/>
      <c r="K193" s="58"/>
      <c r="L193" s="9"/>
      <c r="M19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9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9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93" s="6">
        <f>ACOMPANHAMENTO_04[[#This Row],[QUANT]]</f>
        <v>0</v>
      </c>
    </row>
    <row r="194" spans="2:16" s="6" customFormat="1" ht="12.75" x14ac:dyDescent="0.2">
      <c r="B194" s="6" t="str">
        <f>IF(ACOMPANHAMENTO_04[[#This Row],[MAT]]="","",COUNTA($C$8:C194))</f>
        <v/>
      </c>
      <c r="C194" s="3"/>
      <c r="D194" s="26" t="str">
        <f>IFERROR(VLOOKUP(ACOMPANHAMENTO_04[[#This Row],[MAT]],FUNCIONARIOS[],3,FALSE),"")</f>
        <v/>
      </c>
      <c r="E194" s="26" t="str">
        <f>IFERROR(VLOOKUP(ACOMPANHAMENTO_04[[#This Row],[MAT]],FUNCIONARIOS[],4,FALSE),"")</f>
        <v/>
      </c>
      <c r="F194" s="8"/>
      <c r="G194" s="7"/>
      <c r="H194" s="28" t="str">
        <f>IFERROR(VLOOKUP(ACOMPANHAMENTO_04[[#This Row],[COD.S]],TABELA_PRODUÇÃO[[COD]:[SERVIÇOS]],3,FALSE),"")</f>
        <v/>
      </c>
      <c r="I194" s="28" t="str">
        <f>IFERROR(VLOOKUP(ACOMPANHAMENTO_04[[#This Row],[COD.S]],TABELA_PRODUÇÃO[[COD]:[UND.]],4,FALSE),"")</f>
        <v/>
      </c>
      <c r="J194" s="8"/>
      <c r="K194" s="58"/>
      <c r="L194" s="9"/>
      <c r="M19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9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9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94" s="6">
        <f>ACOMPANHAMENTO_04[[#This Row],[QUANT]]</f>
        <v>0</v>
      </c>
    </row>
    <row r="195" spans="2:16" s="6" customFormat="1" ht="12.75" x14ac:dyDescent="0.2">
      <c r="B195" s="6" t="str">
        <f>IF(ACOMPANHAMENTO_04[[#This Row],[MAT]]="","",COUNTA($C$8:C195))</f>
        <v/>
      </c>
      <c r="C195" s="3"/>
      <c r="D195" s="26" t="str">
        <f>IFERROR(VLOOKUP(ACOMPANHAMENTO_04[[#This Row],[MAT]],FUNCIONARIOS[],3,FALSE),"")</f>
        <v/>
      </c>
      <c r="E195" s="26" t="str">
        <f>IFERROR(VLOOKUP(ACOMPANHAMENTO_04[[#This Row],[MAT]],FUNCIONARIOS[],4,FALSE),"")</f>
        <v/>
      </c>
      <c r="F195" s="8"/>
      <c r="G195" s="7"/>
      <c r="H195" s="28" t="str">
        <f>IFERROR(VLOOKUP(ACOMPANHAMENTO_04[[#This Row],[COD.S]],TABELA_PRODUÇÃO[[COD]:[SERVIÇOS]],3,FALSE),"")</f>
        <v/>
      </c>
      <c r="I195" s="28" t="str">
        <f>IFERROR(VLOOKUP(ACOMPANHAMENTO_04[[#This Row],[COD.S]],TABELA_PRODUÇÃO[[COD]:[UND.]],4,FALSE),"")</f>
        <v/>
      </c>
      <c r="J195" s="8"/>
      <c r="K195" s="58"/>
      <c r="L195" s="9"/>
      <c r="M19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9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9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95" s="6">
        <f>ACOMPANHAMENTO_04[[#This Row],[QUANT]]</f>
        <v>0</v>
      </c>
    </row>
    <row r="196" spans="2:16" s="6" customFormat="1" ht="12.75" x14ac:dyDescent="0.2">
      <c r="B196" s="6" t="str">
        <f>IF(ACOMPANHAMENTO_04[[#This Row],[MAT]]="","",COUNTA($C$8:C196))</f>
        <v/>
      </c>
      <c r="C196" s="3"/>
      <c r="D196" s="26" t="str">
        <f>IFERROR(VLOOKUP(ACOMPANHAMENTO_04[[#This Row],[MAT]],FUNCIONARIOS[],3,FALSE),"")</f>
        <v/>
      </c>
      <c r="E196" s="26" t="str">
        <f>IFERROR(VLOOKUP(ACOMPANHAMENTO_04[[#This Row],[MAT]],FUNCIONARIOS[],4,FALSE),"")</f>
        <v/>
      </c>
      <c r="F196" s="8"/>
      <c r="G196" s="7"/>
      <c r="H196" s="28" t="str">
        <f>IFERROR(VLOOKUP(ACOMPANHAMENTO_04[[#This Row],[COD.S]],TABELA_PRODUÇÃO[[COD]:[SERVIÇOS]],3,FALSE),"")</f>
        <v/>
      </c>
      <c r="I196" s="28" t="str">
        <f>IFERROR(VLOOKUP(ACOMPANHAMENTO_04[[#This Row],[COD.S]],TABELA_PRODUÇÃO[[COD]:[UND.]],4,FALSE),"")</f>
        <v/>
      </c>
      <c r="J196" s="8"/>
      <c r="K196" s="58"/>
      <c r="L196" s="9"/>
      <c r="M19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9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9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96" s="6">
        <f>ACOMPANHAMENTO_04[[#This Row],[QUANT]]</f>
        <v>0</v>
      </c>
    </row>
    <row r="197" spans="2:16" s="6" customFormat="1" ht="12.75" x14ac:dyDescent="0.2">
      <c r="B197" s="6" t="str">
        <f>IF(ACOMPANHAMENTO_04[[#This Row],[MAT]]="","",COUNTA($C$8:C197))</f>
        <v/>
      </c>
      <c r="C197" s="3"/>
      <c r="D197" s="26" t="str">
        <f>IFERROR(VLOOKUP(ACOMPANHAMENTO_04[[#This Row],[MAT]],FUNCIONARIOS[],3,FALSE),"")</f>
        <v/>
      </c>
      <c r="E197" s="26" t="str">
        <f>IFERROR(VLOOKUP(ACOMPANHAMENTO_04[[#This Row],[MAT]],FUNCIONARIOS[],4,FALSE),"")</f>
        <v/>
      </c>
      <c r="F197" s="8"/>
      <c r="G197" s="7"/>
      <c r="H197" s="28" t="str">
        <f>IFERROR(VLOOKUP(ACOMPANHAMENTO_04[[#This Row],[COD.S]],TABELA_PRODUÇÃO[[COD]:[SERVIÇOS]],3,FALSE),"")</f>
        <v/>
      </c>
      <c r="I197" s="28" t="str">
        <f>IFERROR(VLOOKUP(ACOMPANHAMENTO_04[[#This Row],[COD.S]],TABELA_PRODUÇÃO[[COD]:[UND.]],4,FALSE),"")</f>
        <v/>
      </c>
      <c r="J197" s="8"/>
      <c r="K197" s="58"/>
      <c r="L197" s="9"/>
      <c r="M19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9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9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97" s="6">
        <f>ACOMPANHAMENTO_04[[#This Row],[QUANT]]</f>
        <v>0</v>
      </c>
    </row>
    <row r="198" spans="2:16" s="6" customFormat="1" ht="12.75" x14ac:dyDescent="0.2">
      <c r="B198" s="6" t="str">
        <f>IF(ACOMPANHAMENTO_04[[#This Row],[MAT]]="","",COUNTA($C$8:C198))</f>
        <v/>
      </c>
      <c r="C198" s="3"/>
      <c r="D198" s="26" t="str">
        <f>IFERROR(VLOOKUP(ACOMPANHAMENTO_04[[#This Row],[MAT]],FUNCIONARIOS[],3,FALSE),"")</f>
        <v/>
      </c>
      <c r="E198" s="26" t="str">
        <f>IFERROR(VLOOKUP(ACOMPANHAMENTO_04[[#This Row],[MAT]],FUNCIONARIOS[],4,FALSE),"")</f>
        <v/>
      </c>
      <c r="F198" s="8"/>
      <c r="G198" s="7"/>
      <c r="H198" s="28" t="str">
        <f>IFERROR(VLOOKUP(ACOMPANHAMENTO_04[[#This Row],[COD.S]],TABELA_PRODUÇÃO[[COD]:[SERVIÇOS]],3,FALSE),"")</f>
        <v/>
      </c>
      <c r="I198" s="28" t="str">
        <f>IFERROR(VLOOKUP(ACOMPANHAMENTO_04[[#This Row],[COD.S]],TABELA_PRODUÇÃO[[COD]:[UND.]],4,FALSE),"")</f>
        <v/>
      </c>
      <c r="J198" s="8"/>
      <c r="K198" s="58"/>
      <c r="L198" s="9"/>
      <c r="M19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9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9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98" s="6">
        <f>ACOMPANHAMENTO_04[[#This Row],[QUANT]]</f>
        <v>0</v>
      </c>
    </row>
    <row r="199" spans="2:16" s="6" customFormat="1" ht="12.75" x14ac:dyDescent="0.2">
      <c r="B199" s="6" t="str">
        <f>IF(ACOMPANHAMENTO_04[[#This Row],[MAT]]="","",COUNTA($C$8:C199))</f>
        <v/>
      </c>
      <c r="C199" s="3"/>
      <c r="D199" s="26" t="str">
        <f>IFERROR(VLOOKUP(ACOMPANHAMENTO_04[[#This Row],[MAT]],FUNCIONARIOS[],3,FALSE),"")</f>
        <v/>
      </c>
      <c r="E199" s="26" t="str">
        <f>IFERROR(VLOOKUP(ACOMPANHAMENTO_04[[#This Row],[MAT]],FUNCIONARIOS[],4,FALSE),"")</f>
        <v/>
      </c>
      <c r="F199" s="8"/>
      <c r="G199" s="7"/>
      <c r="H199" s="28" t="str">
        <f>IFERROR(VLOOKUP(ACOMPANHAMENTO_04[[#This Row],[COD.S]],TABELA_PRODUÇÃO[[COD]:[SERVIÇOS]],3,FALSE),"")</f>
        <v/>
      </c>
      <c r="I199" s="28" t="str">
        <f>IFERROR(VLOOKUP(ACOMPANHAMENTO_04[[#This Row],[COD.S]],TABELA_PRODUÇÃO[[COD]:[UND.]],4,FALSE),"")</f>
        <v/>
      </c>
      <c r="J199" s="8"/>
      <c r="K199" s="58"/>
      <c r="L199" s="9"/>
      <c r="M19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19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19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199" s="6">
        <f>ACOMPANHAMENTO_04[[#This Row],[QUANT]]</f>
        <v>0</v>
      </c>
    </row>
    <row r="200" spans="2:16" s="6" customFormat="1" ht="12.75" x14ac:dyDescent="0.2">
      <c r="B200" s="6" t="str">
        <f>IF(ACOMPANHAMENTO_04[[#This Row],[MAT]]="","",COUNTA($C$8:C200))</f>
        <v/>
      </c>
      <c r="C200" s="3"/>
      <c r="D200" s="26" t="str">
        <f>IFERROR(VLOOKUP(ACOMPANHAMENTO_04[[#This Row],[MAT]],FUNCIONARIOS[],3,FALSE),"")</f>
        <v/>
      </c>
      <c r="E200" s="26" t="str">
        <f>IFERROR(VLOOKUP(ACOMPANHAMENTO_04[[#This Row],[MAT]],FUNCIONARIOS[],4,FALSE),"")</f>
        <v/>
      </c>
      <c r="F200" s="8"/>
      <c r="G200" s="7"/>
      <c r="H200" s="28" t="str">
        <f>IFERROR(VLOOKUP(ACOMPANHAMENTO_04[[#This Row],[COD.S]],TABELA_PRODUÇÃO[[COD]:[SERVIÇOS]],3,FALSE),"")</f>
        <v/>
      </c>
      <c r="I200" s="28" t="str">
        <f>IFERROR(VLOOKUP(ACOMPANHAMENTO_04[[#This Row],[COD.S]],TABELA_PRODUÇÃO[[COD]:[UND.]],4,FALSE),"")</f>
        <v/>
      </c>
      <c r="J200" s="8"/>
      <c r="K200" s="58"/>
      <c r="L200" s="9"/>
      <c r="M20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0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0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00" s="6">
        <f>ACOMPANHAMENTO_04[[#This Row],[QUANT]]</f>
        <v>0</v>
      </c>
    </row>
    <row r="201" spans="2:16" s="6" customFormat="1" ht="12.75" x14ac:dyDescent="0.2">
      <c r="B201" s="6" t="str">
        <f>IF(ACOMPANHAMENTO_04[[#This Row],[MAT]]="","",COUNTA($C$8:C201))</f>
        <v/>
      </c>
      <c r="C201" s="3"/>
      <c r="D201" s="26" t="str">
        <f>IFERROR(VLOOKUP(ACOMPANHAMENTO_04[[#This Row],[MAT]],FUNCIONARIOS[],3,FALSE),"")</f>
        <v/>
      </c>
      <c r="E201" s="26" t="str">
        <f>IFERROR(VLOOKUP(ACOMPANHAMENTO_04[[#This Row],[MAT]],FUNCIONARIOS[],4,FALSE),"")</f>
        <v/>
      </c>
      <c r="F201" s="8"/>
      <c r="G201" s="7"/>
      <c r="H201" s="28" t="str">
        <f>IFERROR(VLOOKUP(ACOMPANHAMENTO_04[[#This Row],[COD.S]],TABELA_PRODUÇÃO[[COD]:[SERVIÇOS]],3,FALSE),"")</f>
        <v/>
      </c>
      <c r="I201" s="28" t="str">
        <f>IFERROR(VLOOKUP(ACOMPANHAMENTO_04[[#This Row],[COD.S]],TABELA_PRODUÇÃO[[COD]:[UND.]],4,FALSE),"")</f>
        <v/>
      </c>
      <c r="J201" s="8"/>
      <c r="K201" s="58"/>
      <c r="L201" s="9"/>
      <c r="M20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0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0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01" s="6">
        <f>ACOMPANHAMENTO_04[[#This Row],[QUANT]]</f>
        <v>0</v>
      </c>
    </row>
    <row r="202" spans="2:16" s="6" customFormat="1" ht="12.75" x14ac:dyDescent="0.2">
      <c r="B202" s="6" t="str">
        <f>IF(ACOMPANHAMENTO_04[[#This Row],[MAT]]="","",COUNTA($C$8:C202))</f>
        <v/>
      </c>
      <c r="C202" s="3"/>
      <c r="D202" s="26" t="str">
        <f>IFERROR(VLOOKUP(ACOMPANHAMENTO_04[[#This Row],[MAT]],FUNCIONARIOS[],3,FALSE),"")</f>
        <v/>
      </c>
      <c r="E202" s="26" t="str">
        <f>IFERROR(VLOOKUP(ACOMPANHAMENTO_04[[#This Row],[MAT]],FUNCIONARIOS[],4,FALSE),"")</f>
        <v/>
      </c>
      <c r="F202" s="8"/>
      <c r="G202" s="7"/>
      <c r="H202" s="28" t="str">
        <f>IFERROR(VLOOKUP(ACOMPANHAMENTO_04[[#This Row],[COD.S]],TABELA_PRODUÇÃO[[COD]:[SERVIÇOS]],3,FALSE),"")</f>
        <v/>
      </c>
      <c r="I202" s="28" t="str">
        <f>IFERROR(VLOOKUP(ACOMPANHAMENTO_04[[#This Row],[COD.S]],TABELA_PRODUÇÃO[[COD]:[UND.]],4,FALSE),"")</f>
        <v/>
      </c>
      <c r="J202" s="8"/>
      <c r="K202" s="58"/>
      <c r="L202" s="9"/>
      <c r="M20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0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0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02" s="6">
        <f>ACOMPANHAMENTO_04[[#This Row],[QUANT]]</f>
        <v>0</v>
      </c>
    </row>
    <row r="203" spans="2:16" s="6" customFormat="1" ht="12.75" x14ac:dyDescent="0.2">
      <c r="B203" s="6" t="str">
        <f>IF(ACOMPANHAMENTO_04[[#This Row],[MAT]]="","",COUNTA($C$8:C203))</f>
        <v/>
      </c>
      <c r="C203" s="3"/>
      <c r="D203" s="26" t="str">
        <f>IFERROR(VLOOKUP(ACOMPANHAMENTO_04[[#This Row],[MAT]],FUNCIONARIOS[],3,FALSE),"")</f>
        <v/>
      </c>
      <c r="E203" s="26" t="str">
        <f>IFERROR(VLOOKUP(ACOMPANHAMENTO_04[[#This Row],[MAT]],FUNCIONARIOS[],4,FALSE),"")</f>
        <v/>
      </c>
      <c r="F203" s="8"/>
      <c r="G203" s="7"/>
      <c r="H203" s="28" t="str">
        <f>IFERROR(VLOOKUP(ACOMPANHAMENTO_04[[#This Row],[COD.S]],TABELA_PRODUÇÃO[[COD]:[SERVIÇOS]],3,FALSE),"")</f>
        <v/>
      </c>
      <c r="I203" s="28" t="str">
        <f>IFERROR(VLOOKUP(ACOMPANHAMENTO_04[[#This Row],[COD.S]],TABELA_PRODUÇÃO[[COD]:[UND.]],4,FALSE),"")</f>
        <v/>
      </c>
      <c r="J203" s="8"/>
      <c r="K203" s="58"/>
      <c r="L203" s="9"/>
      <c r="M20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0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0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03" s="6">
        <f>ACOMPANHAMENTO_04[[#This Row],[QUANT]]</f>
        <v>0</v>
      </c>
    </row>
    <row r="204" spans="2:16" s="6" customFormat="1" ht="12.75" x14ac:dyDescent="0.2">
      <c r="B204" s="6" t="str">
        <f>IF(ACOMPANHAMENTO_04[[#This Row],[MAT]]="","",COUNTA($C$8:C204))</f>
        <v/>
      </c>
      <c r="C204" s="3"/>
      <c r="D204" s="26" t="str">
        <f>IFERROR(VLOOKUP(ACOMPANHAMENTO_04[[#This Row],[MAT]],FUNCIONARIOS[],3,FALSE),"")</f>
        <v/>
      </c>
      <c r="E204" s="26" t="str">
        <f>IFERROR(VLOOKUP(ACOMPANHAMENTO_04[[#This Row],[MAT]],FUNCIONARIOS[],4,FALSE),"")</f>
        <v/>
      </c>
      <c r="F204" s="8"/>
      <c r="G204" s="7"/>
      <c r="H204" s="28" t="str">
        <f>IFERROR(VLOOKUP(ACOMPANHAMENTO_04[[#This Row],[COD.S]],TABELA_PRODUÇÃO[[COD]:[SERVIÇOS]],3,FALSE),"")</f>
        <v/>
      </c>
      <c r="I204" s="28" t="str">
        <f>IFERROR(VLOOKUP(ACOMPANHAMENTO_04[[#This Row],[COD.S]],TABELA_PRODUÇÃO[[COD]:[UND.]],4,FALSE),"")</f>
        <v/>
      </c>
      <c r="J204" s="8"/>
      <c r="K204" s="58"/>
      <c r="L204" s="9"/>
      <c r="M20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0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0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04" s="6">
        <f>ACOMPANHAMENTO_04[[#This Row],[QUANT]]</f>
        <v>0</v>
      </c>
    </row>
    <row r="205" spans="2:16" s="6" customFormat="1" ht="12.75" x14ac:dyDescent="0.2">
      <c r="B205" s="6" t="str">
        <f>IF(ACOMPANHAMENTO_04[[#This Row],[MAT]]="","",COUNTA($C$8:C205))</f>
        <v/>
      </c>
      <c r="C205" s="3"/>
      <c r="D205" s="26" t="str">
        <f>IFERROR(VLOOKUP(ACOMPANHAMENTO_04[[#This Row],[MAT]],FUNCIONARIOS[],3,FALSE),"")</f>
        <v/>
      </c>
      <c r="E205" s="26" t="str">
        <f>IFERROR(VLOOKUP(ACOMPANHAMENTO_04[[#This Row],[MAT]],FUNCIONARIOS[],4,FALSE),"")</f>
        <v/>
      </c>
      <c r="F205" s="8"/>
      <c r="G205" s="7"/>
      <c r="H205" s="28" t="str">
        <f>IFERROR(VLOOKUP(ACOMPANHAMENTO_04[[#This Row],[COD.S]],TABELA_PRODUÇÃO[[COD]:[SERVIÇOS]],3,FALSE),"")</f>
        <v/>
      </c>
      <c r="I205" s="28" t="str">
        <f>IFERROR(VLOOKUP(ACOMPANHAMENTO_04[[#This Row],[COD.S]],TABELA_PRODUÇÃO[[COD]:[UND.]],4,FALSE),"")</f>
        <v/>
      </c>
      <c r="J205" s="8"/>
      <c r="K205" s="58"/>
      <c r="L205" s="9"/>
      <c r="M20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0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0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05" s="6">
        <f>ACOMPANHAMENTO_04[[#This Row],[QUANT]]</f>
        <v>0</v>
      </c>
    </row>
    <row r="206" spans="2:16" s="6" customFormat="1" ht="12.75" x14ac:dyDescent="0.2">
      <c r="B206" s="6" t="str">
        <f>IF(ACOMPANHAMENTO_04[[#This Row],[MAT]]="","",COUNTA($C$8:C206))</f>
        <v/>
      </c>
      <c r="C206" s="3"/>
      <c r="D206" s="26" t="str">
        <f>IFERROR(VLOOKUP(ACOMPANHAMENTO_04[[#This Row],[MAT]],FUNCIONARIOS[],3,FALSE),"")</f>
        <v/>
      </c>
      <c r="E206" s="26" t="str">
        <f>IFERROR(VLOOKUP(ACOMPANHAMENTO_04[[#This Row],[MAT]],FUNCIONARIOS[],4,FALSE),"")</f>
        <v/>
      </c>
      <c r="F206" s="8"/>
      <c r="G206" s="7"/>
      <c r="H206" s="28" t="str">
        <f>IFERROR(VLOOKUP(ACOMPANHAMENTO_04[[#This Row],[COD.S]],TABELA_PRODUÇÃO[[COD]:[SERVIÇOS]],3,FALSE),"")</f>
        <v/>
      </c>
      <c r="I206" s="28" t="str">
        <f>IFERROR(VLOOKUP(ACOMPANHAMENTO_04[[#This Row],[COD.S]],TABELA_PRODUÇÃO[[COD]:[UND.]],4,FALSE),"")</f>
        <v/>
      </c>
      <c r="J206" s="8"/>
      <c r="K206" s="58"/>
      <c r="L206" s="9"/>
      <c r="M20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0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0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06" s="6">
        <f>ACOMPANHAMENTO_04[[#This Row],[QUANT]]</f>
        <v>0</v>
      </c>
    </row>
    <row r="207" spans="2:16" s="6" customFormat="1" ht="12.75" x14ac:dyDescent="0.2">
      <c r="B207" s="6" t="str">
        <f>IF(ACOMPANHAMENTO_04[[#This Row],[MAT]]="","",COUNTA($C$8:C207))</f>
        <v/>
      </c>
      <c r="C207" s="3"/>
      <c r="D207" s="26" t="str">
        <f>IFERROR(VLOOKUP(ACOMPANHAMENTO_04[[#This Row],[MAT]],FUNCIONARIOS[],3,FALSE),"")</f>
        <v/>
      </c>
      <c r="E207" s="26" t="str">
        <f>IFERROR(VLOOKUP(ACOMPANHAMENTO_04[[#This Row],[MAT]],FUNCIONARIOS[],4,FALSE),"")</f>
        <v/>
      </c>
      <c r="F207" s="8"/>
      <c r="G207" s="7"/>
      <c r="H207" s="28" t="str">
        <f>IFERROR(VLOOKUP(ACOMPANHAMENTO_04[[#This Row],[COD.S]],TABELA_PRODUÇÃO[[COD]:[SERVIÇOS]],3,FALSE),"")</f>
        <v/>
      </c>
      <c r="I207" s="28" t="str">
        <f>IFERROR(VLOOKUP(ACOMPANHAMENTO_04[[#This Row],[COD.S]],TABELA_PRODUÇÃO[[COD]:[UND.]],4,FALSE),"")</f>
        <v/>
      </c>
      <c r="J207" s="8"/>
      <c r="K207" s="58"/>
      <c r="L207" s="9"/>
      <c r="M20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0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0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07" s="6">
        <f>ACOMPANHAMENTO_04[[#This Row],[QUANT]]</f>
        <v>0</v>
      </c>
    </row>
    <row r="208" spans="2:16" s="6" customFormat="1" ht="12.75" x14ac:dyDescent="0.2">
      <c r="B208" s="6" t="str">
        <f>IF(ACOMPANHAMENTO_04[[#This Row],[MAT]]="","",COUNTA($C$8:C208))</f>
        <v/>
      </c>
      <c r="C208" s="3"/>
      <c r="D208" s="26" t="str">
        <f>IFERROR(VLOOKUP(ACOMPANHAMENTO_04[[#This Row],[MAT]],FUNCIONARIOS[],3,FALSE),"")</f>
        <v/>
      </c>
      <c r="E208" s="26" t="str">
        <f>IFERROR(VLOOKUP(ACOMPANHAMENTO_04[[#This Row],[MAT]],FUNCIONARIOS[],4,FALSE),"")</f>
        <v/>
      </c>
      <c r="F208" s="8"/>
      <c r="G208" s="7"/>
      <c r="H208" s="28" t="str">
        <f>IFERROR(VLOOKUP(ACOMPANHAMENTO_04[[#This Row],[COD.S]],TABELA_PRODUÇÃO[[COD]:[SERVIÇOS]],3,FALSE),"")</f>
        <v/>
      </c>
      <c r="I208" s="28" t="str">
        <f>IFERROR(VLOOKUP(ACOMPANHAMENTO_04[[#This Row],[COD.S]],TABELA_PRODUÇÃO[[COD]:[UND.]],4,FALSE),"")</f>
        <v/>
      </c>
      <c r="J208" s="8"/>
      <c r="K208" s="58"/>
      <c r="L208" s="9"/>
      <c r="M20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0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0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08" s="6">
        <f>ACOMPANHAMENTO_04[[#This Row],[QUANT]]</f>
        <v>0</v>
      </c>
    </row>
    <row r="209" spans="2:16" s="6" customFormat="1" ht="12.75" x14ac:dyDescent="0.2">
      <c r="B209" s="6" t="str">
        <f>IF(ACOMPANHAMENTO_04[[#This Row],[MAT]]="","",COUNTA($C$8:C209))</f>
        <v/>
      </c>
      <c r="C209" s="3"/>
      <c r="D209" s="26" t="str">
        <f>IFERROR(VLOOKUP(ACOMPANHAMENTO_04[[#This Row],[MAT]],FUNCIONARIOS[],3,FALSE),"")</f>
        <v/>
      </c>
      <c r="E209" s="26" t="str">
        <f>IFERROR(VLOOKUP(ACOMPANHAMENTO_04[[#This Row],[MAT]],FUNCIONARIOS[],4,FALSE),"")</f>
        <v/>
      </c>
      <c r="F209" s="8"/>
      <c r="G209" s="7"/>
      <c r="H209" s="28" t="str">
        <f>IFERROR(VLOOKUP(ACOMPANHAMENTO_04[[#This Row],[COD.S]],TABELA_PRODUÇÃO[[COD]:[SERVIÇOS]],3,FALSE),"")</f>
        <v/>
      </c>
      <c r="I209" s="28" t="str">
        <f>IFERROR(VLOOKUP(ACOMPANHAMENTO_04[[#This Row],[COD.S]],TABELA_PRODUÇÃO[[COD]:[UND.]],4,FALSE),"")</f>
        <v/>
      </c>
      <c r="J209" s="8"/>
      <c r="K209" s="58"/>
      <c r="L209" s="9"/>
      <c r="M20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0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0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09" s="6">
        <f>ACOMPANHAMENTO_04[[#This Row],[QUANT]]</f>
        <v>0</v>
      </c>
    </row>
    <row r="210" spans="2:16" s="6" customFormat="1" ht="12.75" x14ac:dyDescent="0.2">
      <c r="B210" s="6" t="str">
        <f>IF(ACOMPANHAMENTO_04[[#This Row],[MAT]]="","",COUNTA($C$8:C210))</f>
        <v/>
      </c>
      <c r="C210" s="3"/>
      <c r="D210" s="26" t="str">
        <f>IFERROR(VLOOKUP(ACOMPANHAMENTO_04[[#This Row],[MAT]],FUNCIONARIOS[],3,FALSE),"")</f>
        <v/>
      </c>
      <c r="E210" s="26" t="str">
        <f>IFERROR(VLOOKUP(ACOMPANHAMENTO_04[[#This Row],[MAT]],FUNCIONARIOS[],4,FALSE),"")</f>
        <v/>
      </c>
      <c r="F210" s="8"/>
      <c r="G210" s="7"/>
      <c r="H210" s="28" t="str">
        <f>IFERROR(VLOOKUP(ACOMPANHAMENTO_04[[#This Row],[COD.S]],TABELA_PRODUÇÃO[[COD]:[SERVIÇOS]],3,FALSE),"")</f>
        <v/>
      </c>
      <c r="I210" s="28" t="str">
        <f>IFERROR(VLOOKUP(ACOMPANHAMENTO_04[[#This Row],[COD.S]],TABELA_PRODUÇÃO[[COD]:[UND.]],4,FALSE),"")</f>
        <v/>
      </c>
      <c r="J210" s="8"/>
      <c r="K210" s="58"/>
      <c r="L210" s="9"/>
      <c r="M21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1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1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10" s="6">
        <f>ACOMPANHAMENTO_04[[#This Row],[QUANT]]</f>
        <v>0</v>
      </c>
    </row>
    <row r="211" spans="2:16" s="6" customFormat="1" ht="12.75" x14ac:dyDescent="0.2">
      <c r="B211" s="6" t="str">
        <f>IF(ACOMPANHAMENTO_04[[#This Row],[MAT]]="","",COUNTA($C$8:C211))</f>
        <v/>
      </c>
      <c r="C211" s="3"/>
      <c r="D211" s="26" t="str">
        <f>IFERROR(VLOOKUP(ACOMPANHAMENTO_04[[#This Row],[MAT]],FUNCIONARIOS[],3,FALSE),"")</f>
        <v/>
      </c>
      <c r="E211" s="26" t="str">
        <f>IFERROR(VLOOKUP(ACOMPANHAMENTO_04[[#This Row],[MAT]],FUNCIONARIOS[],4,FALSE),"")</f>
        <v/>
      </c>
      <c r="F211" s="8"/>
      <c r="G211" s="7"/>
      <c r="H211" s="28" t="str">
        <f>IFERROR(VLOOKUP(ACOMPANHAMENTO_04[[#This Row],[COD.S]],TABELA_PRODUÇÃO[[COD]:[SERVIÇOS]],3,FALSE),"")</f>
        <v/>
      </c>
      <c r="I211" s="28" t="str">
        <f>IFERROR(VLOOKUP(ACOMPANHAMENTO_04[[#This Row],[COD.S]],TABELA_PRODUÇÃO[[COD]:[UND.]],4,FALSE),"")</f>
        <v/>
      </c>
      <c r="J211" s="8"/>
      <c r="K211" s="58"/>
      <c r="L211" s="9"/>
      <c r="M21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1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1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11" s="6">
        <f>ACOMPANHAMENTO_04[[#This Row],[QUANT]]</f>
        <v>0</v>
      </c>
    </row>
    <row r="212" spans="2:16" s="6" customFormat="1" ht="12.75" x14ac:dyDescent="0.2">
      <c r="B212" s="6" t="str">
        <f>IF(ACOMPANHAMENTO_04[[#This Row],[MAT]]="","",COUNTA($C$8:C212))</f>
        <v/>
      </c>
      <c r="C212" s="3"/>
      <c r="D212" s="26" t="str">
        <f>IFERROR(VLOOKUP(ACOMPANHAMENTO_04[[#This Row],[MAT]],FUNCIONARIOS[],3,FALSE),"")</f>
        <v/>
      </c>
      <c r="E212" s="26" t="str">
        <f>IFERROR(VLOOKUP(ACOMPANHAMENTO_04[[#This Row],[MAT]],FUNCIONARIOS[],4,FALSE),"")</f>
        <v/>
      </c>
      <c r="F212" s="8"/>
      <c r="G212" s="7"/>
      <c r="H212" s="28" t="str">
        <f>IFERROR(VLOOKUP(ACOMPANHAMENTO_04[[#This Row],[COD.S]],TABELA_PRODUÇÃO[[COD]:[SERVIÇOS]],3,FALSE),"")</f>
        <v/>
      </c>
      <c r="I212" s="28" t="str">
        <f>IFERROR(VLOOKUP(ACOMPANHAMENTO_04[[#This Row],[COD.S]],TABELA_PRODUÇÃO[[COD]:[UND.]],4,FALSE),"")</f>
        <v/>
      </c>
      <c r="J212" s="8"/>
      <c r="K212" s="58"/>
      <c r="L212" s="9"/>
      <c r="M21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1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1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12" s="6">
        <f>ACOMPANHAMENTO_04[[#This Row],[QUANT]]</f>
        <v>0</v>
      </c>
    </row>
    <row r="213" spans="2:16" s="6" customFormat="1" ht="12.75" x14ac:dyDescent="0.2">
      <c r="B213" s="6" t="str">
        <f>IF(ACOMPANHAMENTO_04[[#This Row],[MAT]]="","",COUNTA($C$8:C213))</f>
        <v/>
      </c>
      <c r="C213" s="3"/>
      <c r="D213" s="26" t="str">
        <f>IFERROR(VLOOKUP(ACOMPANHAMENTO_04[[#This Row],[MAT]],FUNCIONARIOS[],3,FALSE),"")</f>
        <v/>
      </c>
      <c r="E213" s="26" t="str">
        <f>IFERROR(VLOOKUP(ACOMPANHAMENTO_04[[#This Row],[MAT]],FUNCIONARIOS[],4,FALSE),"")</f>
        <v/>
      </c>
      <c r="F213" s="8"/>
      <c r="G213" s="7"/>
      <c r="H213" s="28" t="str">
        <f>IFERROR(VLOOKUP(ACOMPANHAMENTO_04[[#This Row],[COD.S]],TABELA_PRODUÇÃO[[COD]:[SERVIÇOS]],3,FALSE),"")</f>
        <v/>
      </c>
      <c r="I213" s="28" t="str">
        <f>IFERROR(VLOOKUP(ACOMPANHAMENTO_04[[#This Row],[COD.S]],TABELA_PRODUÇÃO[[COD]:[UND.]],4,FALSE),"")</f>
        <v/>
      </c>
      <c r="J213" s="8"/>
      <c r="K213" s="58"/>
      <c r="L213" s="9"/>
      <c r="M21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1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1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13" s="6">
        <f>ACOMPANHAMENTO_04[[#This Row],[QUANT]]</f>
        <v>0</v>
      </c>
    </row>
    <row r="214" spans="2:16" s="6" customFormat="1" ht="12.75" x14ac:dyDescent="0.2">
      <c r="B214" s="6" t="str">
        <f>IF(ACOMPANHAMENTO_04[[#This Row],[MAT]]="","",COUNTA($C$8:C214))</f>
        <v/>
      </c>
      <c r="C214" s="3"/>
      <c r="D214" s="26" t="str">
        <f>IFERROR(VLOOKUP(ACOMPANHAMENTO_04[[#This Row],[MAT]],FUNCIONARIOS[],3,FALSE),"")</f>
        <v/>
      </c>
      <c r="E214" s="26" t="str">
        <f>IFERROR(VLOOKUP(ACOMPANHAMENTO_04[[#This Row],[MAT]],FUNCIONARIOS[],4,FALSE),"")</f>
        <v/>
      </c>
      <c r="F214" s="8"/>
      <c r="G214" s="7"/>
      <c r="H214" s="28" t="str">
        <f>IFERROR(VLOOKUP(ACOMPANHAMENTO_04[[#This Row],[COD.S]],TABELA_PRODUÇÃO[[COD]:[SERVIÇOS]],3,FALSE),"")</f>
        <v/>
      </c>
      <c r="I214" s="28" t="str">
        <f>IFERROR(VLOOKUP(ACOMPANHAMENTO_04[[#This Row],[COD.S]],TABELA_PRODUÇÃO[[COD]:[UND.]],4,FALSE),"")</f>
        <v/>
      </c>
      <c r="J214" s="8"/>
      <c r="K214" s="58"/>
      <c r="L214" s="9"/>
      <c r="M21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1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1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14" s="6">
        <f>ACOMPANHAMENTO_04[[#This Row],[QUANT]]</f>
        <v>0</v>
      </c>
    </row>
    <row r="215" spans="2:16" s="6" customFormat="1" ht="12.75" x14ac:dyDescent="0.2">
      <c r="B215" s="6" t="str">
        <f>IF(ACOMPANHAMENTO_04[[#This Row],[MAT]]="","",COUNTA($C$8:C215))</f>
        <v/>
      </c>
      <c r="C215" s="3"/>
      <c r="D215" s="26" t="str">
        <f>IFERROR(VLOOKUP(ACOMPANHAMENTO_04[[#This Row],[MAT]],FUNCIONARIOS[],3,FALSE),"")</f>
        <v/>
      </c>
      <c r="E215" s="26" t="str">
        <f>IFERROR(VLOOKUP(ACOMPANHAMENTO_04[[#This Row],[MAT]],FUNCIONARIOS[],4,FALSE),"")</f>
        <v/>
      </c>
      <c r="F215" s="8"/>
      <c r="G215" s="7"/>
      <c r="H215" s="28" t="str">
        <f>IFERROR(VLOOKUP(ACOMPANHAMENTO_04[[#This Row],[COD.S]],TABELA_PRODUÇÃO[[COD]:[SERVIÇOS]],3,FALSE),"")</f>
        <v/>
      </c>
      <c r="I215" s="28" t="str">
        <f>IFERROR(VLOOKUP(ACOMPANHAMENTO_04[[#This Row],[COD.S]],TABELA_PRODUÇÃO[[COD]:[UND.]],4,FALSE),"")</f>
        <v/>
      </c>
      <c r="J215" s="8"/>
      <c r="K215" s="58"/>
      <c r="L215" s="9"/>
      <c r="M21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1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1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15" s="6">
        <f>ACOMPANHAMENTO_04[[#This Row],[QUANT]]</f>
        <v>0</v>
      </c>
    </row>
    <row r="216" spans="2:16" s="6" customFormat="1" ht="12.75" x14ac:dyDescent="0.2">
      <c r="B216" s="6" t="str">
        <f>IF(ACOMPANHAMENTO_04[[#This Row],[MAT]]="","",COUNTA($C$8:C216))</f>
        <v/>
      </c>
      <c r="C216" s="3"/>
      <c r="D216" s="26" t="str">
        <f>IFERROR(VLOOKUP(ACOMPANHAMENTO_04[[#This Row],[MAT]],FUNCIONARIOS[],3,FALSE),"")</f>
        <v/>
      </c>
      <c r="E216" s="26" t="str">
        <f>IFERROR(VLOOKUP(ACOMPANHAMENTO_04[[#This Row],[MAT]],FUNCIONARIOS[],4,FALSE),"")</f>
        <v/>
      </c>
      <c r="F216" s="8"/>
      <c r="G216" s="7"/>
      <c r="H216" s="28" t="str">
        <f>IFERROR(VLOOKUP(ACOMPANHAMENTO_04[[#This Row],[COD.S]],TABELA_PRODUÇÃO[[COD]:[SERVIÇOS]],3,FALSE),"")</f>
        <v/>
      </c>
      <c r="I216" s="28" t="str">
        <f>IFERROR(VLOOKUP(ACOMPANHAMENTO_04[[#This Row],[COD.S]],TABELA_PRODUÇÃO[[COD]:[UND.]],4,FALSE),"")</f>
        <v/>
      </c>
      <c r="J216" s="8"/>
      <c r="K216" s="58"/>
      <c r="L216" s="9"/>
      <c r="M21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1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1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16" s="6">
        <f>ACOMPANHAMENTO_04[[#This Row],[QUANT]]</f>
        <v>0</v>
      </c>
    </row>
    <row r="217" spans="2:16" s="6" customFormat="1" ht="12.75" x14ac:dyDescent="0.2">
      <c r="B217" s="6" t="str">
        <f>IF(ACOMPANHAMENTO_04[[#This Row],[MAT]]="","",COUNTA($C$8:C217))</f>
        <v/>
      </c>
      <c r="C217" s="3"/>
      <c r="D217" s="26" t="str">
        <f>IFERROR(VLOOKUP(ACOMPANHAMENTO_04[[#This Row],[MAT]],FUNCIONARIOS[],3,FALSE),"")</f>
        <v/>
      </c>
      <c r="E217" s="26" t="str">
        <f>IFERROR(VLOOKUP(ACOMPANHAMENTO_04[[#This Row],[MAT]],FUNCIONARIOS[],4,FALSE),"")</f>
        <v/>
      </c>
      <c r="F217" s="8"/>
      <c r="G217" s="7"/>
      <c r="H217" s="28" t="str">
        <f>IFERROR(VLOOKUP(ACOMPANHAMENTO_04[[#This Row],[COD.S]],TABELA_PRODUÇÃO[[COD]:[SERVIÇOS]],3,FALSE),"")</f>
        <v/>
      </c>
      <c r="I217" s="28" t="str">
        <f>IFERROR(VLOOKUP(ACOMPANHAMENTO_04[[#This Row],[COD.S]],TABELA_PRODUÇÃO[[COD]:[UND.]],4,FALSE),"")</f>
        <v/>
      </c>
      <c r="J217" s="8"/>
      <c r="K217" s="58"/>
      <c r="L217" s="9"/>
      <c r="M21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1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1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17" s="6">
        <f>ACOMPANHAMENTO_04[[#This Row],[QUANT]]</f>
        <v>0</v>
      </c>
    </row>
    <row r="218" spans="2:16" s="6" customFormat="1" ht="12.75" x14ac:dyDescent="0.2">
      <c r="B218" s="6" t="str">
        <f>IF(ACOMPANHAMENTO_04[[#This Row],[MAT]]="","",COUNTA($C$8:C218))</f>
        <v/>
      </c>
      <c r="C218" s="3"/>
      <c r="D218" s="26" t="str">
        <f>IFERROR(VLOOKUP(ACOMPANHAMENTO_04[[#This Row],[MAT]],FUNCIONARIOS[],3,FALSE),"")</f>
        <v/>
      </c>
      <c r="E218" s="26" t="str">
        <f>IFERROR(VLOOKUP(ACOMPANHAMENTO_04[[#This Row],[MAT]],FUNCIONARIOS[],4,FALSE),"")</f>
        <v/>
      </c>
      <c r="F218" s="8"/>
      <c r="G218" s="7"/>
      <c r="H218" s="28" t="str">
        <f>IFERROR(VLOOKUP(ACOMPANHAMENTO_04[[#This Row],[COD.S]],TABELA_PRODUÇÃO[[COD]:[SERVIÇOS]],3,FALSE),"")</f>
        <v/>
      </c>
      <c r="I218" s="28" t="str">
        <f>IFERROR(VLOOKUP(ACOMPANHAMENTO_04[[#This Row],[COD.S]],TABELA_PRODUÇÃO[[COD]:[UND.]],4,FALSE),"")</f>
        <v/>
      </c>
      <c r="J218" s="8"/>
      <c r="K218" s="58"/>
      <c r="L218" s="9"/>
      <c r="M21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1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1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18" s="6">
        <f>ACOMPANHAMENTO_04[[#This Row],[QUANT]]</f>
        <v>0</v>
      </c>
    </row>
    <row r="219" spans="2:16" s="6" customFormat="1" ht="12.75" x14ac:dyDescent="0.2">
      <c r="B219" s="6" t="str">
        <f>IF(ACOMPANHAMENTO_04[[#This Row],[MAT]]="","",COUNTA($C$8:C219))</f>
        <v/>
      </c>
      <c r="C219" s="3"/>
      <c r="D219" s="26" t="str">
        <f>IFERROR(VLOOKUP(ACOMPANHAMENTO_04[[#This Row],[MAT]],FUNCIONARIOS[],3,FALSE),"")</f>
        <v/>
      </c>
      <c r="E219" s="26" t="str">
        <f>IFERROR(VLOOKUP(ACOMPANHAMENTO_04[[#This Row],[MAT]],FUNCIONARIOS[],4,FALSE),"")</f>
        <v/>
      </c>
      <c r="F219" s="8"/>
      <c r="G219" s="7"/>
      <c r="H219" s="28" t="str">
        <f>IFERROR(VLOOKUP(ACOMPANHAMENTO_04[[#This Row],[COD.S]],TABELA_PRODUÇÃO[[COD]:[SERVIÇOS]],3,FALSE),"")</f>
        <v/>
      </c>
      <c r="I219" s="28" t="str">
        <f>IFERROR(VLOOKUP(ACOMPANHAMENTO_04[[#This Row],[COD.S]],TABELA_PRODUÇÃO[[COD]:[UND.]],4,FALSE),"")</f>
        <v/>
      </c>
      <c r="J219" s="8"/>
      <c r="K219" s="58"/>
      <c r="L219" s="9"/>
      <c r="M21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1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1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19" s="6">
        <f>ACOMPANHAMENTO_04[[#This Row],[QUANT]]</f>
        <v>0</v>
      </c>
    </row>
    <row r="220" spans="2:16" s="6" customFormat="1" ht="12.75" x14ac:dyDescent="0.2">
      <c r="B220" s="6" t="str">
        <f>IF(ACOMPANHAMENTO_04[[#This Row],[MAT]]="","",COUNTA($C$8:C220))</f>
        <v/>
      </c>
      <c r="C220" s="3"/>
      <c r="D220" s="26" t="str">
        <f>IFERROR(VLOOKUP(ACOMPANHAMENTO_04[[#This Row],[MAT]],FUNCIONARIOS[],3,FALSE),"")</f>
        <v/>
      </c>
      <c r="E220" s="26" t="str">
        <f>IFERROR(VLOOKUP(ACOMPANHAMENTO_04[[#This Row],[MAT]],FUNCIONARIOS[],4,FALSE),"")</f>
        <v/>
      </c>
      <c r="F220" s="8"/>
      <c r="G220" s="7"/>
      <c r="H220" s="28" t="str">
        <f>IFERROR(VLOOKUP(ACOMPANHAMENTO_04[[#This Row],[COD.S]],TABELA_PRODUÇÃO[[COD]:[SERVIÇOS]],3,FALSE),"")</f>
        <v/>
      </c>
      <c r="I220" s="28" t="str">
        <f>IFERROR(VLOOKUP(ACOMPANHAMENTO_04[[#This Row],[COD.S]],TABELA_PRODUÇÃO[[COD]:[UND.]],4,FALSE),"")</f>
        <v/>
      </c>
      <c r="J220" s="8"/>
      <c r="K220" s="58"/>
      <c r="L220" s="9"/>
      <c r="M22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2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2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20" s="6">
        <f>ACOMPANHAMENTO_04[[#This Row],[QUANT]]</f>
        <v>0</v>
      </c>
    </row>
    <row r="221" spans="2:16" s="6" customFormat="1" ht="12.75" x14ac:dyDescent="0.2">
      <c r="B221" s="6" t="str">
        <f>IF(ACOMPANHAMENTO_04[[#This Row],[MAT]]="","",COUNTA($C$8:C221))</f>
        <v/>
      </c>
      <c r="C221" s="3"/>
      <c r="D221" s="26" t="str">
        <f>IFERROR(VLOOKUP(ACOMPANHAMENTO_04[[#This Row],[MAT]],FUNCIONARIOS[],3,FALSE),"")</f>
        <v/>
      </c>
      <c r="E221" s="26" t="str">
        <f>IFERROR(VLOOKUP(ACOMPANHAMENTO_04[[#This Row],[MAT]],FUNCIONARIOS[],4,FALSE),"")</f>
        <v/>
      </c>
      <c r="F221" s="8"/>
      <c r="G221" s="7"/>
      <c r="H221" s="28" t="str">
        <f>IFERROR(VLOOKUP(ACOMPANHAMENTO_04[[#This Row],[COD.S]],TABELA_PRODUÇÃO[[COD]:[SERVIÇOS]],3,FALSE),"")</f>
        <v/>
      </c>
      <c r="I221" s="28" t="str">
        <f>IFERROR(VLOOKUP(ACOMPANHAMENTO_04[[#This Row],[COD.S]],TABELA_PRODUÇÃO[[COD]:[UND.]],4,FALSE),"")</f>
        <v/>
      </c>
      <c r="J221" s="8"/>
      <c r="K221" s="58"/>
      <c r="L221" s="9"/>
      <c r="M22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2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2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21" s="6">
        <f>ACOMPANHAMENTO_04[[#This Row],[QUANT]]</f>
        <v>0</v>
      </c>
    </row>
    <row r="222" spans="2:16" s="6" customFormat="1" ht="12.75" x14ac:dyDescent="0.2">
      <c r="B222" s="6" t="str">
        <f>IF(ACOMPANHAMENTO_04[[#This Row],[MAT]]="","",COUNTA($C$8:C222))</f>
        <v/>
      </c>
      <c r="C222" s="3"/>
      <c r="D222" s="26" t="str">
        <f>IFERROR(VLOOKUP(ACOMPANHAMENTO_04[[#This Row],[MAT]],FUNCIONARIOS[],3,FALSE),"")</f>
        <v/>
      </c>
      <c r="E222" s="26" t="str">
        <f>IFERROR(VLOOKUP(ACOMPANHAMENTO_04[[#This Row],[MAT]],FUNCIONARIOS[],4,FALSE),"")</f>
        <v/>
      </c>
      <c r="F222" s="8"/>
      <c r="G222" s="7"/>
      <c r="H222" s="28" t="str">
        <f>IFERROR(VLOOKUP(ACOMPANHAMENTO_04[[#This Row],[COD.S]],TABELA_PRODUÇÃO[[COD]:[SERVIÇOS]],3,FALSE),"")</f>
        <v/>
      </c>
      <c r="I222" s="28" t="str">
        <f>IFERROR(VLOOKUP(ACOMPANHAMENTO_04[[#This Row],[COD.S]],TABELA_PRODUÇÃO[[COD]:[UND.]],4,FALSE),"")</f>
        <v/>
      </c>
      <c r="J222" s="8"/>
      <c r="K222" s="58"/>
      <c r="L222" s="9"/>
      <c r="M22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2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2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22" s="6">
        <f>ACOMPANHAMENTO_04[[#This Row],[QUANT]]</f>
        <v>0</v>
      </c>
    </row>
    <row r="223" spans="2:16" s="6" customFormat="1" ht="12.75" x14ac:dyDescent="0.2">
      <c r="B223" s="6" t="str">
        <f>IF(ACOMPANHAMENTO_04[[#This Row],[MAT]]="","",COUNTA($C$8:C223))</f>
        <v/>
      </c>
      <c r="C223" s="3"/>
      <c r="D223" s="26" t="str">
        <f>IFERROR(VLOOKUP(ACOMPANHAMENTO_04[[#This Row],[MAT]],FUNCIONARIOS[],3,FALSE),"")</f>
        <v/>
      </c>
      <c r="E223" s="26" t="str">
        <f>IFERROR(VLOOKUP(ACOMPANHAMENTO_04[[#This Row],[MAT]],FUNCIONARIOS[],4,FALSE),"")</f>
        <v/>
      </c>
      <c r="F223" s="8"/>
      <c r="G223" s="7"/>
      <c r="H223" s="28" t="str">
        <f>IFERROR(VLOOKUP(ACOMPANHAMENTO_04[[#This Row],[COD.S]],TABELA_PRODUÇÃO[[COD]:[SERVIÇOS]],3,FALSE),"")</f>
        <v/>
      </c>
      <c r="I223" s="28" t="str">
        <f>IFERROR(VLOOKUP(ACOMPANHAMENTO_04[[#This Row],[COD.S]],TABELA_PRODUÇÃO[[COD]:[UND.]],4,FALSE),"")</f>
        <v/>
      </c>
      <c r="J223" s="8"/>
      <c r="K223" s="58"/>
      <c r="L223" s="9"/>
      <c r="M22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2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2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23" s="6">
        <f>ACOMPANHAMENTO_04[[#This Row],[QUANT]]</f>
        <v>0</v>
      </c>
    </row>
    <row r="224" spans="2:16" s="6" customFormat="1" ht="12.75" x14ac:dyDescent="0.2">
      <c r="B224" s="6" t="str">
        <f>IF(ACOMPANHAMENTO_04[[#This Row],[MAT]]="","",COUNTA($C$8:C224))</f>
        <v/>
      </c>
      <c r="C224" s="3"/>
      <c r="D224" s="26" t="str">
        <f>IFERROR(VLOOKUP(ACOMPANHAMENTO_04[[#This Row],[MAT]],FUNCIONARIOS[],3,FALSE),"")</f>
        <v/>
      </c>
      <c r="E224" s="26" t="str">
        <f>IFERROR(VLOOKUP(ACOMPANHAMENTO_04[[#This Row],[MAT]],FUNCIONARIOS[],4,FALSE),"")</f>
        <v/>
      </c>
      <c r="F224" s="8"/>
      <c r="G224" s="7"/>
      <c r="H224" s="28" t="str">
        <f>IFERROR(VLOOKUP(ACOMPANHAMENTO_04[[#This Row],[COD.S]],TABELA_PRODUÇÃO[[COD]:[SERVIÇOS]],3,FALSE),"")</f>
        <v/>
      </c>
      <c r="I224" s="28" t="str">
        <f>IFERROR(VLOOKUP(ACOMPANHAMENTO_04[[#This Row],[COD.S]],TABELA_PRODUÇÃO[[COD]:[UND.]],4,FALSE),"")</f>
        <v/>
      </c>
      <c r="J224" s="8"/>
      <c r="K224" s="58"/>
      <c r="L224" s="9"/>
      <c r="M22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2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2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24" s="6">
        <f>ACOMPANHAMENTO_04[[#This Row],[QUANT]]</f>
        <v>0</v>
      </c>
    </row>
    <row r="225" spans="2:16" s="6" customFormat="1" ht="12.75" x14ac:dyDescent="0.2">
      <c r="B225" s="6" t="str">
        <f>IF(ACOMPANHAMENTO_04[[#This Row],[MAT]]="","",COUNTA($C$8:C225))</f>
        <v/>
      </c>
      <c r="C225" s="3"/>
      <c r="D225" s="26" t="str">
        <f>IFERROR(VLOOKUP(ACOMPANHAMENTO_04[[#This Row],[MAT]],FUNCIONARIOS[],3,FALSE),"")</f>
        <v/>
      </c>
      <c r="E225" s="26" t="str">
        <f>IFERROR(VLOOKUP(ACOMPANHAMENTO_04[[#This Row],[MAT]],FUNCIONARIOS[],4,FALSE),"")</f>
        <v/>
      </c>
      <c r="F225" s="8"/>
      <c r="G225" s="7"/>
      <c r="H225" s="28" t="str">
        <f>IFERROR(VLOOKUP(ACOMPANHAMENTO_04[[#This Row],[COD.S]],TABELA_PRODUÇÃO[[COD]:[SERVIÇOS]],3,FALSE),"")</f>
        <v/>
      </c>
      <c r="I225" s="28" t="str">
        <f>IFERROR(VLOOKUP(ACOMPANHAMENTO_04[[#This Row],[COD.S]],TABELA_PRODUÇÃO[[COD]:[UND.]],4,FALSE),"")</f>
        <v/>
      </c>
      <c r="J225" s="8"/>
      <c r="K225" s="58"/>
      <c r="L225" s="9"/>
      <c r="M22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2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2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25" s="6">
        <f>ACOMPANHAMENTO_04[[#This Row],[QUANT]]</f>
        <v>0</v>
      </c>
    </row>
    <row r="226" spans="2:16" s="6" customFormat="1" ht="12.75" x14ac:dyDescent="0.2">
      <c r="B226" s="6" t="str">
        <f>IF(ACOMPANHAMENTO_04[[#This Row],[MAT]]="","",COUNTA($C$8:C226))</f>
        <v/>
      </c>
      <c r="C226" s="3"/>
      <c r="D226" s="26" t="str">
        <f>IFERROR(VLOOKUP(ACOMPANHAMENTO_04[[#This Row],[MAT]],FUNCIONARIOS[],3,FALSE),"")</f>
        <v/>
      </c>
      <c r="E226" s="26" t="str">
        <f>IFERROR(VLOOKUP(ACOMPANHAMENTO_04[[#This Row],[MAT]],FUNCIONARIOS[],4,FALSE),"")</f>
        <v/>
      </c>
      <c r="F226" s="8"/>
      <c r="G226" s="7"/>
      <c r="H226" s="28" t="str">
        <f>IFERROR(VLOOKUP(ACOMPANHAMENTO_04[[#This Row],[COD.S]],TABELA_PRODUÇÃO[[COD]:[SERVIÇOS]],3,FALSE),"")</f>
        <v/>
      </c>
      <c r="I226" s="28" t="str">
        <f>IFERROR(VLOOKUP(ACOMPANHAMENTO_04[[#This Row],[COD.S]],TABELA_PRODUÇÃO[[COD]:[UND.]],4,FALSE),"")</f>
        <v/>
      </c>
      <c r="J226" s="8"/>
      <c r="K226" s="58"/>
      <c r="L226" s="9"/>
      <c r="M22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2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2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26" s="6">
        <f>ACOMPANHAMENTO_04[[#This Row],[QUANT]]</f>
        <v>0</v>
      </c>
    </row>
    <row r="227" spans="2:16" s="6" customFormat="1" ht="12.75" x14ac:dyDescent="0.2">
      <c r="B227" s="6" t="str">
        <f>IF(ACOMPANHAMENTO_04[[#This Row],[MAT]]="","",COUNTA($C$8:C227))</f>
        <v/>
      </c>
      <c r="C227" s="3"/>
      <c r="D227" s="26" t="str">
        <f>IFERROR(VLOOKUP(ACOMPANHAMENTO_04[[#This Row],[MAT]],FUNCIONARIOS[],3,FALSE),"")</f>
        <v/>
      </c>
      <c r="E227" s="26" t="str">
        <f>IFERROR(VLOOKUP(ACOMPANHAMENTO_04[[#This Row],[MAT]],FUNCIONARIOS[],4,FALSE),"")</f>
        <v/>
      </c>
      <c r="F227" s="8"/>
      <c r="G227" s="7"/>
      <c r="H227" s="28" t="str">
        <f>IFERROR(VLOOKUP(ACOMPANHAMENTO_04[[#This Row],[COD.S]],TABELA_PRODUÇÃO[[COD]:[SERVIÇOS]],3,FALSE),"")</f>
        <v/>
      </c>
      <c r="I227" s="28" t="str">
        <f>IFERROR(VLOOKUP(ACOMPANHAMENTO_04[[#This Row],[COD.S]],TABELA_PRODUÇÃO[[COD]:[UND.]],4,FALSE),"")</f>
        <v/>
      </c>
      <c r="J227" s="8"/>
      <c r="K227" s="58"/>
      <c r="L227" s="9"/>
      <c r="M22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2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2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27" s="6">
        <f>ACOMPANHAMENTO_04[[#This Row],[QUANT]]</f>
        <v>0</v>
      </c>
    </row>
    <row r="228" spans="2:16" s="6" customFormat="1" ht="12.75" x14ac:dyDescent="0.2">
      <c r="B228" s="6" t="str">
        <f>IF(ACOMPANHAMENTO_04[[#This Row],[MAT]]="","",COUNTA($C$8:C228))</f>
        <v/>
      </c>
      <c r="C228" s="3"/>
      <c r="D228" s="26" t="str">
        <f>IFERROR(VLOOKUP(ACOMPANHAMENTO_04[[#This Row],[MAT]],FUNCIONARIOS[],3,FALSE),"")</f>
        <v/>
      </c>
      <c r="E228" s="26" t="str">
        <f>IFERROR(VLOOKUP(ACOMPANHAMENTO_04[[#This Row],[MAT]],FUNCIONARIOS[],4,FALSE),"")</f>
        <v/>
      </c>
      <c r="F228" s="8"/>
      <c r="G228" s="7"/>
      <c r="H228" s="28" t="str">
        <f>IFERROR(VLOOKUP(ACOMPANHAMENTO_04[[#This Row],[COD.S]],TABELA_PRODUÇÃO[[COD]:[SERVIÇOS]],3,FALSE),"")</f>
        <v/>
      </c>
      <c r="I228" s="28" t="str">
        <f>IFERROR(VLOOKUP(ACOMPANHAMENTO_04[[#This Row],[COD.S]],TABELA_PRODUÇÃO[[COD]:[UND.]],4,FALSE),"")</f>
        <v/>
      </c>
      <c r="J228" s="8"/>
      <c r="K228" s="58"/>
      <c r="L228" s="9"/>
      <c r="M22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2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2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28" s="6">
        <f>ACOMPANHAMENTO_04[[#This Row],[QUANT]]</f>
        <v>0</v>
      </c>
    </row>
    <row r="229" spans="2:16" s="6" customFormat="1" ht="12.75" x14ac:dyDescent="0.2">
      <c r="B229" s="6" t="str">
        <f>IF(ACOMPANHAMENTO_04[[#This Row],[MAT]]="","",COUNTA($C$8:C229))</f>
        <v/>
      </c>
      <c r="C229" s="3"/>
      <c r="D229" s="26" t="str">
        <f>IFERROR(VLOOKUP(ACOMPANHAMENTO_04[[#This Row],[MAT]],FUNCIONARIOS[],3,FALSE),"")</f>
        <v/>
      </c>
      <c r="E229" s="26" t="str">
        <f>IFERROR(VLOOKUP(ACOMPANHAMENTO_04[[#This Row],[MAT]],FUNCIONARIOS[],4,FALSE),"")</f>
        <v/>
      </c>
      <c r="F229" s="8"/>
      <c r="G229" s="7"/>
      <c r="H229" s="28" t="str">
        <f>IFERROR(VLOOKUP(ACOMPANHAMENTO_04[[#This Row],[COD.S]],TABELA_PRODUÇÃO[[COD]:[SERVIÇOS]],3,FALSE),"")</f>
        <v/>
      </c>
      <c r="I229" s="28" t="str">
        <f>IFERROR(VLOOKUP(ACOMPANHAMENTO_04[[#This Row],[COD.S]],TABELA_PRODUÇÃO[[COD]:[UND.]],4,FALSE),"")</f>
        <v/>
      </c>
      <c r="J229" s="8"/>
      <c r="K229" s="58"/>
      <c r="L229" s="9"/>
      <c r="M22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2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2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29" s="6">
        <f>ACOMPANHAMENTO_04[[#This Row],[QUANT]]</f>
        <v>0</v>
      </c>
    </row>
    <row r="230" spans="2:16" s="6" customFormat="1" ht="12.75" x14ac:dyDescent="0.2">
      <c r="B230" s="6" t="str">
        <f>IF(ACOMPANHAMENTO_04[[#This Row],[MAT]]="","",COUNTA($C$8:C230))</f>
        <v/>
      </c>
      <c r="C230" s="3"/>
      <c r="D230" s="26" t="str">
        <f>IFERROR(VLOOKUP(ACOMPANHAMENTO_04[[#This Row],[MAT]],FUNCIONARIOS[],3,FALSE),"")</f>
        <v/>
      </c>
      <c r="E230" s="26" t="str">
        <f>IFERROR(VLOOKUP(ACOMPANHAMENTO_04[[#This Row],[MAT]],FUNCIONARIOS[],4,FALSE),"")</f>
        <v/>
      </c>
      <c r="F230" s="8"/>
      <c r="G230" s="7"/>
      <c r="H230" s="28" t="str">
        <f>IFERROR(VLOOKUP(ACOMPANHAMENTO_04[[#This Row],[COD.S]],TABELA_PRODUÇÃO[[COD]:[SERVIÇOS]],3,FALSE),"")</f>
        <v/>
      </c>
      <c r="I230" s="28" t="str">
        <f>IFERROR(VLOOKUP(ACOMPANHAMENTO_04[[#This Row],[COD.S]],TABELA_PRODUÇÃO[[COD]:[UND.]],4,FALSE),"")</f>
        <v/>
      </c>
      <c r="J230" s="8"/>
      <c r="K230" s="58"/>
      <c r="L230" s="9"/>
      <c r="M23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3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3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30" s="6">
        <f>ACOMPANHAMENTO_04[[#This Row],[QUANT]]</f>
        <v>0</v>
      </c>
    </row>
    <row r="231" spans="2:16" s="6" customFormat="1" ht="12.75" x14ac:dyDescent="0.2">
      <c r="B231" s="6" t="str">
        <f>IF(ACOMPANHAMENTO_04[[#This Row],[MAT]]="","",COUNTA($C$8:C231))</f>
        <v/>
      </c>
      <c r="C231" s="3"/>
      <c r="D231" s="26" t="str">
        <f>IFERROR(VLOOKUP(ACOMPANHAMENTO_04[[#This Row],[MAT]],FUNCIONARIOS[],3,FALSE),"")</f>
        <v/>
      </c>
      <c r="E231" s="26" t="str">
        <f>IFERROR(VLOOKUP(ACOMPANHAMENTO_04[[#This Row],[MAT]],FUNCIONARIOS[],4,FALSE),"")</f>
        <v/>
      </c>
      <c r="F231" s="8"/>
      <c r="G231" s="7"/>
      <c r="H231" s="28" t="str">
        <f>IFERROR(VLOOKUP(ACOMPANHAMENTO_04[[#This Row],[COD.S]],TABELA_PRODUÇÃO[[COD]:[SERVIÇOS]],3,FALSE),"")</f>
        <v/>
      </c>
      <c r="I231" s="28" t="str">
        <f>IFERROR(VLOOKUP(ACOMPANHAMENTO_04[[#This Row],[COD.S]],TABELA_PRODUÇÃO[[COD]:[UND.]],4,FALSE),"")</f>
        <v/>
      </c>
      <c r="J231" s="8"/>
      <c r="K231" s="58"/>
      <c r="L231" s="9"/>
      <c r="M23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3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3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31" s="6">
        <f>ACOMPANHAMENTO_04[[#This Row],[QUANT]]</f>
        <v>0</v>
      </c>
    </row>
    <row r="232" spans="2:16" s="6" customFormat="1" ht="12.75" x14ac:dyDescent="0.2">
      <c r="B232" s="6" t="str">
        <f>IF(ACOMPANHAMENTO_04[[#This Row],[MAT]]="","",COUNTA($C$8:C232))</f>
        <v/>
      </c>
      <c r="C232" s="3"/>
      <c r="D232" s="26" t="str">
        <f>IFERROR(VLOOKUP(ACOMPANHAMENTO_04[[#This Row],[MAT]],FUNCIONARIOS[],3,FALSE),"")</f>
        <v/>
      </c>
      <c r="E232" s="26" t="str">
        <f>IFERROR(VLOOKUP(ACOMPANHAMENTO_04[[#This Row],[MAT]],FUNCIONARIOS[],4,FALSE),"")</f>
        <v/>
      </c>
      <c r="F232" s="8"/>
      <c r="G232" s="7"/>
      <c r="H232" s="28" t="str">
        <f>IFERROR(VLOOKUP(ACOMPANHAMENTO_04[[#This Row],[COD.S]],TABELA_PRODUÇÃO[[COD]:[SERVIÇOS]],3,FALSE),"")</f>
        <v/>
      </c>
      <c r="I232" s="28" t="str">
        <f>IFERROR(VLOOKUP(ACOMPANHAMENTO_04[[#This Row],[COD.S]],TABELA_PRODUÇÃO[[COD]:[UND.]],4,FALSE),"")</f>
        <v/>
      </c>
      <c r="J232" s="8"/>
      <c r="K232" s="58"/>
      <c r="L232" s="9"/>
      <c r="M23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3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3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32" s="6">
        <f>ACOMPANHAMENTO_04[[#This Row],[QUANT]]</f>
        <v>0</v>
      </c>
    </row>
    <row r="233" spans="2:16" s="6" customFormat="1" ht="12.75" x14ac:dyDescent="0.2">
      <c r="B233" s="6" t="str">
        <f>IF(ACOMPANHAMENTO_04[[#This Row],[MAT]]="","",COUNTA($C$8:C233))</f>
        <v/>
      </c>
      <c r="C233" s="3"/>
      <c r="D233" s="26" t="str">
        <f>IFERROR(VLOOKUP(ACOMPANHAMENTO_04[[#This Row],[MAT]],FUNCIONARIOS[],3,FALSE),"")</f>
        <v/>
      </c>
      <c r="E233" s="26" t="str">
        <f>IFERROR(VLOOKUP(ACOMPANHAMENTO_04[[#This Row],[MAT]],FUNCIONARIOS[],4,FALSE),"")</f>
        <v/>
      </c>
      <c r="F233" s="8"/>
      <c r="G233" s="7"/>
      <c r="H233" s="28" t="str">
        <f>IFERROR(VLOOKUP(ACOMPANHAMENTO_04[[#This Row],[COD.S]],TABELA_PRODUÇÃO[[COD]:[SERVIÇOS]],3,FALSE),"")</f>
        <v/>
      </c>
      <c r="I233" s="28" t="str">
        <f>IFERROR(VLOOKUP(ACOMPANHAMENTO_04[[#This Row],[COD.S]],TABELA_PRODUÇÃO[[COD]:[UND.]],4,FALSE),"")</f>
        <v/>
      </c>
      <c r="J233" s="8"/>
      <c r="K233" s="58"/>
      <c r="L233" s="9"/>
      <c r="M23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3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3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33" s="6">
        <f>ACOMPANHAMENTO_04[[#This Row],[QUANT]]</f>
        <v>0</v>
      </c>
    </row>
    <row r="234" spans="2:16" s="6" customFormat="1" ht="12.75" x14ac:dyDescent="0.2">
      <c r="B234" s="6" t="str">
        <f>IF(ACOMPANHAMENTO_04[[#This Row],[MAT]]="","",COUNTA($C$8:C234))</f>
        <v/>
      </c>
      <c r="C234" s="3"/>
      <c r="D234" s="26" t="str">
        <f>IFERROR(VLOOKUP(ACOMPANHAMENTO_04[[#This Row],[MAT]],FUNCIONARIOS[],3,FALSE),"")</f>
        <v/>
      </c>
      <c r="E234" s="26" t="str">
        <f>IFERROR(VLOOKUP(ACOMPANHAMENTO_04[[#This Row],[MAT]],FUNCIONARIOS[],4,FALSE),"")</f>
        <v/>
      </c>
      <c r="F234" s="8"/>
      <c r="G234" s="7"/>
      <c r="H234" s="28" t="str">
        <f>IFERROR(VLOOKUP(ACOMPANHAMENTO_04[[#This Row],[COD.S]],TABELA_PRODUÇÃO[[COD]:[SERVIÇOS]],3,FALSE),"")</f>
        <v/>
      </c>
      <c r="I234" s="28" t="str">
        <f>IFERROR(VLOOKUP(ACOMPANHAMENTO_04[[#This Row],[COD.S]],TABELA_PRODUÇÃO[[COD]:[UND.]],4,FALSE),"")</f>
        <v/>
      </c>
      <c r="J234" s="8"/>
      <c r="K234" s="58"/>
      <c r="L234" s="9"/>
      <c r="M23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3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3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34" s="6">
        <f>ACOMPANHAMENTO_04[[#This Row],[QUANT]]</f>
        <v>0</v>
      </c>
    </row>
    <row r="235" spans="2:16" s="6" customFormat="1" ht="12.75" x14ac:dyDescent="0.2">
      <c r="B235" s="6" t="str">
        <f>IF(ACOMPANHAMENTO_04[[#This Row],[MAT]]="","",COUNTA($C$8:C235))</f>
        <v/>
      </c>
      <c r="C235" s="3"/>
      <c r="D235" s="26" t="str">
        <f>IFERROR(VLOOKUP(ACOMPANHAMENTO_04[[#This Row],[MAT]],FUNCIONARIOS[],3,FALSE),"")</f>
        <v/>
      </c>
      <c r="E235" s="26" t="str">
        <f>IFERROR(VLOOKUP(ACOMPANHAMENTO_04[[#This Row],[MAT]],FUNCIONARIOS[],4,FALSE),"")</f>
        <v/>
      </c>
      <c r="F235" s="8"/>
      <c r="G235" s="7"/>
      <c r="H235" s="28" t="str">
        <f>IFERROR(VLOOKUP(ACOMPANHAMENTO_04[[#This Row],[COD.S]],TABELA_PRODUÇÃO[[COD]:[SERVIÇOS]],3,FALSE),"")</f>
        <v/>
      </c>
      <c r="I235" s="28" t="str">
        <f>IFERROR(VLOOKUP(ACOMPANHAMENTO_04[[#This Row],[COD.S]],TABELA_PRODUÇÃO[[COD]:[UND.]],4,FALSE),"")</f>
        <v/>
      </c>
      <c r="J235" s="8"/>
      <c r="K235" s="58"/>
      <c r="L235" s="9"/>
      <c r="M23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3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3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35" s="6">
        <f>ACOMPANHAMENTO_04[[#This Row],[QUANT]]</f>
        <v>0</v>
      </c>
    </row>
    <row r="236" spans="2:16" s="6" customFormat="1" ht="12.75" x14ac:dyDescent="0.2">
      <c r="B236" s="6" t="str">
        <f>IF(ACOMPANHAMENTO_04[[#This Row],[MAT]]="","",COUNTA($C$8:C236))</f>
        <v/>
      </c>
      <c r="C236" s="3"/>
      <c r="D236" s="26" t="str">
        <f>IFERROR(VLOOKUP(ACOMPANHAMENTO_04[[#This Row],[MAT]],FUNCIONARIOS[],3,FALSE),"")</f>
        <v/>
      </c>
      <c r="E236" s="26" t="str">
        <f>IFERROR(VLOOKUP(ACOMPANHAMENTO_04[[#This Row],[MAT]],FUNCIONARIOS[],4,FALSE),"")</f>
        <v/>
      </c>
      <c r="F236" s="8"/>
      <c r="G236" s="7"/>
      <c r="H236" s="28" t="str">
        <f>IFERROR(VLOOKUP(ACOMPANHAMENTO_04[[#This Row],[COD.S]],TABELA_PRODUÇÃO[[COD]:[SERVIÇOS]],3,FALSE),"")</f>
        <v/>
      </c>
      <c r="I236" s="28" t="str">
        <f>IFERROR(VLOOKUP(ACOMPANHAMENTO_04[[#This Row],[COD.S]],TABELA_PRODUÇÃO[[COD]:[UND.]],4,FALSE),"")</f>
        <v/>
      </c>
      <c r="J236" s="8"/>
      <c r="K236" s="58"/>
      <c r="L236" s="9"/>
      <c r="M23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3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3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36" s="6">
        <f>ACOMPANHAMENTO_04[[#This Row],[QUANT]]</f>
        <v>0</v>
      </c>
    </row>
    <row r="237" spans="2:16" s="6" customFormat="1" ht="12.75" x14ac:dyDescent="0.2">
      <c r="B237" s="6" t="str">
        <f>IF(ACOMPANHAMENTO_04[[#This Row],[MAT]]="","",COUNTA($C$8:C237))</f>
        <v/>
      </c>
      <c r="C237" s="3"/>
      <c r="D237" s="26" t="str">
        <f>IFERROR(VLOOKUP(ACOMPANHAMENTO_04[[#This Row],[MAT]],FUNCIONARIOS[],3,FALSE),"")</f>
        <v/>
      </c>
      <c r="E237" s="26" t="str">
        <f>IFERROR(VLOOKUP(ACOMPANHAMENTO_04[[#This Row],[MAT]],FUNCIONARIOS[],4,FALSE),"")</f>
        <v/>
      </c>
      <c r="F237" s="8"/>
      <c r="G237" s="7"/>
      <c r="H237" s="28" t="str">
        <f>IFERROR(VLOOKUP(ACOMPANHAMENTO_04[[#This Row],[COD.S]],TABELA_PRODUÇÃO[[COD]:[SERVIÇOS]],3,FALSE),"")</f>
        <v/>
      </c>
      <c r="I237" s="28" t="str">
        <f>IFERROR(VLOOKUP(ACOMPANHAMENTO_04[[#This Row],[COD.S]],TABELA_PRODUÇÃO[[COD]:[UND.]],4,FALSE),"")</f>
        <v/>
      </c>
      <c r="J237" s="8"/>
      <c r="K237" s="58"/>
      <c r="L237" s="9"/>
      <c r="M23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3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3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37" s="6">
        <f>ACOMPANHAMENTO_04[[#This Row],[QUANT]]</f>
        <v>0</v>
      </c>
    </row>
    <row r="238" spans="2:16" s="6" customFormat="1" ht="12.75" x14ac:dyDescent="0.2">
      <c r="B238" s="6" t="str">
        <f>IF(ACOMPANHAMENTO_04[[#This Row],[MAT]]="","",COUNTA($C$8:C238))</f>
        <v/>
      </c>
      <c r="C238" s="3"/>
      <c r="D238" s="26" t="str">
        <f>IFERROR(VLOOKUP(ACOMPANHAMENTO_04[[#This Row],[MAT]],FUNCIONARIOS[],3,FALSE),"")</f>
        <v/>
      </c>
      <c r="E238" s="26" t="str">
        <f>IFERROR(VLOOKUP(ACOMPANHAMENTO_04[[#This Row],[MAT]],FUNCIONARIOS[],4,FALSE),"")</f>
        <v/>
      </c>
      <c r="F238" s="8"/>
      <c r="G238" s="7"/>
      <c r="H238" s="28" t="str">
        <f>IFERROR(VLOOKUP(ACOMPANHAMENTO_04[[#This Row],[COD.S]],TABELA_PRODUÇÃO[[COD]:[SERVIÇOS]],3,FALSE),"")</f>
        <v/>
      </c>
      <c r="I238" s="28" t="str">
        <f>IFERROR(VLOOKUP(ACOMPANHAMENTO_04[[#This Row],[COD.S]],TABELA_PRODUÇÃO[[COD]:[UND.]],4,FALSE),"")</f>
        <v/>
      </c>
      <c r="J238" s="8"/>
      <c r="K238" s="58"/>
      <c r="L238" s="9"/>
      <c r="M23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3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3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38" s="6">
        <f>ACOMPANHAMENTO_04[[#This Row],[QUANT]]</f>
        <v>0</v>
      </c>
    </row>
    <row r="239" spans="2:16" s="6" customFormat="1" ht="12.75" x14ac:dyDescent="0.2">
      <c r="B239" s="6" t="str">
        <f>IF(ACOMPANHAMENTO_04[[#This Row],[MAT]]="","",COUNTA($C$8:C239))</f>
        <v/>
      </c>
      <c r="C239" s="3"/>
      <c r="D239" s="26" t="str">
        <f>IFERROR(VLOOKUP(ACOMPANHAMENTO_04[[#This Row],[MAT]],FUNCIONARIOS[],3,FALSE),"")</f>
        <v/>
      </c>
      <c r="E239" s="26" t="str">
        <f>IFERROR(VLOOKUP(ACOMPANHAMENTO_04[[#This Row],[MAT]],FUNCIONARIOS[],4,FALSE),"")</f>
        <v/>
      </c>
      <c r="F239" s="8"/>
      <c r="G239" s="7"/>
      <c r="H239" s="28" t="str">
        <f>IFERROR(VLOOKUP(ACOMPANHAMENTO_04[[#This Row],[COD.S]],TABELA_PRODUÇÃO[[COD]:[SERVIÇOS]],3,FALSE),"")</f>
        <v/>
      </c>
      <c r="I239" s="28" t="str">
        <f>IFERROR(VLOOKUP(ACOMPANHAMENTO_04[[#This Row],[COD.S]],TABELA_PRODUÇÃO[[COD]:[UND.]],4,FALSE),"")</f>
        <v/>
      </c>
      <c r="J239" s="8"/>
      <c r="K239" s="58"/>
      <c r="L239" s="9"/>
      <c r="M23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3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3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39" s="6">
        <f>ACOMPANHAMENTO_04[[#This Row],[QUANT]]</f>
        <v>0</v>
      </c>
    </row>
    <row r="240" spans="2:16" s="6" customFormat="1" ht="12.75" x14ac:dyDescent="0.2">
      <c r="B240" s="6" t="str">
        <f>IF(ACOMPANHAMENTO_04[[#This Row],[MAT]]="","",COUNTA($C$8:C240))</f>
        <v/>
      </c>
      <c r="C240" s="3"/>
      <c r="D240" s="26" t="str">
        <f>IFERROR(VLOOKUP(ACOMPANHAMENTO_04[[#This Row],[MAT]],FUNCIONARIOS[],3,FALSE),"")</f>
        <v/>
      </c>
      <c r="E240" s="26" t="str">
        <f>IFERROR(VLOOKUP(ACOMPANHAMENTO_04[[#This Row],[MAT]],FUNCIONARIOS[],4,FALSE),"")</f>
        <v/>
      </c>
      <c r="F240" s="8"/>
      <c r="G240" s="7"/>
      <c r="H240" s="28" t="str">
        <f>IFERROR(VLOOKUP(ACOMPANHAMENTO_04[[#This Row],[COD.S]],TABELA_PRODUÇÃO[[COD]:[SERVIÇOS]],3,FALSE),"")</f>
        <v/>
      </c>
      <c r="I240" s="28" t="str">
        <f>IFERROR(VLOOKUP(ACOMPANHAMENTO_04[[#This Row],[COD.S]],TABELA_PRODUÇÃO[[COD]:[UND.]],4,FALSE),"")</f>
        <v/>
      </c>
      <c r="J240" s="8"/>
      <c r="K240" s="58"/>
      <c r="L240" s="9"/>
      <c r="M24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4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4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40" s="6">
        <f>ACOMPANHAMENTO_04[[#This Row],[QUANT]]</f>
        <v>0</v>
      </c>
    </row>
    <row r="241" spans="2:16" s="6" customFormat="1" ht="12.75" x14ac:dyDescent="0.2">
      <c r="B241" s="6" t="str">
        <f>IF(ACOMPANHAMENTO_04[[#This Row],[MAT]]="","",COUNTA($C$8:C241))</f>
        <v/>
      </c>
      <c r="C241" s="3"/>
      <c r="D241" s="26" t="str">
        <f>IFERROR(VLOOKUP(ACOMPANHAMENTO_04[[#This Row],[MAT]],FUNCIONARIOS[],3,FALSE),"")</f>
        <v/>
      </c>
      <c r="E241" s="26" t="str">
        <f>IFERROR(VLOOKUP(ACOMPANHAMENTO_04[[#This Row],[MAT]],FUNCIONARIOS[],4,FALSE),"")</f>
        <v/>
      </c>
      <c r="F241" s="8"/>
      <c r="G241" s="7"/>
      <c r="H241" s="28" t="str">
        <f>IFERROR(VLOOKUP(ACOMPANHAMENTO_04[[#This Row],[COD.S]],TABELA_PRODUÇÃO[[COD]:[SERVIÇOS]],3,FALSE),"")</f>
        <v/>
      </c>
      <c r="I241" s="28" t="str">
        <f>IFERROR(VLOOKUP(ACOMPANHAMENTO_04[[#This Row],[COD.S]],TABELA_PRODUÇÃO[[COD]:[UND.]],4,FALSE),"")</f>
        <v/>
      </c>
      <c r="J241" s="8"/>
      <c r="K241" s="58"/>
      <c r="L241" s="9"/>
      <c r="M24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4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4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41" s="6">
        <f>ACOMPANHAMENTO_04[[#This Row],[QUANT]]</f>
        <v>0</v>
      </c>
    </row>
    <row r="242" spans="2:16" s="6" customFormat="1" ht="12.75" x14ac:dyDescent="0.2">
      <c r="B242" s="6" t="str">
        <f>IF(ACOMPANHAMENTO_04[[#This Row],[MAT]]="","",COUNTA($C$8:C242))</f>
        <v/>
      </c>
      <c r="C242" s="3"/>
      <c r="D242" s="26" t="str">
        <f>IFERROR(VLOOKUP(ACOMPANHAMENTO_04[[#This Row],[MAT]],FUNCIONARIOS[],3,FALSE),"")</f>
        <v/>
      </c>
      <c r="E242" s="26" t="str">
        <f>IFERROR(VLOOKUP(ACOMPANHAMENTO_04[[#This Row],[MAT]],FUNCIONARIOS[],4,FALSE),"")</f>
        <v/>
      </c>
      <c r="F242" s="8"/>
      <c r="G242" s="7"/>
      <c r="H242" s="28" t="str">
        <f>IFERROR(VLOOKUP(ACOMPANHAMENTO_04[[#This Row],[COD.S]],TABELA_PRODUÇÃO[[COD]:[SERVIÇOS]],3,FALSE),"")</f>
        <v/>
      </c>
      <c r="I242" s="28" t="str">
        <f>IFERROR(VLOOKUP(ACOMPANHAMENTO_04[[#This Row],[COD.S]],TABELA_PRODUÇÃO[[COD]:[UND.]],4,FALSE),"")</f>
        <v/>
      </c>
      <c r="J242" s="8"/>
      <c r="K242" s="58"/>
      <c r="L242" s="9"/>
      <c r="M24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4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4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42" s="6">
        <f>ACOMPANHAMENTO_04[[#This Row],[QUANT]]</f>
        <v>0</v>
      </c>
    </row>
    <row r="243" spans="2:16" s="6" customFormat="1" ht="12.75" x14ac:dyDescent="0.2">
      <c r="B243" s="6" t="str">
        <f>IF(ACOMPANHAMENTO_04[[#This Row],[MAT]]="","",COUNTA($C$8:C243))</f>
        <v/>
      </c>
      <c r="C243" s="3"/>
      <c r="D243" s="26" t="str">
        <f>IFERROR(VLOOKUP(ACOMPANHAMENTO_04[[#This Row],[MAT]],FUNCIONARIOS[],3,FALSE),"")</f>
        <v/>
      </c>
      <c r="E243" s="26" t="str">
        <f>IFERROR(VLOOKUP(ACOMPANHAMENTO_04[[#This Row],[MAT]],FUNCIONARIOS[],4,FALSE),"")</f>
        <v/>
      </c>
      <c r="F243" s="8"/>
      <c r="G243" s="7"/>
      <c r="H243" s="28" t="str">
        <f>IFERROR(VLOOKUP(ACOMPANHAMENTO_04[[#This Row],[COD.S]],TABELA_PRODUÇÃO[[COD]:[SERVIÇOS]],3,FALSE),"")</f>
        <v/>
      </c>
      <c r="I243" s="28" t="str">
        <f>IFERROR(VLOOKUP(ACOMPANHAMENTO_04[[#This Row],[COD.S]],TABELA_PRODUÇÃO[[COD]:[UND.]],4,FALSE),"")</f>
        <v/>
      </c>
      <c r="J243" s="8"/>
      <c r="K243" s="58"/>
      <c r="L243" s="9"/>
      <c r="M24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4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4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43" s="6">
        <f>ACOMPANHAMENTO_04[[#This Row],[QUANT]]</f>
        <v>0</v>
      </c>
    </row>
    <row r="244" spans="2:16" s="6" customFormat="1" ht="12.75" x14ac:dyDescent="0.2">
      <c r="B244" s="6" t="str">
        <f>IF(ACOMPANHAMENTO_04[[#This Row],[MAT]]="","",COUNTA($C$8:C244))</f>
        <v/>
      </c>
      <c r="C244" s="3"/>
      <c r="D244" s="26" t="str">
        <f>IFERROR(VLOOKUP(ACOMPANHAMENTO_04[[#This Row],[MAT]],FUNCIONARIOS[],3,FALSE),"")</f>
        <v/>
      </c>
      <c r="E244" s="26" t="str">
        <f>IFERROR(VLOOKUP(ACOMPANHAMENTO_04[[#This Row],[MAT]],FUNCIONARIOS[],4,FALSE),"")</f>
        <v/>
      </c>
      <c r="F244" s="8"/>
      <c r="G244" s="7"/>
      <c r="H244" s="28" t="str">
        <f>IFERROR(VLOOKUP(ACOMPANHAMENTO_04[[#This Row],[COD.S]],TABELA_PRODUÇÃO[[COD]:[SERVIÇOS]],3,FALSE),"")</f>
        <v/>
      </c>
      <c r="I244" s="28" t="str">
        <f>IFERROR(VLOOKUP(ACOMPANHAMENTO_04[[#This Row],[COD.S]],TABELA_PRODUÇÃO[[COD]:[UND.]],4,FALSE),"")</f>
        <v/>
      </c>
      <c r="J244" s="8"/>
      <c r="K244" s="58"/>
      <c r="L244" s="9"/>
      <c r="M24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4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4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44" s="6">
        <f>ACOMPANHAMENTO_04[[#This Row],[QUANT]]</f>
        <v>0</v>
      </c>
    </row>
    <row r="245" spans="2:16" s="6" customFormat="1" ht="12.75" x14ac:dyDescent="0.2">
      <c r="B245" s="6" t="str">
        <f>IF(ACOMPANHAMENTO_04[[#This Row],[MAT]]="","",COUNTA($C$8:C245))</f>
        <v/>
      </c>
      <c r="C245" s="3"/>
      <c r="D245" s="26" t="str">
        <f>IFERROR(VLOOKUP(ACOMPANHAMENTO_04[[#This Row],[MAT]],FUNCIONARIOS[],3,FALSE),"")</f>
        <v/>
      </c>
      <c r="E245" s="26" t="str">
        <f>IFERROR(VLOOKUP(ACOMPANHAMENTO_04[[#This Row],[MAT]],FUNCIONARIOS[],4,FALSE),"")</f>
        <v/>
      </c>
      <c r="F245" s="8"/>
      <c r="G245" s="7"/>
      <c r="H245" s="28" t="str">
        <f>IFERROR(VLOOKUP(ACOMPANHAMENTO_04[[#This Row],[COD.S]],TABELA_PRODUÇÃO[[COD]:[SERVIÇOS]],3,FALSE),"")</f>
        <v/>
      </c>
      <c r="I245" s="28" t="str">
        <f>IFERROR(VLOOKUP(ACOMPANHAMENTO_04[[#This Row],[COD.S]],TABELA_PRODUÇÃO[[COD]:[UND.]],4,FALSE),"")</f>
        <v/>
      </c>
      <c r="J245" s="8"/>
      <c r="K245" s="58"/>
      <c r="L245" s="9"/>
      <c r="M24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4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4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45" s="6">
        <f>ACOMPANHAMENTO_04[[#This Row],[QUANT]]</f>
        <v>0</v>
      </c>
    </row>
    <row r="246" spans="2:16" s="6" customFormat="1" ht="12.75" x14ac:dyDescent="0.2">
      <c r="B246" s="6" t="str">
        <f>IF(ACOMPANHAMENTO_04[[#This Row],[MAT]]="","",COUNTA($C$8:C246))</f>
        <v/>
      </c>
      <c r="C246" s="3"/>
      <c r="D246" s="26" t="str">
        <f>IFERROR(VLOOKUP(ACOMPANHAMENTO_04[[#This Row],[MAT]],FUNCIONARIOS[],3,FALSE),"")</f>
        <v/>
      </c>
      <c r="E246" s="26" t="str">
        <f>IFERROR(VLOOKUP(ACOMPANHAMENTO_04[[#This Row],[MAT]],FUNCIONARIOS[],4,FALSE),"")</f>
        <v/>
      </c>
      <c r="F246" s="8"/>
      <c r="G246" s="7"/>
      <c r="H246" s="28" t="str">
        <f>IFERROR(VLOOKUP(ACOMPANHAMENTO_04[[#This Row],[COD.S]],TABELA_PRODUÇÃO[[COD]:[SERVIÇOS]],3,FALSE),"")</f>
        <v/>
      </c>
      <c r="I246" s="28" t="str">
        <f>IFERROR(VLOOKUP(ACOMPANHAMENTO_04[[#This Row],[COD.S]],TABELA_PRODUÇÃO[[COD]:[UND.]],4,FALSE),"")</f>
        <v/>
      </c>
      <c r="J246" s="8"/>
      <c r="K246" s="58"/>
      <c r="L246" s="9"/>
      <c r="M24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4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4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46" s="6">
        <f>ACOMPANHAMENTO_04[[#This Row],[QUANT]]</f>
        <v>0</v>
      </c>
    </row>
    <row r="247" spans="2:16" s="6" customFormat="1" ht="12.75" x14ac:dyDescent="0.2">
      <c r="B247" s="6" t="str">
        <f>IF(ACOMPANHAMENTO_04[[#This Row],[MAT]]="","",COUNTA($C$8:C247))</f>
        <v/>
      </c>
      <c r="C247" s="3"/>
      <c r="D247" s="26" t="str">
        <f>IFERROR(VLOOKUP(ACOMPANHAMENTO_04[[#This Row],[MAT]],FUNCIONARIOS[],3,FALSE),"")</f>
        <v/>
      </c>
      <c r="E247" s="26" t="str">
        <f>IFERROR(VLOOKUP(ACOMPANHAMENTO_04[[#This Row],[MAT]],FUNCIONARIOS[],4,FALSE),"")</f>
        <v/>
      </c>
      <c r="F247" s="8"/>
      <c r="G247" s="7"/>
      <c r="H247" s="28" t="str">
        <f>IFERROR(VLOOKUP(ACOMPANHAMENTO_04[[#This Row],[COD.S]],TABELA_PRODUÇÃO[[COD]:[SERVIÇOS]],3,FALSE),"")</f>
        <v/>
      </c>
      <c r="I247" s="28" t="str">
        <f>IFERROR(VLOOKUP(ACOMPANHAMENTO_04[[#This Row],[COD.S]],TABELA_PRODUÇÃO[[COD]:[UND.]],4,FALSE),"")</f>
        <v/>
      </c>
      <c r="J247" s="8"/>
      <c r="K247" s="58"/>
      <c r="L247" s="9"/>
      <c r="M24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4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4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47" s="6">
        <f>ACOMPANHAMENTO_04[[#This Row],[QUANT]]</f>
        <v>0</v>
      </c>
    </row>
    <row r="248" spans="2:16" s="6" customFormat="1" ht="12.75" x14ac:dyDescent="0.2">
      <c r="B248" s="6" t="str">
        <f>IF(ACOMPANHAMENTO_04[[#This Row],[MAT]]="","",COUNTA($C$8:C248))</f>
        <v/>
      </c>
      <c r="C248" s="3"/>
      <c r="D248" s="26" t="str">
        <f>IFERROR(VLOOKUP(ACOMPANHAMENTO_04[[#This Row],[MAT]],FUNCIONARIOS[],3,FALSE),"")</f>
        <v/>
      </c>
      <c r="E248" s="26" t="str">
        <f>IFERROR(VLOOKUP(ACOMPANHAMENTO_04[[#This Row],[MAT]],FUNCIONARIOS[],4,FALSE),"")</f>
        <v/>
      </c>
      <c r="F248" s="8"/>
      <c r="G248" s="7"/>
      <c r="H248" s="28" t="str">
        <f>IFERROR(VLOOKUP(ACOMPANHAMENTO_04[[#This Row],[COD.S]],TABELA_PRODUÇÃO[[COD]:[SERVIÇOS]],3,FALSE),"")</f>
        <v/>
      </c>
      <c r="I248" s="28" t="str">
        <f>IFERROR(VLOOKUP(ACOMPANHAMENTO_04[[#This Row],[COD.S]],TABELA_PRODUÇÃO[[COD]:[UND.]],4,FALSE),"")</f>
        <v/>
      </c>
      <c r="J248" s="8"/>
      <c r="K248" s="58"/>
      <c r="L248" s="9"/>
      <c r="M24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4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4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48" s="6">
        <f>ACOMPANHAMENTO_04[[#This Row],[QUANT]]</f>
        <v>0</v>
      </c>
    </row>
    <row r="249" spans="2:16" s="6" customFormat="1" ht="12.75" x14ac:dyDescent="0.2">
      <c r="B249" s="6" t="str">
        <f>IF(ACOMPANHAMENTO_04[[#This Row],[MAT]]="","",COUNTA($C$8:C249))</f>
        <v/>
      </c>
      <c r="C249" s="3"/>
      <c r="D249" s="26" t="str">
        <f>IFERROR(VLOOKUP(ACOMPANHAMENTO_04[[#This Row],[MAT]],FUNCIONARIOS[],3,FALSE),"")</f>
        <v/>
      </c>
      <c r="E249" s="26" t="str">
        <f>IFERROR(VLOOKUP(ACOMPANHAMENTO_04[[#This Row],[MAT]],FUNCIONARIOS[],4,FALSE),"")</f>
        <v/>
      </c>
      <c r="F249" s="8"/>
      <c r="G249" s="7"/>
      <c r="H249" s="28" t="str">
        <f>IFERROR(VLOOKUP(ACOMPANHAMENTO_04[[#This Row],[COD.S]],TABELA_PRODUÇÃO[[COD]:[SERVIÇOS]],3,FALSE),"")</f>
        <v/>
      </c>
      <c r="I249" s="28" t="str">
        <f>IFERROR(VLOOKUP(ACOMPANHAMENTO_04[[#This Row],[COD.S]],TABELA_PRODUÇÃO[[COD]:[UND.]],4,FALSE),"")</f>
        <v/>
      </c>
      <c r="J249" s="8"/>
      <c r="K249" s="58"/>
      <c r="L249" s="9"/>
      <c r="M24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4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4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49" s="6">
        <f>ACOMPANHAMENTO_04[[#This Row],[QUANT]]</f>
        <v>0</v>
      </c>
    </row>
    <row r="250" spans="2:16" s="6" customFormat="1" ht="12.75" x14ac:dyDescent="0.2">
      <c r="B250" s="6" t="str">
        <f>IF(ACOMPANHAMENTO_04[[#This Row],[MAT]]="","",COUNTA($C$8:C250))</f>
        <v/>
      </c>
      <c r="C250" s="3"/>
      <c r="D250" s="26" t="str">
        <f>IFERROR(VLOOKUP(ACOMPANHAMENTO_04[[#This Row],[MAT]],FUNCIONARIOS[],3,FALSE),"")</f>
        <v/>
      </c>
      <c r="E250" s="26" t="str">
        <f>IFERROR(VLOOKUP(ACOMPANHAMENTO_04[[#This Row],[MAT]],FUNCIONARIOS[],4,FALSE),"")</f>
        <v/>
      </c>
      <c r="F250" s="8"/>
      <c r="G250" s="7"/>
      <c r="H250" s="28" t="str">
        <f>IFERROR(VLOOKUP(ACOMPANHAMENTO_04[[#This Row],[COD.S]],TABELA_PRODUÇÃO[[COD]:[SERVIÇOS]],3,FALSE),"")</f>
        <v/>
      </c>
      <c r="I250" s="28" t="str">
        <f>IFERROR(VLOOKUP(ACOMPANHAMENTO_04[[#This Row],[COD.S]],TABELA_PRODUÇÃO[[COD]:[UND.]],4,FALSE),"")</f>
        <v/>
      </c>
      <c r="J250" s="8"/>
      <c r="K250" s="58"/>
      <c r="L250" s="9"/>
      <c r="M25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5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5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50" s="6">
        <f>ACOMPANHAMENTO_04[[#This Row],[QUANT]]</f>
        <v>0</v>
      </c>
    </row>
    <row r="251" spans="2:16" s="6" customFormat="1" ht="12.75" x14ac:dyDescent="0.2">
      <c r="B251" s="6" t="str">
        <f>IF(ACOMPANHAMENTO_04[[#This Row],[MAT]]="","",COUNTA($C$8:C251))</f>
        <v/>
      </c>
      <c r="C251" s="3"/>
      <c r="D251" s="26" t="str">
        <f>IFERROR(VLOOKUP(ACOMPANHAMENTO_04[[#This Row],[MAT]],FUNCIONARIOS[],3,FALSE),"")</f>
        <v/>
      </c>
      <c r="E251" s="26" t="str">
        <f>IFERROR(VLOOKUP(ACOMPANHAMENTO_04[[#This Row],[MAT]],FUNCIONARIOS[],4,FALSE),"")</f>
        <v/>
      </c>
      <c r="F251" s="8"/>
      <c r="G251" s="7"/>
      <c r="H251" s="28" t="str">
        <f>IFERROR(VLOOKUP(ACOMPANHAMENTO_04[[#This Row],[COD.S]],TABELA_PRODUÇÃO[[COD]:[SERVIÇOS]],3,FALSE),"")</f>
        <v/>
      </c>
      <c r="I251" s="28" t="str">
        <f>IFERROR(VLOOKUP(ACOMPANHAMENTO_04[[#This Row],[COD.S]],TABELA_PRODUÇÃO[[COD]:[UND.]],4,FALSE),"")</f>
        <v/>
      </c>
      <c r="J251" s="8"/>
      <c r="K251" s="58"/>
      <c r="L251" s="9"/>
      <c r="M25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5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5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51" s="6">
        <f>ACOMPANHAMENTO_04[[#This Row],[QUANT]]</f>
        <v>0</v>
      </c>
    </row>
    <row r="252" spans="2:16" s="6" customFormat="1" ht="12.75" x14ac:dyDescent="0.2">
      <c r="B252" s="6" t="str">
        <f>IF(ACOMPANHAMENTO_04[[#This Row],[MAT]]="","",COUNTA($C$8:C252))</f>
        <v/>
      </c>
      <c r="C252" s="3"/>
      <c r="D252" s="26" t="str">
        <f>IFERROR(VLOOKUP(ACOMPANHAMENTO_04[[#This Row],[MAT]],FUNCIONARIOS[],3,FALSE),"")</f>
        <v/>
      </c>
      <c r="E252" s="26" t="str">
        <f>IFERROR(VLOOKUP(ACOMPANHAMENTO_04[[#This Row],[MAT]],FUNCIONARIOS[],4,FALSE),"")</f>
        <v/>
      </c>
      <c r="F252" s="8"/>
      <c r="G252" s="7"/>
      <c r="H252" s="28" t="str">
        <f>IFERROR(VLOOKUP(ACOMPANHAMENTO_04[[#This Row],[COD.S]],TABELA_PRODUÇÃO[[COD]:[SERVIÇOS]],3,FALSE),"")</f>
        <v/>
      </c>
      <c r="I252" s="28" t="str">
        <f>IFERROR(VLOOKUP(ACOMPANHAMENTO_04[[#This Row],[COD.S]],TABELA_PRODUÇÃO[[COD]:[UND.]],4,FALSE),"")</f>
        <v/>
      </c>
      <c r="J252" s="8"/>
      <c r="K252" s="58"/>
      <c r="L252" s="9"/>
      <c r="M25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5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5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52" s="6">
        <f>ACOMPANHAMENTO_04[[#This Row],[QUANT]]</f>
        <v>0</v>
      </c>
    </row>
    <row r="253" spans="2:16" s="6" customFormat="1" ht="12.75" x14ac:dyDescent="0.2">
      <c r="B253" s="6" t="str">
        <f>IF(ACOMPANHAMENTO_04[[#This Row],[MAT]]="","",COUNTA($C$8:C253))</f>
        <v/>
      </c>
      <c r="C253" s="3"/>
      <c r="D253" s="26" t="str">
        <f>IFERROR(VLOOKUP(ACOMPANHAMENTO_04[[#This Row],[MAT]],FUNCIONARIOS[],3,FALSE),"")</f>
        <v/>
      </c>
      <c r="E253" s="26" t="str">
        <f>IFERROR(VLOOKUP(ACOMPANHAMENTO_04[[#This Row],[MAT]],FUNCIONARIOS[],4,FALSE),"")</f>
        <v/>
      </c>
      <c r="F253" s="8"/>
      <c r="G253" s="7"/>
      <c r="H253" s="28" t="str">
        <f>IFERROR(VLOOKUP(ACOMPANHAMENTO_04[[#This Row],[COD.S]],TABELA_PRODUÇÃO[[COD]:[SERVIÇOS]],3,FALSE),"")</f>
        <v/>
      </c>
      <c r="I253" s="28" t="str">
        <f>IFERROR(VLOOKUP(ACOMPANHAMENTO_04[[#This Row],[COD.S]],TABELA_PRODUÇÃO[[COD]:[UND.]],4,FALSE),"")</f>
        <v/>
      </c>
      <c r="J253" s="8"/>
      <c r="K253" s="58"/>
      <c r="L253" s="9"/>
      <c r="M25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5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5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53" s="6">
        <f>ACOMPANHAMENTO_04[[#This Row],[QUANT]]</f>
        <v>0</v>
      </c>
    </row>
    <row r="254" spans="2:16" s="6" customFormat="1" ht="12.75" x14ac:dyDescent="0.2">
      <c r="B254" s="6" t="str">
        <f>IF(ACOMPANHAMENTO_04[[#This Row],[MAT]]="","",COUNTA($C$8:C254))</f>
        <v/>
      </c>
      <c r="C254" s="3"/>
      <c r="D254" s="26" t="str">
        <f>IFERROR(VLOOKUP(ACOMPANHAMENTO_04[[#This Row],[MAT]],FUNCIONARIOS[],3,FALSE),"")</f>
        <v/>
      </c>
      <c r="E254" s="26" t="str">
        <f>IFERROR(VLOOKUP(ACOMPANHAMENTO_04[[#This Row],[MAT]],FUNCIONARIOS[],4,FALSE),"")</f>
        <v/>
      </c>
      <c r="F254" s="8"/>
      <c r="G254" s="7"/>
      <c r="H254" s="28" t="str">
        <f>IFERROR(VLOOKUP(ACOMPANHAMENTO_04[[#This Row],[COD.S]],TABELA_PRODUÇÃO[[COD]:[SERVIÇOS]],3,FALSE),"")</f>
        <v/>
      </c>
      <c r="I254" s="28" t="str">
        <f>IFERROR(VLOOKUP(ACOMPANHAMENTO_04[[#This Row],[COD.S]],TABELA_PRODUÇÃO[[COD]:[UND.]],4,FALSE),"")</f>
        <v/>
      </c>
      <c r="J254" s="8"/>
      <c r="K254" s="58"/>
      <c r="L254" s="9"/>
      <c r="M25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5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5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54" s="6">
        <f>ACOMPANHAMENTO_04[[#This Row],[QUANT]]</f>
        <v>0</v>
      </c>
    </row>
    <row r="255" spans="2:16" s="6" customFormat="1" ht="12.75" x14ac:dyDescent="0.2">
      <c r="B255" s="6" t="str">
        <f>IF(ACOMPANHAMENTO_04[[#This Row],[MAT]]="","",COUNTA($C$8:C255))</f>
        <v/>
      </c>
      <c r="C255" s="3"/>
      <c r="D255" s="26" t="str">
        <f>IFERROR(VLOOKUP(ACOMPANHAMENTO_04[[#This Row],[MAT]],FUNCIONARIOS[],3,FALSE),"")</f>
        <v/>
      </c>
      <c r="E255" s="26" t="str">
        <f>IFERROR(VLOOKUP(ACOMPANHAMENTO_04[[#This Row],[MAT]],FUNCIONARIOS[],4,FALSE),"")</f>
        <v/>
      </c>
      <c r="F255" s="8"/>
      <c r="G255" s="7"/>
      <c r="H255" s="28" t="str">
        <f>IFERROR(VLOOKUP(ACOMPANHAMENTO_04[[#This Row],[COD.S]],TABELA_PRODUÇÃO[[COD]:[SERVIÇOS]],3,FALSE),"")</f>
        <v/>
      </c>
      <c r="I255" s="28" t="str">
        <f>IFERROR(VLOOKUP(ACOMPANHAMENTO_04[[#This Row],[COD.S]],TABELA_PRODUÇÃO[[COD]:[UND.]],4,FALSE),"")</f>
        <v/>
      </c>
      <c r="J255" s="8"/>
      <c r="K255" s="58"/>
      <c r="L255" s="9"/>
      <c r="M25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5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5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55" s="6">
        <f>ACOMPANHAMENTO_04[[#This Row],[QUANT]]</f>
        <v>0</v>
      </c>
    </row>
    <row r="256" spans="2:16" s="6" customFormat="1" ht="12.75" x14ac:dyDescent="0.2">
      <c r="B256" s="6" t="str">
        <f>IF(ACOMPANHAMENTO_04[[#This Row],[MAT]]="","",COUNTA($C$8:C256))</f>
        <v/>
      </c>
      <c r="C256" s="3"/>
      <c r="D256" s="26" t="str">
        <f>IFERROR(VLOOKUP(ACOMPANHAMENTO_04[[#This Row],[MAT]],FUNCIONARIOS[],3,FALSE),"")</f>
        <v/>
      </c>
      <c r="E256" s="26" t="str">
        <f>IFERROR(VLOOKUP(ACOMPANHAMENTO_04[[#This Row],[MAT]],FUNCIONARIOS[],4,FALSE),"")</f>
        <v/>
      </c>
      <c r="F256" s="8"/>
      <c r="G256" s="7"/>
      <c r="H256" s="28" t="str">
        <f>IFERROR(VLOOKUP(ACOMPANHAMENTO_04[[#This Row],[COD.S]],TABELA_PRODUÇÃO[[COD]:[SERVIÇOS]],3,FALSE),"")</f>
        <v/>
      </c>
      <c r="I256" s="28" t="str">
        <f>IFERROR(VLOOKUP(ACOMPANHAMENTO_04[[#This Row],[COD.S]],TABELA_PRODUÇÃO[[COD]:[UND.]],4,FALSE),"")</f>
        <v/>
      </c>
      <c r="J256" s="8"/>
      <c r="K256" s="58"/>
      <c r="L256" s="9"/>
      <c r="M25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5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5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56" s="6">
        <f>ACOMPANHAMENTO_04[[#This Row],[QUANT]]</f>
        <v>0</v>
      </c>
    </row>
    <row r="257" spans="2:16" s="6" customFormat="1" ht="12.75" x14ac:dyDescent="0.2">
      <c r="B257" s="6" t="str">
        <f>IF(ACOMPANHAMENTO_04[[#This Row],[MAT]]="","",COUNTA($C$8:C257))</f>
        <v/>
      </c>
      <c r="C257" s="3"/>
      <c r="D257" s="26" t="str">
        <f>IFERROR(VLOOKUP(ACOMPANHAMENTO_04[[#This Row],[MAT]],FUNCIONARIOS[],3,FALSE),"")</f>
        <v/>
      </c>
      <c r="E257" s="26" t="str">
        <f>IFERROR(VLOOKUP(ACOMPANHAMENTO_04[[#This Row],[MAT]],FUNCIONARIOS[],4,FALSE),"")</f>
        <v/>
      </c>
      <c r="F257" s="8"/>
      <c r="G257" s="7"/>
      <c r="H257" s="28" t="str">
        <f>IFERROR(VLOOKUP(ACOMPANHAMENTO_04[[#This Row],[COD.S]],TABELA_PRODUÇÃO[[COD]:[SERVIÇOS]],3,FALSE),"")</f>
        <v/>
      </c>
      <c r="I257" s="28" t="str">
        <f>IFERROR(VLOOKUP(ACOMPANHAMENTO_04[[#This Row],[COD.S]],TABELA_PRODUÇÃO[[COD]:[UND.]],4,FALSE),"")</f>
        <v/>
      </c>
      <c r="J257" s="8"/>
      <c r="K257" s="58"/>
      <c r="L257" s="9"/>
      <c r="M25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5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5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57" s="6">
        <f>ACOMPANHAMENTO_04[[#This Row],[QUANT]]</f>
        <v>0</v>
      </c>
    </row>
    <row r="258" spans="2:16" s="6" customFormat="1" ht="12.75" x14ac:dyDescent="0.2">
      <c r="B258" s="6" t="str">
        <f>IF(ACOMPANHAMENTO_04[[#This Row],[MAT]]="","",COUNTA($C$8:C258))</f>
        <v/>
      </c>
      <c r="C258" s="3"/>
      <c r="D258" s="26" t="str">
        <f>IFERROR(VLOOKUP(ACOMPANHAMENTO_04[[#This Row],[MAT]],FUNCIONARIOS[],3,FALSE),"")</f>
        <v/>
      </c>
      <c r="E258" s="26" t="str">
        <f>IFERROR(VLOOKUP(ACOMPANHAMENTO_04[[#This Row],[MAT]],FUNCIONARIOS[],4,FALSE),"")</f>
        <v/>
      </c>
      <c r="F258" s="8"/>
      <c r="G258" s="7"/>
      <c r="H258" s="28" t="str">
        <f>IFERROR(VLOOKUP(ACOMPANHAMENTO_04[[#This Row],[COD.S]],TABELA_PRODUÇÃO[[COD]:[SERVIÇOS]],3,FALSE),"")</f>
        <v/>
      </c>
      <c r="I258" s="28" t="str">
        <f>IFERROR(VLOOKUP(ACOMPANHAMENTO_04[[#This Row],[COD.S]],TABELA_PRODUÇÃO[[COD]:[UND.]],4,FALSE),"")</f>
        <v/>
      </c>
      <c r="J258" s="8"/>
      <c r="K258" s="58"/>
      <c r="L258" s="9"/>
      <c r="M25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5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5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58" s="6">
        <f>ACOMPANHAMENTO_04[[#This Row],[QUANT]]</f>
        <v>0</v>
      </c>
    </row>
    <row r="259" spans="2:16" s="6" customFormat="1" ht="12.75" x14ac:dyDescent="0.2">
      <c r="B259" s="6" t="str">
        <f>IF(ACOMPANHAMENTO_04[[#This Row],[MAT]]="","",COUNTA($C$8:C259))</f>
        <v/>
      </c>
      <c r="C259" s="3"/>
      <c r="D259" s="26" t="str">
        <f>IFERROR(VLOOKUP(ACOMPANHAMENTO_04[[#This Row],[MAT]],FUNCIONARIOS[],3,FALSE),"")</f>
        <v/>
      </c>
      <c r="E259" s="26" t="str">
        <f>IFERROR(VLOOKUP(ACOMPANHAMENTO_04[[#This Row],[MAT]],FUNCIONARIOS[],4,FALSE),"")</f>
        <v/>
      </c>
      <c r="F259" s="8"/>
      <c r="G259" s="7"/>
      <c r="H259" s="28" t="str">
        <f>IFERROR(VLOOKUP(ACOMPANHAMENTO_04[[#This Row],[COD.S]],TABELA_PRODUÇÃO[[COD]:[SERVIÇOS]],3,FALSE),"")</f>
        <v/>
      </c>
      <c r="I259" s="28" t="str">
        <f>IFERROR(VLOOKUP(ACOMPANHAMENTO_04[[#This Row],[COD.S]],TABELA_PRODUÇÃO[[COD]:[UND.]],4,FALSE),"")</f>
        <v/>
      </c>
      <c r="J259" s="8"/>
      <c r="K259" s="58"/>
      <c r="L259" s="9"/>
      <c r="M25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5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5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59" s="6">
        <f>ACOMPANHAMENTO_04[[#This Row],[QUANT]]</f>
        <v>0</v>
      </c>
    </row>
    <row r="260" spans="2:16" s="6" customFormat="1" ht="12.75" x14ac:dyDescent="0.2">
      <c r="B260" s="6" t="str">
        <f>IF(ACOMPANHAMENTO_04[[#This Row],[MAT]]="","",COUNTA($C$8:C260))</f>
        <v/>
      </c>
      <c r="C260" s="3"/>
      <c r="D260" s="26" t="str">
        <f>IFERROR(VLOOKUP(ACOMPANHAMENTO_04[[#This Row],[MAT]],FUNCIONARIOS[],3,FALSE),"")</f>
        <v/>
      </c>
      <c r="E260" s="26" t="str">
        <f>IFERROR(VLOOKUP(ACOMPANHAMENTO_04[[#This Row],[MAT]],FUNCIONARIOS[],4,FALSE),"")</f>
        <v/>
      </c>
      <c r="F260" s="8"/>
      <c r="G260" s="7"/>
      <c r="H260" s="28" t="str">
        <f>IFERROR(VLOOKUP(ACOMPANHAMENTO_04[[#This Row],[COD.S]],TABELA_PRODUÇÃO[[COD]:[SERVIÇOS]],3,FALSE),"")</f>
        <v/>
      </c>
      <c r="I260" s="28" t="str">
        <f>IFERROR(VLOOKUP(ACOMPANHAMENTO_04[[#This Row],[COD.S]],TABELA_PRODUÇÃO[[COD]:[UND.]],4,FALSE),"")</f>
        <v/>
      </c>
      <c r="J260" s="8"/>
      <c r="K260" s="58"/>
      <c r="L260" s="9"/>
      <c r="M26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6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6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60" s="6">
        <f>ACOMPANHAMENTO_04[[#This Row],[QUANT]]</f>
        <v>0</v>
      </c>
    </row>
    <row r="261" spans="2:16" s="6" customFormat="1" ht="12.75" x14ac:dyDescent="0.2">
      <c r="B261" s="6" t="str">
        <f>IF(ACOMPANHAMENTO_04[[#This Row],[MAT]]="","",COUNTA($C$8:C261))</f>
        <v/>
      </c>
      <c r="C261" s="3"/>
      <c r="D261" s="26" t="str">
        <f>IFERROR(VLOOKUP(ACOMPANHAMENTO_04[[#This Row],[MAT]],FUNCIONARIOS[],3,FALSE),"")</f>
        <v/>
      </c>
      <c r="E261" s="26" t="str">
        <f>IFERROR(VLOOKUP(ACOMPANHAMENTO_04[[#This Row],[MAT]],FUNCIONARIOS[],4,FALSE),"")</f>
        <v/>
      </c>
      <c r="F261" s="8"/>
      <c r="G261" s="7"/>
      <c r="H261" s="28" t="str">
        <f>IFERROR(VLOOKUP(ACOMPANHAMENTO_04[[#This Row],[COD.S]],TABELA_PRODUÇÃO[[COD]:[SERVIÇOS]],3,FALSE),"")</f>
        <v/>
      </c>
      <c r="I261" s="28" t="str">
        <f>IFERROR(VLOOKUP(ACOMPANHAMENTO_04[[#This Row],[COD.S]],TABELA_PRODUÇÃO[[COD]:[UND.]],4,FALSE),"")</f>
        <v/>
      </c>
      <c r="J261" s="8"/>
      <c r="K261" s="58"/>
      <c r="L261" s="9"/>
      <c r="M26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6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6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61" s="6">
        <f>ACOMPANHAMENTO_04[[#This Row],[QUANT]]</f>
        <v>0</v>
      </c>
    </row>
    <row r="262" spans="2:16" s="6" customFormat="1" ht="12.75" x14ac:dyDescent="0.2">
      <c r="B262" s="6" t="str">
        <f>IF(ACOMPANHAMENTO_04[[#This Row],[MAT]]="","",COUNTA($C$8:C262))</f>
        <v/>
      </c>
      <c r="C262" s="3"/>
      <c r="D262" s="26" t="str">
        <f>IFERROR(VLOOKUP(ACOMPANHAMENTO_04[[#This Row],[MAT]],FUNCIONARIOS[],3,FALSE),"")</f>
        <v/>
      </c>
      <c r="E262" s="26" t="str">
        <f>IFERROR(VLOOKUP(ACOMPANHAMENTO_04[[#This Row],[MAT]],FUNCIONARIOS[],4,FALSE),"")</f>
        <v/>
      </c>
      <c r="F262" s="8"/>
      <c r="G262" s="7"/>
      <c r="H262" s="28" t="str">
        <f>IFERROR(VLOOKUP(ACOMPANHAMENTO_04[[#This Row],[COD.S]],TABELA_PRODUÇÃO[[COD]:[SERVIÇOS]],3,FALSE),"")</f>
        <v/>
      </c>
      <c r="I262" s="28" t="str">
        <f>IFERROR(VLOOKUP(ACOMPANHAMENTO_04[[#This Row],[COD.S]],TABELA_PRODUÇÃO[[COD]:[UND.]],4,FALSE),"")</f>
        <v/>
      </c>
      <c r="J262" s="8"/>
      <c r="K262" s="58"/>
      <c r="L262" s="9"/>
      <c r="M26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6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6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62" s="6">
        <f>ACOMPANHAMENTO_04[[#This Row],[QUANT]]</f>
        <v>0</v>
      </c>
    </row>
    <row r="263" spans="2:16" s="6" customFormat="1" ht="12.75" x14ac:dyDescent="0.2">
      <c r="B263" s="6" t="str">
        <f>IF(ACOMPANHAMENTO_04[[#This Row],[MAT]]="","",COUNTA($C$8:C263))</f>
        <v/>
      </c>
      <c r="C263" s="3"/>
      <c r="D263" s="26" t="str">
        <f>IFERROR(VLOOKUP(ACOMPANHAMENTO_04[[#This Row],[MAT]],FUNCIONARIOS[],3,FALSE),"")</f>
        <v/>
      </c>
      <c r="E263" s="26" t="str">
        <f>IFERROR(VLOOKUP(ACOMPANHAMENTO_04[[#This Row],[MAT]],FUNCIONARIOS[],4,FALSE),"")</f>
        <v/>
      </c>
      <c r="F263" s="8"/>
      <c r="G263" s="7"/>
      <c r="H263" s="28" t="str">
        <f>IFERROR(VLOOKUP(ACOMPANHAMENTO_04[[#This Row],[COD.S]],TABELA_PRODUÇÃO[[COD]:[SERVIÇOS]],3,FALSE),"")</f>
        <v/>
      </c>
      <c r="I263" s="28" t="str">
        <f>IFERROR(VLOOKUP(ACOMPANHAMENTO_04[[#This Row],[COD.S]],TABELA_PRODUÇÃO[[COD]:[UND.]],4,FALSE),"")</f>
        <v/>
      </c>
      <c r="J263" s="8"/>
      <c r="K263" s="58"/>
      <c r="L263" s="9"/>
      <c r="M26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6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6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63" s="6">
        <f>ACOMPANHAMENTO_04[[#This Row],[QUANT]]</f>
        <v>0</v>
      </c>
    </row>
    <row r="264" spans="2:16" s="6" customFormat="1" ht="12.75" x14ac:dyDescent="0.2">
      <c r="B264" s="6" t="str">
        <f>IF(ACOMPANHAMENTO_04[[#This Row],[MAT]]="","",COUNTA($C$8:C264))</f>
        <v/>
      </c>
      <c r="C264" s="3"/>
      <c r="D264" s="26" t="str">
        <f>IFERROR(VLOOKUP(ACOMPANHAMENTO_04[[#This Row],[MAT]],FUNCIONARIOS[],3,FALSE),"")</f>
        <v/>
      </c>
      <c r="E264" s="26" t="str">
        <f>IFERROR(VLOOKUP(ACOMPANHAMENTO_04[[#This Row],[MAT]],FUNCIONARIOS[],4,FALSE),"")</f>
        <v/>
      </c>
      <c r="F264" s="8"/>
      <c r="G264" s="7"/>
      <c r="H264" s="28" t="str">
        <f>IFERROR(VLOOKUP(ACOMPANHAMENTO_04[[#This Row],[COD.S]],TABELA_PRODUÇÃO[[COD]:[SERVIÇOS]],3,FALSE),"")</f>
        <v/>
      </c>
      <c r="I264" s="28" t="str">
        <f>IFERROR(VLOOKUP(ACOMPANHAMENTO_04[[#This Row],[COD.S]],TABELA_PRODUÇÃO[[COD]:[UND.]],4,FALSE),"")</f>
        <v/>
      </c>
      <c r="J264" s="8"/>
      <c r="K264" s="58"/>
      <c r="L264" s="9"/>
      <c r="M26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6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6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64" s="6">
        <f>ACOMPANHAMENTO_04[[#This Row],[QUANT]]</f>
        <v>0</v>
      </c>
    </row>
    <row r="265" spans="2:16" s="6" customFormat="1" ht="12.75" x14ac:dyDescent="0.2">
      <c r="B265" s="6" t="str">
        <f>IF(ACOMPANHAMENTO_04[[#This Row],[MAT]]="","",COUNTA($C$8:C265))</f>
        <v/>
      </c>
      <c r="C265" s="3"/>
      <c r="D265" s="26" t="str">
        <f>IFERROR(VLOOKUP(ACOMPANHAMENTO_04[[#This Row],[MAT]],FUNCIONARIOS[],3,FALSE),"")</f>
        <v/>
      </c>
      <c r="E265" s="26" t="str">
        <f>IFERROR(VLOOKUP(ACOMPANHAMENTO_04[[#This Row],[MAT]],FUNCIONARIOS[],4,FALSE),"")</f>
        <v/>
      </c>
      <c r="F265" s="8"/>
      <c r="G265" s="7"/>
      <c r="H265" s="28" t="str">
        <f>IFERROR(VLOOKUP(ACOMPANHAMENTO_04[[#This Row],[COD.S]],TABELA_PRODUÇÃO[[COD]:[SERVIÇOS]],3,FALSE),"")</f>
        <v/>
      </c>
      <c r="I265" s="28" t="str">
        <f>IFERROR(VLOOKUP(ACOMPANHAMENTO_04[[#This Row],[COD.S]],TABELA_PRODUÇÃO[[COD]:[UND.]],4,FALSE),"")</f>
        <v/>
      </c>
      <c r="J265" s="8"/>
      <c r="K265" s="58"/>
      <c r="L265" s="9"/>
      <c r="M26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6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6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65" s="6">
        <f>ACOMPANHAMENTO_04[[#This Row],[QUANT]]</f>
        <v>0</v>
      </c>
    </row>
    <row r="266" spans="2:16" s="6" customFormat="1" ht="12.75" x14ac:dyDescent="0.2">
      <c r="B266" s="6" t="str">
        <f>IF(ACOMPANHAMENTO_04[[#This Row],[MAT]]="","",COUNTA($C$8:C266))</f>
        <v/>
      </c>
      <c r="C266" s="3"/>
      <c r="D266" s="26" t="str">
        <f>IFERROR(VLOOKUP(ACOMPANHAMENTO_04[[#This Row],[MAT]],FUNCIONARIOS[],3,FALSE),"")</f>
        <v/>
      </c>
      <c r="E266" s="26" t="str">
        <f>IFERROR(VLOOKUP(ACOMPANHAMENTO_04[[#This Row],[MAT]],FUNCIONARIOS[],4,FALSE),"")</f>
        <v/>
      </c>
      <c r="F266" s="8"/>
      <c r="G266" s="7"/>
      <c r="H266" s="28" t="str">
        <f>IFERROR(VLOOKUP(ACOMPANHAMENTO_04[[#This Row],[COD.S]],TABELA_PRODUÇÃO[[COD]:[SERVIÇOS]],3,FALSE),"")</f>
        <v/>
      </c>
      <c r="I266" s="28" t="str">
        <f>IFERROR(VLOOKUP(ACOMPANHAMENTO_04[[#This Row],[COD.S]],TABELA_PRODUÇÃO[[COD]:[UND.]],4,FALSE),"")</f>
        <v/>
      </c>
      <c r="J266" s="8"/>
      <c r="K266" s="58"/>
      <c r="L266" s="9"/>
      <c r="M26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6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6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66" s="6">
        <f>ACOMPANHAMENTO_04[[#This Row],[QUANT]]</f>
        <v>0</v>
      </c>
    </row>
    <row r="267" spans="2:16" s="6" customFormat="1" ht="12.75" x14ac:dyDescent="0.2">
      <c r="B267" s="6" t="str">
        <f>IF(ACOMPANHAMENTO_04[[#This Row],[MAT]]="","",COUNTA($C$8:C267))</f>
        <v/>
      </c>
      <c r="C267" s="3"/>
      <c r="D267" s="26" t="str">
        <f>IFERROR(VLOOKUP(ACOMPANHAMENTO_04[[#This Row],[MAT]],FUNCIONARIOS[],3,FALSE),"")</f>
        <v/>
      </c>
      <c r="E267" s="26" t="str">
        <f>IFERROR(VLOOKUP(ACOMPANHAMENTO_04[[#This Row],[MAT]],FUNCIONARIOS[],4,FALSE),"")</f>
        <v/>
      </c>
      <c r="F267" s="8"/>
      <c r="G267" s="7"/>
      <c r="H267" s="28" t="str">
        <f>IFERROR(VLOOKUP(ACOMPANHAMENTO_04[[#This Row],[COD.S]],TABELA_PRODUÇÃO[[COD]:[SERVIÇOS]],3,FALSE),"")</f>
        <v/>
      </c>
      <c r="I267" s="28" t="str">
        <f>IFERROR(VLOOKUP(ACOMPANHAMENTO_04[[#This Row],[COD.S]],TABELA_PRODUÇÃO[[COD]:[UND.]],4,FALSE),"")</f>
        <v/>
      </c>
      <c r="J267" s="8"/>
      <c r="K267" s="58"/>
      <c r="L267" s="9"/>
      <c r="M26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6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6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67" s="6">
        <f>ACOMPANHAMENTO_04[[#This Row],[QUANT]]</f>
        <v>0</v>
      </c>
    </row>
    <row r="268" spans="2:16" s="6" customFormat="1" ht="12.75" x14ac:dyDescent="0.2">
      <c r="B268" s="6" t="str">
        <f>IF(ACOMPANHAMENTO_04[[#This Row],[MAT]]="","",COUNTA($C$8:C268))</f>
        <v/>
      </c>
      <c r="C268" s="3"/>
      <c r="D268" s="26" t="str">
        <f>IFERROR(VLOOKUP(ACOMPANHAMENTO_04[[#This Row],[MAT]],FUNCIONARIOS[],3,FALSE),"")</f>
        <v/>
      </c>
      <c r="E268" s="26" t="str">
        <f>IFERROR(VLOOKUP(ACOMPANHAMENTO_04[[#This Row],[MAT]],FUNCIONARIOS[],4,FALSE),"")</f>
        <v/>
      </c>
      <c r="F268" s="8"/>
      <c r="G268" s="7"/>
      <c r="H268" s="28" t="str">
        <f>IFERROR(VLOOKUP(ACOMPANHAMENTO_04[[#This Row],[COD.S]],TABELA_PRODUÇÃO[[COD]:[SERVIÇOS]],3,FALSE),"")</f>
        <v/>
      </c>
      <c r="I268" s="28" t="str">
        <f>IFERROR(VLOOKUP(ACOMPANHAMENTO_04[[#This Row],[COD.S]],TABELA_PRODUÇÃO[[COD]:[UND.]],4,FALSE),"")</f>
        <v/>
      </c>
      <c r="J268" s="8"/>
      <c r="K268" s="58"/>
      <c r="L268" s="9"/>
      <c r="M26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6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6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68" s="6">
        <f>ACOMPANHAMENTO_04[[#This Row],[QUANT]]</f>
        <v>0</v>
      </c>
    </row>
    <row r="269" spans="2:16" s="6" customFormat="1" ht="12.75" x14ac:dyDescent="0.2">
      <c r="B269" s="6" t="str">
        <f>IF(ACOMPANHAMENTO_04[[#This Row],[MAT]]="","",COUNTA($C$8:C269))</f>
        <v/>
      </c>
      <c r="C269" s="3"/>
      <c r="D269" s="26" t="str">
        <f>IFERROR(VLOOKUP(ACOMPANHAMENTO_04[[#This Row],[MAT]],FUNCIONARIOS[],3,FALSE),"")</f>
        <v/>
      </c>
      <c r="E269" s="26" t="str">
        <f>IFERROR(VLOOKUP(ACOMPANHAMENTO_04[[#This Row],[MAT]],FUNCIONARIOS[],4,FALSE),"")</f>
        <v/>
      </c>
      <c r="F269" s="8"/>
      <c r="G269" s="7"/>
      <c r="H269" s="28" t="str">
        <f>IFERROR(VLOOKUP(ACOMPANHAMENTO_04[[#This Row],[COD.S]],TABELA_PRODUÇÃO[[COD]:[SERVIÇOS]],3,FALSE),"")</f>
        <v/>
      </c>
      <c r="I269" s="28" t="str">
        <f>IFERROR(VLOOKUP(ACOMPANHAMENTO_04[[#This Row],[COD.S]],TABELA_PRODUÇÃO[[COD]:[UND.]],4,FALSE),"")</f>
        <v/>
      </c>
      <c r="J269" s="8"/>
      <c r="K269" s="58"/>
      <c r="L269" s="9"/>
      <c r="M26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6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6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69" s="6">
        <f>ACOMPANHAMENTO_04[[#This Row],[QUANT]]</f>
        <v>0</v>
      </c>
    </row>
    <row r="270" spans="2:16" s="6" customFormat="1" ht="12.75" x14ac:dyDescent="0.2">
      <c r="B270" s="6" t="str">
        <f>IF(ACOMPANHAMENTO_04[[#This Row],[MAT]]="","",COUNTA($C$8:C270))</f>
        <v/>
      </c>
      <c r="C270" s="3"/>
      <c r="D270" s="26" t="str">
        <f>IFERROR(VLOOKUP(ACOMPANHAMENTO_04[[#This Row],[MAT]],FUNCIONARIOS[],3,FALSE),"")</f>
        <v/>
      </c>
      <c r="E270" s="26" t="str">
        <f>IFERROR(VLOOKUP(ACOMPANHAMENTO_04[[#This Row],[MAT]],FUNCIONARIOS[],4,FALSE),"")</f>
        <v/>
      </c>
      <c r="F270" s="8"/>
      <c r="G270" s="7"/>
      <c r="H270" s="28" t="str">
        <f>IFERROR(VLOOKUP(ACOMPANHAMENTO_04[[#This Row],[COD.S]],TABELA_PRODUÇÃO[[COD]:[SERVIÇOS]],3,FALSE),"")</f>
        <v/>
      </c>
      <c r="I270" s="28" t="str">
        <f>IFERROR(VLOOKUP(ACOMPANHAMENTO_04[[#This Row],[COD.S]],TABELA_PRODUÇÃO[[COD]:[UND.]],4,FALSE),"")</f>
        <v/>
      </c>
      <c r="J270" s="8"/>
      <c r="K270" s="58"/>
      <c r="L270" s="9"/>
      <c r="M27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7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7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70" s="6">
        <f>ACOMPANHAMENTO_04[[#This Row],[QUANT]]</f>
        <v>0</v>
      </c>
    </row>
    <row r="271" spans="2:16" s="6" customFormat="1" ht="12.75" x14ac:dyDescent="0.2">
      <c r="B271" s="6" t="str">
        <f>IF(ACOMPANHAMENTO_04[[#This Row],[MAT]]="","",COUNTA($C$8:C271))</f>
        <v/>
      </c>
      <c r="C271" s="3"/>
      <c r="D271" s="26" t="str">
        <f>IFERROR(VLOOKUP(ACOMPANHAMENTO_04[[#This Row],[MAT]],FUNCIONARIOS[],3,FALSE),"")</f>
        <v/>
      </c>
      <c r="E271" s="26" t="str">
        <f>IFERROR(VLOOKUP(ACOMPANHAMENTO_04[[#This Row],[MAT]],FUNCIONARIOS[],4,FALSE),"")</f>
        <v/>
      </c>
      <c r="F271" s="8"/>
      <c r="G271" s="7"/>
      <c r="H271" s="28" t="str">
        <f>IFERROR(VLOOKUP(ACOMPANHAMENTO_04[[#This Row],[COD.S]],TABELA_PRODUÇÃO[[COD]:[SERVIÇOS]],3,FALSE),"")</f>
        <v/>
      </c>
      <c r="I271" s="28" t="str">
        <f>IFERROR(VLOOKUP(ACOMPANHAMENTO_04[[#This Row],[COD.S]],TABELA_PRODUÇÃO[[COD]:[UND.]],4,FALSE),"")</f>
        <v/>
      </c>
      <c r="J271" s="8"/>
      <c r="K271" s="58"/>
      <c r="L271" s="9"/>
      <c r="M27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7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7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71" s="6">
        <f>ACOMPANHAMENTO_04[[#This Row],[QUANT]]</f>
        <v>0</v>
      </c>
    </row>
    <row r="272" spans="2:16" s="6" customFormat="1" ht="12.75" x14ac:dyDescent="0.2">
      <c r="B272" s="6" t="str">
        <f>IF(ACOMPANHAMENTO_04[[#This Row],[MAT]]="","",COUNTA($C$8:C272))</f>
        <v/>
      </c>
      <c r="C272" s="3"/>
      <c r="D272" s="26" t="str">
        <f>IFERROR(VLOOKUP(ACOMPANHAMENTO_04[[#This Row],[MAT]],FUNCIONARIOS[],3,FALSE),"")</f>
        <v/>
      </c>
      <c r="E272" s="26" t="str">
        <f>IFERROR(VLOOKUP(ACOMPANHAMENTO_04[[#This Row],[MAT]],FUNCIONARIOS[],4,FALSE),"")</f>
        <v/>
      </c>
      <c r="F272" s="8"/>
      <c r="G272" s="7"/>
      <c r="H272" s="28" t="str">
        <f>IFERROR(VLOOKUP(ACOMPANHAMENTO_04[[#This Row],[COD.S]],TABELA_PRODUÇÃO[[COD]:[SERVIÇOS]],3,FALSE),"")</f>
        <v/>
      </c>
      <c r="I272" s="28" t="str">
        <f>IFERROR(VLOOKUP(ACOMPANHAMENTO_04[[#This Row],[COD.S]],TABELA_PRODUÇÃO[[COD]:[UND.]],4,FALSE),"")</f>
        <v/>
      </c>
      <c r="J272" s="8"/>
      <c r="K272" s="58"/>
      <c r="L272" s="9"/>
      <c r="M27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7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7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72" s="6">
        <f>ACOMPANHAMENTO_04[[#This Row],[QUANT]]</f>
        <v>0</v>
      </c>
    </row>
    <row r="273" spans="2:16" s="6" customFormat="1" ht="12.75" x14ac:dyDescent="0.2">
      <c r="B273" s="6" t="str">
        <f>IF(ACOMPANHAMENTO_04[[#This Row],[MAT]]="","",COUNTA($C$8:C273))</f>
        <v/>
      </c>
      <c r="C273" s="3"/>
      <c r="D273" s="26" t="str">
        <f>IFERROR(VLOOKUP(ACOMPANHAMENTO_04[[#This Row],[MAT]],FUNCIONARIOS[],3,FALSE),"")</f>
        <v/>
      </c>
      <c r="E273" s="26" t="str">
        <f>IFERROR(VLOOKUP(ACOMPANHAMENTO_04[[#This Row],[MAT]],FUNCIONARIOS[],4,FALSE),"")</f>
        <v/>
      </c>
      <c r="F273" s="8"/>
      <c r="G273" s="7"/>
      <c r="H273" s="28" t="str">
        <f>IFERROR(VLOOKUP(ACOMPANHAMENTO_04[[#This Row],[COD.S]],TABELA_PRODUÇÃO[[COD]:[SERVIÇOS]],3,FALSE),"")</f>
        <v/>
      </c>
      <c r="I273" s="28" t="str">
        <f>IFERROR(VLOOKUP(ACOMPANHAMENTO_04[[#This Row],[COD.S]],TABELA_PRODUÇÃO[[COD]:[UND.]],4,FALSE),"")</f>
        <v/>
      </c>
      <c r="J273" s="8"/>
      <c r="K273" s="58"/>
      <c r="L273" s="9"/>
      <c r="M27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7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7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73" s="6">
        <f>ACOMPANHAMENTO_04[[#This Row],[QUANT]]</f>
        <v>0</v>
      </c>
    </row>
    <row r="274" spans="2:16" s="6" customFormat="1" ht="12.75" x14ac:dyDescent="0.2">
      <c r="B274" s="6" t="str">
        <f>IF(ACOMPANHAMENTO_04[[#This Row],[MAT]]="","",COUNTA($C$8:C274))</f>
        <v/>
      </c>
      <c r="C274" s="3"/>
      <c r="D274" s="26" t="str">
        <f>IFERROR(VLOOKUP(ACOMPANHAMENTO_04[[#This Row],[MAT]],FUNCIONARIOS[],3,FALSE),"")</f>
        <v/>
      </c>
      <c r="E274" s="26" t="str">
        <f>IFERROR(VLOOKUP(ACOMPANHAMENTO_04[[#This Row],[MAT]],FUNCIONARIOS[],4,FALSE),"")</f>
        <v/>
      </c>
      <c r="F274" s="8"/>
      <c r="G274" s="7"/>
      <c r="H274" s="28" t="str">
        <f>IFERROR(VLOOKUP(ACOMPANHAMENTO_04[[#This Row],[COD.S]],TABELA_PRODUÇÃO[[COD]:[SERVIÇOS]],3,FALSE),"")</f>
        <v/>
      </c>
      <c r="I274" s="28" t="str">
        <f>IFERROR(VLOOKUP(ACOMPANHAMENTO_04[[#This Row],[COD.S]],TABELA_PRODUÇÃO[[COD]:[UND.]],4,FALSE),"")</f>
        <v/>
      </c>
      <c r="J274" s="8"/>
      <c r="K274" s="58"/>
      <c r="L274" s="9"/>
      <c r="M27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7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7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74" s="6">
        <f>ACOMPANHAMENTO_04[[#This Row],[QUANT]]</f>
        <v>0</v>
      </c>
    </row>
    <row r="275" spans="2:16" s="6" customFormat="1" ht="12.75" x14ac:dyDescent="0.2">
      <c r="B275" s="6" t="str">
        <f>IF(ACOMPANHAMENTO_04[[#This Row],[MAT]]="","",COUNTA($C$8:C275))</f>
        <v/>
      </c>
      <c r="C275" s="3"/>
      <c r="D275" s="26" t="str">
        <f>IFERROR(VLOOKUP(ACOMPANHAMENTO_04[[#This Row],[MAT]],FUNCIONARIOS[],3,FALSE),"")</f>
        <v/>
      </c>
      <c r="E275" s="26" t="str">
        <f>IFERROR(VLOOKUP(ACOMPANHAMENTO_04[[#This Row],[MAT]],FUNCIONARIOS[],4,FALSE),"")</f>
        <v/>
      </c>
      <c r="F275" s="8"/>
      <c r="G275" s="7"/>
      <c r="H275" s="28" t="str">
        <f>IFERROR(VLOOKUP(ACOMPANHAMENTO_04[[#This Row],[COD.S]],TABELA_PRODUÇÃO[[COD]:[SERVIÇOS]],3,FALSE),"")</f>
        <v/>
      </c>
      <c r="I275" s="28" t="str">
        <f>IFERROR(VLOOKUP(ACOMPANHAMENTO_04[[#This Row],[COD.S]],TABELA_PRODUÇÃO[[COD]:[UND.]],4,FALSE),"")</f>
        <v/>
      </c>
      <c r="J275" s="8"/>
      <c r="K275" s="58"/>
      <c r="L275" s="9"/>
      <c r="M27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7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7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75" s="6">
        <f>ACOMPANHAMENTO_04[[#This Row],[QUANT]]</f>
        <v>0</v>
      </c>
    </row>
    <row r="276" spans="2:16" s="6" customFormat="1" ht="12.75" x14ac:dyDescent="0.2">
      <c r="B276" s="6" t="str">
        <f>IF(ACOMPANHAMENTO_04[[#This Row],[MAT]]="","",COUNTA($C$8:C276))</f>
        <v/>
      </c>
      <c r="C276" s="3"/>
      <c r="D276" s="26" t="str">
        <f>IFERROR(VLOOKUP(ACOMPANHAMENTO_04[[#This Row],[MAT]],FUNCIONARIOS[],3,FALSE),"")</f>
        <v/>
      </c>
      <c r="E276" s="26" t="str">
        <f>IFERROR(VLOOKUP(ACOMPANHAMENTO_04[[#This Row],[MAT]],FUNCIONARIOS[],4,FALSE),"")</f>
        <v/>
      </c>
      <c r="F276" s="8"/>
      <c r="G276" s="7"/>
      <c r="H276" s="28" t="str">
        <f>IFERROR(VLOOKUP(ACOMPANHAMENTO_04[[#This Row],[COD.S]],TABELA_PRODUÇÃO[[COD]:[SERVIÇOS]],3,FALSE),"")</f>
        <v/>
      </c>
      <c r="I276" s="28" t="str">
        <f>IFERROR(VLOOKUP(ACOMPANHAMENTO_04[[#This Row],[COD.S]],TABELA_PRODUÇÃO[[COD]:[UND.]],4,FALSE),"")</f>
        <v/>
      </c>
      <c r="J276" s="8"/>
      <c r="K276" s="58"/>
      <c r="L276" s="9"/>
      <c r="M27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7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7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76" s="6">
        <f>ACOMPANHAMENTO_04[[#This Row],[QUANT]]</f>
        <v>0</v>
      </c>
    </row>
    <row r="277" spans="2:16" s="6" customFormat="1" ht="12.75" x14ac:dyDescent="0.2">
      <c r="B277" s="6" t="str">
        <f>IF(ACOMPANHAMENTO_04[[#This Row],[MAT]]="","",COUNTA($C$8:C277))</f>
        <v/>
      </c>
      <c r="C277" s="3"/>
      <c r="D277" s="26" t="str">
        <f>IFERROR(VLOOKUP(ACOMPANHAMENTO_04[[#This Row],[MAT]],FUNCIONARIOS[],3,FALSE),"")</f>
        <v/>
      </c>
      <c r="E277" s="26" t="str">
        <f>IFERROR(VLOOKUP(ACOMPANHAMENTO_04[[#This Row],[MAT]],FUNCIONARIOS[],4,FALSE),"")</f>
        <v/>
      </c>
      <c r="F277" s="8"/>
      <c r="G277" s="7"/>
      <c r="H277" s="28" t="str">
        <f>IFERROR(VLOOKUP(ACOMPANHAMENTO_04[[#This Row],[COD.S]],TABELA_PRODUÇÃO[[COD]:[SERVIÇOS]],3,FALSE),"")</f>
        <v/>
      </c>
      <c r="I277" s="28" t="str">
        <f>IFERROR(VLOOKUP(ACOMPANHAMENTO_04[[#This Row],[COD.S]],TABELA_PRODUÇÃO[[COD]:[UND.]],4,FALSE),"")</f>
        <v/>
      </c>
      <c r="J277" s="8"/>
      <c r="K277" s="58"/>
      <c r="L277" s="9"/>
      <c r="M27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7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7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77" s="6">
        <f>ACOMPANHAMENTO_04[[#This Row],[QUANT]]</f>
        <v>0</v>
      </c>
    </row>
    <row r="278" spans="2:16" s="6" customFormat="1" ht="12.75" x14ac:dyDescent="0.2">
      <c r="B278" s="6" t="str">
        <f>IF(ACOMPANHAMENTO_04[[#This Row],[MAT]]="","",COUNTA($C$8:C278))</f>
        <v/>
      </c>
      <c r="C278" s="3"/>
      <c r="D278" s="26" t="str">
        <f>IFERROR(VLOOKUP(ACOMPANHAMENTO_04[[#This Row],[MAT]],FUNCIONARIOS[],3,FALSE),"")</f>
        <v/>
      </c>
      <c r="E278" s="26" t="str">
        <f>IFERROR(VLOOKUP(ACOMPANHAMENTO_04[[#This Row],[MAT]],FUNCIONARIOS[],4,FALSE),"")</f>
        <v/>
      </c>
      <c r="F278" s="8"/>
      <c r="G278" s="7"/>
      <c r="H278" s="28" t="str">
        <f>IFERROR(VLOOKUP(ACOMPANHAMENTO_04[[#This Row],[COD.S]],TABELA_PRODUÇÃO[[COD]:[SERVIÇOS]],3,FALSE),"")</f>
        <v/>
      </c>
      <c r="I278" s="28" t="str">
        <f>IFERROR(VLOOKUP(ACOMPANHAMENTO_04[[#This Row],[COD.S]],TABELA_PRODUÇÃO[[COD]:[UND.]],4,FALSE),"")</f>
        <v/>
      </c>
      <c r="J278" s="8"/>
      <c r="K278" s="58"/>
      <c r="L278" s="9"/>
      <c r="M27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7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7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78" s="6">
        <f>ACOMPANHAMENTO_04[[#This Row],[QUANT]]</f>
        <v>0</v>
      </c>
    </row>
    <row r="279" spans="2:16" s="6" customFormat="1" ht="12.75" x14ac:dyDescent="0.2">
      <c r="B279" s="6" t="str">
        <f>IF(ACOMPANHAMENTO_04[[#This Row],[MAT]]="","",COUNTA($C$8:C279))</f>
        <v/>
      </c>
      <c r="C279" s="3"/>
      <c r="D279" s="26" t="str">
        <f>IFERROR(VLOOKUP(ACOMPANHAMENTO_04[[#This Row],[MAT]],FUNCIONARIOS[],3,FALSE),"")</f>
        <v/>
      </c>
      <c r="E279" s="26" t="str">
        <f>IFERROR(VLOOKUP(ACOMPANHAMENTO_04[[#This Row],[MAT]],FUNCIONARIOS[],4,FALSE),"")</f>
        <v/>
      </c>
      <c r="F279" s="8"/>
      <c r="G279" s="7"/>
      <c r="H279" s="28" t="str">
        <f>IFERROR(VLOOKUP(ACOMPANHAMENTO_04[[#This Row],[COD.S]],TABELA_PRODUÇÃO[[COD]:[SERVIÇOS]],3,FALSE),"")</f>
        <v/>
      </c>
      <c r="I279" s="28" t="str">
        <f>IFERROR(VLOOKUP(ACOMPANHAMENTO_04[[#This Row],[COD.S]],TABELA_PRODUÇÃO[[COD]:[UND.]],4,FALSE),"")</f>
        <v/>
      </c>
      <c r="J279" s="8"/>
      <c r="K279" s="58"/>
      <c r="L279" s="9"/>
      <c r="M27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7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7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79" s="6">
        <f>ACOMPANHAMENTO_04[[#This Row],[QUANT]]</f>
        <v>0</v>
      </c>
    </row>
    <row r="280" spans="2:16" s="6" customFormat="1" ht="12.75" x14ac:dyDescent="0.2">
      <c r="B280" s="6" t="str">
        <f>IF(ACOMPANHAMENTO_04[[#This Row],[MAT]]="","",COUNTA($C$8:C280))</f>
        <v/>
      </c>
      <c r="C280" s="3"/>
      <c r="D280" s="26" t="str">
        <f>IFERROR(VLOOKUP(ACOMPANHAMENTO_04[[#This Row],[MAT]],FUNCIONARIOS[],3,FALSE),"")</f>
        <v/>
      </c>
      <c r="E280" s="26" t="str">
        <f>IFERROR(VLOOKUP(ACOMPANHAMENTO_04[[#This Row],[MAT]],FUNCIONARIOS[],4,FALSE),"")</f>
        <v/>
      </c>
      <c r="F280" s="8"/>
      <c r="G280" s="7"/>
      <c r="H280" s="28" t="str">
        <f>IFERROR(VLOOKUP(ACOMPANHAMENTO_04[[#This Row],[COD.S]],TABELA_PRODUÇÃO[[COD]:[SERVIÇOS]],3,FALSE),"")</f>
        <v/>
      </c>
      <c r="I280" s="28" t="str">
        <f>IFERROR(VLOOKUP(ACOMPANHAMENTO_04[[#This Row],[COD.S]],TABELA_PRODUÇÃO[[COD]:[UND.]],4,FALSE),"")</f>
        <v/>
      </c>
      <c r="J280" s="8"/>
      <c r="K280" s="58"/>
      <c r="L280" s="9"/>
      <c r="M28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8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8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80" s="6">
        <f>ACOMPANHAMENTO_04[[#This Row],[QUANT]]</f>
        <v>0</v>
      </c>
    </row>
    <row r="281" spans="2:16" s="6" customFormat="1" ht="12.75" x14ac:dyDescent="0.2">
      <c r="B281" s="6" t="str">
        <f>IF(ACOMPANHAMENTO_04[[#This Row],[MAT]]="","",COUNTA($C$8:C281))</f>
        <v/>
      </c>
      <c r="C281" s="3"/>
      <c r="D281" s="26" t="str">
        <f>IFERROR(VLOOKUP(ACOMPANHAMENTO_04[[#This Row],[MAT]],FUNCIONARIOS[],3,FALSE),"")</f>
        <v/>
      </c>
      <c r="E281" s="26" t="str">
        <f>IFERROR(VLOOKUP(ACOMPANHAMENTO_04[[#This Row],[MAT]],FUNCIONARIOS[],4,FALSE),"")</f>
        <v/>
      </c>
      <c r="F281" s="8"/>
      <c r="G281" s="7"/>
      <c r="H281" s="28" t="str">
        <f>IFERROR(VLOOKUP(ACOMPANHAMENTO_04[[#This Row],[COD.S]],TABELA_PRODUÇÃO[[COD]:[SERVIÇOS]],3,FALSE),"")</f>
        <v/>
      </c>
      <c r="I281" s="28" t="str">
        <f>IFERROR(VLOOKUP(ACOMPANHAMENTO_04[[#This Row],[COD.S]],TABELA_PRODUÇÃO[[COD]:[UND.]],4,FALSE),"")</f>
        <v/>
      </c>
      <c r="J281" s="8"/>
      <c r="K281" s="58"/>
      <c r="L281" s="9"/>
      <c r="M28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8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8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81" s="6">
        <f>ACOMPANHAMENTO_04[[#This Row],[QUANT]]</f>
        <v>0</v>
      </c>
    </row>
    <row r="282" spans="2:16" s="6" customFormat="1" ht="12.75" x14ac:dyDescent="0.2">
      <c r="B282" s="6" t="str">
        <f>IF(ACOMPANHAMENTO_04[[#This Row],[MAT]]="","",COUNTA($C$8:C282))</f>
        <v/>
      </c>
      <c r="C282" s="3"/>
      <c r="D282" s="26" t="str">
        <f>IFERROR(VLOOKUP(ACOMPANHAMENTO_04[[#This Row],[MAT]],FUNCIONARIOS[],3,FALSE),"")</f>
        <v/>
      </c>
      <c r="E282" s="26" t="str">
        <f>IFERROR(VLOOKUP(ACOMPANHAMENTO_04[[#This Row],[MAT]],FUNCIONARIOS[],4,FALSE),"")</f>
        <v/>
      </c>
      <c r="F282" s="8"/>
      <c r="G282" s="7"/>
      <c r="H282" s="28" t="str">
        <f>IFERROR(VLOOKUP(ACOMPANHAMENTO_04[[#This Row],[COD.S]],TABELA_PRODUÇÃO[[COD]:[SERVIÇOS]],3,FALSE),"")</f>
        <v/>
      </c>
      <c r="I282" s="28" t="str">
        <f>IFERROR(VLOOKUP(ACOMPANHAMENTO_04[[#This Row],[COD.S]],TABELA_PRODUÇÃO[[COD]:[UND.]],4,FALSE),"")</f>
        <v/>
      </c>
      <c r="J282" s="8"/>
      <c r="K282" s="58"/>
      <c r="L282" s="9"/>
      <c r="M28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8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8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82" s="6">
        <f>ACOMPANHAMENTO_04[[#This Row],[QUANT]]</f>
        <v>0</v>
      </c>
    </row>
    <row r="283" spans="2:16" s="6" customFormat="1" ht="12.75" x14ac:dyDescent="0.2">
      <c r="B283" s="6" t="str">
        <f>IF(ACOMPANHAMENTO_04[[#This Row],[MAT]]="","",COUNTA($C$8:C283))</f>
        <v/>
      </c>
      <c r="C283" s="3"/>
      <c r="D283" s="26" t="str">
        <f>IFERROR(VLOOKUP(ACOMPANHAMENTO_04[[#This Row],[MAT]],FUNCIONARIOS[],3,FALSE),"")</f>
        <v/>
      </c>
      <c r="E283" s="26" t="str">
        <f>IFERROR(VLOOKUP(ACOMPANHAMENTO_04[[#This Row],[MAT]],FUNCIONARIOS[],4,FALSE),"")</f>
        <v/>
      </c>
      <c r="F283" s="8"/>
      <c r="G283" s="7"/>
      <c r="H283" s="28" t="str">
        <f>IFERROR(VLOOKUP(ACOMPANHAMENTO_04[[#This Row],[COD.S]],TABELA_PRODUÇÃO[[COD]:[SERVIÇOS]],3,FALSE),"")</f>
        <v/>
      </c>
      <c r="I283" s="28" t="str">
        <f>IFERROR(VLOOKUP(ACOMPANHAMENTO_04[[#This Row],[COD.S]],TABELA_PRODUÇÃO[[COD]:[UND.]],4,FALSE),"")</f>
        <v/>
      </c>
      <c r="J283" s="8"/>
      <c r="K283" s="58"/>
      <c r="L283" s="9"/>
      <c r="M28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8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8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83" s="6">
        <f>ACOMPANHAMENTO_04[[#This Row],[QUANT]]</f>
        <v>0</v>
      </c>
    </row>
    <row r="284" spans="2:16" s="6" customFormat="1" ht="12.75" x14ac:dyDescent="0.2">
      <c r="B284" s="6" t="str">
        <f>IF(ACOMPANHAMENTO_04[[#This Row],[MAT]]="","",COUNTA($C$8:C284))</f>
        <v/>
      </c>
      <c r="C284" s="3"/>
      <c r="D284" s="26" t="str">
        <f>IFERROR(VLOOKUP(ACOMPANHAMENTO_04[[#This Row],[MAT]],FUNCIONARIOS[],3,FALSE),"")</f>
        <v/>
      </c>
      <c r="E284" s="26" t="str">
        <f>IFERROR(VLOOKUP(ACOMPANHAMENTO_04[[#This Row],[MAT]],FUNCIONARIOS[],4,FALSE),"")</f>
        <v/>
      </c>
      <c r="F284" s="8"/>
      <c r="G284" s="7"/>
      <c r="H284" s="28" t="str">
        <f>IFERROR(VLOOKUP(ACOMPANHAMENTO_04[[#This Row],[COD.S]],TABELA_PRODUÇÃO[[COD]:[SERVIÇOS]],3,FALSE),"")</f>
        <v/>
      </c>
      <c r="I284" s="28" t="str">
        <f>IFERROR(VLOOKUP(ACOMPANHAMENTO_04[[#This Row],[COD.S]],TABELA_PRODUÇÃO[[COD]:[UND.]],4,FALSE),"")</f>
        <v/>
      </c>
      <c r="J284" s="8"/>
      <c r="K284" s="58"/>
      <c r="L284" s="9"/>
      <c r="M28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8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8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84" s="6">
        <f>ACOMPANHAMENTO_04[[#This Row],[QUANT]]</f>
        <v>0</v>
      </c>
    </row>
    <row r="285" spans="2:16" s="6" customFormat="1" ht="12.75" x14ac:dyDescent="0.2">
      <c r="B285" s="6" t="str">
        <f>IF(ACOMPANHAMENTO_04[[#This Row],[MAT]]="","",COUNTA($C$8:C285))</f>
        <v/>
      </c>
      <c r="C285" s="3"/>
      <c r="D285" s="26" t="str">
        <f>IFERROR(VLOOKUP(ACOMPANHAMENTO_04[[#This Row],[MAT]],FUNCIONARIOS[],3,FALSE),"")</f>
        <v/>
      </c>
      <c r="E285" s="26" t="str">
        <f>IFERROR(VLOOKUP(ACOMPANHAMENTO_04[[#This Row],[MAT]],FUNCIONARIOS[],4,FALSE),"")</f>
        <v/>
      </c>
      <c r="F285" s="8"/>
      <c r="G285" s="7"/>
      <c r="H285" s="28" t="str">
        <f>IFERROR(VLOOKUP(ACOMPANHAMENTO_04[[#This Row],[COD.S]],TABELA_PRODUÇÃO[[COD]:[SERVIÇOS]],3,FALSE),"")</f>
        <v/>
      </c>
      <c r="I285" s="28" t="str">
        <f>IFERROR(VLOOKUP(ACOMPANHAMENTO_04[[#This Row],[COD.S]],TABELA_PRODUÇÃO[[COD]:[UND.]],4,FALSE),"")</f>
        <v/>
      </c>
      <c r="J285" s="8"/>
      <c r="K285" s="58"/>
      <c r="L285" s="9"/>
      <c r="M28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8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8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85" s="6">
        <f>ACOMPANHAMENTO_04[[#This Row],[QUANT]]</f>
        <v>0</v>
      </c>
    </row>
    <row r="286" spans="2:16" s="6" customFormat="1" ht="12.75" x14ac:dyDescent="0.2">
      <c r="B286" s="6" t="str">
        <f>IF(ACOMPANHAMENTO_04[[#This Row],[MAT]]="","",COUNTA($C$8:C286))</f>
        <v/>
      </c>
      <c r="C286" s="3"/>
      <c r="D286" s="26" t="str">
        <f>IFERROR(VLOOKUP(ACOMPANHAMENTO_04[[#This Row],[MAT]],FUNCIONARIOS[],3,FALSE),"")</f>
        <v/>
      </c>
      <c r="E286" s="26" t="str">
        <f>IFERROR(VLOOKUP(ACOMPANHAMENTO_04[[#This Row],[MAT]],FUNCIONARIOS[],4,FALSE),"")</f>
        <v/>
      </c>
      <c r="F286" s="8"/>
      <c r="G286" s="7"/>
      <c r="H286" s="28" t="str">
        <f>IFERROR(VLOOKUP(ACOMPANHAMENTO_04[[#This Row],[COD.S]],TABELA_PRODUÇÃO[[COD]:[SERVIÇOS]],3,FALSE),"")</f>
        <v/>
      </c>
      <c r="I286" s="28" t="str">
        <f>IFERROR(VLOOKUP(ACOMPANHAMENTO_04[[#This Row],[COD.S]],TABELA_PRODUÇÃO[[COD]:[UND.]],4,FALSE),"")</f>
        <v/>
      </c>
      <c r="J286" s="8"/>
      <c r="K286" s="58"/>
      <c r="L286" s="9"/>
      <c r="M286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86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86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86" s="6">
        <f>ACOMPANHAMENTO_04[[#This Row],[QUANT]]</f>
        <v>0</v>
      </c>
    </row>
    <row r="287" spans="2:16" s="6" customFormat="1" ht="12.75" x14ac:dyDescent="0.2">
      <c r="B287" s="6" t="str">
        <f>IF(ACOMPANHAMENTO_04[[#This Row],[MAT]]="","",COUNTA($C$8:C287))</f>
        <v/>
      </c>
      <c r="C287" s="3"/>
      <c r="D287" s="26" t="str">
        <f>IFERROR(VLOOKUP(ACOMPANHAMENTO_04[[#This Row],[MAT]],FUNCIONARIOS[],3,FALSE),"")</f>
        <v/>
      </c>
      <c r="E287" s="26" t="str">
        <f>IFERROR(VLOOKUP(ACOMPANHAMENTO_04[[#This Row],[MAT]],FUNCIONARIOS[],4,FALSE),"")</f>
        <v/>
      </c>
      <c r="F287" s="8"/>
      <c r="G287" s="7"/>
      <c r="H287" s="28" t="str">
        <f>IFERROR(VLOOKUP(ACOMPANHAMENTO_04[[#This Row],[COD.S]],TABELA_PRODUÇÃO[[COD]:[SERVIÇOS]],3,FALSE),"")</f>
        <v/>
      </c>
      <c r="I287" s="28" t="str">
        <f>IFERROR(VLOOKUP(ACOMPANHAMENTO_04[[#This Row],[COD.S]],TABELA_PRODUÇÃO[[COD]:[UND.]],4,FALSE),"")</f>
        <v/>
      </c>
      <c r="J287" s="8"/>
      <c r="K287" s="58"/>
      <c r="L287" s="9"/>
      <c r="M287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87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87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87" s="6">
        <f>ACOMPANHAMENTO_04[[#This Row],[QUANT]]</f>
        <v>0</v>
      </c>
    </row>
    <row r="288" spans="2:16" s="6" customFormat="1" ht="12.75" x14ac:dyDescent="0.2">
      <c r="B288" s="6" t="str">
        <f>IF(ACOMPANHAMENTO_04[[#This Row],[MAT]]="","",COUNTA($C$8:C288))</f>
        <v/>
      </c>
      <c r="C288" s="3"/>
      <c r="D288" s="26" t="str">
        <f>IFERROR(VLOOKUP(ACOMPANHAMENTO_04[[#This Row],[MAT]],FUNCIONARIOS[],3,FALSE),"")</f>
        <v/>
      </c>
      <c r="E288" s="26" t="str">
        <f>IFERROR(VLOOKUP(ACOMPANHAMENTO_04[[#This Row],[MAT]],FUNCIONARIOS[],4,FALSE),"")</f>
        <v/>
      </c>
      <c r="F288" s="8"/>
      <c r="G288" s="7"/>
      <c r="H288" s="28" t="str">
        <f>IFERROR(VLOOKUP(ACOMPANHAMENTO_04[[#This Row],[COD.S]],TABELA_PRODUÇÃO[[COD]:[SERVIÇOS]],3,FALSE),"")</f>
        <v/>
      </c>
      <c r="I288" s="28" t="str">
        <f>IFERROR(VLOOKUP(ACOMPANHAMENTO_04[[#This Row],[COD.S]],TABELA_PRODUÇÃO[[COD]:[UND.]],4,FALSE),"")</f>
        <v/>
      </c>
      <c r="J288" s="8"/>
      <c r="K288" s="58"/>
      <c r="L288" s="9"/>
      <c r="M288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88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88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88" s="6">
        <f>ACOMPANHAMENTO_04[[#This Row],[QUANT]]</f>
        <v>0</v>
      </c>
    </row>
    <row r="289" spans="2:16" s="6" customFormat="1" ht="12.75" x14ac:dyDescent="0.2">
      <c r="B289" s="6" t="str">
        <f>IF(ACOMPANHAMENTO_04[[#This Row],[MAT]]="","",COUNTA($C$8:C289))</f>
        <v/>
      </c>
      <c r="C289" s="3"/>
      <c r="D289" s="26" t="str">
        <f>IFERROR(VLOOKUP(ACOMPANHAMENTO_04[[#This Row],[MAT]],FUNCIONARIOS[],3,FALSE),"")</f>
        <v/>
      </c>
      <c r="E289" s="26" t="str">
        <f>IFERROR(VLOOKUP(ACOMPANHAMENTO_04[[#This Row],[MAT]],FUNCIONARIOS[],4,FALSE),"")</f>
        <v/>
      </c>
      <c r="F289" s="8"/>
      <c r="G289" s="7"/>
      <c r="H289" s="28" t="str">
        <f>IFERROR(VLOOKUP(ACOMPANHAMENTO_04[[#This Row],[COD.S]],TABELA_PRODUÇÃO[[COD]:[SERVIÇOS]],3,FALSE),"")</f>
        <v/>
      </c>
      <c r="I289" s="28" t="str">
        <f>IFERROR(VLOOKUP(ACOMPANHAMENTO_04[[#This Row],[COD.S]],TABELA_PRODUÇÃO[[COD]:[UND.]],4,FALSE),"")</f>
        <v/>
      </c>
      <c r="J289" s="8"/>
      <c r="K289" s="58"/>
      <c r="L289" s="9"/>
      <c r="M289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89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89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89" s="6">
        <f>ACOMPANHAMENTO_04[[#This Row],[QUANT]]</f>
        <v>0</v>
      </c>
    </row>
    <row r="290" spans="2:16" s="6" customFormat="1" ht="12.75" x14ac:dyDescent="0.2">
      <c r="B290" s="6" t="str">
        <f>IF(ACOMPANHAMENTO_04[[#This Row],[MAT]]="","",COUNTA($C$8:C290))</f>
        <v/>
      </c>
      <c r="C290" s="3"/>
      <c r="D290" s="26" t="str">
        <f>IFERROR(VLOOKUP(ACOMPANHAMENTO_04[[#This Row],[MAT]],FUNCIONARIOS[],3,FALSE),"")</f>
        <v/>
      </c>
      <c r="E290" s="26" t="str">
        <f>IFERROR(VLOOKUP(ACOMPANHAMENTO_04[[#This Row],[MAT]],FUNCIONARIOS[],4,FALSE),"")</f>
        <v/>
      </c>
      <c r="F290" s="8"/>
      <c r="G290" s="7"/>
      <c r="H290" s="28" t="str">
        <f>IFERROR(VLOOKUP(ACOMPANHAMENTO_04[[#This Row],[COD.S]],TABELA_PRODUÇÃO[[COD]:[SERVIÇOS]],3,FALSE),"")</f>
        <v/>
      </c>
      <c r="I290" s="28" t="str">
        <f>IFERROR(VLOOKUP(ACOMPANHAMENTO_04[[#This Row],[COD.S]],TABELA_PRODUÇÃO[[COD]:[UND.]],4,FALSE),"")</f>
        <v/>
      </c>
      <c r="J290" s="8"/>
      <c r="K290" s="58"/>
      <c r="L290" s="9"/>
      <c r="M290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90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90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90" s="6">
        <f>ACOMPANHAMENTO_04[[#This Row],[QUANT]]</f>
        <v>0</v>
      </c>
    </row>
    <row r="291" spans="2:16" s="6" customFormat="1" ht="12.75" x14ac:dyDescent="0.2">
      <c r="B291" s="6" t="str">
        <f>IF(ACOMPANHAMENTO_04[[#This Row],[MAT]]="","",COUNTA($C$8:C291))</f>
        <v/>
      </c>
      <c r="C291" s="3"/>
      <c r="D291" s="26" t="str">
        <f>IFERROR(VLOOKUP(ACOMPANHAMENTO_04[[#This Row],[MAT]],FUNCIONARIOS[],3,FALSE),"")</f>
        <v/>
      </c>
      <c r="E291" s="26" t="str">
        <f>IFERROR(VLOOKUP(ACOMPANHAMENTO_04[[#This Row],[MAT]],FUNCIONARIOS[],4,FALSE),"")</f>
        <v/>
      </c>
      <c r="F291" s="8"/>
      <c r="G291" s="7"/>
      <c r="H291" s="28" t="str">
        <f>IFERROR(VLOOKUP(ACOMPANHAMENTO_04[[#This Row],[COD.S]],TABELA_PRODUÇÃO[[COD]:[SERVIÇOS]],3,FALSE),"")</f>
        <v/>
      </c>
      <c r="I291" s="28" t="str">
        <f>IFERROR(VLOOKUP(ACOMPANHAMENTO_04[[#This Row],[COD.S]],TABELA_PRODUÇÃO[[COD]:[UND.]],4,FALSE),"")</f>
        <v/>
      </c>
      <c r="J291" s="8"/>
      <c r="K291" s="58"/>
      <c r="L291" s="9"/>
      <c r="M291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91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91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91" s="6">
        <f>ACOMPANHAMENTO_04[[#This Row],[QUANT]]</f>
        <v>0</v>
      </c>
    </row>
    <row r="292" spans="2:16" s="6" customFormat="1" ht="12.75" x14ac:dyDescent="0.2">
      <c r="B292" s="6" t="str">
        <f>IF(ACOMPANHAMENTO_04[[#This Row],[MAT]]="","",COUNTA($C$8:C292))</f>
        <v/>
      </c>
      <c r="C292" s="3"/>
      <c r="D292" s="26" t="str">
        <f>IFERROR(VLOOKUP(ACOMPANHAMENTO_04[[#This Row],[MAT]],FUNCIONARIOS[],3,FALSE),"")</f>
        <v/>
      </c>
      <c r="E292" s="26" t="str">
        <f>IFERROR(VLOOKUP(ACOMPANHAMENTO_04[[#This Row],[MAT]],FUNCIONARIOS[],4,FALSE),"")</f>
        <v/>
      </c>
      <c r="F292" s="8"/>
      <c r="G292" s="7"/>
      <c r="H292" s="28" t="str">
        <f>IFERROR(VLOOKUP(ACOMPANHAMENTO_04[[#This Row],[COD.S]],TABELA_PRODUÇÃO[[COD]:[SERVIÇOS]],3,FALSE),"")</f>
        <v/>
      </c>
      <c r="I292" s="28" t="str">
        <f>IFERROR(VLOOKUP(ACOMPANHAMENTO_04[[#This Row],[COD.S]],TABELA_PRODUÇÃO[[COD]:[UND.]],4,FALSE),"")</f>
        <v/>
      </c>
      <c r="J292" s="8"/>
      <c r="K292" s="58"/>
      <c r="L292" s="9"/>
      <c r="M292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92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92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92" s="6">
        <f>ACOMPANHAMENTO_04[[#This Row],[QUANT]]</f>
        <v>0</v>
      </c>
    </row>
    <row r="293" spans="2:16" s="6" customFormat="1" ht="12.75" x14ac:dyDescent="0.2">
      <c r="B293" s="6" t="str">
        <f>IF(ACOMPANHAMENTO_04[[#This Row],[MAT]]="","",COUNTA($C$8:C293))</f>
        <v/>
      </c>
      <c r="C293" s="3"/>
      <c r="D293" s="26" t="str">
        <f>IFERROR(VLOOKUP(ACOMPANHAMENTO_04[[#This Row],[MAT]],FUNCIONARIOS[],3,FALSE),"")</f>
        <v/>
      </c>
      <c r="E293" s="26" t="str">
        <f>IFERROR(VLOOKUP(ACOMPANHAMENTO_04[[#This Row],[MAT]],FUNCIONARIOS[],4,FALSE),"")</f>
        <v/>
      </c>
      <c r="F293" s="8"/>
      <c r="G293" s="7"/>
      <c r="H293" s="28" t="str">
        <f>IFERROR(VLOOKUP(ACOMPANHAMENTO_04[[#This Row],[COD.S]],TABELA_PRODUÇÃO[[COD]:[SERVIÇOS]],3,FALSE),"")</f>
        <v/>
      </c>
      <c r="I293" s="28" t="str">
        <f>IFERROR(VLOOKUP(ACOMPANHAMENTO_04[[#This Row],[COD.S]],TABELA_PRODUÇÃO[[COD]:[UND.]],4,FALSE),"")</f>
        <v/>
      </c>
      <c r="J293" s="8"/>
      <c r="K293" s="58"/>
      <c r="L293" s="9"/>
      <c r="M293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93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93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93" s="6">
        <f>ACOMPANHAMENTO_04[[#This Row],[QUANT]]</f>
        <v>0</v>
      </c>
    </row>
    <row r="294" spans="2:16" s="6" customFormat="1" ht="12.75" x14ac:dyDescent="0.2">
      <c r="B294" s="6" t="str">
        <f>IF(ACOMPANHAMENTO_04[[#This Row],[MAT]]="","",COUNTA($C$8:C294))</f>
        <v/>
      </c>
      <c r="C294" s="3"/>
      <c r="D294" s="26" t="str">
        <f>IFERROR(VLOOKUP(ACOMPANHAMENTO_04[[#This Row],[MAT]],FUNCIONARIOS[],3,FALSE),"")</f>
        <v/>
      </c>
      <c r="E294" s="26" t="str">
        <f>IFERROR(VLOOKUP(ACOMPANHAMENTO_04[[#This Row],[MAT]],FUNCIONARIOS[],4,FALSE),"")</f>
        <v/>
      </c>
      <c r="F294" s="8"/>
      <c r="G294" s="7"/>
      <c r="H294" s="28" t="str">
        <f>IFERROR(VLOOKUP(ACOMPANHAMENTO_04[[#This Row],[COD.S]],TABELA_PRODUÇÃO[[COD]:[SERVIÇOS]],3,FALSE),"")</f>
        <v/>
      </c>
      <c r="I294" s="28" t="str">
        <f>IFERROR(VLOOKUP(ACOMPANHAMENTO_04[[#This Row],[COD.S]],TABELA_PRODUÇÃO[[COD]:[UND.]],4,FALSE),"")</f>
        <v/>
      </c>
      <c r="J294" s="8"/>
      <c r="K294" s="58"/>
      <c r="L294" s="9"/>
      <c r="M294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94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94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94" s="6">
        <f>ACOMPANHAMENTO_04[[#This Row],[QUANT]]</f>
        <v>0</v>
      </c>
    </row>
    <row r="295" spans="2:16" s="6" customFormat="1" x14ac:dyDescent="0.25">
      <c r="B295" s="139" t="str">
        <f>IF(ACOMPANHAMENTO_04[[#This Row],[MAT]]="","",COUNTA($C$8:C999))</f>
        <v/>
      </c>
      <c r="C295" s="3"/>
      <c r="D295" s="26" t="str">
        <f>IFERROR(VLOOKUP(ACOMPANHAMENTO_04[[#This Row],[MAT]],FUNCIONARIOS[],3,FALSE),"")</f>
        <v/>
      </c>
      <c r="E295" s="26" t="str">
        <f>IFERROR(VLOOKUP(ACOMPANHAMENTO_04[[#This Row],[MAT]],FUNCIONARIOS[],4,FALSE),"")</f>
        <v/>
      </c>
      <c r="F295" s="8"/>
      <c r="G295" s="7"/>
      <c r="H295" s="28" t="str">
        <f>IFERROR(VLOOKUP(ACOMPANHAMENTO_04[[#This Row],[COD.S]],TABELA_PRODUÇÃO[[COD]:[SERVIÇOS]],3,FALSE),"")</f>
        <v/>
      </c>
      <c r="I295" s="28" t="str">
        <f>IFERROR(VLOOKUP(ACOMPANHAMENTO_04[[#This Row],[COD.S]],TABELA_PRODUÇÃO[[COD]:[UND.]],4,FALSE),"")</f>
        <v/>
      </c>
      <c r="J295" s="8"/>
      <c r="K295" s="58"/>
      <c r="L295" s="9"/>
      <c r="M295" s="10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95" s="10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95" s="6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95" s="6">
        <f>ACOMPANHAMENTO_04[[#This Row],[QUANT]]</f>
        <v>0</v>
      </c>
    </row>
    <row r="296" spans="2:16" x14ac:dyDescent="0.25">
      <c r="B296" s="140" t="str">
        <f>IF(ACOMPANHAMENTO_04[[#This Row],[MAT]]="","",COUNTA($C$8:C296))</f>
        <v/>
      </c>
      <c r="C296" s="3"/>
      <c r="D296" s="28" t="str">
        <f>IFERROR(VLOOKUP(ACOMPANHAMENTO_04[[#This Row],[MAT]],FUNCIONARIOS[],3,FALSE),"")</f>
        <v/>
      </c>
      <c r="E296" s="28" t="str">
        <f>IFERROR(VLOOKUP(ACOMPANHAMENTO_04[[#This Row],[MAT]],FUNCIONARIOS[],4,FALSE),"")</f>
        <v/>
      </c>
      <c r="F296" s="8"/>
      <c r="G296" s="7"/>
      <c r="H296" s="28" t="str">
        <f>IFERROR(VLOOKUP(ACOMPANHAMENTO_04[[#This Row],[COD.S]],TABELA_PRODUÇÃO[[COD]:[SERVIÇOS]],3,FALSE),"")</f>
        <v/>
      </c>
      <c r="I296" s="28" t="str">
        <f>IFERROR(VLOOKUP(ACOMPANHAMENTO_04[[#This Row],[COD.S]],TABELA_PRODUÇÃO[[COD]:[UND.]],4,FALSE),"")</f>
        <v/>
      </c>
      <c r="J296" s="141"/>
      <c r="K296" s="58"/>
      <c r="L296" s="9"/>
      <c r="M29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9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9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96" s="140">
        <f>ACOMPANHAMENTO_04[[#This Row],[QUANT]]</f>
        <v>0</v>
      </c>
    </row>
    <row r="297" spans="2:16" x14ac:dyDescent="0.25">
      <c r="B297" s="140" t="str">
        <f>IF(ACOMPANHAMENTO_04[[#This Row],[MAT]]="","",COUNTA($C$8:C297))</f>
        <v/>
      </c>
      <c r="C297" s="3"/>
      <c r="D297" s="28" t="str">
        <f>IFERROR(VLOOKUP(ACOMPANHAMENTO_04[[#This Row],[MAT]],FUNCIONARIOS[],3,FALSE),"")</f>
        <v/>
      </c>
      <c r="E297" s="28" t="str">
        <f>IFERROR(VLOOKUP(ACOMPANHAMENTO_04[[#This Row],[MAT]],FUNCIONARIOS[],4,FALSE),"")</f>
        <v/>
      </c>
      <c r="F297" s="8"/>
      <c r="G297" s="7"/>
      <c r="H297" s="28" t="str">
        <f>IFERROR(VLOOKUP(ACOMPANHAMENTO_04[[#This Row],[COD.S]],TABELA_PRODUÇÃO[[COD]:[SERVIÇOS]],3,FALSE),"")</f>
        <v/>
      </c>
      <c r="I297" s="28" t="str">
        <f>IFERROR(VLOOKUP(ACOMPANHAMENTO_04[[#This Row],[COD.S]],TABELA_PRODUÇÃO[[COD]:[UND.]],4,FALSE),"")</f>
        <v/>
      </c>
      <c r="J297" s="141"/>
      <c r="K297" s="58"/>
      <c r="L297" s="9"/>
      <c r="M29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9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9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97" s="140">
        <f>ACOMPANHAMENTO_04[[#This Row],[QUANT]]</f>
        <v>0</v>
      </c>
    </row>
    <row r="298" spans="2:16" x14ac:dyDescent="0.25">
      <c r="B298" s="140" t="str">
        <f>IF(ACOMPANHAMENTO_04[[#This Row],[MAT]]="","",COUNTA($C$8:C298))</f>
        <v/>
      </c>
      <c r="C298" s="3"/>
      <c r="D298" s="28" t="str">
        <f>IFERROR(VLOOKUP(ACOMPANHAMENTO_04[[#This Row],[MAT]],FUNCIONARIOS[],3,FALSE),"")</f>
        <v/>
      </c>
      <c r="E298" s="28" t="str">
        <f>IFERROR(VLOOKUP(ACOMPANHAMENTO_04[[#This Row],[MAT]],FUNCIONARIOS[],4,FALSE),"")</f>
        <v/>
      </c>
      <c r="F298" s="8"/>
      <c r="G298" s="7"/>
      <c r="H298" s="28" t="str">
        <f>IFERROR(VLOOKUP(ACOMPANHAMENTO_04[[#This Row],[COD.S]],TABELA_PRODUÇÃO[[COD]:[SERVIÇOS]],3,FALSE),"")</f>
        <v/>
      </c>
      <c r="I298" s="28" t="str">
        <f>IFERROR(VLOOKUP(ACOMPANHAMENTO_04[[#This Row],[COD.S]],TABELA_PRODUÇÃO[[COD]:[UND.]],4,FALSE),"")</f>
        <v/>
      </c>
      <c r="J298" s="141"/>
      <c r="K298" s="58"/>
      <c r="L298" s="9"/>
      <c r="M29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9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9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98" s="140">
        <f>ACOMPANHAMENTO_04[[#This Row],[QUANT]]</f>
        <v>0</v>
      </c>
    </row>
    <row r="299" spans="2:16" x14ac:dyDescent="0.25">
      <c r="B299" s="140" t="str">
        <f>IF(ACOMPANHAMENTO_04[[#This Row],[MAT]]="","",COUNTA($C$8:C299))</f>
        <v/>
      </c>
      <c r="C299" s="3"/>
      <c r="D299" s="28" t="str">
        <f>IFERROR(VLOOKUP(ACOMPANHAMENTO_04[[#This Row],[MAT]],FUNCIONARIOS[],3,FALSE),"")</f>
        <v/>
      </c>
      <c r="E299" s="28" t="str">
        <f>IFERROR(VLOOKUP(ACOMPANHAMENTO_04[[#This Row],[MAT]],FUNCIONARIOS[],4,FALSE),"")</f>
        <v/>
      </c>
      <c r="F299" s="8"/>
      <c r="G299" s="7"/>
      <c r="H299" s="28" t="str">
        <f>IFERROR(VLOOKUP(ACOMPANHAMENTO_04[[#This Row],[COD.S]],TABELA_PRODUÇÃO[[COD]:[SERVIÇOS]],3,FALSE),"")</f>
        <v/>
      </c>
      <c r="I299" s="28" t="str">
        <f>IFERROR(VLOOKUP(ACOMPANHAMENTO_04[[#This Row],[COD.S]],TABELA_PRODUÇÃO[[COD]:[UND.]],4,FALSE),"")</f>
        <v/>
      </c>
      <c r="J299" s="141"/>
      <c r="K299" s="58"/>
      <c r="L299" s="9"/>
      <c r="M29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29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29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299" s="140">
        <f>ACOMPANHAMENTO_04[[#This Row],[QUANT]]</f>
        <v>0</v>
      </c>
    </row>
    <row r="300" spans="2:16" x14ac:dyDescent="0.25">
      <c r="B300" s="140" t="str">
        <f>IF(ACOMPANHAMENTO_04[[#This Row],[MAT]]="","",COUNTA($C$8:C300))</f>
        <v/>
      </c>
      <c r="C300" s="3"/>
      <c r="D300" s="28" t="str">
        <f>IFERROR(VLOOKUP(ACOMPANHAMENTO_04[[#This Row],[MAT]],FUNCIONARIOS[],3,FALSE),"")</f>
        <v/>
      </c>
      <c r="E300" s="28" t="str">
        <f>IFERROR(VLOOKUP(ACOMPANHAMENTO_04[[#This Row],[MAT]],FUNCIONARIOS[],4,FALSE),"")</f>
        <v/>
      </c>
      <c r="F300" s="8"/>
      <c r="G300" s="7"/>
      <c r="H300" s="28" t="str">
        <f>IFERROR(VLOOKUP(ACOMPANHAMENTO_04[[#This Row],[COD.S]],TABELA_PRODUÇÃO[[COD]:[SERVIÇOS]],3,FALSE),"")</f>
        <v/>
      </c>
      <c r="I300" s="28" t="str">
        <f>IFERROR(VLOOKUP(ACOMPANHAMENTO_04[[#This Row],[COD.S]],TABELA_PRODUÇÃO[[COD]:[UND.]],4,FALSE),"")</f>
        <v/>
      </c>
      <c r="J300" s="141"/>
      <c r="K300" s="58"/>
      <c r="L300" s="9"/>
      <c r="M30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0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0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00" s="140">
        <f>ACOMPANHAMENTO_04[[#This Row],[QUANT]]</f>
        <v>0</v>
      </c>
    </row>
    <row r="301" spans="2:16" x14ac:dyDescent="0.25">
      <c r="B301" s="140" t="str">
        <f>IF(ACOMPANHAMENTO_04[[#This Row],[MAT]]="","",COUNTA($C$8:C301))</f>
        <v/>
      </c>
      <c r="C301" s="3"/>
      <c r="D301" s="28" t="str">
        <f>IFERROR(VLOOKUP(ACOMPANHAMENTO_04[[#This Row],[MAT]],FUNCIONARIOS[],3,FALSE),"")</f>
        <v/>
      </c>
      <c r="E301" s="28" t="str">
        <f>IFERROR(VLOOKUP(ACOMPANHAMENTO_04[[#This Row],[MAT]],FUNCIONARIOS[],4,FALSE),"")</f>
        <v/>
      </c>
      <c r="F301" s="8"/>
      <c r="G301" s="7"/>
      <c r="H301" s="28" t="str">
        <f>IFERROR(VLOOKUP(ACOMPANHAMENTO_04[[#This Row],[COD.S]],TABELA_PRODUÇÃO[[COD]:[SERVIÇOS]],3,FALSE),"")</f>
        <v/>
      </c>
      <c r="I301" s="28" t="str">
        <f>IFERROR(VLOOKUP(ACOMPANHAMENTO_04[[#This Row],[COD.S]],TABELA_PRODUÇÃO[[COD]:[UND.]],4,FALSE),"")</f>
        <v/>
      </c>
      <c r="J301" s="141"/>
      <c r="K301" s="58"/>
      <c r="L301" s="9"/>
      <c r="M30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0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0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01" s="140">
        <f>ACOMPANHAMENTO_04[[#This Row],[QUANT]]</f>
        <v>0</v>
      </c>
    </row>
    <row r="302" spans="2:16" x14ac:dyDescent="0.25">
      <c r="B302" s="140" t="str">
        <f>IF(ACOMPANHAMENTO_04[[#This Row],[MAT]]="","",COUNTA($C$8:C302))</f>
        <v/>
      </c>
      <c r="C302" s="3"/>
      <c r="D302" s="28" t="str">
        <f>IFERROR(VLOOKUP(ACOMPANHAMENTO_04[[#This Row],[MAT]],FUNCIONARIOS[],3,FALSE),"")</f>
        <v/>
      </c>
      <c r="E302" s="28" t="str">
        <f>IFERROR(VLOOKUP(ACOMPANHAMENTO_04[[#This Row],[MAT]],FUNCIONARIOS[],4,FALSE),"")</f>
        <v/>
      </c>
      <c r="F302" s="8"/>
      <c r="G302" s="7"/>
      <c r="H302" s="28" t="str">
        <f>IFERROR(VLOOKUP(ACOMPANHAMENTO_04[[#This Row],[COD.S]],TABELA_PRODUÇÃO[[COD]:[SERVIÇOS]],3,FALSE),"")</f>
        <v/>
      </c>
      <c r="I302" s="28" t="str">
        <f>IFERROR(VLOOKUP(ACOMPANHAMENTO_04[[#This Row],[COD.S]],TABELA_PRODUÇÃO[[COD]:[UND.]],4,FALSE),"")</f>
        <v/>
      </c>
      <c r="J302" s="141"/>
      <c r="K302" s="58"/>
      <c r="L302" s="9"/>
      <c r="M30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0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0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02" s="140">
        <f>ACOMPANHAMENTO_04[[#This Row],[QUANT]]</f>
        <v>0</v>
      </c>
    </row>
    <row r="303" spans="2:16" x14ac:dyDescent="0.25">
      <c r="B303" s="140" t="str">
        <f>IF(ACOMPANHAMENTO_04[[#This Row],[MAT]]="","",COUNTA($C$8:C303))</f>
        <v/>
      </c>
      <c r="C303" s="3"/>
      <c r="D303" s="28" t="str">
        <f>IFERROR(VLOOKUP(ACOMPANHAMENTO_04[[#This Row],[MAT]],FUNCIONARIOS[],3,FALSE),"")</f>
        <v/>
      </c>
      <c r="E303" s="28" t="str">
        <f>IFERROR(VLOOKUP(ACOMPANHAMENTO_04[[#This Row],[MAT]],FUNCIONARIOS[],4,FALSE),"")</f>
        <v/>
      </c>
      <c r="F303" s="8"/>
      <c r="G303" s="7"/>
      <c r="H303" s="28" t="str">
        <f>IFERROR(VLOOKUP(ACOMPANHAMENTO_04[[#This Row],[COD.S]],TABELA_PRODUÇÃO[[COD]:[SERVIÇOS]],3,FALSE),"")</f>
        <v/>
      </c>
      <c r="I303" s="28" t="str">
        <f>IFERROR(VLOOKUP(ACOMPANHAMENTO_04[[#This Row],[COD.S]],TABELA_PRODUÇÃO[[COD]:[UND.]],4,FALSE),"")</f>
        <v/>
      </c>
      <c r="J303" s="141"/>
      <c r="K303" s="58"/>
      <c r="L303" s="9"/>
      <c r="M30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0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0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03" s="140">
        <f>ACOMPANHAMENTO_04[[#This Row],[QUANT]]</f>
        <v>0</v>
      </c>
    </row>
    <row r="304" spans="2:16" x14ac:dyDescent="0.25">
      <c r="B304" s="140" t="str">
        <f>IF(ACOMPANHAMENTO_04[[#This Row],[MAT]]="","",COUNTA($C$8:C304))</f>
        <v/>
      </c>
      <c r="C304" s="3"/>
      <c r="D304" s="28" t="str">
        <f>IFERROR(VLOOKUP(ACOMPANHAMENTO_04[[#This Row],[MAT]],FUNCIONARIOS[],3,FALSE),"")</f>
        <v/>
      </c>
      <c r="E304" s="28" t="str">
        <f>IFERROR(VLOOKUP(ACOMPANHAMENTO_04[[#This Row],[MAT]],FUNCIONARIOS[],4,FALSE),"")</f>
        <v/>
      </c>
      <c r="F304" s="8"/>
      <c r="G304" s="7"/>
      <c r="H304" s="28" t="str">
        <f>IFERROR(VLOOKUP(ACOMPANHAMENTO_04[[#This Row],[COD.S]],TABELA_PRODUÇÃO[[COD]:[SERVIÇOS]],3,FALSE),"")</f>
        <v/>
      </c>
      <c r="I304" s="28" t="str">
        <f>IFERROR(VLOOKUP(ACOMPANHAMENTO_04[[#This Row],[COD.S]],TABELA_PRODUÇÃO[[COD]:[UND.]],4,FALSE),"")</f>
        <v/>
      </c>
      <c r="J304" s="141"/>
      <c r="K304" s="58"/>
      <c r="L304" s="9"/>
      <c r="M30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0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0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04" s="140">
        <f>ACOMPANHAMENTO_04[[#This Row],[QUANT]]</f>
        <v>0</v>
      </c>
    </row>
    <row r="305" spans="2:16" x14ac:dyDescent="0.25">
      <c r="B305" s="140" t="str">
        <f>IF(ACOMPANHAMENTO_04[[#This Row],[MAT]]="","",COUNTA($C$8:C305))</f>
        <v/>
      </c>
      <c r="C305" s="3"/>
      <c r="D305" s="28" t="str">
        <f>IFERROR(VLOOKUP(ACOMPANHAMENTO_04[[#This Row],[MAT]],FUNCIONARIOS[],3,FALSE),"")</f>
        <v/>
      </c>
      <c r="E305" s="28" t="str">
        <f>IFERROR(VLOOKUP(ACOMPANHAMENTO_04[[#This Row],[MAT]],FUNCIONARIOS[],4,FALSE),"")</f>
        <v/>
      </c>
      <c r="F305" s="8"/>
      <c r="G305" s="7"/>
      <c r="H305" s="28" t="str">
        <f>IFERROR(VLOOKUP(ACOMPANHAMENTO_04[[#This Row],[COD.S]],TABELA_PRODUÇÃO[[COD]:[SERVIÇOS]],3,FALSE),"")</f>
        <v/>
      </c>
      <c r="I305" s="28" t="str">
        <f>IFERROR(VLOOKUP(ACOMPANHAMENTO_04[[#This Row],[COD.S]],TABELA_PRODUÇÃO[[COD]:[UND.]],4,FALSE),"")</f>
        <v/>
      </c>
      <c r="J305" s="141"/>
      <c r="K305" s="58"/>
      <c r="L305" s="9"/>
      <c r="M30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0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0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05" s="140">
        <f>ACOMPANHAMENTO_04[[#This Row],[QUANT]]</f>
        <v>0</v>
      </c>
    </row>
    <row r="306" spans="2:16" x14ac:dyDescent="0.25">
      <c r="B306" s="140" t="str">
        <f>IF(ACOMPANHAMENTO_04[[#This Row],[MAT]]="","",COUNTA($C$8:C306))</f>
        <v/>
      </c>
      <c r="C306" s="3"/>
      <c r="D306" s="28" t="str">
        <f>IFERROR(VLOOKUP(ACOMPANHAMENTO_04[[#This Row],[MAT]],FUNCIONARIOS[],3,FALSE),"")</f>
        <v/>
      </c>
      <c r="E306" s="28" t="str">
        <f>IFERROR(VLOOKUP(ACOMPANHAMENTO_04[[#This Row],[MAT]],FUNCIONARIOS[],4,FALSE),"")</f>
        <v/>
      </c>
      <c r="F306" s="8"/>
      <c r="G306" s="7"/>
      <c r="H306" s="28" t="str">
        <f>IFERROR(VLOOKUP(ACOMPANHAMENTO_04[[#This Row],[COD.S]],TABELA_PRODUÇÃO[[COD]:[SERVIÇOS]],3,FALSE),"")</f>
        <v/>
      </c>
      <c r="I306" s="28" t="str">
        <f>IFERROR(VLOOKUP(ACOMPANHAMENTO_04[[#This Row],[COD.S]],TABELA_PRODUÇÃO[[COD]:[UND.]],4,FALSE),"")</f>
        <v/>
      </c>
      <c r="J306" s="141"/>
      <c r="K306" s="58"/>
      <c r="L306" s="9"/>
      <c r="M30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0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0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06" s="140">
        <f>ACOMPANHAMENTO_04[[#This Row],[QUANT]]</f>
        <v>0</v>
      </c>
    </row>
    <row r="307" spans="2:16" x14ac:dyDescent="0.25">
      <c r="B307" s="140" t="str">
        <f>IF(ACOMPANHAMENTO_04[[#This Row],[MAT]]="","",COUNTA($C$8:C307))</f>
        <v/>
      </c>
      <c r="C307" s="3"/>
      <c r="D307" s="28" t="str">
        <f>IFERROR(VLOOKUP(ACOMPANHAMENTO_04[[#This Row],[MAT]],FUNCIONARIOS[],3,FALSE),"")</f>
        <v/>
      </c>
      <c r="E307" s="28" t="str">
        <f>IFERROR(VLOOKUP(ACOMPANHAMENTO_04[[#This Row],[MAT]],FUNCIONARIOS[],4,FALSE),"")</f>
        <v/>
      </c>
      <c r="F307" s="8"/>
      <c r="G307" s="7"/>
      <c r="H307" s="28" t="str">
        <f>IFERROR(VLOOKUP(ACOMPANHAMENTO_04[[#This Row],[COD.S]],TABELA_PRODUÇÃO[[COD]:[SERVIÇOS]],3,FALSE),"")</f>
        <v/>
      </c>
      <c r="I307" s="28" t="str">
        <f>IFERROR(VLOOKUP(ACOMPANHAMENTO_04[[#This Row],[COD.S]],TABELA_PRODUÇÃO[[COD]:[UND.]],4,FALSE),"")</f>
        <v/>
      </c>
      <c r="J307" s="141"/>
      <c r="K307" s="58"/>
      <c r="L307" s="9"/>
      <c r="M30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0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0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07" s="140">
        <f>ACOMPANHAMENTO_04[[#This Row],[QUANT]]</f>
        <v>0</v>
      </c>
    </row>
    <row r="308" spans="2:16" x14ac:dyDescent="0.25">
      <c r="B308" s="140" t="str">
        <f>IF(ACOMPANHAMENTO_04[[#This Row],[MAT]]="","",COUNTA($C$8:C308))</f>
        <v/>
      </c>
      <c r="C308" s="3"/>
      <c r="D308" s="28" t="str">
        <f>IFERROR(VLOOKUP(ACOMPANHAMENTO_04[[#This Row],[MAT]],FUNCIONARIOS[],3,FALSE),"")</f>
        <v/>
      </c>
      <c r="E308" s="28" t="str">
        <f>IFERROR(VLOOKUP(ACOMPANHAMENTO_04[[#This Row],[MAT]],FUNCIONARIOS[],4,FALSE),"")</f>
        <v/>
      </c>
      <c r="F308" s="8"/>
      <c r="G308" s="7"/>
      <c r="H308" s="28" t="str">
        <f>IFERROR(VLOOKUP(ACOMPANHAMENTO_04[[#This Row],[COD.S]],TABELA_PRODUÇÃO[[COD]:[SERVIÇOS]],3,FALSE),"")</f>
        <v/>
      </c>
      <c r="I308" s="28" t="str">
        <f>IFERROR(VLOOKUP(ACOMPANHAMENTO_04[[#This Row],[COD.S]],TABELA_PRODUÇÃO[[COD]:[UND.]],4,FALSE),"")</f>
        <v/>
      </c>
      <c r="J308" s="141"/>
      <c r="K308" s="58"/>
      <c r="L308" s="9"/>
      <c r="M30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0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0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08" s="140">
        <f>ACOMPANHAMENTO_04[[#This Row],[QUANT]]</f>
        <v>0</v>
      </c>
    </row>
    <row r="309" spans="2:16" x14ac:dyDescent="0.25">
      <c r="B309" s="140" t="str">
        <f>IF(ACOMPANHAMENTO_04[[#This Row],[MAT]]="","",COUNTA($C$8:C309))</f>
        <v/>
      </c>
      <c r="C309" s="3"/>
      <c r="D309" s="28" t="str">
        <f>IFERROR(VLOOKUP(ACOMPANHAMENTO_04[[#This Row],[MAT]],FUNCIONARIOS[],3,FALSE),"")</f>
        <v/>
      </c>
      <c r="E309" s="28" t="str">
        <f>IFERROR(VLOOKUP(ACOMPANHAMENTO_04[[#This Row],[MAT]],FUNCIONARIOS[],4,FALSE),"")</f>
        <v/>
      </c>
      <c r="F309" s="8"/>
      <c r="G309" s="7"/>
      <c r="H309" s="28" t="str">
        <f>IFERROR(VLOOKUP(ACOMPANHAMENTO_04[[#This Row],[COD.S]],TABELA_PRODUÇÃO[[COD]:[SERVIÇOS]],3,FALSE),"")</f>
        <v/>
      </c>
      <c r="I309" s="28" t="str">
        <f>IFERROR(VLOOKUP(ACOMPANHAMENTO_04[[#This Row],[COD.S]],TABELA_PRODUÇÃO[[COD]:[UND.]],4,FALSE),"")</f>
        <v/>
      </c>
      <c r="J309" s="141"/>
      <c r="K309" s="58"/>
      <c r="L309" s="9"/>
      <c r="M30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0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0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09" s="140">
        <f>ACOMPANHAMENTO_04[[#This Row],[QUANT]]</f>
        <v>0</v>
      </c>
    </row>
    <row r="310" spans="2:16" x14ac:dyDescent="0.25">
      <c r="B310" s="140" t="str">
        <f>IF(ACOMPANHAMENTO_04[[#This Row],[MAT]]="","",COUNTA($C$8:C310))</f>
        <v/>
      </c>
      <c r="C310" s="3"/>
      <c r="D310" s="28" t="str">
        <f>IFERROR(VLOOKUP(ACOMPANHAMENTO_04[[#This Row],[MAT]],FUNCIONARIOS[],3,FALSE),"")</f>
        <v/>
      </c>
      <c r="E310" s="28" t="str">
        <f>IFERROR(VLOOKUP(ACOMPANHAMENTO_04[[#This Row],[MAT]],FUNCIONARIOS[],4,FALSE),"")</f>
        <v/>
      </c>
      <c r="F310" s="8"/>
      <c r="G310" s="7"/>
      <c r="H310" s="28" t="str">
        <f>IFERROR(VLOOKUP(ACOMPANHAMENTO_04[[#This Row],[COD.S]],TABELA_PRODUÇÃO[[COD]:[SERVIÇOS]],3,FALSE),"")</f>
        <v/>
      </c>
      <c r="I310" s="28" t="str">
        <f>IFERROR(VLOOKUP(ACOMPANHAMENTO_04[[#This Row],[COD.S]],TABELA_PRODUÇÃO[[COD]:[UND.]],4,FALSE),"")</f>
        <v/>
      </c>
      <c r="J310" s="141"/>
      <c r="K310" s="58"/>
      <c r="L310" s="9"/>
      <c r="M31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1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1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10" s="140">
        <f>ACOMPANHAMENTO_04[[#This Row],[QUANT]]</f>
        <v>0</v>
      </c>
    </row>
    <row r="311" spans="2:16" x14ac:dyDescent="0.25">
      <c r="B311" s="140" t="str">
        <f>IF(ACOMPANHAMENTO_04[[#This Row],[MAT]]="","",COUNTA($C$8:C311))</f>
        <v/>
      </c>
      <c r="C311" s="3"/>
      <c r="D311" s="28" t="str">
        <f>IFERROR(VLOOKUP(ACOMPANHAMENTO_04[[#This Row],[MAT]],FUNCIONARIOS[],3,FALSE),"")</f>
        <v/>
      </c>
      <c r="E311" s="28" t="str">
        <f>IFERROR(VLOOKUP(ACOMPANHAMENTO_04[[#This Row],[MAT]],FUNCIONARIOS[],4,FALSE),"")</f>
        <v/>
      </c>
      <c r="F311" s="8"/>
      <c r="G311" s="7"/>
      <c r="H311" s="28" t="str">
        <f>IFERROR(VLOOKUP(ACOMPANHAMENTO_04[[#This Row],[COD.S]],TABELA_PRODUÇÃO[[COD]:[SERVIÇOS]],3,FALSE),"")</f>
        <v/>
      </c>
      <c r="I311" s="28" t="str">
        <f>IFERROR(VLOOKUP(ACOMPANHAMENTO_04[[#This Row],[COD.S]],TABELA_PRODUÇÃO[[COD]:[UND.]],4,FALSE),"")</f>
        <v/>
      </c>
      <c r="J311" s="141"/>
      <c r="K311" s="58"/>
      <c r="L311" s="9"/>
      <c r="M31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1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1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11" s="140">
        <f>ACOMPANHAMENTO_04[[#This Row],[QUANT]]</f>
        <v>0</v>
      </c>
    </row>
    <row r="312" spans="2:16" x14ac:dyDescent="0.25">
      <c r="B312" s="140" t="str">
        <f>IF(ACOMPANHAMENTO_04[[#This Row],[MAT]]="","",COUNTA($C$8:C312))</f>
        <v/>
      </c>
      <c r="C312" s="3"/>
      <c r="D312" s="28" t="str">
        <f>IFERROR(VLOOKUP(ACOMPANHAMENTO_04[[#This Row],[MAT]],FUNCIONARIOS[],3,FALSE),"")</f>
        <v/>
      </c>
      <c r="E312" s="28" t="str">
        <f>IFERROR(VLOOKUP(ACOMPANHAMENTO_04[[#This Row],[MAT]],FUNCIONARIOS[],4,FALSE),"")</f>
        <v/>
      </c>
      <c r="F312" s="8"/>
      <c r="G312" s="7"/>
      <c r="H312" s="28" t="str">
        <f>IFERROR(VLOOKUP(ACOMPANHAMENTO_04[[#This Row],[COD.S]],TABELA_PRODUÇÃO[[COD]:[SERVIÇOS]],3,FALSE),"")</f>
        <v/>
      </c>
      <c r="I312" s="28" t="str">
        <f>IFERROR(VLOOKUP(ACOMPANHAMENTO_04[[#This Row],[COD.S]],TABELA_PRODUÇÃO[[COD]:[UND.]],4,FALSE),"")</f>
        <v/>
      </c>
      <c r="J312" s="141"/>
      <c r="K312" s="58"/>
      <c r="L312" s="9"/>
      <c r="M31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1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1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12" s="140">
        <f>ACOMPANHAMENTO_04[[#This Row],[QUANT]]</f>
        <v>0</v>
      </c>
    </row>
    <row r="313" spans="2:16" x14ac:dyDescent="0.25">
      <c r="B313" s="140" t="str">
        <f>IF(ACOMPANHAMENTO_04[[#This Row],[MAT]]="","",COUNTA($C$8:C313))</f>
        <v/>
      </c>
      <c r="C313" s="3"/>
      <c r="D313" s="28" t="str">
        <f>IFERROR(VLOOKUP(ACOMPANHAMENTO_04[[#This Row],[MAT]],FUNCIONARIOS[],3,FALSE),"")</f>
        <v/>
      </c>
      <c r="E313" s="28" t="str">
        <f>IFERROR(VLOOKUP(ACOMPANHAMENTO_04[[#This Row],[MAT]],FUNCIONARIOS[],4,FALSE),"")</f>
        <v/>
      </c>
      <c r="F313" s="8"/>
      <c r="G313" s="7"/>
      <c r="H313" s="28" t="str">
        <f>IFERROR(VLOOKUP(ACOMPANHAMENTO_04[[#This Row],[COD.S]],TABELA_PRODUÇÃO[[COD]:[SERVIÇOS]],3,FALSE),"")</f>
        <v/>
      </c>
      <c r="I313" s="28" t="str">
        <f>IFERROR(VLOOKUP(ACOMPANHAMENTO_04[[#This Row],[COD.S]],TABELA_PRODUÇÃO[[COD]:[UND.]],4,FALSE),"")</f>
        <v/>
      </c>
      <c r="J313" s="141"/>
      <c r="K313" s="58"/>
      <c r="L313" s="9"/>
      <c r="M31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1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1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13" s="140">
        <f>ACOMPANHAMENTO_04[[#This Row],[QUANT]]</f>
        <v>0</v>
      </c>
    </row>
    <row r="314" spans="2:16" x14ac:dyDescent="0.25">
      <c r="B314" s="140" t="str">
        <f>IF(ACOMPANHAMENTO_04[[#This Row],[MAT]]="","",COUNTA($C$8:C314))</f>
        <v/>
      </c>
      <c r="C314" s="3"/>
      <c r="D314" s="28" t="str">
        <f>IFERROR(VLOOKUP(ACOMPANHAMENTO_04[[#This Row],[MAT]],FUNCIONARIOS[],3,FALSE),"")</f>
        <v/>
      </c>
      <c r="E314" s="28" t="str">
        <f>IFERROR(VLOOKUP(ACOMPANHAMENTO_04[[#This Row],[MAT]],FUNCIONARIOS[],4,FALSE),"")</f>
        <v/>
      </c>
      <c r="F314" s="8"/>
      <c r="G314" s="7"/>
      <c r="H314" s="28" t="str">
        <f>IFERROR(VLOOKUP(ACOMPANHAMENTO_04[[#This Row],[COD.S]],TABELA_PRODUÇÃO[[COD]:[SERVIÇOS]],3,FALSE),"")</f>
        <v/>
      </c>
      <c r="I314" s="28" t="str">
        <f>IFERROR(VLOOKUP(ACOMPANHAMENTO_04[[#This Row],[COD.S]],TABELA_PRODUÇÃO[[COD]:[UND.]],4,FALSE),"")</f>
        <v/>
      </c>
      <c r="J314" s="141"/>
      <c r="K314" s="58"/>
      <c r="L314" s="9"/>
      <c r="M31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1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1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14" s="140">
        <f>ACOMPANHAMENTO_04[[#This Row],[QUANT]]</f>
        <v>0</v>
      </c>
    </row>
    <row r="315" spans="2:16" x14ac:dyDescent="0.25">
      <c r="B315" s="140" t="str">
        <f>IF(ACOMPANHAMENTO_04[[#This Row],[MAT]]="","",COUNTA($C$8:C315))</f>
        <v/>
      </c>
      <c r="C315" s="3"/>
      <c r="D315" s="28" t="str">
        <f>IFERROR(VLOOKUP(ACOMPANHAMENTO_04[[#This Row],[MAT]],FUNCIONARIOS[],3,FALSE),"")</f>
        <v/>
      </c>
      <c r="E315" s="28" t="str">
        <f>IFERROR(VLOOKUP(ACOMPANHAMENTO_04[[#This Row],[MAT]],FUNCIONARIOS[],4,FALSE),"")</f>
        <v/>
      </c>
      <c r="F315" s="8"/>
      <c r="G315" s="7"/>
      <c r="H315" s="28" t="str">
        <f>IFERROR(VLOOKUP(ACOMPANHAMENTO_04[[#This Row],[COD.S]],TABELA_PRODUÇÃO[[COD]:[SERVIÇOS]],3,FALSE),"")</f>
        <v/>
      </c>
      <c r="I315" s="28" t="str">
        <f>IFERROR(VLOOKUP(ACOMPANHAMENTO_04[[#This Row],[COD.S]],TABELA_PRODUÇÃO[[COD]:[UND.]],4,FALSE),"")</f>
        <v/>
      </c>
      <c r="J315" s="141"/>
      <c r="K315" s="58"/>
      <c r="L315" s="9"/>
      <c r="M31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1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1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15" s="140">
        <f>ACOMPANHAMENTO_04[[#This Row],[QUANT]]</f>
        <v>0</v>
      </c>
    </row>
    <row r="316" spans="2:16" x14ac:dyDescent="0.25">
      <c r="B316" s="140" t="str">
        <f>IF(ACOMPANHAMENTO_04[[#This Row],[MAT]]="","",COUNTA($C$8:C316))</f>
        <v/>
      </c>
      <c r="C316" s="3"/>
      <c r="D316" s="28" t="str">
        <f>IFERROR(VLOOKUP(ACOMPANHAMENTO_04[[#This Row],[MAT]],FUNCIONARIOS[],3,FALSE),"")</f>
        <v/>
      </c>
      <c r="E316" s="28" t="str">
        <f>IFERROR(VLOOKUP(ACOMPANHAMENTO_04[[#This Row],[MAT]],FUNCIONARIOS[],4,FALSE),"")</f>
        <v/>
      </c>
      <c r="F316" s="8"/>
      <c r="G316" s="7"/>
      <c r="H316" s="28" t="str">
        <f>IFERROR(VLOOKUP(ACOMPANHAMENTO_04[[#This Row],[COD.S]],TABELA_PRODUÇÃO[[COD]:[SERVIÇOS]],3,FALSE),"")</f>
        <v/>
      </c>
      <c r="I316" s="28" t="str">
        <f>IFERROR(VLOOKUP(ACOMPANHAMENTO_04[[#This Row],[COD.S]],TABELA_PRODUÇÃO[[COD]:[UND.]],4,FALSE),"")</f>
        <v/>
      </c>
      <c r="J316" s="141"/>
      <c r="K316" s="58"/>
      <c r="L316" s="9"/>
      <c r="M31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1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1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16" s="140">
        <f>ACOMPANHAMENTO_04[[#This Row],[QUANT]]</f>
        <v>0</v>
      </c>
    </row>
    <row r="317" spans="2:16" x14ac:dyDescent="0.25">
      <c r="B317" s="140" t="str">
        <f>IF(ACOMPANHAMENTO_04[[#This Row],[MAT]]="","",COUNTA($C$8:C317))</f>
        <v/>
      </c>
      <c r="C317" s="3"/>
      <c r="D317" s="28" t="str">
        <f>IFERROR(VLOOKUP(ACOMPANHAMENTO_04[[#This Row],[MAT]],FUNCIONARIOS[],3,FALSE),"")</f>
        <v/>
      </c>
      <c r="E317" s="28" t="str">
        <f>IFERROR(VLOOKUP(ACOMPANHAMENTO_04[[#This Row],[MAT]],FUNCIONARIOS[],4,FALSE),"")</f>
        <v/>
      </c>
      <c r="F317" s="8"/>
      <c r="G317" s="7"/>
      <c r="H317" s="28" t="str">
        <f>IFERROR(VLOOKUP(ACOMPANHAMENTO_04[[#This Row],[COD.S]],TABELA_PRODUÇÃO[[COD]:[SERVIÇOS]],3,FALSE),"")</f>
        <v/>
      </c>
      <c r="I317" s="28" t="str">
        <f>IFERROR(VLOOKUP(ACOMPANHAMENTO_04[[#This Row],[COD.S]],TABELA_PRODUÇÃO[[COD]:[UND.]],4,FALSE),"")</f>
        <v/>
      </c>
      <c r="J317" s="141"/>
      <c r="K317" s="58"/>
      <c r="L317" s="9"/>
      <c r="M31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1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1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17" s="140">
        <f>ACOMPANHAMENTO_04[[#This Row],[QUANT]]</f>
        <v>0</v>
      </c>
    </row>
    <row r="318" spans="2:16" x14ac:dyDescent="0.25">
      <c r="B318" s="140" t="str">
        <f>IF(ACOMPANHAMENTO_04[[#This Row],[MAT]]="","",COUNTA($C$8:C318))</f>
        <v/>
      </c>
      <c r="C318" s="3"/>
      <c r="D318" s="28" t="str">
        <f>IFERROR(VLOOKUP(ACOMPANHAMENTO_04[[#This Row],[MAT]],FUNCIONARIOS[],3,FALSE),"")</f>
        <v/>
      </c>
      <c r="E318" s="28" t="str">
        <f>IFERROR(VLOOKUP(ACOMPANHAMENTO_04[[#This Row],[MAT]],FUNCIONARIOS[],4,FALSE),"")</f>
        <v/>
      </c>
      <c r="F318" s="8"/>
      <c r="G318" s="7"/>
      <c r="H318" s="28" t="str">
        <f>IFERROR(VLOOKUP(ACOMPANHAMENTO_04[[#This Row],[COD.S]],TABELA_PRODUÇÃO[[COD]:[SERVIÇOS]],3,FALSE),"")</f>
        <v/>
      </c>
      <c r="I318" s="28" t="str">
        <f>IFERROR(VLOOKUP(ACOMPANHAMENTO_04[[#This Row],[COD.S]],TABELA_PRODUÇÃO[[COD]:[UND.]],4,FALSE),"")</f>
        <v/>
      </c>
      <c r="J318" s="141"/>
      <c r="K318" s="58"/>
      <c r="L318" s="9"/>
      <c r="M31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1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1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18" s="140">
        <f>ACOMPANHAMENTO_04[[#This Row],[QUANT]]</f>
        <v>0</v>
      </c>
    </row>
    <row r="319" spans="2:16" x14ac:dyDescent="0.25">
      <c r="B319" s="140" t="str">
        <f>IF(ACOMPANHAMENTO_04[[#This Row],[MAT]]="","",COUNTA($C$8:C319))</f>
        <v/>
      </c>
      <c r="C319" s="3"/>
      <c r="D319" s="28" t="str">
        <f>IFERROR(VLOOKUP(ACOMPANHAMENTO_04[[#This Row],[MAT]],FUNCIONARIOS[],3,FALSE),"")</f>
        <v/>
      </c>
      <c r="E319" s="28" t="str">
        <f>IFERROR(VLOOKUP(ACOMPANHAMENTO_04[[#This Row],[MAT]],FUNCIONARIOS[],4,FALSE),"")</f>
        <v/>
      </c>
      <c r="F319" s="8"/>
      <c r="G319" s="7"/>
      <c r="H319" s="28" t="str">
        <f>IFERROR(VLOOKUP(ACOMPANHAMENTO_04[[#This Row],[COD.S]],TABELA_PRODUÇÃO[[COD]:[SERVIÇOS]],3,FALSE),"")</f>
        <v/>
      </c>
      <c r="I319" s="28" t="str">
        <f>IFERROR(VLOOKUP(ACOMPANHAMENTO_04[[#This Row],[COD.S]],TABELA_PRODUÇÃO[[COD]:[UND.]],4,FALSE),"")</f>
        <v/>
      </c>
      <c r="J319" s="141"/>
      <c r="K319" s="58"/>
      <c r="L319" s="9"/>
      <c r="M31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1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1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19" s="140">
        <f>ACOMPANHAMENTO_04[[#This Row],[QUANT]]</f>
        <v>0</v>
      </c>
    </row>
    <row r="320" spans="2:16" x14ac:dyDescent="0.25">
      <c r="B320" s="140" t="str">
        <f>IF(ACOMPANHAMENTO_04[[#This Row],[MAT]]="","",COUNTA($C$8:C320))</f>
        <v/>
      </c>
      <c r="C320" s="3"/>
      <c r="D320" s="28" t="str">
        <f>IFERROR(VLOOKUP(ACOMPANHAMENTO_04[[#This Row],[MAT]],FUNCIONARIOS[],3,FALSE),"")</f>
        <v/>
      </c>
      <c r="E320" s="28" t="str">
        <f>IFERROR(VLOOKUP(ACOMPANHAMENTO_04[[#This Row],[MAT]],FUNCIONARIOS[],4,FALSE),"")</f>
        <v/>
      </c>
      <c r="F320" s="8"/>
      <c r="G320" s="7"/>
      <c r="H320" s="28" t="str">
        <f>IFERROR(VLOOKUP(ACOMPANHAMENTO_04[[#This Row],[COD.S]],TABELA_PRODUÇÃO[[COD]:[SERVIÇOS]],3,FALSE),"")</f>
        <v/>
      </c>
      <c r="I320" s="28" t="str">
        <f>IFERROR(VLOOKUP(ACOMPANHAMENTO_04[[#This Row],[COD.S]],TABELA_PRODUÇÃO[[COD]:[UND.]],4,FALSE),"")</f>
        <v/>
      </c>
      <c r="J320" s="141"/>
      <c r="K320" s="58"/>
      <c r="L320" s="9"/>
      <c r="M32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2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2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20" s="140">
        <f>ACOMPANHAMENTO_04[[#This Row],[QUANT]]</f>
        <v>0</v>
      </c>
    </row>
    <row r="321" spans="2:16" x14ac:dyDescent="0.25">
      <c r="B321" s="140" t="str">
        <f>IF(ACOMPANHAMENTO_04[[#This Row],[MAT]]="","",COUNTA($C$8:C321))</f>
        <v/>
      </c>
      <c r="C321" s="3"/>
      <c r="D321" s="28" t="str">
        <f>IFERROR(VLOOKUP(ACOMPANHAMENTO_04[[#This Row],[MAT]],FUNCIONARIOS[],3,FALSE),"")</f>
        <v/>
      </c>
      <c r="E321" s="28" t="str">
        <f>IFERROR(VLOOKUP(ACOMPANHAMENTO_04[[#This Row],[MAT]],FUNCIONARIOS[],4,FALSE),"")</f>
        <v/>
      </c>
      <c r="F321" s="8"/>
      <c r="G321" s="7"/>
      <c r="H321" s="28" t="str">
        <f>IFERROR(VLOOKUP(ACOMPANHAMENTO_04[[#This Row],[COD.S]],TABELA_PRODUÇÃO[[COD]:[SERVIÇOS]],3,FALSE),"")</f>
        <v/>
      </c>
      <c r="I321" s="28" t="str">
        <f>IFERROR(VLOOKUP(ACOMPANHAMENTO_04[[#This Row],[COD.S]],TABELA_PRODUÇÃO[[COD]:[UND.]],4,FALSE),"")</f>
        <v/>
      </c>
      <c r="J321" s="141"/>
      <c r="K321" s="58"/>
      <c r="L321" s="9"/>
      <c r="M32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2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2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21" s="140">
        <f>ACOMPANHAMENTO_04[[#This Row],[QUANT]]</f>
        <v>0</v>
      </c>
    </row>
    <row r="322" spans="2:16" x14ac:dyDescent="0.25">
      <c r="B322" s="140" t="str">
        <f>IF(ACOMPANHAMENTO_04[[#This Row],[MAT]]="","",COUNTA($C$8:C322))</f>
        <v/>
      </c>
      <c r="C322" s="3"/>
      <c r="D322" s="28" t="str">
        <f>IFERROR(VLOOKUP(ACOMPANHAMENTO_04[[#This Row],[MAT]],FUNCIONARIOS[],3,FALSE),"")</f>
        <v/>
      </c>
      <c r="E322" s="28" t="str">
        <f>IFERROR(VLOOKUP(ACOMPANHAMENTO_04[[#This Row],[MAT]],FUNCIONARIOS[],4,FALSE),"")</f>
        <v/>
      </c>
      <c r="F322" s="8"/>
      <c r="G322" s="7"/>
      <c r="H322" s="28" t="str">
        <f>IFERROR(VLOOKUP(ACOMPANHAMENTO_04[[#This Row],[COD.S]],TABELA_PRODUÇÃO[[COD]:[SERVIÇOS]],3,FALSE),"")</f>
        <v/>
      </c>
      <c r="I322" s="28" t="str">
        <f>IFERROR(VLOOKUP(ACOMPANHAMENTO_04[[#This Row],[COD.S]],TABELA_PRODUÇÃO[[COD]:[UND.]],4,FALSE),"")</f>
        <v/>
      </c>
      <c r="J322" s="141"/>
      <c r="K322" s="58"/>
      <c r="L322" s="9"/>
      <c r="M32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2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2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22" s="140">
        <f>ACOMPANHAMENTO_04[[#This Row],[QUANT]]</f>
        <v>0</v>
      </c>
    </row>
    <row r="323" spans="2:16" x14ac:dyDescent="0.25">
      <c r="B323" s="140" t="str">
        <f>IF(ACOMPANHAMENTO_04[[#This Row],[MAT]]="","",COUNTA($C$8:C323))</f>
        <v/>
      </c>
      <c r="C323" s="3"/>
      <c r="D323" s="28" t="str">
        <f>IFERROR(VLOOKUP(ACOMPANHAMENTO_04[[#This Row],[MAT]],FUNCIONARIOS[],3,FALSE),"")</f>
        <v/>
      </c>
      <c r="E323" s="28" t="str">
        <f>IFERROR(VLOOKUP(ACOMPANHAMENTO_04[[#This Row],[MAT]],FUNCIONARIOS[],4,FALSE),"")</f>
        <v/>
      </c>
      <c r="F323" s="8"/>
      <c r="G323" s="7"/>
      <c r="H323" s="28" t="str">
        <f>IFERROR(VLOOKUP(ACOMPANHAMENTO_04[[#This Row],[COD.S]],TABELA_PRODUÇÃO[[COD]:[SERVIÇOS]],3,FALSE),"")</f>
        <v/>
      </c>
      <c r="I323" s="28" t="str">
        <f>IFERROR(VLOOKUP(ACOMPANHAMENTO_04[[#This Row],[COD.S]],TABELA_PRODUÇÃO[[COD]:[UND.]],4,FALSE),"")</f>
        <v/>
      </c>
      <c r="J323" s="141"/>
      <c r="K323" s="58"/>
      <c r="L323" s="9"/>
      <c r="M32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2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2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23" s="140">
        <f>ACOMPANHAMENTO_04[[#This Row],[QUANT]]</f>
        <v>0</v>
      </c>
    </row>
    <row r="324" spans="2:16" x14ac:dyDescent="0.25">
      <c r="B324" s="140" t="str">
        <f>IF(ACOMPANHAMENTO_04[[#This Row],[MAT]]="","",COUNTA($C$8:C324))</f>
        <v/>
      </c>
      <c r="C324" s="3"/>
      <c r="D324" s="28" t="str">
        <f>IFERROR(VLOOKUP(ACOMPANHAMENTO_04[[#This Row],[MAT]],FUNCIONARIOS[],3,FALSE),"")</f>
        <v/>
      </c>
      <c r="E324" s="28" t="str">
        <f>IFERROR(VLOOKUP(ACOMPANHAMENTO_04[[#This Row],[MAT]],FUNCIONARIOS[],4,FALSE),"")</f>
        <v/>
      </c>
      <c r="F324" s="8"/>
      <c r="G324" s="7"/>
      <c r="H324" s="28" t="str">
        <f>IFERROR(VLOOKUP(ACOMPANHAMENTO_04[[#This Row],[COD.S]],TABELA_PRODUÇÃO[[COD]:[SERVIÇOS]],3,FALSE),"")</f>
        <v/>
      </c>
      <c r="I324" s="28" t="str">
        <f>IFERROR(VLOOKUP(ACOMPANHAMENTO_04[[#This Row],[COD.S]],TABELA_PRODUÇÃO[[COD]:[UND.]],4,FALSE),"")</f>
        <v/>
      </c>
      <c r="J324" s="141"/>
      <c r="K324" s="58"/>
      <c r="L324" s="9"/>
      <c r="M32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2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2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24" s="140">
        <f>ACOMPANHAMENTO_04[[#This Row],[QUANT]]</f>
        <v>0</v>
      </c>
    </row>
    <row r="325" spans="2:16" x14ac:dyDescent="0.25">
      <c r="B325" s="140" t="str">
        <f>IF(ACOMPANHAMENTO_04[[#This Row],[MAT]]="","",COUNTA($C$8:C325))</f>
        <v/>
      </c>
      <c r="C325" s="3"/>
      <c r="D325" s="28" t="str">
        <f>IFERROR(VLOOKUP(ACOMPANHAMENTO_04[[#This Row],[MAT]],FUNCIONARIOS[],3,FALSE),"")</f>
        <v/>
      </c>
      <c r="E325" s="28" t="str">
        <f>IFERROR(VLOOKUP(ACOMPANHAMENTO_04[[#This Row],[MAT]],FUNCIONARIOS[],4,FALSE),"")</f>
        <v/>
      </c>
      <c r="F325" s="8"/>
      <c r="G325" s="7"/>
      <c r="H325" s="28" t="str">
        <f>IFERROR(VLOOKUP(ACOMPANHAMENTO_04[[#This Row],[COD.S]],TABELA_PRODUÇÃO[[COD]:[SERVIÇOS]],3,FALSE),"")</f>
        <v/>
      </c>
      <c r="I325" s="28" t="str">
        <f>IFERROR(VLOOKUP(ACOMPANHAMENTO_04[[#This Row],[COD.S]],TABELA_PRODUÇÃO[[COD]:[UND.]],4,FALSE),"")</f>
        <v/>
      </c>
      <c r="J325" s="141"/>
      <c r="K325" s="58"/>
      <c r="L325" s="9"/>
      <c r="M32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2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2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25" s="140">
        <f>ACOMPANHAMENTO_04[[#This Row],[QUANT]]</f>
        <v>0</v>
      </c>
    </row>
    <row r="326" spans="2:16" x14ac:dyDescent="0.25">
      <c r="B326" s="140" t="str">
        <f>IF(ACOMPANHAMENTO_04[[#This Row],[MAT]]="","",COUNTA($C$8:C326))</f>
        <v/>
      </c>
      <c r="C326" s="3"/>
      <c r="D326" s="28" t="str">
        <f>IFERROR(VLOOKUP(ACOMPANHAMENTO_04[[#This Row],[MAT]],FUNCIONARIOS[],3,FALSE),"")</f>
        <v/>
      </c>
      <c r="E326" s="28" t="str">
        <f>IFERROR(VLOOKUP(ACOMPANHAMENTO_04[[#This Row],[MAT]],FUNCIONARIOS[],4,FALSE),"")</f>
        <v/>
      </c>
      <c r="F326" s="8"/>
      <c r="G326" s="7"/>
      <c r="H326" s="28" t="str">
        <f>IFERROR(VLOOKUP(ACOMPANHAMENTO_04[[#This Row],[COD.S]],TABELA_PRODUÇÃO[[COD]:[SERVIÇOS]],3,FALSE),"")</f>
        <v/>
      </c>
      <c r="I326" s="28" t="str">
        <f>IFERROR(VLOOKUP(ACOMPANHAMENTO_04[[#This Row],[COD.S]],TABELA_PRODUÇÃO[[COD]:[UND.]],4,FALSE),"")</f>
        <v/>
      </c>
      <c r="J326" s="141"/>
      <c r="K326" s="58"/>
      <c r="L326" s="9"/>
      <c r="M32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2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2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26" s="140">
        <f>ACOMPANHAMENTO_04[[#This Row],[QUANT]]</f>
        <v>0</v>
      </c>
    </row>
    <row r="327" spans="2:16" x14ac:dyDescent="0.25">
      <c r="B327" s="140" t="str">
        <f>IF(ACOMPANHAMENTO_04[[#This Row],[MAT]]="","",COUNTA($C$8:C327))</f>
        <v/>
      </c>
      <c r="C327" s="3"/>
      <c r="D327" s="28" t="str">
        <f>IFERROR(VLOOKUP(ACOMPANHAMENTO_04[[#This Row],[MAT]],FUNCIONARIOS[],3,FALSE),"")</f>
        <v/>
      </c>
      <c r="E327" s="28" t="str">
        <f>IFERROR(VLOOKUP(ACOMPANHAMENTO_04[[#This Row],[MAT]],FUNCIONARIOS[],4,FALSE),"")</f>
        <v/>
      </c>
      <c r="F327" s="8"/>
      <c r="G327" s="7"/>
      <c r="H327" s="28" t="str">
        <f>IFERROR(VLOOKUP(ACOMPANHAMENTO_04[[#This Row],[COD.S]],TABELA_PRODUÇÃO[[COD]:[SERVIÇOS]],3,FALSE),"")</f>
        <v/>
      </c>
      <c r="I327" s="28" t="str">
        <f>IFERROR(VLOOKUP(ACOMPANHAMENTO_04[[#This Row],[COD.S]],TABELA_PRODUÇÃO[[COD]:[UND.]],4,FALSE),"")</f>
        <v/>
      </c>
      <c r="J327" s="141"/>
      <c r="K327" s="58"/>
      <c r="L327" s="9"/>
      <c r="M32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2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2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27" s="140">
        <f>ACOMPANHAMENTO_04[[#This Row],[QUANT]]</f>
        <v>0</v>
      </c>
    </row>
    <row r="328" spans="2:16" x14ac:dyDescent="0.25">
      <c r="B328" s="140" t="str">
        <f>IF(ACOMPANHAMENTO_04[[#This Row],[MAT]]="","",COUNTA($C$8:C328))</f>
        <v/>
      </c>
      <c r="C328" s="3"/>
      <c r="D328" s="28" t="str">
        <f>IFERROR(VLOOKUP(ACOMPANHAMENTO_04[[#This Row],[MAT]],FUNCIONARIOS[],3,FALSE),"")</f>
        <v/>
      </c>
      <c r="E328" s="28" t="str">
        <f>IFERROR(VLOOKUP(ACOMPANHAMENTO_04[[#This Row],[MAT]],FUNCIONARIOS[],4,FALSE),"")</f>
        <v/>
      </c>
      <c r="F328" s="8"/>
      <c r="G328" s="7"/>
      <c r="H328" s="28" t="str">
        <f>IFERROR(VLOOKUP(ACOMPANHAMENTO_04[[#This Row],[COD.S]],TABELA_PRODUÇÃO[[COD]:[SERVIÇOS]],3,FALSE),"")</f>
        <v/>
      </c>
      <c r="I328" s="28" t="str">
        <f>IFERROR(VLOOKUP(ACOMPANHAMENTO_04[[#This Row],[COD.S]],TABELA_PRODUÇÃO[[COD]:[UND.]],4,FALSE),"")</f>
        <v/>
      </c>
      <c r="J328" s="141"/>
      <c r="K328" s="58"/>
      <c r="L328" s="9"/>
      <c r="M32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2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2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28" s="140">
        <f>ACOMPANHAMENTO_04[[#This Row],[QUANT]]</f>
        <v>0</v>
      </c>
    </row>
    <row r="329" spans="2:16" x14ac:dyDescent="0.25">
      <c r="B329" s="140" t="str">
        <f>IF(ACOMPANHAMENTO_04[[#This Row],[MAT]]="","",COUNTA($C$8:C329))</f>
        <v/>
      </c>
      <c r="C329" s="3"/>
      <c r="D329" s="28" t="str">
        <f>IFERROR(VLOOKUP(ACOMPANHAMENTO_04[[#This Row],[MAT]],FUNCIONARIOS[],3,FALSE),"")</f>
        <v/>
      </c>
      <c r="E329" s="28" t="str">
        <f>IFERROR(VLOOKUP(ACOMPANHAMENTO_04[[#This Row],[MAT]],FUNCIONARIOS[],4,FALSE),"")</f>
        <v/>
      </c>
      <c r="F329" s="8"/>
      <c r="G329" s="7"/>
      <c r="H329" s="28" t="str">
        <f>IFERROR(VLOOKUP(ACOMPANHAMENTO_04[[#This Row],[COD.S]],TABELA_PRODUÇÃO[[COD]:[SERVIÇOS]],3,FALSE),"")</f>
        <v/>
      </c>
      <c r="I329" s="28" t="str">
        <f>IFERROR(VLOOKUP(ACOMPANHAMENTO_04[[#This Row],[COD.S]],TABELA_PRODUÇÃO[[COD]:[UND.]],4,FALSE),"")</f>
        <v/>
      </c>
      <c r="J329" s="141"/>
      <c r="K329" s="58"/>
      <c r="L329" s="9"/>
      <c r="M32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2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2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29" s="140">
        <f>ACOMPANHAMENTO_04[[#This Row],[QUANT]]</f>
        <v>0</v>
      </c>
    </row>
    <row r="330" spans="2:16" x14ac:dyDescent="0.25">
      <c r="B330" s="140" t="str">
        <f>IF(ACOMPANHAMENTO_04[[#This Row],[MAT]]="","",COUNTA($C$8:C330))</f>
        <v/>
      </c>
      <c r="C330" s="3"/>
      <c r="D330" s="28" t="str">
        <f>IFERROR(VLOOKUP(ACOMPANHAMENTO_04[[#This Row],[MAT]],FUNCIONARIOS[],3,FALSE),"")</f>
        <v/>
      </c>
      <c r="E330" s="28" t="str">
        <f>IFERROR(VLOOKUP(ACOMPANHAMENTO_04[[#This Row],[MAT]],FUNCIONARIOS[],4,FALSE),"")</f>
        <v/>
      </c>
      <c r="F330" s="8"/>
      <c r="G330" s="7"/>
      <c r="H330" s="28" t="str">
        <f>IFERROR(VLOOKUP(ACOMPANHAMENTO_04[[#This Row],[COD.S]],TABELA_PRODUÇÃO[[COD]:[SERVIÇOS]],3,FALSE),"")</f>
        <v/>
      </c>
      <c r="I330" s="28" t="str">
        <f>IFERROR(VLOOKUP(ACOMPANHAMENTO_04[[#This Row],[COD.S]],TABELA_PRODUÇÃO[[COD]:[UND.]],4,FALSE),"")</f>
        <v/>
      </c>
      <c r="J330" s="141"/>
      <c r="K330" s="58"/>
      <c r="L330" s="9"/>
      <c r="M33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3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3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30" s="140">
        <f>ACOMPANHAMENTO_04[[#This Row],[QUANT]]</f>
        <v>0</v>
      </c>
    </row>
    <row r="331" spans="2:16" x14ac:dyDescent="0.25">
      <c r="B331" s="140" t="str">
        <f>IF(ACOMPANHAMENTO_04[[#This Row],[MAT]]="","",COUNTA($C$8:C331))</f>
        <v/>
      </c>
      <c r="C331" s="3"/>
      <c r="D331" s="28" t="str">
        <f>IFERROR(VLOOKUP(ACOMPANHAMENTO_04[[#This Row],[MAT]],FUNCIONARIOS[],3,FALSE),"")</f>
        <v/>
      </c>
      <c r="E331" s="28" t="str">
        <f>IFERROR(VLOOKUP(ACOMPANHAMENTO_04[[#This Row],[MAT]],FUNCIONARIOS[],4,FALSE),"")</f>
        <v/>
      </c>
      <c r="F331" s="8"/>
      <c r="G331" s="7"/>
      <c r="H331" s="28" t="str">
        <f>IFERROR(VLOOKUP(ACOMPANHAMENTO_04[[#This Row],[COD.S]],TABELA_PRODUÇÃO[[COD]:[SERVIÇOS]],3,FALSE),"")</f>
        <v/>
      </c>
      <c r="I331" s="28" t="str">
        <f>IFERROR(VLOOKUP(ACOMPANHAMENTO_04[[#This Row],[COD.S]],TABELA_PRODUÇÃO[[COD]:[UND.]],4,FALSE),"")</f>
        <v/>
      </c>
      <c r="J331" s="141"/>
      <c r="K331" s="58"/>
      <c r="L331" s="9"/>
      <c r="M33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3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3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31" s="140">
        <f>ACOMPANHAMENTO_04[[#This Row],[QUANT]]</f>
        <v>0</v>
      </c>
    </row>
    <row r="332" spans="2:16" x14ac:dyDescent="0.25">
      <c r="B332" s="140" t="str">
        <f>IF(ACOMPANHAMENTO_04[[#This Row],[MAT]]="","",COUNTA($C$8:C332))</f>
        <v/>
      </c>
      <c r="C332" s="3"/>
      <c r="D332" s="28" t="str">
        <f>IFERROR(VLOOKUP(ACOMPANHAMENTO_04[[#This Row],[MAT]],FUNCIONARIOS[],3,FALSE),"")</f>
        <v/>
      </c>
      <c r="E332" s="28" t="str">
        <f>IFERROR(VLOOKUP(ACOMPANHAMENTO_04[[#This Row],[MAT]],FUNCIONARIOS[],4,FALSE),"")</f>
        <v/>
      </c>
      <c r="F332" s="8"/>
      <c r="G332" s="7"/>
      <c r="H332" s="28" t="str">
        <f>IFERROR(VLOOKUP(ACOMPANHAMENTO_04[[#This Row],[COD.S]],TABELA_PRODUÇÃO[[COD]:[SERVIÇOS]],3,FALSE),"")</f>
        <v/>
      </c>
      <c r="I332" s="28" t="str">
        <f>IFERROR(VLOOKUP(ACOMPANHAMENTO_04[[#This Row],[COD.S]],TABELA_PRODUÇÃO[[COD]:[UND.]],4,FALSE),"")</f>
        <v/>
      </c>
      <c r="J332" s="141"/>
      <c r="K332" s="58"/>
      <c r="L332" s="9"/>
      <c r="M33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3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3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32" s="140">
        <f>ACOMPANHAMENTO_04[[#This Row],[QUANT]]</f>
        <v>0</v>
      </c>
    </row>
    <row r="333" spans="2:16" x14ac:dyDescent="0.25">
      <c r="B333" s="140" t="str">
        <f>IF(ACOMPANHAMENTO_04[[#This Row],[MAT]]="","",COUNTA($C$8:C333))</f>
        <v/>
      </c>
      <c r="C333" s="3"/>
      <c r="D333" s="28" t="str">
        <f>IFERROR(VLOOKUP(ACOMPANHAMENTO_04[[#This Row],[MAT]],FUNCIONARIOS[],3,FALSE),"")</f>
        <v/>
      </c>
      <c r="E333" s="28" t="str">
        <f>IFERROR(VLOOKUP(ACOMPANHAMENTO_04[[#This Row],[MAT]],FUNCIONARIOS[],4,FALSE),"")</f>
        <v/>
      </c>
      <c r="F333" s="8"/>
      <c r="G333" s="7"/>
      <c r="H333" s="28" t="str">
        <f>IFERROR(VLOOKUP(ACOMPANHAMENTO_04[[#This Row],[COD.S]],TABELA_PRODUÇÃO[[COD]:[SERVIÇOS]],3,FALSE),"")</f>
        <v/>
      </c>
      <c r="I333" s="28" t="str">
        <f>IFERROR(VLOOKUP(ACOMPANHAMENTO_04[[#This Row],[COD.S]],TABELA_PRODUÇÃO[[COD]:[UND.]],4,FALSE),"")</f>
        <v/>
      </c>
      <c r="J333" s="141"/>
      <c r="K333" s="58"/>
      <c r="L333" s="9"/>
      <c r="M33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3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3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33" s="140">
        <f>ACOMPANHAMENTO_04[[#This Row],[QUANT]]</f>
        <v>0</v>
      </c>
    </row>
    <row r="334" spans="2:16" x14ac:dyDescent="0.25">
      <c r="B334" s="140" t="str">
        <f>IF(ACOMPANHAMENTO_04[[#This Row],[MAT]]="","",COUNTA($C$8:C334))</f>
        <v/>
      </c>
      <c r="C334" s="3"/>
      <c r="D334" s="28" t="str">
        <f>IFERROR(VLOOKUP(ACOMPANHAMENTO_04[[#This Row],[MAT]],FUNCIONARIOS[],3,FALSE),"")</f>
        <v/>
      </c>
      <c r="E334" s="28" t="str">
        <f>IFERROR(VLOOKUP(ACOMPANHAMENTO_04[[#This Row],[MAT]],FUNCIONARIOS[],4,FALSE),"")</f>
        <v/>
      </c>
      <c r="F334" s="8"/>
      <c r="G334" s="7"/>
      <c r="H334" s="28" t="str">
        <f>IFERROR(VLOOKUP(ACOMPANHAMENTO_04[[#This Row],[COD.S]],TABELA_PRODUÇÃO[[COD]:[SERVIÇOS]],3,FALSE),"")</f>
        <v/>
      </c>
      <c r="I334" s="28" t="str">
        <f>IFERROR(VLOOKUP(ACOMPANHAMENTO_04[[#This Row],[COD.S]],TABELA_PRODUÇÃO[[COD]:[UND.]],4,FALSE),"")</f>
        <v/>
      </c>
      <c r="J334" s="141"/>
      <c r="K334" s="58"/>
      <c r="L334" s="9"/>
      <c r="M33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3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3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34" s="140">
        <f>ACOMPANHAMENTO_04[[#This Row],[QUANT]]</f>
        <v>0</v>
      </c>
    </row>
    <row r="335" spans="2:16" x14ac:dyDescent="0.25">
      <c r="B335" s="140" t="str">
        <f>IF(ACOMPANHAMENTO_04[[#This Row],[MAT]]="","",COUNTA($C$8:C335))</f>
        <v/>
      </c>
      <c r="C335" s="3"/>
      <c r="D335" s="28" t="str">
        <f>IFERROR(VLOOKUP(ACOMPANHAMENTO_04[[#This Row],[MAT]],FUNCIONARIOS[],3,FALSE),"")</f>
        <v/>
      </c>
      <c r="E335" s="28" t="str">
        <f>IFERROR(VLOOKUP(ACOMPANHAMENTO_04[[#This Row],[MAT]],FUNCIONARIOS[],4,FALSE),"")</f>
        <v/>
      </c>
      <c r="F335" s="8"/>
      <c r="G335" s="7"/>
      <c r="H335" s="28" t="str">
        <f>IFERROR(VLOOKUP(ACOMPANHAMENTO_04[[#This Row],[COD.S]],TABELA_PRODUÇÃO[[COD]:[SERVIÇOS]],3,FALSE),"")</f>
        <v/>
      </c>
      <c r="I335" s="28" t="str">
        <f>IFERROR(VLOOKUP(ACOMPANHAMENTO_04[[#This Row],[COD.S]],TABELA_PRODUÇÃO[[COD]:[UND.]],4,FALSE),"")</f>
        <v/>
      </c>
      <c r="J335" s="141"/>
      <c r="K335" s="58"/>
      <c r="L335" s="9"/>
      <c r="M33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3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3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35" s="140">
        <f>ACOMPANHAMENTO_04[[#This Row],[QUANT]]</f>
        <v>0</v>
      </c>
    </row>
    <row r="336" spans="2:16" x14ac:dyDescent="0.25">
      <c r="B336" s="140" t="str">
        <f>IF(ACOMPANHAMENTO_04[[#This Row],[MAT]]="","",COUNTA($C$8:C336))</f>
        <v/>
      </c>
      <c r="C336" s="3"/>
      <c r="D336" s="28" t="str">
        <f>IFERROR(VLOOKUP(ACOMPANHAMENTO_04[[#This Row],[MAT]],FUNCIONARIOS[],3,FALSE),"")</f>
        <v/>
      </c>
      <c r="E336" s="28" t="str">
        <f>IFERROR(VLOOKUP(ACOMPANHAMENTO_04[[#This Row],[MAT]],FUNCIONARIOS[],4,FALSE),"")</f>
        <v/>
      </c>
      <c r="F336" s="8"/>
      <c r="G336" s="7"/>
      <c r="H336" s="28" t="str">
        <f>IFERROR(VLOOKUP(ACOMPANHAMENTO_04[[#This Row],[COD.S]],TABELA_PRODUÇÃO[[COD]:[SERVIÇOS]],3,FALSE),"")</f>
        <v/>
      </c>
      <c r="I336" s="28" t="str">
        <f>IFERROR(VLOOKUP(ACOMPANHAMENTO_04[[#This Row],[COD.S]],TABELA_PRODUÇÃO[[COD]:[UND.]],4,FALSE),"")</f>
        <v/>
      </c>
      <c r="J336" s="141"/>
      <c r="K336" s="58"/>
      <c r="L336" s="9"/>
      <c r="M33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3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3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36" s="140">
        <f>ACOMPANHAMENTO_04[[#This Row],[QUANT]]</f>
        <v>0</v>
      </c>
    </row>
    <row r="337" spans="2:16" x14ac:dyDescent="0.25">
      <c r="B337" s="140" t="str">
        <f>IF(ACOMPANHAMENTO_04[[#This Row],[MAT]]="","",COUNTA($C$8:C337))</f>
        <v/>
      </c>
      <c r="C337" s="3"/>
      <c r="D337" s="28" t="str">
        <f>IFERROR(VLOOKUP(ACOMPANHAMENTO_04[[#This Row],[MAT]],FUNCIONARIOS[],3,FALSE),"")</f>
        <v/>
      </c>
      <c r="E337" s="28" t="str">
        <f>IFERROR(VLOOKUP(ACOMPANHAMENTO_04[[#This Row],[MAT]],FUNCIONARIOS[],4,FALSE),"")</f>
        <v/>
      </c>
      <c r="F337" s="8"/>
      <c r="G337" s="7"/>
      <c r="H337" s="28" t="str">
        <f>IFERROR(VLOOKUP(ACOMPANHAMENTO_04[[#This Row],[COD.S]],TABELA_PRODUÇÃO[[COD]:[SERVIÇOS]],3,FALSE),"")</f>
        <v/>
      </c>
      <c r="I337" s="28" t="str">
        <f>IFERROR(VLOOKUP(ACOMPANHAMENTO_04[[#This Row],[COD.S]],TABELA_PRODUÇÃO[[COD]:[UND.]],4,FALSE),"")</f>
        <v/>
      </c>
      <c r="J337" s="141"/>
      <c r="K337" s="58"/>
      <c r="L337" s="9"/>
      <c r="M33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3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3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37" s="140">
        <f>ACOMPANHAMENTO_04[[#This Row],[QUANT]]</f>
        <v>0</v>
      </c>
    </row>
    <row r="338" spans="2:16" x14ac:dyDescent="0.25">
      <c r="B338" s="140" t="str">
        <f>IF(ACOMPANHAMENTO_04[[#This Row],[MAT]]="","",COUNTA($C$8:C338))</f>
        <v/>
      </c>
      <c r="C338" s="3"/>
      <c r="D338" s="28" t="str">
        <f>IFERROR(VLOOKUP(ACOMPANHAMENTO_04[[#This Row],[MAT]],FUNCIONARIOS[],3,FALSE),"")</f>
        <v/>
      </c>
      <c r="E338" s="28" t="str">
        <f>IFERROR(VLOOKUP(ACOMPANHAMENTO_04[[#This Row],[MAT]],FUNCIONARIOS[],4,FALSE),"")</f>
        <v/>
      </c>
      <c r="F338" s="8"/>
      <c r="G338" s="7"/>
      <c r="H338" s="28" t="str">
        <f>IFERROR(VLOOKUP(ACOMPANHAMENTO_04[[#This Row],[COD.S]],TABELA_PRODUÇÃO[[COD]:[SERVIÇOS]],3,FALSE),"")</f>
        <v/>
      </c>
      <c r="I338" s="28" t="str">
        <f>IFERROR(VLOOKUP(ACOMPANHAMENTO_04[[#This Row],[COD.S]],TABELA_PRODUÇÃO[[COD]:[UND.]],4,FALSE),"")</f>
        <v/>
      </c>
      <c r="J338" s="141"/>
      <c r="K338" s="58"/>
      <c r="L338" s="9"/>
      <c r="M33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3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3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38" s="140">
        <f>ACOMPANHAMENTO_04[[#This Row],[QUANT]]</f>
        <v>0</v>
      </c>
    </row>
    <row r="339" spans="2:16" x14ac:dyDescent="0.25">
      <c r="B339" s="140" t="str">
        <f>IF(ACOMPANHAMENTO_04[[#This Row],[MAT]]="","",COUNTA($C$8:C339))</f>
        <v/>
      </c>
      <c r="C339" s="3"/>
      <c r="D339" s="28" t="str">
        <f>IFERROR(VLOOKUP(ACOMPANHAMENTO_04[[#This Row],[MAT]],FUNCIONARIOS[],3,FALSE),"")</f>
        <v/>
      </c>
      <c r="E339" s="28" t="str">
        <f>IFERROR(VLOOKUP(ACOMPANHAMENTO_04[[#This Row],[MAT]],FUNCIONARIOS[],4,FALSE),"")</f>
        <v/>
      </c>
      <c r="F339" s="8"/>
      <c r="G339" s="7"/>
      <c r="H339" s="28" t="str">
        <f>IFERROR(VLOOKUP(ACOMPANHAMENTO_04[[#This Row],[COD.S]],TABELA_PRODUÇÃO[[COD]:[SERVIÇOS]],3,FALSE),"")</f>
        <v/>
      </c>
      <c r="I339" s="28" t="str">
        <f>IFERROR(VLOOKUP(ACOMPANHAMENTO_04[[#This Row],[COD.S]],TABELA_PRODUÇÃO[[COD]:[UND.]],4,FALSE),"")</f>
        <v/>
      </c>
      <c r="J339" s="141"/>
      <c r="K339" s="58"/>
      <c r="L339" s="9"/>
      <c r="M33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3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3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39" s="140">
        <f>ACOMPANHAMENTO_04[[#This Row],[QUANT]]</f>
        <v>0</v>
      </c>
    </row>
    <row r="340" spans="2:16" x14ac:dyDescent="0.25">
      <c r="B340" s="140" t="str">
        <f>IF(ACOMPANHAMENTO_04[[#This Row],[MAT]]="","",COUNTA($C$8:C340))</f>
        <v/>
      </c>
      <c r="C340" s="3"/>
      <c r="D340" s="28" t="str">
        <f>IFERROR(VLOOKUP(ACOMPANHAMENTO_04[[#This Row],[MAT]],FUNCIONARIOS[],3,FALSE),"")</f>
        <v/>
      </c>
      <c r="E340" s="28" t="str">
        <f>IFERROR(VLOOKUP(ACOMPANHAMENTO_04[[#This Row],[MAT]],FUNCIONARIOS[],4,FALSE),"")</f>
        <v/>
      </c>
      <c r="F340" s="8"/>
      <c r="G340" s="7"/>
      <c r="H340" s="28" t="str">
        <f>IFERROR(VLOOKUP(ACOMPANHAMENTO_04[[#This Row],[COD.S]],TABELA_PRODUÇÃO[[COD]:[SERVIÇOS]],3,FALSE),"")</f>
        <v/>
      </c>
      <c r="I340" s="28" t="str">
        <f>IFERROR(VLOOKUP(ACOMPANHAMENTO_04[[#This Row],[COD.S]],TABELA_PRODUÇÃO[[COD]:[UND.]],4,FALSE),"")</f>
        <v/>
      </c>
      <c r="J340" s="141"/>
      <c r="K340" s="58"/>
      <c r="L340" s="9"/>
      <c r="M34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4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4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40" s="140">
        <f>ACOMPANHAMENTO_04[[#This Row],[QUANT]]</f>
        <v>0</v>
      </c>
    </row>
    <row r="341" spans="2:16" x14ac:dyDescent="0.25">
      <c r="B341" s="140" t="str">
        <f>IF(ACOMPANHAMENTO_04[[#This Row],[MAT]]="","",COUNTA($C$8:C341))</f>
        <v/>
      </c>
      <c r="C341" s="3"/>
      <c r="D341" s="28" t="str">
        <f>IFERROR(VLOOKUP(ACOMPANHAMENTO_04[[#This Row],[MAT]],FUNCIONARIOS[],3,FALSE),"")</f>
        <v/>
      </c>
      <c r="E341" s="28" t="str">
        <f>IFERROR(VLOOKUP(ACOMPANHAMENTO_04[[#This Row],[MAT]],FUNCIONARIOS[],4,FALSE),"")</f>
        <v/>
      </c>
      <c r="F341" s="8"/>
      <c r="G341" s="7"/>
      <c r="H341" s="28" t="str">
        <f>IFERROR(VLOOKUP(ACOMPANHAMENTO_04[[#This Row],[COD.S]],TABELA_PRODUÇÃO[[COD]:[SERVIÇOS]],3,FALSE),"")</f>
        <v/>
      </c>
      <c r="I341" s="28" t="str">
        <f>IFERROR(VLOOKUP(ACOMPANHAMENTO_04[[#This Row],[COD.S]],TABELA_PRODUÇÃO[[COD]:[UND.]],4,FALSE),"")</f>
        <v/>
      </c>
      <c r="J341" s="141"/>
      <c r="K341" s="58"/>
      <c r="L341" s="9"/>
      <c r="M34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4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4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41" s="140">
        <f>ACOMPANHAMENTO_04[[#This Row],[QUANT]]</f>
        <v>0</v>
      </c>
    </row>
    <row r="342" spans="2:16" x14ac:dyDescent="0.25">
      <c r="B342" s="140" t="str">
        <f>IF(ACOMPANHAMENTO_04[[#This Row],[MAT]]="","",COUNTA($C$8:C342))</f>
        <v/>
      </c>
      <c r="C342" s="3"/>
      <c r="D342" s="28" t="str">
        <f>IFERROR(VLOOKUP(ACOMPANHAMENTO_04[[#This Row],[MAT]],FUNCIONARIOS[],3,FALSE),"")</f>
        <v/>
      </c>
      <c r="E342" s="28" t="str">
        <f>IFERROR(VLOOKUP(ACOMPANHAMENTO_04[[#This Row],[MAT]],FUNCIONARIOS[],4,FALSE),"")</f>
        <v/>
      </c>
      <c r="F342" s="8"/>
      <c r="G342" s="7"/>
      <c r="H342" s="28" t="str">
        <f>IFERROR(VLOOKUP(ACOMPANHAMENTO_04[[#This Row],[COD.S]],TABELA_PRODUÇÃO[[COD]:[SERVIÇOS]],3,FALSE),"")</f>
        <v/>
      </c>
      <c r="I342" s="28" t="str">
        <f>IFERROR(VLOOKUP(ACOMPANHAMENTO_04[[#This Row],[COD.S]],TABELA_PRODUÇÃO[[COD]:[UND.]],4,FALSE),"")</f>
        <v/>
      </c>
      <c r="J342" s="141"/>
      <c r="K342" s="58"/>
      <c r="L342" s="9"/>
      <c r="M34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4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4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42" s="140">
        <f>ACOMPANHAMENTO_04[[#This Row],[QUANT]]</f>
        <v>0</v>
      </c>
    </row>
    <row r="343" spans="2:16" x14ac:dyDescent="0.25">
      <c r="B343" s="140" t="str">
        <f>IF(ACOMPANHAMENTO_04[[#This Row],[MAT]]="","",COUNTA($C$8:C343))</f>
        <v/>
      </c>
      <c r="C343" s="3"/>
      <c r="D343" s="28" t="str">
        <f>IFERROR(VLOOKUP(ACOMPANHAMENTO_04[[#This Row],[MAT]],FUNCIONARIOS[],3,FALSE),"")</f>
        <v/>
      </c>
      <c r="E343" s="28" t="str">
        <f>IFERROR(VLOOKUP(ACOMPANHAMENTO_04[[#This Row],[MAT]],FUNCIONARIOS[],4,FALSE),"")</f>
        <v/>
      </c>
      <c r="F343" s="8"/>
      <c r="G343" s="7"/>
      <c r="H343" s="28" t="str">
        <f>IFERROR(VLOOKUP(ACOMPANHAMENTO_04[[#This Row],[COD.S]],TABELA_PRODUÇÃO[[COD]:[SERVIÇOS]],3,FALSE),"")</f>
        <v/>
      </c>
      <c r="I343" s="28" t="str">
        <f>IFERROR(VLOOKUP(ACOMPANHAMENTO_04[[#This Row],[COD.S]],TABELA_PRODUÇÃO[[COD]:[UND.]],4,FALSE),"")</f>
        <v/>
      </c>
      <c r="J343" s="141"/>
      <c r="K343" s="58"/>
      <c r="L343" s="9"/>
      <c r="M34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4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4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43" s="140">
        <f>ACOMPANHAMENTO_04[[#This Row],[QUANT]]</f>
        <v>0</v>
      </c>
    </row>
    <row r="344" spans="2:16" x14ac:dyDescent="0.25">
      <c r="B344" s="140" t="str">
        <f>IF(ACOMPANHAMENTO_04[[#This Row],[MAT]]="","",COUNTA($C$8:C344))</f>
        <v/>
      </c>
      <c r="C344" s="3"/>
      <c r="D344" s="28" t="str">
        <f>IFERROR(VLOOKUP(ACOMPANHAMENTO_04[[#This Row],[MAT]],FUNCIONARIOS[],3,FALSE),"")</f>
        <v/>
      </c>
      <c r="E344" s="28" t="str">
        <f>IFERROR(VLOOKUP(ACOMPANHAMENTO_04[[#This Row],[MAT]],FUNCIONARIOS[],4,FALSE),"")</f>
        <v/>
      </c>
      <c r="F344" s="8"/>
      <c r="G344" s="7"/>
      <c r="H344" s="28" t="str">
        <f>IFERROR(VLOOKUP(ACOMPANHAMENTO_04[[#This Row],[COD.S]],TABELA_PRODUÇÃO[[COD]:[SERVIÇOS]],3,FALSE),"")</f>
        <v/>
      </c>
      <c r="I344" s="28" t="str">
        <f>IFERROR(VLOOKUP(ACOMPANHAMENTO_04[[#This Row],[COD.S]],TABELA_PRODUÇÃO[[COD]:[UND.]],4,FALSE),"")</f>
        <v/>
      </c>
      <c r="J344" s="141"/>
      <c r="K344" s="58"/>
      <c r="L344" s="9"/>
      <c r="M34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4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4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44" s="140">
        <f>ACOMPANHAMENTO_04[[#This Row],[QUANT]]</f>
        <v>0</v>
      </c>
    </row>
    <row r="345" spans="2:16" x14ac:dyDescent="0.25">
      <c r="B345" s="140" t="str">
        <f>IF(ACOMPANHAMENTO_04[[#This Row],[MAT]]="","",COUNTA($C$8:C345))</f>
        <v/>
      </c>
      <c r="C345" s="3"/>
      <c r="D345" s="28" t="str">
        <f>IFERROR(VLOOKUP(ACOMPANHAMENTO_04[[#This Row],[MAT]],FUNCIONARIOS[],3,FALSE),"")</f>
        <v/>
      </c>
      <c r="E345" s="28" t="str">
        <f>IFERROR(VLOOKUP(ACOMPANHAMENTO_04[[#This Row],[MAT]],FUNCIONARIOS[],4,FALSE),"")</f>
        <v/>
      </c>
      <c r="F345" s="8"/>
      <c r="G345" s="7"/>
      <c r="H345" s="28" t="str">
        <f>IFERROR(VLOOKUP(ACOMPANHAMENTO_04[[#This Row],[COD.S]],TABELA_PRODUÇÃO[[COD]:[SERVIÇOS]],3,FALSE),"")</f>
        <v/>
      </c>
      <c r="I345" s="28" t="str">
        <f>IFERROR(VLOOKUP(ACOMPANHAMENTO_04[[#This Row],[COD.S]],TABELA_PRODUÇÃO[[COD]:[UND.]],4,FALSE),"")</f>
        <v/>
      </c>
      <c r="J345" s="141"/>
      <c r="K345" s="58"/>
      <c r="L345" s="9"/>
      <c r="M34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4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4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45" s="140">
        <f>ACOMPANHAMENTO_04[[#This Row],[QUANT]]</f>
        <v>0</v>
      </c>
    </row>
    <row r="346" spans="2:16" x14ac:dyDescent="0.25">
      <c r="B346" s="140" t="str">
        <f>IF(ACOMPANHAMENTO_04[[#This Row],[MAT]]="","",COUNTA($C$8:C346))</f>
        <v/>
      </c>
      <c r="C346" s="3"/>
      <c r="D346" s="28" t="str">
        <f>IFERROR(VLOOKUP(ACOMPANHAMENTO_04[[#This Row],[MAT]],FUNCIONARIOS[],3,FALSE),"")</f>
        <v/>
      </c>
      <c r="E346" s="28" t="str">
        <f>IFERROR(VLOOKUP(ACOMPANHAMENTO_04[[#This Row],[MAT]],FUNCIONARIOS[],4,FALSE),"")</f>
        <v/>
      </c>
      <c r="F346" s="8"/>
      <c r="G346" s="7"/>
      <c r="H346" s="28" t="str">
        <f>IFERROR(VLOOKUP(ACOMPANHAMENTO_04[[#This Row],[COD.S]],TABELA_PRODUÇÃO[[COD]:[SERVIÇOS]],3,FALSE),"")</f>
        <v/>
      </c>
      <c r="I346" s="28" t="str">
        <f>IFERROR(VLOOKUP(ACOMPANHAMENTO_04[[#This Row],[COD.S]],TABELA_PRODUÇÃO[[COD]:[UND.]],4,FALSE),"")</f>
        <v/>
      </c>
      <c r="J346" s="141"/>
      <c r="K346" s="58"/>
      <c r="L346" s="9"/>
      <c r="M34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4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4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46" s="140">
        <f>ACOMPANHAMENTO_04[[#This Row],[QUANT]]</f>
        <v>0</v>
      </c>
    </row>
    <row r="347" spans="2:16" x14ac:dyDescent="0.25">
      <c r="B347" s="140" t="str">
        <f>IF(ACOMPANHAMENTO_04[[#This Row],[MAT]]="","",COUNTA($C$8:C347))</f>
        <v/>
      </c>
      <c r="C347" s="3"/>
      <c r="D347" s="28" t="str">
        <f>IFERROR(VLOOKUP(ACOMPANHAMENTO_04[[#This Row],[MAT]],FUNCIONARIOS[],3,FALSE),"")</f>
        <v/>
      </c>
      <c r="E347" s="28" t="str">
        <f>IFERROR(VLOOKUP(ACOMPANHAMENTO_04[[#This Row],[MAT]],FUNCIONARIOS[],4,FALSE),"")</f>
        <v/>
      </c>
      <c r="F347" s="8"/>
      <c r="G347" s="7"/>
      <c r="H347" s="28" t="str">
        <f>IFERROR(VLOOKUP(ACOMPANHAMENTO_04[[#This Row],[COD.S]],TABELA_PRODUÇÃO[[COD]:[SERVIÇOS]],3,FALSE),"")</f>
        <v/>
      </c>
      <c r="I347" s="28" t="str">
        <f>IFERROR(VLOOKUP(ACOMPANHAMENTO_04[[#This Row],[COD.S]],TABELA_PRODUÇÃO[[COD]:[UND.]],4,FALSE),"")</f>
        <v/>
      </c>
      <c r="J347" s="141"/>
      <c r="K347" s="58"/>
      <c r="L347" s="9"/>
      <c r="M34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4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4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47" s="140">
        <f>ACOMPANHAMENTO_04[[#This Row],[QUANT]]</f>
        <v>0</v>
      </c>
    </row>
    <row r="348" spans="2:16" x14ac:dyDescent="0.25">
      <c r="B348" s="140" t="str">
        <f>IF(ACOMPANHAMENTO_04[[#This Row],[MAT]]="","",COUNTA($C$8:C348))</f>
        <v/>
      </c>
      <c r="C348" s="3"/>
      <c r="D348" s="28" t="str">
        <f>IFERROR(VLOOKUP(ACOMPANHAMENTO_04[[#This Row],[MAT]],FUNCIONARIOS[],3,FALSE),"")</f>
        <v/>
      </c>
      <c r="E348" s="28" t="str">
        <f>IFERROR(VLOOKUP(ACOMPANHAMENTO_04[[#This Row],[MAT]],FUNCIONARIOS[],4,FALSE),"")</f>
        <v/>
      </c>
      <c r="F348" s="8"/>
      <c r="G348" s="7"/>
      <c r="H348" s="28" t="str">
        <f>IFERROR(VLOOKUP(ACOMPANHAMENTO_04[[#This Row],[COD.S]],TABELA_PRODUÇÃO[[COD]:[SERVIÇOS]],3,FALSE),"")</f>
        <v/>
      </c>
      <c r="I348" s="28" t="str">
        <f>IFERROR(VLOOKUP(ACOMPANHAMENTO_04[[#This Row],[COD.S]],TABELA_PRODUÇÃO[[COD]:[UND.]],4,FALSE),"")</f>
        <v/>
      </c>
      <c r="J348" s="141"/>
      <c r="K348" s="58"/>
      <c r="L348" s="9"/>
      <c r="M34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4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4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48" s="140">
        <f>ACOMPANHAMENTO_04[[#This Row],[QUANT]]</f>
        <v>0</v>
      </c>
    </row>
    <row r="349" spans="2:16" x14ac:dyDescent="0.25">
      <c r="B349" s="140" t="str">
        <f>IF(ACOMPANHAMENTO_04[[#This Row],[MAT]]="","",COUNTA($C$8:C349))</f>
        <v/>
      </c>
      <c r="C349" s="3"/>
      <c r="D349" s="28" t="str">
        <f>IFERROR(VLOOKUP(ACOMPANHAMENTO_04[[#This Row],[MAT]],FUNCIONARIOS[],3,FALSE),"")</f>
        <v/>
      </c>
      <c r="E349" s="28" t="str">
        <f>IFERROR(VLOOKUP(ACOMPANHAMENTO_04[[#This Row],[MAT]],FUNCIONARIOS[],4,FALSE),"")</f>
        <v/>
      </c>
      <c r="F349" s="8"/>
      <c r="G349" s="7"/>
      <c r="H349" s="28" t="str">
        <f>IFERROR(VLOOKUP(ACOMPANHAMENTO_04[[#This Row],[COD.S]],TABELA_PRODUÇÃO[[COD]:[SERVIÇOS]],3,FALSE),"")</f>
        <v/>
      </c>
      <c r="I349" s="28" t="str">
        <f>IFERROR(VLOOKUP(ACOMPANHAMENTO_04[[#This Row],[COD.S]],TABELA_PRODUÇÃO[[COD]:[UND.]],4,FALSE),"")</f>
        <v/>
      </c>
      <c r="J349" s="141"/>
      <c r="K349" s="58"/>
      <c r="L349" s="9"/>
      <c r="M34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4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4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49" s="140">
        <f>ACOMPANHAMENTO_04[[#This Row],[QUANT]]</f>
        <v>0</v>
      </c>
    </row>
    <row r="350" spans="2:16" x14ac:dyDescent="0.25">
      <c r="B350" s="140" t="str">
        <f>IF(ACOMPANHAMENTO_04[[#This Row],[MAT]]="","",COUNTA($C$8:C350))</f>
        <v/>
      </c>
      <c r="C350" s="3"/>
      <c r="D350" s="28" t="str">
        <f>IFERROR(VLOOKUP(ACOMPANHAMENTO_04[[#This Row],[MAT]],FUNCIONARIOS[],3,FALSE),"")</f>
        <v/>
      </c>
      <c r="E350" s="28" t="str">
        <f>IFERROR(VLOOKUP(ACOMPANHAMENTO_04[[#This Row],[MAT]],FUNCIONARIOS[],4,FALSE),"")</f>
        <v/>
      </c>
      <c r="F350" s="8"/>
      <c r="G350" s="7"/>
      <c r="H350" s="28" t="str">
        <f>IFERROR(VLOOKUP(ACOMPANHAMENTO_04[[#This Row],[COD.S]],TABELA_PRODUÇÃO[[COD]:[SERVIÇOS]],3,FALSE),"")</f>
        <v/>
      </c>
      <c r="I350" s="28" t="str">
        <f>IFERROR(VLOOKUP(ACOMPANHAMENTO_04[[#This Row],[COD.S]],TABELA_PRODUÇÃO[[COD]:[UND.]],4,FALSE),"")</f>
        <v/>
      </c>
      <c r="J350" s="141"/>
      <c r="K350" s="58"/>
      <c r="L350" s="9"/>
      <c r="M35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5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5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50" s="140">
        <f>ACOMPANHAMENTO_04[[#This Row],[QUANT]]</f>
        <v>0</v>
      </c>
    </row>
    <row r="351" spans="2:16" x14ac:dyDescent="0.25">
      <c r="B351" s="140" t="str">
        <f>IF(ACOMPANHAMENTO_04[[#This Row],[MAT]]="","",COUNTA($C$8:C351))</f>
        <v/>
      </c>
      <c r="C351" s="3"/>
      <c r="D351" s="28" t="str">
        <f>IFERROR(VLOOKUP(ACOMPANHAMENTO_04[[#This Row],[MAT]],FUNCIONARIOS[],3,FALSE),"")</f>
        <v/>
      </c>
      <c r="E351" s="28" t="str">
        <f>IFERROR(VLOOKUP(ACOMPANHAMENTO_04[[#This Row],[MAT]],FUNCIONARIOS[],4,FALSE),"")</f>
        <v/>
      </c>
      <c r="F351" s="8"/>
      <c r="G351" s="7"/>
      <c r="H351" s="28" t="str">
        <f>IFERROR(VLOOKUP(ACOMPANHAMENTO_04[[#This Row],[COD.S]],TABELA_PRODUÇÃO[[COD]:[SERVIÇOS]],3,FALSE),"")</f>
        <v/>
      </c>
      <c r="I351" s="28" t="str">
        <f>IFERROR(VLOOKUP(ACOMPANHAMENTO_04[[#This Row],[COD.S]],TABELA_PRODUÇÃO[[COD]:[UND.]],4,FALSE),"")</f>
        <v/>
      </c>
      <c r="J351" s="141"/>
      <c r="K351" s="58"/>
      <c r="L351" s="9"/>
      <c r="M35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5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5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51" s="140">
        <f>ACOMPANHAMENTO_04[[#This Row],[QUANT]]</f>
        <v>0</v>
      </c>
    </row>
    <row r="352" spans="2:16" x14ac:dyDescent="0.25">
      <c r="B352" s="140" t="str">
        <f>IF(ACOMPANHAMENTO_04[[#This Row],[MAT]]="","",COUNTA($C$8:C352))</f>
        <v/>
      </c>
      <c r="C352" s="3"/>
      <c r="D352" s="28" t="str">
        <f>IFERROR(VLOOKUP(ACOMPANHAMENTO_04[[#This Row],[MAT]],FUNCIONARIOS[],3,FALSE),"")</f>
        <v/>
      </c>
      <c r="E352" s="28" t="str">
        <f>IFERROR(VLOOKUP(ACOMPANHAMENTO_04[[#This Row],[MAT]],FUNCIONARIOS[],4,FALSE),"")</f>
        <v/>
      </c>
      <c r="F352" s="8"/>
      <c r="G352" s="7"/>
      <c r="H352" s="28" t="str">
        <f>IFERROR(VLOOKUP(ACOMPANHAMENTO_04[[#This Row],[COD.S]],TABELA_PRODUÇÃO[[COD]:[SERVIÇOS]],3,FALSE),"")</f>
        <v/>
      </c>
      <c r="I352" s="28" t="str">
        <f>IFERROR(VLOOKUP(ACOMPANHAMENTO_04[[#This Row],[COD.S]],TABELA_PRODUÇÃO[[COD]:[UND.]],4,FALSE),"")</f>
        <v/>
      </c>
      <c r="J352" s="141"/>
      <c r="K352" s="58"/>
      <c r="L352" s="9"/>
      <c r="M35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5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5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52" s="140">
        <f>ACOMPANHAMENTO_04[[#This Row],[QUANT]]</f>
        <v>0</v>
      </c>
    </row>
    <row r="353" spans="2:16" x14ac:dyDescent="0.25">
      <c r="B353" s="140" t="str">
        <f>IF(ACOMPANHAMENTO_04[[#This Row],[MAT]]="","",COUNTA($C$8:C353))</f>
        <v/>
      </c>
      <c r="C353" s="3"/>
      <c r="D353" s="28" t="str">
        <f>IFERROR(VLOOKUP(ACOMPANHAMENTO_04[[#This Row],[MAT]],FUNCIONARIOS[],3,FALSE),"")</f>
        <v/>
      </c>
      <c r="E353" s="28" t="str">
        <f>IFERROR(VLOOKUP(ACOMPANHAMENTO_04[[#This Row],[MAT]],FUNCIONARIOS[],4,FALSE),"")</f>
        <v/>
      </c>
      <c r="F353" s="8"/>
      <c r="G353" s="7"/>
      <c r="H353" s="28" t="str">
        <f>IFERROR(VLOOKUP(ACOMPANHAMENTO_04[[#This Row],[COD.S]],TABELA_PRODUÇÃO[[COD]:[SERVIÇOS]],3,FALSE),"")</f>
        <v/>
      </c>
      <c r="I353" s="28" t="str">
        <f>IFERROR(VLOOKUP(ACOMPANHAMENTO_04[[#This Row],[COD.S]],TABELA_PRODUÇÃO[[COD]:[UND.]],4,FALSE),"")</f>
        <v/>
      </c>
      <c r="J353" s="141"/>
      <c r="K353" s="58"/>
      <c r="L353" s="9"/>
      <c r="M35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5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5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53" s="140">
        <f>ACOMPANHAMENTO_04[[#This Row],[QUANT]]</f>
        <v>0</v>
      </c>
    </row>
    <row r="354" spans="2:16" x14ac:dyDescent="0.25">
      <c r="B354" s="140" t="str">
        <f>IF(ACOMPANHAMENTO_04[[#This Row],[MAT]]="","",COUNTA($C$8:C354))</f>
        <v/>
      </c>
      <c r="C354" s="3"/>
      <c r="D354" s="28" t="str">
        <f>IFERROR(VLOOKUP(ACOMPANHAMENTO_04[[#This Row],[MAT]],FUNCIONARIOS[],3,FALSE),"")</f>
        <v/>
      </c>
      <c r="E354" s="28" t="str">
        <f>IFERROR(VLOOKUP(ACOMPANHAMENTO_04[[#This Row],[MAT]],FUNCIONARIOS[],4,FALSE),"")</f>
        <v/>
      </c>
      <c r="F354" s="8"/>
      <c r="G354" s="7"/>
      <c r="H354" s="28" t="str">
        <f>IFERROR(VLOOKUP(ACOMPANHAMENTO_04[[#This Row],[COD.S]],TABELA_PRODUÇÃO[[COD]:[SERVIÇOS]],3,FALSE),"")</f>
        <v/>
      </c>
      <c r="I354" s="28" t="str">
        <f>IFERROR(VLOOKUP(ACOMPANHAMENTO_04[[#This Row],[COD.S]],TABELA_PRODUÇÃO[[COD]:[UND.]],4,FALSE),"")</f>
        <v/>
      </c>
      <c r="J354" s="141"/>
      <c r="K354" s="58"/>
      <c r="L354" s="9"/>
      <c r="M35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5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5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54" s="140">
        <f>ACOMPANHAMENTO_04[[#This Row],[QUANT]]</f>
        <v>0</v>
      </c>
    </row>
    <row r="355" spans="2:16" x14ac:dyDescent="0.25">
      <c r="B355" s="140" t="str">
        <f>IF(ACOMPANHAMENTO_04[[#This Row],[MAT]]="","",COUNTA($C$8:C355))</f>
        <v/>
      </c>
      <c r="C355" s="3"/>
      <c r="D355" s="28" t="str">
        <f>IFERROR(VLOOKUP(ACOMPANHAMENTO_04[[#This Row],[MAT]],FUNCIONARIOS[],3,FALSE),"")</f>
        <v/>
      </c>
      <c r="E355" s="28" t="str">
        <f>IFERROR(VLOOKUP(ACOMPANHAMENTO_04[[#This Row],[MAT]],FUNCIONARIOS[],4,FALSE),"")</f>
        <v/>
      </c>
      <c r="F355" s="8"/>
      <c r="G355" s="7"/>
      <c r="H355" s="28" t="str">
        <f>IFERROR(VLOOKUP(ACOMPANHAMENTO_04[[#This Row],[COD.S]],TABELA_PRODUÇÃO[[COD]:[SERVIÇOS]],3,FALSE),"")</f>
        <v/>
      </c>
      <c r="I355" s="28" t="str">
        <f>IFERROR(VLOOKUP(ACOMPANHAMENTO_04[[#This Row],[COD.S]],TABELA_PRODUÇÃO[[COD]:[UND.]],4,FALSE),"")</f>
        <v/>
      </c>
      <c r="J355" s="141"/>
      <c r="K355" s="58"/>
      <c r="L355" s="9"/>
      <c r="M35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5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5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55" s="140">
        <f>ACOMPANHAMENTO_04[[#This Row],[QUANT]]</f>
        <v>0</v>
      </c>
    </row>
    <row r="356" spans="2:16" x14ac:dyDescent="0.25">
      <c r="B356" s="140" t="str">
        <f>IF(ACOMPANHAMENTO_04[[#This Row],[MAT]]="","",COUNTA($C$8:C356))</f>
        <v/>
      </c>
      <c r="C356" s="3"/>
      <c r="D356" s="28" t="str">
        <f>IFERROR(VLOOKUP(ACOMPANHAMENTO_04[[#This Row],[MAT]],FUNCIONARIOS[],3,FALSE),"")</f>
        <v/>
      </c>
      <c r="E356" s="28" t="str">
        <f>IFERROR(VLOOKUP(ACOMPANHAMENTO_04[[#This Row],[MAT]],FUNCIONARIOS[],4,FALSE),"")</f>
        <v/>
      </c>
      <c r="F356" s="8"/>
      <c r="G356" s="7"/>
      <c r="H356" s="28" t="str">
        <f>IFERROR(VLOOKUP(ACOMPANHAMENTO_04[[#This Row],[COD.S]],TABELA_PRODUÇÃO[[COD]:[SERVIÇOS]],3,FALSE),"")</f>
        <v/>
      </c>
      <c r="I356" s="28" t="str">
        <f>IFERROR(VLOOKUP(ACOMPANHAMENTO_04[[#This Row],[COD.S]],TABELA_PRODUÇÃO[[COD]:[UND.]],4,FALSE),"")</f>
        <v/>
      </c>
      <c r="J356" s="141"/>
      <c r="K356" s="58"/>
      <c r="L356" s="9"/>
      <c r="M35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5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5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56" s="140">
        <f>ACOMPANHAMENTO_04[[#This Row],[QUANT]]</f>
        <v>0</v>
      </c>
    </row>
    <row r="357" spans="2:16" x14ac:dyDescent="0.25">
      <c r="B357" s="140" t="str">
        <f>IF(ACOMPANHAMENTO_04[[#This Row],[MAT]]="","",COUNTA($C$8:C357))</f>
        <v/>
      </c>
      <c r="C357" s="3"/>
      <c r="D357" s="28" t="str">
        <f>IFERROR(VLOOKUP(ACOMPANHAMENTO_04[[#This Row],[MAT]],FUNCIONARIOS[],3,FALSE),"")</f>
        <v/>
      </c>
      <c r="E357" s="28" t="str">
        <f>IFERROR(VLOOKUP(ACOMPANHAMENTO_04[[#This Row],[MAT]],FUNCIONARIOS[],4,FALSE),"")</f>
        <v/>
      </c>
      <c r="F357" s="8"/>
      <c r="G357" s="7"/>
      <c r="H357" s="28" t="str">
        <f>IFERROR(VLOOKUP(ACOMPANHAMENTO_04[[#This Row],[COD.S]],TABELA_PRODUÇÃO[[COD]:[SERVIÇOS]],3,FALSE),"")</f>
        <v/>
      </c>
      <c r="I357" s="28" t="str">
        <f>IFERROR(VLOOKUP(ACOMPANHAMENTO_04[[#This Row],[COD.S]],TABELA_PRODUÇÃO[[COD]:[UND.]],4,FALSE),"")</f>
        <v/>
      </c>
      <c r="J357" s="141"/>
      <c r="K357" s="58"/>
      <c r="L357" s="9"/>
      <c r="M35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5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5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57" s="140">
        <f>ACOMPANHAMENTO_04[[#This Row],[QUANT]]</f>
        <v>0</v>
      </c>
    </row>
    <row r="358" spans="2:16" x14ac:dyDescent="0.25">
      <c r="B358" s="140" t="str">
        <f>IF(ACOMPANHAMENTO_04[[#This Row],[MAT]]="","",COUNTA($C$8:C358))</f>
        <v/>
      </c>
      <c r="C358" s="3"/>
      <c r="D358" s="28" t="str">
        <f>IFERROR(VLOOKUP(ACOMPANHAMENTO_04[[#This Row],[MAT]],FUNCIONARIOS[],3,FALSE),"")</f>
        <v/>
      </c>
      <c r="E358" s="28" t="str">
        <f>IFERROR(VLOOKUP(ACOMPANHAMENTO_04[[#This Row],[MAT]],FUNCIONARIOS[],4,FALSE),"")</f>
        <v/>
      </c>
      <c r="F358" s="8"/>
      <c r="G358" s="7"/>
      <c r="H358" s="28" t="str">
        <f>IFERROR(VLOOKUP(ACOMPANHAMENTO_04[[#This Row],[COD.S]],TABELA_PRODUÇÃO[[COD]:[SERVIÇOS]],3,FALSE),"")</f>
        <v/>
      </c>
      <c r="I358" s="28" t="str">
        <f>IFERROR(VLOOKUP(ACOMPANHAMENTO_04[[#This Row],[COD.S]],TABELA_PRODUÇÃO[[COD]:[UND.]],4,FALSE),"")</f>
        <v/>
      </c>
      <c r="J358" s="141"/>
      <c r="K358" s="58"/>
      <c r="L358" s="9"/>
      <c r="M35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5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5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58" s="140">
        <f>ACOMPANHAMENTO_04[[#This Row],[QUANT]]</f>
        <v>0</v>
      </c>
    </row>
    <row r="359" spans="2:16" x14ac:dyDescent="0.25">
      <c r="B359" s="140" t="str">
        <f>IF(ACOMPANHAMENTO_04[[#This Row],[MAT]]="","",COUNTA($C$8:C359))</f>
        <v/>
      </c>
      <c r="C359" s="3"/>
      <c r="D359" s="28" t="str">
        <f>IFERROR(VLOOKUP(ACOMPANHAMENTO_04[[#This Row],[MAT]],FUNCIONARIOS[],3,FALSE),"")</f>
        <v/>
      </c>
      <c r="E359" s="28" t="str">
        <f>IFERROR(VLOOKUP(ACOMPANHAMENTO_04[[#This Row],[MAT]],FUNCIONARIOS[],4,FALSE),"")</f>
        <v/>
      </c>
      <c r="F359" s="8"/>
      <c r="G359" s="7"/>
      <c r="H359" s="28" t="str">
        <f>IFERROR(VLOOKUP(ACOMPANHAMENTO_04[[#This Row],[COD.S]],TABELA_PRODUÇÃO[[COD]:[SERVIÇOS]],3,FALSE),"")</f>
        <v/>
      </c>
      <c r="I359" s="28" t="str">
        <f>IFERROR(VLOOKUP(ACOMPANHAMENTO_04[[#This Row],[COD.S]],TABELA_PRODUÇÃO[[COD]:[UND.]],4,FALSE),"")</f>
        <v/>
      </c>
      <c r="J359" s="141"/>
      <c r="K359" s="58"/>
      <c r="L359" s="9"/>
      <c r="M35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5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5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59" s="140">
        <f>ACOMPANHAMENTO_04[[#This Row],[QUANT]]</f>
        <v>0</v>
      </c>
    </row>
    <row r="360" spans="2:16" x14ac:dyDescent="0.25">
      <c r="B360" s="140" t="str">
        <f>IF(ACOMPANHAMENTO_04[[#This Row],[MAT]]="","",COUNTA($C$8:C360))</f>
        <v/>
      </c>
      <c r="C360" s="3"/>
      <c r="D360" s="28" t="str">
        <f>IFERROR(VLOOKUP(ACOMPANHAMENTO_04[[#This Row],[MAT]],FUNCIONARIOS[],3,FALSE),"")</f>
        <v/>
      </c>
      <c r="E360" s="28" t="str">
        <f>IFERROR(VLOOKUP(ACOMPANHAMENTO_04[[#This Row],[MAT]],FUNCIONARIOS[],4,FALSE),"")</f>
        <v/>
      </c>
      <c r="F360" s="8"/>
      <c r="G360" s="7"/>
      <c r="H360" s="28" t="str">
        <f>IFERROR(VLOOKUP(ACOMPANHAMENTO_04[[#This Row],[COD.S]],TABELA_PRODUÇÃO[[COD]:[SERVIÇOS]],3,FALSE),"")</f>
        <v/>
      </c>
      <c r="I360" s="28" t="str">
        <f>IFERROR(VLOOKUP(ACOMPANHAMENTO_04[[#This Row],[COD.S]],TABELA_PRODUÇÃO[[COD]:[UND.]],4,FALSE),"")</f>
        <v/>
      </c>
      <c r="J360" s="141"/>
      <c r="K360" s="58"/>
      <c r="L360" s="9"/>
      <c r="M36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6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6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60" s="140">
        <f>ACOMPANHAMENTO_04[[#This Row],[QUANT]]</f>
        <v>0</v>
      </c>
    </row>
    <row r="361" spans="2:16" x14ac:dyDescent="0.25">
      <c r="B361" s="140" t="str">
        <f>IF(ACOMPANHAMENTO_04[[#This Row],[MAT]]="","",COUNTA($C$8:C361))</f>
        <v/>
      </c>
      <c r="C361" s="3"/>
      <c r="D361" s="28" t="str">
        <f>IFERROR(VLOOKUP(ACOMPANHAMENTO_04[[#This Row],[MAT]],FUNCIONARIOS[],3,FALSE),"")</f>
        <v/>
      </c>
      <c r="E361" s="28" t="str">
        <f>IFERROR(VLOOKUP(ACOMPANHAMENTO_04[[#This Row],[MAT]],FUNCIONARIOS[],4,FALSE),"")</f>
        <v/>
      </c>
      <c r="F361" s="8"/>
      <c r="G361" s="7"/>
      <c r="H361" s="28" t="str">
        <f>IFERROR(VLOOKUP(ACOMPANHAMENTO_04[[#This Row],[COD.S]],TABELA_PRODUÇÃO[[COD]:[SERVIÇOS]],3,FALSE),"")</f>
        <v/>
      </c>
      <c r="I361" s="28" t="str">
        <f>IFERROR(VLOOKUP(ACOMPANHAMENTO_04[[#This Row],[COD.S]],TABELA_PRODUÇÃO[[COD]:[UND.]],4,FALSE),"")</f>
        <v/>
      </c>
      <c r="J361" s="141"/>
      <c r="K361" s="58"/>
      <c r="L361" s="9"/>
      <c r="M36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6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6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61" s="140">
        <f>ACOMPANHAMENTO_04[[#This Row],[QUANT]]</f>
        <v>0</v>
      </c>
    </row>
    <row r="362" spans="2:16" x14ac:dyDescent="0.25">
      <c r="B362" s="140" t="str">
        <f>IF(ACOMPANHAMENTO_04[[#This Row],[MAT]]="","",COUNTA($C$8:C362))</f>
        <v/>
      </c>
      <c r="C362" s="3"/>
      <c r="D362" s="28" t="str">
        <f>IFERROR(VLOOKUP(ACOMPANHAMENTO_04[[#This Row],[MAT]],FUNCIONARIOS[],3,FALSE),"")</f>
        <v/>
      </c>
      <c r="E362" s="28" t="str">
        <f>IFERROR(VLOOKUP(ACOMPANHAMENTO_04[[#This Row],[MAT]],FUNCIONARIOS[],4,FALSE),"")</f>
        <v/>
      </c>
      <c r="F362" s="8"/>
      <c r="G362" s="7"/>
      <c r="H362" s="28" t="str">
        <f>IFERROR(VLOOKUP(ACOMPANHAMENTO_04[[#This Row],[COD.S]],TABELA_PRODUÇÃO[[COD]:[SERVIÇOS]],3,FALSE),"")</f>
        <v/>
      </c>
      <c r="I362" s="28" t="str">
        <f>IFERROR(VLOOKUP(ACOMPANHAMENTO_04[[#This Row],[COD.S]],TABELA_PRODUÇÃO[[COD]:[UND.]],4,FALSE),"")</f>
        <v/>
      </c>
      <c r="J362" s="141"/>
      <c r="K362" s="58"/>
      <c r="L362" s="9"/>
      <c r="M36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6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6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62" s="140">
        <f>ACOMPANHAMENTO_04[[#This Row],[QUANT]]</f>
        <v>0</v>
      </c>
    </row>
    <row r="363" spans="2:16" x14ac:dyDescent="0.25">
      <c r="B363" s="140" t="str">
        <f>IF(ACOMPANHAMENTO_04[[#This Row],[MAT]]="","",COUNTA($C$8:C363))</f>
        <v/>
      </c>
      <c r="C363" s="3"/>
      <c r="D363" s="28" t="str">
        <f>IFERROR(VLOOKUP(ACOMPANHAMENTO_04[[#This Row],[MAT]],FUNCIONARIOS[],3,FALSE),"")</f>
        <v/>
      </c>
      <c r="E363" s="28" t="str">
        <f>IFERROR(VLOOKUP(ACOMPANHAMENTO_04[[#This Row],[MAT]],FUNCIONARIOS[],4,FALSE),"")</f>
        <v/>
      </c>
      <c r="F363" s="8"/>
      <c r="G363" s="7"/>
      <c r="H363" s="28" t="str">
        <f>IFERROR(VLOOKUP(ACOMPANHAMENTO_04[[#This Row],[COD.S]],TABELA_PRODUÇÃO[[COD]:[SERVIÇOS]],3,FALSE),"")</f>
        <v/>
      </c>
      <c r="I363" s="28" t="str">
        <f>IFERROR(VLOOKUP(ACOMPANHAMENTO_04[[#This Row],[COD.S]],TABELA_PRODUÇÃO[[COD]:[UND.]],4,FALSE),"")</f>
        <v/>
      </c>
      <c r="J363" s="141"/>
      <c r="K363" s="58"/>
      <c r="L363" s="9"/>
      <c r="M36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6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6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63" s="140">
        <f>ACOMPANHAMENTO_04[[#This Row],[QUANT]]</f>
        <v>0</v>
      </c>
    </row>
    <row r="364" spans="2:16" x14ac:dyDescent="0.25">
      <c r="B364" s="140" t="str">
        <f>IF(ACOMPANHAMENTO_04[[#This Row],[MAT]]="","",COUNTA($C$8:C364))</f>
        <v/>
      </c>
      <c r="C364" s="3"/>
      <c r="D364" s="28" t="str">
        <f>IFERROR(VLOOKUP(ACOMPANHAMENTO_04[[#This Row],[MAT]],FUNCIONARIOS[],3,FALSE),"")</f>
        <v/>
      </c>
      <c r="E364" s="28" t="str">
        <f>IFERROR(VLOOKUP(ACOMPANHAMENTO_04[[#This Row],[MAT]],FUNCIONARIOS[],4,FALSE),"")</f>
        <v/>
      </c>
      <c r="F364" s="8"/>
      <c r="G364" s="7"/>
      <c r="H364" s="28" t="str">
        <f>IFERROR(VLOOKUP(ACOMPANHAMENTO_04[[#This Row],[COD.S]],TABELA_PRODUÇÃO[[COD]:[SERVIÇOS]],3,FALSE),"")</f>
        <v/>
      </c>
      <c r="I364" s="28" t="str">
        <f>IFERROR(VLOOKUP(ACOMPANHAMENTO_04[[#This Row],[COD.S]],TABELA_PRODUÇÃO[[COD]:[UND.]],4,FALSE),"")</f>
        <v/>
      </c>
      <c r="J364" s="141"/>
      <c r="K364" s="58"/>
      <c r="L364" s="9"/>
      <c r="M36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6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6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64" s="140">
        <f>ACOMPANHAMENTO_04[[#This Row],[QUANT]]</f>
        <v>0</v>
      </c>
    </row>
    <row r="365" spans="2:16" x14ac:dyDescent="0.25">
      <c r="B365" s="140" t="str">
        <f>IF(ACOMPANHAMENTO_04[[#This Row],[MAT]]="","",COUNTA($C$8:C365))</f>
        <v/>
      </c>
      <c r="C365" s="3"/>
      <c r="D365" s="28" t="str">
        <f>IFERROR(VLOOKUP(ACOMPANHAMENTO_04[[#This Row],[MAT]],FUNCIONARIOS[],3,FALSE),"")</f>
        <v/>
      </c>
      <c r="E365" s="28" t="str">
        <f>IFERROR(VLOOKUP(ACOMPANHAMENTO_04[[#This Row],[MAT]],FUNCIONARIOS[],4,FALSE),"")</f>
        <v/>
      </c>
      <c r="F365" s="8"/>
      <c r="G365" s="7"/>
      <c r="H365" s="28" t="str">
        <f>IFERROR(VLOOKUP(ACOMPANHAMENTO_04[[#This Row],[COD.S]],TABELA_PRODUÇÃO[[COD]:[SERVIÇOS]],3,FALSE),"")</f>
        <v/>
      </c>
      <c r="I365" s="28" t="str">
        <f>IFERROR(VLOOKUP(ACOMPANHAMENTO_04[[#This Row],[COD.S]],TABELA_PRODUÇÃO[[COD]:[UND.]],4,FALSE),"")</f>
        <v/>
      </c>
      <c r="J365" s="141"/>
      <c r="K365" s="58"/>
      <c r="L365" s="9"/>
      <c r="M36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6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6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65" s="140">
        <f>ACOMPANHAMENTO_04[[#This Row],[QUANT]]</f>
        <v>0</v>
      </c>
    </row>
    <row r="366" spans="2:16" x14ac:dyDescent="0.25">
      <c r="B366" s="140" t="str">
        <f>IF(ACOMPANHAMENTO_04[[#This Row],[MAT]]="","",COUNTA($C$8:C366))</f>
        <v/>
      </c>
      <c r="C366" s="3"/>
      <c r="D366" s="28" t="str">
        <f>IFERROR(VLOOKUP(ACOMPANHAMENTO_04[[#This Row],[MAT]],FUNCIONARIOS[],3,FALSE),"")</f>
        <v/>
      </c>
      <c r="E366" s="28" t="str">
        <f>IFERROR(VLOOKUP(ACOMPANHAMENTO_04[[#This Row],[MAT]],FUNCIONARIOS[],4,FALSE),"")</f>
        <v/>
      </c>
      <c r="F366" s="8"/>
      <c r="G366" s="7"/>
      <c r="H366" s="28" t="str">
        <f>IFERROR(VLOOKUP(ACOMPANHAMENTO_04[[#This Row],[COD.S]],TABELA_PRODUÇÃO[[COD]:[SERVIÇOS]],3,FALSE),"")</f>
        <v/>
      </c>
      <c r="I366" s="28" t="str">
        <f>IFERROR(VLOOKUP(ACOMPANHAMENTO_04[[#This Row],[COD.S]],TABELA_PRODUÇÃO[[COD]:[UND.]],4,FALSE),"")</f>
        <v/>
      </c>
      <c r="J366" s="141"/>
      <c r="K366" s="58"/>
      <c r="L366" s="9"/>
      <c r="M36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6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6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66" s="140">
        <f>ACOMPANHAMENTO_04[[#This Row],[QUANT]]</f>
        <v>0</v>
      </c>
    </row>
    <row r="367" spans="2:16" x14ac:dyDescent="0.25">
      <c r="B367" s="140" t="str">
        <f>IF(ACOMPANHAMENTO_04[[#This Row],[MAT]]="","",COUNTA($C$8:C367))</f>
        <v/>
      </c>
      <c r="C367" s="3"/>
      <c r="D367" s="28" t="str">
        <f>IFERROR(VLOOKUP(ACOMPANHAMENTO_04[[#This Row],[MAT]],FUNCIONARIOS[],3,FALSE),"")</f>
        <v/>
      </c>
      <c r="E367" s="28" t="str">
        <f>IFERROR(VLOOKUP(ACOMPANHAMENTO_04[[#This Row],[MAT]],FUNCIONARIOS[],4,FALSE),"")</f>
        <v/>
      </c>
      <c r="F367" s="8"/>
      <c r="G367" s="7"/>
      <c r="H367" s="28" t="str">
        <f>IFERROR(VLOOKUP(ACOMPANHAMENTO_04[[#This Row],[COD.S]],TABELA_PRODUÇÃO[[COD]:[SERVIÇOS]],3,FALSE),"")</f>
        <v/>
      </c>
      <c r="I367" s="28" t="str">
        <f>IFERROR(VLOOKUP(ACOMPANHAMENTO_04[[#This Row],[COD.S]],TABELA_PRODUÇÃO[[COD]:[UND.]],4,FALSE),"")</f>
        <v/>
      </c>
      <c r="J367" s="141"/>
      <c r="K367" s="58"/>
      <c r="L367" s="9"/>
      <c r="M36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6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6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67" s="140">
        <f>ACOMPANHAMENTO_04[[#This Row],[QUANT]]</f>
        <v>0</v>
      </c>
    </row>
    <row r="368" spans="2:16" x14ac:dyDescent="0.25">
      <c r="B368" s="140" t="str">
        <f>IF(ACOMPANHAMENTO_04[[#This Row],[MAT]]="","",COUNTA($C$8:C368))</f>
        <v/>
      </c>
      <c r="C368" s="3"/>
      <c r="D368" s="28" t="str">
        <f>IFERROR(VLOOKUP(ACOMPANHAMENTO_04[[#This Row],[MAT]],FUNCIONARIOS[],3,FALSE),"")</f>
        <v/>
      </c>
      <c r="E368" s="28" t="str">
        <f>IFERROR(VLOOKUP(ACOMPANHAMENTO_04[[#This Row],[MAT]],FUNCIONARIOS[],4,FALSE),"")</f>
        <v/>
      </c>
      <c r="F368" s="8"/>
      <c r="G368" s="7"/>
      <c r="H368" s="28" t="str">
        <f>IFERROR(VLOOKUP(ACOMPANHAMENTO_04[[#This Row],[COD.S]],TABELA_PRODUÇÃO[[COD]:[SERVIÇOS]],3,FALSE),"")</f>
        <v/>
      </c>
      <c r="I368" s="28" t="str">
        <f>IFERROR(VLOOKUP(ACOMPANHAMENTO_04[[#This Row],[COD.S]],TABELA_PRODUÇÃO[[COD]:[UND.]],4,FALSE),"")</f>
        <v/>
      </c>
      <c r="J368" s="141"/>
      <c r="K368" s="58"/>
      <c r="L368" s="9"/>
      <c r="M36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6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6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68" s="140">
        <f>ACOMPANHAMENTO_04[[#This Row],[QUANT]]</f>
        <v>0</v>
      </c>
    </row>
    <row r="369" spans="2:16" x14ac:dyDescent="0.25">
      <c r="B369" s="140" t="str">
        <f>IF(ACOMPANHAMENTO_04[[#This Row],[MAT]]="","",COUNTA($C$8:C369))</f>
        <v/>
      </c>
      <c r="C369" s="3"/>
      <c r="D369" s="28" t="str">
        <f>IFERROR(VLOOKUP(ACOMPANHAMENTO_04[[#This Row],[MAT]],FUNCIONARIOS[],3,FALSE),"")</f>
        <v/>
      </c>
      <c r="E369" s="28" t="str">
        <f>IFERROR(VLOOKUP(ACOMPANHAMENTO_04[[#This Row],[MAT]],FUNCIONARIOS[],4,FALSE),"")</f>
        <v/>
      </c>
      <c r="F369" s="8"/>
      <c r="G369" s="7"/>
      <c r="H369" s="28" t="str">
        <f>IFERROR(VLOOKUP(ACOMPANHAMENTO_04[[#This Row],[COD.S]],TABELA_PRODUÇÃO[[COD]:[SERVIÇOS]],3,FALSE),"")</f>
        <v/>
      </c>
      <c r="I369" s="28" t="str">
        <f>IFERROR(VLOOKUP(ACOMPANHAMENTO_04[[#This Row],[COD.S]],TABELA_PRODUÇÃO[[COD]:[UND.]],4,FALSE),"")</f>
        <v/>
      </c>
      <c r="J369" s="141"/>
      <c r="K369" s="58"/>
      <c r="L369" s="9"/>
      <c r="M36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6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6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69" s="140">
        <f>ACOMPANHAMENTO_04[[#This Row],[QUANT]]</f>
        <v>0</v>
      </c>
    </row>
    <row r="370" spans="2:16" x14ac:dyDescent="0.25">
      <c r="B370" s="140" t="str">
        <f>IF(ACOMPANHAMENTO_04[[#This Row],[MAT]]="","",COUNTA($C$8:C370))</f>
        <v/>
      </c>
      <c r="C370" s="3"/>
      <c r="D370" s="28" t="str">
        <f>IFERROR(VLOOKUP(ACOMPANHAMENTO_04[[#This Row],[MAT]],FUNCIONARIOS[],3,FALSE),"")</f>
        <v/>
      </c>
      <c r="E370" s="28" t="str">
        <f>IFERROR(VLOOKUP(ACOMPANHAMENTO_04[[#This Row],[MAT]],FUNCIONARIOS[],4,FALSE),"")</f>
        <v/>
      </c>
      <c r="F370" s="8"/>
      <c r="G370" s="7"/>
      <c r="H370" s="28" t="str">
        <f>IFERROR(VLOOKUP(ACOMPANHAMENTO_04[[#This Row],[COD.S]],TABELA_PRODUÇÃO[[COD]:[SERVIÇOS]],3,FALSE),"")</f>
        <v/>
      </c>
      <c r="I370" s="28" t="str">
        <f>IFERROR(VLOOKUP(ACOMPANHAMENTO_04[[#This Row],[COD.S]],TABELA_PRODUÇÃO[[COD]:[UND.]],4,FALSE),"")</f>
        <v/>
      </c>
      <c r="J370" s="141"/>
      <c r="K370" s="58"/>
      <c r="L370" s="9"/>
      <c r="M37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7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7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70" s="140">
        <f>ACOMPANHAMENTO_04[[#This Row],[QUANT]]</f>
        <v>0</v>
      </c>
    </row>
    <row r="371" spans="2:16" x14ac:dyDescent="0.25">
      <c r="B371" s="140" t="str">
        <f>IF(ACOMPANHAMENTO_04[[#This Row],[MAT]]="","",COUNTA($C$8:C371))</f>
        <v/>
      </c>
      <c r="C371" s="3"/>
      <c r="D371" s="28" t="str">
        <f>IFERROR(VLOOKUP(ACOMPANHAMENTO_04[[#This Row],[MAT]],FUNCIONARIOS[],3,FALSE),"")</f>
        <v/>
      </c>
      <c r="E371" s="28" t="str">
        <f>IFERROR(VLOOKUP(ACOMPANHAMENTO_04[[#This Row],[MAT]],FUNCIONARIOS[],4,FALSE),"")</f>
        <v/>
      </c>
      <c r="F371" s="8"/>
      <c r="G371" s="7"/>
      <c r="H371" s="28" t="str">
        <f>IFERROR(VLOOKUP(ACOMPANHAMENTO_04[[#This Row],[COD.S]],TABELA_PRODUÇÃO[[COD]:[SERVIÇOS]],3,FALSE),"")</f>
        <v/>
      </c>
      <c r="I371" s="28" t="str">
        <f>IFERROR(VLOOKUP(ACOMPANHAMENTO_04[[#This Row],[COD.S]],TABELA_PRODUÇÃO[[COD]:[UND.]],4,FALSE),"")</f>
        <v/>
      </c>
      <c r="J371" s="141"/>
      <c r="K371" s="58"/>
      <c r="L371" s="9"/>
      <c r="M37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7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7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71" s="140">
        <f>ACOMPANHAMENTO_04[[#This Row],[QUANT]]</f>
        <v>0</v>
      </c>
    </row>
    <row r="372" spans="2:16" x14ac:dyDescent="0.25">
      <c r="B372" s="140" t="str">
        <f>IF(ACOMPANHAMENTO_04[[#This Row],[MAT]]="","",COUNTA($C$8:C372))</f>
        <v/>
      </c>
      <c r="C372" s="3"/>
      <c r="D372" s="28" t="str">
        <f>IFERROR(VLOOKUP(ACOMPANHAMENTO_04[[#This Row],[MAT]],FUNCIONARIOS[],3,FALSE),"")</f>
        <v/>
      </c>
      <c r="E372" s="28" t="str">
        <f>IFERROR(VLOOKUP(ACOMPANHAMENTO_04[[#This Row],[MAT]],FUNCIONARIOS[],4,FALSE),"")</f>
        <v/>
      </c>
      <c r="F372" s="8"/>
      <c r="G372" s="7"/>
      <c r="H372" s="28" t="str">
        <f>IFERROR(VLOOKUP(ACOMPANHAMENTO_04[[#This Row],[COD.S]],TABELA_PRODUÇÃO[[COD]:[SERVIÇOS]],3,FALSE),"")</f>
        <v/>
      </c>
      <c r="I372" s="28" t="str">
        <f>IFERROR(VLOOKUP(ACOMPANHAMENTO_04[[#This Row],[COD.S]],TABELA_PRODUÇÃO[[COD]:[UND.]],4,FALSE),"")</f>
        <v/>
      </c>
      <c r="J372" s="141"/>
      <c r="K372" s="58"/>
      <c r="L372" s="9"/>
      <c r="M37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7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7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72" s="140">
        <f>ACOMPANHAMENTO_04[[#This Row],[QUANT]]</f>
        <v>0</v>
      </c>
    </row>
    <row r="373" spans="2:16" x14ac:dyDescent="0.25">
      <c r="B373" s="140" t="str">
        <f>IF(ACOMPANHAMENTO_04[[#This Row],[MAT]]="","",COUNTA($C$8:C373))</f>
        <v/>
      </c>
      <c r="C373" s="3"/>
      <c r="D373" s="28" t="str">
        <f>IFERROR(VLOOKUP(ACOMPANHAMENTO_04[[#This Row],[MAT]],FUNCIONARIOS[],3,FALSE),"")</f>
        <v/>
      </c>
      <c r="E373" s="28" t="str">
        <f>IFERROR(VLOOKUP(ACOMPANHAMENTO_04[[#This Row],[MAT]],FUNCIONARIOS[],4,FALSE),"")</f>
        <v/>
      </c>
      <c r="F373" s="8"/>
      <c r="G373" s="7"/>
      <c r="H373" s="28" t="str">
        <f>IFERROR(VLOOKUP(ACOMPANHAMENTO_04[[#This Row],[COD.S]],TABELA_PRODUÇÃO[[COD]:[SERVIÇOS]],3,FALSE),"")</f>
        <v/>
      </c>
      <c r="I373" s="28" t="str">
        <f>IFERROR(VLOOKUP(ACOMPANHAMENTO_04[[#This Row],[COD.S]],TABELA_PRODUÇÃO[[COD]:[UND.]],4,FALSE),"")</f>
        <v/>
      </c>
      <c r="J373" s="141"/>
      <c r="K373" s="58"/>
      <c r="L373" s="9"/>
      <c r="M37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7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7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73" s="140">
        <f>ACOMPANHAMENTO_04[[#This Row],[QUANT]]</f>
        <v>0</v>
      </c>
    </row>
    <row r="374" spans="2:16" x14ac:dyDescent="0.25">
      <c r="B374" s="140" t="str">
        <f>IF(ACOMPANHAMENTO_04[[#This Row],[MAT]]="","",COUNTA($C$8:C374))</f>
        <v/>
      </c>
      <c r="C374" s="3"/>
      <c r="D374" s="28" t="str">
        <f>IFERROR(VLOOKUP(ACOMPANHAMENTO_04[[#This Row],[MAT]],FUNCIONARIOS[],3,FALSE),"")</f>
        <v/>
      </c>
      <c r="E374" s="28" t="str">
        <f>IFERROR(VLOOKUP(ACOMPANHAMENTO_04[[#This Row],[MAT]],FUNCIONARIOS[],4,FALSE),"")</f>
        <v/>
      </c>
      <c r="F374" s="8"/>
      <c r="G374" s="7"/>
      <c r="H374" s="28" t="str">
        <f>IFERROR(VLOOKUP(ACOMPANHAMENTO_04[[#This Row],[COD.S]],TABELA_PRODUÇÃO[[COD]:[SERVIÇOS]],3,FALSE),"")</f>
        <v/>
      </c>
      <c r="I374" s="28" t="str">
        <f>IFERROR(VLOOKUP(ACOMPANHAMENTO_04[[#This Row],[COD.S]],TABELA_PRODUÇÃO[[COD]:[UND.]],4,FALSE),"")</f>
        <v/>
      </c>
      <c r="J374" s="141"/>
      <c r="K374" s="58"/>
      <c r="L374" s="9"/>
      <c r="M37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7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7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74" s="140">
        <f>ACOMPANHAMENTO_04[[#This Row],[QUANT]]</f>
        <v>0</v>
      </c>
    </row>
    <row r="375" spans="2:16" x14ac:dyDescent="0.25">
      <c r="B375" s="140" t="str">
        <f>IF(ACOMPANHAMENTO_04[[#This Row],[MAT]]="","",COUNTA($C$8:C375))</f>
        <v/>
      </c>
      <c r="C375" s="3"/>
      <c r="D375" s="28" t="str">
        <f>IFERROR(VLOOKUP(ACOMPANHAMENTO_04[[#This Row],[MAT]],FUNCIONARIOS[],3,FALSE),"")</f>
        <v/>
      </c>
      <c r="E375" s="28" t="str">
        <f>IFERROR(VLOOKUP(ACOMPANHAMENTO_04[[#This Row],[MAT]],FUNCIONARIOS[],4,FALSE),"")</f>
        <v/>
      </c>
      <c r="F375" s="8"/>
      <c r="G375" s="7"/>
      <c r="H375" s="28" t="str">
        <f>IFERROR(VLOOKUP(ACOMPANHAMENTO_04[[#This Row],[COD.S]],TABELA_PRODUÇÃO[[COD]:[SERVIÇOS]],3,FALSE),"")</f>
        <v/>
      </c>
      <c r="I375" s="28" t="str">
        <f>IFERROR(VLOOKUP(ACOMPANHAMENTO_04[[#This Row],[COD.S]],TABELA_PRODUÇÃO[[COD]:[UND.]],4,FALSE),"")</f>
        <v/>
      </c>
      <c r="J375" s="141"/>
      <c r="K375" s="58"/>
      <c r="L375" s="9"/>
      <c r="M37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7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7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75" s="140">
        <f>ACOMPANHAMENTO_04[[#This Row],[QUANT]]</f>
        <v>0</v>
      </c>
    </row>
    <row r="376" spans="2:16" x14ac:dyDescent="0.25">
      <c r="B376" s="140" t="str">
        <f>IF(ACOMPANHAMENTO_04[[#This Row],[MAT]]="","",COUNTA($C$8:C376))</f>
        <v/>
      </c>
      <c r="C376" s="3"/>
      <c r="D376" s="28" t="str">
        <f>IFERROR(VLOOKUP(ACOMPANHAMENTO_04[[#This Row],[MAT]],FUNCIONARIOS[],3,FALSE),"")</f>
        <v/>
      </c>
      <c r="E376" s="28" t="str">
        <f>IFERROR(VLOOKUP(ACOMPANHAMENTO_04[[#This Row],[MAT]],FUNCIONARIOS[],4,FALSE),"")</f>
        <v/>
      </c>
      <c r="F376" s="8"/>
      <c r="G376" s="7"/>
      <c r="H376" s="28" t="str">
        <f>IFERROR(VLOOKUP(ACOMPANHAMENTO_04[[#This Row],[COD.S]],TABELA_PRODUÇÃO[[COD]:[SERVIÇOS]],3,FALSE),"")</f>
        <v/>
      </c>
      <c r="I376" s="28" t="str">
        <f>IFERROR(VLOOKUP(ACOMPANHAMENTO_04[[#This Row],[COD.S]],TABELA_PRODUÇÃO[[COD]:[UND.]],4,FALSE),"")</f>
        <v/>
      </c>
      <c r="J376" s="141"/>
      <c r="K376" s="58"/>
      <c r="L376" s="9"/>
      <c r="M37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7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7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76" s="140">
        <f>ACOMPANHAMENTO_04[[#This Row],[QUANT]]</f>
        <v>0</v>
      </c>
    </row>
    <row r="377" spans="2:16" x14ac:dyDescent="0.25">
      <c r="B377" s="140" t="str">
        <f>IF(ACOMPANHAMENTO_04[[#This Row],[MAT]]="","",COUNTA($C$8:C377))</f>
        <v/>
      </c>
      <c r="C377" s="3"/>
      <c r="D377" s="28" t="str">
        <f>IFERROR(VLOOKUP(ACOMPANHAMENTO_04[[#This Row],[MAT]],FUNCIONARIOS[],3,FALSE),"")</f>
        <v/>
      </c>
      <c r="E377" s="28" t="str">
        <f>IFERROR(VLOOKUP(ACOMPANHAMENTO_04[[#This Row],[MAT]],FUNCIONARIOS[],4,FALSE),"")</f>
        <v/>
      </c>
      <c r="F377" s="8"/>
      <c r="G377" s="7"/>
      <c r="H377" s="28" t="str">
        <f>IFERROR(VLOOKUP(ACOMPANHAMENTO_04[[#This Row],[COD.S]],TABELA_PRODUÇÃO[[COD]:[SERVIÇOS]],3,FALSE),"")</f>
        <v/>
      </c>
      <c r="I377" s="28" t="str">
        <f>IFERROR(VLOOKUP(ACOMPANHAMENTO_04[[#This Row],[COD.S]],TABELA_PRODUÇÃO[[COD]:[UND.]],4,FALSE),"")</f>
        <v/>
      </c>
      <c r="J377" s="141"/>
      <c r="K377" s="58"/>
      <c r="L377" s="9"/>
      <c r="M37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7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7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77" s="140">
        <f>ACOMPANHAMENTO_04[[#This Row],[QUANT]]</f>
        <v>0</v>
      </c>
    </row>
    <row r="378" spans="2:16" x14ac:dyDescent="0.25">
      <c r="B378" s="140" t="str">
        <f>IF(ACOMPANHAMENTO_04[[#This Row],[MAT]]="","",COUNTA($C$8:C378))</f>
        <v/>
      </c>
      <c r="C378" s="3"/>
      <c r="D378" s="28" t="str">
        <f>IFERROR(VLOOKUP(ACOMPANHAMENTO_04[[#This Row],[MAT]],FUNCIONARIOS[],3,FALSE),"")</f>
        <v/>
      </c>
      <c r="E378" s="28" t="str">
        <f>IFERROR(VLOOKUP(ACOMPANHAMENTO_04[[#This Row],[MAT]],FUNCIONARIOS[],4,FALSE),"")</f>
        <v/>
      </c>
      <c r="F378" s="8"/>
      <c r="G378" s="7"/>
      <c r="H378" s="28" t="str">
        <f>IFERROR(VLOOKUP(ACOMPANHAMENTO_04[[#This Row],[COD.S]],TABELA_PRODUÇÃO[[COD]:[SERVIÇOS]],3,FALSE),"")</f>
        <v/>
      </c>
      <c r="I378" s="28" t="str">
        <f>IFERROR(VLOOKUP(ACOMPANHAMENTO_04[[#This Row],[COD.S]],TABELA_PRODUÇÃO[[COD]:[UND.]],4,FALSE),"")</f>
        <v/>
      </c>
      <c r="J378" s="141"/>
      <c r="K378" s="58"/>
      <c r="L378" s="9"/>
      <c r="M37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7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7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78" s="140">
        <f>ACOMPANHAMENTO_04[[#This Row],[QUANT]]</f>
        <v>0</v>
      </c>
    </row>
    <row r="379" spans="2:16" x14ac:dyDescent="0.25">
      <c r="B379" s="140" t="str">
        <f>IF(ACOMPANHAMENTO_04[[#This Row],[MAT]]="","",COUNTA($C$8:C379))</f>
        <v/>
      </c>
      <c r="C379" s="3"/>
      <c r="D379" s="28" t="str">
        <f>IFERROR(VLOOKUP(ACOMPANHAMENTO_04[[#This Row],[MAT]],FUNCIONARIOS[],3,FALSE),"")</f>
        <v/>
      </c>
      <c r="E379" s="28" t="str">
        <f>IFERROR(VLOOKUP(ACOMPANHAMENTO_04[[#This Row],[MAT]],FUNCIONARIOS[],4,FALSE),"")</f>
        <v/>
      </c>
      <c r="F379" s="8"/>
      <c r="G379" s="7"/>
      <c r="H379" s="28" t="str">
        <f>IFERROR(VLOOKUP(ACOMPANHAMENTO_04[[#This Row],[COD.S]],TABELA_PRODUÇÃO[[COD]:[SERVIÇOS]],3,FALSE),"")</f>
        <v/>
      </c>
      <c r="I379" s="28" t="str">
        <f>IFERROR(VLOOKUP(ACOMPANHAMENTO_04[[#This Row],[COD.S]],TABELA_PRODUÇÃO[[COD]:[UND.]],4,FALSE),"")</f>
        <v/>
      </c>
      <c r="J379" s="141"/>
      <c r="K379" s="58"/>
      <c r="L379" s="9"/>
      <c r="M37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7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7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79" s="140">
        <f>ACOMPANHAMENTO_04[[#This Row],[QUANT]]</f>
        <v>0</v>
      </c>
    </row>
    <row r="380" spans="2:16" x14ac:dyDescent="0.25">
      <c r="B380" s="140" t="str">
        <f>IF(ACOMPANHAMENTO_04[[#This Row],[MAT]]="","",COUNTA($C$8:C380))</f>
        <v/>
      </c>
      <c r="C380" s="3"/>
      <c r="D380" s="28" t="str">
        <f>IFERROR(VLOOKUP(ACOMPANHAMENTO_04[[#This Row],[MAT]],FUNCIONARIOS[],3,FALSE),"")</f>
        <v/>
      </c>
      <c r="E380" s="28" t="str">
        <f>IFERROR(VLOOKUP(ACOMPANHAMENTO_04[[#This Row],[MAT]],FUNCIONARIOS[],4,FALSE),"")</f>
        <v/>
      </c>
      <c r="F380" s="8"/>
      <c r="G380" s="7"/>
      <c r="H380" s="28" t="str">
        <f>IFERROR(VLOOKUP(ACOMPANHAMENTO_04[[#This Row],[COD.S]],TABELA_PRODUÇÃO[[COD]:[SERVIÇOS]],3,FALSE),"")</f>
        <v/>
      </c>
      <c r="I380" s="28" t="str">
        <f>IFERROR(VLOOKUP(ACOMPANHAMENTO_04[[#This Row],[COD.S]],TABELA_PRODUÇÃO[[COD]:[UND.]],4,FALSE),"")</f>
        <v/>
      </c>
      <c r="J380" s="141"/>
      <c r="K380" s="58"/>
      <c r="L380" s="9"/>
      <c r="M38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8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8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80" s="140">
        <f>ACOMPANHAMENTO_04[[#This Row],[QUANT]]</f>
        <v>0</v>
      </c>
    </row>
    <row r="381" spans="2:16" x14ac:dyDescent="0.25">
      <c r="B381" s="140" t="str">
        <f>IF(ACOMPANHAMENTO_04[[#This Row],[MAT]]="","",COUNTA($C$8:C381))</f>
        <v/>
      </c>
      <c r="C381" s="3"/>
      <c r="D381" s="28" t="str">
        <f>IFERROR(VLOOKUP(ACOMPANHAMENTO_04[[#This Row],[MAT]],FUNCIONARIOS[],3,FALSE),"")</f>
        <v/>
      </c>
      <c r="E381" s="28" t="str">
        <f>IFERROR(VLOOKUP(ACOMPANHAMENTO_04[[#This Row],[MAT]],FUNCIONARIOS[],4,FALSE),"")</f>
        <v/>
      </c>
      <c r="F381" s="8"/>
      <c r="G381" s="7"/>
      <c r="H381" s="28" t="str">
        <f>IFERROR(VLOOKUP(ACOMPANHAMENTO_04[[#This Row],[COD.S]],TABELA_PRODUÇÃO[[COD]:[SERVIÇOS]],3,FALSE),"")</f>
        <v/>
      </c>
      <c r="I381" s="28" t="str">
        <f>IFERROR(VLOOKUP(ACOMPANHAMENTO_04[[#This Row],[COD.S]],TABELA_PRODUÇÃO[[COD]:[UND.]],4,FALSE),"")</f>
        <v/>
      </c>
      <c r="J381" s="141"/>
      <c r="K381" s="58"/>
      <c r="L381" s="9"/>
      <c r="M38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8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8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81" s="140">
        <f>ACOMPANHAMENTO_04[[#This Row],[QUANT]]</f>
        <v>0</v>
      </c>
    </row>
    <row r="382" spans="2:16" x14ac:dyDescent="0.25">
      <c r="B382" s="140" t="str">
        <f>IF(ACOMPANHAMENTO_04[[#This Row],[MAT]]="","",COUNTA($C$8:C382))</f>
        <v/>
      </c>
      <c r="C382" s="3"/>
      <c r="D382" s="28" t="str">
        <f>IFERROR(VLOOKUP(ACOMPANHAMENTO_04[[#This Row],[MAT]],FUNCIONARIOS[],3,FALSE),"")</f>
        <v/>
      </c>
      <c r="E382" s="28" t="str">
        <f>IFERROR(VLOOKUP(ACOMPANHAMENTO_04[[#This Row],[MAT]],FUNCIONARIOS[],4,FALSE),"")</f>
        <v/>
      </c>
      <c r="F382" s="8"/>
      <c r="G382" s="7"/>
      <c r="H382" s="28" t="str">
        <f>IFERROR(VLOOKUP(ACOMPANHAMENTO_04[[#This Row],[COD.S]],TABELA_PRODUÇÃO[[COD]:[SERVIÇOS]],3,FALSE),"")</f>
        <v/>
      </c>
      <c r="I382" s="28" t="str">
        <f>IFERROR(VLOOKUP(ACOMPANHAMENTO_04[[#This Row],[COD.S]],TABELA_PRODUÇÃO[[COD]:[UND.]],4,FALSE),"")</f>
        <v/>
      </c>
      <c r="J382" s="141"/>
      <c r="K382" s="58"/>
      <c r="L382" s="9"/>
      <c r="M38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8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8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82" s="140">
        <f>ACOMPANHAMENTO_04[[#This Row],[QUANT]]</f>
        <v>0</v>
      </c>
    </row>
    <row r="383" spans="2:16" x14ac:dyDescent="0.25">
      <c r="B383" s="140" t="str">
        <f>IF(ACOMPANHAMENTO_04[[#This Row],[MAT]]="","",COUNTA($C$8:C383))</f>
        <v/>
      </c>
      <c r="C383" s="3"/>
      <c r="D383" s="28" t="str">
        <f>IFERROR(VLOOKUP(ACOMPANHAMENTO_04[[#This Row],[MAT]],FUNCIONARIOS[],3,FALSE),"")</f>
        <v/>
      </c>
      <c r="E383" s="28" t="str">
        <f>IFERROR(VLOOKUP(ACOMPANHAMENTO_04[[#This Row],[MAT]],FUNCIONARIOS[],4,FALSE),"")</f>
        <v/>
      </c>
      <c r="F383" s="8"/>
      <c r="G383" s="7"/>
      <c r="H383" s="28" t="str">
        <f>IFERROR(VLOOKUP(ACOMPANHAMENTO_04[[#This Row],[COD.S]],TABELA_PRODUÇÃO[[COD]:[SERVIÇOS]],3,FALSE),"")</f>
        <v/>
      </c>
      <c r="I383" s="28" t="str">
        <f>IFERROR(VLOOKUP(ACOMPANHAMENTO_04[[#This Row],[COD.S]],TABELA_PRODUÇÃO[[COD]:[UND.]],4,FALSE),"")</f>
        <v/>
      </c>
      <c r="J383" s="141"/>
      <c r="K383" s="58"/>
      <c r="L383" s="9"/>
      <c r="M38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8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8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83" s="140">
        <f>ACOMPANHAMENTO_04[[#This Row],[QUANT]]</f>
        <v>0</v>
      </c>
    </row>
    <row r="384" spans="2:16" x14ac:dyDescent="0.25">
      <c r="B384" s="140" t="str">
        <f>IF(ACOMPANHAMENTO_04[[#This Row],[MAT]]="","",COUNTA($C$8:C384))</f>
        <v/>
      </c>
      <c r="C384" s="3"/>
      <c r="D384" s="28" t="str">
        <f>IFERROR(VLOOKUP(ACOMPANHAMENTO_04[[#This Row],[MAT]],FUNCIONARIOS[],3,FALSE),"")</f>
        <v/>
      </c>
      <c r="E384" s="28" t="str">
        <f>IFERROR(VLOOKUP(ACOMPANHAMENTO_04[[#This Row],[MAT]],FUNCIONARIOS[],4,FALSE),"")</f>
        <v/>
      </c>
      <c r="F384" s="8"/>
      <c r="G384" s="7"/>
      <c r="H384" s="28" t="str">
        <f>IFERROR(VLOOKUP(ACOMPANHAMENTO_04[[#This Row],[COD.S]],TABELA_PRODUÇÃO[[COD]:[SERVIÇOS]],3,FALSE),"")</f>
        <v/>
      </c>
      <c r="I384" s="28" t="str">
        <f>IFERROR(VLOOKUP(ACOMPANHAMENTO_04[[#This Row],[COD.S]],TABELA_PRODUÇÃO[[COD]:[UND.]],4,FALSE),"")</f>
        <v/>
      </c>
      <c r="J384" s="141"/>
      <c r="K384" s="58"/>
      <c r="L384" s="9"/>
      <c r="M38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8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8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84" s="140">
        <f>ACOMPANHAMENTO_04[[#This Row],[QUANT]]</f>
        <v>0</v>
      </c>
    </row>
    <row r="385" spans="2:16" x14ac:dyDescent="0.25">
      <c r="B385" s="140" t="str">
        <f>IF(ACOMPANHAMENTO_04[[#This Row],[MAT]]="","",COUNTA($C$8:C385))</f>
        <v/>
      </c>
      <c r="C385" s="3"/>
      <c r="D385" s="28" t="str">
        <f>IFERROR(VLOOKUP(ACOMPANHAMENTO_04[[#This Row],[MAT]],FUNCIONARIOS[],3,FALSE),"")</f>
        <v/>
      </c>
      <c r="E385" s="28" t="str">
        <f>IFERROR(VLOOKUP(ACOMPANHAMENTO_04[[#This Row],[MAT]],FUNCIONARIOS[],4,FALSE),"")</f>
        <v/>
      </c>
      <c r="F385" s="8"/>
      <c r="G385" s="7"/>
      <c r="H385" s="28" t="str">
        <f>IFERROR(VLOOKUP(ACOMPANHAMENTO_04[[#This Row],[COD.S]],TABELA_PRODUÇÃO[[COD]:[SERVIÇOS]],3,FALSE),"")</f>
        <v/>
      </c>
      <c r="I385" s="28" t="str">
        <f>IFERROR(VLOOKUP(ACOMPANHAMENTO_04[[#This Row],[COD.S]],TABELA_PRODUÇÃO[[COD]:[UND.]],4,FALSE),"")</f>
        <v/>
      </c>
      <c r="J385" s="141"/>
      <c r="K385" s="58"/>
      <c r="L385" s="9"/>
      <c r="M38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8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8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85" s="140">
        <f>ACOMPANHAMENTO_04[[#This Row],[QUANT]]</f>
        <v>0</v>
      </c>
    </row>
    <row r="386" spans="2:16" x14ac:dyDescent="0.25">
      <c r="B386" s="140" t="str">
        <f>IF(ACOMPANHAMENTO_04[[#This Row],[MAT]]="","",COUNTA($C$8:C386))</f>
        <v/>
      </c>
      <c r="C386" s="3"/>
      <c r="D386" s="28" t="str">
        <f>IFERROR(VLOOKUP(ACOMPANHAMENTO_04[[#This Row],[MAT]],FUNCIONARIOS[],3,FALSE),"")</f>
        <v/>
      </c>
      <c r="E386" s="28" t="str">
        <f>IFERROR(VLOOKUP(ACOMPANHAMENTO_04[[#This Row],[MAT]],FUNCIONARIOS[],4,FALSE),"")</f>
        <v/>
      </c>
      <c r="F386" s="8"/>
      <c r="G386" s="7"/>
      <c r="H386" s="28" t="str">
        <f>IFERROR(VLOOKUP(ACOMPANHAMENTO_04[[#This Row],[COD.S]],TABELA_PRODUÇÃO[[COD]:[SERVIÇOS]],3,FALSE),"")</f>
        <v/>
      </c>
      <c r="I386" s="28" t="str">
        <f>IFERROR(VLOOKUP(ACOMPANHAMENTO_04[[#This Row],[COD.S]],TABELA_PRODUÇÃO[[COD]:[UND.]],4,FALSE),"")</f>
        <v/>
      </c>
      <c r="J386" s="141"/>
      <c r="K386" s="58"/>
      <c r="L386" s="9"/>
      <c r="M38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8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8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86" s="140">
        <f>ACOMPANHAMENTO_04[[#This Row],[QUANT]]</f>
        <v>0</v>
      </c>
    </row>
    <row r="387" spans="2:16" x14ac:dyDescent="0.25">
      <c r="B387" s="140" t="str">
        <f>IF(ACOMPANHAMENTO_04[[#This Row],[MAT]]="","",COUNTA($C$8:C387))</f>
        <v/>
      </c>
      <c r="C387" s="3"/>
      <c r="D387" s="28" t="str">
        <f>IFERROR(VLOOKUP(ACOMPANHAMENTO_04[[#This Row],[MAT]],FUNCIONARIOS[],3,FALSE),"")</f>
        <v/>
      </c>
      <c r="E387" s="28" t="str">
        <f>IFERROR(VLOOKUP(ACOMPANHAMENTO_04[[#This Row],[MAT]],FUNCIONARIOS[],4,FALSE),"")</f>
        <v/>
      </c>
      <c r="F387" s="8"/>
      <c r="G387" s="7"/>
      <c r="H387" s="28" t="str">
        <f>IFERROR(VLOOKUP(ACOMPANHAMENTO_04[[#This Row],[COD.S]],TABELA_PRODUÇÃO[[COD]:[SERVIÇOS]],3,FALSE),"")</f>
        <v/>
      </c>
      <c r="I387" s="28" t="str">
        <f>IFERROR(VLOOKUP(ACOMPANHAMENTO_04[[#This Row],[COD.S]],TABELA_PRODUÇÃO[[COD]:[UND.]],4,FALSE),"")</f>
        <v/>
      </c>
      <c r="J387" s="141"/>
      <c r="K387" s="58"/>
      <c r="L387" s="9"/>
      <c r="M38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8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8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87" s="140">
        <f>ACOMPANHAMENTO_04[[#This Row],[QUANT]]</f>
        <v>0</v>
      </c>
    </row>
    <row r="388" spans="2:16" x14ac:dyDescent="0.25">
      <c r="B388" s="140" t="str">
        <f>IF(ACOMPANHAMENTO_04[[#This Row],[MAT]]="","",COUNTA($C$8:C388))</f>
        <v/>
      </c>
      <c r="C388" s="3"/>
      <c r="D388" s="28" t="str">
        <f>IFERROR(VLOOKUP(ACOMPANHAMENTO_04[[#This Row],[MAT]],FUNCIONARIOS[],3,FALSE),"")</f>
        <v/>
      </c>
      <c r="E388" s="28" t="str">
        <f>IFERROR(VLOOKUP(ACOMPANHAMENTO_04[[#This Row],[MAT]],FUNCIONARIOS[],4,FALSE),"")</f>
        <v/>
      </c>
      <c r="F388" s="8"/>
      <c r="G388" s="7"/>
      <c r="H388" s="28" t="str">
        <f>IFERROR(VLOOKUP(ACOMPANHAMENTO_04[[#This Row],[COD.S]],TABELA_PRODUÇÃO[[COD]:[SERVIÇOS]],3,FALSE),"")</f>
        <v/>
      </c>
      <c r="I388" s="28" t="str">
        <f>IFERROR(VLOOKUP(ACOMPANHAMENTO_04[[#This Row],[COD.S]],TABELA_PRODUÇÃO[[COD]:[UND.]],4,FALSE),"")</f>
        <v/>
      </c>
      <c r="J388" s="141"/>
      <c r="K388" s="58"/>
      <c r="L388" s="9"/>
      <c r="M38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8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8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88" s="140">
        <f>ACOMPANHAMENTO_04[[#This Row],[QUANT]]</f>
        <v>0</v>
      </c>
    </row>
    <row r="389" spans="2:16" x14ac:dyDescent="0.25">
      <c r="B389" s="140" t="str">
        <f>IF(ACOMPANHAMENTO_04[[#This Row],[MAT]]="","",COUNTA($C$8:C389))</f>
        <v/>
      </c>
      <c r="C389" s="3"/>
      <c r="D389" s="28" t="str">
        <f>IFERROR(VLOOKUP(ACOMPANHAMENTO_04[[#This Row],[MAT]],FUNCIONARIOS[],3,FALSE),"")</f>
        <v/>
      </c>
      <c r="E389" s="28" t="str">
        <f>IFERROR(VLOOKUP(ACOMPANHAMENTO_04[[#This Row],[MAT]],FUNCIONARIOS[],4,FALSE),"")</f>
        <v/>
      </c>
      <c r="F389" s="8"/>
      <c r="G389" s="7"/>
      <c r="H389" s="28" t="str">
        <f>IFERROR(VLOOKUP(ACOMPANHAMENTO_04[[#This Row],[COD.S]],TABELA_PRODUÇÃO[[COD]:[SERVIÇOS]],3,FALSE),"")</f>
        <v/>
      </c>
      <c r="I389" s="28" t="str">
        <f>IFERROR(VLOOKUP(ACOMPANHAMENTO_04[[#This Row],[COD.S]],TABELA_PRODUÇÃO[[COD]:[UND.]],4,FALSE),"")</f>
        <v/>
      </c>
      <c r="J389" s="141"/>
      <c r="K389" s="58"/>
      <c r="L389" s="9"/>
      <c r="M38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8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8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89" s="140">
        <f>ACOMPANHAMENTO_04[[#This Row],[QUANT]]</f>
        <v>0</v>
      </c>
    </row>
    <row r="390" spans="2:16" x14ac:dyDescent="0.25">
      <c r="B390" s="140" t="str">
        <f>IF(ACOMPANHAMENTO_04[[#This Row],[MAT]]="","",COUNTA($C$8:C390))</f>
        <v/>
      </c>
      <c r="C390" s="3"/>
      <c r="D390" s="28" t="str">
        <f>IFERROR(VLOOKUP(ACOMPANHAMENTO_04[[#This Row],[MAT]],FUNCIONARIOS[],3,FALSE),"")</f>
        <v/>
      </c>
      <c r="E390" s="28" t="str">
        <f>IFERROR(VLOOKUP(ACOMPANHAMENTO_04[[#This Row],[MAT]],FUNCIONARIOS[],4,FALSE),"")</f>
        <v/>
      </c>
      <c r="F390" s="8"/>
      <c r="G390" s="7"/>
      <c r="H390" s="28" t="str">
        <f>IFERROR(VLOOKUP(ACOMPANHAMENTO_04[[#This Row],[COD.S]],TABELA_PRODUÇÃO[[COD]:[SERVIÇOS]],3,FALSE),"")</f>
        <v/>
      </c>
      <c r="I390" s="28" t="str">
        <f>IFERROR(VLOOKUP(ACOMPANHAMENTO_04[[#This Row],[COD.S]],TABELA_PRODUÇÃO[[COD]:[UND.]],4,FALSE),"")</f>
        <v/>
      </c>
      <c r="J390" s="141"/>
      <c r="K390" s="58"/>
      <c r="L390" s="9"/>
      <c r="M39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9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9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90" s="140">
        <f>ACOMPANHAMENTO_04[[#This Row],[QUANT]]</f>
        <v>0</v>
      </c>
    </row>
    <row r="391" spans="2:16" x14ac:dyDescent="0.25">
      <c r="B391" s="140" t="str">
        <f>IF(ACOMPANHAMENTO_04[[#This Row],[MAT]]="","",COUNTA($C$8:C391))</f>
        <v/>
      </c>
      <c r="C391" s="3"/>
      <c r="D391" s="28" t="str">
        <f>IFERROR(VLOOKUP(ACOMPANHAMENTO_04[[#This Row],[MAT]],FUNCIONARIOS[],3,FALSE),"")</f>
        <v/>
      </c>
      <c r="E391" s="28" t="str">
        <f>IFERROR(VLOOKUP(ACOMPANHAMENTO_04[[#This Row],[MAT]],FUNCIONARIOS[],4,FALSE),"")</f>
        <v/>
      </c>
      <c r="F391" s="8"/>
      <c r="G391" s="7"/>
      <c r="H391" s="28" t="str">
        <f>IFERROR(VLOOKUP(ACOMPANHAMENTO_04[[#This Row],[COD.S]],TABELA_PRODUÇÃO[[COD]:[SERVIÇOS]],3,FALSE),"")</f>
        <v/>
      </c>
      <c r="I391" s="28" t="str">
        <f>IFERROR(VLOOKUP(ACOMPANHAMENTO_04[[#This Row],[COD.S]],TABELA_PRODUÇÃO[[COD]:[UND.]],4,FALSE),"")</f>
        <v/>
      </c>
      <c r="J391" s="141"/>
      <c r="K391" s="58"/>
      <c r="L391" s="9"/>
      <c r="M39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9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9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91" s="140">
        <f>ACOMPANHAMENTO_04[[#This Row],[QUANT]]</f>
        <v>0</v>
      </c>
    </row>
    <row r="392" spans="2:16" x14ac:dyDescent="0.25">
      <c r="B392" s="140" t="str">
        <f>IF(ACOMPANHAMENTO_04[[#This Row],[MAT]]="","",COUNTA($C$8:C392))</f>
        <v/>
      </c>
      <c r="C392" s="3"/>
      <c r="D392" s="28" t="str">
        <f>IFERROR(VLOOKUP(ACOMPANHAMENTO_04[[#This Row],[MAT]],FUNCIONARIOS[],3,FALSE),"")</f>
        <v/>
      </c>
      <c r="E392" s="28" t="str">
        <f>IFERROR(VLOOKUP(ACOMPANHAMENTO_04[[#This Row],[MAT]],FUNCIONARIOS[],4,FALSE),"")</f>
        <v/>
      </c>
      <c r="F392" s="8"/>
      <c r="G392" s="7"/>
      <c r="H392" s="28" t="str">
        <f>IFERROR(VLOOKUP(ACOMPANHAMENTO_04[[#This Row],[COD.S]],TABELA_PRODUÇÃO[[COD]:[SERVIÇOS]],3,FALSE),"")</f>
        <v/>
      </c>
      <c r="I392" s="28" t="str">
        <f>IFERROR(VLOOKUP(ACOMPANHAMENTO_04[[#This Row],[COD.S]],TABELA_PRODUÇÃO[[COD]:[UND.]],4,FALSE),"")</f>
        <v/>
      </c>
      <c r="J392" s="141"/>
      <c r="K392" s="58"/>
      <c r="L392" s="9"/>
      <c r="M39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9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9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92" s="140">
        <f>ACOMPANHAMENTO_04[[#This Row],[QUANT]]</f>
        <v>0</v>
      </c>
    </row>
    <row r="393" spans="2:16" x14ac:dyDescent="0.25">
      <c r="B393" s="140" t="str">
        <f>IF(ACOMPANHAMENTO_04[[#This Row],[MAT]]="","",COUNTA($C$8:C393))</f>
        <v/>
      </c>
      <c r="C393" s="3"/>
      <c r="D393" s="28" t="str">
        <f>IFERROR(VLOOKUP(ACOMPANHAMENTO_04[[#This Row],[MAT]],FUNCIONARIOS[],3,FALSE),"")</f>
        <v/>
      </c>
      <c r="E393" s="28" t="str">
        <f>IFERROR(VLOOKUP(ACOMPANHAMENTO_04[[#This Row],[MAT]],FUNCIONARIOS[],4,FALSE),"")</f>
        <v/>
      </c>
      <c r="F393" s="8"/>
      <c r="G393" s="7"/>
      <c r="H393" s="28" t="str">
        <f>IFERROR(VLOOKUP(ACOMPANHAMENTO_04[[#This Row],[COD.S]],TABELA_PRODUÇÃO[[COD]:[SERVIÇOS]],3,FALSE),"")</f>
        <v/>
      </c>
      <c r="I393" s="28" t="str">
        <f>IFERROR(VLOOKUP(ACOMPANHAMENTO_04[[#This Row],[COD.S]],TABELA_PRODUÇÃO[[COD]:[UND.]],4,FALSE),"")</f>
        <v/>
      </c>
      <c r="J393" s="141"/>
      <c r="K393" s="58"/>
      <c r="L393" s="9"/>
      <c r="M39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9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9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93" s="140">
        <f>ACOMPANHAMENTO_04[[#This Row],[QUANT]]</f>
        <v>0</v>
      </c>
    </row>
    <row r="394" spans="2:16" x14ac:dyDescent="0.25">
      <c r="B394" s="140" t="str">
        <f>IF(ACOMPANHAMENTO_04[[#This Row],[MAT]]="","",COUNTA($C$8:C394))</f>
        <v/>
      </c>
      <c r="C394" s="3"/>
      <c r="D394" s="28" t="str">
        <f>IFERROR(VLOOKUP(ACOMPANHAMENTO_04[[#This Row],[MAT]],FUNCIONARIOS[],3,FALSE),"")</f>
        <v/>
      </c>
      <c r="E394" s="28" t="str">
        <f>IFERROR(VLOOKUP(ACOMPANHAMENTO_04[[#This Row],[MAT]],FUNCIONARIOS[],4,FALSE),"")</f>
        <v/>
      </c>
      <c r="F394" s="8"/>
      <c r="G394" s="7"/>
      <c r="H394" s="28" t="str">
        <f>IFERROR(VLOOKUP(ACOMPANHAMENTO_04[[#This Row],[COD.S]],TABELA_PRODUÇÃO[[COD]:[SERVIÇOS]],3,FALSE),"")</f>
        <v/>
      </c>
      <c r="I394" s="28" t="str">
        <f>IFERROR(VLOOKUP(ACOMPANHAMENTO_04[[#This Row],[COD.S]],TABELA_PRODUÇÃO[[COD]:[UND.]],4,FALSE),"")</f>
        <v/>
      </c>
      <c r="J394" s="141"/>
      <c r="K394" s="58"/>
      <c r="L394" s="9"/>
      <c r="M39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9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9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94" s="140">
        <f>ACOMPANHAMENTO_04[[#This Row],[QUANT]]</f>
        <v>0</v>
      </c>
    </row>
    <row r="395" spans="2:16" x14ac:dyDescent="0.25">
      <c r="B395" s="140" t="str">
        <f>IF(ACOMPANHAMENTO_04[[#This Row],[MAT]]="","",COUNTA($C$8:C395))</f>
        <v/>
      </c>
      <c r="C395" s="3"/>
      <c r="D395" s="28" t="str">
        <f>IFERROR(VLOOKUP(ACOMPANHAMENTO_04[[#This Row],[MAT]],FUNCIONARIOS[],3,FALSE),"")</f>
        <v/>
      </c>
      <c r="E395" s="28" t="str">
        <f>IFERROR(VLOOKUP(ACOMPANHAMENTO_04[[#This Row],[MAT]],FUNCIONARIOS[],4,FALSE),"")</f>
        <v/>
      </c>
      <c r="F395" s="8"/>
      <c r="G395" s="7"/>
      <c r="H395" s="28" t="str">
        <f>IFERROR(VLOOKUP(ACOMPANHAMENTO_04[[#This Row],[COD.S]],TABELA_PRODUÇÃO[[COD]:[SERVIÇOS]],3,FALSE),"")</f>
        <v/>
      </c>
      <c r="I395" s="28" t="str">
        <f>IFERROR(VLOOKUP(ACOMPANHAMENTO_04[[#This Row],[COD.S]],TABELA_PRODUÇÃO[[COD]:[UND.]],4,FALSE),"")</f>
        <v/>
      </c>
      <c r="J395" s="141"/>
      <c r="K395" s="58"/>
      <c r="L395" s="9"/>
      <c r="M39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9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9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95" s="140">
        <f>ACOMPANHAMENTO_04[[#This Row],[QUANT]]</f>
        <v>0</v>
      </c>
    </row>
    <row r="396" spans="2:16" x14ac:dyDescent="0.25">
      <c r="B396" s="140" t="str">
        <f>IF(ACOMPANHAMENTO_04[[#This Row],[MAT]]="","",COUNTA($C$8:C396))</f>
        <v/>
      </c>
      <c r="C396" s="3"/>
      <c r="D396" s="28" t="str">
        <f>IFERROR(VLOOKUP(ACOMPANHAMENTO_04[[#This Row],[MAT]],FUNCIONARIOS[],3,FALSE),"")</f>
        <v/>
      </c>
      <c r="E396" s="28" t="str">
        <f>IFERROR(VLOOKUP(ACOMPANHAMENTO_04[[#This Row],[MAT]],FUNCIONARIOS[],4,FALSE),"")</f>
        <v/>
      </c>
      <c r="F396" s="8"/>
      <c r="G396" s="7"/>
      <c r="H396" s="28" t="str">
        <f>IFERROR(VLOOKUP(ACOMPANHAMENTO_04[[#This Row],[COD.S]],TABELA_PRODUÇÃO[[COD]:[SERVIÇOS]],3,FALSE),"")</f>
        <v/>
      </c>
      <c r="I396" s="28" t="str">
        <f>IFERROR(VLOOKUP(ACOMPANHAMENTO_04[[#This Row],[COD.S]],TABELA_PRODUÇÃO[[COD]:[UND.]],4,FALSE),"")</f>
        <v/>
      </c>
      <c r="J396" s="141"/>
      <c r="K396" s="58"/>
      <c r="L396" s="9"/>
      <c r="M39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9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9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96" s="140">
        <f>ACOMPANHAMENTO_04[[#This Row],[QUANT]]</f>
        <v>0</v>
      </c>
    </row>
    <row r="397" spans="2:16" x14ac:dyDescent="0.25">
      <c r="B397" s="140" t="str">
        <f>IF(ACOMPANHAMENTO_04[[#This Row],[MAT]]="","",COUNTA($C$8:C397))</f>
        <v/>
      </c>
      <c r="C397" s="3"/>
      <c r="D397" s="28" t="str">
        <f>IFERROR(VLOOKUP(ACOMPANHAMENTO_04[[#This Row],[MAT]],FUNCIONARIOS[],3,FALSE),"")</f>
        <v/>
      </c>
      <c r="E397" s="28" t="str">
        <f>IFERROR(VLOOKUP(ACOMPANHAMENTO_04[[#This Row],[MAT]],FUNCIONARIOS[],4,FALSE),"")</f>
        <v/>
      </c>
      <c r="F397" s="8"/>
      <c r="G397" s="7"/>
      <c r="H397" s="28" t="str">
        <f>IFERROR(VLOOKUP(ACOMPANHAMENTO_04[[#This Row],[COD.S]],TABELA_PRODUÇÃO[[COD]:[SERVIÇOS]],3,FALSE),"")</f>
        <v/>
      </c>
      <c r="I397" s="28" t="str">
        <f>IFERROR(VLOOKUP(ACOMPANHAMENTO_04[[#This Row],[COD.S]],TABELA_PRODUÇÃO[[COD]:[UND.]],4,FALSE),"")</f>
        <v/>
      </c>
      <c r="J397" s="141"/>
      <c r="K397" s="58"/>
      <c r="L397" s="9"/>
      <c r="M39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9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9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97" s="140">
        <f>ACOMPANHAMENTO_04[[#This Row],[QUANT]]</f>
        <v>0</v>
      </c>
    </row>
    <row r="398" spans="2:16" x14ac:dyDescent="0.25">
      <c r="B398" s="140" t="str">
        <f>IF(ACOMPANHAMENTO_04[[#This Row],[MAT]]="","",COUNTA($C$8:C398))</f>
        <v/>
      </c>
      <c r="C398" s="3"/>
      <c r="D398" s="28" t="str">
        <f>IFERROR(VLOOKUP(ACOMPANHAMENTO_04[[#This Row],[MAT]],FUNCIONARIOS[],3,FALSE),"")</f>
        <v/>
      </c>
      <c r="E398" s="28" t="str">
        <f>IFERROR(VLOOKUP(ACOMPANHAMENTO_04[[#This Row],[MAT]],FUNCIONARIOS[],4,FALSE),"")</f>
        <v/>
      </c>
      <c r="F398" s="8"/>
      <c r="G398" s="7"/>
      <c r="H398" s="28" t="str">
        <f>IFERROR(VLOOKUP(ACOMPANHAMENTO_04[[#This Row],[COD.S]],TABELA_PRODUÇÃO[[COD]:[SERVIÇOS]],3,FALSE),"")</f>
        <v/>
      </c>
      <c r="I398" s="28" t="str">
        <f>IFERROR(VLOOKUP(ACOMPANHAMENTO_04[[#This Row],[COD.S]],TABELA_PRODUÇÃO[[COD]:[UND.]],4,FALSE),"")</f>
        <v/>
      </c>
      <c r="J398" s="141"/>
      <c r="K398" s="58"/>
      <c r="L398" s="9"/>
      <c r="M39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9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9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98" s="140">
        <f>ACOMPANHAMENTO_04[[#This Row],[QUANT]]</f>
        <v>0</v>
      </c>
    </row>
    <row r="399" spans="2:16" x14ac:dyDescent="0.25">
      <c r="B399" s="140" t="str">
        <f>IF(ACOMPANHAMENTO_04[[#This Row],[MAT]]="","",COUNTA($C$8:C399))</f>
        <v/>
      </c>
      <c r="C399" s="3"/>
      <c r="D399" s="28" t="str">
        <f>IFERROR(VLOOKUP(ACOMPANHAMENTO_04[[#This Row],[MAT]],FUNCIONARIOS[],3,FALSE),"")</f>
        <v/>
      </c>
      <c r="E399" s="28" t="str">
        <f>IFERROR(VLOOKUP(ACOMPANHAMENTO_04[[#This Row],[MAT]],FUNCIONARIOS[],4,FALSE),"")</f>
        <v/>
      </c>
      <c r="F399" s="8"/>
      <c r="G399" s="7"/>
      <c r="H399" s="28" t="str">
        <f>IFERROR(VLOOKUP(ACOMPANHAMENTO_04[[#This Row],[COD.S]],TABELA_PRODUÇÃO[[COD]:[SERVIÇOS]],3,FALSE),"")</f>
        <v/>
      </c>
      <c r="I399" s="28" t="str">
        <f>IFERROR(VLOOKUP(ACOMPANHAMENTO_04[[#This Row],[COD.S]],TABELA_PRODUÇÃO[[COD]:[UND.]],4,FALSE),"")</f>
        <v/>
      </c>
      <c r="J399" s="141"/>
      <c r="K399" s="58"/>
      <c r="L399" s="9"/>
      <c r="M39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39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39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399" s="140">
        <f>ACOMPANHAMENTO_04[[#This Row],[QUANT]]</f>
        <v>0</v>
      </c>
    </row>
    <row r="400" spans="2:16" x14ac:dyDescent="0.25">
      <c r="B400" s="140" t="str">
        <f>IF(ACOMPANHAMENTO_04[[#This Row],[MAT]]="","",COUNTA($C$8:C400))</f>
        <v/>
      </c>
      <c r="C400" s="3"/>
      <c r="D400" s="28" t="str">
        <f>IFERROR(VLOOKUP(ACOMPANHAMENTO_04[[#This Row],[MAT]],FUNCIONARIOS[],3,FALSE),"")</f>
        <v/>
      </c>
      <c r="E400" s="28" t="str">
        <f>IFERROR(VLOOKUP(ACOMPANHAMENTO_04[[#This Row],[MAT]],FUNCIONARIOS[],4,FALSE),"")</f>
        <v/>
      </c>
      <c r="F400" s="8"/>
      <c r="G400" s="7"/>
      <c r="H400" s="28" t="str">
        <f>IFERROR(VLOOKUP(ACOMPANHAMENTO_04[[#This Row],[COD.S]],TABELA_PRODUÇÃO[[COD]:[SERVIÇOS]],3,FALSE),"")</f>
        <v/>
      </c>
      <c r="I400" s="28" t="str">
        <f>IFERROR(VLOOKUP(ACOMPANHAMENTO_04[[#This Row],[COD.S]],TABELA_PRODUÇÃO[[COD]:[UND.]],4,FALSE),"")</f>
        <v/>
      </c>
      <c r="J400" s="141"/>
      <c r="K400" s="58"/>
      <c r="L400" s="9"/>
      <c r="M40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0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0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00" s="140">
        <f>ACOMPANHAMENTO_04[[#This Row],[QUANT]]</f>
        <v>0</v>
      </c>
    </row>
    <row r="401" spans="2:16" x14ac:dyDescent="0.25">
      <c r="B401" s="140" t="str">
        <f>IF(ACOMPANHAMENTO_04[[#This Row],[MAT]]="","",COUNTA($C$8:C401))</f>
        <v/>
      </c>
      <c r="C401" s="3"/>
      <c r="D401" s="28" t="str">
        <f>IFERROR(VLOOKUP(ACOMPANHAMENTO_04[[#This Row],[MAT]],FUNCIONARIOS[],3,FALSE),"")</f>
        <v/>
      </c>
      <c r="E401" s="28" t="str">
        <f>IFERROR(VLOOKUP(ACOMPANHAMENTO_04[[#This Row],[MAT]],FUNCIONARIOS[],4,FALSE),"")</f>
        <v/>
      </c>
      <c r="F401" s="8"/>
      <c r="G401" s="7"/>
      <c r="H401" s="28" t="str">
        <f>IFERROR(VLOOKUP(ACOMPANHAMENTO_04[[#This Row],[COD.S]],TABELA_PRODUÇÃO[[COD]:[SERVIÇOS]],3,FALSE),"")</f>
        <v/>
      </c>
      <c r="I401" s="28" t="str">
        <f>IFERROR(VLOOKUP(ACOMPANHAMENTO_04[[#This Row],[COD.S]],TABELA_PRODUÇÃO[[COD]:[UND.]],4,FALSE),"")</f>
        <v/>
      </c>
      <c r="J401" s="141"/>
      <c r="K401" s="58"/>
      <c r="L401" s="9"/>
      <c r="M40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0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0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01" s="140">
        <f>ACOMPANHAMENTO_04[[#This Row],[QUANT]]</f>
        <v>0</v>
      </c>
    </row>
    <row r="402" spans="2:16" x14ac:dyDescent="0.25">
      <c r="B402" s="140" t="str">
        <f>IF(ACOMPANHAMENTO_04[[#This Row],[MAT]]="","",COUNTA($C$8:C402))</f>
        <v/>
      </c>
      <c r="C402" s="3"/>
      <c r="D402" s="28" t="str">
        <f>IFERROR(VLOOKUP(ACOMPANHAMENTO_04[[#This Row],[MAT]],FUNCIONARIOS[],3,FALSE),"")</f>
        <v/>
      </c>
      <c r="E402" s="28" t="str">
        <f>IFERROR(VLOOKUP(ACOMPANHAMENTO_04[[#This Row],[MAT]],FUNCIONARIOS[],4,FALSE),"")</f>
        <v/>
      </c>
      <c r="F402" s="8"/>
      <c r="G402" s="7"/>
      <c r="H402" s="28" t="str">
        <f>IFERROR(VLOOKUP(ACOMPANHAMENTO_04[[#This Row],[COD.S]],TABELA_PRODUÇÃO[[COD]:[SERVIÇOS]],3,FALSE),"")</f>
        <v/>
      </c>
      <c r="I402" s="28" t="str">
        <f>IFERROR(VLOOKUP(ACOMPANHAMENTO_04[[#This Row],[COD.S]],TABELA_PRODUÇÃO[[COD]:[UND.]],4,FALSE),"")</f>
        <v/>
      </c>
      <c r="J402" s="141"/>
      <c r="K402" s="58"/>
      <c r="L402" s="9"/>
      <c r="M40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0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0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02" s="140">
        <f>ACOMPANHAMENTO_04[[#This Row],[QUANT]]</f>
        <v>0</v>
      </c>
    </row>
    <row r="403" spans="2:16" x14ac:dyDescent="0.25">
      <c r="B403" s="140" t="str">
        <f>IF(ACOMPANHAMENTO_04[[#This Row],[MAT]]="","",COUNTA($C$8:C403))</f>
        <v/>
      </c>
      <c r="C403" s="3"/>
      <c r="D403" s="28" t="str">
        <f>IFERROR(VLOOKUP(ACOMPANHAMENTO_04[[#This Row],[MAT]],FUNCIONARIOS[],3,FALSE),"")</f>
        <v/>
      </c>
      <c r="E403" s="28" t="str">
        <f>IFERROR(VLOOKUP(ACOMPANHAMENTO_04[[#This Row],[MAT]],FUNCIONARIOS[],4,FALSE),"")</f>
        <v/>
      </c>
      <c r="F403" s="8"/>
      <c r="G403" s="7"/>
      <c r="H403" s="28" t="str">
        <f>IFERROR(VLOOKUP(ACOMPANHAMENTO_04[[#This Row],[COD.S]],TABELA_PRODUÇÃO[[COD]:[SERVIÇOS]],3,FALSE),"")</f>
        <v/>
      </c>
      <c r="I403" s="28" t="str">
        <f>IFERROR(VLOOKUP(ACOMPANHAMENTO_04[[#This Row],[COD.S]],TABELA_PRODUÇÃO[[COD]:[UND.]],4,FALSE),"")</f>
        <v/>
      </c>
      <c r="J403" s="141"/>
      <c r="K403" s="58"/>
      <c r="L403" s="9"/>
      <c r="M40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0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0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03" s="140">
        <f>ACOMPANHAMENTO_04[[#This Row],[QUANT]]</f>
        <v>0</v>
      </c>
    </row>
    <row r="404" spans="2:16" x14ac:dyDescent="0.25">
      <c r="B404" s="140" t="str">
        <f>IF(ACOMPANHAMENTO_04[[#This Row],[MAT]]="","",COUNTA($C$8:C404))</f>
        <v/>
      </c>
      <c r="C404" s="3"/>
      <c r="D404" s="28" t="str">
        <f>IFERROR(VLOOKUP(ACOMPANHAMENTO_04[[#This Row],[MAT]],FUNCIONARIOS[],3,FALSE),"")</f>
        <v/>
      </c>
      <c r="E404" s="28" t="str">
        <f>IFERROR(VLOOKUP(ACOMPANHAMENTO_04[[#This Row],[MAT]],FUNCIONARIOS[],4,FALSE),"")</f>
        <v/>
      </c>
      <c r="F404" s="8"/>
      <c r="G404" s="7"/>
      <c r="H404" s="28" t="str">
        <f>IFERROR(VLOOKUP(ACOMPANHAMENTO_04[[#This Row],[COD.S]],TABELA_PRODUÇÃO[[COD]:[SERVIÇOS]],3,FALSE),"")</f>
        <v/>
      </c>
      <c r="I404" s="28" t="str">
        <f>IFERROR(VLOOKUP(ACOMPANHAMENTO_04[[#This Row],[COD.S]],TABELA_PRODUÇÃO[[COD]:[UND.]],4,FALSE),"")</f>
        <v/>
      </c>
      <c r="J404" s="141"/>
      <c r="K404" s="58"/>
      <c r="L404" s="9"/>
      <c r="M40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0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0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04" s="140">
        <f>ACOMPANHAMENTO_04[[#This Row],[QUANT]]</f>
        <v>0</v>
      </c>
    </row>
    <row r="405" spans="2:16" x14ac:dyDescent="0.25">
      <c r="B405" s="140" t="str">
        <f>IF(ACOMPANHAMENTO_04[[#This Row],[MAT]]="","",COUNTA($C$8:C405))</f>
        <v/>
      </c>
      <c r="C405" s="3"/>
      <c r="D405" s="28" t="str">
        <f>IFERROR(VLOOKUP(ACOMPANHAMENTO_04[[#This Row],[MAT]],FUNCIONARIOS[],3,FALSE),"")</f>
        <v/>
      </c>
      <c r="E405" s="28" t="str">
        <f>IFERROR(VLOOKUP(ACOMPANHAMENTO_04[[#This Row],[MAT]],FUNCIONARIOS[],4,FALSE),"")</f>
        <v/>
      </c>
      <c r="F405" s="8"/>
      <c r="G405" s="7"/>
      <c r="H405" s="28" t="str">
        <f>IFERROR(VLOOKUP(ACOMPANHAMENTO_04[[#This Row],[COD.S]],TABELA_PRODUÇÃO[[COD]:[SERVIÇOS]],3,FALSE),"")</f>
        <v/>
      </c>
      <c r="I405" s="28" t="str">
        <f>IFERROR(VLOOKUP(ACOMPANHAMENTO_04[[#This Row],[COD.S]],TABELA_PRODUÇÃO[[COD]:[UND.]],4,FALSE),"")</f>
        <v/>
      </c>
      <c r="J405" s="141"/>
      <c r="K405" s="58"/>
      <c r="L405" s="9"/>
      <c r="M40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0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0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05" s="140">
        <f>ACOMPANHAMENTO_04[[#This Row],[QUANT]]</f>
        <v>0</v>
      </c>
    </row>
    <row r="406" spans="2:16" x14ac:dyDescent="0.25">
      <c r="B406" s="140" t="str">
        <f>IF(ACOMPANHAMENTO_04[[#This Row],[MAT]]="","",COUNTA($C$8:C406))</f>
        <v/>
      </c>
      <c r="C406" s="3"/>
      <c r="D406" s="28" t="str">
        <f>IFERROR(VLOOKUP(ACOMPANHAMENTO_04[[#This Row],[MAT]],FUNCIONARIOS[],3,FALSE),"")</f>
        <v/>
      </c>
      <c r="E406" s="28" t="str">
        <f>IFERROR(VLOOKUP(ACOMPANHAMENTO_04[[#This Row],[MAT]],FUNCIONARIOS[],4,FALSE),"")</f>
        <v/>
      </c>
      <c r="F406" s="8"/>
      <c r="G406" s="7"/>
      <c r="H406" s="28" t="str">
        <f>IFERROR(VLOOKUP(ACOMPANHAMENTO_04[[#This Row],[COD.S]],TABELA_PRODUÇÃO[[COD]:[SERVIÇOS]],3,FALSE),"")</f>
        <v/>
      </c>
      <c r="I406" s="28" t="str">
        <f>IFERROR(VLOOKUP(ACOMPANHAMENTO_04[[#This Row],[COD.S]],TABELA_PRODUÇÃO[[COD]:[UND.]],4,FALSE),"")</f>
        <v/>
      </c>
      <c r="J406" s="141"/>
      <c r="K406" s="58"/>
      <c r="L406" s="9"/>
      <c r="M40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0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0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06" s="140">
        <f>ACOMPANHAMENTO_04[[#This Row],[QUANT]]</f>
        <v>0</v>
      </c>
    </row>
    <row r="407" spans="2:16" x14ac:dyDescent="0.25">
      <c r="B407" s="140" t="str">
        <f>IF(ACOMPANHAMENTO_04[[#This Row],[MAT]]="","",COUNTA($C$8:C407))</f>
        <v/>
      </c>
      <c r="C407" s="3"/>
      <c r="D407" s="28" t="str">
        <f>IFERROR(VLOOKUP(ACOMPANHAMENTO_04[[#This Row],[MAT]],FUNCIONARIOS[],3,FALSE),"")</f>
        <v/>
      </c>
      <c r="E407" s="28" t="str">
        <f>IFERROR(VLOOKUP(ACOMPANHAMENTO_04[[#This Row],[MAT]],FUNCIONARIOS[],4,FALSE),"")</f>
        <v/>
      </c>
      <c r="F407" s="8"/>
      <c r="G407" s="7"/>
      <c r="H407" s="28" t="str">
        <f>IFERROR(VLOOKUP(ACOMPANHAMENTO_04[[#This Row],[COD.S]],TABELA_PRODUÇÃO[[COD]:[SERVIÇOS]],3,FALSE),"")</f>
        <v/>
      </c>
      <c r="I407" s="28" t="str">
        <f>IFERROR(VLOOKUP(ACOMPANHAMENTO_04[[#This Row],[COD.S]],TABELA_PRODUÇÃO[[COD]:[UND.]],4,FALSE),"")</f>
        <v/>
      </c>
      <c r="J407" s="141"/>
      <c r="K407" s="58"/>
      <c r="L407" s="9"/>
      <c r="M40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0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0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07" s="140">
        <f>ACOMPANHAMENTO_04[[#This Row],[QUANT]]</f>
        <v>0</v>
      </c>
    </row>
    <row r="408" spans="2:16" x14ac:dyDescent="0.25">
      <c r="B408" s="140" t="str">
        <f>IF(ACOMPANHAMENTO_04[[#This Row],[MAT]]="","",COUNTA($C$8:C408))</f>
        <v/>
      </c>
      <c r="C408" s="3"/>
      <c r="D408" s="28" t="str">
        <f>IFERROR(VLOOKUP(ACOMPANHAMENTO_04[[#This Row],[MAT]],FUNCIONARIOS[],3,FALSE),"")</f>
        <v/>
      </c>
      <c r="E408" s="28" t="str">
        <f>IFERROR(VLOOKUP(ACOMPANHAMENTO_04[[#This Row],[MAT]],FUNCIONARIOS[],4,FALSE),"")</f>
        <v/>
      </c>
      <c r="F408" s="8"/>
      <c r="G408" s="7"/>
      <c r="H408" s="28" t="str">
        <f>IFERROR(VLOOKUP(ACOMPANHAMENTO_04[[#This Row],[COD.S]],TABELA_PRODUÇÃO[[COD]:[SERVIÇOS]],3,FALSE),"")</f>
        <v/>
      </c>
      <c r="I408" s="28" t="str">
        <f>IFERROR(VLOOKUP(ACOMPANHAMENTO_04[[#This Row],[COD.S]],TABELA_PRODUÇÃO[[COD]:[UND.]],4,FALSE),"")</f>
        <v/>
      </c>
      <c r="J408" s="141"/>
      <c r="K408" s="58"/>
      <c r="L408" s="9"/>
      <c r="M40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0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0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08" s="140">
        <f>ACOMPANHAMENTO_04[[#This Row],[QUANT]]</f>
        <v>0</v>
      </c>
    </row>
    <row r="409" spans="2:16" x14ac:dyDescent="0.25">
      <c r="B409" s="140" t="str">
        <f>IF(ACOMPANHAMENTO_04[[#This Row],[MAT]]="","",COUNTA($C$8:C409))</f>
        <v/>
      </c>
      <c r="C409" s="3"/>
      <c r="D409" s="28" t="str">
        <f>IFERROR(VLOOKUP(ACOMPANHAMENTO_04[[#This Row],[MAT]],FUNCIONARIOS[],3,FALSE),"")</f>
        <v/>
      </c>
      <c r="E409" s="28" t="str">
        <f>IFERROR(VLOOKUP(ACOMPANHAMENTO_04[[#This Row],[MAT]],FUNCIONARIOS[],4,FALSE),"")</f>
        <v/>
      </c>
      <c r="F409" s="8"/>
      <c r="G409" s="7"/>
      <c r="H409" s="28" t="str">
        <f>IFERROR(VLOOKUP(ACOMPANHAMENTO_04[[#This Row],[COD.S]],TABELA_PRODUÇÃO[[COD]:[SERVIÇOS]],3,FALSE),"")</f>
        <v/>
      </c>
      <c r="I409" s="28" t="str">
        <f>IFERROR(VLOOKUP(ACOMPANHAMENTO_04[[#This Row],[COD.S]],TABELA_PRODUÇÃO[[COD]:[UND.]],4,FALSE),"")</f>
        <v/>
      </c>
      <c r="J409" s="141"/>
      <c r="K409" s="58"/>
      <c r="L409" s="9"/>
      <c r="M40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0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0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09" s="140">
        <f>ACOMPANHAMENTO_04[[#This Row],[QUANT]]</f>
        <v>0</v>
      </c>
    </row>
    <row r="410" spans="2:16" x14ac:dyDescent="0.25">
      <c r="B410" s="140" t="str">
        <f>IF(ACOMPANHAMENTO_04[[#This Row],[MAT]]="","",COUNTA($C$8:C410))</f>
        <v/>
      </c>
      <c r="C410" s="3"/>
      <c r="D410" s="28" t="str">
        <f>IFERROR(VLOOKUP(ACOMPANHAMENTO_04[[#This Row],[MAT]],FUNCIONARIOS[],3,FALSE),"")</f>
        <v/>
      </c>
      <c r="E410" s="28" t="str">
        <f>IFERROR(VLOOKUP(ACOMPANHAMENTO_04[[#This Row],[MAT]],FUNCIONARIOS[],4,FALSE),"")</f>
        <v/>
      </c>
      <c r="F410" s="8"/>
      <c r="G410" s="7"/>
      <c r="H410" s="28" t="str">
        <f>IFERROR(VLOOKUP(ACOMPANHAMENTO_04[[#This Row],[COD.S]],TABELA_PRODUÇÃO[[COD]:[SERVIÇOS]],3,FALSE),"")</f>
        <v/>
      </c>
      <c r="I410" s="28" t="str">
        <f>IFERROR(VLOOKUP(ACOMPANHAMENTO_04[[#This Row],[COD.S]],TABELA_PRODUÇÃO[[COD]:[UND.]],4,FALSE),"")</f>
        <v/>
      </c>
      <c r="J410" s="141"/>
      <c r="K410" s="58"/>
      <c r="L410" s="9"/>
      <c r="M41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1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1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10" s="140">
        <f>ACOMPANHAMENTO_04[[#This Row],[QUANT]]</f>
        <v>0</v>
      </c>
    </row>
    <row r="411" spans="2:16" x14ac:dyDescent="0.25">
      <c r="B411" s="140" t="str">
        <f>IF(ACOMPANHAMENTO_04[[#This Row],[MAT]]="","",COUNTA($C$8:C411))</f>
        <v/>
      </c>
      <c r="C411" s="3"/>
      <c r="D411" s="28" t="str">
        <f>IFERROR(VLOOKUP(ACOMPANHAMENTO_04[[#This Row],[MAT]],FUNCIONARIOS[],3,FALSE),"")</f>
        <v/>
      </c>
      <c r="E411" s="28" t="str">
        <f>IFERROR(VLOOKUP(ACOMPANHAMENTO_04[[#This Row],[MAT]],FUNCIONARIOS[],4,FALSE),"")</f>
        <v/>
      </c>
      <c r="F411" s="8"/>
      <c r="G411" s="7"/>
      <c r="H411" s="28" t="str">
        <f>IFERROR(VLOOKUP(ACOMPANHAMENTO_04[[#This Row],[COD.S]],TABELA_PRODUÇÃO[[COD]:[SERVIÇOS]],3,FALSE),"")</f>
        <v/>
      </c>
      <c r="I411" s="28" t="str">
        <f>IFERROR(VLOOKUP(ACOMPANHAMENTO_04[[#This Row],[COD.S]],TABELA_PRODUÇÃO[[COD]:[UND.]],4,FALSE),"")</f>
        <v/>
      </c>
      <c r="J411" s="141"/>
      <c r="K411" s="58"/>
      <c r="L411" s="9"/>
      <c r="M41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1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1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11" s="140">
        <f>ACOMPANHAMENTO_04[[#This Row],[QUANT]]</f>
        <v>0</v>
      </c>
    </row>
    <row r="412" spans="2:16" x14ac:dyDescent="0.25">
      <c r="B412" s="140" t="str">
        <f>IF(ACOMPANHAMENTO_04[[#This Row],[MAT]]="","",COUNTA($C$8:C412))</f>
        <v/>
      </c>
      <c r="C412" s="3"/>
      <c r="D412" s="28" t="str">
        <f>IFERROR(VLOOKUP(ACOMPANHAMENTO_04[[#This Row],[MAT]],FUNCIONARIOS[],3,FALSE),"")</f>
        <v/>
      </c>
      <c r="E412" s="28" t="str">
        <f>IFERROR(VLOOKUP(ACOMPANHAMENTO_04[[#This Row],[MAT]],FUNCIONARIOS[],4,FALSE),"")</f>
        <v/>
      </c>
      <c r="F412" s="8"/>
      <c r="G412" s="7"/>
      <c r="H412" s="28" t="str">
        <f>IFERROR(VLOOKUP(ACOMPANHAMENTO_04[[#This Row],[COD.S]],TABELA_PRODUÇÃO[[COD]:[SERVIÇOS]],3,FALSE),"")</f>
        <v/>
      </c>
      <c r="I412" s="28" t="str">
        <f>IFERROR(VLOOKUP(ACOMPANHAMENTO_04[[#This Row],[COD.S]],TABELA_PRODUÇÃO[[COD]:[UND.]],4,FALSE),"")</f>
        <v/>
      </c>
      <c r="J412" s="141"/>
      <c r="K412" s="58"/>
      <c r="L412" s="9"/>
      <c r="M41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1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1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12" s="140">
        <f>ACOMPANHAMENTO_04[[#This Row],[QUANT]]</f>
        <v>0</v>
      </c>
    </row>
    <row r="413" spans="2:16" x14ac:dyDescent="0.25">
      <c r="B413" s="140" t="str">
        <f>IF(ACOMPANHAMENTO_04[[#This Row],[MAT]]="","",COUNTA($C$8:C413))</f>
        <v/>
      </c>
      <c r="C413" s="3"/>
      <c r="D413" s="28" t="str">
        <f>IFERROR(VLOOKUP(ACOMPANHAMENTO_04[[#This Row],[MAT]],FUNCIONARIOS[],3,FALSE),"")</f>
        <v/>
      </c>
      <c r="E413" s="28" t="str">
        <f>IFERROR(VLOOKUP(ACOMPANHAMENTO_04[[#This Row],[MAT]],FUNCIONARIOS[],4,FALSE),"")</f>
        <v/>
      </c>
      <c r="F413" s="8"/>
      <c r="G413" s="7"/>
      <c r="H413" s="28" t="str">
        <f>IFERROR(VLOOKUP(ACOMPANHAMENTO_04[[#This Row],[COD.S]],TABELA_PRODUÇÃO[[COD]:[SERVIÇOS]],3,FALSE),"")</f>
        <v/>
      </c>
      <c r="I413" s="28" t="str">
        <f>IFERROR(VLOOKUP(ACOMPANHAMENTO_04[[#This Row],[COD.S]],TABELA_PRODUÇÃO[[COD]:[UND.]],4,FALSE),"")</f>
        <v/>
      </c>
      <c r="J413" s="141"/>
      <c r="K413" s="58"/>
      <c r="L413" s="9"/>
      <c r="M41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1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1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13" s="140">
        <f>ACOMPANHAMENTO_04[[#This Row],[QUANT]]</f>
        <v>0</v>
      </c>
    </row>
    <row r="414" spans="2:16" x14ac:dyDescent="0.25">
      <c r="B414" s="140" t="str">
        <f>IF(ACOMPANHAMENTO_04[[#This Row],[MAT]]="","",COUNTA($C$8:C414))</f>
        <v/>
      </c>
      <c r="C414" s="3"/>
      <c r="D414" s="28" t="str">
        <f>IFERROR(VLOOKUP(ACOMPANHAMENTO_04[[#This Row],[MAT]],FUNCIONARIOS[],3,FALSE),"")</f>
        <v/>
      </c>
      <c r="E414" s="28" t="str">
        <f>IFERROR(VLOOKUP(ACOMPANHAMENTO_04[[#This Row],[MAT]],FUNCIONARIOS[],4,FALSE),"")</f>
        <v/>
      </c>
      <c r="F414" s="8"/>
      <c r="G414" s="7"/>
      <c r="H414" s="28" t="str">
        <f>IFERROR(VLOOKUP(ACOMPANHAMENTO_04[[#This Row],[COD.S]],TABELA_PRODUÇÃO[[COD]:[SERVIÇOS]],3,FALSE),"")</f>
        <v/>
      </c>
      <c r="I414" s="28" t="str">
        <f>IFERROR(VLOOKUP(ACOMPANHAMENTO_04[[#This Row],[COD.S]],TABELA_PRODUÇÃO[[COD]:[UND.]],4,FALSE),"")</f>
        <v/>
      </c>
      <c r="J414" s="141"/>
      <c r="K414" s="58"/>
      <c r="L414" s="9"/>
      <c r="M41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1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1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14" s="140">
        <f>ACOMPANHAMENTO_04[[#This Row],[QUANT]]</f>
        <v>0</v>
      </c>
    </row>
    <row r="415" spans="2:16" x14ac:dyDescent="0.25">
      <c r="B415" s="140" t="str">
        <f>IF(ACOMPANHAMENTO_04[[#This Row],[MAT]]="","",COUNTA($C$8:C415))</f>
        <v/>
      </c>
      <c r="C415" s="3"/>
      <c r="D415" s="28" t="str">
        <f>IFERROR(VLOOKUP(ACOMPANHAMENTO_04[[#This Row],[MAT]],FUNCIONARIOS[],3,FALSE),"")</f>
        <v/>
      </c>
      <c r="E415" s="28" t="str">
        <f>IFERROR(VLOOKUP(ACOMPANHAMENTO_04[[#This Row],[MAT]],FUNCIONARIOS[],4,FALSE),"")</f>
        <v/>
      </c>
      <c r="F415" s="8"/>
      <c r="G415" s="7"/>
      <c r="H415" s="28" t="str">
        <f>IFERROR(VLOOKUP(ACOMPANHAMENTO_04[[#This Row],[COD.S]],TABELA_PRODUÇÃO[[COD]:[SERVIÇOS]],3,FALSE),"")</f>
        <v/>
      </c>
      <c r="I415" s="28" t="str">
        <f>IFERROR(VLOOKUP(ACOMPANHAMENTO_04[[#This Row],[COD.S]],TABELA_PRODUÇÃO[[COD]:[UND.]],4,FALSE),"")</f>
        <v/>
      </c>
      <c r="J415" s="141"/>
      <c r="K415" s="58"/>
      <c r="L415" s="9"/>
      <c r="M41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1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1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15" s="140">
        <f>ACOMPANHAMENTO_04[[#This Row],[QUANT]]</f>
        <v>0</v>
      </c>
    </row>
    <row r="416" spans="2:16" x14ac:dyDescent="0.25">
      <c r="B416" s="140" t="str">
        <f>IF(ACOMPANHAMENTO_04[[#This Row],[MAT]]="","",COUNTA($C$8:C416))</f>
        <v/>
      </c>
      <c r="C416" s="3"/>
      <c r="D416" s="28" t="str">
        <f>IFERROR(VLOOKUP(ACOMPANHAMENTO_04[[#This Row],[MAT]],FUNCIONARIOS[],3,FALSE),"")</f>
        <v/>
      </c>
      <c r="E416" s="28" t="str">
        <f>IFERROR(VLOOKUP(ACOMPANHAMENTO_04[[#This Row],[MAT]],FUNCIONARIOS[],4,FALSE),"")</f>
        <v/>
      </c>
      <c r="F416" s="8"/>
      <c r="G416" s="7"/>
      <c r="H416" s="28" t="str">
        <f>IFERROR(VLOOKUP(ACOMPANHAMENTO_04[[#This Row],[COD.S]],TABELA_PRODUÇÃO[[COD]:[SERVIÇOS]],3,FALSE),"")</f>
        <v/>
      </c>
      <c r="I416" s="28" t="str">
        <f>IFERROR(VLOOKUP(ACOMPANHAMENTO_04[[#This Row],[COD.S]],TABELA_PRODUÇÃO[[COD]:[UND.]],4,FALSE),"")</f>
        <v/>
      </c>
      <c r="J416" s="141"/>
      <c r="K416" s="58"/>
      <c r="L416" s="9"/>
      <c r="M41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1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1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16" s="140">
        <f>ACOMPANHAMENTO_04[[#This Row],[QUANT]]</f>
        <v>0</v>
      </c>
    </row>
    <row r="417" spans="2:16" x14ac:dyDescent="0.25">
      <c r="B417" s="140" t="str">
        <f>IF(ACOMPANHAMENTO_04[[#This Row],[MAT]]="","",COUNTA($C$8:C417))</f>
        <v/>
      </c>
      <c r="C417" s="3"/>
      <c r="D417" s="28" t="str">
        <f>IFERROR(VLOOKUP(ACOMPANHAMENTO_04[[#This Row],[MAT]],FUNCIONARIOS[],3,FALSE),"")</f>
        <v/>
      </c>
      <c r="E417" s="28" t="str">
        <f>IFERROR(VLOOKUP(ACOMPANHAMENTO_04[[#This Row],[MAT]],FUNCIONARIOS[],4,FALSE),"")</f>
        <v/>
      </c>
      <c r="F417" s="8"/>
      <c r="G417" s="7"/>
      <c r="H417" s="28" t="str">
        <f>IFERROR(VLOOKUP(ACOMPANHAMENTO_04[[#This Row],[COD.S]],TABELA_PRODUÇÃO[[COD]:[SERVIÇOS]],3,FALSE),"")</f>
        <v/>
      </c>
      <c r="I417" s="28" t="str">
        <f>IFERROR(VLOOKUP(ACOMPANHAMENTO_04[[#This Row],[COD.S]],TABELA_PRODUÇÃO[[COD]:[UND.]],4,FALSE),"")</f>
        <v/>
      </c>
      <c r="J417" s="141"/>
      <c r="K417" s="58"/>
      <c r="L417" s="9"/>
      <c r="M41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1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1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17" s="140">
        <f>ACOMPANHAMENTO_04[[#This Row],[QUANT]]</f>
        <v>0</v>
      </c>
    </row>
    <row r="418" spans="2:16" x14ac:dyDescent="0.25">
      <c r="B418" s="140" t="str">
        <f>IF(ACOMPANHAMENTO_04[[#This Row],[MAT]]="","",COUNTA($C$8:C418))</f>
        <v/>
      </c>
      <c r="C418" s="3"/>
      <c r="D418" s="28" t="str">
        <f>IFERROR(VLOOKUP(ACOMPANHAMENTO_04[[#This Row],[MAT]],FUNCIONARIOS[],3,FALSE),"")</f>
        <v/>
      </c>
      <c r="E418" s="28" t="str">
        <f>IFERROR(VLOOKUP(ACOMPANHAMENTO_04[[#This Row],[MAT]],FUNCIONARIOS[],4,FALSE),"")</f>
        <v/>
      </c>
      <c r="F418" s="8"/>
      <c r="G418" s="7"/>
      <c r="H418" s="28" t="str">
        <f>IFERROR(VLOOKUP(ACOMPANHAMENTO_04[[#This Row],[COD.S]],TABELA_PRODUÇÃO[[COD]:[SERVIÇOS]],3,FALSE),"")</f>
        <v/>
      </c>
      <c r="I418" s="28" t="str">
        <f>IFERROR(VLOOKUP(ACOMPANHAMENTO_04[[#This Row],[COD.S]],TABELA_PRODUÇÃO[[COD]:[UND.]],4,FALSE),"")</f>
        <v/>
      </c>
      <c r="J418" s="141"/>
      <c r="K418" s="58"/>
      <c r="L418" s="9"/>
      <c r="M41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1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1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18" s="140">
        <f>ACOMPANHAMENTO_04[[#This Row],[QUANT]]</f>
        <v>0</v>
      </c>
    </row>
    <row r="419" spans="2:16" x14ac:dyDescent="0.25">
      <c r="B419" s="140" t="str">
        <f>IF(ACOMPANHAMENTO_04[[#This Row],[MAT]]="","",COUNTA($C$8:C419))</f>
        <v/>
      </c>
      <c r="C419" s="3"/>
      <c r="D419" s="28" t="str">
        <f>IFERROR(VLOOKUP(ACOMPANHAMENTO_04[[#This Row],[MAT]],FUNCIONARIOS[],3,FALSE),"")</f>
        <v/>
      </c>
      <c r="E419" s="28" t="str">
        <f>IFERROR(VLOOKUP(ACOMPANHAMENTO_04[[#This Row],[MAT]],FUNCIONARIOS[],4,FALSE),"")</f>
        <v/>
      </c>
      <c r="F419" s="8"/>
      <c r="G419" s="7"/>
      <c r="H419" s="28" t="str">
        <f>IFERROR(VLOOKUP(ACOMPANHAMENTO_04[[#This Row],[COD.S]],TABELA_PRODUÇÃO[[COD]:[SERVIÇOS]],3,FALSE),"")</f>
        <v/>
      </c>
      <c r="I419" s="28" t="str">
        <f>IFERROR(VLOOKUP(ACOMPANHAMENTO_04[[#This Row],[COD.S]],TABELA_PRODUÇÃO[[COD]:[UND.]],4,FALSE),"")</f>
        <v/>
      </c>
      <c r="J419" s="141"/>
      <c r="K419" s="58"/>
      <c r="L419" s="9"/>
      <c r="M41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1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1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19" s="140">
        <f>ACOMPANHAMENTO_04[[#This Row],[QUANT]]</f>
        <v>0</v>
      </c>
    </row>
    <row r="420" spans="2:16" x14ac:dyDescent="0.25">
      <c r="B420" s="140" t="str">
        <f>IF(ACOMPANHAMENTO_04[[#This Row],[MAT]]="","",COUNTA($C$8:C420))</f>
        <v/>
      </c>
      <c r="C420" s="3"/>
      <c r="D420" s="28" t="str">
        <f>IFERROR(VLOOKUP(ACOMPANHAMENTO_04[[#This Row],[MAT]],FUNCIONARIOS[],3,FALSE),"")</f>
        <v/>
      </c>
      <c r="E420" s="28" t="str">
        <f>IFERROR(VLOOKUP(ACOMPANHAMENTO_04[[#This Row],[MAT]],FUNCIONARIOS[],4,FALSE),"")</f>
        <v/>
      </c>
      <c r="F420" s="8"/>
      <c r="G420" s="7"/>
      <c r="H420" s="28" t="str">
        <f>IFERROR(VLOOKUP(ACOMPANHAMENTO_04[[#This Row],[COD.S]],TABELA_PRODUÇÃO[[COD]:[SERVIÇOS]],3,FALSE),"")</f>
        <v/>
      </c>
      <c r="I420" s="28" t="str">
        <f>IFERROR(VLOOKUP(ACOMPANHAMENTO_04[[#This Row],[COD.S]],TABELA_PRODUÇÃO[[COD]:[UND.]],4,FALSE),"")</f>
        <v/>
      </c>
      <c r="J420" s="141"/>
      <c r="K420" s="58"/>
      <c r="L420" s="9"/>
      <c r="M42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2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2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20" s="140">
        <f>ACOMPANHAMENTO_04[[#This Row],[QUANT]]</f>
        <v>0</v>
      </c>
    </row>
    <row r="421" spans="2:16" x14ac:dyDescent="0.25">
      <c r="B421" s="140" t="str">
        <f>IF(ACOMPANHAMENTO_04[[#This Row],[MAT]]="","",COUNTA($C$8:C421))</f>
        <v/>
      </c>
      <c r="C421" s="3"/>
      <c r="D421" s="28" t="str">
        <f>IFERROR(VLOOKUP(ACOMPANHAMENTO_04[[#This Row],[MAT]],FUNCIONARIOS[],3,FALSE),"")</f>
        <v/>
      </c>
      <c r="E421" s="28" t="str">
        <f>IFERROR(VLOOKUP(ACOMPANHAMENTO_04[[#This Row],[MAT]],FUNCIONARIOS[],4,FALSE),"")</f>
        <v/>
      </c>
      <c r="F421" s="8"/>
      <c r="G421" s="7"/>
      <c r="H421" s="28" t="str">
        <f>IFERROR(VLOOKUP(ACOMPANHAMENTO_04[[#This Row],[COD.S]],TABELA_PRODUÇÃO[[COD]:[SERVIÇOS]],3,FALSE),"")</f>
        <v/>
      </c>
      <c r="I421" s="28" t="str">
        <f>IFERROR(VLOOKUP(ACOMPANHAMENTO_04[[#This Row],[COD.S]],TABELA_PRODUÇÃO[[COD]:[UND.]],4,FALSE),"")</f>
        <v/>
      </c>
      <c r="J421" s="141"/>
      <c r="K421" s="58"/>
      <c r="L421" s="9"/>
      <c r="M42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2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2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21" s="140">
        <f>ACOMPANHAMENTO_04[[#This Row],[QUANT]]</f>
        <v>0</v>
      </c>
    </row>
    <row r="422" spans="2:16" x14ac:dyDescent="0.25">
      <c r="B422" s="140" t="str">
        <f>IF(ACOMPANHAMENTO_04[[#This Row],[MAT]]="","",COUNTA($C$8:C422))</f>
        <v/>
      </c>
      <c r="C422" s="3"/>
      <c r="D422" s="28" t="str">
        <f>IFERROR(VLOOKUP(ACOMPANHAMENTO_04[[#This Row],[MAT]],FUNCIONARIOS[],3,FALSE),"")</f>
        <v/>
      </c>
      <c r="E422" s="28" t="str">
        <f>IFERROR(VLOOKUP(ACOMPANHAMENTO_04[[#This Row],[MAT]],FUNCIONARIOS[],4,FALSE),"")</f>
        <v/>
      </c>
      <c r="F422" s="8"/>
      <c r="G422" s="7"/>
      <c r="H422" s="28" t="str">
        <f>IFERROR(VLOOKUP(ACOMPANHAMENTO_04[[#This Row],[COD.S]],TABELA_PRODUÇÃO[[COD]:[SERVIÇOS]],3,FALSE),"")</f>
        <v/>
      </c>
      <c r="I422" s="28" t="str">
        <f>IFERROR(VLOOKUP(ACOMPANHAMENTO_04[[#This Row],[COD.S]],TABELA_PRODUÇÃO[[COD]:[UND.]],4,FALSE),"")</f>
        <v/>
      </c>
      <c r="J422" s="141"/>
      <c r="K422" s="58"/>
      <c r="L422" s="9"/>
      <c r="M42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2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2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22" s="140">
        <f>ACOMPANHAMENTO_04[[#This Row],[QUANT]]</f>
        <v>0</v>
      </c>
    </row>
    <row r="423" spans="2:16" x14ac:dyDescent="0.25">
      <c r="B423" s="140" t="str">
        <f>IF(ACOMPANHAMENTO_04[[#This Row],[MAT]]="","",COUNTA($C$8:C423))</f>
        <v/>
      </c>
      <c r="C423" s="3"/>
      <c r="D423" s="28" t="str">
        <f>IFERROR(VLOOKUP(ACOMPANHAMENTO_04[[#This Row],[MAT]],FUNCIONARIOS[],3,FALSE),"")</f>
        <v/>
      </c>
      <c r="E423" s="28" t="str">
        <f>IFERROR(VLOOKUP(ACOMPANHAMENTO_04[[#This Row],[MAT]],FUNCIONARIOS[],4,FALSE),"")</f>
        <v/>
      </c>
      <c r="F423" s="8"/>
      <c r="G423" s="7"/>
      <c r="H423" s="28" t="str">
        <f>IFERROR(VLOOKUP(ACOMPANHAMENTO_04[[#This Row],[COD.S]],TABELA_PRODUÇÃO[[COD]:[SERVIÇOS]],3,FALSE),"")</f>
        <v/>
      </c>
      <c r="I423" s="28" t="str">
        <f>IFERROR(VLOOKUP(ACOMPANHAMENTO_04[[#This Row],[COD.S]],TABELA_PRODUÇÃO[[COD]:[UND.]],4,FALSE),"")</f>
        <v/>
      </c>
      <c r="J423" s="141"/>
      <c r="K423" s="58"/>
      <c r="L423" s="9"/>
      <c r="M42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2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2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23" s="140">
        <f>ACOMPANHAMENTO_04[[#This Row],[QUANT]]</f>
        <v>0</v>
      </c>
    </row>
    <row r="424" spans="2:16" x14ac:dyDescent="0.25">
      <c r="B424" s="140" t="str">
        <f>IF(ACOMPANHAMENTO_04[[#This Row],[MAT]]="","",COUNTA($C$8:C424))</f>
        <v/>
      </c>
      <c r="C424" s="3"/>
      <c r="D424" s="28" t="str">
        <f>IFERROR(VLOOKUP(ACOMPANHAMENTO_04[[#This Row],[MAT]],FUNCIONARIOS[],3,FALSE),"")</f>
        <v/>
      </c>
      <c r="E424" s="28" t="str">
        <f>IFERROR(VLOOKUP(ACOMPANHAMENTO_04[[#This Row],[MAT]],FUNCIONARIOS[],4,FALSE),"")</f>
        <v/>
      </c>
      <c r="F424" s="8"/>
      <c r="G424" s="7"/>
      <c r="H424" s="28" t="str">
        <f>IFERROR(VLOOKUP(ACOMPANHAMENTO_04[[#This Row],[COD.S]],TABELA_PRODUÇÃO[[COD]:[SERVIÇOS]],3,FALSE),"")</f>
        <v/>
      </c>
      <c r="I424" s="28" t="str">
        <f>IFERROR(VLOOKUP(ACOMPANHAMENTO_04[[#This Row],[COD.S]],TABELA_PRODUÇÃO[[COD]:[UND.]],4,FALSE),"")</f>
        <v/>
      </c>
      <c r="J424" s="141"/>
      <c r="K424" s="58"/>
      <c r="L424" s="9"/>
      <c r="M42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2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2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24" s="140">
        <f>ACOMPANHAMENTO_04[[#This Row],[QUANT]]</f>
        <v>0</v>
      </c>
    </row>
    <row r="425" spans="2:16" x14ac:dyDescent="0.25">
      <c r="B425" s="140" t="str">
        <f>IF(ACOMPANHAMENTO_04[[#This Row],[MAT]]="","",COUNTA($C$8:C425))</f>
        <v/>
      </c>
      <c r="C425" s="3"/>
      <c r="D425" s="28" t="str">
        <f>IFERROR(VLOOKUP(ACOMPANHAMENTO_04[[#This Row],[MAT]],FUNCIONARIOS[],3,FALSE),"")</f>
        <v/>
      </c>
      <c r="E425" s="28" t="str">
        <f>IFERROR(VLOOKUP(ACOMPANHAMENTO_04[[#This Row],[MAT]],FUNCIONARIOS[],4,FALSE),"")</f>
        <v/>
      </c>
      <c r="F425" s="8"/>
      <c r="G425" s="7"/>
      <c r="H425" s="28" t="str">
        <f>IFERROR(VLOOKUP(ACOMPANHAMENTO_04[[#This Row],[COD.S]],TABELA_PRODUÇÃO[[COD]:[SERVIÇOS]],3,FALSE),"")</f>
        <v/>
      </c>
      <c r="I425" s="28" t="str">
        <f>IFERROR(VLOOKUP(ACOMPANHAMENTO_04[[#This Row],[COD.S]],TABELA_PRODUÇÃO[[COD]:[UND.]],4,FALSE),"")</f>
        <v/>
      </c>
      <c r="J425" s="141"/>
      <c r="K425" s="58"/>
      <c r="L425" s="9"/>
      <c r="M42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2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2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25" s="140">
        <f>ACOMPANHAMENTO_04[[#This Row],[QUANT]]</f>
        <v>0</v>
      </c>
    </row>
    <row r="426" spans="2:16" x14ac:dyDescent="0.25">
      <c r="B426" s="140" t="str">
        <f>IF(ACOMPANHAMENTO_04[[#This Row],[MAT]]="","",COUNTA($C$8:C426))</f>
        <v/>
      </c>
      <c r="C426" s="3"/>
      <c r="D426" s="28" t="str">
        <f>IFERROR(VLOOKUP(ACOMPANHAMENTO_04[[#This Row],[MAT]],FUNCIONARIOS[],3,FALSE),"")</f>
        <v/>
      </c>
      <c r="E426" s="28" t="str">
        <f>IFERROR(VLOOKUP(ACOMPANHAMENTO_04[[#This Row],[MAT]],FUNCIONARIOS[],4,FALSE),"")</f>
        <v/>
      </c>
      <c r="F426" s="8"/>
      <c r="G426" s="7"/>
      <c r="H426" s="28" t="str">
        <f>IFERROR(VLOOKUP(ACOMPANHAMENTO_04[[#This Row],[COD.S]],TABELA_PRODUÇÃO[[COD]:[SERVIÇOS]],3,FALSE),"")</f>
        <v/>
      </c>
      <c r="I426" s="28" t="str">
        <f>IFERROR(VLOOKUP(ACOMPANHAMENTO_04[[#This Row],[COD.S]],TABELA_PRODUÇÃO[[COD]:[UND.]],4,FALSE),"")</f>
        <v/>
      </c>
      <c r="J426" s="141"/>
      <c r="K426" s="58"/>
      <c r="L426" s="9"/>
      <c r="M42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2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2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26" s="140">
        <f>ACOMPANHAMENTO_04[[#This Row],[QUANT]]</f>
        <v>0</v>
      </c>
    </row>
    <row r="427" spans="2:16" x14ac:dyDescent="0.25">
      <c r="B427" s="140" t="str">
        <f>IF(ACOMPANHAMENTO_04[[#This Row],[MAT]]="","",COUNTA($C$8:C427))</f>
        <v/>
      </c>
      <c r="C427" s="3"/>
      <c r="D427" s="28" t="str">
        <f>IFERROR(VLOOKUP(ACOMPANHAMENTO_04[[#This Row],[MAT]],FUNCIONARIOS[],3,FALSE),"")</f>
        <v/>
      </c>
      <c r="E427" s="28" t="str">
        <f>IFERROR(VLOOKUP(ACOMPANHAMENTO_04[[#This Row],[MAT]],FUNCIONARIOS[],4,FALSE),"")</f>
        <v/>
      </c>
      <c r="F427" s="8"/>
      <c r="G427" s="7"/>
      <c r="H427" s="28" t="str">
        <f>IFERROR(VLOOKUP(ACOMPANHAMENTO_04[[#This Row],[COD.S]],TABELA_PRODUÇÃO[[COD]:[SERVIÇOS]],3,FALSE),"")</f>
        <v/>
      </c>
      <c r="I427" s="28" t="str">
        <f>IFERROR(VLOOKUP(ACOMPANHAMENTO_04[[#This Row],[COD.S]],TABELA_PRODUÇÃO[[COD]:[UND.]],4,FALSE),"")</f>
        <v/>
      </c>
      <c r="J427" s="141"/>
      <c r="K427" s="58"/>
      <c r="L427" s="9"/>
      <c r="M42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2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2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27" s="140">
        <f>ACOMPANHAMENTO_04[[#This Row],[QUANT]]</f>
        <v>0</v>
      </c>
    </row>
    <row r="428" spans="2:16" x14ac:dyDescent="0.25">
      <c r="B428" s="140" t="str">
        <f>IF(ACOMPANHAMENTO_04[[#This Row],[MAT]]="","",COUNTA($C$8:C428))</f>
        <v/>
      </c>
      <c r="C428" s="3"/>
      <c r="D428" s="28" t="str">
        <f>IFERROR(VLOOKUP(ACOMPANHAMENTO_04[[#This Row],[MAT]],FUNCIONARIOS[],3,FALSE),"")</f>
        <v/>
      </c>
      <c r="E428" s="28" t="str">
        <f>IFERROR(VLOOKUP(ACOMPANHAMENTO_04[[#This Row],[MAT]],FUNCIONARIOS[],4,FALSE),"")</f>
        <v/>
      </c>
      <c r="F428" s="8"/>
      <c r="G428" s="7"/>
      <c r="H428" s="28" t="str">
        <f>IFERROR(VLOOKUP(ACOMPANHAMENTO_04[[#This Row],[COD.S]],TABELA_PRODUÇÃO[[COD]:[SERVIÇOS]],3,FALSE),"")</f>
        <v/>
      </c>
      <c r="I428" s="28" t="str">
        <f>IFERROR(VLOOKUP(ACOMPANHAMENTO_04[[#This Row],[COD.S]],TABELA_PRODUÇÃO[[COD]:[UND.]],4,FALSE),"")</f>
        <v/>
      </c>
      <c r="J428" s="141"/>
      <c r="K428" s="58"/>
      <c r="L428" s="9"/>
      <c r="M42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2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2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28" s="140">
        <f>ACOMPANHAMENTO_04[[#This Row],[QUANT]]</f>
        <v>0</v>
      </c>
    </row>
    <row r="429" spans="2:16" x14ac:dyDescent="0.25">
      <c r="B429" s="140" t="str">
        <f>IF(ACOMPANHAMENTO_04[[#This Row],[MAT]]="","",COUNTA($C$8:C429))</f>
        <v/>
      </c>
      <c r="C429" s="3"/>
      <c r="D429" s="28" t="str">
        <f>IFERROR(VLOOKUP(ACOMPANHAMENTO_04[[#This Row],[MAT]],FUNCIONARIOS[],3,FALSE),"")</f>
        <v/>
      </c>
      <c r="E429" s="28" t="str">
        <f>IFERROR(VLOOKUP(ACOMPANHAMENTO_04[[#This Row],[MAT]],FUNCIONARIOS[],4,FALSE),"")</f>
        <v/>
      </c>
      <c r="F429" s="8"/>
      <c r="G429" s="7"/>
      <c r="H429" s="28" t="str">
        <f>IFERROR(VLOOKUP(ACOMPANHAMENTO_04[[#This Row],[COD.S]],TABELA_PRODUÇÃO[[COD]:[SERVIÇOS]],3,FALSE),"")</f>
        <v/>
      </c>
      <c r="I429" s="28" t="str">
        <f>IFERROR(VLOOKUP(ACOMPANHAMENTO_04[[#This Row],[COD.S]],TABELA_PRODUÇÃO[[COD]:[UND.]],4,FALSE),"")</f>
        <v/>
      </c>
      <c r="J429" s="141"/>
      <c r="K429" s="58"/>
      <c r="L429" s="9"/>
      <c r="M42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2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2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29" s="140">
        <f>ACOMPANHAMENTO_04[[#This Row],[QUANT]]</f>
        <v>0</v>
      </c>
    </row>
    <row r="430" spans="2:16" x14ac:dyDescent="0.25">
      <c r="B430" s="140" t="str">
        <f>IF(ACOMPANHAMENTO_04[[#This Row],[MAT]]="","",COUNTA($C$8:C430))</f>
        <v/>
      </c>
      <c r="C430" s="3"/>
      <c r="D430" s="28" t="str">
        <f>IFERROR(VLOOKUP(ACOMPANHAMENTO_04[[#This Row],[MAT]],FUNCIONARIOS[],3,FALSE),"")</f>
        <v/>
      </c>
      <c r="E430" s="28" t="str">
        <f>IFERROR(VLOOKUP(ACOMPANHAMENTO_04[[#This Row],[MAT]],FUNCIONARIOS[],4,FALSE),"")</f>
        <v/>
      </c>
      <c r="F430" s="8"/>
      <c r="G430" s="7"/>
      <c r="H430" s="28" t="str">
        <f>IFERROR(VLOOKUP(ACOMPANHAMENTO_04[[#This Row],[COD.S]],TABELA_PRODUÇÃO[[COD]:[SERVIÇOS]],3,FALSE),"")</f>
        <v/>
      </c>
      <c r="I430" s="28" t="str">
        <f>IFERROR(VLOOKUP(ACOMPANHAMENTO_04[[#This Row],[COD.S]],TABELA_PRODUÇÃO[[COD]:[UND.]],4,FALSE),"")</f>
        <v/>
      </c>
      <c r="J430" s="141"/>
      <c r="K430" s="58"/>
      <c r="L430" s="9"/>
      <c r="M43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3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3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30" s="140">
        <f>ACOMPANHAMENTO_04[[#This Row],[QUANT]]</f>
        <v>0</v>
      </c>
    </row>
    <row r="431" spans="2:16" x14ac:dyDescent="0.25">
      <c r="B431" s="140" t="str">
        <f>IF(ACOMPANHAMENTO_04[[#This Row],[MAT]]="","",COUNTA($C$8:C431))</f>
        <v/>
      </c>
      <c r="C431" s="3"/>
      <c r="D431" s="28" t="str">
        <f>IFERROR(VLOOKUP(ACOMPANHAMENTO_04[[#This Row],[MAT]],FUNCIONARIOS[],3,FALSE),"")</f>
        <v/>
      </c>
      <c r="E431" s="28" t="str">
        <f>IFERROR(VLOOKUP(ACOMPANHAMENTO_04[[#This Row],[MAT]],FUNCIONARIOS[],4,FALSE),"")</f>
        <v/>
      </c>
      <c r="F431" s="8"/>
      <c r="G431" s="7"/>
      <c r="H431" s="28" t="str">
        <f>IFERROR(VLOOKUP(ACOMPANHAMENTO_04[[#This Row],[COD.S]],TABELA_PRODUÇÃO[[COD]:[SERVIÇOS]],3,FALSE),"")</f>
        <v/>
      </c>
      <c r="I431" s="28" t="str">
        <f>IFERROR(VLOOKUP(ACOMPANHAMENTO_04[[#This Row],[COD.S]],TABELA_PRODUÇÃO[[COD]:[UND.]],4,FALSE),"")</f>
        <v/>
      </c>
      <c r="J431" s="141"/>
      <c r="K431" s="58"/>
      <c r="L431" s="9"/>
      <c r="M43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3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3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31" s="140">
        <f>ACOMPANHAMENTO_04[[#This Row],[QUANT]]</f>
        <v>0</v>
      </c>
    </row>
    <row r="432" spans="2:16" x14ac:dyDescent="0.25">
      <c r="B432" s="140" t="str">
        <f>IF(ACOMPANHAMENTO_04[[#This Row],[MAT]]="","",COUNTA($C$8:C432))</f>
        <v/>
      </c>
      <c r="C432" s="3"/>
      <c r="D432" s="28" t="str">
        <f>IFERROR(VLOOKUP(ACOMPANHAMENTO_04[[#This Row],[MAT]],FUNCIONARIOS[],3,FALSE),"")</f>
        <v/>
      </c>
      <c r="E432" s="28" t="str">
        <f>IFERROR(VLOOKUP(ACOMPANHAMENTO_04[[#This Row],[MAT]],FUNCIONARIOS[],4,FALSE),"")</f>
        <v/>
      </c>
      <c r="F432" s="8"/>
      <c r="G432" s="7"/>
      <c r="H432" s="28" t="str">
        <f>IFERROR(VLOOKUP(ACOMPANHAMENTO_04[[#This Row],[COD.S]],TABELA_PRODUÇÃO[[COD]:[SERVIÇOS]],3,FALSE),"")</f>
        <v/>
      </c>
      <c r="I432" s="28" t="str">
        <f>IFERROR(VLOOKUP(ACOMPANHAMENTO_04[[#This Row],[COD.S]],TABELA_PRODUÇÃO[[COD]:[UND.]],4,FALSE),"")</f>
        <v/>
      </c>
      <c r="J432" s="141"/>
      <c r="K432" s="58"/>
      <c r="L432" s="9"/>
      <c r="M43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3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3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32" s="140">
        <f>ACOMPANHAMENTO_04[[#This Row],[QUANT]]</f>
        <v>0</v>
      </c>
    </row>
    <row r="433" spans="2:16" x14ac:dyDescent="0.25">
      <c r="B433" s="140" t="str">
        <f>IF(ACOMPANHAMENTO_04[[#This Row],[MAT]]="","",COUNTA($C$8:C433))</f>
        <v/>
      </c>
      <c r="C433" s="3"/>
      <c r="D433" s="28" t="str">
        <f>IFERROR(VLOOKUP(ACOMPANHAMENTO_04[[#This Row],[MAT]],FUNCIONARIOS[],3,FALSE),"")</f>
        <v/>
      </c>
      <c r="E433" s="28" t="str">
        <f>IFERROR(VLOOKUP(ACOMPANHAMENTO_04[[#This Row],[MAT]],FUNCIONARIOS[],4,FALSE),"")</f>
        <v/>
      </c>
      <c r="F433" s="8"/>
      <c r="G433" s="7"/>
      <c r="H433" s="28" t="str">
        <f>IFERROR(VLOOKUP(ACOMPANHAMENTO_04[[#This Row],[COD.S]],TABELA_PRODUÇÃO[[COD]:[SERVIÇOS]],3,FALSE),"")</f>
        <v/>
      </c>
      <c r="I433" s="28" t="str">
        <f>IFERROR(VLOOKUP(ACOMPANHAMENTO_04[[#This Row],[COD.S]],TABELA_PRODUÇÃO[[COD]:[UND.]],4,FALSE),"")</f>
        <v/>
      </c>
      <c r="J433" s="141"/>
      <c r="K433" s="58"/>
      <c r="L433" s="9"/>
      <c r="M43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3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3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33" s="140">
        <f>ACOMPANHAMENTO_04[[#This Row],[QUANT]]</f>
        <v>0</v>
      </c>
    </row>
    <row r="434" spans="2:16" x14ac:dyDescent="0.25">
      <c r="B434" s="140" t="str">
        <f>IF(ACOMPANHAMENTO_04[[#This Row],[MAT]]="","",COUNTA($C$8:C434))</f>
        <v/>
      </c>
      <c r="C434" s="3"/>
      <c r="D434" s="28" t="str">
        <f>IFERROR(VLOOKUP(ACOMPANHAMENTO_04[[#This Row],[MAT]],FUNCIONARIOS[],3,FALSE),"")</f>
        <v/>
      </c>
      <c r="E434" s="28" t="str">
        <f>IFERROR(VLOOKUP(ACOMPANHAMENTO_04[[#This Row],[MAT]],FUNCIONARIOS[],4,FALSE),"")</f>
        <v/>
      </c>
      <c r="F434" s="8"/>
      <c r="G434" s="7"/>
      <c r="H434" s="28" t="str">
        <f>IFERROR(VLOOKUP(ACOMPANHAMENTO_04[[#This Row],[COD.S]],TABELA_PRODUÇÃO[[COD]:[SERVIÇOS]],3,FALSE),"")</f>
        <v/>
      </c>
      <c r="I434" s="28" t="str">
        <f>IFERROR(VLOOKUP(ACOMPANHAMENTO_04[[#This Row],[COD.S]],TABELA_PRODUÇÃO[[COD]:[UND.]],4,FALSE),"")</f>
        <v/>
      </c>
      <c r="J434" s="141"/>
      <c r="K434" s="58"/>
      <c r="L434" s="9"/>
      <c r="M43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3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3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34" s="140">
        <f>ACOMPANHAMENTO_04[[#This Row],[QUANT]]</f>
        <v>0</v>
      </c>
    </row>
    <row r="435" spans="2:16" x14ac:dyDescent="0.25">
      <c r="B435" s="140" t="str">
        <f>IF(ACOMPANHAMENTO_04[[#This Row],[MAT]]="","",COUNTA($C$8:C435))</f>
        <v/>
      </c>
      <c r="C435" s="3"/>
      <c r="D435" s="28" t="str">
        <f>IFERROR(VLOOKUP(ACOMPANHAMENTO_04[[#This Row],[MAT]],FUNCIONARIOS[],3,FALSE),"")</f>
        <v/>
      </c>
      <c r="E435" s="28" t="str">
        <f>IFERROR(VLOOKUP(ACOMPANHAMENTO_04[[#This Row],[MAT]],FUNCIONARIOS[],4,FALSE),"")</f>
        <v/>
      </c>
      <c r="F435" s="8"/>
      <c r="G435" s="7"/>
      <c r="H435" s="28" t="str">
        <f>IFERROR(VLOOKUP(ACOMPANHAMENTO_04[[#This Row],[COD.S]],TABELA_PRODUÇÃO[[COD]:[SERVIÇOS]],3,FALSE),"")</f>
        <v/>
      </c>
      <c r="I435" s="28" t="str">
        <f>IFERROR(VLOOKUP(ACOMPANHAMENTO_04[[#This Row],[COD.S]],TABELA_PRODUÇÃO[[COD]:[UND.]],4,FALSE),"")</f>
        <v/>
      </c>
      <c r="J435" s="141"/>
      <c r="K435" s="58"/>
      <c r="L435" s="9"/>
      <c r="M43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3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3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35" s="140">
        <f>ACOMPANHAMENTO_04[[#This Row],[QUANT]]</f>
        <v>0</v>
      </c>
    </row>
    <row r="436" spans="2:16" x14ac:dyDescent="0.25">
      <c r="B436" s="140" t="str">
        <f>IF(ACOMPANHAMENTO_04[[#This Row],[MAT]]="","",COUNTA($C$8:C436))</f>
        <v/>
      </c>
      <c r="C436" s="3"/>
      <c r="D436" s="28" t="str">
        <f>IFERROR(VLOOKUP(ACOMPANHAMENTO_04[[#This Row],[MAT]],FUNCIONARIOS[],3,FALSE),"")</f>
        <v/>
      </c>
      <c r="E436" s="28" t="str">
        <f>IFERROR(VLOOKUP(ACOMPANHAMENTO_04[[#This Row],[MAT]],FUNCIONARIOS[],4,FALSE),"")</f>
        <v/>
      </c>
      <c r="F436" s="8"/>
      <c r="G436" s="7"/>
      <c r="H436" s="28" t="str">
        <f>IFERROR(VLOOKUP(ACOMPANHAMENTO_04[[#This Row],[COD.S]],TABELA_PRODUÇÃO[[COD]:[SERVIÇOS]],3,FALSE),"")</f>
        <v/>
      </c>
      <c r="I436" s="28" t="str">
        <f>IFERROR(VLOOKUP(ACOMPANHAMENTO_04[[#This Row],[COD.S]],TABELA_PRODUÇÃO[[COD]:[UND.]],4,FALSE),"")</f>
        <v/>
      </c>
      <c r="J436" s="141"/>
      <c r="K436" s="58"/>
      <c r="L436" s="9"/>
      <c r="M43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3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3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36" s="140">
        <f>ACOMPANHAMENTO_04[[#This Row],[QUANT]]</f>
        <v>0</v>
      </c>
    </row>
    <row r="437" spans="2:16" x14ac:dyDescent="0.25">
      <c r="B437" s="140" t="str">
        <f>IF(ACOMPANHAMENTO_04[[#This Row],[MAT]]="","",COUNTA($C$8:C437))</f>
        <v/>
      </c>
      <c r="C437" s="3"/>
      <c r="D437" s="28" t="str">
        <f>IFERROR(VLOOKUP(ACOMPANHAMENTO_04[[#This Row],[MAT]],FUNCIONARIOS[],3,FALSE),"")</f>
        <v/>
      </c>
      <c r="E437" s="28" t="str">
        <f>IFERROR(VLOOKUP(ACOMPANHAMENTO_04[[#This Row],[MAT]],FUNCIONARIOS[],4,FALSE),"")</f>
        <v/>
      </c>
      <c r="F437" s="8"/>
      <c r="G437" s="7"/>
      <c r="H437" s="28" t="str">
        <f>IFERROR(VLOOKUP(ACOMPANHAMENTO_04[[#This Row],[COD.S]],TABELA_PRODUÇÃO[[COD]:[SERVIÇOS]],3,FALSE),"")</f>
        <v/>
      </c>
      <c r="I437" s="28" t="str">
        <f>IFERROR(VLOOKUP(ACOMPANHAMENTO_04[[#This Row],[COD.S]],TABELA_PRODUÇÃO[[COD]:[UND.]],4,FALSE),"")</f>
        <v/>
      </c>
      <c r="J437" s="141"/>
      <c r="K437" s="58"/>
      <c r="L437" s="9"/>
      <c r="M43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3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3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37" s="140">
        <f>ACOMPANHAMENTO_04[[#This Row],[QUANT]]</f>
        <v>0</v>
      </c>
    </row>
    <row r="438" spans="2:16" x14ac:dyDescent="0.25">
      <c r="B438" s="140" t="str">
        <f>IF(ACOMPANHAMENTO_04[[#This Row],[MAT]]="","",COUNTA($C$8:C438))</f>
        <v/>
      </c>
      <c r="C438" s="3"/>
      <c r="D438" s="28" t="str">
        <f>IFERROR(VLOOKUP(ACOMPANHAMENTO_04[[#This Row],[MAT]],FUNCIONARIOS[],3,FALSE),"")</f>
        <v/>
      </c>
      <c r="E438" s="28" t="str">
        <f>IFERROR(VLOOKUP(ACOMPANHAMENTO_04[[#This Row],[MAT]],FUNCIONARIOS[],4,FALSE),"")</f>
        <v/>
      </c>
      <c r="F438" s="8"/>
      <c r="G438" s="7"/>
      <c r="H438" s="28" t="str">
        <f>IFERROR(VLOOKUP(ACOMPANHAMENTO_04[[#This Row],[COD.S]],TABELA_PRODUÇÃO[[COD]:[SERVIÇOS]],3,FALSE),"")</f>
        <v/>
      </c>
      <c r="I438" s="28" t="str">
        <f>IFERROR(VLOOKUP(ACOMPANHAMENTO_04[[#This Row],[COD.S]],TABELA_PRODUÇÃO[[COD]:[UND.]],4,FALSE),"")</f>
        <v/>
      </c>
      <c r="J438" s="141"/>
      <c r="K438" s="58"/>
      <c r="L438" s="9"/>
      <c r="M43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3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3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38" s="140">
        <f>ACOMPANHAMENTO_04[[#This Row],[QUANT]]</f>
        <v>0</v>
      </c>
    </row>
    <row r="439" spans="2:16" x14ac:dyDescent="0.25">
      <c r="B439" s="140" t="str">
        <f>IF(ACOMPANHAMENTO_04[[#This Row],[MAT]]="","",COUNTA($C$8:C439))</f>
        <v/>
      </c>
      <c r="C439" s="3"/>
      <c r="D439" s="28" t="str">
        <f>IFERROR(VLOOKUP(ACOMPANHAMENTO_04[[#This Row],[MAT]],FUNCIONARIOS[],3,FALSE),"")</f>
        <v/>
      </c>
      <c r="E439" s="28" t="str">
        <f>IFERROR(VLOOKUP(ACOMPANHAMENTO_04[[#This Row],[MAT]],FUNCIONARIOS[],4,FALSE),"")</f>
        <v/>
      </c>
      <c r="F439" s="8"/>
      <c r="G439" s="7"/>
      <c r="H439" s="28" t="str">
        <f>IFERROR(VLOOKUP(ACOMPANHAMENTO_04[[#This Row],[COD.S]],TABELA_PRODUÇÃO[[COD]:[SERVIÇOS]],3,FALSE),"")</f>
        <v/>
      </c>
      <c r="I439" s="28" t="str">
        <f>IFERROR(VLOOKUP(ACOMPANHAMENTO_04[[#This Row],[COD.S]],TABELA_PRODUÇÃO[[COD]:[UND.]],4,FALSE),"")</f>
        <v/>
      </c>
      <c r="J439" s="141"/>
      <c r="K439" s="58"/>
      <c r="L439" s="9"/>
      <c r="M43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3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3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39" s="140">
        <f>ACOMPANHAMENTO_04[[#This Row],[QUANT]]</f>
        <v>0</v>
      </c>
    </row>
    <row r="440" spans="2:16" x14ac:dyDescent="0.25">
      <c r="B440" s="140" t="str">
        <f>IF(ACOMPANHAMENTO_04[[#This Row],[MAT]]="","",COUNTA($C$8:C440))</f>
        <v/>
      </c>
      <c r="C440" s="3"/>
      <c r="D440" s="28" t="str">
        <f>IFERROR(VLOOKUP(ACOMPANHAMENTO_04[[#This Row],[MAT]],FUNCIONARIOS[],3,FALSE),"")</f>
        <v/>
      </c>
      <c r="E440" s="28" t="str">
        <f>IFERROR(VLOOKUP(ACOMPANHAMENTO_04[[#This Row],[MAT]],FUNCIONARIOS[],4,FALSE),"")</f>
        <v/>
      </c>
      <c r="F440" s="8"/>
      <c r="G440" s="7"/>
      <c r="H440" s="28" t="str">
        <f>IFERROR(VLOOKUP(ACOMPANHAMENTO_04[[#This Row],[COD.S]],TABELA_PRODUÇÃO[[COD]:[SERVIÇOS]],3,FALSE),"")</f>
        <v/>
      </c>
      <c r="I440" s="28" t="str">
        <f>IFERROR(VLOOKUP(ACOMPANHAMENTO_04[[#This Row],[COD.S]],TABELA_PRODUÇÃO[[COD]:[UND.]],4,FALSE),"")</f>
        <v/>
      </c>
      <c r="J440" s="141"/>
      <c r="K440" s="58"/>
      <c r="L440" s="9"/>
      <c r="M44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4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4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40" s="140">
        <f>ACOMPANHAMENTO_04[[#This Row],[QUANT]]</f>
        <v>0</v>
      </c>
    </row>
    <row r="441" spans="2:16" x14ac:dyDescent="0.25">
      <c r="B441" s="140" t="str">
        <f>IF(ACOMPANHAMENTO_04[[#This Row],[MAT]]="","",COUNTA($C$8:C441))</f>
        <v/>
      </c>
      <c r="C441" s="3"/>
      <c r="D441" s="28" t="str">
        <f>IFERROR(VLOOKUP(ACOMPANHAMENTO_04[[#This Row],[MAT]],FUNCIONARIOS[],3,FALSE),"")</f>
        <v/>
      </c>
      <c r="E441" s="28" t="str">
        <f>IFERROR(VLOOKUP(ACOMPANHAMENTO_04[[#This Row],[MAT]],FUNCIONARIOS[],4,FALSE),"")</f>
        <v/>
      </c>
      <c r="F441" s="8"/>
      <c r="G441" s="7"/>
      <c r="H441" s="28" t="str">
        <f>IFERROR(VLOOKUP(ACOMPANHAMENTO_04[[#This Row],[COD.S]],TABELA_PRODUÇÃO[[COD]:[SERVIÇOS]],3,FALSE),"")</f>
        <v/>
      </c>
      <c r="I441" s="28" t="str">
        <f>IFERROR(VLOOKUP(ACOMPANHAMENTO_04[[#This Row],[COD.S]],TABELA_PRODUÇÃO[[COD]:[UND.]],4,FALSE),"")</f>
        <v/>
      </c>
      <c r="J441" s="141"/>
      <c r="K441" s="58"/>
      <c r="L441" s="9"/>
      <c r="M44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4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4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41" s="140">
        <f>ACOMPANHAMENTO_04[[#This Row],[QUANT]]</f>
        <v>0</v>
      </c>
    </row>
    <row r="442" spans="2:16" x14ac:dyDescent="0.25">
      <c r="B442" s="140" t="str">
        <f>IF(ACOMPANHAMENTO_04[[#This Row],[MAT]]="","",COUNTA($C$8:C442))</f>
        <v/>
      </c>
      <c r="C442" s="3"/>
      <c r="D442" s="28" t="str">
        <f>IFERROR(VLOOKUP(ACOMPANHAMENTO_04[[#This Row],[MAT]],FUNCIONARIOS[],3,FALSE),"")</f>
        <v/>
      </c>
      <c r="E442" s="28" t="str">
        <f>IFERROR(VLOOKUP(ACOMPANHAMENTO_04[[#This Row],[MAT]],FUNCIONARIOS[],4,FALSE),"")</f>
        <v/>
      </c>
      <c r="F442" s="8"/>
      <c r="G442" s="7"/>
      <c r="H442" s="28" t="str">
        <f>IFERROR(VLOOKUP(ACOMPANHAMENTO_04[[#This Row],[COD.S]],TABELA_PRODUÇÃO[[COD]:[SERVIÇOS]],3,FALSE),"")</f>
        <v/>
      </c>
      <c r="I442" s="28" t="str">
        <f>IFERROR(VLOOKUP(ACOMPANHAMENTO_04[[#This Row],[COD.S]],TABELA_PRODUÇÃO[[COD]:[UND.]],4,FALSE),"")</f>
        <v/>
      </c>
      <c r="J442" s="141"/>
      <c r="K442" s="58"/>
      <c r="L442" s="9"/>
      <c r="M44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4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4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42" s="140">
        <f>ACOMPANHAMENTO_04[[#This Row],[QUANT]]</f>
        <v>0</v>
      </c>
    </row>
    <row r="443" spans="2:16" x14ac:dyDescent="0.25">
      <c r="B443" s="140" t="str">
        <f>IF(ACOMPANHAMENTO_04[[#This Row],[MAT]]="","",COUNTA($C$8:C443))</f>
        <v/>
      </c>
      <c r="C443" s="3"/>
      <c r="D443" s="28" t="str">
        <f>IFERROR(VLOOKUP(ACOMPANHAMENTO_04[[#This Row],[MAT]],FUNCIONARIOS[],3,FALSE),"")</f>
        <v/>
      </c>
      <c r="E443" s="28" t="str">
        <f>IFERROR(VLOOKUP(ACOMPANHAMENTO_04[[#This Row],[MAT]],FUNCIONARIOS[],4,FALSE),"")</f>
        <v/>
      </c>
      <c r="F443" s="8"/>
      <c r="G443" s="7"/>
      <c r="H443" s="28" t="str">
        <f>IFERROR(VLOOKUP(ACOMPANHAMENTO_04[[#This Row],[COD.S]],TABELA_PRODUÇÃO[[COD]:[SERVIÇOS]],3,FALSE),"")</f>
        <v/>
      </c>
      <c r="I443" s="28" t="str">
        <f>IFERROR(VLOOKUP(ACOMPANHAMENTO_04[[#This Row],[COD.S]],TABELA_PRODUÇÃO[[COD]:[UND.]],4,FALSE),"")</f>
        <v/>
      </c>
      <c r="J443" s="141"/>
      <c r="K443" s="58"/>
      <c r="L443" s="9"/>
      <c r="M44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4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4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43" s="140">
        <f>ACOMPANHAMENTO_04[[#This Row],[QUANT]]</f>
        <v>0</v>
      </c>
    </row>
    <row r="444" spans="2:16" x14ac:dyDescent="0.25">
      <c r="B444" s="140" t="str">
        <f>IF(ACOMPANHAMENTO_04[[#This Row],[MAT]]="","",COUNTA($C$8:C444))</f>
        <v/>
      </c>
      <c r="C444" s="3"/>
      <c r="D444" s="28" t="str">
        <f>IFERROR(VLOOKUP(ACOMPANHAMENTO_04[[#This Row],[MAT]],FUNCIONARIOS[],3,FALSE),"")</f>
        <v/>
      </c>
      <c r="E444" s="28" t="str">
        <f>IFERROR(VLOOKUP(ACOMPANHAMENTO_04[[#This Row],[MAT]],FUNCIONARIOS[],4,FALSE),"")</f>
        <v/>
      </c>
      <c r="F444" s="8"/>
      <c r="G444" s="7"/>
      <c r="H444" s="28" t="str">
        <f>IFERROR(VLOOKUP(ACOMPANHAMENTO_04[[#This Row],[COD.S]],TABELA_PRODUÇÃO[[COD]:[SERVIÇOS]],3,FALSE),"")</f>
        <v/>
      </c>
      <c r="I444" s="28" t="str">
        <f>IFERROR(VLOOKUP(ACOMPANHAMENTO_04[[#This Row],[COD.S]],TABELA_PRODUÇÃO[[COD]:[UND.]],4,FALSE),"")</f>
        <v/>
      </c>
      <c r="J444" s="141"/>
      <c r="K444" s="58"/>
      <c r="L444" s="9"/>
      <c r="M44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4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4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44" s="140">
        <f>ACOMPANHAMENTO_04[[#This Row],[QUANT]]</f>
        <v>0</v>
      </c>
    </row>
    <row r="445" spans="2:16" x14ac:dyDescent="0.25">
      <c r="B445" s="140" t="str">
        <f>IF(ACOMPANHAMENTO_04[[#This Row],[MAT]]="","",COUNTA($C$8:C445))</f>
        <v/>
      </c>
      <c r="C445" s="3"/>
      <c r="D445" s="28" t="str">
        <f>IFERROR(VLOOKUP(ACOMPANHAMENTO_04[[#This Row],[MAT]],FUNCIONARIOS[],3,FALSE),"")</f>
        <v/>
      </c>
      <c r="E445" s="28" t="str">
        <f>IFERROR(VLOOKUP(ACOMPANHAMENTO_04[[#This Row],[MAT]],FUNCIONARIOS[],4,FALSE),"")</f>
        <v/>
      </c>
      <c r="F445" s="8"/>
      <c r="G445" s="7"/>
      <c r="H445" s="28" t="str">
        <f>IFERROR(VLOOKUP(ACOMPANHAMENTO_04[[#This Row],[COD.S]],TABELA_PRODUÇÃO[[COD]:[SERVIÇOS]],3,FALSE),"")</f>
        <v/>
      </c>
      <c r="I445" s="28" t="str">
        <f>IFERROR(VLOOKUP(ACOMPANHAMENTO_04[[#This Row],[COD.S]],TABELA_PRODUÇÃO[[COD]:[UND.]],4,FALSE),"")</f>
        <v/>
      </c>
      <c r="J445" s="141"/>
      <c r="K445" s="58"/>
      <c r="L445" s="9"/>
      <c r="M44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4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4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45" s="140">
        <f>ACOMPANHAMENTO_04[[#This Row],[QUANT]]</f>
        <v>0</v>
      </c>
    </row>
    <row r="446" spans="2:16" x14ac:dyDescent="0.25">
      <c r="B446" s="140" t="str">
        <f>IF(ACOMPANHAMENTO_04[[#This Row],[MAT]]="","",COUNTA($C$8:C446))</f>
        <v/>
      </c>
      <c r="C446" s="3"/>
      <c r="D446" s="28" t="str">
        <f>IFERROR(VLOOKUP(ACOMPANHAMENTO_04[[#This Row],[MAT]],FUNCIONARIOS[],3,FALSE),"")</f>
        <v/>
      </c>
      <c r="E446" s="28" t="str">
        <f>IFERROR(VLOOKUP(ACOMPANHAMENTO_04[[#This Row],[MAT]],FUNCIONARIOS[],4,FALSE),"")</f>
        <v/>
      </c>
      <c r="F446" s="8"/>
      <c r="G446" s="7"/>
      <c r="H446" s="28" t="str">
        <f>IFERROR(VLOOKUP(ACOMPANHAMENTO_04[[#This Row],[COD.S]],TABELA_PRODUÇÃO[[COD]:[SERVIÇOS]],3,FALSE),"")</f>
        <v/>
      </c>
      <c r="I446" s="28" t="str">
        <f>IFERROR(VLOOKUP(ACOMPANHAMENTO_04[[#This Row],[COD.S]],TABELA_PRODUÇÃO[[COD]:[UND.]],4,FALSE),"")</f>
        <v/>
      </c>
      <c r="J446" s="141"/>
      <c r="K446" s="58"/>
      <c r="L446" s="9"/>
      <c r="M44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4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4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46" s="140">
        <f>ACOMPANHAMENTO_04[[#This Row],[QUANT]]</f>
        <v>0</v>
      </c>
    </row>
    <row r="447" spans="2:16" x14ac:dyDescent="0.25">
      <c r="B447" s="140" t="str">
        <f>IF(ACOMPANHAMENTO_04[[#This Row],[MAT]]="","",COUNTA($C$8:C447))</f>
        <v/>
      </c>
      <c r="C447" s="3"/>
      <c r="D447" s="28" t="str">
        <f>IFERROR(VLOOKUP(ACOMPANHAMENTO_04[[#This Row],[MAT]],FUNCIONARIOS[],3,FALSE),"")</f>
        <v/>
      </c>
      <c r="E447" s="28" t="str">
        <f>IFERROR(VLOOKUP(ACOMPANHAMENTO_04[[#This Row],[MAT]],FUNCIONARIOS[],4,FALSE),"")</f>
        <v/>
      </c>
      <c r="F447" s="8"/>
      <c r="G447" s="7"/>
      <c r="H447" s="28" t="str">
        <f>IFERROR(VLOOKUP(ACOMPANHAMENTO_04[[#This Row],[COD.S]],TABELA_PRODUÇÃO[[COD]:[SERVIÇOS]],3,FALSE),"")</f>
        <v/>
      </c>
      <c r="I447" s="28" t="str">
        <f>IFERROR(VLOOKUP(ACOMPANHAMENTO_04[[#This Row],[COD.S]],TABELA_PRODUÇÃO[[COD]:[UND.]],4,FALSE),"")</f>
        <v/>
      </c>
      <c r="J447" s="141"/>
      <c r="K447" s="58"/>
      <c r="L447" s="9"/>
      <c r="M44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4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4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47" s="140">
        <f>ACOMPANHAMENTO_04[[#This Row],[QUANT]]</f>
        <v>0</v>
      </c>
    </row>
    <row r="448" spans="2:16" x14ac:dyDescent="0.25">
      <c r="B448" s="140" t="str">
        <f>IF(ACOMPANHAMENTO_04[[#This Row],[MAT]]="","",COUNTA($C$8:C448))</f>
        <v/>
      </c>
      <c r="C448" s="3"/>
      <c r="D448" s="28" t="str">
        <f>IFERROR(VLOOKUP(ACOMPANHAMENTO_04[[#This Row],[MAT]],FUNCIONARIOS[],3,FALSE),"")</f>
        <v/>
      </c>
      <c r="E448" s="28" t="str">
        <f>IFERROR(VLOOKUP(ACOMPANHAMENTO_04[[#This Row],[MAT]],FUNCIONARIOS[],4,FALSE),"")</f>
        <v/>
      </c>
      <c r="F448" s="8"/>
      <c r="G448" s="7"/>
      <c r="H448" s="28" t="str">
        <f>IFERROR(VLOOKUP(ACOMPANHAMENTO_04[[#This Row],[COD.S]],TABELA_PRODUÇÃO[[COD]:[SERVIÇOS]],3,FALSE),"")</f>
        <v/>
      </c>
      <c r="I448" s="28" t="str">
        <f>IFERROR(VLOOKUP(ACOMPANHAMENTO_04[[#This Row],[COD.S]],TABELA_PRODUÇÃO[[COD]:[UND.]],4,FALSE),"")</f>
        <v/>
      </c>
      <c r="J448" s="141"/>
      <c r="K448" s="58"/>
      <c r="L448" s="9"/>
      <c r="M44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4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4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48" s="140">
        <f>ACOMPANHAMENTO_04[[#This Row],[QUANT]]</f>
        <v>0</v>
      </c>
    </row>
    <row r="449" spans="2:16" x14ac:dyDescent="0.25">
      <c r="B449" s="140" t="str">
        <f>IF(ACOMPANHAMENTO_04[[#This Row],[MAT]]="","",COUNTA($C$8:C449))</f>
        <v/>
      </c>
      <c r="C449" s="3"/>
      <c r="D449" s="28" t="str">
        <f>IFERROR(VLOOKUP(ACOMPANHAMENTO_04[[#This Row],[MAT]],FUNCIONARIOS[],3,FALSE),"")</f>
        <v/>
      </c>
      <c r="E449" s="28" t="str">
        <f>IFERROR(VLOOKUP(ACOMPANHAMENTO_04[[#This Row],[MAT]],FUNCIONARIOS[],4,FALSE),"")</f>
        <v/>
      </c>
      <c r="F449" s="8"/>
      <c r="G449" s="7"/>
      <c r="H449" s="28" t="str">
        <f>IFERROR(VLOOKUP(ACOMPANHAMENTO_04[[#This Row],[COD.S]],TABELA_PRODUÇÃO[[COD]:[SERVIÇOS]],3,FALSE),"")</f>
        <v/>
      </c>
      <c r="I449" s="28" t="str">
        <f>IFERROR(VLOOKUP(ACOMPANHAMENTO_04[[#This Row],[COD.S]],TABELA_PRODUÇÃO[[COD]:[UND.]],4,FALSE),"")</f>
        <v/>
      </c>
      <c r="J449" s="141"/>
      <c r="K449" s="58"/>
      <c r="L449" s="9"/>
      <c r="M44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4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4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49" s="140">
        <f>ACOMPANHAMENTO_04[[#This Row],[QUANT]]</f>
        <v>0</v>
      </c>
    </row>
    <row r="450" spans="2:16" x14ac:dyDescent="0.25">
      <c r="B450" s="140" t="str">
        <f>IF(ACOMPANHAMENTO_04[[#This Row],[MAT]]="","",COUNTA($C$8:C450))</f>
        <v/>
      </c>
      <c r="C450" s="3"/>
      <c r="D450" s="28" t="str">
        <f>IFERROR(VLOOKUP(ACOMPANHAMENTO_04[[#This Row],[MAT]],FUNCIONARIOS[],3,FALSE),"")</f>
        <v/>
      </c>
      <c r="E450" s="28" t="str">
        <f>IFERROR(VLOOKUP(ACOMPANHAMENTO_04[[#This Row],[MAT]],FUNCIONARIOS[],4,FALSE),"")</f>
        <v/>
      </c>
      <c r="F450" s="8"/>
      <c r="G450" s="7"/>
      <c r="H450" s="28" t="str">
        <f>IFERROR(VLOOKUP(ACOMPANHAMENTO_04[[#This Row],[COD.S]],TABELA_PRODUÇÃO[[COD]:[SERVIÇOS]],3,FALSE),"")</f>
        <v/>
      </c>
      <c r="I450" s="28" t="str">
        <f>IFERROR(VLOOKUP(ACOMPANHAMENTO_04[[#This Row],[COD.S]],TABELA_PRODUÇÃO[[COD]:[UND.]],4,FALSE),"")</f>
        <v/>
      </c>
      <c r="J450" s="141"/>
      <c r="K450" s="58"/>
      <c r="L450" s="9"/>
      <c r="M45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5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5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50" s="140">
        <f>ACOMPANHAMENTO_04[[#This Row],[QUANT]]</f>
        <v>0</v>
      </c>
    </row>
    <row r="451" spans="2:16" x14ac:dyDescent="0.25">
      <c r="B451" s="140" t="str">
        <f>IF(ACOMPANHAMENTO_04[[#This Row],[MAT]]="","",COUNTA($C$8:C451))</f>
        <v/>
      </c>
      <c r="C451" s="3"/>
      <c r="D451" s="28" t="str">
        <f>IFERROR(VLOOKUP(ACOMPANHAMENTO_04[[#This Row],[MAT]],FUNCIONARIOS[],3,FALSE),"")</f>
        <v/>
      </c>
      <c r="E451" s="28" t="str">
        <f>IFERROR(VLOOKUP(ACOMPANHAMENTO_04[[#This Row],[MAT]],FUNCIONARIOS[],4,FALSE),"")</f>
        <v/>
      </c>
      <c r="F451" s="8"/>
      <c r="G451" s="7"/>
      <c r="H451" s="28" t="str">
        <f>IFERROR(VLOOKUP(ACOMPANHAMENTO_04[[#This Row],[COD.S]],TABELA_PRODUÇÃO[[COD]:[SERVIÇOS]],3,FALSE),"")</f>
        <v/>
      </c>
      <c r="I451" s="28" t="str">
        <f>IFERROR(VLOOKUP(ACOMPANHAMENTO_04[[#This Row],[COD.S]],TABELA_PRODUÇÃO[[COD]:[UND.]],4,FALSE),"")</f>
        <v/>
      </c>
      <c r="J451" s="141"/>
      <c r="K451" s="58"/>
      <c r="L451" s="9"/>
      <c r="M45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5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5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51" s="140">
        <f>ACOMPANHAMENTO_04[[#This Row],[QUANT]]</f>
        <v>0</v>
      </c>
    </row>
    <row r="452" spans="2:16" x14ac:dyDescent="0.25">
      <c r="B452" s="140" t="str">
        <f>IF(ACOMPANHAMENTO_04[[#This Row],[MAT]]="","",COUNTA($C$8:C452))</f>
        <v/>
      </c>
      <c r="C452" s="3"/>
      <c r="D452" s="28" t="str">
        <f>IFERROR(VLOOKUP(ACOMPANHAMENTO_04[[#This Row],[MAT]],FUNCIONARIOS[],3,FALSE),"")</f>
        <v/>
      </c>
      <c r="E452" s="28" t="str">
        <f>IFERROR(VLOOKUP(ACOMPANHAMENTO_04[[#This Row],[MAT]],FUNCIONARIOS[],4,FALSE),"")</f>
        <v/>
      </c>
      <c r="F452" s="8"/>
      <c r="G452" s="7"/>
      <c r="H452" s="28" t="str">
        <f>IFERROR(VLOOKUP(ACOMPANHAMENTO_04[[#This Row],[COD.S]],TABELA_PRODUÇÃO[[COD]:[SERVIÇOS]],3,FALSE),"")</f>
        <v/>
      </c>
      <c r="I452" s="28" t="str">
        <f>IFERROR(VLOOKUP(ACOMPANHAMENTO_04[[#This Row],[COD.S]],TABELA_PRODUÇÃO[[COD]:[UND.]],4,FALSE),"")</f>
        <v/>
      </c>
      <c r="J452" s="141"/>
      <c r="K452" s="58"/>
      <c r="L452" s="9"/>
      <c r="M45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5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5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52" s="140">
        <f>ACOMPANHAMENTO_04[[#This Row],[QUANT]]</f>
        <v>0</v>
      </c>
    </row>
    <row r="453" spans="2:16" x14ac:dyDescent="0.25">
      <c r="B453" s="140" t="str">
        <f>IF(ACOMPANHAMENTO_04[[#This Row],[MAT]]="","",COUNTA($C$8:C453))</f>
        <v/>
      </c>
      <c r="C453" s="3"/>
      <c r="D453" s="28" t="str">
        <f>IFERROR(VLOOKUP(ACOMPANHAMENTO_04[[#This Row],[MAT]],FUNCIONARIOS[],3,FALSE),"")</f>
        <v/>
      </c>
      <c r="E453" s="28" t="str">
        <f>IFERROR(VLOOKUP(ACOMPANHAMENTO_04[[#This Row],[MAT]],FUNCIONARIOS[],4,FALSE),"")</f>
        <v/>
      </c>
      <c r="F453" s="8"/>
      <c r="G453" s="7"/>
      <c r="H453" s="28" t="str">
        <f>IFERROR(VLOOKUP(ACOMPANHAMENTO_04[[#This Row],[COD.S]],TABELA_PRODUÇÃO[[COD]:[SERVIÇOS]],3,FALSE),"")</f>
        <v/>
      </c>
      <c r="I453" s="28" t="str">
        <f>IFERROR(VLOOKUP(ACOMPANHAMENTO_04[[#This Row],[COD.S]],TABELA_PRODUÇÃO[[COD]:[UND.]],4,FALSE),"")</f>
        <v/>
      </c>
      <c r="J453" s="141"/>
      <c r="K453" s="58"/>
      <c r="L453" s="9"/>
      <c r="M45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5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5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53" s="140">
        <f>ACOMPANHAMENTO_04[[#This Row],[QUANT]]</f>
        <v>0</v>
      </c>
    </row>
    <row r="454" spans="2:16" x14ac:dyDescent="0.25">
      <c r="B454" s="140" t="str">
        <f>IF(ACOMPANHAMENTO_04[[#This Row],[MAT]]="","",COUNTA($C$8:C454))</f>
        <v/>
      </c>
      <c r="C454" s="3"/>
      <c r="D454" s="28" t="str">
        <f>IFERROR(VLOOKUP(ACOMPANHAMENTO_04[[#This Row],[MAT]],FUNCIONARIOS[],3,FALSE),"")</f>
        <v/>
      </c>
      <c r="E454" s="28" t="str">
        <f>IFERROR(VLOOKUP(ACOMPANHAMENTO_04[[#This Row],[MAT]],FUNCIONARIOS[],4,FALSE),"")</f>
        <v/>
      </c>
      <c r="F454" s="8"/>
      <c r="G454" s="7"/>
      <c r="H454" s="28" t="str">
        <f>IFERROR(VLOOKUP(ACOMPANHAMENTO_04[[#This Row],[COD.S]],TABELA_PRODUÇÃO[[COD]:[SERVIÇOS]],3,FALSE),"")</f>
        <v/>
      </c>
      <c r="I454" s="28" t="str">
        <f>IFERROR(VLOOKUP(ACOMPANHAMENTO_04[[#This Row],[COD.S]],TABELA_PRODUÇÃO[[COD]:[UND.]],4,FALSE),"")</f>
        <v/>
      </c>
      <c r="J454" s="141"/>
      <c r="K454" s="58"/>
      <c r="L454" s="9"/>
      <c r="M45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5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5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54" s="140">
        <f>ACOMPANHAMENTO_04[[#This Row],[QUANT]]</f>
        <v>0</v>
      </c>
    </row>
    <row r="455" spans="2:16" x14ac:dyDescent="0.25">
      <c r="B455" s="140" t="str">
        <f>IF(ACOMPANHAMENTO_04[[#This Row],[MAT]]="","",COUNTA($C$8:C455))</f>
        <v/>
      </c>
      <c r="C455" s="3"/>
      <c r="D455" s="28" t="str">
        <f>IFERROR(VLOOKUP(ACOMPANHAMENTO_04[[#This Row],[MAT]],FUNCIONARIOS[],3,FALSE),"")</f>
        <v/>
      </c>
      <c r="E455" s="28" t="str">
        <f>IFERROR(VLOOKUP(ACOMPANHAMENTO_04[[#This Row],[MAT]],FUNCIONARIOS[],4,FALSE),"")</f>
        <v/>
      </c>
      <c r="F455" s="8"/>
      <c r="G455" s="7"/>
      <c r="H455" s="28" t="str">
        <f>IFERROR(VLOOKUP(ACOMPANHAMENTO_04[[#This Row],[COD.S]],TABELA_PRODUÇÃO[[COD]:[SERVIÇOS]],3,FALSE),"")</f>
        <v/>
      </c>
      <c r="I455" s="28" t="str">
        <f>IFERROR(VLOOKUP(ACOMPANHAMENTO_04[[#This Row],[COD.S]],TABELA_PRODUÇÃO[[COD]:[UND.]],4,FALSE),"")</f>
        <v/>
      </c>
      <c r="J455" s="141"/>
      <c r="K455" s="58"/>
      <c r="L455" s="9"/>
      <c r="M45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5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5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55" s="140">
        <f>ACOMPANHAMENTO_04[[#This Row],[QUANT]]</f>
        <v>0</v>
      </c>
    </row>
    <row r="456" spans="2:16" x14ac:dyDescent="0.25">
      <c r="B456" s="140" t="str">
        <f>IF(ACOMPANHAMENTO_04[[#This Row],[MAT]]="","",COUNTA($C$8:C456))</f>
        <v/>
      </c>
      <c r="C456" s="3"/>
      <c r="D456" s="28" t="str">
        <f>IFERROR(VLOOKUP(ACOMPANHAMENTO_04[[#This Row],[MAT]],FUNCIONARIOS[],3,FALSE),"")</f>
        <v/>
      </c>
      <c r="E456" s="28" t="str">
        <f>IFERROR(VLOOKUP(ACOMPANHAMENTO_04[[#This Row],[MAT]],FUNCIONARIOS[],4,FALSE),"")</f>
        <v/>
      </c>
      <c r="F456" s="8"/>
      <c r="G456" s="7"/>
      <c r="H456" s="28" t="str">
        <f>IFERROR(VLOOKUP(ACOMPANHAMENTO_04[[#This Row],[COD.S]],TABELA_PRODUÇÃO[[COD]:[SERVIÇOS]],3,FALSE),"")</f>
        <v/>
      </c>
      <c r="I456" s="28" t="str">
        <f>IFERROR(VLOOKUP(ACOMPANHAMENTO_04[[#This Row],[COD.S]],TABELA_PRODUÇÃO[[COD]:[UND.]],4,FALSE),"")</f>
        <v/>
      </c>
      <c r="J456" s="141"/>
      <c r="K456" s="58"/>
      <c r="L456" s="9"/>
      <c r="M45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5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5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56" s="140">
        <f>ACOMPANHAMENTO_04[[#This Row],[QUANT]]</f>
        <v>0</v>
      </c>
    </row>
    <row r="457" spans="2:16" x14ac:dyDescent="0.25">
      <c r="B457" s="140" t="str">
        <f>IF(ACOMPANHAMENTO_04[[#This Row],[MAT]]="","",COUNTA($C$8:C457))</f>
        <v/>
      </c>
      <c r="C457" s="3"/>
      <c r="D457" s="28" t="str">
        <f>IFERROR(VLOOKUP(ACOMPANHAMENTO_04[[#This Row],[MAT]],FUNCIONARIOS[],3,FALSE),"")</f>
        <v/>
      </c>
      <c r="E457" s="28" t="str">
        <f>IFERROR(VLOOKUP(ACOMPANHAMENTO_04[[#This Row],[MAT]],FUNCIONARIOS[],4,FALSE),"")</f>
        <v/>
      </c>
      <c r="F457" s="8"/>
      <c r="G457" s="7"/>
      <c r="H457" s="28" t="str">
        <f>IFERROR(VLOOKUP(ACOMPANHAMENTO_04[[#This Row],[COD.S]],TABELA_PRODUÇÃO[[COD]:[SERVIÇOS]],3,FALSE),"")</f>
        <v/>
      </c>
      <c r="I457" s="28" t="str">
        <f>IFERROR(VLOOKUP(ACOMPANHAMENTO_04[[#This Row],[COD.S]],TABELA_PRODUÇÃO[[COD]:[UND.]],4,FALSE),"")</f>
        <v/>
      </c>
      <c r="J457" s="141"/>
      <c r="K457" s="58"/>
      <c r="L457" s="9"/>
      <c r="M45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5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5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57" s="140">
        <f>ACOMPANHAMENTO_04[[#This Row],[QUANT]]</f>
        <v>0</v>
      </c>
    </row>
    <row r="458" spans="2:16" x14ac:dyDescent="0.25">
      <c r="B458" s="140" t="str">
        <f>IF(ACOMPANHAMENTO_04[[#This Row],[MAT]]="","",COUNTA($C$8:C458))</f>
        <v/>
      </c>
      <c r="C458" s="3"/>
      <c r="D458" s="28" t="str">
        <f>IFERROR(VLOOKUP(ACOMPANHAMENTO_04[[#This Row],[MAT]],FUNCIONARIOS[],3,FALSE),"")</f>
        <v/>
      </c>
      <c r="E458" s="28" t="str">
        <f>IFERROR(VLOOKUP(ACOMPANHAMENTO_04[[#This Row],[MAT]],FUNCIONARIOS[],4,FALSE),"")</f>
        <v/>
      </c>
      <c r="F458" s="8"/>
      <c r="G458" s="7"/>
      <c r="H458" s="28" t="str">
        <f>IFERROR(VLOOKUP(ACOMPANHAMENTO_04[[#This Row],[COD.S]],TABELA_PRODUÇÃO[[COD]:[SERVIÇOS]],3,FALSE),"")</f>
        <v/>
      </c>
      <c r="I458" s="28" t="str">
        <f>IFERROR(VLOOKUP(ACOMPANHAMENTO_04[[#This Row],[COD.S]],TABELA_PRODUÇÃO[[COD]:[UND.]],4,FALSE),"")</f>
        <v/>
      </c>
      <c r="J458" s="141"/>
      <c r="K458" s="58"/>
      <c r="L458" s="9"/>
      <c r="M45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5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5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58" s="140">
        <f>ACOMPANHAMENTO_04[[#This Row],[QUANT]]</f>
        <v>0</v>
      </c>
    </row>
    <row r="459" spans="2:16" x14ac:dyDescent="0.25">
      <c r="B459" s="140" t="str">
        <f>IF(ACOMPANHAMENTO_04[[#This Row],[MAT]]="","",COUNTA($C$8:C459))</f>
        <v/>
      </c>
      <c r="C459" s="3"/>
      <c r="D459" s="28" t="str">
        <f>IFERROR(VLOOKUP(ACOMPANHAMENTO_04[[#This Row],[MAT]],FUNCIONARIOS[],3,FALSE),"")</f>
        <v/>
      </c>
      <c r="E459" s="28" t="str">
        <f>IFERROR(VLOOKUP(ACOMPANHAMENTO_04[[#This Row],[MAT]],FUNCIONARIOS[],4,FALSE),"")</f>
        <v/>
      </c>
      <c r="F459" s="8"/>
      <c r="G459" s="7"/>
      <c r="H459" s="28" t="str">
        <f>IFERROR(VLOOKUP(ACOMPANHAMENTO_04[[#This Row],[COD.S]],TABELA_PRODUÇÃO[[COD]:[SERVIÇOS]],3,FALSE),"")</f>
        <v/>
      </c>
      <c r="I459" s="28" t="str">
        <f>IFERROR(VLOOKUP(ACOMPANHAMENTO_04[[#This Row],[COD.S]],TABELA_PRODUÇÃO[[COD]:[UND.]],4,FALSE),"")</f>
        <v/>
      </c>
      <c r="J459" s="141"/>
      <c r="K459" s="58"/>
      <c r="L459" s="9"/>
      <c r="M45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5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5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59" s="140">
        <f>ACOMPANHAMENTO_04[[#This Row],[QUANT]]</f>
        <v>0</v>
      </c>
    </row>
    <row r="460" spans="2:16" x14ac:dyDescent="0.25">
      <c r="B460" s="140" t="str">
        <f>IF(ACOMPANHAMENTO_04[[#This Row],[MAT]]="","",COUNTA($C$8:C460))</f>
        <v/>
      </c>
      <c r="C460" s="3"/>
      <c r="D460" s="28" t="str">
        <f>IFERROR(VLOOKUP(ACOMPANHAMENTO_04[[#This Row],[MAT]],FUNCIONARIOS[],3,FALSE),"")</f>
        <v/>
      </c>
      <c r="E460" s="28" t="str">
        <f>IFERROR(VLOOKUP(ACOMPANHAMENTO_04[[#This Row],[MAT]],FUNCIONARIOS[],4,FALSE),"")</f>
        <v/>
      </c>
      <c r="F460" s="8"/>
      <c r="G460" s="7"/>
      <c r="H460" s="28" t="str">
        <f>IFERROR(VLOOKUP(ACOMPANHAMENTO_04[[#This Row],[COD.S]],TABELA_PRODUÇÃO[[COD]:[SERVIÇOS]],3,FALSE),"")</f>
        <v/>
      </c>
      <c r="I460" s="28" t="str">
        <f>IFERROR(VLOOKUP(ACOMPANHAMENTO_04[[#This Row],[COD.S]],TABELA_PRODUÇÃO[[COD]:[UND.]],4,FALSE),"")</f>
        <v/>
      </c>
      <c r="J460" s="141"/>
      <c r="K460" s="58"/>
      <c r="L460" s="9"/>
      <c r="M46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6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6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60" s="140">
        <f>ACOMPANHAMENTO_04[[#This Row],[QUANT]]</f>
        <v>0</v>
      </c>
    </row>
    <row r="461" spans="2:16" x14ac:dyDescent="0.25">
      <c r="B461" s="140" t="str">
        <f>IF(ACOMPANHAMENTO_04[[#This Row],[MAT]]="","",COUNTA($C$8:C461))</f>
        <v/>
      </c>
      <c r="C461" s="3"/>
      <c r="D461" s="28" t="str">
        <f>IFERROR(VLOOKUP(ACOMPANHAMENTO_04[[#This Row],[MAT]],FUNCIONARIOS[],3,FALSE),"")</f>
        <v/>
      </c>
      <c r="E461" s="28" t="str">
        <f>IFERROR(VLOOKUP(ACOMPANHAMENTO_04[[#This Row],[MAT]],FUNCIONARIOS[],4,FALSE),"")</f>
        <v/>
      </c>
      <c r="F461" s="8"/>
      <c r="G461" s="7"/>
      <c r="H461" s="28" t="str">
        <f>IFERROR(VLOOKUP(ACOMPANHAMENTO_04[[#This Row],[COD.S]],TABELA_PRODUÇÃO[[COD]:[SERVIÇOS]],3,FALSE),"")</f>
        <v/>
      </c>
      <c r="I461" s="28" t="str">
        <f>IFERROR(VLOOKUP(ACOMPANHAMENTO_04[[#This Row],[COD.S]],TABELA_PRODUÇÃO[[COD]:[UND.]],4,FALSE),"")</f>
        <v/>
      </c>
      <c r="J461" s="141"/>
      <c r="K461" s="58"/>
      <c r="L461" s="9"/>
      <c r="M46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6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6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61" s="140">
        <f>ACOMPANHAMENTO_04[[#This Row],[QUANT]]</f>
        <v>0</v>
      </c>
    </row>
    <row r="462" spans="2:16" x14ac:dyDescent="0.25">
      <c r="B462" s="140" t="str">
        <f>IF(ACOMPANHAMENTO_04[[#This Row],[MAT]]="","",COUNTA($C$8:C462))</f>
        <v/>
      </c>
      <c r="C462" s="3"/>
      <c r="D462" s="28" t="str">
        <f>IFERROR(VLOOKUP(ACOMPANHAMENTO_04[[#This Row],[MAT]],FUNCIONARIOS[],3,FALSE),"")</f>
        <v/>
      </c>
      <c r="E462" s="28" t="str">
        <f>IFERROR(VLOOKUP(ACOMPANHAMENTO_04[[#This Row],[MAT]],FUNCIONARIOS[],4,FALSE),"")</f>
        <v/>
      </c>
      <c r="F462" s="8"/>
      <c r="G462" s="7"/>
      <c r="H462" s="28" t="str">
        <f>IFERROR(VLOOKUP(ACOMPANHAMENTO_04[[#This Row],[COD.S]],TABELA_PRODUÇÃO[[COD]:[SERVIÇOS]],3,FALSE),"")</f>
        <v/>
      </c>
      <c r="I462" s="28" t="str">
        <f>IFERROR(VLOOKUP(ACOMPANHAMENTO_04[[#This Row],[COD.S]],TABELA_PRODUÇÃO[[COD]:[UND.]],4,FALSE),"")</f>
        <v/>
      </c>
      <c r="J462" s="141"/>
      <c r="K462" s="58"/>
      <c r="L462" s="9"/>
      <c r="M46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6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6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62" s="140">
        <f>ACOMPANHAMENTO_04[[#This Row],[QUANT]]</f>
        <v>0</v>
      </c>
    </row>
    <row r="463" spans="2:16" x14ac:dyDescent="0.25">
      <c r="B463" s="140" t="str">
        <f>IF(ACOMPANHAMENTO_04[[#This Row],[MAT]]="","",COUNTA($C$8:C463))</f>
        <v/>
      </c>
      <c r="C463" s="3"/>
      <c r="D463" s="28" t="str">
        <f>IFERROR(VLOOKUP(ACOMPANHAMENTO_04[[#This Row],[MAT]],FUNCIONARIOS[],3,FALSE),"")</f>
        <v/>
      </c>
      <c r="E463" s="28" t="str">
        <f>IFERROR(VLOOKUP(ACOMPANHAMENTO_04[[#This Row],[MAT]],FUNCIONARIOS[],4,FALSE),"")</f>
        <v/>
      </c>
      <c r="F463" s="8"/>
      <c r="G463" s="7"/>
      <c r="H463" s="28" t="str">
        <f>IFERROR(VLOOKUP(ACOMPANHAMENTO_04[[#This Row],[COD.S]],TABELA_PRODUÇÃO[[COD]:[SERVIÇOS]],3,FALSE),"")</f>
        <v/>
      </c>
      <c r="I463" s="28" t="str">
        <f>IFERROR(VLOOKUP(ACOMPANHAMENTO_04[[#This Row],[COD.S]],TABELA_PRODUÇÃO[[COD]:[UND.]],4,FALSE),"")</f>
        <v/>
      </c>
      <c r="J463" s="141"/>
      <c r="K463" s="58"/>
      <c r="L463" s="9"/>
      <c r="M46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6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6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63" s="140">
        <f>ACOMPANHAMENTO_04[[#This Row],[QUANT]]</f>
        <v>0</v>
      </c>
    </row>
    <row r="464" spans="2:16" x14ac:dyDescent="0.25">
      <c r="B464" s="140" t="str">
        <f>IF(ACOMPANHAMENTO_04[[#This Row],[MAT]]="","",COUNTA($C$8:C464))</f>
        <v/>
      </c>
      <c r="C464" s="3"/>
      <c r="D464" s="28" t="str">
        <f>IFERROR(VLOOKUP(ACOMPANHAMENTO_04[[#This Row],[MAT]],FUNCIONARIOS[],3,FALSE),"")</f>
        <v/>
      </c>
      <c r="E464" s="28" t="str">
        <f>IFERROR(VLOOKUP(ACOMPANHAMENTO_04[[#This Row],[MAT]],FUNCIONARIOS[],4,FALSE),"")</f>
        <v/>
      </c>
      <c r="F464" s="8"/>
      <c r="G464" s="7"/>
      <c r="H464" s="28" t="str">
        <f>IFERROR(VLOOKUP(ACOMPANHAMENTO_04[[#This Row],[COD.S]],TABELA_PRODUÇÃO[[COD]:[SERVIÇOS]],3,FALSE),"")</f>
        <v/>
      </c>
      <c r="I464" s="28" t="str">
        <f>IFERROR(VLOOKUP(ACOMPANHAMENTO_04[[#This Row],[COD.S]],TABELA_PRODUÇÃO[[COD]:[UND.]],4,FALSE),"")</f>
        <v/>
      </c>
      <c r="J464" s="141"/>
      <c r="K464" s="58"/>
      <c r="L464" s="9"/>
      <c r="M46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6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6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64" s="140">
        <f>ACOMPANHAMENTO_04[[#This Row],[QUANT]]</f>
        <v>0</v>
      </c>
    </row>
    <row r="465" spans="2:16" x14ac:dyDescent="0.25">
      <c r="B465" s="140" t="str">
        <f>IF(ACOMPANHAMENTO_04[[#This Row],[MAT]]="","",COUNTA($C$8:C465))</f>
        <v/>
      </c>
      <c r="C465" s="3"/>
      <c r="D465" s="28" t="str">
        <f>IFERROR(VLOOKUP(ACOMPANHAMENTO_04[[#This Row],[MAT]],FUNCIONARIOS[],3,FALSE),"")</f>
        <v/>
      </c>
      <c r="E465" s="28" t="str">
        <f>IFERROR(VLOOKUP(ACOMPANHAMENTO_04[[#This Row],[MAT]],FUNCIONARIOS[],4,FALSE),"")</f>
        <v/>
      </c>
      <c r="F465" s="8"/>
      <c r="G465" s="7"/>
      <c r="H465" s="28" t="str">
        <f>IFERROR(VLOOKUP(ACOMPANHAMENTO_04[[#This Row],[COD.S]],TABELA_PRODUÇÃO[[COD]:[SERVIÇOS]],3,FALSE),"")</f>
        <v/>
      </c>
      <c r="I465" s="28" t="str">
        <f>IFERROR(VLOOKUP(ACOMPANHAMENTO_04[[#This Row],[COD.S]],TABELA_PRODUÇÃO[[COD]:[UND.]],4,FALSE),"")</f>
        <v/>
      </c>
      <c r="J465" s="141"/>
      <c r="K465" s="58"/>
      <c r="L465" s="9"/>
      <c r="M46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6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6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65" s="140">
        <f>ACOMPANHAMENTO_04[[#This Row],[QUANT]]</f>
        <v>0</v>
      </c>
    </row>
    <row r="466" spans="2:16" x14ac:dyDescent="0.25">
      <c r="B466" s="140" t="str">
        <f>IF(ACOMPANHAMENTO_04[[#This Row],[MAT]]="","",COUNTA($C$8:C466))</f>
        <v/>
      </c>
      <c r="C466" s="3"/>
      <c r="D466" s="28" t="str">
        <f>IFERROR(VLOOKUP(ACOMPANHAMENTO_04[[#This Row],[MAT]],FUNCIONARIOS[],3,FALSE),"")</f>
        <v/>
      </c>
      <c r="E466" s="28" t="str">
        <f>IFERROR(VLOOKUP(ACOMPANHAMENTO_04[[#This Row],[MAT]],FUNCIONARIOS[],4,FALSE),"")</f>
        <v/>
      </c>
      <c r="F466" s="8"/>
      <c r="G466" s="7"/>
      <c r="H466" s="28" t="str">
        <f>IFERROR(VLOOKUP(ACOMPANHAMENTO_04[[#This Row],[COD.S]],TABELA_PRODUÇÃO[[COD]:[SERVIÇOS]],3,FALSE),"")</f>
        <v/>
      </c>
      <c r="I466" s="28" t="str">
        <f>IFERROR(VLOOKUP(ACOMPANHAMENTO_04[[#This Row],[COD.S]],TABELA_PRODUÇÃO[[COD]:[UND.]],4,FALSE),"")</f>
        <v/>
      </c>
      <c r="J466" s="141"/>
      <c r="K466" s="58"/>
      <c r="L466" s="9"/>
      <c r="M46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6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6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66" s="140">
        <f>ACOMPANHAMENTO_04[[#This Row],[QUANT]]</f>
        <v>0</v>
      </c>
    </row>
    <row r="467" spans="2:16" x14ac:dyDescent="0.25">
      <c r="B467" s="140" t="str">
        <f>IF(ACOMPANHAMENTO_04[[#This Row],[MAT]]="","",COUNTA($C$8:C467))</f>
        <v/>
      </c>
      <c r="C467" s="3"/>
      <c r="D467" s="28" t="str">
        <f>IFERROR(VLOOKUP(ACOMPANHAMENTO_04[[#This Row],[MAT]],FUNCIONARIOS[],3,FALSE),"")</f>
        <v/>
      </c>
      <c r="E467" s="28" t="str">
        <f>IFERROR(VLOOKUP(ACOMPANHAMENTO_04[[#This Row],[MAT]],FUNCIONARIOS[],4,FALSE),"")</f>
        <v/>
      </c>
      <c r="F467" s="8"/>
      <c r="G467" s="7"/>
      <c r="H467" s="28" t="str">
        <f>IFERROR(VLOOKUP(ACOMPANHAMENTO_04[[#This Row],[COD.S]],TABELA_PRODUÇÃO[[COD]:[SERVIÇOS]],3,FALSE),"")</f>
        <v/>
      </c>
      <c r="I467" s="28" t="str">
        <f>IFERROR(VLOOKUP(ACOMPANHAMENTO_04[[#This Row],[COD.S]],TABELA_PRODUÇÃO[[COD]:[UND.]],4,FALSE),"")</f>
        <v/>
      </c>
      <c r="J467" s="141"/>
      <c r="K467" s="58"/>
      <c r="L467" s="9"/>
      <c r="M46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6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6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67" s="140">
        <f>ACOMPANHAMENTO_04[[#This Row],[QUANT]]</f>
        <v>0</v>
      </c>
    </row>
    <row r="468" spans="2:16" x14ac:dyDescent="0.25">
      <c r="B468" s="140" t="str">
        <f>IF(ACOMPANHAMENTO_04[[#This Row],[MAT]]="","",COUNTA($C$8:C468))</f>
        <v/>
      </c>
      <c r="C468" s="3"/>
      <c r="D468" s="28" t="str">
        <f>IFERROR(VLOOKUP(ACOMPANHAMENTO_04[[#This Row],[MAT]],FUNCIONARIOS[],3,FALSE),"")</f>
        <v/>
      </c>
      <c r="E468" s="28" t="str">
        <f>IFERROR(VLOOKUP(ACOMPANHAMENTO_04[[#This Row],[MAT]],FUNCIONARIOS[],4,FALSE),"")</f>
        <v/>
      </c>
      <c r="F468" s="8"/>
      <c r="G468" s="7"/>
      <c r="H468" s="28" t="str">
        <f>IFERROR(VLOOKUP(ACOMPANHAMENTO_04[[#This Row],[COD.S]],TABELA_PRODUÇÃO[[COD]:[SERVIÇOS]],3,FALSE),"")</f>
        <v/>
      </c>
      <c r="I468" s="28" t="str">
        <f>IFERROR(VLOOKUP(ACOMPANHAMENTO_04[[#This Row],[COD.S]],TABELA_PRODUÇÃO[[COD]:[UND.]],4,FALSE),"")</f>
        <v/>
      </c>
      <c r="J468" s="141"/>
      <c r="K468" s="58"/>
      <c r="L468" s="9"/>
      <c r="M46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6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6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68" s="140">
        <f>ACOMPANHAMENTO_04[[#This Row],[QUANT]]</f>
        <v>0</v>
      </c>
    </row>
    <row r="469" spans="2:16" x14ac:dyDescent="0.25">
      <c r="B469" s="140" t="str">
        <f>IF(ACOMPANHAMENTO_04[[#This Row],[MAT]]="","",COUNTA($C$8:C469))</f>
        <v/>
      </c>
      <c r="C469" s="3"/>
      <c r="D469" s="28" t="str">
        <f>IFERROR(VLOOKUP(ACOMPANHAMENTO_04[[#This Row],[MAT]],FUNCIONARIOS[],3,FALSE),"")</f>
        <v/>
      </c>
      <c r="E469" s="28" t="str">
        <f>IFERROR(VLOOKUP(ACOMPANHAMENTO_04[[#This Row],[MAT]],FUNCIONARIOS[],4,FALSE),"")</f>
        <v/>
      </c>
      <c r="F469" s="8"/>
      <c r="G469" s="7"/>
      <c r="H469" s="28" t="str">
        <f>IFERROR(VLOOKUP(ACOMPANHAMENTO_04[[#This Row],[COD.S]],TABELA_PRODUÇÃO[[COD]:[SERVIÇOS]],3,FALSE),"")</f>
        <v/>
      </c>
      <c r="I469" s="28" t="str">
        <f>IFERROR(VLOOKUP(ACOMPANHAMENTO_04[[#This Row],[COD.S]],TABELA_PRODUÇÃO[[COD]:[UND.]],4,FALSE),"")</f>
        <v/>
      </c>
      <c r="J469" s="141"/>
      <c r="K469" s="58"/>
      <c r="L469" s="9"/>
      <c r="M46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6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6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69" s="140">
        <f>ACOMPANHAMENTO_04[[#This Row],[QUANT]]</f>
        <v>0</v>
      </c>
    </row>
    <row r="470" spans="2:16" x14ac:dyDescent="0.25">
      <c r="B470" s="140" t="str">
        <f>IF(ACOMPANHAMENTO_04[[#This Row],[MAT]]="","",COUNTA($C$8:C470))</f>
        <v/>
      </c>
      <c r="C470" s="3"/>
      <c r="D470" s="28" t="str">
        <f>IFERROR(VLOOKUP(ACOMPANHAMENTO_04[[#This Row],[MAT]],FUNCIONARIOS[],3,FALSE),"")</f>
        <v/>
      </c>
      <c r="E470" s="28" t="str">
        <f>IFERROR(VLOOKUP(ACOMPANHAMENTO_04[[#This Row],[MAT]],FUNCIONARIOS[],4,FALSE),"")</f>
        <v/>
      </c>
      <c r="F470" s="8"/>
      <c r="G470" s="7"/>
      <c r="H470" s="28" t="str">
        <f>IFERROR(VLOOKUP(ACOMPANHAMENTO_04[[#This Row],[COD.S]],TABELA_PRODUÇÃO[[COD]:[SERVIÇOS]],3,FALSE),"")</f>
        <v/>
      </c>
      <c r="I470" s="28" t="str">
        <f>IFERROR(VLOOKUP(ACOMPANHAMENTO_04[[#This Row],[COD.S]],TABELA_PRODUÇÃO[[COD]:[UND.]],4,FALSE),"")</f>
        <v/>
      </c>
      <c r="J470" s="141"/>
      <c r="K470" s="58"/>
      <c r="L470" s="9"/>
      <c r="M47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7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7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70" s="140">
        <f>ACOMPANHAMENTO_04[[#This Row],[QUANT]]</f>
        <v>0</v>
      </c>
    </row>
    <row r="471" spans="2:16" x14ac:dyDescent="0.25">
      <c r="B471" s="140" t="str">
        <f>IF(ACOMPANHAMENTO_04[[#This Row],[MAT]]="","",COUNTA($C$8:C471))</f>
        <v/>
      </c>
      <c r="C471" s="3"/>
      <c r="D471" s="28" t="str">
        <f>IFERROR(VLOOKUP(ACOMPANHAMENTO_04[[#This Row],[MAT]],FUNCIONARIOS[],3,FALSE),"")</f>
        <v/>
      </c>
      <c r="E471" s="28" t="str">
        <f>IFERROR(VLOOKUP(ACOMPANHAMENTO_04[[#This Row],[MAT]],FUNCIONARIOS[],4,FALSE),"")</f>
        <v/>
      </c>
      <c r="F471" s="8"/>
      <c r="G471" s="7"/>
      <c r="H471" s="28" t="str">
        <f>IFERROR(VLOOKUP(ACOMPANHAMENTO_04[[#This Row],[COD.S]],TABELA_PRODUÇÃO[[COD]:[SERVIÇOS]],3,FALSE),"")</f>
        <v/>
      </c>
      <c r="I471" s="28" t="str">
        <f>IFERROR(VLOOKUP(ACOMPANHAMENTO_04[[#This Row],[COD.S]],TABELA_PRODUÇÃO[[COD]:[UND.]],4,FALSE),"")</f>
        <v/>
      </c>
      <c r="J471" s="141"/>
      <c r="K471" s="58"/>
      <c r="L471" s="9"/>
      <c r="M47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7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7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71" s="140">
        <f>ACOMPANHAMENTO_04[[#This Row],[QUANT]]</f>
        <v>0</v>
      </c>
    </row>
    <row r="472" spans="2:16" x14ac:dyDescent="0.25">
      <c r="B472" s="140" t="str">
        <f>IF(ACOMPANHAMENTO_04[[#This Row],[MAT]]="","",COUNTA($C$8:C472))</f>
        <v/>
      </c>
      <c r="C472" s="3"/>
      <c r="D472" s="28" t="str">
        <f>IFERROR(VLOOKUP(ACOMPANHAMENTO_04[[#This Row],[MAT]],FUNCIONARIOS[],3,FALSE),"")</f>
        <v/>
      </c>
      <c r="E472" s="28" t="str">
        <f>IFERROR(VLOOKUP(ACOMPANHAMENTO_04[[#This Row],[MAT]],FUNCIONARIOS[],4,FALSE),"")</f>
        <v/>
      </c>
      <c r="F472" s="8"/>
      <c r="G472" s="7"/>
      <c r="H472" s="28" t="str">
        <f>IFERROR(VLOOKUP(ACOMPANHAMENTO_04[[#This Row],[COD.S]],TABELA_PRODUÇÃO[[COD]:[SERVIÇOS]],3,FALSE),"")</f>
        <v/>
      </c>
      <c r="I472" s="28" t="str">
        <f>IFERROR(VLOOKUP(ACOMPANHAMENTO_04[[#This Row],[COD.S]],TABELA_PRODUÇÃO[[COD]:[UND.]],4,FALSE),"")</f>
        <v/>
      </c>
      <c r="J472" s="141"/>
      <c r="K472" s="58"/>
      <c r="L472" s="9"/>
      <c r="M47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7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7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72" s="140">
        <f>ACOMPANHAMENTO_04[[#This Row],[QUANT]]</f>
        <v>0</v>
      </c>
    </row>
    <row r="473" spans="2:16" x14ac:dyDescent="0.25">
      <c r="B473" s="140" t="str">
        <f>IF(ACOMPANHAMENTO_04[[#This Row],[MAT]]="","",COUNTA($C$8:C473))</f>
        <v/>
      </c>
      <c r="C473" s="3"/>
      <c r="D473" s="28" t="str">
        <f>IFERROR(VLOOKUP(ACOMPANHAMENTO_04[[#This Row],[MAT]],FUNCIONARIOS[],3,FALSE),"")</f>
        <v/>
      </c>
      <c r="E473" s="28" t="str">
        <f>IFERROR(VLOOKUP(ACOMPANHAMENTO_04[[#This Row],[MAT]],FUNCIONARIOS[],4,FALSE),"")</f>
        <v/>
      </c>
      <c r="F473" s="8"/>
      <c r="G473" s="7"/>
      <c r="H473" s="28" t="str">
        <f>IFERROR(VLOOKUP(ACOMPANHAMENTO_04[[#This Row],[COD.S]],TABELA_PRODUÇÃO[[COD]:[SERVIÇOS]],3,FALSE),"")</f>
        <v/>
      </c>
      <c r="I473" s="28" t="str">
        <f>IFERROR(VLOOKUP(ACOMPANHAMENTO_04[[#This Row],[COD.S]],TABELA_PRODUÇÃO[[COD]:[UND.]],4,FALSE),"")</f>
        <v/>
      </c>
      <c r="J473" s="141"/>
      <c r="K473" s="58"/>
      <c r="L473" s="9"/>
      <c r="M47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7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7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73" s="140">
        <f>ACOMPANHAMENTO_04[[#This Row],[QUANT]]</f>
        <v>0</v>
      </c>
    </row>
    <row r="474" spans="2:16" x14ac:dyDescent="0.25">
      <c r="B474" s="140" t="str">
        <f>IF(ACOMPANHAMENTO_04[[#This Row],[MAT]]="","",COUNTA($C$8:C474))</f>
        <v/>
      </c>
      <c r="C474" s="3"/>
      <c r="D474" s="28" t="str">
        <f>IFERROR(VLOOKUP(ACOMPANHAMENTO_04[[#This Row],[MAT]],FUNCIONARIOS[],3,FALSE),"")</f>
        <v/>
      </c>
      <c r="E474" s="28" t="str">
        <f>IFERROR(VLOOKUP(ACOMPANHAMENTO_04[[#This Row],[MAT]],FUNCIONARIOS[],4,FALSE),"")</f>
        <v/>
      </c>
      <c r="F474" s="8"/>
      <c r="G474" s="7"/>
      <c r="H474" s="28" t="str">
        <f>IFERROR(VLOOKUP(ACOMPANHAMENTO_04[[#This Row],[COD.S]],TABELA_PRODUÇÃO[[COD]:[SERVIÇOS]],3,FALSE),"")</f>
        <v/>
      </c>
      <c r="I474" s="28" t="str">
        <f>IFERROR(VLOOKUP(ACOMPANHAMENTO_04[[#This Row],[COD.S]],TABELA_PRODUÇÃO[[COD]:[UND.]],4,FALSE),"")</f>
        <v/>
      </c>
      <c r="J474" s="141"/>
      <c r="K474" s="58"/>
      <c r="L474" s="9"/>
      <c r="M47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7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7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74" s="140">
        <f>ACOMPANHAMENTO_04[[#This Row],[QUANT]]</f>
        <v>0</v>
      </c>
    </row>
    <row r="475" spans="2:16" x14ac:dyDescent="0.25">
      <c r="B475" s="140" t="str">
        <f>IF(ACOMPANHAMENTO_04[[#This Row],[MAT]]="","",COUNTA($C$8:C475))</f>
        <v/>
      </c>
      <c r="C475" s="3"/>
      <c r="D475" s="28" t="str">
        <f>IFERROR(VLOOKUP(ACOMPANHAMENTO_04[[#This Row],[MAT]],FUNCIONARIOS[],3,FALSE),"")</f>
        <v/>
      </c>
      <c r="E475" s="28" t="str">
        <f>IFERROR(VLOOKUP(ACOMPANHAMENTO_04[[#This Row],[MAT]],FUNCIONARIOS[],4,FALSE),"")</f>
        <v/>
      </c>
      <c r="F475" s="8"/>
      <c r="G475" s="7"/>
      <c r="H475" s="28" t="str">
        <f>IFERROR(VLOOKUP(ACOMPANHAMENTO_04[[#This Row],[COD.S]],TABELA_PRODUÇÃO[[COD]:[SERVIÇOS]],3,FALSE),"")</f>
        <v/>
      </c>
      <c r="I475" s="28" t="str">
        <f>IFERROR(VLOOKUP(ACOMPANHAMENTO_04[[#This Row],[COD.S]],TABELA_PRODUÇÃO[[COD]:[UND.]],4,FALSE),"")</f>
        <v/>
      </c>
      <c r="J475" s="141"/>
      <c r="K475" s="58"/>
      <c r="L475" s="9"/>
      <c r="M47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7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7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75" s="140">
        <f>ACOMPANHAMENTO_04[[#This Row],[QUANT]]</f>
        <v>0</v>
      </c>
    </row>
    <row r="476" spans="2:16" x14ac:dyDescent="0.25">
      <c r="B476" s="140" t="str">
        <f>IF(ACOMPANHAMENTO_04[[#This Row],[MAT]]="","",COUNTA($C$8:C476))</f>
        <v/>
      </c>
      <c r="C476" s="3"/>
      <c r="D476" s="28" t="str">
        <f>IFERROR(VLOOKUP(ACOMPANHAMENTO_04[[#This Row],[MAT]],FUNCIONARIOS[],3,FALSE),"")</f>
        <v/>
      </c>
      <c r="E476" s="28" t="str">
        <f>IFERROR(VLOOKUP(ACOMPANHAMENTO_04[[#This Row],[MAT]],FUNCIONARIOS[],4,FALSE),"")</f>
        <v/>
      </c>
      <c r="F476" s="8"/>
      <c r="G476" s="7"/>
      <c r="H476" s="28" t="str">
        <f>IFERROR(VLOOKUP(ACOMPANHAMENTO_04[[#This Row],[COD.S]],TABELA_PRODUÇÃO[[COD]:[SERVIÇOS]],3,FALSE),"")</f>
        <v/>
      </c>
      <c r="I476" s="28" t="str">
        <f>IFERROR(VLOOKUP(ACOMPANHAMENTO_04[[#This Row],[COD.S]],TABELA_PRODUÇÃO[[COD]:[UND.]],4,FALSE),"")</f>
        <v/>
      </c>
      <c r="J476" s="141"/>
      <c r="K476" s="58"/>
      <c r="L476" s="9"/>
      <c r="M47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7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7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76" s="140">
        <f>ACOMPANHAMENTO_04[[#This Row],[QUANT]]</f>
        <v>0</v>
      </c>
    </row>
    <row r="477" spans="2:16" x14ac:dyDescent="0.25">
      <c r="B477" s="140" t="str">
        <f>IF(ACOMPANHAMENTO_04[[#This Row],[MAT]]="","",COUNTA($C$8:C477))</f>
        <v/>
      </c>
      <c r="C477" s="3"/>
      <c r="D477" s="28" t="str">
        <f>IFERROR(VLOOKUP(ACOMPANHAMENTO_04[[#This Row],[MAT]],FUNCIONARIOS[],3,FALSE),"")</f>
        <v/>
      </c>
      <c r="E477" s="28" t="str">
        <f>IFERROR(VLOOKUP(ACOMPANHAMENTO_04[[#This Row],[MAT]],FUNCIONARIOS[],4,FALSE),"")</f>
        <v/>
      </c>
      <c r="F477" s="8"/>
      <c r="G477" s="7"/>
      <c r="H477" s="28" t="str">
        <f>IFERROR(VLOOKUP(ACOMPANHAMENTO_04[[#This Row],[COD.S]],TABELA_PRODUÇÃO[[COD]:[SERVIÇOS]],3,FALSE),"")</f>
        <v/>
      </c>
      <c r="I477" s="28" t="str">
        <f>IFERROR(VLOOKUP(ACOMPANHAMENTO_04[[#This Row],[COD.S]],TABELA_PRODUÇÃO[[COD]:[UND.]],4,FALSE),"")</f>
        <v/>
      </c>
      <c r="J477" s="141"/>
      <c r="K477" s="58"/>
      <c r="L477" s="9"/>
      <c r="M47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7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7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77" s="140">
        <f>ACOMPANHAMENTO_04[[#This Row],[QUANT]]</f>
        <v>0</v>
      </c>
    </row>
    <row r="478" spans="2:16" x14ac:dyDescent="0.25">
      <c r="B478" s="140" t="str">
        <f>IF(ACOMPANHAMENTO_04[[#This Row],[MAT]]="","",COUNTA($C$8:C478))</f>
        <v/>
      </c>
      <c r="C478" s="3"/>
      <c r="D478" s="28" t="str">
        <f>IFERROR(VLOOKUP(ACOMPANHAMENTO_04[[#This Row],[MAT]],FUNCIONARIOS[],3,FALSE),"")</f>
        <v/>
      </c>
      <c r="E478" s="28" t="str">
        <f>IFERROR(VLOOKUP(ACOMPANHAMENTO_04[[#This Row],[MAT]],FUNCIONARIOS[],4,FALSE),"")</f>
        <v/>
      </c>
      <c r="F478" s="8"/>
      <c r="G478" s="7"/>
      <c r="H478" s="28" t="str">
        <f>IFERROR(VLOOKUP(ACOMPANHAMENTO_04[[#This Row],[COD.S]],TABELA_PRODUÇÃO[[COD]:[SERVIÇOS]],3,FALSE),"")</f>
        <v/>
      </c>
      <c r="I478" s="28" t="str">
        <f>IFERROR(VLOOKUP(ACOMPANHAMENTO_04[[#This Row],[COD.S]],TABELA_PRODUÇÃO[[COD]:[UND.]],4,FALSE),"")</f>
        <v/>
      </c>
      <c r="J478" s="141"/>
      <c r="K478" s="58"/>
      <c r="L478" s="9"/>
      <c r="M47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7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7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78" s="140">
        <f>ACOMPANHAMENTO_04[[#This Row],[QUANT]]</f>
        <v>0</v>
      </c>
    </row>
    <row r="479" spans="2:16" x14ac:dyDescent="0.25">
      <c r="B479" s="140" t="str">
        <f>IF(ACOMPANHAMENTO_04[[#This Row],[MAT]]="","",COUNTA($C$8:C479))</f>
        <v/>
      </c>
      <c r="C479" s="3"/>
      <c r="D479" s="28" t="str">
        <f>IFERROR(VLOOKUP(ACOMPANHAMENTO_04[[#This Row],[MAT]],FUNCIONARIOS[],3,FALSE),"")</f>
        <v/>
      </c>
      <c r="E479" s="28" t="str">
        <f>IFERROR(VLOOKUP(ACOMPANHAMENTO_04[[#This Row],[MAT]],FUNCIONARIOS[],4,FALSE),"")</f>
        <v/>
      </c>
      <c r="F479" s="8"/>
      <c r="G479" s="7"/>
      <c r="H479" s="28" t="str">
        <f>IFERROR(VLOOKUP(ACOMPANHAMENTO_04[[#This Row],[COD.S]],TABELA_PRODUÇÃO[[COD]:[SERVIÇOS]],3,FALSE),"")</f>
        <v/>
      </c>
      <c r="I479" s="28" t="str">
        <f>IFERROR(VLOOKUP(ACOMPANHAMENTO_04[[#This Row],[COD.S]],TABELA_PRODUÇÃO[[COD]:[UND.]],4,FALSE),"")</f>
        <v/>
      </c>
      <c r="J479" s="141"/>
      <c r="K479" s="58"/>
      <c r="L479" s="9"/>
      <c r="M47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7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7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79" s="140">
        <f>ACOMPANHAMENTO_04[[#This Row],[QUANT]]</f>
        <v>0</v>
      </c>
    </row>
    <row r="480" spans="2:16" x14ac:dyDescent="0.25">
      <c r="B480" s="140" t="str">
        <f>IF(ACOMPANHAMENTO_04[[#This Row],[MAT]]="","",COUNTA($C$8:C480))</f>
        <v/>
      </c>
      <c r="C480" s="3"/>
      <c r="D480" s="28" t="str">
        <f>IFERROR(VLOOKUP(ACOMPANHAMENTO_04[[#This Row],[MAT]],FUNCIONARIOS[],3,FALSE),"")</f>
        <v/>
      </c>
      <c r="E480" s="28" t="str">
        <f>IFERROR(VLOOKUP(ACOMPANHAMENTO_04[[#This Row],[MAT]],FUNCIONARIOS[],4,FALSE),"")</f>
        <v/>
      </c>
      <c r="F480" s="8"/>
      <c r="G480" s="7"/>
      <c r="H480" s="28" t="str">
        <f>IFERROR(VLOOKUP(ACOMPANHAMENTO_04[[#This Row],[COD.S]],TABELA_PRODUÇÃO[[COD]:[SERVIÇOS]],3,FALSE),"")</f>
        <v/>
      </c>
      <c r="I480" s="28" t="str">
        <f>IFERROR(VLOOKUP(ACOMPANHAMENTO_04[[#This Row],[COD.S]],TABELA_PRODUÇÃO[[COD]:[UND.]],4,FALSE),"")</f>
        <v/>
      </c>
      <c r="J480" s="141"/>
      <c r="K480" s="58"/>
      <c r="L480" s="9"/>
      <c r="M48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8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8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80" s="140">
        <f>ACOMPANHAMENTO_04[[#This Row],[QUANT]]</f>
        <v>0</v>
      </c>
    </row>
    <row r="481" spans="2:16" x14ac:dyDescent="0.25">
      <c r="B481" s="140" t="str">
        <f>IF(ACOMPANHAMENTO_04[[#This Row],[MAT]]="","",COUNTA($C$8:C481))</f>
        <v/>
      </c>
      <c r="C481" s="3"/>
      <c r="D481" s="28" t="str">
        <f>IFERROR(VLOOKUP(ACOMPANHAMENTO_04[[#This Row],[MAT]],FUNCIONARIOS[],3,FALSE),"")</f>
        <v/>
      </c>
      <c r="E481" s="28" t="str">
        <f>IFERROR(VLOOKUP(ACOMPANHAMENTO_04[[#This Row],[MAT]],FUNCIONARIOS[],4,FALSE),"")</f>
        <v/>
      </c>
      <c r="F481" s="8"/>
      <c r="G481" s="7"/>
      <c r="H481" s="28" t="str">
        <f>IFERROR(VLOOKUP(ACOMPANHAMENTO_04[[#This Row],[COD.S]],TABELA_PRODUÇÃO[[COD]:[SERVIÇOS]],3,FALSE),"")</f>
        <v/>
      </c>
      <c r="I481" s="28" t="str">
        <f>IFERROR(VLOOKUP(ACOMPANHAMENTO_04[[#This Row],[COD.S]],TABELA_PRODUÇÃO[[COD]:[UND.]],4,FALSE),"")</f>
        <v/>
      </c>
      <c r="J481" s="141"/>
      <c r="K481" s="58"/>
      <c r="L481" s="9"/>
      <c r="M48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8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8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81" s="140">
        <f>ACOMPANHAMENTO_04[[#This Row],[QUANT]]</f>
        <v>0</v>
      </c>
    </row>
    <row r="482" spans="2:16" x14ac:dyDescent="0.25">
      <c r="B482" s="140" t="str">
        <f>IF(ACOMPANHAMENTO_04[[#This Row],[MAT]]="","",COUNTA($C$8:C482))</f>
        <v/>
      </c>
      <c r="C482" s="3"/>
      <c r="D482" s="28" t="str">
        <f>IFERROR(VLOOKUP(ACOMPANHAMENTO_04[[#This Row],[MAT]],FUNCIONARIOS[],3,FALSE),"")</f>
        <v/>
      </c>
      <c r="E482" s="28" t="str">
        <f>IFERROR(VLOOKUP(ACOMPANHAMENTO_04[[#This Row],[MAT]],FUNCIONARIOS[],4,FALSE),"")</f>
        <v/>
      </c>
      <c r="F482" s="8"/>
      <c r="G482" s="7"/>
      <c r="H482" s="28" t="str">
        <f>IFERROR(VLOOKUP(ACOMPANHAMENTO_04[[#This Row],[COD.S]],TABELA_PRODUÇÃO[[COD]:[SERVIÇOS]],3,FALSE),"")</f>
        <v/>
      </c>
      <c r="I482" s="28" t="str">
        <f>IFERROR(VLOOKUP(ACOMPANHAMENTO_04[[#This Row],[COD.S]],TABELA_PRODUÇÃO[[COD]:[UND.]],4,FALSE),"")</f>
        <v/>
      </c>
      <c r="J482" s="141"/>
      <c r="K482" s="58"/>
      <c r="L482" s="9"/>
      <c r="M48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8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8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82" s="140">
        <f>ACOMPANHAMENTO_04[[#This Row],[QUANT]]</f>
        <v>0</v>
      </c>
    </row>
    <row r="483" spans="2:16" x14ac:dyDescent="0.25">
      <c r="B483" s="140" t="str">
        <f>IF(ACOMPANHAMENTO_04[[#This Row],[MAT]]="","",COUNTA($C$8:C483))</f>
        <v/>
      </c>
      <c r="C483" s="3"/>
      <c r="D483" s="28" t="str">
        <f>IFERROR(VLOOKUP(ACOMPANHAMENTO_04[[#This Row],[MAT]],FUNCIONARIOS[],3,FALSE),"")</f>
        <v/>
      </c>
      <c r="E483" s="28" t="str">
        <f>IFERROR(VLOOKUP(ACOMPANHAMENTO_04[[#This Row],[MAT]],FUNCIONARIOS[],4,FALSE),"")</f>
        <v/>
      </c>
      <c r="F483" s="8"/>
      <c r="G483" s="7"/>
      <c r="H483" s="28" t="str">
        <f>IFERROR(VLOOKUP(ACOMPANHAMENTO_04[[#This Row],[COD.S]],TABELA_PRODUÇÃO[[COD]:[SERVIÇOS]],3,FALSE),"")</f>
        <v/>
      </c>
      <c r="I483" s="28" t="str">
        <f>IFERROR(VLOOKUP(ACOMPANHAMENTO_04[[#This Row],[COD.S]],TABELA_PRODUÇÃO[[COD]:[UND.]],4,FALSE),"")</f>
        <v/>
      </c>
      <c r="J483" s="141"/>
      <c r="K483" s="58"/>
      <c r="L483" s="9"/>
      <c r="M48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8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8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83" s="140">
        <f>ACOMPANHAMENTO_04[[#This Row],[QUANT]]</f>
        <v>0</v>
      </c>
    </row>
    <row r="484" spans="2:16" x14ac:dyDescent="0.25">
      <c r="B484" s="140" t="str">
        <f>IF(ACOMPANHAMENTO_04[[#This Row],[MAT]]="","",COUNTA($C$8:C484))</f>
        <v/>
      </c>
      <c r="C484" s="3"/>
      <c r="D484" s="28" t="str">
        <f>IFERROR(VLOOKUP(ACOMPANHAMENTO_04[[#This Row],[MAT]],FUNCIONARIOS[],3,FALSE),"")</f>
        <v/>
      </c>
      <c r="E484" s="28" t="str">
        <f>IFERROR(VLOOKUP(ACOMPANHAMENTO_04[[#This Row],[MAT]],FUNCIONARIOS[],4,FALSE),"")</f>
        <v/>
      </c>
      <c r="F484" s="8"/>
      <c r="G484" s="7"/>
      <c r="H484" s="28" t="str">
        <f>IFERROR(VLOOKUP(ACOMPANHAMENTO_04[[#This Row],[COD.S]],TABELA_PRODUÇÃO[[COD]:[SERVIÇOS]],3,FALSE),"")</f>
        <v/>
      </c>
      <c r="I484" s="28" t="str">
        <f>IFERROR(VLOOKUP(ACOMPANHAMENTO_04[[#This Row],[COD.S]],TABELA_PRODUÇÃO[[COD]:[UND.]],4,FALSE),"")</f>
        <v/>
      </c>
      <c r="J484" s="141"/>
      <c r="K484" s="58"/>
      <c r="L484" s="9"/>
      <c r="M48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8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8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84" s="140">
        <f>ACOMPANHAMENTO_04[[#This Row],[QUANT]]</f>
        <v>0</v>
      </c>
    </row>
    <row r="485" spans="2:16" x14ac:dyDescent="0.25">
      <c r="B485" s="140" t="str">
        <f>IF(ACOMPANHAMENTO_04[[#This Row],[MAT]]="","",COUNTA($C$8:C485))</f>
        <v/>
      </c>
      <c r="C485" s="3"/>
      <c r="D485" s="28" t="str">
        <f>IFERROR(VLOOKUP(ACOMPANHAMENTO_04[[#This Row],[MAT]],FUNCIONARIOS[],3,FALSE),"")</f>
        <v/>
      </c>
      <c r="E485" s="28" t="str">
        <f>IFERROR(VLOOKUP(ACOMPANHAMENTO_04[[#This Row],[MAT]],FUNCIONARIOS[],4,FALSE),"")</f>
        <v/>
      </c>
      <c r="F485" s="8"/>
      <c r="G485" s="7"/>
      <c r="H485" s="28" t="str">
        <f>IFERROR(VLOOKUP(ACOMPANHAMENTO_04[[#This Row],[COD.S]],TABELA_PRODUÇÃO[[COD]:[SERVIÇOS]],3,FALSE),"")</f>
        <v/>
      </c>
      <c r="I485" s="28" t="str">
        <f>IFERROR(VLOOKUP(ACOMPANHAMENTO_04[[#This Row],[COD.S]],TABELA_PRODUÇÃO[[COD]:[UND.]],4,FALSE),"")</f>
        <v/>
      </c>
      <c r="J485" s="141"/>
      <c r="K485" s="58"/>
      <c r="L485" s="9"/>
      <c r="M48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8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8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85" s="140">
        <f>ACOMPANHAMENTO_04[[#This Row],[QUANT]]</f>
        <v>0</v>
      </c>
    </row>
    <row r="486" spans="2:16" x14ac:dyDescent="0.25">
      <c r="B486" s="140" t="str">
        <f>IF(ACOMPANHAMENTO_04[[#This Row],[MAT]]="","",COUNTA($C$8:C486))</f>
        <v/>
      </c>
      <c r="C486" s="3"/>
      <c r="D486" s="28" t="str">
        <f>IFERROR(VLOOKUP(ACOMPANHAMENTO_04[[#This Row],[MAT]],FUNCIONARIOS[],3,FALSE),"")</f>
        <v/>
      </c>
      <c r="E486" s="28" t="str">
        <f>IFERROR(VLOOKUP(ACOMPANHAMENTO_04[[#This Row],[MAT]],FUNCIONARIOS[],4,FALSE),"")</f>
        <v/>
      </c>
      <c r="F486" s="8"/>
      <c r="G486" s="7"/>
      <c r="H486" s="28" t="str">
        <f>IFERROR(VLOOKUP(ACOMPANHAMENTO_04[[#This Row],[COD.S]],TABELA_PRODUÇÃO[[COD]:[SERVIÇOS]],3,FALSE),"")</f>
        <v/>
      </c>
      <c r="I486" s="28" t="str">
        <f>IFERROR(VLOOKUP(ACOMPANHAMENTO_04[[#This Row],[COD.S]],TABELA_PRODUÇÃO[[COD]:[UND.]],4,FALSE),"")</f>
        <v/>
      </c>
      <c r="J486" s="141"/>
      <c r="K486" s="58"/>
      <c r="L486" s="9"/>
      <c r="M48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8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8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86" s="140">
        <f>ACOMPANHAMENTO_04[[#This Row],[QUANT]]</f>
        <v>0</v>
      </c>
    </row>
    <row r="487" spans="2:16" x14ac:dyDescent="0.25">
      <c r="B487" s="140" t="str">
        <f>IF(ACOMPANHAMENTO_04[[#This Row],[MAT]]="","",COUNTA($C$8:C487))</f>
        <v/>
      </c>
      <c r="C487" s="3"/>
      <c r="D487" s="28" t="str">
        <f>IFERROR(VLOOKUP(ACOMPANHAMENTO_04[[#This Row],[MAT]],FUNCIONARIOS[],3,FALSE),"")</f>
        <v/>
      </c>
      <c r="E487" s="28" t="str">
        <f>IFERROR(VLOOKUP(ACOMPANHAMENTO_04[[#This Row],[MAT]],FUNCIONARIOS[],4,FALSE),"")</f>
        <v/>
      </c>
      <c r="F487" s="8"/>
      <c r="G487" s="7"/>
      <c r="H487" s="28" t="str">
        <f>IFERROR(VLOOKUP(ACOMPANHAMENTO_04[[#This Row],[COD.S]],TABELA_PRODUÇÃO[[COD]:[SERVIÇOS]],3,FALSE),"")</f>
        <v/>
      </c>
      <c r="I487" s="28" t="str">
        <f>IFERROR(VLOOKUP(ACOMPANHAMENTO_04[[#This Row],[COD.S]],TABELA_PRODUÇÃO[[COD]:[UND.]],4,FALSE),"")</f>
        <v/>
      </c>
      <c r="J487" s="141"/>
      <c r="K487" s="58"/>
      <c r="L487" s="9"/>
      <c r="M48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8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8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87" s="140">
        <f>ACOMPANHAMENTO_04[[#This Row],[QUANT]]</f>
        <v>0</v>
      </c>
    </row>
    <row r="488" spans="2:16" x14ac:dyDescent="0.25">
      <c r="B488" s="140" t="str">
        <f>IF(ACOMPANHAMENTO_04[[#This Row],[MAT]]="","",COUNTA($C$8:C488))</f>
        <v/>
      </c>
      <c r="C488" s="3"/>
      <c r="D488" s="28" t="str">
        <f>IFERROR(VLOOKUP(ACOMPANHAMENTO_04[[#This Row],[MAT]],FUNCIONARIOS[],3,FALSE),"")</f>
        <v/>
      </c>
      <c r="E488" s="28" t="str">
        <f>IFERROR(VLOOKUP(ACOMPANHAMENTO_04[[#This Row],[MAT]],FUNCIONARIOS[],4,FALSE),"")</f>
        <v/>
      </c>
      <c r="F488" s="8"/>
      <c r="G488" s="7"/>
      <c r="H488" s="28" t="str">
        <f>IFERROR(VLOOKUP(ACOMPANHAMENTO_04[[#This Row],[COD.S]],TABELA_PRODUÇÃO[[COD]:[SERVIÇOS]],3,FALSE),"")</f>
        <v/>
      </c>
      <c r="I488" s="28" t="str">
        <f>IFERROR(VLOOKUP(ACOMPANHAMENTO_04[[#This Row],[COD.S]],TABELA_PRODUÇÃO[[COD]:[UND.]],4,FALSE),"")</f>
        <v/>
      </c>
      <c r="J488" s="141"/>
      <c r="K488" s="58"/>
      <c r="L488" s="9"/>
      <c r="M48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8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8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88" s="140">
        <f>ACOMPANHAMENTO_04[[#This Row],[QUANT]]</f>
        <v>0</v>
      </c>
    </row>
    <row r="489" spans="2:16" x14ac:dyDescent="0.25">
      <c r="B489" s="140" t="str">
        <f>IF(ACOMPANHAMENTO_04[[#This Row],[MAT]]="","",COUNTA($C$8:C489))</f>
        <v/>
      </c>
      <c r="C489" s="3"/>
      <c r="D489" s="28" t="str">
        <f>IFERROR(VLOOKUP(ACOMPANHAMENTO_04[[#This Row],[MAT]],FUNCIONARIOS[],3,FALSE),"")</f>
        <v/>
      </c>
      <c r="E489" s="28" t="str">
        <f>IFERROR(VLOOKUP(ACOMPANHAMENTO_04[[#This Row],[MAT]],FUNCIONARIOS[],4,FALSE),"")</f>
        <v/>
      </c>
      <c r="F489" s="8"/>
      <c r="G489" s="7"/>
      <c r="H489" s="28" t="str">
        <f>IFERROR(VLOOKUP(ACOMPANHAMENTO_04[[#This Row],[COD.S]],TABELA_PRODUÇÃO[[COD]:[SERVIÇOS]],3,FALSE),"")</f>
        <v/>
      </c>
      <c r="I489" s="28" t="str">
        <f>IFERROR(VLOOKUP(ACOMPANHAMENTO_04[[#This Row],[COD.S]],TABELA_PRODUÇÃO[[COD]:[UND.]],4,FALSE),"")</f>
        <v/>
      </c>
      <c r="J489" s="141"/>
      <c r="K489" s="58"/>
      <c r="L489" s="9"/>
      <c r="M48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8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8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89" s="140">
        <f>ACOMPANHAMENTO_04[[#This Row],[QUANT]]</f>
        <v>0</v>
      </c>
    </row>
    <row r="490" spans="2:16" x14ac:dyDescent="0.25">
      <c r="B490" s="140" t="str">
        <f>IF(ACOMPANHAMENTO_04[[#This Row],[MAT]]="","",COUNTA($C$8:C490))</f>
        <v/>
      </c>
      <c r="C490" s="3"/>
      <c r="D490" s="28" t="str">
        <f>IFERROR(VLOOKUP(ACOMPANHAMENTO_04[[#This Row],[MAT]],FUNCIONARIOS[],3,FALSE),"")</f>
        <v/>
      </c>
      <c r="E490" s="28" t="str">
        <f>IFERROR(VLOOKUP(ACOMPANHAMENTO_04[[#This Row],[MAT]],FUNCIONARIOS[],4,FALSE),"")</f>
        <v/>
      </c>
      <c r="F490" s="8"/>
      <c r="G490" s="7"/>
      <c r="H490" s="28" t="str">
        <f>IFERROR(VLOOKUP(ACOMPANHAMENTO_04[[#This Row],[COD.S]],TABELA_PRODUÇÃO[[COD]:[SERVIÇOS]],3,FALSE),"")</f>
        <v/>
      </c>
      <c r="I490" s="28" t="str">
        <f>IFERROR(VLOOKUP(ACOMPANHAMENTO_04[[#This Row],[COD.S]],TABELA_PRODUÇÃO[[COD]:[UND.]],4,FALSE),"")</f>
        <v/>
      </c>
      <c r="J490" s="141"/>
      <c r="K490" s="58"/>
      <c r="L490" s="9"/>
      <c r="M49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9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9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90" s="140">
        <f>ACOMPANHAMENTO_04[[#This Row],[QUANT]]</f>
        <v>0</v>
      </c>
    </row>
    <row r="491" spans="2:16" x14ac:dyDescent="0.25">
      <c r="B491" s="140" t="str">
        <f>IF(ACOMPANHAMENTO_04[[#This Row],[MAT]]="","",COUNTA($C$8:C491))</f>
        <v/>
      </c>
      <c r="C491" s="3"/>
      <c r="D491" s="28" t="str">
        <f>IFERROR(VLOOKUP(ACOMPANHAMENTO_04[[#This Row],[MAT]],FUNCIONARIOS[],3,FALSE),"")</f>
        <v/>
      </c>
      <c r="E491" s="28" t="str">
        <f>IFERROR(VLOOKUP(ACOMPANHAMENTO_04[[#This Row],[MAT]],FUNCIONARIOS[],4,FALSE),"")</f>
        <v/>
      </c>
      <c r="F491" s="8"/>
      <c r="G491" s="7"/>
      <c r="H491" s="28" t="str">
        <f>IFERROR(VLOOKUP(ACOMPANHAMENTO_04[[#This Row],[COD.S]],TABELA_PRODUÇÃO[[COD]:[SERVIÇOS]],3,FALSE),"")</f>
        <v/>
      </c>
      <c r="I491" s="28" t="str">
        <f>IFERROR(VLOOKUP(ACOMPANHAMENTO_04[[#This Row],[COD.S]],TABELA_PRODUÇÃO[[COD]:[UND.]],4,FALSE),"")</f>
        <v/>
      </c>
      <c r="J491" s="141"/>
      <c r="K491" s="58"/>
      <c r="L491" s="9"/>
      <c r="M49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9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9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91" s="140">
        <f>ACOMPANHAMENTO_04[[#This Row],[QUANT]]</f>
        <v>0</v>
      </c>
    </row>
    <row r="492" spans="2:16" x14ac:dyDescent="0.25">
      <c r="B492" s="140" t="str">
        <f>IF(ACOMPANHAMENTO_04[[#This Row],[MAT]]="","",COUNTA($C$8:C492))</f>
        <v/>
      </c>
      <c r="C492" s="3"/>
      <c r="D492" s="28" t="str">
        <f>IFERROR(VLOOKUP(ACOMPANHAMENTO_04[[#This Row],[MAT]],FUNCIONARIOS[],3,FALSE),"")</f>
        <v/>
      </c>
      <c r="E492" s="28" t="str">
        <f>IFERROR(VLOOKUP(ACOMPANHAMENTO_04[[#This Row],[MAT]],FUNCIONARIOS[],4,FALSE),"")</f>
        <v/>
      </c>
      <c r="F492" s="8"/>
      <c r="G492" s="7"/>
      <c r="H492" s="28" t="str">
        <f>IFERROR(VLOOKUP(ACOMPANHAMENTO_04[[#This Row],[COD.S]],TABELA_PRODUÇÃO[[COD]:[SERVIÇOS]],3,FALSE),"")</f>
        <v/>
      </c>
      <c r="I492" s="28" t="str">
        <f>IFERROR(VLOOKUP(ACOMPANHAMENTO_04[[#This Row],[COD.S]],TABELA_PRODUÇÃO[[COD]:[UND.]],4,FALSE),"")</f>
        <v/>
      </c>
      <c r="J492" s="141"/>
      <c r="K492" s="58"/>
      <c r="L492" s="9"/>
      <c r="M49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9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9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92" s="140">
        <f>ACOMPANHAMENTO_04[[#This Row],[QUANT]]</f>
        <v>0</v>
      </c>
    </row>
    <row r="493" spans="2:16" x14ac:dyDescent="0.25">
      <c r="B493" s="140" t="str">
        <f>IF(ACOMPANHAMENTO_04[[#This Row],[MAT]]="","",COUNTA($C$8:C493))</f>
        <v/>
      </c>
      <c r="C493" s="3"/>
      <c r="D493" s="28" t="str">
        <f>IFERROR(VLOOKUP(ACOMPANHAMENTO_04[[#This Row],[MAT]],FUNCIONARIOS[],3,FALSE),"")</f>
        <v/>
      </c>
      <c r="E493" s="28" t="str">
        <f>IFERROR(VLOOKUP(ACOMPANHAMENTO_04[[#This Row],[MAT]],FUNCIONARIOS[],4,FALSE),"")</f>
        <v/>
      </c>
      <c r="F493" s="8"/>
      <c r="G493" s="7"/>
      <c r="H493" s="28" t="str">
        <f>IFERROR(VLOOKUP(ACOMPANHAMENTO_04[[#This Row],[COD.S]],TABELA_PRODUÇÃO[[COD]:[SERVIÇOS]],3,FALSE),"")</f>
        <v/>
      </c>
      <c r="I493" s="28" t="str">
        <f>IFERROR(VLOOKUP(ACOMPANHAMENTO_04[[#This Row],[COD.S]],TABELA_PRODUÇÃO[[COD]:[UND.]],4,FALSE),"")</f>
        <v/>
      </c>
      <c r="J493" s="141"/>
      <c r="K493" s="58"/>
      <c r="L493" s="9"/>
      <c r="M49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9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9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93" s="140">
        <f>ACOMPANHAMENTO_04[[#This Row],[QUANT]]</f>
        <v>0</v>
      </c>
    </row>
    <row r="494" spans="2:16" x14ac:dyDescent="0.25">
      <c r="B494" s="140" t="str">
        <f>IF(ACOMPANHAMENTO_04[[#This Row],[MAT]]="","",COUNTA($C$8:C494))</f>
        <v/>
      </c>
      <c r="C494" s="3"/>
      <c r="D494" s="28" t="str">
        <f>IFERROR(VLOOKUP(ACOMPANHAMENTO_04[[#This Row],[MAT]],FUNCIONARIOS[],3,FALSE),"")</f>
        <v/>
      </c>
      <c r="E494" s="28" t="str">
        <f>IFERROR(VLOOKUP(ACOMPANHAMENTO_04[[#This Row],[MAT]],FUNCIONARIOS[],4,FALSE),"")</f>
        <v/>
      </c>
      <c r="F494" s="8"/>
      <c r="G494" s="7"/>
      <c r="H494" s="28" t="str">
        <f>IFERROR(VLOOKUP(ACOMPANHAMENTO_04[[#This Row],[COD.S]],TABELA_PRODUÇÃO[[COD]:[SERVIÇOS]],3,FALSE),"")</f>
        <v/>
      </c>
      <c r="I494" s="28" t="str">
        <f>IFERROR(VLOOKUP(ACOMPANHAMENTO_04[[#This Row],[COD.S]],TABELA_PRODUÇÃO[[COD]:[UND.]],4,FALSE),"")</f>
        <v/>
      </c>
      <c r="J494" s="141"/>
      <c r="K494" s="58"/>
      <c r="L494" s="9"/>
      <c r="M49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9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9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94" s="140">
        <f>ACOMPANHAMENTO_04[[#This Row],[QUANT]]</f>
        <v>0</v>
      </c>
    </row>
    <row r="495" spans="2:16" x14ac:dyDescent="0.25">
      <c r="B495" s="140" t="str">
        <f>IF(ACOMPANHAMENTO_04[[#This Row],[MAT]]="","",COUNTA($C$8:C495))</f>
        <v/>
      </c>
      <c r="C495" s="3"/>
      <c r="D495" s="28" t="str">
        <f>IFERROR(VLOOKUP(ACOMPANHAMENTO_04[[#This Row],[MAT]],FUNCIONARIOS[],3,FALSE),"")</f>
        <v/>
      </c>
      <c r="E495" s="28" t="str">
        <f>IFERROR(VLOOKUP(ACOMPANHAMENTO_04[[#This Row],[MAT]],FUNCIONARIOS[],4,FALSE),"")</f>
        <v/>
      </c>
      <c r="F495" s="8"/>
      <c r="G495" s="7"/>
      <c r="H495" s="28" t="str">
        <f>IFERROR(VLOOKUP(ACOMPANHAMENTO_04[[#This Row],[COD.S]],TABELA_PRODUÇÃO[[COD]:[SERVIÇOS]],3,FALSE),"")</f>
        <v/>
      </c>
      <c r="I495" s="28" t="str">
        <f>IFERROR(VLOOKUP(ACOMPANHAMENTO_04[[#This Row],[COD.S]],TABELA_PRODUÇÃO[[COD]:[UND.]],4,FALSE),"")</f>
        <v/>
      </c>
      <c r="J495" s="141"/>
      <c r="K495" s="58"/>
      <c r="L495" s="9"/>
      <c r="M49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9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9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95" s="140">
        <f>ACOMPANHAMENTO_04[[#This Row],[QUANT]]</f>
        <v>0</v>
      </c>
    </row>
    <row r="496" spans="2:16" x14ac:dyDescent="0.25">
      <c r="B496" s="140" t="str">
        <f>IF(ACOMPANHAMENTO_04[[#This Row],[MAT]]="","",COUNTA($C$8:C496))</f>
        <v/>
      </c>
      <c r="C496" s="3"/>
      <c r="D496" s="28" t="str">
        <f>IFERROR(VLOOKUP(ACOMPANHAMENTO_04[[#This Row],[MAT]],FUNCIONARIOS[],3,FALSE),"")</f>
        <v/>
      </c>
      <c r="E496" s="28" t="str">
        <f>IFERROR(VLOOKUP(ACOMPANHAMENTO_04[[#This Row],[MAT]],FUNCIONARIOS[],4,FALSE),"")</f>
        <v/>
      </c>
      <c r="F496" s="8"/>
      <c r="G496" s="7"/>
      <c r="H496" s="28" t="str">
        <f>IFERROR(VLOOKUP(ACOMPANHAMENTO_04[[#This Row],[COD.S]],TABELA_PRODUÇÃO[[COD]:[SERVIÇOS]],3,FALSE),"")</f>
        <v/>
      </c>
      <c r="I496" s="28" t="str">
        <f>IFERROR(VLOOKUP(ACOMPANHAMENTO_04[[#This Row],[COD.S]],TABELA_PRODUÇÃO[[COD]:[UND.]],4,FALSE),"")</f>
        <v/>
      </c>
      <c r="J496" s="141"/>
      <c r="K496" s="58"/>
      <c r="L496" s="9"/>
      <c r="M49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9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9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96" s="140">
        <f>ACOMPANHAMENTO_04[[#This Row],[QUANT]]</f>
        <v>0</v>
      </c>
    </row>
    <row r="497" spans="2:16" x14ac:dyDescent="0.25">
      <c r="B497" s="140" t="str">
        <f>IF(ACOMPANHAMENTO_04[[#This Row],[MAT]]="","",COUNTA($C$8:C497))</f>
        <v/>
      </c>
      <c r="C497" s="3"/>
      <c r="D497" s="28" t="str">
        <f>IFERROR(VLOOKUP(ACOMPANHAMENTO_04[[#This Row],[MAT]],FUNCIONARIOS[],3,FALSE),"")</f>
        <v/>
      </c>
      <c r="E497" s="28" t="str">
        <f>IFERROR(VLOOKUP(ACOMPANHAMENTO_04[[#This Row],[MAT]],FUNCIONARIOS[],4,FALSE),"")</f>
        <v/>
      </c>
      <c r="F497" s="8"/>
      <c r="G497" s="7"/>
      <c r="H497" s="28" t="str">
        <f>IFERROR(VLOOKUP(ACOMPANHAMENTO_04[[#This Row],[COD.S]],TABELA_PRODUÇÃO[[COD]:[SERVIÇOS]],3,FALSE),"")</f>
        <v/>
      </c>
      <c r="I497" s="28" t="str">
        <f>IFERROR(VLOOKUP(ACOMPANHAMENTO_04[[#This Row],[COD.S]],TABELA_PRODUÇÃO[[COD]:[UND.]],4,FALSE),"")</f>
        <v/>
      </c>
      <c r="J497" s="141"/>
      <c r="K497" s="58"/>
      <c r="L497" s="9"/>
      <c r="M49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9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9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97" s="140">
        <f>ACOMPANHAMENTO_04[[#This Row],[QUANT]]</f>
        <v>0</v>
      </c>
    </row>
    <row r="498" spans="2:16" x14ac:dyDescent="0.25">
      <c r="B498" s="140" t="str">
        <f>IF(ACOMPANHAMENTO_04[[#This Row],[MAT]]="","",COUNTA($C$8:C498))</f>
        <v/>
      </c>
      <c r="C498" s="3"/>
      <c r="D498" s="28" t="str">
        <f>IFERROR(VLOOKUP(ACOMPANHAMENTO_04[[#This Row],[MAT]],FUNCIONARIOS[],3,FALSE),"")</f>
        <v/>
      </c>
      <c r="E498" s="28" t="str">
        <f>IFERROR(VLOOKUP(ACOMPANHAMENTO_04[[#This Row],[MAT]],FUNCIONARIOS[],4,FALSE),"")</f>
        <v/>
      </c>
      <c r="F498" s="8"/>
      <c r="G498" s="7"/>
      <c r="H498" s="28" t="str">
        <f>IFERROR(VLOOKUP(ACOMPANHAMENTO_04[[#This Row],[COD.S]],TABELA_PRODUÇÃO[[COD]:[SERVIÇOS]],3,FALSE),"")</f>
        <v/>
      </c>
      <c r="I498" s="28" t="str">
        <f>IFERROR(VLOOKUP(ACOMPANHAMENTO_04[[#This Row],[COD.S]],TABELA_PRODUÇÃO[[COD]:[UND.]],4,FALSE),"")</f>
        <v/>
      </c>
      <c r="J498" s="141"/>
      <c r="K498" s="58"/>
      <c r="L498" s="9"/>
      <c r="M49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9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9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98" s="140">
        <f>ACOMPANHAMENTO_04[[#This Row],[QUANT]]</f>
        <v>0</v>
      </c>
    </row>
    <row r="499" spans="2:16" x14ac:dyDescent="0.25">
      <c r="B499" s="140" t="str">
        <f>IF(ACOMPANHAMENTO_04[[#This Row],[MAT]]="","",COUNTA($C$8:C499))</f>
        <v/>
      </c>
      <c r="C499" s="3"/>
      <c r="D499" s="28" t="str">
        <f>IFERROR(VLOOKUP(ACOMPANHAMENTO_04[[#This Row],[MAT]],FUNCIONARIOS[],3,FALSE),"")</f>
        <v/>
      </c>
      <c r="E499" s="28" t="str">
        <f>IFERROR(VLOOKUP(ACOMPANHAMENTO_04[[#This Row],[MAT]],FUNCIONARIOS[],4,FALSE),"")</f>
        <v/>
      </c>
      <c r="F499" s="8"/>
      <c r="G499" s="7"/>
      <c r="H499" s="28" t="str">
        <f>IFERROR(VLOOKUP(ACOMPANHAMENTO_04[[#This Row],[COD.S]],TABELA_PRODUÇÃO[[COD]:[SERVIÇOS]],3,FALSE),"")</f>
        <v/>
      </c>
      <c r="I499" s="28" t="str">
        <f>IFERROR(VLOOKUP(ACOMPANHAMENTO_04[[#This Row],[COD.S]],TABELA_PRODUÇÃO[[COD]:[UND.]],4,FALSE),"")</f>
        <v/>
      </c>
      <c r="J499" s="141"/>
      <c r="K499" s="58"/>
      <c r="L499" s="9"/>
      <c r="M49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49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49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499" s="140">
        <f>ACOMPANHAMENTO_04[[#This Row],[QUANT]]</f>
        <v>0</v>
      </c>
    </row>
    <row r="500" spans="2:16" x14ac:dyDescent="0.25">
      <c r="B500" s="140" t="str">
        <f>IF(ACOMPANHAMENTO_04[[#This Row],[MAT]]="","",COUNTA($C$8:C500))</f>
        <v/>
      </c>
      <c r="C500" s="3"/>
      <c r="D500" s="28" t="str">
        <f>IFERROR(VLOOKUP(ACOMPANHAMENTO_04[[#This Row],[MAT]],FUNCIONARIOS[],3,FALSE),"")</f>
        <v/>
      </c>
      <c r="E500" s="28" t="str">
        <f>IFERROR(VLOOKUP(ACOMPANHAMENTO_04[[#This Row],[MAT]],FUNCIONARIOS[],4,FALSE),"")</f>
        <v/>
      </c>
      <c r="F500" s="8"/>
      <c r="G500" s="7"/>
      <c r="H500" s="28" t="str">
        <f>IFERROR(VLOOKUP(ACOMPANHAMENTO_04[[#This Row],[COD.S]],TABELA_PRODUÇÃO[[COD]:[SERVIÇOS]],3,FALSE),"")</f>
        <v/>
      </c>
      <c r="I500" s="28" t="str">
        <f>IFERROR(VLOOKUP(ACOMPANHAMENTO_04[[#This Row],[COD.S]],TABELA_PRODUÇÃO[[COD]:[UND.]],4,FALSE),"")</f>
        <v/>
      </c>
      <c r="J500" s="141"/>
      <c r="K500" s="58"/>
      <c r="L500" s="9"/>
      <c r="M50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0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0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00" s="140">
        <f>ACOMPANHAMENTO_04[[#This Row],[QUANT]]</f>
        <v>0</v>
      </c>
    </row>
    <row r="501" spans="2:16" x14ac:dyDescent="0.25">
      <c r="B501" s="140" t="str">
        <f>IF(ACOMPANHAMENTO_04[[#This Row],[MAT]]="","",COUNTA($C$8:C501))</f>
        <v/>
      </c>
      <c r="C501" s="3"/>
      <c r="D501" s="28" t="str">
        <f>IFERROR(VLOOKUP(ACOMPANHAMENTO_04[[#This Row],[MAT]],FUNCIONARIOS[],3,FALSE),"")</f>
        <v/>
      </c>
      <c r="E501" s="28" t="str">
        <f>IFERROR(VLOOKUP(ACOMPANHAMENTO_04[[#This Row],[MAT]],FUNCIONARIOS[],4,FALSE),"")</f>
        <v/>
      </c>
      <c r="F501" s="8"/>
      <c r="G501" s="7"/>
      <c r="H501" s="28" t="str">
        <f>IFERROR(VLOOKUP(ACOMPANHAMENTO_04[[#This Row],[COD.S]],TABELA_PRODUÇÃO[[COD]:[SERVIÇOS]],3,FALSE),"")</f>
        <v/>
      </c>
      <c r="I501" s="28" t="str">
        <f>IFERROR(VLOOKUP(ACOMPANHAMENTO_04[[#This Row],[COD.S]],TABELA_PRODUÇÃO[[COD]:[UND.]],4,FALSE),"")</f>
        <v/>
      </c>
      <c r="J501" s="141"/>
      <c r="K501" s="58"/>
      <c r="L501" s="9"/>
      <c r="M50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0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0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01" s="140">
        <f>ACOMPANHAMENTO_04[[#This Row],[QUANT]]</f>
        <v>0</v>
      </c>
    </row>
    <row r="502" spans="2:16" x14ac:dyDescent="0.25">
      <c r="B502" s="140" t="str">
        <f>IF(ACOMPANHAMENTO_04[[#This Row],[MAT]]="","",COUNTA($C$8:C502))</f>
        <v/>
      </c>
      <c r="C502" s="3"/>
      <c r="D502" s="28" t="str">
        <f>IFERROR(VLOOKUP(ACOMPANHAMENTO_04[[#This Row],[MAT]],FUNCIONARIOS[],3,FALSE),"")</f>
        <v/>
      </c>
      <c r="E502" s="28" t="str">
        <f>IFERROR(VLOOKUP(ACOMPANHAMENTO_04[[#This Row],[MAT]],FUNCIONARIOS[],4,FALSE),"")</f>
        <v/>
      </c>
      <c r="F502" s="8"/>
      <c r="G502" s="7"/>
      <c r="H502" s="28" t="str">
        <f>IFERROR(VLOOKUP(ACOMPANHAMENTO_04[[#This Row],[COD.S]],TABELA_PRODUÇÃO[[COD]:[SERVIÇOS]],3,FALSE),"")</f>
        <v/>
      </c>
      <c r="I502" s="28" t="str">
        <f>IFERROR(VLOOKUP(ACOMPANHAMENTO_04[[#This Row],[COD.S]],TABELA_PRODUÇÃO[[COD]:[UND.]],4,FALSE),"")</f>
        <v/>
      </c>
      <c r="J502" s="141"/>
      <c r="K502" s="58"/>
      <c r="L502" s="9"/>
      <c r="M50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0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0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02" s="140">
        <f>ACOMPANHAMENTO_04[[#This Row],[QUANT]]</f>
        <v>0</v>
      </c>
    </row>
    <row r="503" spans="2:16" x14ac:dyDescent="0.25">
      <c r="B503" s="140" t="str">
        <f>IF(ACOMPANHAMENTO_04[[#This Row],[MAT]]="","",COUNTA($C$8:C503))</f>
        <v/>
      </c>
      <c r="C503" s="3"/>
      <c r="D503" s="28" t="str">
        <f>IFERROR(VLOOKUP(ACOMPANHAMENTO_04[[#This Row],[MAT]],FUNCIONARIOS[],3,FALSE),"")</f>
        <v/>
      </c>
      <c r="E503" s="28" t="str">
        <f>IFERROR(VLOOKUP(ACOMPANHAMENTO_04[[#This Row],[MAT]],FUNCIONARIOS[],4,FALSE),"")</f>
        <v/>
      </c>
      <c r="F503" s="8"/>
      <c r="G503" s="7"/>
      <c r="H503" s="28" t="str">
        <f>IFERROR(VLOOKUP(ACOMPANHAMENTO_04[[#This Row],[COD.S]],TABELA_PRODUÇÃO[[COD]:[SERVIÇOS]],3,FALSE),"")</f>
        <v/>
      </c>
      <c r="I503" s="28" t="str">
        <f>IFERROR(VLOOKUP(ACOMPANHAMENTO_04[[#This Row],[COD.S]],TABELA_PRODUÇÃO[[COD]:[UND.]],4,FALSE),"")</f>
        <v/>
      </c>
      <c r="J503" s="141"/>
      <c r="K503" s="58"/>
      <c r="L503" s="9"/>
      <c r="M50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0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0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03" s="140">
        <f>ACOMPANHAMENTO_04[[#This Row],[QUANT]]</f>
        <v>0</v>
      </c>
    </row>
    <row r="504" spans="2:16" x14ac:dyDescent="0.25">
      <c r="B504" s="140" t="str">
        <f>IF(ACOMPANHAMENTO_04[[#This Row],[MAT]]="","",COUNTA($C$8:C504))</f>
        <v/>
      </c>
      <c r="C504" s="3"/>
      <c r="D504" s="28" t="str">
        <f>IFERROR(VLOOKUP(ACOMPANHAMENTO_04[[#This Row],[MAT]],FUNCIONARIOS[],3,FALSE),"")</f>
        <v/>
      </c>
      <c r="E504" s="28" t="str">
        <f>IFERROR(VLOOKUP(ACOMPANHAMENTO_04[[#This Row],[MAT]],FUNCIONARIOS[],4,FALSE),"")</f>
        <v/>
      </c>
      <c r="F504" s="8"/>
      <c r="G504" s="7"/>
      <c r="H504" s="28" t="str">
        <f>IFERROR(VLOOKUP(ACOMPANHAMENTO_04[[#This Row],[COD.S]],TABELA_PRODUÇÃO[[COD]:[SERVIÇOS]],3,FALSE),"")</f>
        <v/>
      </c>
      <c r="I504" s="28" t="str">
        <f>IFERROR(VLOOKUP(ACOMPANHAMENTO_04[[#This Row],[COD.S]],TABELA_PRODUÇÃO[[COD]:[UND.]],4,FALSE),"")</f>
        <v/>
      </c>
      <c r="J504" s="141"/>
      <c r="K504" s="58"/>
      <c r="L504" s="9"/>
      <c r="M50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0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0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04" s="140">
        <f>ACOMPANHAMENTO_04[[#This Row],[QUANT]]</f>
        <v>0</v>
      </c>
    </row>
    <row r="505" spans="2:16" x14ac:dyDescent="0.25">
      <c r="B505" s="140" t="str">
        <f>IF(ACOMPANHAMENTO_04[[#This Row],[MAT]]="","",COUNTA($C$8:C505))</f>
        <v/>
      </c>
      <c r="C505" s="3"/>
      <c r="D505" s="28" t="str">
        <f>IFERROR(VLOOKUP(ACOMPANHAMENTO_04[[#This Row],[MAT]],FUNCIONARIOS[],3,FALSE),"")</f>
        <v/>
      </c>
      <c r="E505" s="28" t="str">
        <f>IFERROR(VLOOKUP(ACOMPANHAMENTO_04[[#This Row],[MAT]],FUNCIONARIOS[],4,FALSE),"")</f>
        <v/>
      </c>
      <c r="F505" s="8"/>
      <c r="G505" s="7"/>
      <c r="H505" s="28" t="str">
        <f>IFERROR(VLOOKUP(ACOMPANHAMENTO_04[[#This Row],[COD.S]],TABELA_PRODUÇÃO[[COD]:[SERVIÇOS]],3,FALSE),"")</f>
        <v/>
      </c>
      <c r="I505" s="28" t="str">
        <f>IFERROR(VLOOKUP(ACOMPANHAMENTO_04[[#This Row],[COD.S]],TABELA_PRODUÇÃO[[COD]:[UND.]],4,FALSE),"")</f>
        <v/>
      </c>
      <c r="J505" s="141"/>
      <c r="K505" s="58"/>
      <c r="L505" s="9"/>
      <c r="M50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0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0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05" s="140">
        <f>ACOMPANHAMENTO_04[[#This Row],[QUANT]]</f>
        <v>0</v>
      </c>
    </row>
    <row r="506" spans="2:16" x14ac:dyDescent="0.25">
      <c r="B506" s="140" t="str">
        <f>IF(ACOMPANHAMENTO_04[[#This Row],[MAT]]="","",COUNTA($C$8:C506))</f>
        <v/>
      </c>
      <c r="C506" s="3"/>
      <c r="D506" s="28" t="str">
        <f>IFERROR(VLOOKUP(ACOMPANHAMENTO_04[[#This Row],[MAT]],FUNCIONARIOS[],3,FALSE),"")</f>
        <v/>
      </c>
      <c r="E506" s="28" t="str">
        <f>IFERROR(VLOOKUP(ACOMPANHAMENTO_04[[#This Row],[MAT]],FUNCIONARIOS[],4,FALSE),"")</f>
        <v/>
      </c>
      <c r="F506" s="8"/>
      <c r="G506" s="7"/>
      <c r="H506" s="28" t="str">
        <f>IFERROR(VLOOKUP(ACOMPANHAMENTO_04[[#This Row],[COD.S]],TABELA_PRODUÇÃO[[COD]:[SERVIÇOS]],3,FALSE),"")</f>
        <v/>
      </c>
      <c r="I506" s="28" t="str">
        <f>IFERROR(VLOOKUP(ACOMPANHAMENTO_04[[#This Row],[COD.S]],TABELA_PRODUÇÃO[[COD]:[UND.]],4,FALSE),"")</f>
        <v/>
      </c>
      <c r="J506" s="141"/>
      <c r="K506" s="58"/>
      <c r="L506" s="9"/>
      <c r="M50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0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0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06" s="140">
        <f>ACOMPANHAMENTO_04[[#This Row],[QUANT]]</f>
        <v>0</v>
      </c>
    </row>
    <row r="507" spans="2:16" x14ac:dyDescent="0.25">
      <c r="B507" s="140" t="str">
        <f>IF(ACOMPANHAMENTO_04[[#This Row],[MAT]]="","",COUNTA($C$8:C507))</f>
        <v/>
      </c>
      <c r="C507" s="3"/>
      <c r="D507" s="28" t="str">
        <f>IFERROR(VLOOKUP(ACOMPANHAMENTO_04[[#This Row],[MAT]],FUNCIONARIOS[],3,FALSE),"")</f>
        <v/>
      </c>
      <c r="E507" s="28" t="str">
        <f>IFERROR(VLOOKUP(ACOMPANHAMENTO_04[[#This Row],[MAT]],FUNCIONARIOS[],4,FALSE),"")</f>
        <v/>
      </c>
      <c r="F507" s="8"/>
      <c r="G507" s="7"/>
      <c r="H507" s="28" t="str">
        <f>IFERROR(VLOOKUP(ACOMPANHAMENTO_04[[#This Row],[COD.S]],TABELA_PRODUÇÃO[[COD]:[SERVIÇOS]],3,FALSE),"")</f>
        <v/>
      </c>
      <c r="I507" s="28" t="str">
        <f>IFERROR(VLOOKUP(ACOMPANHAMENTO_04[[#This Row],[COD.S]],TABELA_PRODUÇÃO[[COD]:[UND.]],4,FALSE),"")</f>
        <v/>
      </c>
      <c r="J507" s="141"/>
      <c r="K507" s="58"/>
      <c r="L507" s="9"/>
      <c r="M50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0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0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07" s="140">
        <f>ACOMPANHAMENTO_04[[#This Row],[QUANT]]</f>
        <v>0</v>
      </c>
    </row>
    <row r="508" spans="2:16" x14ac:dyDescent="0.25">
      <c r="B508" s="140" t="str">
        <f>IF(ACOMPANHAMENTO_04[[#This Row],[MAT]]="","",COUNTA($C$8:C508))</f>
        <v/>
      </c>
      <c r="C508" s="3"/>
      <c r="D508" s="28" t="str">
        <f>IFERROR(VLOOKUP(ACOMPANHAMENTO_04[[#This Row],[MAT]],FUNCIONARIOS[],3,FALSE),"")</f>
        <v/>
      </c>
      <c r="E508" s="28" t="str">
        <f>IFERROR(VLOOKUP(ACOMPANHAMENTO_04[[#This Row],[MAT]],FUNCIONARIOS[],4,FALSE),"")</f>
        <v/>
      </c>
      <c r="F508" s="8"/>
      <c r="G508" s="7"/>
      <c r="H508" s="28" t="str">
        <f>IFERROR(VLOOKUP(ACOMPANHAMENTO_04[[#This Row],[COD.S]],TABELA_PRODUÇÃO[[COD]:[SERVIÇOS]],3,FALSE),"")</f>
        <v/>
      </c>
      <c r="I508" s="28" t="str">
        <f>IFERROR(VLOOKUP(ACOMPANHAMENTO_04[[#This Row],[COD.S]],TABELA_PRODUÇÃO[[COD]:[UND.]],4,FALSE),"")</f>
        <v/>
      </c>
      <c r="J508" s="141"/>
      <c r="K508" s="58"/>
      <c r="L508" s="9"/>
      <c r="M50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0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0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08" s="140">
        <f>ACOMPANHAMENTO_04[[#This Row],[QUANT]]</f>
        <v>0</v>
      </c>
    </row>
    <row r="509" spans="2:16" x14ac:dyDescent="0.25">
      <c r="B509" s="140" t="str">
        <f>IF(ACOMPANHAMENTO_04[[#This Row],[MAT]]="","",COUNTA($C$8:C509))</f>
        <v/>
      </c>
      <c r="C509" s="3"/>
      <c r="D509" s="28" t="str">
        <f>IFERROR(VLOOKUP(ACOMPANHAMENTO_04[[#This Row],[MAT]],FUNCIONARIOS[],3,FALSE),"")</f>
        <v/>
      </c>
      <c r="E509" s="28" t="str">
        <f>IFERROR(VLOOKUP(ACOMPANHAMENTO_04[[#This Row],[MAT]],FUNCIONARIOS[],4,FALSE),"")</f>
        <v/>
      </c>
      <c r="F509" s="8"/>
      <c r="G509" s="7"/>
      <c r="H509" s="28" t="str">
        <f>IFERROR(VLOOKUP(ACOMPANHAMENTO_04[[#This Row],[COD.S]],TABELA_PRODUÇÃO[[COD]:[SERVIÇOS]],3,FALSE),"")</f>
        <v/>
      </c>
      <c r="I509" s="28" t="str">
        <f>IFERROR(VLOOKUP(ACOMPANHAMENTO_04[[#This Row],[COD.S]],TABELA_PRODUÇÃO[[COD]:[UND.]],4,FALSE),"")</f>
        <v/>
      </c>
      <c r="J509" s="141"/>
      <c r="K509" s="58"/>
      <c r="L509" s="9"/>
      <c r="M50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0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0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09" s="140">
        <f>ACOMPANHAMENTO_04[[#This Row],[QUANT]]</f>
        <v>0</v>
      </c>
    </row>
    <row r="510" spans="2:16" x14ac:dyDescent="0.25">
      <c r="B510" s="140" t="str">
        <f>IF(ACOMPANHAMENTO_04[[#This Row],[MAT]]="","",COUNTA($C$8:C510))</f>
        <v/>
      </c>
      <c r="C510" s="3"/>
      <c r="D510" s="28" t="str">
        <f>IFERROR(VLOOKUP(ACOMPANHAMENTO_04[[#This Row],[MAT]],FUNCIONARIOS[],3,FALSE),"")</f>
        <v/>
      </c>
      <c r="E510" s="28" t="str">
        <f>IFERROR(VLOOKUP(ACOMPANHAMENTO_04[[#This Row],[MAT]],FUNCIONARIOS[],4,FALSE),"")</f>
        <v/>
      </c>
      <c r="F510" s="8"/>
      <c r="G510" s="7"/>
      <c r="H510" s="28" t="str">
        <f>IFERROR(VLOOKUP(ACOMPANHAMENTO_04[[#This Row],[COD.S]],TABELA_PRODUÇÃO[[COD]:[SERVIÇOS]],3,FALSE),"")</f>
        <v/>
      </c>
      <c r="I510" s="28" t="str">
        <f>IFERROR(VLOOKUP(ACOMPANHAMENTO_04[[#This Row],[COD.S]],TABELA_PRODUÇÃO[[COD]:[UND.]],4,FALSE),"")</f>
        <v/>
      </c>
      <c r="J510" s="141"/>
      <c r="K510" s="58"/>
      <c r="L510" s="9"/>
      <c r="M51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1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1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10" s="140">
        <f>ACOMPANHAMENTO_04[[#This Row],[QUANT]]</f>
        <v>0</v>
      </c>
    </row>
    <row r="511" spans="2:16" x14ac:dyDescent="0.25">
      <c r="B511" s="140" t="str">
        <f>IF(ACOMPANHAMENTO_04[[#This Row],[MAT]]="","",COUNTA($C$8:C511))</f>
        <v/>
      </c>
      <c r="C511" s="3"/>
      <c r="D511" s="28" t="str">
        <f>IFERROR(VLOOKUP(ACOMPANHAMENTO_04[[#This Row],[MAT]],FUNCIONARIOS[],3,FALSE),"")</f>
        <v/>
      </c>
      <c r="E511" s="28" t="str">
        <f>IFERROR(VLOOKUP(ACOMPANHAMENTO_04[[#This Row],[MAT]],FUNCIONARIOS[],4,FALSE),"")</f>
        <v/>
      </c>
      <c r="F511" s="8"/>
      <c r="G511" s="7"/>
      <c r="H511" s="28" t="str">
        <f>IFERROR(VLOOKUP(ACOMPANHAMENTO_04[[#This Row],[COD.S]],TABELA_PRODUÇÃO[[COD]:[SERVIÇOS]],3,FALSE),"")</f>
        <v/>
      </c>
      <c r="I511" s="28" t="str">
        <f>IFERROR(VLOOKUP(ACOMPANHAMENTO_04[[#This Row],[COD.S]],TABELA_PRODUÇÃO[[COD]:[UND.]],4,FALSE),"")</f>
        <v/>
      </c>
      <c r="J511" s="141"/>
      <c r="K511" s="58"/>
      <c r="L511" s="9"/>
      <c r="M51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1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1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11" s="140">
        <f>ACOMPANHAMENTO_04[[#This Row],[QUANT]]</f>
        <v>0</v>
      </c>
    </row>
    <row r="512" spans="2:16" x14ac:dyDescent="0.25">
      <c r="B512" s="140" t="str">
        <f>IF(ACOMPANHAMENTO_04[[#This Row],[MAT]]="","",COUNTA($C$8:C512))</f>
        <v/>
      </c>
      <c r="C512" s="3"/>
      <c r="D512" s="28" t="str">
        <f>IFERROR(VLOOKUP(ACOMPANHAMENTO_04[[#This Row],[MAT]],FUNCIONARIOS[],3,FALSE),"")</f>
        <v/>
      </c>
      <c r="E512" s="28" t="str">
        <f>IFERROR(VLOOKUP(ACOMPANHAMENTO_04[[#This Row],[MAT]],FUNCIONARIOS[],4,FALSE),"")</f>
        <v/>
      </c>
      <c r="F512" s="8"/>
      <c r="G512" s="7"/>
      <c r="H512" s="28" t="str">
        <f>IFERROR(VLOOKUP(ACOMPANHAMENTO_04[[#This Row],[COD.S]],TABELA_PRODUÇÃO[[COD]:[SERVIÇOS]],3,FALSE),"")</f>
        <v/>
      </c>
      <c r="I512" s="28" t="str">
        <f>IFERROR(VLOOKUP(ACOMPANHAMENTO_04[[#This Row],[COD.S]],TABELA_PRODUÇÃO[[COD]:[UND.]],4,FALSE),"")</f>
        <v/>
      </c>
      <c r="J512" s="141"/>
      <c r="K512" s="58"/>
      <c r="L512" s="9"/>
      <c r="M51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1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1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12" s="140">
        <f>ACOMPANHAMENTO_04[[#This Row],[QUANT]]</f>
        <v>0</v>
      </c>
    </row>
    <row r="513" spans="2:16" x14ac:dyDescent="0.25">
      <c r="B513" s="140" t="str">
        <f>IF(ACOMPANHAMENTO_04[[#This Row],[MAT]]="","",COUNTA($C$8:C513))</f>
        <v/>
      </c>
      <c r="C513" s="3"/>
      <c r="D513" s="28" t="str">
        <f>IFERROR(VLOOKUP(ACOMPANHAMENTO_04[[#This Row],[MAT]],FUNCIONARIOS[],3,FALSE),"")</f>
        <v/>
      </c>
      <c r="E513" s="28" t="str">
        <f>IFERROR(VLOOKUP(ACOMPANHAMENTO_04[[#This Row],[MAT]],FUNCIONARIOS[],4,FALSE),"")</f>
        <v/>
      </c>
      <c r="F513" s="8"/>
      <c r="G513" s="7"/>
      <c r="H513" s="28" t="str">
        <f>IFERROR(VLOOKUP(ACOMPANHAMENTO_04[[#This Row],[COD.S]],TABELA_PRODUÇÃO[[COD]:[SERVIÇOS]],3,FALSE),"")</f>
        <v/>
      </c>
      <c r="I513" s="28" t="str">
        <f>IFERROR(VLOOKUP(ACOMPANHAMENTO_04[[#This Row],[COD.S]],TABELA_PRODUÇÃO[[COD]:[UND.]],4,FALSE),"")</f>
        <v/>
      </c>
      <c r="J513" s="141"/>
      <c r="K513" s="58"/>
      <c r="L513" s="9"/>
      <c r="M51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1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1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13" s="140">
        <f>ACOMPANHAMENTO_04[[#This Row],[QUANT]]</f>
        <v>0</v>
      </c>
    </row>
    <row r="514" spans="2:16" x14ac:dyDescent="0.25">
      <c r="B514" s="140" t="str">
        <f>IF(ACOMPANHAMENTO_04[[#This Row],[MAT]]="","",COUNTA($C$8:C514))</f>
        <v/>
      </c>
      <c r="C514" s="3"/>
      <c r="D514" s="28" t="str">
        <f>IFERROR(VLOOKUP(ACOMPANHAMENTO_04[[#This Row],[MAT]],FUNCIONARIOS[],3,FALSE),"")</f>
        <v/>
      </c>
      <c r="E514" s="28" t="str">
        <f>IFERROR(VLOOKUP(ACOMPANHAMENTO_04[[#This Row],[MAT]],FUNCIONARIOS[],4,FALSE),"")</f>
        <v/>
      </c>
      <c r="F514" s="8"/>
      <c r="G514" s="7"/>
      <c r="H514" s="28" t="str">
        <f>IFERROR(VLOOKUP(ACOMPANHAMENTO_04[[#This Row],[COD.S]],TABELA_PRODUÇÃO[[COD]:[SERVIÇOS]],3,FALSE),"")</f>
        <v/>
      </c>
      <c r="I514" s="28" t="str">
        <f>IFERROR(VLOOKUP(ACOMPANHAMENTO_04[[#This Row],[COD.S]],TABELA_PRODUÇÃO[[COD]:[UND.]],4,FALSE),"")</f>
        <v/>
      </c>
      <c r="J514" s="141"/>
      <c r="K514" s="58"/>
      <c r="L514" s="9"/>
      <c r="M51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1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1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14" s="140">
        <f>ACOMPANHAMENTO_04[[#This Row],[QUANT]]</f>
        <v>0</v>
      </c>
    </row>
    <row r="515" spans="2:16" x14ac:dyDescent="0.25">
      <c r="B515" s="140" t="str">
        <f>IF(ACOMPANHAMENTO_04[[#This Row],[MAT]]="","",COUNTA($C$8:C515))</f>
        <v/>
      </c>
      <c r="C515" s="3"/>
      <c r="D515" s="28" t="str">
        <f>IFERROR(VLOOKUP(ACOMPANHAMENTO_04[[#This Row],[MAT]],FUNCIONARIOS[],3,FALSE),"")</f>
        <v/>
      </c>
      <c r="E515" s="28" t="str">
        <f>IFERROR(VLOOKUP(ACOMPANHAMENTO_04[[#This Row],[MAT]],FUNCIONARIOS[],4,FALSE),"")</f>
        <v/>
      </c>
      <c r="F515" s="8"/>
      <c r="G515" s="7"/>
      <c r="H515" s="28" t="str">
        <f>IFERROR(VLOOKUP(ACOMPANHAMENTO_04[[#This Row],[COD.S]],TABELA_PRODUÇÃO[[COD]:[SERVIÇOS]],3,FALSE),"")</f>
        <v/>
      </c>
      <c r="I515" s="28" t="str">
        <f>IFERROR(VLOOKUP(ACOMPANHAMENTO_04[[#This Row],[COD.S]],TABELA_PRODUÇÃO[[COD]:[UND.]],4,FALSE),"")</f>
        <v/>
      </c>
      <c r="J515" s="141"/>
      <c r="K515" s="58"/>
      <c r="L515" s="9"/>
      <c r="M51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1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1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15" s="140">
        <f>ACOMPANHAMENTO_04[[#This Row],[QUANT]]</f>
        <v>0</v>
      </c>
    </row>
    <row r="516" spans="2:16" x14ac:dyDescent="0.25">
      <c r="B516" s="140" t="str">
        <f>IF(ACOMPANHAMENTO_04[[#This Row],[MAT]]="","",COUNTA($C$8:C516))</f>
        <v/>
      </c>
      <c r="C516" s="3"/>
      <c r="D516" s="28" t="str">
        <f>IFERROR(VLOOKUP(ACOMPANHAMENTO_04[[#This Row],[MAT]],FUNCIONARIOS[],3,FALSE),"")</f>
        <v/>
      </c>
      <c r="E516" s="28" t="str">
        <f>IFERROR(VLOOKUP(ACOMPANHAMENTO_04[[#This Row],[MAT]],FUNCIONARIOS[],4,FALSE),"")</f>
        <v/>
      </c>
      <c r="F516" s="8"/>
      <c r="G516" s="7"/>
      <c r="H516" s="28" t="str">
        <f>IFERROR(VLOOKUP(ACOMPANHAMENTO_04[[#This Row],[COD.S]],TABELA_PRODUÇÃO[[COD]:[SERVIÇOS]],3,FALSE),"")</f>
        <v/>
      </c>
      <c r="I516" s="28" t="str">
        <f>IFERROR(VLOOKUP(ACOMPANHAMENTO_04[[#This Row],[COD.S]],TABELA_PRODUÇÃO[[COD]:[UND.]],4,FALSE),"")</f>
        <v/>
      </c>
      <c r="J516" s="141"/>
      <c r="K516" s="58"/>
      <c r="L516" s="9"/>
      <c r="M51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1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1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16" s="140">
        <f>ACOMPANHAMENTO_04[[#This Row],[QUANT]]</f>
        <v>0</v>
      </c>
    </row>
    <row r="517" spans="2:16" x14ac:dyDescent="0.25">
      <c r="B517" s="140" t="str">
        <f>IF(ACOMPANHAMENTO_04[[#This Row],[MAT]]="","",COUNTA($C$8:C517))</f>
        <v/>
      </c>
      <c r="C517" s="3"/>
      <c r="D517" s="28" t="str">
        <f>IFERROR(VLOOKUP(ACOMPANHAMENTO_04[[#This Row],[MAT]],FUNCIONARIOS[],3,FALSE),"")</f>
        <v/>
      </c>
      <c r="E517" s="28" t="str">
        <f>IFERROR(VLOOKUP(ACOMPANHAMENTO_04[[#This Row],[MAT]],FUNCIONARIOS[],4,FALSE),"")</f>
        <v/>
      </c>
      <c r="F517" s="8"/>
      <c r="G517" s="7"/>
      <c r="H517" s="28" t="str">
        <f>IFERROR(VLOOKUP(ACOMPANHAMENTO_04[[#This Row],[COD.S]],TABELA_PRODUÇÃO[[COD]:[SERVIÇOS]],3,FALSE),"")</f>
        <v/>
      </c>
      <c r="I517" s="28" t="str">
        <f>IFERROR(VLOOKUP(ACOMPANHAMENTO_04[[#This Row],[COD.S]],TABELA_PRODUÇÃO[[COD]:[UND.]],4,FALSE),"")</f>
        <v/>
      </c>
      <c r="J517" s="141"/>
      <c r="K517" s="58"/>
      <c r="L517" s="9"/>
      <c r="M51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1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1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17" s="140">
        <f>ACOMPANHAMENTO_04[[#This Row],[QUANT]]</f>
        <v>0</v>
      </c>
    </row>
    <row r="518" spans="2:16" x14ac:dyDescent="0.25">
      <c r="B518" s="140" t="str">
        <f>IF(ACOMPANHAMENTO_04[[#This Row],[MAT]]="","",COUNTA($C$8:C518))</f>
        <v/>
      </c>
      <c r="C518" s="3"/>
      <c r="D518" s="28" t="str">
        <f>IFERROR(VLOOKUP(ACOMPANHAMENTO_04[[#This Row],[MAT]],FUNCIONARIOS[],3,FALSE),"")</f>
        <v/>
      </c>
      <c r="E518" s="28" t="str">
        <f>IFERROR(VLOOKUP(ACOMPANHAMENTO_04[[#This Row],[MAT]],FUNCIONARIOS[],4,FALSE),"")</f>
        <v/>
      </c>
      <c r="F518" s="8"/>
      <c r="G518" s="7"/>
      <c r="H518" s="28" t="str">
        <f>IFERROR(VLOOKUP(ACOMPANHAMENTO_04[[#This Row],[COD.S]],TABELA_PRODUÇÃO[[COD]:[SERVIÇOS]],3,FALSE),"")</f>
        <v/>
      </c>
      <c r="I518" s="28" t="str">
        <f>IFERROR(VLOOKUP(ACOMPANHAMENTO_04[[#This Row],[COD.S]],TABELA_PRODUÇÃO[[COD]:[UND.]],4,FALSE),"")</f>
        <v/>
      </c>
      <c r="J518" s="141"/>
      <c r="K518" s="58"/>
      <c r="L518" s="9"/>
      <c r="M51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1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1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18" s="140">
        <f>ACOMPANHAMENTO_04[[#This Row],[QUANT]]</f>
        <v>0</v>
      </c>
    </row>
    <row r="519" spans="2:16" x14ac:dyDescent="0.25">
      <c r="B519" s="140" t="str">
        <f>IF(ACOMPANHAMENTO_04[[#This Row],[MAT]]="","",COUNTA($C$8:C519))</f>
        <v/>
      </c>
      <c r="C519" s="3"/>
      <c r="D519" s="28" t="str">
        <f>IFERROR(VLOOKUP(ACOMPANHAMENTO_04[[#This Row],[MAT]],FUNCIONARIOS[],3,FALSE),"")</f>
        <v/>
      </c>
      <c r="E519" s="28" t="str">
        <f>IFERROR(VLOOKUP(ACOMPANHAMENTO_04[[#This Row],[MAT]],FUNCIONARIOS[],4,FALSE),"")</f>
        <v/>
      </c>
      <c r="F519" s="8"/>
      <c r="G519" s="7"/>
      <c r="H519" s="28" t="str">
        <f>IFERROR(VLOOKUP(ACOMPANHAMENTO_04[[#This Row],[COD.S]],TABELA_PRODUÇÃO[[COD]:[SERVIÇOS]],3,FALSE),"")</f>
        <v/>
      </c>
      <c r="I519" s="28" t="str">
        <f>IFERROR(VLOOKUP(ACOMPANHAMENTO_04[[#This Row],[COD.S]],TABELA_PRODUÇÃO[[COD]:[UND.]],4,FALSE),"")</f>
        <v/>
      </c>
      <c r="J519" s="141"/>
      <c r="K519" s="58"/>
      <c r="L519" s="9"/>
      <c r="M51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1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1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19" s="140">
        <f>ACOMPANHAMENTO_04[[#This Row],[QUANT]]</f>
        <v>0</v>
      </c>
    </row>
    <row r="520" spans="2:16" x14ac:dyDescent="0.25">
      <c r="B520" s="140" t="str">
        <f>IF(ACOMPANHAMENTO_04[[#This Row],[MAT]]="","",COUNTA($C$8:C520))</f>
        <v/>
      </c>
      <c r="C520" s="3"/>
      <c r="D520" s="28" t="str">
        <f>IFERROR(VLOOKUP(ACOMPANHAMENTO_04[[#This Row],[MAT]],FUNCIONARIOS[],3,FALSE),"")</f>
        <v/>
      </c>
      <c r="E520" s="28" t="str">
        <f>IFERROR(VLOOKUP(ACOMPANHAMENTO_04[[#This Row],[MAT]],FUNCIONARIOS[],4,FALSE),"")</f>
        <v/>
      </c>
      <c r="F520" s="8"/>
      <c r="G520" s="7"/>
      <c r="H520" s="28" t="str">
        <f>IFERROR(VLOOKUP(ACOMPANHAMENTO_04[[#This Row],[COD.S]],TABELA_PRODUÇÃO[[COD]:[SERVIÇOS]],3,FALSE),"")</f>
        <v/>
      </c>
      <c r="I520" s="28" t="str">
        <f>IFERROR(VLOOKUP(ACOMPANHAMENTO_04[[#This Row],[COD.S]],TABELA_PRODUÇÃO[[COD]:[UND.]],4,FALSE),"")</f>
        <v/>
      </c>
      <c r="J520" s="141"/>
      <c r="K520" s="58"/>
      <c r="L520" s="9"/>
      <c r="M52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2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2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20" s="140">
        <f>ACOMPANHAMENTO_04[[#This Row],[QUANT]]</f>
        <v>0</v>
      </c>
    </row>
    <row r="521" spans="2:16" x14ac:dyDescent="0.25">
      <c r="B521" s="140" t="str">
        <f>IF(ACOMPANHAMENTO_04[[#This Row],[MAT]]="","",COUNTA($C$8:C521))</f>
        <v/>
      </c>
      <c r="C521" s="3"/>
      <c r="D521" s="28" t="str">
        <f>IFERROR(VLOOKUP(ACOMPANHAMENTO_04[[#This Row],[MAT]],FUNCIONARIOS[],3,FALSE),"")</f>
        <v/>
      </c>
      <c r="E521" s="28" t="str">
        <f>IFERROR(VLOOKUP(ACOMPANHAMENTO_04[[#This Row],[MAT]],FUNCIONARIOS[],4,FALSE),"")</f>
        <v/>
      </c>
      <c r="F521" s="8"/>
      <c r="G521" s="7"/>
      <c r="H521" s="28" t="str">
        <f>IFERROR(VLOOKUP(ACOMPANHAMENTO_04[[#This Row],[COD.S]],TABELA_PRODUÇÃO[[COD]:[SERVIÇOS]],3,FALSE),"")</f>
        <v/>
      </c>
      <c r="I521" s="28" t="str">
        <f>IFERROR(VLOOKUP(ACOMPANHAMENTO_04[[#This Row],[COD.S]],TABELA_PRODUÇÃO[[COD]:[UND.]],4,FALSE),"")</f>
        <v/>
      </c>
      <c r="J521" s="141"/>
      <c r="K521" s="58"/>
      <c r="L521" s="9"/>
      <c r="M52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2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2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21" s="140">
        <f>ACOMPANHAMENTO_04[[#This Row],[QUANT]]</f>
        <v>0</v>
      </c>
    </row>
    <row r="522" spans="2:16" x14ac:dyDescent="0.25">
      <c r="B522" s="140" t="str">
        <f>IF(ACOMPANHAMENTO_04[[#This Row],[MAT]]="","",COUNTA($C$8:C522))</f>
        <v/>
      </c>
      <c r="C522" s="3"/>
      <c r="D522" s="28" t="str">
        <f>IFERROR(VLOOKUP(ACOMPANHAMENTO_04[[#This Row],[MAT]],FUNCIONARIOS[],3,FALSE),"")</f>
        <v/>
      </c>
      <c r="E522" s="28" t="str">
        <f>IFERROR(VLOOKUP(ACOMPANHAMENTO_04[[#This Row],[MAT]],FUNCIONARIOS[],4,FALSE),"")</f>
        <v/>
      </c>
      <c r="F522" s="8"/>
      <c r="G522" s="7"/>
      <c r="H522" s="28" t="str">
        <f>IFERROR(VLOOKUP(ACOMPANHAMENTO_04[[#This Row],[COD.S]],TABELA_PRODUÇÃO[[COD]:[SERVIÇOS]],3,FALSE),"")</f>
        <v/>
      </c>
      <c r="I522" s="28" t="str">
        <f>IFERROR(VLOOKUP(ACOMPANHAMENTO_04[[#This Row],[COD.S]],TABELA_PRODUÇÃO[[COD]:[UND.]],4,FALSE),"")</f>
        <v/>
      </c>
      <c r="J522" s="141"/>
      <c r="K522" s="58"/>
      <c r="L522" s="9"/>
      <c r="M52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2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2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22" s="140">
        <f>ACOMPANHAMENTO_04[[#This Row],[QUANT]]</f>
        <v>0</v>
      </c>
    </row>
    <row r="523" spans="2:16" x14ac:dyDescent="0.25">
      <c r="B523" s="140" t="str">
        <f>IF(ACOMPANHAMENTO_04[[#This Row],[MAT]]="","",COUNTA($C$8:C523))</f>
        <v/>
      </c>
      <c r="C523" s="3"/>
      <c r="D523" s="28" t="str">
        <f>IFERROR(VLOOKUP(ACOMPANHAMENTO_04[[#This Row],[MAT]],FUNCIONARIOS[],3,FALSE),"")</f>
        <v/>
      </c>
      <c r="E523" s="28" t="str">
        <f>IFERROR(VLOOKUP(ACOMPANHAMENTO_04[[#This Row],[MAT]],FUNCIONARIOS[],4,FALSE),"")</f>
        <v/>
      </c>
      <c r="F523" s="8"/>
      <c r="G523" s="7"/>
      <c r="H523" s="28" t="str">
        <f>IFERROR(VLOOKUP(ACOMPANHAMENTO_04[[#This Row],[COD.S]],TABELA_PRODUÇÃO[[COD]:[SERVIÇOS]],3,FALSE),"")</f>
        <v/>
      </c>
      <c r="I523" s="28" t="str">
        <f>IFERROR(VLOOKUP(ACOMPANHAMENTO_04[[#This Row],[COD.S]],TABELA_PRODUÇÃO[[COD]:[UND.]],4,FALSE),"")</f>
        <v/>
      </c>
      <c r="J523" s="141"/>
      <c r="K523" s="58"/>
      <c r="L523" s="9"/>
      <c r="M52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2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2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23" s="140">
        <f>ACOMPANHAMENTO_04[[#This Row],[QUANT]]</f>
        <v>0</v>
      </c>
    </row>
    <row r="524" spans="2:16" x14ac:dyDescent="0.25">
      <c r="B524" s="140" t="str">
        <f>IF(ACOMPANHAMENTO_04[[#This Row],[MAT]]="","",COUNTA($C$8:C524))</f>
        <v/>
      </c>
      <c r="C524" s="3"/>
      <c r="D524" s="28" t="str">
        <f>IFERROR(VLOOKUP(ACOMPANHAMENTO_04[[#This Row],[MAT]],FUNCIONARIOS[],3,FALSE),"")</f>
        <v/>
      </c>
      <c r="E524" s="28" t="str">
        <f>IFERROR(VLOOKUP(ACOMPANHAMENTO_04[[#This Row],[MAT]],FUNCIONARIOS[],4,FALSE),"")</f>
        <v/>
      </c>
      <c r="F524" s="8"/>
      <c r="G524" s="7"/>
      <c r="H524" s="28" t="str">
        <f>IFERROR(VLOOKUP(ACOMPANHAMENTO_04[[#This Row],[COD.S]],TABELA_PRODUÇÃO[[COD]:[SERVIÇOS]],3,FALSE),"")</f>
        <v/>
      </c>
      <c r="I524" s="28" t="str">
        <f>IFERROR(VLOOKUP(ACOMPANHAMENTO_04[[#This Row],[COD.S]],TABELA_PRODUÇÃO[[COD]:[UND.]],4,FALSE),"")</f>
        <v/>
      </c>
      <c r="J524" s="141"/>
      <c r="K524" s="58"/>
      <c r="L524" s="9"/>
      <c r="M52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2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2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24" s="140">
        <f>ACOMPANHAMENTO_04[[#This Row],[QUANT]]</f>
        <v>0</v>
      </c>
    </row>
    <row r="525" spans="2:16" x14ac:dyDescent="0.25">
      <c r="B525" s="140" t="str">
        <f>IF(ACOMPANHAMENTO_04[[#This Row],[MAT]]="","",COUNTA($C$8:C525))</f>
        <v/>
      </c>
      <c r="C525" s="3"/>
      <c r="D525" s="28" t="str">
        <f>IFERROR(VLOOKUP(ACOMPANHAMENTO_04[[#This Row],[MAT]],FUNCIONARIOS[],3,FALSE),"")</f>
        <v/>
      </c>
      <c r="E525" s="28" t="str">
        <f>IFERROR(VLOOKUP(ACOMPANHAMENTO_04[[#This Row],[MAT]],FUNCIONARIOS[],4,FALSE),"")</f>
        <v/>
      </c>
      <c r="F525" s="8"/>
      <c r="G525" s="7"/>
      <c r="H525" s="28" t="str">
        <f>IFERROR(VLOOKUP(ACOMPANHAMENTO_04[[#This Row],[COD.S]],TABELA_PRODUÇÃO[[COD]:[SERVIÇOS]],3,FALSE),"")</f>
        <v/>
      </c>
      <c r="I525" s="28" t="str">
        <f>IFERROR(VLOOKUP(ACOMPANHAMENTO_04[[#This Row],[COD.S]],TABELA_PRODUÇÃO[[COD]:[UND.]],4,FALSE),"")</f>
        <v/>
      </c>
      <c r="J525" s="141"/>
      <c r="K525" s="58"/>
      <c r="L525" s="9"/>
      <c r="M52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2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2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25" s="140">
        <f>ACOMPANHAMENTO_04[[#This Row],[QUANT]]</f>
        <v>0</v>
      </c>
    </row>
    <row r="526" spans="2:16" x14ac:dyDescent="0.25">
      <c r="B526" s="140" t="str">
        <f>IF(ACOMPANHAMENTO_04[[#This Row],[MAT]]="","",COUNTA($C$8:C526))</f>
        <v/>
      </c>
      <c r="C526" s="3"/>
      <c r="D526" s="28" t="str">
        <f>IFERROR(VLOOKUP(ACOMPANHAMENTO_04[[#This Row],[MAT]],FUNCIONARIOS[],3,FALSE),"")</f>
        <v/>
      </c>
      <c r="E526" s="28" t="str">
        <f>IFERROR(VLOOKUP(ACOMPANHAMENTO_04[[#This Row],[MAT]],FUNCIONARIOS[],4,FALSE),"")</f>
        <v/>
      </c>
      <c r="F526" s="8"/>
      <c r="G526" s="7"/>
      <c r="H526" s="28" t="str">
        <f>IFERROR(VLOOKUP(ACOMPANHAMENTO_04[[#This Row],[COD.S]],TABELA_PRODUÇÃO[[COD]:[SERVIÇOS]],3,FALSE),"")</f>
        <v/>
      </c>
      <c r="I526" s="28" t="str">
        <f>IFERROR(VLOOKUP(ACOMPANHAMENTO_04[[#This Row],[COD.S]],TABELA_PRODUÇÃO[[COD]:[UND.]],4,FALSE),"")</f>
        <v/>
      </c>
      <c r="J526" s="141"/>
      <c r="K526" s="58"/>
      <c r="L526" s="9"/>
      <c r="M52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2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2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26" s="140">
        <f>ACOMPANHAMENTO_04[[#This Row],[QUANT]]</f>
        <v>0</v>
      </c>
    </row>
    <row r="527" spans="2:16" x14ac:dyDescent="0.25">
      <c r="B527" s="140" t="str">
        <f>IF(ACOMPANHAMENTO_04[[#This Row],[MAT]]="","",COUNTA($C$8:C527))</f>
        <v/>
      </c>
      <c r="C527" s="3"/>
      <c r="D527" s="28" t="str">
        <f>IFERROR(VLOOKUP(ACOMPANHAMENTO_04[[#This Row],[MAT]],FUNCIONARIOS[],3,FALSE),"")</f>
        <v/>
      </c>
      <c r="E527" s="28" t="str">
        <f>IFERROR(VLOOKUP(ACOMPANHAMENTO_04[[#This Row],[MAT]],FUNCIONARIOS[],4,FALSE),"")</f>
        <v/>
      </c>
      <c r="F527" s="8"/>
      <c r="G527" s="7"/>
      <c r="H527" s="28" t="str">
        <f>IFERROR(VLOOKUP(ACOMPANHAMENTO_04[[#This Row],[COD.S]],TABELA_PRODUÇÃO[[COD]:[SERVIÇOS]],3,FALSE),"")</f>
        <v/>
      </c>
      <c r="I527" s="28" t="str">
        <f>IFERROR(VLOOKUP(ACOMPANHAMENTO_04[[#This Row],[COD.S]],TABELA_PRODUÇÃO[[COD]:[UND.]],4,FALSE),"")</f>
        <v/>
      </c>
      <c r="J527" s="141"/>
      <c r="K527" s="58"/>
      <c r="L527" s="9"/>
      <c r="M52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2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2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27" s="140">
        <f>ACOMPANHAMENTO_04[[#This Row],[QUANT]]</f>
        <v>0</v>
      </c>
    </row>
    <row r="528" spans="2:16" x14ac:dyDescent="0.25">
      <c r="B528" s="140" t="str">
        <f>IF(ACOMPANHAMENTO_04[[#This Row],[MAT]]="","",COUNTA($C$8:C528))</f>
        <v/>
      </c>
      <c r="C528" s="3"/>
      <c r="D528" s="28" t="str">
        <f>IFERROR(VLOOKUP(ACOMPANHAMENTO_04[[#This Row],[MAT]],FUNCIONARIOS[],3,FALSE),"")</f>
        <v/>
      </c>
      <c r="E528" s="28" t="str">
        <f>IFERROR(VLOOKUP(ACOMPANHAMENTO_04[[#This Row],[MAT]],FUNCIONARIOS[],4,FALSE),"")</f>
        <v/>
      </c>
      <c r="F528" s="8"/>
      <c r="G528" s="7"/>
      <c r="H528" s="28" t="str">
        <f>IFERROR(VLOOKUP(ACOMPANHAMENTO_04[[#This Row],[COD.S]],TABELA_PRODUÇÃO[[COD]:[SERVIÇOS]],3,FALSE),"")</f>
        <v/>
      </c>
      <c r="I528" s="28" t="str">
        <f>IFERROR(VLOOKUP(ACOMPANHAMENTO_04[[#This Row],[COD.S]],TABELA_PRODUÇÃO[[COD]:[UND.]],4,FALSE),"")</f>
        <v/>
      </c>
      <c r="J528" s="141"/>
      <c r="K528" s="58"/>
      <c r="L528" s="9"/>
      <c r="M52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2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2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28" s="140">
        <f>ACOMPANHAMENTO_04[[#This Row],[QUANT]]</f>
        <v>0</v>
      </c>
    </row>
    <row r="529" spans="2:16" x14ac:dyDescent="0.25">
      <c r="B529" s="140" t="str">
        <f>IF(ACOMPANHAMENTO_04[[#This Row],[MAT]]="","",COUNTA($C$8:C529))</f>
        <v/>
      </c>
      <c r="C529" s="3"/>
      <c r="D529" s="28" t="str">
        <f>IFERROR(VLOOKUP(ACOMPANHAMENTO_04[[#This Row],[MAT]],FUNCIONARIOS[],3,FALSE),"")</f>
        <v/>
      </c>
      <c r="E529" s="28" t="str">
        <f>IFERROR(VLOOKUP(ACOMPANHAMENTO_04[[#This Row],[MAT]],FUNCIONARIOS[],4,FALSE),"")</f>
        <v/>
      </c>
      <c r="F529" s="8"/>
      <c r="G529" s="7"/>
      <c r="H529" s="28" t="str">
        <f>IFERROR(VLOOKUP(ACOMPANHAMENTO_04[[#This Row],[COD.S]],TABELA_PRODUÇÃO[[COD]:[SERVIÇOS]],3,FALSE),"")</f>
        <v/>
      </c>
      <c r="I529" s="28" t="str">
        <f>IFERROR(VLOOKUP(ACOMPANHAMENTO_04[[#This Row],[COD.S]],TABELA_PRODUÇÃO[[COD]:[UND.]],4,FALSE),"")</f>
        <v/>
      </c>
      <c r="J529" s="141"/>
      <c r="K529" s="58"/>
      <c r="L529" s="9"/>
      <c r="M52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2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2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29" s="140">
        <f>ACOMPANHAMENTO_04[[#This Row],[QUANT]]</f>
        <v>0</v>
      </c>
    </row>
    <row r="530" spans="2:16" x14ac:dyDescent="0.25">
      <c r="B530" s="140" t="str">
        <f>IF(ACOMPANHAMENTO_04[[#This Row],[MAT]]="","",COUNTA($C$8:C530))</f>
        <v/>
      </c>
      <c r="C530" s="3"/>
      <c r="D530" s="28" t="str">
        <f>IFERROR(VLOOKUP(ACOMPANHAMENTO_04[[#This Row],[MAT]],FUNCIONARIOS[],3,FALSE),"")</f>
        <v/>
      </c>
      <c r="E530" s="28" t="str">
        <f>IFERROR(VLOOKUP(ACOMPANHAMENTO_04[[#This Row],[MAT]],FUNCIONARIOS[],4,FALSE),"")</f>
        <v/>
      </c>
      <c r="F530" s="8"/>
      <c r="G530" s="7"/>
      <c r="H530" s="28" t="str">
        <f>IFERROR(VLOOKUP(ACOMPANHAMENTO_04[[#This Row],[COD.S]],TABELA_PRODUÇÃO[[COD]:[SERVIÇOS]],3,FALSE),"")</f>
        <v/>
      </c>
      <c r="I530" s="28" t="str">
        <f>IFERROR(VLOOKUP(ACOMPANHAMENTO_04[[#This Row],[COD.S]],TABELA_PRODUÇÃO[[COD]:[UND.]],4,FALSE),"")</f>
        <v/>
      </c>
      <c r="J530" s="141"/>
      <c r="K530" s="58"/>
      <c r="L530" s="9"/>
      <c r="M53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3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3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30" s="140">
        <f>ACOMPANHAMENTO_04[[#This Row],[QUANT]]</f>
        <v>0</v>
      </c>
    </row>
    <row r="531" spans="2:16" x14ac:dyDescent="0.25">
      <c r="B531" s="140" t="str">
        <f>IF(ACOMPANHAMENTO_04[[#This Row],[MAT]]="","",COUNTA($C$8:C531))</f>
        <v/>
      </c>
      <c r="C531" s="3"/>
      <c r="D531" s="28" t="str">
        <f>IFERROR(VLOOKUP(ACOMPANHAMENTO_04[[#This Row],[MAT]],FUNCIONARIOS[],3,FALSE),"")</f>
        <v/>
      </c>
      <c r="E531" s="28" t="str">
        <f>IFERROR(VLOOKUP(ACOMPANHAMENTO_04[[#This Row],[MAT]],FUNCIONARIOS[],4,FALSE),"")</f>
        <v/>
      </c>
      <c r="F531" s="8"/>
      <c r="G531" s="7"/>
      <c r="H531" s="28" t="str">
        <f>IFERROR(VLOOKUP(ACOMPANHAMENTO_04[[#This Row],[COD.S]],TABELA_PRODUÇÃO[[COD]:[SERVIÇOS]],3,FALSE),"")</f>
        <v/>
      </c>
      <c r="I531" s="28" t="str">
        <f>IFERROR(VLOOKUP(ACOMPANHAMENTO_04[[#This Row],[COD.S]],TABELA_PRODUÇÃO[[COD]:[UND.]],4,FALSE),"")</f>
        <v/>
      </c>
      <c r="J531" s="141"/>
      <c r="K531" s="58"/>
      <c r="L531" s="9"/>
      <c r="M53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3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3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31" s="140">
        <f>ACOMPANHAMENTO_04[[#This Row],[QUANT]]</f>
        <v>0</v>
      </c>
    </row>
    <row r="532" spans="2:16" x14ac:dyDescent="0.25">
      <c r="B532" s="140" t="str">
        <f>IF(ACOMPANHAMENTO_04[[#This Row],[MAT]]="","",COUNTA($C$8:C532))</f>
        <v/>
      </c>
      <c r="C532" s="3"/>
      <c r="D532" s="28" t="str">
        <f>IFERROR(VLOOKUP(ACOMPANHAMENTO_04[[#This Row],[MAT]],FUNCIONARIOS[],3,FALSE),"")</f>
        <v/>
      </c>
      <c r="E532" s="28" t="str">
        <f>IFERROR(VLOOKUP(ACOMPANHAMENTO_04[[#This Row],[MAT]],FUNCIONARIOS[],4,FALSE),"")</f>
        <v/>
      </c>
      <c r="F532" s="8"/>
      <c r="G532" s="7"/>
      <c r="H532" s="28" t="str">
        <f>IFERROR(VLOOKUP(ACOMPANHAMENTO_04[[#This Row],[COD.S]],TABELA_PRODUÇÃO[[COD]:[SERVIÇOS]],3,FALSE),"")</f>
        <v/>
      </c>
      <c r="I532" s="28" t="str">
        <f>IFERROR(VLOOKUP(ACOMPANHAMENTO_04[[#This Row],[COD.S]],TABELA_PRODUÇÃO[[COD]:[UND.]],4,FALSE),"")</f>
        <v/>
      </c>
      <c r="J532" s="141"/>
      <c r="K532" s="58"/>
      <c r="L532" s="9"/>
      <c r="M53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3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3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32" s="140">
        <f>ACOMPANHAMENTO_04[[#This Row],[QUANT]]</f>
        <v>0</v>
      </c>
    </row>
    <row r="533" spans="2:16" x14ac:dyDescent="0.25">
      <c r="B533" s="140" t="str">
        <f>IF(ACOMPANHAMENTO_04[[#This Row],[MAT]]="","",COUNTA($C$8:C533))</f>
        <v/>
      </c>
      <c r="C533" s="3"/>
      <c r="D533" s="28" t="str">
        <f>IFERROR(VLOOKUP(ACOMPANHAMENTO_04[[#This Row],[MAT]],FUNCIONARIOS[],3,FALSE),"")</f>
        <v/>
      </c>
      <c r="E533" s="28" t="str">
        <f>IFERROR(VLOOKUP(ACOMPANHAMENTO_04[[#This Row],[MAT]],FUNCIONARIOS[],4,FALSE),"")</f>
        <v/>
      </c>
      <c r="F533" s="8"/>
      <c r="G533" s="7"/>
      <c r="H533" s="28" t="str">
        <f>IFERROR(VLOOKUP(ACOMPANHAMENTO_04[[#This Row],[COD.S]],TABELA_PRODUÇÃO[[COD]:[SERVIÇOS]],3,FALSE),"")</f>
        <v/>
      </c>
      <c r="I533" s="28" t="str">
        <f>IFERROR(VLOOKUP(ACOMPANHAMENTO_04[[#This Row],[COD.S]],TABELA_PRODUÇÃO[[COD]:[UND.]],4,FALSE),"")</f>
        <v/>
      </c>
      <c r="J533" s="141"/>
      <c r="K533" s="58"/>
      <c r="L533" s="9"/>
      <c r="M53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3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3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33" s="140">
        <f>ACOMPANHAMENTO_04[[#This Row],[QUANT]]</f>
        <v>0</v>
      </c>
    </row>
    <row r="534" spans="2:16" x14ac:dyDescent="0.25">
      <c r="B534" s="140" t="str">
        <f>IF(ACOMPANHAMENTO_04[[#This Row],[MAT]]="","",COUNTA($C$8:C534))</f>
        <v/>
      </c>
      <c r="C534" s="3"/>
      <c r="D534" s="28" t="str">
        <f>IFERROR(VLOOKUP(ACOMPANHAMENTO_04[[#This Row],[MAT]],FUNCIONARIOS[],3,FALSE),"")</f>
        <v/>
      </c>
      <c r="E534" s="28" t="str">
        <f>IFERROR(VLOOKUP(ACOMPANHAMENTO_04[[#This Row],[MAT]],FUNCIONARIOS[],4,FALSE),"")</f>
        <v/>
      </c>
      <c r="F534" s="8"/>
      <c r="G534" s="7"/>
      <c r="H534" s="28" t="str">
        <f>IFERROR(VLOOKUP(ACOMPANHAMENTO_04[[#This Row],[COD.S]],TABELA_PRODUÇÃO[[COD]:[SERVIÇOS]],3,FALSE),"")</f>
        <v/>
      </c>
      <c r="I534" s="28" t="str">
        <f>IFERROR(VLOOKUP(ACOMPANHAMENTO_04[[#This Row],[COD.S]],TABELA_PRODUÇÃO[[COD]:[UND.]],4,FALSE),"")</f>
        <v/>
      </c>
      <c r="J534" s="141"/>
      <c r="K534" s="58"/>
      <c r="L534" s="9"/>
      <c r="M53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3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3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34" s="140">
        <f>ACOMPANHAMENTO_04[[#This Row],[QUANT]]</f>
        <v>0</v>
      </c>
    </row>
    <row r="535" spans="2:16" x14ac:dyDescent="0.25">
      <c r="B535" s="140" t="str">
        <f>IF(ACOMPANHAMENTO_04[[#This Row],[MAT]]="","",COUNTA($C$8:C535))</f>
        <v/>
      </c>
      <c r="C535" s="3"/>
      <c r="D535" s="28" t="str">
        <f>IFERROR(VLOOKUP(ACOMPANHAMENTO_04[[#This Row],[MAT]],FUNCIONARIOS[],3,FALSE),"")</f>
        <v/>
      </c>
      <c r="E535" s="28" t="str">
        <f>IFERROR(VLOOKUP(ACOMPANHAMENTO_04[[#This Row],[MAT]],FUNCIONARIOS[],4,FALSE),"")</f>
        <v/>
      </c>
      <c r="F535" s="8"/>
      <c r="G535" s="7"/>
      <c r="H535" s="28" t="str">
        <f>IFERROR(VLOOKUP(ACOMPANHAMENTO_04[[#This Row],[COD.S]],TABELA_PRODUÇÃO[[COD]:[SERVIÇOS]],3,FALSE),"")</f>
        <v/>
      </c>
      <c r="I535" s="28" t="str">
        <f>IFERROR(VLOOKUP(ACOMPANHAMENTO_04[[#This Row],[COD.S]],TABELA_PRODUÇÃO[[COD]:[UND.]],4,FALSE),"")</f>
        <v/>
      </c>
      <c r="J535" s="141"/>
      <c r="K535" s="58"/>
      <c r="L535" s="9"/>
      <c r="M53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3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3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35" s="140">
        <f>ACOMPANHAMENTO_04[[#This Row],[QUANT]]</f>
        <v>0</v>
      </c>
    </row>
    <row r="536" spans="2:16" x14ac:dyDescent="0.25">
      <c r="B536" s="140" t="str">
        <f>IF(ACOMPANHAMENTO_04[[#This Row],[MAT]]="","",COUNTA($C$8:C536))</f>
        <v/>
      </c>
      <c r="C536" s="3"/>
      <c r="D536" s="28" t="str">
        <f>IFERROR(VLOOKUP(ACOMPANHAMENTO_04[[#This Row],[MAT]],FUNCIONARIOS[],3,FALSE),"")</f>
        <v/>
      </c>
      <c r="E536" s="28" t="str">
        <f>IFERROR(VLOOKUP(ACOMPANHAMENTO_04[[#This Row],[MAT]],FUNCIONARIOS[],4,FALSE),"")</f>
        <v/>
      </c>
      <c r="F536" s="8"/>
      <c r="G536" s="7"/>
      <c r="H536" s="28" t="str">
        <f>IFERROR(VLOOKUP(ACOMPANHAMENTO_04[[#This Row],[COD.S]],TABELA_PRODUÇÃO[[COD]:[SERVIÇOS]],3,FALSE),"")</f>
        <v/>
      </c>
      <c r="I536" s="28" t="str">
        <f>IFERROR(VLOOKUP(ACOMPANHAMENTO_04[[#This Row],[COD.S]],TABELA_PRODUÇÃO[[COD]:[UND.]],4,FALSE),"")</f>
        <v/>
      </c>
      <c r="J536" s="141"/>
      <c r="K536" s="58"/>
      <c r="L536" s="9"/>
      <c r="M53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3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3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36" s="140">
        <f>ACOMPANHAMENTO_04[[#This Row],[QUANT]]</f>
        <v>0</v>
      </c>
    </row>
    <row r="537" spans="2:16" x14ac:dyDescent="0.25">
      <c r="B537" s="140" t="str">
        <f>IF(ACOMPANHAMENTO_04[[#This Row],[MAT]]="","",COUNTA($C$8:C537))</f>
        <v/>
      </c>
      <c r="C537" s="3"/>
      <c r="D537" s="28" t="str">
        <f>IFERROR(VLOOKUP(ACOMPANHAMENTO_04[[#This Row],[MAT]],FUNCIONARIOS[],3,FALSE),"")</f>
        <v/>
      </c>
      <c r="E537" s="28" t="str">
        <f>IFERROR(VLOOKUP(ACOMPANHAMENTO_04[[#This Row],[MAT]],FUNCIONARIOS[],4,FALSE),"")</f>
        <v/>
      </c>
      <c r="F537" s="8"/>
      <c r="G537" s="7"/>
      <c r="H537" s="28" t="str">
        <f>IFERROR(VLOOKUP(ACOMPANHAMENTO_04[[#This Row],[COD.S]],TABELA_PRODUÇÃO[[COD]:[SERVIÇOS]],3,FALSE),"")</f>
        <v/>
      </c>
      <c r="I537" s="28" t="str">
        <f>IFERROR(VLOOKUP(ACOMPANHAMENTO_04[[#This Row],[COD.S]],TABELA_PRODUÇÃO[[COD]:[UND.]],4,FALSE),"")</f>
        <v/>
      </c>
      <c r="J537" s="141"/>
      <c r="K537" s="58"/>
      <c r="L537" s="9"/>
      <c r="M53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3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3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37" s="140">
        <f>ACOMPANHAMENTO_04[[#This Row],[QUANT]]</f>
        <v>0</v>
      </c>
    </row>
    <row r="538" spans="2:16" x14ac:dyDescent="0.25">
      <c r="B538" s="140" t="str">
        <f>IF(ACOMPANHAMENTO_04[[#This Row],[MAT]]="","",COUNTA($C$8:C538))</f>
        <v/>
      </c>
      <c r="C538" s="3"/>
      <c r="D538" s="28" t="str">
        <f>IFERROR(VLOOKUP(ACOMPANHAMENTO_04[[#This Row],[MAT]],FUNCIONARIOS[],3,FALSE),"")</f>
        <v/>
      </c>
      <c r="E538" s="28" t="str">
        <f>IFERROR(VLOOKUP(ACOMPANHAMENTO_04[[#This Row],[MAT]],FUNCIONARIOS[],4,FALSE),"")</f>
        <v/>
      </c>
      <c r="F538" s="8"/>
      <c r="G538" s="7"/>
      <c r="H538" s="28" t="str">
        <f>IFERROR(VLOOKUP(ACOMPANHAMENTO_04[[#This Row],[COD.S]],TABELA_PRODUÇÃO[[COD]:[SERVIÇOS]],3,FALSE),"")</f>
        <v/>
      </c>
      <c r="I538" s="28" t="str">
        <f>IFERROR(VLOOKUP(ACOMPANHAMENTO_04[[#This Row],[COD.S]],TABELA_PRODUÇÃO[[COD]:[UND.]],4,FALSE),"")</f>
        <v/>
      </c>
      <c r="J538" s="141"/>
      <c r="K538" s="58"/>
      <c r="L538" s="9"/>
      <c r="M53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3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3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38" s="140">
        <f>ACOMPANHAMENTO_04[[#This Row],[QUANT]]</f>
        <v>0</v>
      </c>
    </row>
    <row r="539" spans="2:16" x14ac:dyDescent="0.25">
      <c r="B539" s="140" t="str">
        <f>IF(ACOMPANHAMENTO_04[[#This Row],[MAT]]="","",COUNTA($C$8:C539))</f>
        <v/>
      </c>
      <c r="C539" s="3"/>
      <c r="D539" s="28" t="str">
        <f>IFERROR(VLOOKUP(ACOMPANHAMENTO_04[[#This Row],[MAT]],FUNCIONARIOS[],3,FALSE),"")</f>
        <v/>
      </c>
      <c r="E539" s="28" t="str">
        <f>IFERROR(VLOOKUP(ACOMPANHAMENTO_04[[#This Row],[MAT]],FUNCIONARIOS[],4,FALSE),"")</f>
        <v/>
      </c>
      <c r="F539" s="8"/>
      <c r="G539" s="7"/>
      <c r="H539" s="28" t="str">
        <f>IFERROR(VLOOKUP(ACOMPANHAMENTO_04[[#This Row],[COD.S]],TABELA_PRODUÇÃO[[COD]:[SERVIÇOS]],3,FALSE),"")</f>
        <v/>
      </c>
      <c r="I539" s="28" t="str">
        <f>IFERROR(VLOOKUP(ACOMPANHAMENTO_04[[#This Row],[COD.S]],TABELA_PRODUÇÃO[[COD]:[UND.]],4,FALSE),"")</f>
        <v/>
      </c>
      <c r="J539" s="141"/>
      <c r="K539" s="58"/>
      <c r="L539" s="9"/>
      <c r="M53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3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3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39" s="140">
        <f>ACOMPANHAMENTO_04[[#This Row],[QUANT]]</f>
        <v>0</v>
      </c>
    </row>
    <row r="540" spans="2:16" x14ac:dyDescent="0.25">
      <c r="B540" s="140" t="str">
        <f>IF(ACOMPANHAMENTO_04[[#This Row],[MAT]]="","",COUNTA($C$8:C540))</f>
        <v/>
      </c>
      <c r="C540" s="3"/>
      <c r="D540" s="28" t="str">
        <f>IFERROR(VLOOKUP(ACOMPANHAMENTO_04[[#This Row],[MAT]],FUNCIONARIOS[],3,FALSE),"")</f>
        <v/>
      </c>
      <c r="E540" s="28" t="str">
        <f>IFERROR(VLOOKUP(ACOMPANHAMENTO_04[[#This Row],[MAT]],FUNCIONARIOS[],4,FALSE),"")</f>
        <v/>
      </c>
      <c r="F540" s="8"/>
      <c r="G540" s="7"/>
      <c r="H540" s="28" t="str">
        <f>IFERROR(VLOOKUP(ACOMPANHAMENTO_04[[#This Row],[COD.S]],TABELA_PRODUÇÃO[[COD]:[SERVIÇOS]],3,FALSE),"")</f>
        <v/>
      </c>
      <c r="I540" s="28" t="str">
        <f>IFERROR(VLOOKUP(ACOMPANHAMENTO_04[[#This Row],[COD.S]],TABELA_PRODUÇÃO[[COD]:[UND.]],4,FALSE),"")</f>
        <v/>
      </c>
      <c r="J540" s="141"/>
      <c r="K540" s="58"/>
      <c r="L540" s="9"/>
      <c r="M54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4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4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40" s="140">
        <f>ACOMPANHAMENTO_04[[#This Row],[QUANT]]</f>
        <v>0</v>
      </c>
    </row>
    <row r="541" spans="2:16" x14ac:dyDescent="0.25">
      <c r="B541" s="140" t="str">
        <f>IF(ACOMPANHAMENTO_04[[#This Row],[MAT]]="","",COUNTA($C$8:C541))</f>
        <v/>
      </c>
      <c r="C541" s="3"/>
      <c r="D541" s="28" t="str">
        <f>IFERROR(VLOOKUP(ACOMPANHAMENTO_04[[#This Row],[MAT]],FUNCIONARIOS[],3,FALSE),"")</f>
        <v/>
      </c>
      <c r="E541" s="28" t="str">
        <f>IFERROR(VLOOKUP(ACOMPANHAMENTO_04[[#This Row],[MAT]],FUNCIONARIOS[],4,FALSE),"")</f>
        <v/>
      </c>
      <c r="F541" s="8"/>
      <c r="G541" s="7"/>
      <c r="H541" s="28" t="str">
        <f>IFERROR(VLOOKUP(ACOMPANHAMENTO_04[[#This Row],[COD.S]],TABELA_PRODUÇÃO[[COD]:[SERVIÇOS]],3,FALSE),"")</f>
        <v/>
      </c>
      <c r="I541" s="28" t="str">
        <f>IFERROR(VLOOKUP(ACOMPANHAMENTO_04[[#This Row],[COD.S]],TABELA_PRODUÇÃO[[COD]:[UND.]],4,FALSE),"")</f>
        <v/>
      </c>
      <c r="J541" s="141"/>
      <c r="K541" s="58"/>
      <c r="L541" s="9"/>
      <c r="M54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4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4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41" s="140">
        <f>ACOMPANHAMENTO_04[[#This Row],[QUANT]]</f>
        <v>0</v>
      </c>
    </row>
    <row r="542" spans="2:16" x14ac:dyDescent="0.25">
      <c r="B542" s="140" t="str">
        <f>IF(ACOMPANHAMENTO_04[[#This Row],[MAT]]="","",COUNTA($C$8:C542))</f>
        <v/>
      </c>
      <c r="C542" s="3"/>
      <c r="D542" s="28" t="str">
        <f>IFERROR(VLOOKUP(ACOMPANHAMENTO_04[[#This Row],[MAT]],FUNCIONARIOS[],3,FALSE),"")</f>
        <v/>
      </c>
      <c r="E542" s="28" t="str">
        <f>IFERROR(VLOOKUP(ACOMPANHAMENTO_04[[#This Row],[MAT]],FUNCIONARIOS[],4,FALSE),"")</f>
        <v/>
      </c>
      <c r="F542" s="8"/>
      <c r="G542" s="7"/>
      <c r="H542" s="28" t="str">
        <f>IFERROR(VLOOKUP(ACOMPANHAMENTO_04[[#This Row],[COD.S]],TABELA_PRODUÇÃO[[COD]:[SERVIÇOS]],3,FALSE),"")</f>
        <v/>
      </c>
      <c r="I542" s="28" t="str">
        <f>IFERROR(VLOOKUP(ACOMPANHAMENTO_04[[#This Row],[COD.S]],TABELA_PRODUÇÃO[[COD]:[UND.]],4,FALSE),"")</f>
        <v/>
      </c>
      <c r="J542" s="141"/>
      <c r="K542" s="58"/>
      <c r="L542" s="9"/>
      <c r="M54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4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4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42" s="140">
        <f>ACOMPANHAMENTO_04[[#This Row],[QUANT]]</f>
        <v>0</v>
      </c>
    </row>
    <row r="543" spans="2:16" x14ac:dyDescent="0.25">
      <c r="B543" s="140" t="str">
        <f>IF(ACOMPANHAMENTO_04[[#This Row],[MAT]]="","",COUNTA($C$8:C543))</f>
        <v/>
      </c>
      <c r="C543" s="3"/>
      <c r="D543" s="28" t="str">
        <f>IFERROR(VLOOKUP(ACOMPANHAMENTO_04[[#This Row],[MAT]],FUNCIONARIOS[],3,FALSE),"")</f>
        <v/>
      </c>
      <c r="E543" s="28" t="str">
        <f>IFERROR(VLOOKUP(ACOMPANHAMENTO_04[[#This Row],[MAT]],FUNCIONARIOS[],4,FALSE),"")</f>
        <v/>
      </c>
      <c r="F543" s="8"/>
      <c r="G543" s="7"/>
      <c r="H543" s="28" t="str">
        <f>IFERROR(VLOOKUP(ACOMPANHAMENTO_04[[#This Row],[COD.S]],TABELA_PRODUÇÃO[[COD]:[SERVIÇOS]],3,FALSE),"")</f>
        <v/>
      </c>
      <c r="I543" s="28" t="str">
        <f>IFERROR(VLOOKUP(ACOMPANHAMENTO_04[[#This Row],[COD.S]],TABELA_PRODUÇÃO[[COD]:[UND.]],4,FALSE),"")</f>
        <v/>
      </c>
      <c r="J543" s="141"/>
      <c r="K543" s="58"/>
      <c r="L543" s="9"/>
      <c r="M54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4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4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43" s="140">
        <f>ACOMPANHAMENTO_04[[#This Row],[QUANT]]</f>
        <v>0</v>
      </c>
    </row>
    <row r="544" spans="2:16" x14ac:dyDescent="0.25">
      <c r="B544" s="140" t="str">
        <f>IF(ACOMPANHAMENTO_04[[#This Row],[MAT]]="","",COUNTA($C$8:C544))</f>
        <v/>
      </c>
      <c r="C544" s="3"/>
      <c r="D544" s="28" t="str">
        <f>IFERROR(VLOOKUP(ACOMPANHAMENTO_04[[#This Row],[MAT]],FUNCIONARIOS[],3,FALSE),"")</f>
        <v/>
      </c>
      <c r="E544" s="28" t="str">
        <f>IFERROR(VLOOKUP(ACOMPANHAMENTO_04[[#This Row],[MAT]],FUNCIONARIOS[],4,FALSE),"")</f>
        <v/>
      </c>
      <c r="F544" s="8"/>
      <c r="G544" s="7"/>
      <c r="H544" s="28" t="str">
        <f>IFERROR(VLOOKUP(ACOMPANHAMENTO_04[[#This Row],[COD.S]],TABELA_PRODUÇÃO[[COD]:[SERVIÇOS]],3,FALSE),"")</f>
        <v/>
      </c>
      <c r="I544" s="28" t="str">
        <f>IFERROR(VLOOKUP(ACOMPANHAMENTO_04[[#This Row],[COD.S]],TABELA_PRODUÇÃO[[COD]:[UND.]],4,FALSE),"")</f>
        <v/>
      </c>
      <c r="J544" s="141"/>
      <c r="K544" s="58"/>
      <c r="L544" s="9"/>
      <c r="M54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4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4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44" s="140">
        <f>ACOMPANHAMENTO_04[[#This Row],[QUANT]]</f>
        <v>0</v>
      </c>
    </row>
    <row r="545" spans="2:16" x14ac:dyDescent="0.25">
      <c r="B545" s="140" t="str">
        <f>IF(ACOMPANHAMENTO_04[[#This Row],[MAT]]="","",COUNTA($C$8:C545))</f>
        <v/>
      </c>
      <c r="C545" s="3"/>
      <c r="D545" s="28" t="str">
        <f>IFERROR(VLOOKUP(ACOMPANHAMENTO_04[[#This Row],[MAT]],FUNCIONARIOS[],3,FALSE),"")</f>
        <v/>
      </c>
      <c r="E545" s="28" t="str">
        <f>IFERROR(VLOOKUP(ACOMPANHAMENTO_04[[#This Row],[MAT]],FUNCIONARIOS[],4,FALSE),"")</f>
        <v/>
      </c>
      <c r="F545" s="8"/>
      <c r="G545" s="7"/>
      <c r="H545" s="28" t="str">
        <f>IFERROR(VLOOKUP(ACOMPANHAMENTO_04[[#This Row],[COD.S]],TABELA_PRODUÇÃO[[COD]:[SERVIÇOS]],3,FALSE),"")</f>
        <v/>
      </c>
      <c r="I545" s="28" t="str">
        <f>IFERROR(VLOOKUP(ACOMPANHAMENTO_04[[#This Row],[COD.S]],TABELA_PRODUÇÃO[[COD]:[UND.]],4,FALSE),"")</f>
        <v/>
      </c>
      <c r="J545" s="141"/>
      <c r="K545" s="58"/>
      <c r="L545" s="9"/>
      <c r="M54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4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4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45" s="140">
        <f>ACOMPANHAMENTO_04[[#This Row],[QUANT]]</f>
        <v>0</v>
      </c>
    </row>
    <row r="546" spans="2:16" x14ac:dyDescent="0.25">
      <c r="B546" s="140" t="str">
        <f>IF(ACOMPANHAMENTO_04[[#This Row],[MAT]]="","",COUNTA($C$8:C546))</f>
        <v/>
      </c>
      <c r="C546" s="3"/>
      <c r="D546" s="28" t="str">
        <f>IFERROR(VLOOKUP(ACOMPANHAMENTO_04[[#This Row],[MAT]],FUNCIONARIOS[],3,FALSE),"")</f>
        <v/>
      </c>
      <c r="E546" s="28" t="str">
        <f>IFERROR(VLOOKUP(ACOMPANHAMENTO_04[[#This Row],[MAT]],FUNCIONARIOS[],4,FALSE),"")</f>
        <v/>
      </c>
      <c r="F546" s="8"/>
      <c r="G546" s="7"/>
      <c r="H546" s="28" t="str">
        <f>IFERROR(VLOOKUP(ACOMPANHAMENTO_04[[#This Row],[COD.S]],TABELA_PRODUÇÃO[[COD]:[SERVIÇOS]],3,FALSE),"")</f>
        <v/>
      </c>
      <c r="I546" s="28" t="str">
        <f>IFERROR(VLOOKUP(ACOMPANHAMENTO_04[[#This Row],[COD.S]],TABELA_PRODUÇÃO[[COD]:[UND.]],4,FALSE),"")</f>
        <v/>
      </c>
      <c r="J546" s="141"/>
      <c r="K546" s="58"/>
      <c r="L546" s="9"/>
      <c r="M54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4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4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46" s="140">
        <f>ACOMPANHAMENTO_04[[#This Row],[QUANT]]</f>
        <v>0</v>
      </c>
    </row>
    <row r="547" spans="2:16" x14ac:dyDescent="0.25">
      <c r="B547" s="140" t="str">
        <f>IF(ACOMPANHAMENTO_04[[#This Row],[MAT]]="","",COUNTA($C$8:C547))</f>
        <v/>
      </c>
      <c r="C547" s="3"/>
      <c r="D547" s="28" t="str">
        <f>IFERROR(VLOOKUP(ACOMPANHAMENTO_04[[#This Row],[MAT]],FUNCIONARIOS[],3,FALSE),"")</f>
        <v/>
      </c>
      <c r="E547" s="28" t="str">
        <f>IFERROR(VLOOKUP(ACOMPANHAMENTO_04[[#This Row],[MAT]],FUNCIONARIOS[],4,FALSE),"")</f>
        <v/>
      </c>
      <c r="F547" s="8"/>
      <c r="G547" s="7"/>
      <c r="H547" s="28" t="str">
        <f>IFERROR(VLOOKUP(ACOMPANHAMENTO_04[[#This Row],[COD.S]],TABELA_PRODUÇÃO[[COD]:[SERVIÇOS]],3,FALSE),"")</f>
        <v/>
      </c>
      <c r="I547" s="28" t="str">
        <f>IFERROR(VLOOKUP(ACOMPANHAMENTO_04[[#This Row],[COD.S]],TABELA_PRODUÇÃO[[COD]:[UND.]],4,FALSE),"")</f>
        <v/>
      </c>
      <c r="J547" s="141"/>
      <c r="K547" s="58"/>
      <c r="L547" s="9"/>
      <c r="M54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4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4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47" s="140">
        <f>ACOMPANHAMENTO_04[[#This Row],[QUANT]]</f>
        <v>0</v>
      </c>
    </row>
    <row r="548" spans="2:16" x14ac:dyDescent="0.25">
      <c r="B548" s="140" t="str">
        <f>IF(ACOMPANHAMENTO_04[[#This Row],[MAT]]="","",COUNTA($C$8:C548))</f>
        <v/>
      </c>
      <c r="C548" s="3"/>
      <c r="D548" s="28" t="str">
        <f>IFERROR(VLOOKUP(ACOMPANHAMENTO_04[[#This Row],[MAT]],FUNCIONARIOS[],3,FALSE),"")</f>
        <v/>
      </c>
      <c r="E548" s="28" t="str">
        <f>IFERROR(VLOOKUP(ACOMPANHAMENTO_04[[#This Row],[MAT]],FUNCIONARIOS[],4,FALSE),"")</f>
        <v/>
      </c>
      <c r="F548" s="8"/>
      <c r="G548" s="7"/>
      <c r="H548" s="28" t="str">
        <f>IFERROR(VLOOKUP(ACOMPANHAMENTO_04[[#This Row],[COD.S]],TABELA_PRODUÇÃO[[COD]:[SERVIÇOS]],3,FALSE),"")</f>
        <v/>
      </c>
      <c r="I548" s="28" t="str">
        <f>IFERROR(VLOOKUP(ACOMPANHAMENTO_04[[#This Row],[COD.S]],TABELA_PRODUÇÃO[[COD]:[UND.]],4,FALSE),"")</f>
        <v/>
      </c>
      <c r="J548" s="141"/>
      <c r="K548" s="58"/>
      <c r="L548" s="9"/>
      <c r="M54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4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4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48" s="140">
        <f>ACOMPANHAMENTO_04[[#This Row],[QUANT]]</f>
        <v>0</v>
      </c>
    </row>
    <row r="549" spans="2:16" x14ac:dyDescent="0.25">
      <c r="B549" s="140" t="str">
        <f>IF(ACOMPANHAMENTO_04[[#This Row],[MAT]]="","",COUNTA($C$8:C549))</f>
        <v/>
      </c>
      <c r="C549" s="3"/>
      <c r="D549" s="28" t="str">
        <f>IFERROR(VLOOKUP(ACOMPANHAMENTO_04[[#This Row],[MAT]],FUNCIONARIOS[],3,FALSE),"")</f>
        <v/>
      </c>
      <c r="E549" s="28" t="str">
        <f>IFERROR(VLOOKUP(ACOMPANHAMENTO_04[[#This Row],[MAT]],FUNCIONARIOS[],4,FALSE),"")</f>
        <v/>
      </c>
      <c r="F549" s="8"/>
      <c r="G549" s="7"/>
      <c r="H549" s="28" t="str">
        <f>IFERROR(VLOOKUP(ACOMPANHAMENTO_04[[#This Row],[COD.S]],TABELA_PRODUÇÃO[[COD]:[SERVIÇOS]],3,FALSE),"")</f>
        <v/>
      </c>
      <c r="I549" s="28" t="str">
        <f>IFERROR(VLOOKUP(ACOMPANHAMENTO_04[[#This Row],[COD.S]],TABELA_PRODUÇÃO[[COD]:[UND.]],4,FALSE),"")</f>
        <v/>
      </c>
      <c r="J549" s="141"/>
      <c r="K549" s="58"/>
      <c r="L549" s="9"/>
      <c r="M54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4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4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49" s="140">
        <f>ACOMPANHAMENTO_04[[#This Row],[QUANT]]</f>
        <v>0</v>
      </c>
    </row>
    <row r="550" spans="2:16" x14ac:dyDescent="0.25">
      <c r="B550" s="140" t="str">
        <f>IF(ACOMPANHAMENTO_04[[#This Row],[MAT]]="","",COUNTA($C$8:C550))</f>
        <v/>
      </c>
      <c r="C550" s="3"/>
      <c r="D550" s="28" t="str">
        <f>IFERROR(VLOOKUP(ACOMPANHAMENTO_04[[#This Row],[MAT]],FUNCIONARIOS[],3,FALSE),"")</f>
        <v/>
      </c>
      <c r="E550" s="28" t="str">
        <f>IFERROR(VLOOKUP(ACOMPANHAMENTO_04[[#This Row],[MAT]],FUNCIONARIOS[],4,FALSE),"")</f>
        <v/>
      </c>
      <c r="F550" s="8"/>
      <c r="G550" s="7"/>
      <c r="H550" s="28" t="str">
        <f>IFERROR(VLOOKUP(ACOMPANHAMENTO_04[[#This Row],[COD.S]],TABELA_PRODUÇÃO[[COD]:[SERVIÇOS]],3,FALSE),"")</f>
        <v/>
      </c>
      <c r="I550" s="28" t="str">
        <f>IFERROR(VLOOKUP(ACOMPANHAMENTO_04[[#This Row],[COD.S]],TABELA_PRODUÇÃO[[COD]:[UND.]],4,FALSE),"")</f>
        <v/>
      </c>
      <c r="J550" s="141"/>
      <c r="K550" s="58"/>
      <c r="L550" s="9"/>
      <c r="M55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5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5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50" s="140">
        <f>ACOMPANHAMENTO_04[[#This Row],[QUANT]]</f>
        <v>0</v>
      </c>
    </row>
    <row r="551" spans="2:16" x14ac:dyDescent="0.25">
      <c r="B551" s="140" t="str">
        <f>IF(ACOMPANHAMENTO_04[[#This Row],[MAT]]="","",COUNTA($C$8:C551))</f>
        <v/>
      </c>
      <c r="C551" s="3"/>
      <c r="D551" s="28" t="str">
        <f>IFERROR(VLOOKUP(ACOMPANHAMENTO_04[[#This Row],[MAT]],FUNCIONARIOS[],3,FALSE),"")</f>
        <v/>
      </c>
      <c r="E551" s="28" t="str">
        <f>IFERROR(VLOOKUP(ACOMPANHAMENTO_04[[#This Row],[MAT]],FUNCIONARIOS[],4,FALSE),"")</f>
        <v/>
      </c>
      <c r="F551" s="8"/>
      <c r="G551" s="7"/>
      <c r="H551" s="28" t="str">
        <f>IFERROR(VLOOKUP(ACOMPANHAMENTO_04[[#This Row],[COD.S]],TABELA_PRODUÇÃO[[COD]:[SERVIÇOS]],3,FALSE),"")</f>
        <v/>
      </c>
      <c r="I551" s="28" t="str">
        <f>IFERROR(VLOOKUP(ACOMPANHAMENTO_04[[#This Row],[COD.S]],TABELA_PRODUÇÃO[[COD]:[UND.]],4,FALSE),"")</f>
        <v/>
      </c>
      <c r="J551" s="141"/>
      <c r="K551" s="58"/>
      <c r="L551" s="9"/>
      <c r="M55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5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5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51" s="140">
        <f>ACOMPANHAMENTO_04[[#This Row],[QUANT]]</f>
        <v>0</v>
      </c>
    </row>
    <row r="552" spans="2:16" x14ac:dyDescent="0.25">
      <c r="B552" s="140" t="str">
        <f>IF(ACOMPANHAMENTO_04[[#This Row],[MAT]]="","",COUNTA($C$8:C552))</f>
        <v/>
      </c>
      <c r="C552" s="3"/>
      <c r="D552" s="28" t="str">
        <f>IFERROR(VLOOKUP(ACOMPANHAMENTO_04[[#This Row],[MAT]],FUNCIONARIOS[],3,FALSE),"")</f>
        <v/>
      </c>
      <c r="E552" s="28" t="str">
        <f>IFERROR(VLOOKUP(ACOMPANHAMENTO_04[[#This Row],[MAT]],FUNCIONARIOS[],4,FALSE),"")</f>
        <v/>
      </c>
      <c r="F552" s="8"/>
      <c r="G552" s="7"/>
      <c r="H552" s="28" t="str">
        <f>IFERROR(VLOOKUP(ACOMPANHAMENTO_04[[#This Row],[COD.S]],TABELA_PRODUÇÃO[[COD]:[SERVIÇOS]],3,FALSE),"")</f>
        <v/>
      </c>
      <c r="I552" s="28" t="str">
        <f>IFERROR(VLOOKUP(ACOMPANHAMENTO_04[[#This Row],[COD.S]],TABELA_PRODUÇÃO[[COD]:[UND.]],4,FALSE),"")</f>
        <v/>
      </c>
      <c r="J552" s="141"/>
      <c r="K552" s="58"/>
      <c r="L552" s="9"/>
      <c r="M55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5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5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52" s="140">
        <f>ACOMPANHAMENTO_04[[#This Row],[QUANT]]</f>
        <v>0</v>
      </c>
    </row>
    <row r="553" spans="2:16" x14ac:dyDescent="0.25">
      <c r="B553" s="140" t="str">
        <f>IF(ACOMPANHAMENTO_04[[#This Row],[MAT]]="","",COUNTA($C$8:C553))</f>
        <v/>
      </c>
      <c r="C553" s="3"/>
      <c r="D553" s="28" t="str">
        <f>IFERROR(VLOOKUP(ACOMPANHAMENTO_04[[#This Row],[MAT]],FUNCIONARIOS[],3,FALSE),"")</f>
        <v/>
      </c>
      <c r="E553" s="28" t="str">
        <f>IFERROR(VLOOKUP(ACOMPANHAMENTO_04[[#This Row],[MAT]],FUNCIONARIOS[],4,FALSE),"")</f>
        <v/>
      </c>
      <c r="F553" s="8"/>
      <c r="G553" s="7"/>
      <c r="H553" s="28" t="str">
        <f>IFERROR(VLOOKUP(ACOMPANHAMENTO_04[[#This Row],[COD.S]],TABELA_PRODUÇÃO[[COD]:[SERVIÇOS]],3,FALSE),"")</f>
        <v/>
      </c>
      <c r="I553" s="28" t="str">
        <f>IFERROR(VLOOKUP(ACOMPANHAMENTO_04[[#This Row],[COD.S]],TABELA_PRODUÇÃO[[COD]:[UND.]],4,FALSE),"")</f>
        <v/>
      </c>
      <c r="J553" s="141"/>
      <c r="K553" s="58"/>
      <c r="L553" s="9"/>
      <c r="M55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5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5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53" s="140">
        <f>ACOMPANHAMENTO_04[[#This Row],[QUANT]]</f>
        <v>0</v>
      </c>
    </row>
    <row r="554" spans="2:16" x14ac:dyDescent="0.25">
      <c r="B554" s="140" t="str">
        <f>IF(ACOMPANHAMENTO_04[[#This Row],[MAT]]="","",COUNTA($C$8:C554))</f>
        <v/>
      </c>
      <c r="C554" s="3"/>
      <c r="D554" s="28" t="str">
        <f>IFERROR(VLOOKUP(ACOMPANHAMENTO_04[[#This Row],[MAT]],FUNCIONARIOS[],3,FALSE),"")</f>
        <v/>
      </c>
      <c r="E554" s="28" t="str">
        <f>IFERROR(VLOOKUP(ACOMPANHAMENTO_04[[#This Row],[MAT]],FUNCIONARIOS[],4,FALSE),"")</f>
        <v/>
      </c>
      <c r="F554" s="8"/>
      <c r="G554" s="7"/>
      <c r="H554" s="28" t="str">
        <f>IFERROR(VLOOKUP(ACOMPANHAMENTO_04[[#This Row],[COD.S]],TABELA_PRODUÇÃO[[COD]:[SERVIÇOS]],3,FALSE),"")</f>
        <v/>
      </c>
      <c r="I554" s="28" t="str">
        <f>IFERROR(VLOOKUP(ACOMPANHAMENTO_04[[#This Row],[COD.S]],TABELA_PRODUÇÃO[[COD]:[UND.]],4,FALSE),"")</f>
        <v/>
      </c>
      <c r="J554" s="141"/>
      <c r="K554" s="58"/>
      <c r="L554" s="9"/>
      <c r="M55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5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5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54" s="140">
        <f>ACOMPANHAMENTO_04[[#This Row],[QUANT]]</f>
        <v>0</v>
      </c>
    </row>
    <row r="555" spans="2:16" x14ac:dyDescent="0.25">
      <c r="B555" s="140" t="str">
        <f>IF(ACOMPANHAMENTO_04[[#This Row],[MAT]]="","",COUNTA($C$8:C555))</f>
        <v/>
      </c>
      <c r="C555" s="3"/>
      <c r="D555" s="28" t="str">
        <f>IFERROR(VLOOKUP(ACOMPANHAMENTO_04[[#This Row],[MAT]],FUNCIONARIOS[],3,FALSE),"")</f>
        <v/>
      </c>
      <c r="E555" s="28" t="str">
        <f>IFERROR(VLOOKUP(ACOMPANHAMENTO_04[[#This Row],[MAT]],FUNCIONARIOS[],4,FALSE),"")</f>
        <v/>
      </c>
      <c r="F555" s="8"/>
      <c r="G555" s="7"/>
      <c r="H555" s="28" t="str">
        <f>IFERROR(VLOOKUP(ACOMPANHAMENTO_04[[#This Row],[COD.S]],TABELA_PRODUÇÃO[[COD]:[SERVIÇOS]],3,FALSE),"")</f>
        <v/>
      </c>
      <c r="I555" s="28" t="str">
        <f>IFERROR(VLOOKUP(ACOMPANHAMENTO_04[[#This Row],[COD.S]],TABELA_PRODUÇÃO[[COD]:[UND.]],4,FALSE),"")</f>
        <v/>
      </c>
      <c r="J555" s="141"/>
      <c r="K555" s="58"/>
      <c r="L555" s="9"/>
      <c r="M55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5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5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55" s="140">
        <f>ACOMPANHAMENTO_04[[#This Row],[QUANT]]</f>
        <v>0</v>
      </c>
    </row>
    <row r="556" spans="2:16" x14ac:dyDescent="0.25">
      <c r="B556" s="140" t="str">
        <f>IF(ACOMPANHAMENTO_04[[#This Row],[MAT]]="","",COUNTA($C$8:C556))</f>
        <v/>
      </c>
      <c r="C556" s="3"/>
      <c r="D556" s="28" t="str">
        <f>IFERROR(VLOOKUP(ACOMPANHAMENTO_04[[#This Row],[MAT]],FUNCIONARIOS[],3,FALSE),"")</f>
        <v/>
      </c>
      <c r="E556" s="28" t="str">
        <f>IFERROR(VLOOKUP(ACOMPANHAMENTO_04[[#This Row],[MAT]],FUNCIONARIOS[],4,FALSE),"")</f>
        <v/>
      </c>
      <c r="F556" s="8"/>
      <c r="G556" s="7"/>
      <c r="H556" s="28" t="str">
        <f>IFERROR(VLOOKUP(ACOMPANHAMENTO_04[[#This Row],[COD.S]],TABELA_PRODUÇÃO[[COD]:[SERVIÇOS]],3,FALSE),"")</f>
        <v/>
      </c>
      <c r="I556" s="28" t="str">
        <f>IFERROR(VLOOKUP(ACOMPANHAMENTO_04[[#This Row],[COD.S]],TABELA_PRODUÇÃO[[COD]:[UND.]],4,FALSE),"")</f>
        <v/>
      </c>
      <c r="J556" s="141"/>
      <c r="K556" s="58"/>
      <c r="L556" s="9"/>
      <c r="M55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5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5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56" s="140">
        <f>ACOMPANHAMENTO_04[[#This Row],[QUANT]]</f>
        <v>0</v>
      </c>
    </row>
    <row r="557" spans="2:16" x14ac:dyDescent="0.25">
      <c r="B557" s="140" t="str">
        <f>IF(ACOMPANHAMENTO_04[[#This Row],[MAT]]="","",COUNTA($C$8:C557))</f>
        <v/>
      </c>
      <c r="C557" s="3"/>
      <c r="D557" s="28" t="str">
        <f>IFERROR(VLOOKUP(ACOMPANHAMENTO_04[[#This Row],[MAT]],FUNCIONARIOS[],3,FALSE),"")</f>
        <v/>
      </c>
      <c r="E557" s="28" t="str">
        <f>IFERROR(VLOOKUP(ACOMPANHAMENTO_04[[#This Row],[MAT]],FUNCIONARIOS[],4,FALSE),"")</f>
        <v/>
      </c>
      <c r="F557" s="8"/>
      <c r="G557" s="7"/>
      <c r="H557" s="28" t="str">
        <f>IFERROR(VLOOKUP(ACOMPANHAMENTO_04[[#This Row],[COD.S]],TABELA_PRODUÇÃO[[COD]:[SERVIÇOS]],3,FALSE),"")</f>
        <v/>
      </c>
      <c r="I557" s="28" t="str">
        <f>IFERROR(VLOOKUP(ACOMPANHAMENTO_04[[#This Row],[COD.S]],TABELA_PRODUÇÃO[[COD]:[UND.]],4,FALSE),"")</f>
        <v/>
      </c>
      <c r="J557" s="141"/>
      <c r="K557" s="58"/>
      <c r="L557" s="9"/>
      <c r="M55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5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5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57" s="140">
        <f>ACOMPANHAMENTO_04[[#This Row],[QUANT]]</f>
        <v>0</v>
      </c>
    </row>
    <row r="558" spans="2:16" x14ac:dyDescent="0.25">
      <c r="B558" s="140" t="str">
        <f>IF(ACOMPANHAMENTO_04[[#This Row],[MAT]]="","",COUNTA($C$8:C558))</f>
        <v/>
      </c>
      <c r="C558" s="3"/>
      <c r="D558" s="28" t="str">
        <f>IFERROR(VLOOKUP(ACOMPANHAMENTO_04[[#This Row],[MAT]],FUNCIONARIOS[],3,FALSE),"")</f>
        <v/>
      </c>
      <c r="E558" s="28" t="str">
        <f>IFERROR(VLOOKUP(ACOMPANHAMENTO_04[[#This Row],[MAT]],FUNCIONARIOS[],4,FALSE),"")</f>
        <v/>
      </c>
      <c r="F558" s="8"/>
      <c r="G558" s="7"/>
      <c r="H558" s="28" t="str">
        <f>IFERROR(VLOOKUP(ACOMPANHAMENTO_04[[#This Row],[COD.S]],TABELA_PRODUÇÃO[[COD]:[SERVIÇOS]],3,FALSE),"")</f>
        <v/>
      </c>
      <c r="I558" s="28" t="str">
        <f>IFERROR(VLOOKUP(ACOMPANHAMENTO_04[[#This Row],[COD.S]],TABELA_PRODUÇÃO[[COD]:[UND.]],4,FALSE),"")</f>
        <v/>
      </c>
      <c r="J558" s="141"/>
      <c r="K558" s="58"/>
      <c r="L558" s="9"/>
      <c r="M55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5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5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58" s="140">
        <f>ACOMPANHAMENTO_04[[#This Row],[QUANT]]</f>
        <v>0</v>
      </c>
    </row>
    <row r="559" spans="2:16" x14ac:dyDescent="0.25">
      <c r="B559" s="140" t="str">
        <f>IF(ACOMPANHAMENTO_04[[#This Row],[MAT]]="","",COUNTA($C$8:C559))</f>
        <v/>
      </c>
      <c r="C559" s="3"/>
      <c r="D559" s="28" t="str">
        <f>IFERROR(VLOOKUP(ACOMPANHAMENTO_04[[#This Row],[MAT]],FUNCIONARIOS[],3,FALSE),"")</f>
        <v/>
      </c>
      <c r="E559" s="28" t="str">
        <f>IFERROR(VLOOKUP(ACOMPANHAMENTO_04[[#This Row],[MAT]],FUNCIONARIOS[],4,FALSE),"")</f>
        <v/>
      </c>
      <c r="F559" s="8"/>
      <c r="G559" s="7"/>
      <c r="H559" s="28" t="str">
        <f>IFERROR(VLOOKUP(ACOMPANHAMENTO_04[[#This Row],[COD.S]],TABELA_PRODUÇÃO[[COD]:[SERVIÇOS]],3,FALSE),"")</f>
        <v/>
      </c>
      <c r="I559" s="28" t="str">
        <f>IFERROR(VLOOKUP(ACOMPANHAMENTO_04[[#This Row],[COD.S]],TABELA_PRODUÇÃO[[COD]:[UND.]],4,FALSE),"")</f>
        <v/>
      </c>
      <c r="J559" s="141"/>
      <c r="K559" s="58"/>
      <c r="L559" s="9"/>
      <c r="M55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5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5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59" s="140">
        <f>ACOMPANHAMENTO_04[[#This Row],[QUANT]]</f>
        <v>0</v>
      </c>
    </row>
    <row r="560" spans="2:16" x14ac:dyDescent="0.25">
      <c r="B560" s="140" t="str">
        <f>IF(ACOMPANHAMENTO_04[[#This Row],[MAT]]="","",COUNTA($C$8:C560))</f>
        <v/>
      </c>
      <c r="C560" s="3"/>
      <c r="D560" s="28" t="str">
        <f>IFERROR(VLOOKUP(ACOMPANHAMENTO_04[[#This Row],[MAT]],FUNCIONARIOS[],3,FALSE),"")</f>
        <v/>
      </c>
      <c r="E560" s="28" t="str">
        <f>IFERROR(VLOOKUP(ACOMPANHAMENTO_04[[#This Row],[MAT]],FUNCIONARIOS[],4,FALSE),"")</f>
        <v/>
      </c>
      <c r="F560" s="8"/>
      <c r="G560" s="7"/>
      <c r="H560" s="28" t="str">
        <f>IFERROR(VLOOKUP(ACOMPANHAMENTO_04[[#This Row],[COD.S]],TABELA_PRODUÇÃO[[COD]:[SERVIÇOS]],3,FALSE),"")</f>
        <v/>
      </c>
      <c r="I560" s="28" t="str">
        <f>IFERROR(VLOOKUP(ACOMPANHAMENTO_04[[#This Row],[COD.S]],TABELA_PRODUÇÃO[[COD]:[UND.]],4,FALSE),"")</f>
        <v/>
      </c>
      <c r="J560" s="141"/>
      <c r="K560" s="58"/>
      <c r="L560" s="9"/>
      <c r="M56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6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6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60" s="140">
        <f>ACOMPANHAMENTO_04[[#This Row],[QUANT]]</f>
        <v>0</v>
      </c>
    </row>
    <row r="561" spans="2:16" x14ac:dyDescent="0.25">
      <c r="B561" s="140" t="str">
        <f>IF(ACOMPANHAMENTO_04[[#This Row],[MAT]]="","",COUNTA($C$8:C561))</f>
        <v/>
      </c>
      <c r="C561" s="3"/>
      <c r="D561" s="28" t="str">
        <f>IFERROR(VLOOKUP(ACOMPANHAMENTO_04[[#This Row],[MAT]],FUNCIONARIOS[],3,FALSE),"")</f>
        <v/>
      </c>
      <c r="E561" s="28" t="str">
        <f>IFERROR(VLOOKUP(ACOMPANHAMENTO_04[[#This Row],[MAT]],FUNCIONARIOS[],4,FALSE),"")</f>
        <v/>
      </c>
      <c r="F561" s="8"/>
      <c r="G561" s="7"/>
      <c r="H561" s="28" t="str">
        <f>IFERROR(VLOOKUP(ACOMPANHAMENTO_04[[#This Row],[COD.S]],TABELA_PRODUÇÃO[[COD]:[SERVIÇOS]],3,FALSE),"")</f>
        <v/>
      </c>
      <c r="I561" s="28" t="str">
        <f>IFERROR(VLOOKUP(ACOMPANHAMENTO_04[[#This Row],[COD.S]],TABELA_PRODUÇÃO[[COD]:[UND.]],4,FALSE),"")</f>
        <v/>
      </c>
      <c r="J561" s="141"/>
      <c r="K561" s="58"/>
      <c r="L561" s="9"/>
      <c r="M56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6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6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61" s="140">
        <f>ACOMPANHAMENTO_04[[#This Row],[QUANT]]</f>
        <v>0</v>
      </c>
    </row>
    <row r="562" spans="2:16" x14ac:dyDescent="0.25">
      <c r="B562" s="140" t="str">
        <f>IF(ACOMPANHAMENTO_04[[#This Row],[MAT]]="","",COUNTA($C$8:C562))</f>
        <v/>
      </c>
      <c r="C562" s="3"/>
      <c r="D562" s="28" t="str">
        <f>IFERROR(VLOOKUP(ACOMPANHAMENTO_04[[#This Row],[MAT]],FUNCIONARIOS[],3,FALSE),"")</f>
        <v/>
      </c>
      <c r="E562" s="28" t="str">
        <f>IFERROR(VLOOKUP(ACOMPANHAMENTO_04[[#This Row],[MAT]],FUNCIONARIOS[],4,FALSE),"")</f>
        <v/>
      </c>
      <c r="F562" s="8"/>
      <c r="G562" s="7"/>
      <c r="H562" s="28" t="str">
        <f>IFERROR(VLOOKUP(ACOMPANHAMENTO_04[[#This Row],[COD.S]],TABELA_PRODUÇÃO[[COD]:[SERVIÇOS]],3,FALSE),"")</f>
        <v/>
      </c>
      <c r="I562" s="28" t="str">
        <f>IFERROR(VLOOKUP(ACOMPANHAMENTO_04[[#This Row],[COD.S]],TABELA_PRODUÇÃO[[COD]:[UND.]],4,FALSE),"")</f>
        <v/>
      </c>
      <c r="J562" s="141"/>
      <c r="K562" s="58"/>
      <c r="L562" s="9"/>
      <c r="M56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6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6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62" s="140">
        <f>ACOMPANHAMENTO_04[[#This Row],[QUANT]]</f>
        <v>0</v>
      </c>
    </row>
    <row r="563" spans="2:16" x14ac:dyDescent="0.25">
      <c r="B563" s="140" t="str">
        <f>IF(ACOMPANHAMENTO_04[[#This Row],[MAT]]="","",COUNTA($C$8:C563))</f>
        <v/>
      </c>
      <c r="C563" s="3"/>
      <c r="D563" s="28" t="str">
        <f>IFERROR(VLOOKUP(ACOMPANHAMENTO_04[[#This Row],[MAT]],FUNCIONARIOS[],3,FALSE),"")</f>
        <v/>
      </c>
      <c r="E563" s="28" t="str">
        <f>IFERROR(VLOOKUP(ACOMPANHAMENTO_04[[#This Row],[MAT]],FUNCIONARIOS[],4,FALSE),"")</f>
        <v/>
      </c>
      <c r="F563" s="8"/>
      <c r="G563" s="7"/>
      <c r="H563" s="28" t="str">
        <f>IFERROR(VLOOKUP(ACOMPANHAMENTO_04[[#This Row],[COD.S]],TABELA_PRODUÇÃO[[COD]:[SERVIÇOS]],3,FALSE),"")</f>
        <v/>
      </c>
      <c r="I563" s="28" t="str">
        <f>IFERROR(VLOOKUP(ACOMPANHAMENTO_04[[#This Row],[COD.S]],TABELA_PRODUÇÃO[[COD]:[UND.]],4,FALSE),"")</f>
        <v/>
      </c>
      <c r="J563" s="141"/>
      <c r="K563" s="58"/>
      <c r="L563" s="9"/>
      <c r="M56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6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6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63" s="140">
        <f>ACOMPANHAMENTO_04[[#This Row],[QUANT]]</f>
        <v>0</v>
      </c>
    </row>
    <row r="564" spans="2:16" x14ac:dyDescent="0.25">
      <c r="B564" s="140" t="str">
        <f>IF(ACOMPANHAMENTO_04[[#This Row],[MAT]]="","",COUNTA($C$8:C564))</f>
        <v/>
      </c>
      <c r="C564" s="3"/>
      <c r="D564" s="28" t="str">
        <f>IFERROR(VLOOKUP(ACOMPANHAMENTO_04[[#This Row],[MAT]],FUNCIONARIOS[],3,FALSE),"")</f>
        <v/>
      </c>
      <c r="E564" s="28" t="str">
        <f>IFERROR(VLOOKUP(ACOMPANHAMENTO_04[[#This Row],[MAT]],FUNCIONARIOS[],4,FALSE),"")</f>
        <v/>
      </c>
      <c r="F564" s="8"/>
      <c r="G564" s="7"/>
      <c r="H564" s="28" t="str">
        <f>IFERROR(VLOOKUP(ACOMPANHAMENTO_04[[#This Row],[COD.S]],TABELA_PRODUÇÃO[[COD]:[SERVIÇOS]],3,FALSE),"")</f>
        <v/>
      </c>
      <c r="I564" s="28" t="str">
        <f>IFERROR(VLOOKUP(ACOMPANHAMENTO_04[[#This Row],[COD.S]],TABELA_PRODUÇÃO[[COD]:[UND.]],4,FALSE),"")</f>
        <v/>
      </c>
      <c r="J564" s="141"/>
      <c r="K564" s="58"/>
      <c r="L564" s="9"/>
      <c r="M56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6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6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64" s="140">
        <f>ACOMPANHAMENTO_04[[#This Row],[QUANT]]</f>
        <v>0</v>
      </c>
    </row>
    <row r="565" spans="2:16" x14ac:dyDescent="0.25">
      <c r="B565" s="140" t="str">
        <f>IF(ACOMPANHAMENTO_04[[#This Row],[MAT]]="","",COUNTA($C$8:C565))</f>
        <v/>
      </c>
      <c r="C565" s="3"/>
      <c r="D565" s="28" t="str">
        <f>IFERROR(VLOOKUP(ACOMPANHAMENTO_04[[#This Row],[MAT]],FUNCIONARIOS[],3,FALSE),"")</f>
        <v/>
      </c>
      <c r="E565" s="28" t="str">
        <f>IFERROR(VLOOKUP(ACOMPANHAMENTO_04[[#This Row],[MAT]],FUNCIONARIOS[],4,FALSE),"")</f>
        <v/>
      </c>
      <c r="F565" s="8"/>
      <c r="G565" s="7"/>
      <c r="H565" s="28" t="str">
        <f>IFERROR(VLOOKUP(ACOMPANHAMENTO_04[[#This Row],[COD.S]],TABELA_PRODUÇÃO[[COD]:[SERVIÇOS]],3,FALSE),"")</f>
        <v/>
      </c>
      <c r="I565" s="28" t="str">
        <f>IFERROR(VLOOKUP(ACOMPANHAMENTO_04[[#This Row],[COD.S]],TABELA_PRODUÇÃO[[COD]:[UND.]],4,FALSE),"")</f>
        <v/>
      </c>
      <c r="J565" s="141"/>
      <c r="K565" s="58"/>
      <c r="L565" s="9"/>
      <c r="M56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6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6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65" s="140">
        <f>ACOMPANHAMENTO_04[[#This Row],[QUANT]]</f>
        <v>0</v>
      </c>
    </row>
    <row r="566" spans="2:16" x14ac:dyDescent="0.25">
      <c r="B566" s="140" t="str">
        <f>IF(ACOMPANHAMENTO_04[[#This Row],[MAT]]="","",COUNTA($C$8:C566))</f>
        <v/>
      </c>
      <c r="C566" s="3"/>
      <c r="D566" s="28" t="str">
        <f>IFERROR(VLOOKUP(ACOMPANHAMENTO_04[[#This Row],[MAT]],FUNCIONARIOS[],3,FALSE),"")</f>
        <v/>
      </c>
      <c r="E566" s="28" t="str">
        <f>IFERROR(VLOOKUP(ACOMPANHAMENTO_04[[#This Row],[MAT]],FUNCIONARIOS[],4,FALSE),"")</f>
        <v/>
      </c>
      <c r="F566" s="8"/>
      <c r="G566" s="7"/>
      <c r="H566" s="28" t="str">
        <f>IFERROR(VLOOKUP(ACOMPANHAMENTO_04[[#This Row],[COD.S]],TABELA_PRODUÇÃO[[COD]:[SERVIÇOS]],3,FALSE),"")</f>
        <v/>
      </c>
      <c r="I566" s="28" t="str">
        <f>IFERROR(VLOOKUP(ACOMPANHAMENTO_04[[#This Row],[COD.S]],TABELA_PRODUÇÃO[[COD]:[UND.]],4,FALSE),"")</f>
        <v/>
      </c>
      <c r="J566" s="141"/>
      <c r="K566" s="58"/>
      <c r="L566" s="9"/>
      <c r="M56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6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6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66" s="140">
        <f>ACOMPANHAMENTO_04[[#This Row],[QUANT]]</f>
        <v>0</v>
      </c>
    </row>
    <row r="567" spans="2:16" x14ac:dyDescent="0.25">
      <c r="B567" s="140" t="str">
        <f>IF(ACOMPANHAMENTO_04[[#This Row],[MAT]]="","",COUNTA($C$8:C567))</f>
        <v/>
      </c>
      <c r="C567" s="3"/>
      <c r="D567" s="28" t="str">
        <f>IFERROR(VLOOKUP(ACOMPANHAMENTO_04[[#This Row],[MAT]],FUNCIONARIOS[],3,FALSE),"")</f>
        <v/>
      </c>
      <c r="E567" s="28" t="str">
        <f>IFERROR(VLOOKUP(ACOMPANHAMENTO_04[[#This Row],[MAT]],FUNCIONARIOS[],4,FALSE),"")</f>
        <v/>
      </c>
      <c r="F567" s="8"/>
      <c r="G567" s="7"/>
      <c r="H567" s="28" t="str">
        <f>IFERROR(VLOOKUP(ACOMPANHAMENTO_04[[#This Row],[COD.S]],TABELA_PRODUÇÃO[[COD]:[SERVIÇOS]],3,FALSE),"")</f>
        <v/>
      </c>
      <c r="I567" s="28" t="str">
        <f>IFERROR(VLOOKUP(ACOMPANHAMENTO_04[[#This Row],[COD.S]],TABELA_PRODUÇÃO[[COD]:[UND.]],4,FALSE),"")</f>
        <v/>
      </c>
      <c r="J567" s="141"/>
      <c r="K567" s="58"/>
      <c r="L567" s="9"/>
      <c r="M56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6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6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67" s="140">
        <f>ACOMPANHAMENTO_04[[#This Row],[QUANT]]</f>
        <v>0</v>
      </c>
    </row>
    <row r="568" spans="2:16" x14ac:dyDescent="0.25">
      <c r="B568" s="140" t="str">
        <f>IF(ACOMPANHAMENTO_04[[#This Row],[MAT]]="","",COUNTA($C$8:C568))</f>
        <v/>
      </c>
      <c r="C568" s="3"/>
      <c r="D568" s="28" t="str">
        <f>IFERROR(VLOOKUP(ACOMPANHAMENTO_04[[#This Row],[MAT]],FUNCIONARIOS[],3,FALSE),"")</f>
        <v/>
      </c>
      <c r="E568" s="28" t="str">
        <f>IFERROR(VLOOKUP(ACOMPANHAMENTO_04[[#This Row],[MAT]],FUNCIONARIOS[],4,FALSE),"")</f>
        <v/>
      </c>
      <c r="F568" s="8"/>
      <c r="G568" s="7"/>
      <c r="H568" s="28" t="str">
        <f>IFERROR(VLOOKUP(ACOMPANHAMENTO_04[[#This Row],[COD.S]],TABELA_PRODUÇÃO[[COD]:[SERVIÇOS]],3,FALSE),"")</f>
        <v/>
      </c>
      <c r="I568" s="28" t="str">
        <f>IFERROR(VLOOKUP(ACOMPANHAMENTO_04[[#This Row],[COD.S]],TABELA_PRODUÇÃO[[COD]:[UND.]],4,FALSE),"")</f>
        <v/>
      </c>
      <c r="J568" s="141"/>
      <c r="K568" s="58"/>
      <c r="L568" s="9"/>
      <c r="M56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6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6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68" s="140">
        <f>ACOMPANHAMENTO_04[[#This Row],[QUANT]]</f>
        <v>0</v>
      </c>
    </row>
    <row r="569" spans="2:16" x14ac:dyDescent="0.25">
      <c r="B569" s="140" t="str">
        <f>IF(ACOMPANHAMENTO_04[[#This Row],[MAT]]="","",COUNTA($C$8:C569))</f>
        <v/>
      </c>
      <c r="C569" s="3"/>
      <c r="D569" s="28" t="str">
        <f>IFERROR(VLOOKUP(ACOMPANHAMENTO_04[[#This Row],[MAT]],FUNCIONARIOS[],3,FALSE),"")</f>
        <v/>
      </c>
      <c r="E569" s="28" t="str">
        <f>IFERROR(VLOOKUP(ACOMPANHAMENTO_04[[#This Row],[MAT]],FUNCIONARIOS[],4,FALSE),"")</f>
        <v/>
      </c>
      <c r="F569" s="8"/>
      <c r="G569" s="7"/>
      <c r="H569" s="28" t="str">
        <f>IFERROR(VLOOKUP(ACOMPANHAMENTO_04[[#This Row],[COD.S]],TABELA_PRODUÇÃO[[COD]:[SERVIÇOS]],3,FALSE),"")</f>
        <v/>
      </c>
      <c r="I569" s="28" t="str">
        <f>IFERROR(VLOOKUP(ACOMPANHAMENTO_04[[#This Row],[COD.S]],TABELA_PRODUÇÃO[[COD]:[UND.]],4,FALSE),"")</f>
        <v/>
      </c>
      <c r="J569" s="141"/>
      <c r="K569" s="58"/>
      <c r="L569" s="9"/>
      <c r="M56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6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6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69" s="140">
        <f>ACOMPANHAMENTO_04[[#This Row],[QUANT]]</f>
        <v>0</v>
      </c>
    </row>
    <row r="570" spans="2:16" x14ac:dyDescent="0.25">
      <c r="B570" s="140" t="str">
        <f>IF(ACOMPANHAMENTO_04[[#This Row],[MAT]]="","",COUNTA($C$8:C570))</f>
        <v/>
      </c>
      <c r="C570" s="3"/>
      <c r="D570" s="28" t="str">
        <f>IFERROR(VLOOKUP(ACOMPANHAMENTO_04[[#This Row],[MAT]],FUNCIONARIOS[],3,FALSE),"")</f>
        <v/>
      </c>
      <c r="E570" s="28" t="str">
        <f>IFERROR(VLOOKUP(ACOMPANHAMENTO_04[[#This Row],[MAT]],FUNCIONARIOS[],4,FALSE),"")</f>
        <v/>
      </c>
      <c r="F570" s="8"/>
      <c r="G570" s="7"/>
      <c r="H570" s="28" t="str">
        <f>IFERROR(VLOOKUP(ACOMPANHAMENTO_04[[#This Row],[COD.S]],TABELA_PRODUÇÃO[[COD]:[SERVIÇOS]],3,FALSE),"")</f>
        <v/>
      </c>
      <c r="I570" s="28" t="str">
        <f>IFERROR(VLOOKUP(ACOMPANHAMENTO_04[[#This Row],[COD.S]],TABELA_PRODUÇÃO[[COD]:[UND.]],4,FALSE),"")</f>
        <v/>
      </c>
      <c r="J570" s="141"/>
      <c r="K570" s="58"/>
      <c r="L570" s="9"/>
      <c r="M57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7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7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70" s="140">
        <f>ACOMPANHAMENTO_04[[#This Row],[QUANT]]</f>
        <v>0</v>
      </c>
    </row>
    <row r="571" spans="2:16" x14ac:dyDescent="0.25">
      <c r="B571" s="140" t="str">
        <f>IF(ACOMPANHAMENTO_04[[#This Row],[MAT]]="","",COUNTA($C$8:C571))</f>
        <v/>
      </c>
      <c r="C571" s="3"/>
      <c r="D571" s="28" t="str">
        <f>IFERROR(VLOOKUP(ACOMPANHAMENTO_04[[#This Row],[MAT]],FUNCIONARIOS[],3,FALSE),"")</f>
        <v/>
      </c>
      <c r="E571" s="28" t="str">
        <f>IFERROR(VLOOKUP(ACOMPANHAMENTO_04[[#This Row],[MAT]],FUNCIONARIOS[],4,FALSE),"")</f>
        <v/>
      </c>
      <c r="F571" s="8"/>
      <c r="G571" s="7"/>
      <c r="H571" s="28" t="str">
        <f>IFERROR(VLOOKUP(ACOMPANHAMENTO_04[[#This Row],[COD.S]],TABELA_PRODUÇÃO[[COD]:[SERVIÇOS]],3,FALSE),"")</f>
        <v/>
      </c>
      <c r="I571" s="28" t="str">
        <f>IFERROR(VLOOKUP(ACOMPANHAMENTO_04[[#This Row],[COD.S]],TABELA_PRODUÇÃO[[COD]:[UND.]],4,FALSE),"")</f>
        <v/>
      </c>
      <c r="J571" s="141"/>
      <c r="K571" s="58"/>
      <c r="L571" s="9"/>
      <c r="M57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7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7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71" s="140">
        <f>ACOMPANHAMENTO_04[[#This Row],[QUANT]]</f>
        <v>0</v>
      </c>
    </row>
    <row r="572" spans="2:16" x14ac:dyDescent="0.25">
      <c r="B572" s="140" t="str">
        <f>IF(ACOMPANHAMENTO_04[[#This Row],[MAT]]="","",COUNTA($C$8:C572))</f>
        <v/>
      </c>
      <c r="C572" s="3"/>
      <c r="D572" s="28" t="str">
        <f>IFERROR(VLOOKUP(ACOMPANHAMENTO_04[[#This Row],[MAT]],FUNCIONARIOS[],3,FALSE),"")</f>
        <v/>
      </c>
      <c r="E572" s="28" t="str">
        <f>IFERROR(VLOOKUP(ACOMPANHAMENTO_04[[#This Row],[MAT]],FUNCIONARIOS[],4,FALSE),"")</f>
        <v/>
      </c>
      <c r="F572" s="8"/>
      <c r="G572" s="7"/>
      <c r="H572" s="28" t="str">
        <f>IFERROR(VLOOKUP(ACOMPANHAMENTO_04[[#This Row],[COD.S]],TABELA_PRODUÇÃO[[COD]:[SERVIÇOS]],3,FALSE),"")</f>
        <v/>
      </c>
      <c r="I572" s="28" t="str">
        <f>IFERROR(VLOOKUP(ACOMPANHAMENTO_04[[#This Row],[COD.S]],TABELA_PRODUÇÃO[[COD]:[UND.]],4,FALSE),"")</f>
        <v/>
      </c>
      <c r="J572" s="141"/>
      <c r="K572" s="58"/>
      <c r="L572" s="9"/>
      <c r="M57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7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7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72" s="140">
        <f>ACOMPANHAMENTO_04[[#This Row],[QUANT]]</f>
        <v>0</v>
      </c>
    </row>
    <row r="573" spans="2:16" x14ac:dyDescent="0.25">
      <c r="B573" s="140" t="str">
        <f>IF(ACOMPANHAMENTO_04[[#This Row],[MAT]]="","",COUNTA($C$8:C573))</f>
        <v/>
      </c>
      <c r="C573" s="3"/>
      <c r="D573" s="28" t="str">
        <f>IFERROR(VLOOKUP(ACOMPANHAMENTO_04[[#This Row],[MAT]],FUNCIONARIOS[],3,FALSE),"")</f>
        <v/>
      </c>
      <c r="E573" s="28" t="str">
        <f>IFERROR(VLOOKUP(ACOMPANHAMENTO_04[[#This Row],[MAT]],FUNCIONARIOS[],4,FALSE),"")</f>
        <v/>
      </c>
      <c r="F573" s="8"/>
      <c r="G573" s="7"/>
      <c r="H573" s="28" t="str">
        <f>IFERROR(VLOOKUP(ACOMPANHAMENTO_04[[#This Row],[COD.S]],TABELA_PRODUÇÃO[[COD]:[SERVIÇOS]],3,FALSE),"")</f>
        <v/>
      </c>
      <c r="I573" s="28" t="str">
        <f>IFERROR(VLOOKUP(ACOMPANHAMENTO_04[[#This Row],[COD.S]],TABELA_PRODUÇÃO[[COD]:[UND.]],4,FALSE),"")</f>
        <v/>
      </c>
      <c r="J573" s="141"/>
      <c r="K573" s="58"/>
      <c r="L573" s="9"/>
      <c r="M57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7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7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73" s="140">
        <f>ACOMPANHAMENTO_04[[#This Row],[QUANT]]</f>
        <v>0</v>
      </c>
    </row>
    <row r="574" spans="2:16" x14ac:dyDescent="0.25">
      <c r="B574" s="140" t="str">
        <f>IF(ACOMPANHAMENTO_04[[#This Row],[MAT]]="","",COUNTA($C$8:C574))</f>
        <v/>
      </c>
      <c r="C574" s="3"/>
      <c r="D574" s="28" t="str">
        <f>IFERROR(VLOOKUP(ACOMPANHAMENTO_04[[#This Row],[MAT]],FUNCIONARIOS[],3,FALSE),"")</f>
        <v/>
      </c>
      <c r="E574" s="28" t="str">
        <f>IFERROR(VLOOKUP(ACOMPANHAMENTO_04[[#This Row],[MAT]],FUNCIONARIOS[],4,FALSE),"")</f>
        <v/>
      </c>
      <c r="F574" s="8"/>
      <c r="G574" s="7"/>
      <c r="H574" s="28" t="str">
        <f>IFERROR(VLOOKUP(ACOMPANHAMENTO_04[[#This Row],[COD.S]],TABELA_PRODUÇÃO[[COD]:[SERVIÇOS]],3,FALSE),"")</f>
        <v/>
      </c>
      <c r="I574" s="28" t="str">
        <f>IFERROR(VLOOKUP(ACOMPANHAMENTO_04[[#This Row],[COD.S]],TABELA_PRODUÇÃO[[COD]:[UND.]],4,FALSE),"")</f>
        <v/>
      </c>
      <c r="J574" s="141"/>
      <c r="K574" s="58"/>
      <c r="L574" s="9"/>
      <c r="M57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7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7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74" s="140">
        <f>ACOMPANHAMENTO_04[[#This Row],[QUANT]]</f>
        <v>0</v>
      </c>
    </row>
    <row r="575" spans="2:16" x14ac:dyDescent="0.25">
      <c r="B575" s="140" t="str">
        <f>IF(ACOMPANHAMENTO_04[[#This Row],[MAT]]="","",COUNTA($C$8:C575))</f>
        <v/>
      </c>
      <c r="C575" s="3"/>
      <c r="D575" s="28" t="str">
        <f>IFERROR(VLOOKUP(ACOMPANHAMENTO_04[[#This Row],[MAT]],FUNCIONARIOS[],3,FALSE),"")</f>
        <v/>
      </c>
      <c r="E575" s="28" t="str">
        <f>IFERROR(VLOOKUP(ACOMPANHAMENTO_04[[#This Row],[MAT]],FUNCIONARIOS[],4,FALSE),"")</f>
        <v/>
      </c>
      <c r="F575" s="8"/>
      <c r="G575" s="7"/>
      <c r="H575" s="28" t="str">
        <f>IFERROR(VLOOKUP(ACOMPANHAMENTO_04[[#This Row],[COD.S]],TABELA_PRODUÇÃO[[COD]:[SERVIÇOS]],3,FALSE),"")</f>
        <v/>
      </c>
      <c r="I575" s="28" t="str">
        <f>IFERROR(VLOOKUP(ACOMPANHAMENTO_04[[#This Row],[COD.S]],TABELA_PRODUÇÃO[[COD]:[UND.]],4,FALSE),"")</f>
        <v/>
      </c>
      <c r="J575" s="141"/>
      <c r="K575" s="58"/>
      <c r="L575" s="9"/>
      <c r="M57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7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7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75" s="140">
        <f>ACOMPANHAMENTO_04[[#This Row],[QUANT]]</f>
        <v>0</v>
      </c>
    </row>
    <row r="576" spans="2:16" x14ac:dyDescent="0.25">
      <c r="B576" s="140" t="str">
        <f>IF(ACOMPANHAMENTO_04[[#This Row],[MAT]]="","",COUNTA($C$8:C576))</f>
        <v/>
      </c>
      <c r="C576" s="3"/>
      <c r="D576" s="28" t="str">
        <f>IFERROR(VLOOKUP(ACOMPANHAMENTO_04[[#This Row],[MAT]],FUNCIONARIOS[],3,FALSE),"")</f>
        <v/>
      </c>
      <c r="E576" s="28" t="str">
        <f>IFERROR(VLOOKUP(ACOMPANHAMENTO_04[[#This Row],[MAT]],FUNCIONARIOS[],4,FALSE),"")</f>
        <v/>
      </c>
      <c r="F576" s="8"/>
      <c r="G576" s="7"/>
      <c r="H576" s="28" t="str">
        <f>IFERROR(VLOOKUP(ACOMPANHAMENTO_04[[#This Row],[COD.S]],TABELA_PRODUÇÃO[[COD]:[SERVIÇOS]],3,FALSE),"")</f>
        <v/>
      </c>
      <c r="I576" s="28" t="str">
        <f>IFERROR(VLOOKUP(ACOMPANHAMENTO_04[[#This Row],[COD.S]],TABELA_PRODUÇÃO[[COD]:[UND.]],4,FALSE),"")</f>
        <v/>
      </c>
      <c r="J576" s="141"/>
      <c r="K576" s="58"/>
      <c r="L576" s="9"/>
      <c r="M57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7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7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76" s="140">
        <f>ACOMPANHAMENTO_04[[#This Row],[QUANT]]</f>
        <v>0</v>
      </c>
    </row>
    <row r="577" spans="2:16" x14ac:dyDescent="0.25">
      <c r="B577" s="140" t="str">
        <f>IF(ACOMPANHAMENTO_04[[#This Row],[MAT]]="","",COUNTA($C$8:C577))</f>
        <v/>
      </c>
      <c r="C577" s="3"/>
      <c r="D577" s="28" t="str">
        <f>IFERROR(VLOOKUP(ACOMPANHAMENTO_04[[#This Row],[MAT]],FUNCIONARIOS[],3,FALSE),"")</f>
        <v/>
      </c>
      <c r="E577" s="28" t="str">
        <f>IFERROR(VLOOKUP(ACOMPANHAMENTO_04[[#This Row],[MAT]],FUNCIONARIOS[],4,FALSE),"")</f>
        <v/>
      </c>
      <c r="F577" s="8"/>
      <c r="G577" s="7"/>
      <c r="H577" s="28" t="str">
        <f>IFERROR(VLOOKUP(ACOMPANHAMENTO_04[[#This Row],[COD.S]],TABELA_PRODUÇÃO[[COD]:[SERVIÇOS]],3,FALSE),"")</f>
        <v/>
      </c>
      <c r="I577" s="28" t="str">
        <f>IFERROR(VLOOKUP(ACOMPANHAMENTO_04[[#This Row],[COD.S]],TABELA_PRODUÇÃO[[COD]:[UND.]],4,FALSE),"")</f>
        <v/>
      </c>
      <c r="J577" s="141"/>
      <c r="K577" s="58"/>
      <c r="L577" s="9"/>
      <c r="M57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7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7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77" s="140">
        <f>ACOMPANHAMENTO_04[[#This Row],[QUANT]]</f>
        <v>0</v>
      </c>
    </row>
    <row r="578" spans="2:16" x14ac:dyDescent="0.25">
      <c r="B578" s="140" t="str">
        <f>IF(ACOMPANHAMENTO_04[[#This Row],[MAT]]="","",COUNTA($C$8:C578))</f>
        <v/>
      </c>
      <c r="C578" s="3"/>
      <c r="D578" s="28" t="str">
        <f>IFERROR(VLOOKUP(ACOMPANHAMENTO_04[[#This Row],[MAT]],FUNCIONARIOS[],3,FALSE),"")</f>
        <v/>
      </c>
      <c r="E578" s="28" t="str">
        <f>IFERROR(VLOOKUP(ACOMPANHAMENTO_04[[#This Row],[MAT]],FUNCIONARIOS[],4,FALSE),"")</f>
        <v/>
      </c>
      <c r="F578" s="8"/>
      <c r="G578" s="7"/>
      <c r="H578" s="28" t="str">
        <f>IFERROR(VLOOKUP(ACOMPANHAMENTO_04[[#This Row],[COD.S]],TABELA_PRODUÇÃO[[COD]:[SERVIÇOS]],3,FALSE),"")</f>
        <v/>
      </c>
      <c r="I578" s="28" t="str">
        <f>IFERROR(VLOOKUP(ACOMPANHAMENTO_04[[#This Row],[COD.S]],TABELA_PRODUÇÃO[[COD]:[UND.]],4,FALSE),"")</f>
        <v/>
      </c>
      <c r="J578" s="141"/>
      <c r="K578" s="58"/>
      <c r="L578" s="9"/>
      <c r="M57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7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7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78" s="140">
        <f>ACOMPANHAMENTO_04[[#This Row],[QUANT]]</f>
        <v>0</v>
      </c>
    </row>
    <row r="579" spans="2:16" x14ac:dyDescent="0.25">
      <c r="B579" s="140" t="str">
        <f>IF(ACOMPANHAMENTO_04[[#This Row],[MAT]]="","",COUNTA($C$8:C579))</f>
        <v/>
      </c>
      <c r="C579" s="3"/>
      <c r="D579" s="28" t="str">
        <f>IFERROR(VLOOKUP(ACOMPANHAMENTO_04[[#This Row],[MAT]],FUNCIONARIOS[],3,FALSE),"")</f>
        <v/>
      </c>
      <c r="E579" s="28" t="str">
        <f>IFERROR(VLOOKUP(ACOMPANHAMENTO_04[[#This Row],[MAT]],FUNCIONARIOS[],4,FALSE),"")</f>
        <v/>
      </c>
      <c r="F579" s="8"/>
      <c r="G579" s="7"/>
      <c r="H579" s="28" t="str">
        <f>IFERROR(VLOOKUP(ACOMPANHAMENTO_04[[#This Row],[COD.S]],TABELA_PRODUÇÃO[[COD]:[SERVIÇOS]],3,FALSE),"")</f>
        <v/>
      </c>
      <c r="I579" s="28" t="str">
        <f>IFERROR(VLOOKUP(ACOMPANHAMENTO_04[[#This Row],[COD.S]],TABELA_PRODUÇÃO[[COD]:[UND.]],4,FALSE),"")</f>
        <v/>
      </c>
      <c r="J579" s="141"/>
      <c r="K579" s="58"/>
      <c r="L579" s="9"/>
      <c r="M57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7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7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79" s="140">
        <f>ACOMPANHAMENTO_04[[#This Row],[QUANT]]</f>
        <v>0</v>
      </c>
    </row>
    <row r="580" spans="2:16" x14ac:dyDescent="0.25">
      <c r="B580" s="140" t="str">
        <f>IF(ACOMPANHAMENTO_04[[#This Row],[MAT]]="","",COUNTA($C$8:C580))</f>
        <v/>
      </c>
      <c r="C580" s="3"/>
      <c r="D580" s="28" t="str">
        <f>IFERROR(VLOOKUP(ACOMPANHAMENTO_04[[#This Row],[MAT]],FUNCIONARIOS[],3,FALSE),"")</f>
        <v/>
      </c>
      <c r="E580" s="28" t="str">
        <f>IFERROR(VLOOKUP(ACOMPANHAMENTO_04[[#This Row],[MAT]],FUNCIONARIOS[],4,FALSE),"")</f>
        <v/>
      </c>
      <c r="F580" s="8"/>
      <c r="G580" s="7"/>
      <c r="H580" s="28" t="str">
        <f>IFERROR(VLOOKUP(ACOMPANHAMENTO_04[[#This Row],[COD.S]],TABELA_PRODUÇÃO[[COD]:[SERVIÇOS]],3,FALSE),"")</f>
        <v/>
      </c>
      <c r="I580" s="28" t="str">
        <f>IFERROR(VLOOKUP(ACOMPANHAMENTO_04[[#This Row],[COD.S]],TABELA_PRODUÇÃO[[COD]:[UND.]],4,FALSE),"")</f>
        <v/>
      </c>
      <c r="J580" s="141"/>
      <c r="K580" s="58"/>
      <c r="L580" s="9"/>
      <c r="M58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8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8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80" s="140">
        <f>ACOMPANHAMENTO_04[[#This Row],[QUANT]]</f>
        <v>0</v>
      </c>
    </row>
    <row r="581" spans="2:16" x14ac:dyDescent="0.25">
      <c r="B581" s="140" t="str">
        <f>IF(ACOMPANHAMENTO_04[[#This Row],[MAT]]="","",COUNTA($C$8:C581))</f>
        <v/>
      </c>
      <c r="C581" s="3"/>
      <c r="D581" s="28" t="str">
        <f>IFERROR(VLOOKUP(ACOMPANHAMENTO_04[[#This Row],[MAT]],FUNCIONARIOS[],3,FALSE),"")</f>
        <v/>
      </c>
      <c r="E581" s="28" t="str">
        <f>IFERROR(VLOOKUP(ACOMPANHAMENTO_04[[#This Row],[MAT]],FUNCIONARIOS[],4,FALSE),"")</f>
        <v/>
      </c>
      <c r="F581" s="8"/>
      <c r="G581" s="7"/>
      <c r="H581" s="28" t="str">
        <f>IFERROR(VLOOKUP(ACOMPANHAMENTO_04[[#This Row],[COD.S]],TABELA_PRODUÇÃO[[COD]:[SERVIÇOS]],3,FALSE),"")</f>
        <v/>
      </c>
      <c r="I581" s="28" t="str">
        <f>IFERROR(VLOOKUP(ACOMPANHAMENTO_04[[#This Row],[COD.S]],TABELA_PRODUÇÃO[[COD]:[UND.]],4,FALSE),"")</f>
        <v/>
      </c>
      <c r="J581" s="141"/>
      <c r="K581" s="58"/>
      <c r="L581" s="9"/>
      <c r="M58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8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8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81" s="140">
        <f>ACOMPANHAMENTO_04[[#This Row],[QUANT]]</f>
        <v>0</v>
      </c>
    </row>
    <row r="582" spans="2:16" x14ac:dyDescent="0.25">
      <c r="B582" s="140" t="str">
        <f>IF(ACOMPANHAMENTO_04[[#This Row],[MAT]]="","",COUNTA($C$8:C582))</f>
        <v/>
      </c>
      <c r="C582" s="3"/>
      <c r="D582" s="28" t="str">
        <f>IFERROR(VLOOKUP(ACOMPANHAMENTO_04[[#This Row],[MAT]],FUNCIONARIOS[],3,FALSE),"")</f>
        <v/>
      </c>
      <c r="E582" s="28" t="str">
        <f>IFERROR(VLOOKUP(ACOMPANHAMENTO_04[[#This Row],[MAT]],FUNCIONARIOS[],4,FALSE),"")</f>
        <v/>
      </c>
      <c r="F582" s="8"/>
      <c r="G582" s="7"/>
      <c r="H582" s="28" t="str">
        <f>IFERROR(VLOOKUP(ACOMPANHAMENTO_04[[#This Row],[COD.S]],TABELA_PRODUÇÃO[[COD]:[SERVIÇOS]],3,FALSE),"")</f>
        <v/>
      </c>
      <c r="I582" s="28" t="str">
        <f>IFERROR(VLOOKUP(ACOMPANHAMENTO_04[[#This Row],[COD.S]],TABELA_PRODUÇÃO[[COD]:[UND.]],4,FALSE),"")</f>
        <v/>
      </c>
      <c r="J582" s="141"/>
      <c r="K582" s="58"/>
      <c r="L582" s="9"/>
      <c r="M58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8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8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82" s="140">
        <f>ACOMPANHAMENTO_04[[#This Row],[QUANT]]</f>
        <v>0</v>
      </c>
    </row>
    <row r="583" spans="2:16" x14ac:dyDescent="0.25">
      <c r="B583" s="140" t="str">
        <f>IF(ACOMPANHAMENTO_04[[#This Row],[MAT]]="","",COUNTA($C$8:C583))</f>
        <v/>
      </c>
      <c r="C583" s="3"/>
      <c r="D583" s="28" t="str">
        <f>IFERROR(VLOOKUP(ACOMPANHAMENTO_04[[#This Row],[MAT]],FUNCIONARIOS[],3,FALSE),"")</f>
        <v/>
      </c>
      <c r="E583" s="28" t="str">
        <f>IFERROR(VLOOKUP(ACOMPANHAMENTO_04[[#This Row],[MAT]],FUNCIONARIOS[],4,FALSE),"")</f>
        <v/>
      </c>
      <c r="F583" s="8"/>
      <c r="G583" s="7"/>
      <c r="H583" s="28" t="str">
        <f>IFERROR(VLOOKUP(ACOMPANHAMENTO_04[[#This Row],[COD.S]],TABELA_PRODUÇÃO[[COD]:[SERVIÇOS]],3,FALSE),"")</f>
        <v/>
      </c>
      <c r="I583" s="28" t="str">
        <f>IFERROR(VLOOKUP(ACOMPANHAMENTO_04[[#This Row],[COD.S]],TABELA_PRODUÇÃO[[COD]:[UND.]],4,FALSE),"")</f>
        <v/>
      </c>
      <c r="J583" s="141"/>
      <c r="K583" s="58"/>
      <c r="L583" s="9"/>
      <c r="M58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8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8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83" s="140">
        <f>ACOMPANHAMENTO_04[[#This Row],[QUANT]]</f>
        <v>0</v>
      </c>
    </row>
    <row r="584" spans="2:16" x14ac:dyDescent="0.25">
      <c r="B584" s="140" t="str">
        <f>IF(ACOMPANHAMENTO_04[[#This Row],[MAT]]="","",COUNTA($C$8:C584))</f>
        <v/>
      </c>
      <c r="C584" s="3"/>
      <c r="D584" s="28" t="str">
        <f>IFERROR(VLOOKUP(ACOMPANHAMENTO_04[[#This Row],[MAT]],FUNCIONARIOS[],3,FALSE),"")</f>
        <v/>
      </c>
      <c r="E584" s="28" t="str">
        <f>IFERROR(VLOOKUP(ACOMPANHAMENTO_04[[#This Row],[MAT]],FUNCIONARIOS[],4,FALSE),"")</f>
        <v/>
      </c>
      <c r="F584" s="8"/>
      <c r="G584" s="7"/>
      <c r="H584" s="28" t="str">
        <f>IFERROR(VLOOKUP(ACOMPANHAMENTO_04[[#This Row],[COD.S]],TABELA_PRODUÇÃO[[COD]:[SERVIÇOS]],3,FALSE),"")</f>
        <v/>
      </c>
      <c r="I584" s="28" t="str">
        <f>IFERROR(VLOOKUP(ACOMPANHAMENTO_04[[#This Row],[COD.S]],TABELA_PRODUÇÃO[[COD]:[UND.]],4,FALSE),"")</f>
        <v/>
      </c>
      <c r="J584" s="141"/>
      <c r="K584" s="58"/>
      <c r="L584" s="9"/>
      <c r="M58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8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8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84" s="140">
        <f>ACOMPANHAMENTO_04[[#This Row],[QUANT]]</f>
        <v>0</v>
      </c>
    </row>
    <row r="585" spans="2:16" x14ac:dyDescent="0.25">
      <c r="B585" s="140" t="str">
        <f>IF(ACOMPANHAMENTO_04[[#This Row],[MAT]]="","",COUNTA($C$8:C585))</f>
        <v/>
      </c>
      <c r="C585" s="3"/>
      <c r="D585" s="28" t="str">
        <f>IFERROR(VLOOKUP(ACOMPANHAMENTO_04[[#This Row],[MAT]],FUNCIONARIOS[],3,FALSE),"")</f>
        <v/>
      </c>
      <c r="E585" s="28" t="str">
        <f>IFERROR(VLOOKUP(ACOMPANHAMENTO_04[[#This Row],[MAT]],FUNCIONARIOS[],4,FALSE),"")</f>
        <v/>
      </c>
      <c r="F585" s="8"/>
      <c r="G585" s="7"/>
      <c r="H585" s="28" t="str">
        <f>IFERROR(VLOOKUP(ACOMPANHAMENTO_04[[#This Row],[COD.S]],TABELA_PRODUÇÃO[[COD]:[SERVIÇOS]],3,FALSE),"")</f>
        <v/>
      </c>
      <c r="I585" s="28" t="str">
        <f>IFERROR(VLOOKUP(ACOMPANHAMENTO_04[[#This Row],[COD.S]],TABELA_PRODUÇÃO[[COD]:[UND.]],4,FALSE),"")</f>
        <v/>
      </c>
      <c r="J585" s="141"/>
      <c r="K585" s="58"/>
      <c r="L585" s="9"/>
      <c r="M58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8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8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85" s="140">
        <f>ACOMPANHAMENTO_04[[#This Row],[QUANT]]</f>
        <v>0</v>
      </c>
    </row>
    <row r="586" spans="2:16" x14ac:dyDescent="0.25">
      <c r="B586" s="140" t="str">
        <f>IF(ACOMPANHAMENTO_04[[#This Row],[MAT]]="","",COUNTA($C$8:C586))</f>
        <v/>
      </c>
      <c r="C586" s="3"/>
      <c r="D586" s="28" t="str">
        <f>IFERROR(VLOOKUP(ACOMPANHAMENTO_04[[#This Row],[MAT]],FUNCIONARIOS[],3,FALSE),"")</f>
        <v/>
      </c>
      <c r="E586" s="28" t="str">
        <f>IFERROR(VLOOKUP(ACOMPANHAMENTO_04[[#This Row],[MAT]],FUNCIONARIOS[],4,FALSE),"")</f>
        <v/>
      </c>
      <c r="F586" s="8"/>
      <c r="G586" s="7"/>
      <c r="H586" s="28" t="str">
        <f>IFERROR(VLOOKUP(ACOMPANHAMENTO_04[[#This Row],[COD.S]],TABELA_PRODUÇÃO[[COD]:[SERVIÇOS]],3,FALSE),"")</f>
        <v/>
      </c>
      <c r="I586" s="28" t="str">
        <f>IFERROR(VLOOKUP(ACOMPANHAMENTO_04[[#This Row],[COD.S]],TABELA_PRODUÇÃO[[COD]:[UND.]],4,FALSE),"")</f>
        <v/>
      </c>
      <c r="J586" s="141"/>
      <c r="K586" s="58"/>
      <c r="L586" s="9"/>
      <c r="M58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8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8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86" s="140">
        <f>ACOMPANHAMENTO_04[[#This Row],[QUANT]]</f>
        <v>0</v>
      </c>
    </row>
    <row r="587" spans="2:16" x14ac:dyDescent="0.25">
      <c r="B587" s="140" t="str">
        <f>IF(ACOMPANHAMENTO_04[[#This Row],[MAT]]="","",COUNTA($C$8:C587))</f>
        <v/>
      </c>
      <c r="C587" s="3"/>
      <c r="D587" s="28" t="str">
        <f>IFERROR(VLOOKUP(ACOMPANHAMENTO_04[[#This Row],[MAT]],FUNCIONARIOS[],3,FALSE),"")</f>
        <v/>
      </c>
      <c r="E587" s="28" t="str">
        <f>IFERROR(VLOOKUP(ACOMPANHAMENTO_04[[#This Row],[MAT]],FUNCIONARIOS[],4,FALSE),"")</f>
        <v/>
      </c>
      <c r="F587" s="8"/>
      <c r="G587" s="7"/>
      <c r="H587" s="28" t="str">
        <f>IFERROR(VLOOKUP(ACOMPANHAMENTO_04[[#This Row],[COD.S]],TABELA_PRODUÇÃO[[COD]:[SERVIÇOS]],3,FALSE),"")</f>
        <v/>
      </c>
      <c r="I587" s="28" t="str">
        <f>IFERROR(VLOOKUP(ACOMPANHAMENTO_04[[#This Row],[COD.S]],TABELA_PRODUÇÃO[[COD]:[UND.]],4,FALSE),"")</f>
        <v/>
      </c>
      <c r="J587" s="141"/>
      <c r="K587" s="58"/>
      <c r="L587" s="9"/>
      <c r="M58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8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8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87" s="140">
        <f>ACOMPANHAMENTO_04[[#This Row],[QUANT]]</f>
        <v>0</v>
      </c>
    </row>
    <row r="588" spans="2:16" x14ac:dyDescent="0.25">
      <c r="B588" s="140" t="str">
        <f>IF(ACOMPANHAMENTO_04[[#This Row],[MAT]]="","",COUNTA($C$8:C588))</f>
        <v/>
      </c>
      <c r="C588" s="3"/>
      <c r="D588" s="28" t="str">
        <f>IFERROR(VLOOKUP(ACOMPANHAMENTO_04[[#This Row],[MAT]],FUNCIONARIOS[],3,FALSE),"")</f>
        <v/>
      </c>
      <c r="E588" s="28" t="str">
        <f>IFERROR(VLOOKUP(ACOMPANHAMENTO_04[[#This Row],[MAT]],FUNCIONARIOS[],4,FALSE),"")</f>
        <v/>
      </c>
      <c r="F588" s="8"/>
      <c r="G588" s="7"/>
      <c r="H588" s="28" t="str">
        <f>IFERROR(VLOOKUP(ACOMPANHAMENTO_04[[#This Row],[COD.S]],TABELA_PRODUÇÃO[[COD]:[SERVIÇOS]],3,FALSE),"")</f>
        <v/>
      </c>
      <c r="I588" s="28" t="str">
        <f>IFERROR(VLOOKUP(ACOMPANHAMENTO_04[[#This Row],[COD.S]],TABELA_PRODUÇÃO[[COD]:[UND.]],4,FALSE),"")</f>
        <v/>
      </c>
      <c r="J588" s="141"/>
      <c r="K588" s="58"/>
      <c r="L588" s="9"/>
      <c r="M58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8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8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88" s="140">
        <f>ACOMPANHAMENTO_04[[#This Row],[QUANT]]</f>
        <v>0</v>
      </c>
    </row>
    <row r="589" spans="2:16" x14ac:dyDescent="0.25">
      <c r="B589" s="140" t="str">
        <f>IF(ACOMPANHAMENTO_04[[#This Row],[MAT]]="","",COUNTA($C$8:C589))</f>
        <v/>
      </c>
      <c r="C589" s="3"/>
      <c r="D589" s="28" t="str">
        <f>IFERROR(VLOOKUP(ACOMPANHAMENTO_04[[#This Row],[MAT]],FUNCIONARIOS[],3,FALSE),"")</f>
        <v/>
      </c>
      <c r="E589" s="28" t="str">
        <f>IFERROR(VLOOKUP(ACOMPANHAMENTO_04[[#This Row],[MAT]],FUNCIONARIOS[],4,FALSE),"")</f>
        <v/>
      </c>
      <c r="F589" s="8"/>
      <c r="G589" s="7"/>
      <c r="H589" s="28" t="str">
        <f>IFERROR(VLOOKUP(ACOMPANHAMENTO_04[[#This Row],[COD.S]],TABELA_PRODUÇÃO[[COD]:[SERVIÇOS]],3,FALSE),"")</f>
        <v/>
      </c>
      <c r="I589" s="28" t="str">
        <f>IFERROR(VLOOKUP(ACOMPANHAMENTO_04[[#This Row],[COD.S]],TABELA_PRODUÇÃO[[COD]:[UND.]],4,FALSE),"")</f>
        <v/>
      </c>
      <c r="J589" s="141"/>
      <c r="K589" s="58"/>
      <c r="L589" s="9"/>
      <c r="M58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8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8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89" s="140">
        <f>ACOMPANHAMENTO_04[[#This Row],[QUANT]]</f>
        <v>0</v>
      </c>
    </row>
    <row r="590" spans="2:16" x14ac:dyDescent="0.25">
      <c r="B590" s="140" t="str">
        <f>IF(ACOMPANHAMENTO_04[[#This Row],[MAT]]="","",COUNTA($C$8:C590))</f>
        <v/>
      </c>
      <c r="C590" s="3"/>
      <c r="D590" s="28" t="str">
        <f>IFERROR(VLOOKUP(ACOMPANHAMENTO_04[[#This Row],[MAT]],FUNCIONARIOS[],3,FALSE),"")</f>
        <v/>
      </c>
      <c r="E590" s="28" t="str">
        <f>IFERROR(VLOOKUP(ACOMPANHAMENTO_04[[#This Row],[MAT]],FUNCIONARIOS[],4,FALSE),"")</f>
        <v/>
      </c>
      <c r="F590" s="8"/>
      <c r="G590" s="7"/>
      <c r="H590" s="28" t="str">
        <f>IFERROR(VLOOKUP(ACOMPANHAMENTO_04[[#This Row],[COD.S]],TABELA_PRODUÇÃO[[COD]:[SERVIÇOS]],3,FALSE),"")</f>
        <v/>
      </c>
      <c r="I590" s="28" t="str">
        <f>IFERROR(VLOOKUP(ACOMPANHAMENTO_04[[#This Row],[COD.S]],TABELA_PRODUÇÃO[[COD]:[UND.]],4,FALSE),"")</f>
        <v/>
      </c>
      <c r="J590" s="141"/>
      <c r="K590" s="58"/>
      <c r="L590" s="9"/>
      <c r="M59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9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9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90" s="140">
        <f>ACOMPANHAMENTO_04[[#This Row],[QUANT]]</f>
        <v>0</v>
      </c>
    </row>
    <row r="591" spans="2:16" x14ac:dyDescent="0.25">
      <c r="B591" s="140" t="str">
        <f>IF(ACOMPANHAMENTO_04[[#This Row],[MAT]]="","",COUNTA($C$8:C591))</f>
        <v/>
      </c>
      <c r="C591" s="3"/>
      <c r="D591" s="28" t="str">
        <f>IFERROR(VLOOKUP(ACOMPANHAMENTO_04[[#This Row],[MAT]],FUNCIONARIOS[],3,FALSE),"")</f>
        <v/>
      </c>
      <c r="E591" s="28" t="str">
        <f>IFERROR(VLOOKUP(ACOMPANHAMENTO_04[[#This Row],[MAT]],FUNCIONARIOS[],4,FALSE),"")</f>
        <v/>
      </c>
      <c r="F591" s="8"/>
      <c r="G591" s="7"/>
      <c r="H591" s="28" t="str">
        <f>IFERROR(VLOOKUP(ACOMPANHAMENTO_04[[#This Row],[COD.S]],TABELA_PRODUÇÃO[[COD]:[SERVIÇOS]],3,FALSE),"")</f>
        <v/>
      </c>
      <c r="I591" s="28" t="str">
        <f>IFERROR(VLOOKUP(ACOMPANHAMENTO_04[[#This Row],[COD.S]],TABELA_PRODUÇÃO[[COD]:[UND.]],4,FALSE),"")</f>
        <v/>
      </c>
      <c r="J591" s="141"/>
      <c r="K591" s="58"/>
      <c r="L591" s="9"/>
      <c r="M59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9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9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91" s="140">
        <f>ACOMPANHAMENTO_04[[#This Row],[QUANT]]</f>
        <v>0</v>
      </c>
    </row>
    <row r="592" spans="2:16" x14ac:dyDescent="0.25">
      <c r="B592" s="140" t="str">
        <f>IF(ACOMPANHAMENTO_04[[#This Row],[MAT]]="","",COUNTA($C$8:C592))</f>
        <v/>
      </c>
      <c r="C592" s="3"/>
      <c r="D592" s="28" t="str">
        <f>IFERROR(VLOOKUP(ACOMPANHAMENTO_04[[#This Row],[MAT]],FUNCIONARIOS[],3,FALSE),"")</f>
        <v/>
      </c>
      <c r="E592" s="28" t="str">
        <f>IFERROR(VLOOKUP(ACOMPANHAMENTO_04[[#This Row],[MAT]],FUNCIONARIOS[],4,FALSE),"")</f>
        <v/>
      </c>
      <c r="F592" s="8"/>
      <c r="G592" s="7"/>
      <c r="H592" s="28" t="str">
        <f>IFERROR(VLOOKUP(ACOMPANHAMENTO_04[[#This Row],[COD.S]],TABELA_PRODUÇÃO[[COD]:[SERVIÇOS]],3,FALSE),"")</f>
        <v/>
      </c>
      <c r="I592" s="28" t="str">
        <f>IFERROR(VLOOKUP(ACOMPANHAMENTO_04[[#This Row],[COD.S]],TABELA_PRODUÇÃO[[COD]:[UND.]],4,FALSE),"")</f>
        <v/>
      </c>
      <c r="J592" s="141"/>
      <c r="K592" s="58"/>
      <c r="L592" s="9"/>
      <c r="M59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9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9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92" s="140">
        <f>ACOMPANHAMENTO_04[[#This Row],[QUANT]]</f>
        <v>0</v>
      </c>
    </row>
    <row r="593" spans="2:16" x14ac:dyDescent="0.25">
      <c r="B593" s="140" t="str">
        <f>IF(ACOMPANHAMENTO_04[[#This Row],[MAT]]="","",COUNTA($C$8:C593))</f>
        <v/>
      </c>
      <c r="C593" s="3"/>
      <c r="D593" s="28" t="str">
        <f>IFERROR(VLOOKUP(ACOMPANHAMENTO_04[[#This Row],[MAT]],FUNCIONARIOS[],3,FALSE),"")</f>
        <v/>
      </c>
      <c r="E593" s="28" t="str">
        <f>IFERROR(VLOOKUP(ACOMPANHAMENTO_04[[#This Row],[MAT]],FUNCIONARIOS[],4,FALSE),"")</f>
        <v/>
      </c>
      <c r="F593" s="8"/>
      <c r="G593" s="7"/>
      <c r="H593" s="28" t="str">
        <f>IFERROR(VLOOKUP(ACOMPANHAMENTO_04[[#This Row],[COD.S]],TABELA_PRODUÇÃO[[COD]:[SERVIÇOS]],3,FALSE),"")</f>
        <v/>
      </c>
      <c r="I593" s="28" t="str">
        <f>IFERROR(VLOOKUP(ACOMPANHAMENTO_04[[#This Row],[COD.S]],TABELA_PRODUÇÃO[[COD]:[UND.]],4,FALSE),"")</f>
        <v/>
      </c>
      <c r="J593" s="141"/>
      <c r="K593" s="58"/>
      <c r="L593" s="9"/>
      <c r="M59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9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9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93" s="140">
        <f>ACOMPANHAMENTO_04[[#This Row],[QUANT]]</f>
        <v>0</v>
      </c>
    </row>
    <row r="594" spans="2:16" x14ac:dyDescent="0.25">
      <c r="B594" s="140" t="str">
        <f>IF(ACOMPANHAMENTO_04[[#This Row],[MAT]]="","",COUNTA($C$8:C594))</f>
        <v/>
      </c>
      <c r="C594" s="3"/>
      <c r="D594" s="28" t="str">
        <f>IFERROR(VLOOKUP(ACOMPANHAMENTO_04[[#This Row],[MAT]],FUNCIONARIOS[],3,FALSE),"")</f>
        <v/>
      </c>
      <c r="E594" s="28" t="str">
        <f>IFERROR(VLOOKUP(ACOMPANHAMENTO_04[[#This Row],[MAT]],FUNCIONARIOS[],4,FALSE),"")</f>
        <v/>
      </c>
      <c r="F594" s="8"/>
      <c r="G594" s="7"/>
      <c r="H594" s="28" t="str">
        <f>IFERROR(VLOOKUP(ACOMPANHAMENTO_04[[#This Row],[COD.S]],TABELA_PRODUÇÃO[[COD]:[SERVIÇOS]],3,FALSE),"")</f>
        <v/>
      </c>
      <c r="I594" s="28" t="str">
        <f>IFERROR(VLOOKUP(ACOMPANHAMENTO_04[[#This Row],[COD.S]],TABELA_PRODUÇÃO[[COD]:[UND.]],4,FALSE),"")</f>
        <v/>
      </c>
      <c r="J594" s="141"/>
      <c r="K594" s="58"/>
      <c r="L594" s="9"/>
      <c r="M59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9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9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94" s="140">
        <f>ACOMPANHAMENTO_04[[#This Row],[QUANT]]</f>
        <v>0</v>
      </c>
    </row>
    <row r="595" spans="2:16" x14ac:dyDescent="0.25">
      <c r="B595" s="140" t="str">
        <f>IF(ACOMPANHAMENTO_04[[#This Row],[MAT]]="","",COUNTA($C$8:C595))</f>
        <v/>
      </c>
      <c r="C595" s="3"/>
      <c r="D595" s="28" t="str">
        <f>IFERROR(VLOOKUP(ACOMPANHAMENTO_04[[#This Row],[MAT]],FUNCIONARIOS[],3,FALSE),"")</f>
        <v/>
      </c>
      <c r="E595" s="28" t="str">
        <f>IFERROR(VLOOKUP(ACOMPANHAMENTO_04[[#This Row],[MAT]],FUNCIONARIOS[],4,FALSE),"")</f>
        <v/>
      </c>
      <c r="F595" s="8"/>
      <c r="G595" s="7"/>
      <c r="H595" s="28" t="str">
        <f>IFERROR(VLOOKUP(ACOMPANHAMENTO_04[[#This Row],[COD.S]],TABELA_PRODUÇÃO[[COD]:[SERVIÇOS]],3,FALSE),"")</f>
        <v/>
      </c>
      <c r="I595" s="28" t="str">
        <f>IFERROR(VLOOKUP(ACOMPANHAMENTO_04[[#This Row],[COD.S]],TABELA_PRODUÇÃO[[COD]:[UND.]],4,FALSE),"")</f>
        <v/>
      </c>
      <c r="J595" s="141"/>
      <c r="K595" s="58"/>
      <c r="L595" s="9"/>
      <c r="M59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9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9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95" s="140">
        <f>ACOMPANHAMENTO_04[[#This Row],[QUANT]]</f>
        <v>0</v>
      </c>
    </row>
    <row r="596" spans="2:16" x14ac:dyDescent="0.25">
      <c r="B596" s="140" t="str">
        <f>IF(ACOMPANHAMENTO_04[[#This Row],[MAT]]="","",COUNTA($C$8:C596))</f>
        <v/>
      </c>
      <c r="C596" s="3"/>
      <c r="D596" s="28" t="str">
        <f>IFERROR(VLOOKUP(ACOMPANHAMENTO_04[[#This Row],[MAT]],FUNCIONARIOS[],3,FALSE),"")</f>
        <v/>
      </c>
      <c r="E596" s="28" t="str">
        <f>IFERROR(VLOOKUP(ACOMPANHAMENTO_04[[#This Row],[MAT]],FUNCIONARIOS[],4,FALSE),"")</f>
        <v/>
      </c>
      <c r="F596" s="8"/>
      <c r="G596" s="7"/>
      <c r="H596" s="28" t="str">
        <f>IFERROR(VLOOKUP(ACOMPANHAMENTO_04[[#This Row],[COD.S]],TABELA_PRODUÇÃO[[COD]:[SERVIÇOS]],3,FALSE),"")</f>
        <v/>
      </c>
      <c r="I596" s="28" t="str">
        <f>IFERROR(VLOOKUP(ACOMPANHAMENTO_04[[#This Row],[COD.S]],TABELA_PRODUÇÃO[[COD]:[UND.]],4,FALSE),"")</f>
        <v/>
      </c>
      <c r="J596" s="141"/>
      <c r="K596" s="58"/>
      <c r="L596" s="9"/>
      <c r="M59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9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9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96" s="140">
        <f>ACOMPANHAMENTO_04[[#This Row],[QUANT]]</f>
        <v>0</v>
      </c>
    </row>
    <row r="597" spans="2:16" x14ac:dyDescent="0.25">
      <c r="B597" s="140" t="str">
        <f>IF(ACOMPANHAMENTO_04[[#This Row],[MAT]]="","",COUNTA($C$8:C597))</f>
        <v/>
      </c>
      <c r="C597" s="3"/>
      <c r="D597" s="28" t="str">
        <f>IFERROR(VLOOKUP(ACOMPANHAMENTO_04[[#This Row],[MAT]],FUNCIONARIOS[],3,FALSE),"")</f>
        <v/>
      </c>
      <c r="E597" s="28" t="str">
        <f>IFERROR(VLOOKUP(ACOMPANHAMENTO_04[[#This Row],[MAT]],FUNCIONARIOS[],4,FALSE),"")</f>
        <v/>
      </c>
      <c r="F597" s="8"/>
      <c r="G597" s="7"/>
      <c r="H597" s="28" t="str">
        <f>IFERROR(VLOOKUP(ACOMPANHAMENTO_04[[#This Row],[COD.S]],TABELA_PRODUÇÃO[[COD]:[SERVIÇOS]],3,FALSE),"")</f>
        <v/>
      </c>
      <c r="I597" s="28" t="str">
        <f>IFERROR(VLOOKUP(ACOMPANHAMENTO_04[[#This Row],[COD.S]],TABELA_PRODUÇÃO[[COD]:[UND.]],4,FALSE),"")</f>
        <v/>
      </c>
      <c r="J597" s="141"/>
      <c r="K597" s="58"/>
      <c r="L597" s="9"/>
      <c r="M59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9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9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97" s="140">
        <f>ACOMPANHAMENTO_04[[#This Row],[QUANT]]</f>
        <v>0</v>
      </c>
    </row>
    <row r="598" spans="2:16" x14ac:dyDescent="0.25">
      <c r="B598" s="140" t="str">
        <f>IF(ACOMPANHAMENTO_04[[#This Row],[MAT]]="","",COUNTA($C$8:C598))</f>
        <v/>
      </c>
      <c r="C598" s="3"/>
      <c r="D598" s="28" t="str">
        <f>IFERROR(VLOOKUP(ACOMPANHAMENTO_04[[#This Row],[MAT]],FUNCIONARIOS[],3,FALSE),"")</f>
        <v/>
      </c>
      <c r="E598" s="28" t="str">
        <f>IFERROR(VLOOKUP(ACOMPANHAMENTO_04[[#This Row],[MAT]],FUNCIONARIOS[],4,FALSE),"")</f>
        <v/>
      </c>
      <c r="F598" s="8"/>
      <c r="G598" s="7"/>
      <c r="H598" s="28" t="str">
        <f>IFERROR(VLOOKUP(ACOMPANHAMENTO_04[[#This Row],[COD.S]],TABELA_PRODUÇÃO[[COD]:[SERVIÇOS]],3,FALSE),"")</f>
        <v/>
      </c>
      <c r="I598" s="28" t="str">
        <f>IFERROR(VLOOKUP(ACOMPANHAMENTO_04[[#This Row],[COD.S]],TABELA_PRODUÇÃO[[COD]:[UND.]],4,FALSE),"")</f>
        <v/>
      </c>
      <c r="J598" s="141"/>
      <c r="K598" s="58"/>
      <c r="L598" s="9"/>
      <c r="M59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9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9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98" s="140">
        <f>ACOMPANHAMENTO_04[[#This Row],[QUANT]]</f>
        <v>0</v>
      </c>
    </row>
    <row r="599" spans="2:16" x14ac:dyDescent="0.25">
      <c r="B599" s="140" t="str">
        <f>IF(ACOMPANHAMENTO_04[[#This Row],[MAT]]="","",COUNTA($C$8:C599))</f>
        <v/>
      </c>
      <c r="C599" s="3"/>
      <c r="D599" s="28" t="str">
        <f>IFERROR(VLOOKUP(ACOMPANHAMENTO_04[[#This Row],[MAT]],FUNCIONARIOS[],3,FALSE),"")</f>
        <v/>
      </c>
      <c r="E599" s="28" t="str">
        <f>IFERROR(VLOOKUP(ACOMPANHAMENTO_04[[#This Row],[MAT]],FUNCIONARIOS[],4,FALSE),"")</f>
        <v/>
      </c>
      <c r="F599" s="8"/>
      <c r="G599" s="7"/>
      <c r="H599" s="28" t="str">
        <f>IFERROR(VLOOKUP(ACOMPANHAMENTO_04[[#This Row],[COD.S]],TABELA_PRODUÇÃO[[COD]:[SERVIÇOS]],3,FALSE),"")</f>
        <v/>
      </c>
      <c r="I599" s="28" t="str">
        <f>IFERROR(VLOOKUP(ACOMPANHAMENTO_04[[#This Row],[COD.S]],TABELA_PRODUÇÃO[[COD]:[UND.]],4,FALSE),"")</f>
        <v/>
      </c>
      <c r="J599" s="141"/>
      <c r="K599" s="58"/>
      <c r="L599" s="9"/>
      <c r="M59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59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59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599" s="140">
        <f>ACOMPANHAMENTO_04[[#This Row],[QUANT]]</f>
        <v>0</v>
      </c>
    </row>
    <row r="600" spans="2:16" x14ac:dyDescent="0.25">
      <c r="B600" s="140" t="str">
        <f>IF(ACOMPANHAMENTO_04[[#This Row],[MAT]]="","",COUNTA($C$8:C600))</f>
        <v/>
      </c>
      <c r="C600" s="3"/>
      <c r="D600" s="28" t="str">
        <f>IFERROR(VLOOKUP(ACOMPANHAMENTO_04[[#This Row],[MAT]],FUNCIONARIOS[],3,FALSE),"")</f>
        <v/>
      </c>
      <c r="E600" s="28" t="str">
        <f>IFERROR(VLOOKUP(ACOMPANHAMENTO_04[[#This Row],[MAT]],FUNCIONARIOS[],4,FALSE),"")</f>
        <v/>
      </c>
      <c r="F600" s="8"/>
      <c r="G600" s="7"/>
      <c r="H600" s="28" t="str">
        <f>IFERROR(VLOOKUP(ACOMPANHAMENTO_04[[#This Row],[COD.S]],TABELA_PRODUÇÃO[[COD]:[SERVIÇOS]],3,FALSE),"")</f>
        <v/>
      </c>
      <c r="I600" s="28" t="str">
        <f>IFERROR(VLOOKUP(ACOMPANHAMENTO_04[[#This Row],[COD.S]],TABELA_PRODUÇÃO[[COD]:[UND.]],4,FALSE),"")</f>
        <v/>
      </c>
      <c r="J600" s="141"/>
      <c r="K600" s="58"/>
      <c r="L600" s="9"/>
      <c r="M60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0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0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00" s="140">
        <f>ACOMPANHAMENTO_04[[#This Row],[QUANT]]</f>
        <v>0</v>
      </c>
    </row>
    <row r="601" spans="2:16" x14ac:dyDescent="0.25">
      <c r="B601" s="140" t="str">
        <f>IF(ACOMPANHAMENTO_04[[#This Row],[MAT]]="","",COUNTA($C$8:C601))</f>
        <v/>
      </c>
      <c r="C601" s="3"/>
      <c r="D601" s="28" t="str">
        <f>IFERROR(VLOOKUP(ACOMPANHAMENTO_04[[#This Row],[MAT]],FUNCIONARIOS[],3,FALSE),"")</f>
        <v/>
      </c>
      <c r="E601" s="28" t="str">
        <f>IFERROR(VLOOKUP(ACOMPANHAMENTO_04[[#This Row],[MAT]],FUNCIONARIOS[],4,FALSE),"")</f>
        <v/>
      </c>
      <c r="F601" s="8"/>
      <c r="G601" s="7"/>
      <c r="H601" s="28" t="str">
        <f>IFERROR(VLOOKUP(ACOMPANHAMENTO_04[[#This Row],[COD.S]],TABELA_PRODUÇÃO[[COD]:[SERVIÇOS]],3,FALSE),"")</f>
        <v/>
      </c>
      <c r="I601" s="28" t="str">
        <f>IFERROR(VLOOKUP(ACOMPANHAMENTO_04[[#This Row],[COD.S]],TABELA_PRODUÇÃO[[COD]:[UND.]],4,FALSE),"")</f>
        <v/>
      </c>
      <c r="J601" s="141"/>
      <c r="K601" s="58"/>
      <c r="L601" s="9"/>
      <c r="M60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0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0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01" s="140">
        <f>ACOMPANHAMENTO_04[[#This Row],[QUANT]]</f>
        <v>0</v>
      </c>
    </row>
    <row r="602" spans="2:16" x14ac:dyDescent="0.25">
      <c r="B602" s="140" t="str">
        <f>IF(ACOMPANHAMENTO_04[[#This Row],[MAT]]="","",COUNTA($C$8:C602))</f>
        <v/>
      </c>
      <c r="C602" s="3"/>
      <c r="D602" s="28" t="str">
        <f>IFERROR(VLOOKUP(ACOMPANHAMENTO_04[[#This Row],[MAT]],FUNCIONARIOS[],3,FALSE),"")</f>
        <v/>
      </c>
      <c r="E602" s="28" t="str">
        <f>IFERROR(VLOOKUP(ACOMPANHAMENTO_04[[#This Row],[MAT]],FUNCIONARIOS[],4,FALSE),"")</f>
        <v/>
      </c>
      <c r="F602" s="8"/>
      <c r="G602" s="7"/>
      <c r="H602" s="28" t="str">
        <f>IFERROR(VLOOKUP(ACOMPANHAMENTO_04[[#This Row],[COD.S]],TABELA_PRODUÇÃO[[COD]:[SERVIÇOS]],3,FALSE),"")</f>
        <v/>
      </c>
      <c r="I602" s="28" t="str">
        <f>IFERROR(VLOOKUP(ACOMPANHAMENTO_04[[#This Row],[COD.S]],TABELA_PRODUÇÃO[[COD]:[UND.]],4,FALSE),"")</f>
        <v/>
      </c>
      <c r="J602" s="141"/>
      <c r="K602" s="58"/>
      <c r="L602" s="9"/>
      <c r="M60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0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0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02" s="140">
        <f>ACOMPANHAMENTO_04[[#This Row],[QUANT]]</f>
        <v>0</v>
      </c>
    </row>
    <row r="603" spans="2:16" x14ac:dyDescent="0.25">
      <c r="B603" s="140" t="str">
        <f>IF(ACOMPANHAMENTO_04[[#This Row],[MAT]]="","",COUNTA($C$8:C603))</f>
        <v/>
      </c>
      <c r="C603" s="3"/>
      <c r="D603" s="28" t="str">
        <f>IFERROR(VLOOKUP(ACOMPANHAMENTO_04[[#This Row],[MAT]],FUNCIONARIOS[],3,FALSE),"")</f>
        <v/>
      </c>
      <c r="E603" s="28" t="str">
        <f>IFERROR(VLOOKUP(ACOMPANHAMENTO_04[[#This Row],[MAT]],FUNCIONARIOS[],4,FALSE),"")</f>
        <v/>
      </c>
      <c r="F603" s="8"/>
      <c r="G603" s="7"/>
      <c r="H603" s="28" t="str">
        <f>IFERROR(VLOOKUP(ACOMPANHAMENTO_04[[#This Row],[COD.S]],TABELA_PRODUÇÃO[[COD]:[SERVIÇOS]],3,FALSE),"")</f>
        <v/>
      </c>
      <c r="I603" s="28" t="str">
        <f>IFERROR(VLOOKUP(ACOMPANHAMENTO_04[[#This Row],[COD.S]],TABELA_PRODUÇÃO[[COD]:[UND.]],4,FALSE),"")</f>
        <v/>
      </c>
      <c r="J603" s="141"/>
      <c r="K603" s="58"/>
      <c r="L603" s="9"/>
      <c r="M60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0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0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03" s="140">
        <f>ACOMPANHAMENTO_04[[#This Row],[QUANT]]</f>
        <v>0</v>
      </c>
    </row>
    <row r="604" spans="2:16" x14ac:dyDescent="0.25">
      <c r="B604" s="140" t="str">
        <f>IF(ACOMPANHAMENTO_04[[#This Row],[MAT]]="","",COUNTA($C$8:C604))</f>
        <v/>
      </c>
      <c r="C604" s="3"/>
      <c r="D604" s="28" t="str">
        <f>IFERROR(VLOOKUP(ACOMPANHAMENTO_04[[#This Row],[MAT]],FUNCIONARIOS[],3,FALSE),"")</f>
        <v/>
      </c>
      <c r="E604" s="28" t="str">
        <f>IFERROR(VLOOKUP(ACOMPANHAMENTO_04[[#This Row],[MAT]],FUNCIONARIOS[],4,FALSE),"")</f>
        <v/>
      </c>
      <c r="F604" s="8"/>
      <c r="G604" s="7"/>
      <c r="H604" s="28" t="str">
        <f>IFERROR(VLOOKUP(ACOMPANHAMENTO_04[[#This Row],[COD.S]],TABELA_PRODUÇÃO[[COD]:[SERVIÇOS]],3,FALSE),"")</f>
        <v/>
      </c>
      <c r="I604" s="28" t="str">
        <f>IFERROR(VLOOKUP(ACOMPANHAMENTO_04[[#This Row],[COD.S]],TABELA_PRODUÇÃO[[COD]:[UND.]],4,FALSE),"")</f>
        <v/>
      </c>
      <c r="J604" s="141"/>
      <c r="K604" s="58"/>
      <c r="L604" s="9"/>
      <c r="M60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0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0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04" s="140">
        <f>ACOMPANHAMENTO_04[[#This Row],[QUANT]]</f>
        <v>0</v>
      </c>
    </row>
    <row r="605" spans="2:16" x14ac:dyDescent="0.25">
      <c r="B605" s="140" t="str">
        <f>IF(ACOMPANHAMENTO_04[[#This Row],[MAT]]="","",COUNTA($C$8:C605))</f>
        <v/>
      </c>
      <c r="C605" s="3"/>
      <c r="D605" s="28" t="str">
        <f>IFERROR(VLOOKUP(ACOMPANHAMENTO_04[[#This Row],[MAT]],FUNCIONARIOS[],3,FALSE),"")</f>
        <v/>
      </c>
      <c r="E605" s="28" t="str">
        <f>IFERROR(VLOOKUP(ACOMPANHAMENTO_04[[#This Row],[MAT]],FUNCIONARIOS[],4,FALSE),"")</f>
        <v/>
      </c>
      <c r="F605" s="8"/>
      <c r="G605" s="7"/>
      <c r="H605" s="28" t="str">
        <f>IFERROR(VLOOKUP(ACOMPANHAMENTO_04[[#This Row],[COD.S]],TABELA_PRODUÇÃO[[COD]:[SERVIÇOS]],3,FALSE),"")</f>
        <v/>
      </c>
      <c r="I605" s="28" t="str">
        <f>IFERROR(VLOOKUP(ACOMPANHAMENTO_04[[#This Row],[COD.S]],TABELA_PRODUÇÃO[[COD]:[UND.]],4,FALSE),"")</f>
        <v/>
      </c>
      <c r="J605" s="141"/>
      <c r="K605" s="58"/>
      <c r="L605" s="9"/>
      <c r="M60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0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0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05" s="140">
        <f>ACOMPANHAMENTO_04[[#This Row],[QUANT]]</f>
        <v>0</v>
      </c>
    </row>
    <row r="606" spans="2:16" x14ac:dyDescent="0.25">
      <c r="B606" s="140" t="str">
        <f>IF(ACOMPANHAMENTO_04[[#This Row],[MAT]]="","",COUNTA($C$8:C606))</f>
        <v/>
      </c>
      <c r="C606" s="3"/>
      <c r="D606" s="28" t="str">
        <f>IFERROR(VLOOKUP(ACOMPANHAMENTO_04[[#This Row],[MAT]],FUNCIONARIOS[],3,FALSE),"")</f>
        <v/>
      </c>
      <c r="E606" s="28" t="str">
        <f>IFERROR(VLOOKUP(ACOMPANHAMENTO_04[[#This Row],[MAT]],FUNCIONARIOS[],4,FALSE),"")</f>
        <v/>
      </c>
      <c r="F606" s="8"/>
      <c r="G606" s="7"/>
      <c r="H606" s="28" t="str">
        <f>IFERROR(VLOOKUP(ACOMPANHAMENTO_04[[#This Row],[COD.S]],TABELA_PRODUÇÃO[[COD]:[SERVIÇOS]],3,FALSE),"")</f>
        <v/>
      </c>
      <c r="I606" s="28" t="str">
        <f>IFERROR(VLOOKUP(ACOMPANHAMENTO_04[[#This Row],[COD.S]],TABELA_PRODUÇÃO[[COD]:[UND.]],4,FALSE),"")</f>
        <v/>
      </c>
      <c r="J606" s="141"/>
      <c r="K606" s="58"/>
      <c r="L606" s="9"/>
      <c r="M60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0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0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06" s="140">
        <f>ACOMPANHAMENTO_04[[#This Row],[QUANT]]</f>
        <v>0</v>
      </c>
    </row>
    <row r="607" spans="2:16" x14ac:dyDescent="0.25">
      <c r="B607" s="140" t="str">
        <f>IF(ACOMPANHAMENTO_04[[#This Row],[MAT]]="","",COUNTA($C$8:C607))</f>
        <v/>
      </c>
      <c r="C607" s="3"/>
      <c r="D607" s="28" t="str">
        <f>IFERROR(VLOOKUP(ACOMPANHAMENTO_04[[#This Row],[MAT]],FUNCIONARIOS[],3,FALSE),"")</f>
        <v/>
      </c>
      <c r="E607" s="28" t="str">
        <f>IFERROR(VLOOKUP(ACOMPANHAMENTO_04[[#This Row],[MAT]],FUNCIONARIOS[],4,FALSE),"")</f>
        <v/>
      </c>
      <c r="F607" s="8"/>
      <c r="G607" s="7"/>
      <c r="H607" s="28" t="str">
        <f>IFERROR(VLOOKUP(ACOMPANHAMENTO_04[[#This Row],[COD.S]],TABELA_PRODUÇÃO[[COD]:[SERVIÇOS]],3,FALSE),"")</f>
        <v/>
      </c>
      <c r="I607" s="28" t="str">
        <f>IFERROR(VLOOKUP(ACOMPANHAMENTO_04[[#This Row],[COD.S]],TABELA_PRODUÇÃO[[COD]:[UND.]],4,FALSE),"")</f>
        <v/>
      </c>
      <c r="J607" s="141"/>
      <c r="K607" s="58"/>
      <c r="L607" s="9"/>
      <c r="M60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0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0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07" s="140">
        <f>ACOMPANHAMENTO_04[[#This Row],[QUANT]]</f>
        <v>0</v>
      </c>
    </row>
    <row r="608" spans="2:16" x14ac:dyDescent="0.25">
      <c r="B608" s="140" t="str">
        <f>IF(ACOMPANHAMENTO_04[[#This Row],[MAT]]="","",COUNTA($C$8:C608))</f>
        <v/>
      </c>
      <c r="C608" s="3"/>
      <c r="D608" s="28" t="str">
        <f>IFERROR(VLOOKUP(ACOMPANHAMENTO_04[[#This Row],[MAT]],FUNCIONARIOS[],3,FALSE),"")</f>
        <v/>
      </c>
      <c r="E608" s="28" t="str">
        <f>IFERROR(VLOOKUP(ACOMPANHAMENTO_04[[#This Row],[MAT]],FUNCIONARIOS[],4,FALSE),"")</f>
        <v/>
      </c>
      <c r="F608" s="8"/>
      <c r="G608" s="7"/>
      <c r="H608" s="28" t="str">
        <f>IFERROR(VLOOKUP(ACOMPANHAMENTO_04[[#This Row],[COD.S]],TABELA_PRODUÇÃO[[COD]:[SERVIÇOS]],3,FALSE),"")</f>
        <v/>
      </c>
      <c r="I608" s="28" t="str">
        <f>IFERROR(VLOOKUP(ACOMPANHAMENTO_04[[#This Row],[COD.S]],TABELA_PRODUÇÃO[[COD]:[UND.]],4,FALSE),"")</f>
        <v/>
      </c>
      <c r="J608" s="141"/>
      <c r="K608" s="58"/>
      <c r="L608" s="9"/>
      <c r="M60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0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0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08" s="140">
        <f>ACOMPANHAMENTO_04[[#This Row],[QUANT]]</f>
        <v>0</v>
      </c>
    </row>
    <row r="609" spans="2:16" x14ac:dyDescent="0.25">
      <c r="B609" s="140" t="str">
        <f>IF(ACOMPANHAMENTO_04[[#This Row],[MAT]]="","",COUNTA($C$8:C609))</f>
        <v/>
      </c>
      <c r="C609" s="3"/>
      <c r="D609" s="28" t="str">
        <f>IFERROR(VLOOKUP(ACOMPANHAMENTO_04[[#This Row],[MAT]],FUNCIONARIOS[],3,FALSE),"")</f>
        <v/>
      </c>
      <c r="E609" s="28" t="str">
        <f>IFERROR(VLOOKUP(ACOMPANHAMENTO_04[[#This Row],[MAT]],FUNCIONARIOS[],4,FALSE),"")</f>
        <v/>
      </c>
      <c r="F609" s="8"/>
      <c r="G609" s="7"/>
      <c r="H609" s="28" t="str">
        <f>IFERROR(VLOOKUP(ACOMPANHAMENTO_04[[#This Row],[COD.S]],TABELA_PRODUÇÃO[[COD]:[SERVIÇOS]],3,FALSE),"")</f>
        <v/>
      </c>
      <c r="I609" s="28" t="str">
        <f>IFERROR(VLOOKUP(ACOMPANHAMENTO_04[[#This Row],[COD.S]],TABELA_PRODUÇÃO[[COD]:[UND.]],4,FALSE),"")</f>
        <v/>
      </c>
      <c r="J609" s="141"/>
      <c r="K609" s="58"/>
      <c r="L609" s="9"/>
      <c r="M60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0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0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09" s="140">
        <f>ACOMPANHAMENTO_04[[#This Row],[QUANT]]</f>
        <v>0</v>
      </c>
    </row>
    <row r="610" spans="2:16" x14ac:dyDescent="0.25">
      <c r="B610" s="140" t="str">
        <f>IF(ACOMPANHAMENTO_04[[#This Row],[MAT]]="","",COUNTA($C$8:C610))</f>
        <v/>
      </c>
      <c r="C610" s="3"/>
      <c r="D610" s="28" t="str">
        <f>IFERROR(VLOOKUP(ACOMPANHAMENTO_04[[#This Row],[MAT]],FUNCIONARIOS[],3,FALSE),"")</f>
        <v/>
      </c>
      <c r="E610" s="28" t="str">
        <f>IFERROR(VLOOKUP(ACOMPANHAMENTO_04[[#This Row],[MAT]],FUNCIONARIOS[],4,FALSE),"")</f>
        <v/>
      </c>
      <c r="F610" s="8"/>
      <c r="G610" s="7"/>
      <c r="H610" s="28" t="str">
        <f>IFERROR(VLOOKUP(ACOMPANHAMENTO_04[[#This Row],[COD.S]],TABELA_PRODUÇÃO[[COD]:[SERVIÇOS]],3,FALSE),"")</f>
        <v/>
      </c>
      <c r="I610" s="28" t="str">
        <f>IFERROR(VLOOKUP(ACOMPANHAMENTO_04[[#This Row],[COD.S]],TABELA_PRODUÇÃO[[COD]:[UND.]],4,FALSE),"")</f>
        <v/>
      </c>
      <c r="J610" s="141"/>
      <c r="K610" s="58"/>
      <c r="L610" s="9"/>
      <c r="M61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1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1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10" s="140">
        <f>ACOMPANHAMENTO_04[[#This Row],[QUANT]]</f>
        <v>0</v>
      </c>
    </row>
    <row r="611" spans="2:16" x14ac:dyDescent="0.25">
      <c r="B611" s="140" t="str">
        <f>IF(ACOMPANHAMENTO_04[[#This Row],[MAT]]="","",COUNTA($C$8:C611))</f>
        <v/>
      </c>
      <c r="C611" s="3"/>
      <c r="D611" s="28" t="str">
        <f>IFERROR(VLOOKUP(ACOMPANHAMENTO_04[[#This Row],[MAT]],FUNCIONARIOS[],3,FALSE),"")</f>
        <v/>
      </c>
      <c r="E611" s="28" t="str">
        <f>IFERROR(VLOOKUP(ACOMPANHAMENTO_04[[#This Row],[MAT]],FUNCIONARIOS[],4,FALSE),"")</f>
        <v/>
      </c>
      <c r="F611" s="8"/>
      <c r="G611" s="7"/>
      <c r="H611" s="28" t="str">
        <f>IFERROR(VLOOKUP(ACOMPANHAMENTO_04[[#This Row],[COD.S]],TABELA_PRODUÇÃO[[COD]:[SERVIÇOS]],3,FALSE),"")</f>
        <v/>
      </c>
      <c r="I611" s="28" t="str">
        <f>IFERROR(VLOOKUP(ACOMPANHAMENTO_04[[#This Row],[COD.S]],TABELA_PRODUÇÃO[[COD]:[UND.]],4,FALSE),"")</f>
        <v/>
      </c>
      <c r="J611" s="141"/>
      <c r="K611" s="58"/>
      <c r="L611" s="9"/>
      <c r="M61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1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1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11" s="140">
        <f>ACOMPANHAMENTO_04[[#This Row],[QUANT]]</f>
        <v>0</v>
      </c>
    </row>
    <row r="612" spans="2:16" x14ac:dyDescent="0.25">
      <c r="B612" s="140" t="str">
        <f>IF(ACOMPANHAMENTO_04[[#This Row],[MAT]]="","",COUNTA($C$8:C612))</f>
        <v/>
      </c>
      <c r="C612" s="3"/>
      <c r="D612" s="28" t="str">
        <f>IFERROR(VLOOKUP(ACOMPANHAMENTO_04[[#This Row],[MAT]],FUNCIONARIOS[],3,FALSE),"")</f>
        <v/>
      </c>
      <c r="E612" s="28" t="str">
        <f>IFERROR(VLOOKUP(ACOMPANHAMENTO_04[[#This Row],[MAT]],FUNCIONARIOS[],4,FALSE),"")</f>
        <v/>
      </c>
      <c r="F612" s="8"/>
      <c r="G612" s="7"/>
      <c r="H612" s="28" t="str">
        <f>IFERROR(VLOOKUP(ACOMPANHAMENTO_04[[#This Row],[COD.S]],TABELA_PRODUÇÃO[[COD]:[SERVIÇOS]],3,FALSE),"")</f>
        <v/>
      </c>
      <c r="I612" s="28" t="str">
        <f>IFERROR(VLOOKUP(ACOMPANHAMENTO_04[[#This Row],[COD.S]],TABELA_PRODUÇÃO[[COD]:[UND.]],4,FALSE),"")</f>
        <v/>
      </c>
      <c r="J612" s="141"/>
      <c r="K612" s="58"/>
      <c r="L612" s="9"/>
      <c r="M61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1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1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12" s="140">
        <f>ACOMPANHAMENTO_04[[#This Row],[QUANT]]</f>
        <v>0</v>
      </c>
    </row>
    <row r="613" spans="2:16" x14ac:dyDescent="0.25">
      <c r="B613" s="140" t="str">
        <f>IF(ACOMPANHAMENTO_04[[#This Row],[MAT]]="","",COUNTA($C$8:C613))</f>
        <v/>
      </c>
      <c r="C613" s="3"/>
      <c r="D613" s="28" t="str">
        <f>IFERROR(VLOOKUP(ACOMPANHAMENTO_04[[#This Row],[MAT]],FUNCIONARIOS[],3,FALSE),"")</f>
        <v/>
      </c>
      <c r="E613" s="28" t="str">
        <f>IFERROR(VLOOKUP(ACOMPANHAMENTO_04[[#This Row],[MAT]],FUNCIONARIOS[],4,FALSE),"")</f>
        <v/>
      </c>
      <c r="F613" s="8"/>
      <c r="G613" s="7"/>
      <c r="H613" s="28" t="str">
        <f>IFERROR(VLOOKUP(ACOMPANHAMENTO_04[[#This Row],[COD.S]],TABELA_PRODUÇÃO[[COD]:[SERVIÇOS]],3,FALSE),"")</f>
        <v/>
      </c>
      <c r="I613" s="28" t="str">
        <f>IFERROR(VLOOKUP(ACOMPANHAMENTO_04[[#This Row],[COD.S]],TABELA_PRODUÇÃO[[COD]:[UND.]],4,FALSE),"")</f>
        <v/>
      </c>
      <c r="J613" s="141"/>
      <c r="K613" s="58"/>
      <c r="L613" s="9"/>
      <c r="M61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1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1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13" s="140">
        <f>ACOMPANHAMENTO_04[[#This Row],[QUANT]]</f>
        <v>0</v>
      </c>
    </row>
    <row r="614" spans="2:16" x14ac:dyDescent="0.25">
      <c r="B614" s="140" t="str">
        <f>IF(ACOMPANHAMENTO_04[[#This Row],[MAT]]="","",COUNTA($C$8:C614))</f>
        <v/>
      </c>
      <c r="C614" s="3"/>
      <c r="D614" s="28" t="str">
        <f>IFERROR(VLOOKUP(ACOMPANHAMENTO_04[[#This Row],[MAT]],FUNCIONARIOS[],3,FALSE),"")</f>
        <v/>
      </c>
      <c r="E614" s="28" t="str">
        <f>IFERROR(VLOOKUP(ACOMPANHAMENTO_04[[#This Row],[MAT]],FUNCIONARIOS[],4,FALSE),"")</f>
        <v/>
      </c>
      <c r="F614" s="8"/>
      <c r="G614" s="7"/>
      <c r="H614" s="28" t="str">
        <f>IFERROR(VLOOKUP(ACOMPANHAMENTO_04[[#This Row],[COD.S]],TABELA_PRODUÇÃO[[COD]:[SERVIÇOS]],3,FALSE),"")</f>
        <v/>
      </c>
      <c r="I614" s="28" t="str">
        <f>IFERROR(VLOOKUP(ACOMPANHAMENTO_04[[#This Row],[COD.S]],TABELA_PRODUÇÃO[[COD]:[UND.]],4,FALSE),"")</f>
        <v/>
      </c>
      <c r="J614" s="141"/>
      <c r="K614" s="58"/>
      <c r="L614" s="9"/>
      <c r="M61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1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1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14" s="140">
        <f>ACOMPANHAMENTO_04[[#This Row],[QUANT]]</f>
        <v>0</v>
      </c>
    </row>
    <row r="615" spans="2:16" x14ac:dyDescent="0.25">
      <c r="B615" s="140" t="str">
        <f>IF(ACOMPANHAMENTO_04[[#This Row],[MAT]]="","",COUNTA($C$8:C615))</f>
        <v/>
      </c>
      <c r="C615" s="3"/>
      <c r="D615" s="28" t="str">
        <f>IFERROR(VLOOKUP(ACOMPANHAMENTO_04[[#This Row],[MAT]],FUNCIONARIOS[],3,FALSE),"")</f>
        <v/>
      </c>
      <c r="E615" s="28" t="str">
        <f>IFERROR(VLOOKUP(ACOMPANHAMENTO_04[[#This Row],[MAT]],FUNCIONARIOS[],4,FALSE),"")</f>
        <v/>
      </c>
      <c r="F615" s="8"/>
      <c r="G615" s="7"/>
      <c r="H615" s="28" t="str">
        <f>IFERROR(VLOOKUP(ACOMPANHAMENTO_04[[#This Row],[COD.S]],TABELA_PRODUÇÃO[[COD]:[SERVIÇOS]],3,FALSE),"")</f>
        <v/>
      </c>
      <c r="I615" s="28" t="str">
        <f>IFERROR(VLOOKUP(ACOMPANHAMENTO_04[[#This Row],[COD.S]],TABELA_PRODUÇÃO[[COD]:[UND.]],4,FALSE),"")</f>
        <v/>
      </c>
      <c r="J615" s="141"/>
      <c r="K615" s="58"/>
      <c r="L615" s="9"/>
      <c r="M61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1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1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15" s="140">
        <f>ACOMPANHAMENTO_04[[#This Row],[QUANT]]</f>
        <v>0</v>
      </c>
    </row>
    <row r="616" spans="2:16" x14ac:dyDescent="0.25">
      <c r="B616" s="140" t="str">
        <f>IF(ACOMPANHAMENTO_04[[#This Row],[MAT]]="","",COUNTA($C$8:C616))</f>
        <v/>
      </c>
      <c r="C616" s="3"/>
      <c r="D616" s="28" t="str">
        <f>IFERROR(VLOOKUP(ACOMPANHAMENTO_04[[#This Row],[MAT]],FUNCIONARIOS[],3,FALSE),"")</f>
        <v/>
      </c>
      <c r="E616" s="28" t="str">
        <f>IFERROR(VLOOKUP(ACOMPANHAMENTO_04[[#This Row],[MAT]],FUNCIONARIOS[],4,FALSE),"")</f>
        <v/>
      </c>
      <c r="F616" s="8"/>
      <c r="G616" s="7"/>
      <c r="H616" s="28" t="str">
        <f>IFERROR(VLOOKUP(ACOMPANHAMENTO_04[[#This Row],[COD.S]],TABELA_PRODUÇÃO[[COD]:[SERVIÇOS]],3,FALSE),"")</f>
        <v/>
      </c>
      <c r="I616" s="28" t="str">
        <f>IFERROR(VLOOKUP(ACOMPANHAMENTO_04[[#This Row],[COD.S]],TABELA_PRODUÇÃO[[COD]:[UND.]],4,FALSE),"")</f>
        <v/>
      </c>
      <c r="J616" s="141"/>
      <c r="K616" s="58"/>
      <c r="L616" s="9"/>
      <c r="M61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1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1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16" s="140">
        <f>ACOMPANHAMENTO_04[[#This Row],[QUANT]]</f>
        <v>0</v>
      </c>
    </row>
    <row r="617" spans="2:16" x14ac:dyDescent="0.25">
      <c r="B617" s="140" t="str">
        <f>IF(ACOMPANHAMENTO_04[[#This Row],[MAT]]="","",COUNTA($C$8:C617))</f>
        <v/>
      </c>
      <c r="C617" s="3"/>
      <c r="D617" s="28" t="str">
        <f>IFERROR(VLOOKUP(ACOMPANHAMENTO_04[[#This Row],[MAT]],FUNCIONARIOS[],3,FALSE),"")</f>
        <v/>
      </c>
      <c r="E617" s="28" t="str">
        <f>IFERROR(VLOOKUP(ACOMPANHAMENTO_04[[#This Row],[MAT]],FUNCIONARIOS[],4,FALSE),"")</f>
        <v/>
      </c>
      <c r="F617" s="8"/>
      <c r="G617" s="7"/>
      <c r="H617" s="28" t="str">
        <f>IFERROR(VLOOKUP(ACOMPANHAMENTO_04[[#This Row],[COD.S]],TABELA_PRODUÇÃO[[COD]:[SERVIÇOS]],3,FALSE),"")</f>
        <v/>
      </c>
      <c r="I617" s="28" t="str">
        <f>IFERROR(VLOOKUP(ACOMPANHAMENTO_04[[#This Row],[COD.S]],TABELA_PRODUÇÃO[[COD]:[UND.]],4,FALSE),"")</f>
        <v/>
      </c>
      <c r="J617" s="141"/>
      <c r="K617" s="58"/>
      <c r="L617" s="9"/>
      <c r="M61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1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1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17" s="140">
        <f>ACOMPANHAMENTO_04[[#This Row],[QUANT]]</f>
        <v>0</v>
      </c>
    </row>
    <row r="618" spans="2:16" x14ac:dyDescent="0.25">
      <c r="B618" s="140" t="str">
        <f>IF(ACOMPANHAMENTO_04[[#This Row],[MAT]]="","",COUNTA($C$8:C618))</f>
        <v/>
      </c>
      <c r="C618" s="3"/>
      <c r="D618" s="28" t="str">
        <f>IFERROR(VLOOKUP(ACOMPANHAMENTO_04[[#This Row],[MAT]],FUNCIONARIOS[],3,FALSE),"")</f>
        <v/>
      </c>
      <c r="E618" s="28" t="str">
        <f>IFERROR(VLOOKUP(ACOMPANHAMENTO_04[[#This Row],[MAT]],FUNCIONARIOS[],4,FALSE),"")</f>
        <v/>
      </c>
      <c r="F618" s="8"/>
      <c r="G618" s="7"/>
      <c r="H618" s="28" t="str">
        <f>IFERROR(VLOOKUP(ACOMPANHAMENTO_04[[#This Row],[COD.S]],TABELA_PRODUÇÃO[[COD]:[SERVIÇOS]],3,FALSE),"")</f>
        <v/>
      </c>
      <c r="I618" s="28" t="str">
        <f>IFERROR(VLOOKUP(ACOMPANHAMENTO_04[[#This Row],[COD.S]],TABELA_PRODUÇÃO[[COD]:[UND.]],4,FALSE),"")</f>
        <v/>
      </c>
      <c r="J618" s="141"/>
      <c r="K618" s="58"/>
      <c r="L618" s="9"/>
      <c r="M61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1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1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18" s="140">
        <f>ACOMPANHAMENTO_04[[#This Row],[QUANT]]</f>
        <v>0</v>
      </c>
    </row>
    <row r="619" spans="2:16" x14ac:dyDescent="0.25">
      <c r="B619" s="140" t="str">
        <f>IF(ACOMPANHAMENTO_04[[#This Row],[MAT]]="","",COUNTA($C$8:C619))</f>
        <v/>
      </c>
      <c r="C619" s="3"/>
      <c r="D619" s="28" t="str">
        <f>IFERROR(VLOOKUP(ACOMPANHAMENTO_04[[#This Row],[MAT]],FUNCIONARIOS[],3,FALSE),"")</f>
        <v/>
      </c>
      <c r="E619" s="28" t="str">
        <f>IFERROR(VLOOKUP(ACOMPANHAMENTO_04[[#This Row],[MAT]],FUNCIONARIOS[],4,FALSE),"")</f>
        <v/>
      </c>
      <c r="F619" s="8"/>
      <c r="G619" s="7"/>
      <c r="H619" s="28" t="str">
        <f>IFERROR(VLOOKUP(ACOMPANHAMENTO_04[[#This Row],[COD.S]],TABELA_PRODUÇÃO[[COD]:[SERVIÇOS]],3,FALSE),"")</f>
        <v/>
      </c>
      <c r="I619" s="28" t="str">
        <f>IFERROR(VLOOKUP(ACOMPANHAMENTO_04[[#This Row],[COD.S]],TABELA_PRODUÇÃO[[COD]:[UND.]],4,FALSE),"")</f>
        <v/>
      </c>
      <c r="J619" s="141"/>
      <c r="K619" s="58"/>
      <c r="L619" s="9"/>
      <c r="M61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1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1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19" s="140">
        <f>ACOMPANHAMENTO_04[[#This Row],[QUANT]]</f>
        <v>0</v>
      </c>
    </row>
    <row r="620" spans="2:16" x14ac:dyDescent="0.25">
      <c r="B620" s="140" t="str">
        <f>IF(ACOMPANHAMENTO_04[[#This Row],[MAT]]="","",COUNTA($C$8:C620))</f>
        <v/>
      </c>
      <c r="C620" s="3"/>
      <c r="D620" s="28" t="str">
        <f>IFERROR(VLOOKUP(ACOMPANHAMENTO_04[[#This Row],[MAT]],FUNCIONARIOS[],3,FALSE),"")</f>
        <v/>
      </c>
      <c r="E620" s="28" t="str">
        <f>IFERROR(VLOOKUP(ACOMPANHAMENTO_04[[#This Row],[MAT]],FUNCIONARIOS[],4,FALSE),"")</f>
        <v/>
      </c>
      <c r="F620" s="8"/>
      <c r="G620" s="7"/>
      <c r="H620" s="28" t="str">
        <f>IFERROR(VLOOKUP(ACOMPANHAMENTO_04[[#This Row],[COD.S]],TABELA_PRODUÇÃO[[COD]:[SERVIÇOS]],3,FALSE),"")</f>
        <v/>
      </c>
      <c r="I620" s="28" t="str">
        <f>IFERROR(VLOOKUP(ACOMPANHAMENTO_04[[#This Row],[COD.S]],TABELA_PRODUÇÃO[[COD]:[UND.]],4,FALSE),"")</f>
        <v/>
      </c>
      <c r="J620" s="141"/>
      <c r="K620" s="58"/>
      <c r="L620" s="9"/>
      <c r="M62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2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2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20" s="140">
        <f>ACOMPANHAMENTO_04[[#This Row],[QUANT]]</f>
        <v>0</v>
      </c>
    </row>
    <row r="621" spans="2:16" x14ac:dyDescent="0.25">
      <c r="B621" s="140" t="str">
        <f>IF(ACOMPANHAMENTO_04[[#This Row],[MAT]]="","",COUNTA($C$8:C621))</f>
        <v/>
      </c>
      <c r="C621" s="3"/>
      <c r="D621" s="28" t="str">
        <f>IFERROR(VLOOKUP(ACOMPANHAMENTO_04[[#This Row],[MAT]],FUNCIONARIOS[],3,FALSE),"")</f>
        <v/>
      </c>
      <c r="E621" s="28" t="str">
        <f>IFERROR(VLOOKUP(ACOMPANHAMENTO_04[[#This Row],[MAT]],FUNCIONARIOS[],4,FALSE),"")</f>
        <v/>
      </c>
      <c r="F621" s="8"/>
      <c r="G621" s="7"/>
      <c r="H621" s="28" t="str">
        <f>IFERROR(VLOOKUP(ACOMPANHAMENTO_04[[#This Row],[COD.S]],TABELA_PRODUÇÃO[[COD]:[SERVIÇOS]],3,FALSE),"")</f>
        <v/>
      </c>
      <c r="I621" s="28" t="str">
        <f>IFERROR(VLOOKUP(ACOMPANHAMENTO_04[[#This Row],[COD.S]],TABELA_PRODUÇÃO[[COD]:[UND.]],4,FALSE),"")</f>
        <v/>
      </c>
      <c r="J621" s="141"/>
      <c r="K621" s="58"/>
      <c r="L621" s="9"/>
      <c r="M62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2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2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21" s="140">
        <f>ACOMPANHAMENTO_04[[#This Row],[QUANT]]</f>
        <v>0</v>
      </c>
    </row>
    <row r="622" spans="2:16" x14ac:dyDescent="0.25">
      <c r="B622" s="140" t="str">
        <f>IF(ACOMPANHAMENTO_04[[#This Row],[MAT]]="","",COUNTA($C$8:C622))</f>
        <v/>
      </c>
      <c r="C622" s="3"/>
      <c r="D622" s="28" t="str">
        <f>IFERROR(VLOOKUP(ACOMPANHAMENTO_04[[#This Row],[MAT]],FUNCIONARIOS[],3,FALSE),"")</f>
        <v/>
      </c>
      <c r="E622" s="28" t="str">
        <f>IFERROR(VLOOKUP(ACOMPANHAMENTO_04[[#This Row],[MAT]],FUNCIONARIOS[],4,FALSE),"")</f>
        <v/>
      </c>
      <c r="F622" s="8"/>
      <c r="G622" s="7"/>
      <c r="H622" s="28" t="str">
        <f>IFERROR(VLOOKUP(ACOMPANHAMENTO_04[[#This Row],[COD.S]],TABELA_PRODUÇÃO[[COD]:[SERVIÇOS]],3,FALSE),"")</f>
        <v/>
      </c>
      <c r="I622" s="28" t="str">
        <f>IFERROR(VLOOKUP(ACOMPANHAMENTO_04[[#This Row],[COD.S]],TABELA_PRODUÇÃO[[COD]:[UND.]],4,FALSE),"")</f>
        <v/>
      </c>
      <c r="J622" s="141"/>
      <c r="K622" s="58"/>
      <c r="L622" s="9"/>
      <c r="M62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2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2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22" s="140">
        <f>ACOMPANHAMENTO_04[[#This Row],[QUANT]]</f>
        <v>0</v>
      </c>
    </row>
    <row r="623" spans="2:16" x14ac:dyDescent="0.25">
      <c r="B623" s="140" t="str">
        <f>IF(ACOMPANHAMENTO_04[[#This Row],[MAT]]="","",COUNTA($C$8:C623))</f>
        <v/>
      </c>
      <c r="C623" s="3"/>
      <c r="D623" s="28" t="str">
        <f>IFERROR(VLOOKUP(ACOMPANHAMENTO_04[[#This Row],[MAT]],FUNCIONARIOS[],3,FALSE),"")</f>
        <v/>
      </c>
      <c r="E623" s="28" t="str">
        <f>IFERROR(VLOOKUP(ACOMPANHAMENTO_04[[#This Row],[MAT]],FUNCIONARIOS[],4,FALSE),"")</f>
        <v/>
      </c>
      <c r="F623" s="8"/>
      <c r="G623" s="7"/>
      <c r="H623" s="28" t="str">
        <f>IFERROR(VLOOKUP(ACOMPANHAMENTO_04[[#This Row],[COD.S]],TABELA_PRODUÇÃO[[COD]:[SERVIÇOS]],3,FALSE),"")</f>
        <v/>
      </c>
      <c r="I623" s="28" t="str">
        <f>IFERROR(VLOOKUP(ACOMPANHAMENTO_04[[#This Row],[COD.S]],TABELA_PRODUÇÃO[[COD]:[UND.]],4,FALSE),"")</f>
        <v/>
      </c>
      <c r="J623" s="141"/>
      <c r="K623" s="58"/>
      <c r="L623" s="9"/>
      <c r="M62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2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2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23" s="140">
        <f>ACOMPANHAMENTO_04[[#This Row],[QUANT]]</f>
        <v>0</v>
      </c>
    </row>
    <row r="624" spans="2:16" x14ac:dyDescent="0.25">
      <c r="B624" s="140" t="str">
        <f>IF(ACOMPANHAMENTO_04[[#This Row],[MAT]]="","",COUNTA($C$8:C624))</f>
        <v/>
      </c>
      <c r="C624" s="3"/>
      <c r="D624" s="28" t="str">
        <f>IFERROR(VLOOKUP(ACOMPANHAMENTO_04[[#This Row],[MAT]],FUNCIONARIOS[],3,FALSE),"")</f>
        <v/>
      </c>
      <c r="E624" s="28" t="str">
        <f>IFERROR(VLOOKUP(ACOMPANHAMENTO_04[[#This Row],[MAT]],FUNCIONARIOS[],4,FALSE),"")</f>
        <v/>
      </c>
      <c r="F624" s="8"/>
      <c r="G624" s="7"/>
      <c r="H624" s="28" t="str">
        <f>IFERROR(VLOOKUP(ACOMPANHAMENTO_04[[#This Row],[COD.S]],TABELA_PRODUÇÃO[[COD]:[SERVIÇOS]],3,FALSE),"")</f>
        <v/>
      </c>
      <c r="I624" s="28" t="str">
        <f>IFERROR(VLOOKUP(ACOMPANHAMENTO_04[[#This Row],[COD.S]],TABELA_PRODUÇÃO[[COD]:[UND.]],4,FALSE),"")</f>
        <v/>
      </c>
      <c r="J624" s="141"/>
      <c r="K624" s="58"/>
      <c r="L624" s="9"/>
      <c r="M62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2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2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24" s="140">
        <f>ACOMPANHAMENTO_04[[#This Row],[QUANT]]</f>
        <v>0</v>
      </c>
    </row>
    <row r="625" spans="2:16" x14ac:dyDescent="0.25">
      <c r="B625" s="140" t="str">
        <f>IF(ACOMPANHAMENTO_04[[#This Row],[MAT]]="","",COUNTA($C$8:C625))</f>
        <v/>
      </c>
      <c r="C625" s="3"/>
      <c r="D625" s="28" t="str">
        <f>IFERROR(VLOOKUP(ACOMPANHAMENTO_04[[#This Row],[MAT]],FUNCIONARIOS[],3,FALSE),"")</f>
        <v/>
      </c>
      <c r="E625" s="28" t="str">
        <f>IFERROR(VLOOKUP(ACOMPANHAMENTO_04[[#This Row],[MAT]],FUNCIONARIOS[],4,FALSE),"")</f>
        <v/>
      </c>
      <c r="F625" s="8"/>
      <c r="G625" s="7"/>
      <c r="H625" s="28" t="str">
        <f>IFERROR(VLOOKUP(ACOMPANHAMENTO_04[[#This Row],[COD.S]],TABELA_PRODUÇÃO[[COD]:[SERVIÇOS]],3,FALSE),"")</f>
        <v/>
      </c>
      <c r="I625" s="28" t="str">
        <f>IFERROR(VLOOKUP(ACOMPANHAMENTO_04[[#This Row],[COD.S]],TABELA_PRODUÇÃO[[COD]:[UND.]],4,FALSE),"")</f>
        <v/>
      </c>
      <c r="J625" s="141"/>
      <c r="K625" s="58"/>
      <c r="L625" s="9"/>
      <c r="M62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2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2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25" s="140">
        <f>ACOMPANHAMENTO_04[[#This Row],[QUANT]]</f>
        <v>0</v>
      </c>
    </row>
    <row r="626" spans="2:16" x14ac:dyDescent="0.25">
      <c r="B626" s="140" t="str">
        <f>IF(ACOMPANHAMENTO_04[[#This Row],[MAT]]="","",COUNTA($C$8:C626))</f>
        <v/>
      </c>
      <c r="C626" s="3"/>
      <c r="D626" s="28" t="str">
        <f>IFERROR(VLOOKUP(ACOMPANHAMENTO_04[[#This Row],[MAT]],FUNCIONARIOS[],3,FALSE),"")</f>
        <v/>
      </c>
      <c r="E626" s="28" t="str">
        <f>IFERROR(VLOOKUP(ACOMPANHAMENTO_04[[#This Row],[MAT]],FUNCIONARIOS[],4,FALSE),"")</f>
        <v/>
      </c>
      <c r="F626" s="8"/>
      <c r="G626" s="7"/>
      <c r="H626" s="28" t="str">
        <f>IFERROR(VLOOKUP(ACOMPANHAMENTO_04[[#This Row],[COD.S]],TABELA_PRODUÇÃO[[COD]:[SERVIÇOS]],3,FALSE),"")</f>
        <v/>
      </c>
      <c r="I626" s="28" t="str">
        <f>IFERROR(VLOOKUP(ACOMPANHAMENTO_04[[#This Row],[COD.S]],TABELA_PRODUÇÃO[[COD]:[UND.]],4,FALSE),"")</f>
        <v/>
      </c>
      <c r="J626" s="141"/>
      <c r="K626" s="58"/>
      <c r="L626" s="9"/>
      <c r="M62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2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2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26" s="140">
        <f>ACOMPANHAMENTO_04[[#This Row],[QUANT]]</f>
        <v>0</v>
      </c>
    </row>
    <row r="627" spans="2:16" x14ac:dyDescent="0.25">
      <c r="B627" s="140" t="str">
        <f>IF(ACOMPANHAMENTO_04[[#This Row],[MAT]]="","",COUNTA($C$8:C627))</f>
        <v/>
      </c>
      <c r="C627" s="3"/>
      <c r="D627" s="28" t="str">
        <f>IFERROR(VLOOKUP(ACOMPANHAMENTO_04[[#This Row],[MAT]],FUNCIONARIOS[],3,FALSE),"")</f>
        <v/>
      </c>
      <c r="E627" s="28" t="str">
        <f>IFERROR(VLOOKUP(ACOMPANHAMENTO_04[[#This Row],[MAT]],FUNCIONARIOS[],4,FALSE),"")</f>
        <v/>
      </c>
      <c r="F627" s="8"/>
      <c r="G627" s="7"/>
      <c r="H627" s="28" t="str">
        <f>IFERROR(VLOOKUP(ACOMPANHAMENTO_04[[#This Row],[COD.S]],TABELA_PRODUÇÃO[[COD]:[SERVIÇOS]],3,FALSE),"")</f>
        <v/>
      </c>
      <c r="I627" s="28" t="str">
        <f>IFERROR(VLOOKUP(ACOMPANHAMENTO_04[[#This Row],[COD.S]],TABELA_PRODUÇÃO[[COD]:[UND.]],4,FALSE),"")</f>
        <v/>
      </c>
      <c r="J627" s="141"/>
      <c r="K627" s="58"/>
      <c r="L627" s="9"/>
      <c r="M62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2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2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27" s="140">
        <f>ACOMPANHAMENTO_04[[#This Row],[QUANT]]</f>
        <v>0</v>
      </c>
    </row>
    <row r="628" spans="2:16" x14ac:dyDescent="0.25">
      <c r="B628" s="140" t="str">
        <f>IF(ACOMPANHAMENTO_04[[#This Row],[MAT]]="","",COUNTA($C$8:C628))</f>
        <v/>
      </c>
      <c r="C628" s="3"/>
      <c r="D628" s="28" t="str">
        <f>IFERROR(VLOOKUP(ACOMPANHAMENTO_04[[#This Row],[MAT]],FUNCIONARIOS[],3,FALSE),"")</f>
        <v/>
      </c>
      <c r="E628" s="28" t="str">
        <f>IFERROR(VLOOKUP(ACOMPANHAMENTO_04[[#This Row],[MAT]],FUNCIONARIOS[],4,FALSE),"")</f>
        <v/>
      </c>
      <c r="F628" s="8"/>
      <c r="G628" s="7"/>
      <c r="H628" s="28" t="str">
        <f>IFERROR(VLOOKUP(ACOMPANHAMENTO_04[[#This Row],[COD.S]],TABELA_PRODUÇÃO[[COD]:[SERVIÇOS]],3,FALSE),"")</f>
        <v/>
      </c>
      <c r="I628" s="28" t="str">
        <f>IFERROR(VLOOKUP(ACOMPANHAMENTO_04[[#This Row],[COD.S]],TABELA_PRODUÇÃO[[COD]:[UND.]],4,FALSE),"")</f>
        <v/>
      </c>
      <c r="J628" s="141"/>
      <c r="K628" s="58"/>
      <c r="L628" s="9"/>
      <c r="M62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2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2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28" s="140">
        <f>ACOMPANHAMENTO_04[[#This Row],[QUANT]]</f>
        <v>0</v>
      </c>
    </row>
    <row r="629" spans="2:16" x14ac:dyDescent="0.25">
      <c r="B629" s="140" t="str">
        <f>IF(ACOMPANHAMENTO_04[[#This Row],[MAT]]="","",COUNTA($C$8:C629))</f>
        <v/>
      </c>
      <c r="C629" s="3"/>
      <c r="D629" s="28" t="str">
        <f>IFERROR(VLOOKUP(ACOMPANHAMENTO_04[[#This Row],[MAT]],FUNCIONARIOS[],3,FALSE),"")</f>
        <v/>
      </c>
      <c r="E629" s="28" t="str">
        <f>IFERROR(VLOOKUP(ACOMPANHAMENTO_04[[#This Row],[MAT]],FUNCIONARIOS[],4,FALSE),"")</f>
        <v/>
      </c>
      <c r="F629" s="8"/>
      <c r="G629" s="7"/>
      <c r="H629" s="28" t="str">
        <f>IFERROR(VLOOKUP(ACOMPANHAMENTO_04[[#This Row],[COD.S]],TABELA_PRODUÇÃO[[COD]:[SERVIÇOS]],3,FALSE),"")</f>
        <v/>
      </c>
      <c r="I629" s="28" t="str">
        <f>IFERROR(VLOOKUP(ACOMPANHAMENTO_04[[#This Row],[COD.S]],TABELA_PRODUÇÃO[[COD]:[UND.]],4,FALSE),"")</f>
        <v/>
      </c>
      <c r="J629" s="141"/>
      <c r="K629" s="58"/>
      <c r="L629" s="9"/>
      <c r="M62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2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2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29" s="140">
        <f>ACOMPANHAMENTO_04[[#This Row],[QUANT]]</f>
        <v>0</v>
      </c>
    </row>
    <row r="630" spans="2:16" x14ac:dyDescent="0.25">
      <c r="B630" s="140" t="str">
        <f>IF(ACOMPANHAMENTO_04[[#This Row],[MAT]]="","",COUNTA($C$8:C630))</f>
        <v/>
      </c>
      <c r="C630" s="3"/>
      <c r="D630" s="28" t="str">
        <f>IFERROR(VLOOKUP(ACOMPANHAMENTO_04[[#This Row],[MAT]],FUNCIONARIOS[],3,FALSE),"")</f>
        <v/>
      </c>
      <c r="E630" s="28" t="str">
        <f>IFERROR(VLOOKUP(ACOMPANHAMENTO_04[[#This Row],[MAT]],FUNCIONARIOS[],4,FALSE),"")</f>
        <v/>
      </c>
      <c r="F630" s="8"/>
      <c r="G630" s="7"/>
      <c r="H630" s="28" t="str">
        <f>IFERROR(VLOOKUP(ACOMPANHAMENTO_04[[#This Row],[COD.S]],TABELA_PRODUÇÃO[[COD]:[SERVIÇOS]],3,FALSE),"")</f>
        <v/>
      </c>
      <c r="I630" s="28" t="str">
        <f>IFERROR(VLOOKUP(ACOMPANHAMENTO_04[[#This Row],[COD.S]],TABELA_PRODUÇÃO[[COD]:[UND.]],4,FALSE),"")</f>
        <v/>
      </c>
      <c r="J630" s="141"/>
      <c r="K630" s="58"/>
      <c r="L630" s="9"/>
      <c r="M63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3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3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30" s="140">
        <f>ACOMPANHAMENTO_04[[#This Row],[QUANT]]</f>
        <v>0</v>
      </c>
    </row>
    <row r="631" spans="2:16" x14ac:dyDescent="0.25">
      <c r="B631" s="140" t="str">
        <f>IF(ACOMPANHAMENTO_04[[#This Row],[MAT]]="","",COUNTA($C$8:C631))</f>
        <v/>
      </c>
      <c r="C631" s="3"/>
      <c r="D631" s="28" t="str">
        <f>IFERROR(VLOOKUP(ACOMPANHAMENTO_04[[#This Row],[MAT]],FUNCIONARIOS[],3,FALSE),"")</f>
        <v/>
      </c>
      <c r="E631" s="28" t="str">
        <f>IFERROR(VLOOKUP(ACOMPANHAMENTO_04[[#This Row],[MAT]],FUNCIONARIOS[],4,FALSE),"")</f>
        <v/>
      </c>
      <c r="F631" s="8"/>
      <c r="G631" s="7"/>
      <c r="H631" s="28" t="str">
        <f>IFERROR(VLOOKUP(ACOMPANHAMENTO_04[[#This Row],[COD.S]],TABELA_PRODUÇÃO[[COD]:[SERVIÇOS]],3,FALSE),"")</f>
        <v/>
      </c>
      <c r="I631" s="28" t="str">
        <f>IFERROR(VLOOKUP(ACOMPANHAMENTO_04[[#This Row],[COD.S]],TABELA_PRODUÇÃO[[COD]:[UND.]],4,FALSE),"")</f>
        <v/>
      </c>
      <c r="J631" s="141"/>
      <c r="K631" s="58"/>
      <c r="L631" s="9"/>
      <c r="M63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3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3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31" s="140">
        <f>ACOMPANHAMENTO_04[[#This Row],[QUANT]]</f>
        <v>0</v>
      </c>
    </row>
    <row r="632" spans="2:16" x14ac:dyDescent="0.25">
      <c r="B632" s="140" t="str">
        <f>IF(ACOMPANHAMENTO_04[[#This Row],[MAT]]="","",COUNTA($C$8:C632))</f>
        <v/>
      </c>
      <c r="C632" s="3"/>
      <c r="D632" s="28" t="str">
        <f>IFERROR(VLOOKUP(ACOMPANHAMENTO_04[[#This Row],[MAT]],FUNCIONARIOS[],3,FALSE),"")</f>
        <v/>
      </c>
      <c r="E632" s="28" t="str">
        <f>IFERROR(VLOOKUP(ACOMPANHAMENTO_04[[#This Row],[MAT]],FUNCIONARIOS[],4,FALSE),"")</f>
        <v/>
      </c>
      <c r="F632" s="8"/>
      <c r="G632" s="7"/>
      <c r="H632" s="28" t="str">
        <f>IFERROR(VLOOKUP(ACOMPANHAMENTO_04[[#This Row],[COD.S]],TABELA_PRODUÇÃO[[COD]:[SERVIÇOS]],3,FALSE),"")</f>
        <v/>
      </c>
      <c r="I632" s="28" t="str">
        <f>IFERROR(VLOOKUP(ACOMPANHAMENTO_04[[#This Row],[COD.S]],TABELA_PRODUÇÃO[[COD]:[UND.]],4,FALSE),"")</f>
        <v/>
      </c>
      <c r="J632" s="141"/>
      <c r="K632" s="58"/>
      <c r="L632" s="9"/>
      <c r="M63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3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3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32" s="140">
        <f>ACOMPANHAMENTO_04[[#This Row],[QUANT]]</f>
        <v>0</v>
      </c>
    </row>
    <row r="633" spans="2:16" x14ac:dyDescent="0.25">
      <c r="B633" s="140" t="str">
        <f>IF(ACOMPANHAMENTO_04[[#This Row],[MAT]]="","",COUNTA($C$8:C633))</f>
        <v/>
      </c>
      <c r="C633" s="3"/>
      <c r="D633" s="28" t="str">
        <f>IFERROR(VLOOKUP(ACOMPANHAMENTO_04[[#This Row],[MAT]],FUNCIONARIOS[],3,FALSE),"")</f>
        <v/>
      </c>
      <c r="E633" s="28" t="str">
        <f>IFERROR(VLOOKUP(ACOMPANHAMENTO_04[[#This Row],[MAT]],FUNCIONARIOS[],4,FALSE),"")</f>
        <v/>
      </c>
      <c r="F633" s="8"/>
      <c r="G633" s="7"/>
      <c r="H633" s="28" t="str">
        <f>IFERROR(VLOOKUP(ACOMPANHAMENTO_04[[#This Row],[COD.S]],TABELA_PRODUÇÃO[[COD]:[SERVIÇOS]],3,FALSE),"")</f>
        <v/>
      </c>
      <c r="I633" s="28" t="str">
        <f>IFERROR(VLOOKUP(ACOMPANHAMENTO_04[[#This Row],[COD.S]],TABELA_PRODUÇÃO[[COD]:[UND.]],4,FALSE),"")</f>
        <v/>
      </c>
      <c r="J633" s="141"/>
      <c r="K633" s="58"/>
      <c r="L633" s="9"/>
      <c r="M63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3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3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33" s="140">
        <f>ACOMPANHAMENTO_04[[#This Row],[QUANT]]</f>
        <v>0</v>
      </c>
    </row>
    <row r="634" spans="2:16" x14ac:dyDescent="0.25">
      <c r="B634" s="140" t="str">
        <f>IF(ACOMPANHAMENTO_04[[#This Row],[MAT]]="","",COUNTA($C$8:C634))</f>
        <v/>
      </c>
      <c r="C634" s="3"/>
      <c r="D634" s="28" t="str">
        <f>IFERROR(VLOOKUP(ACOMPANHAMENTO_04[[#This Row],[MAT]],FUNCIONARIOS[],3,FALSE),"")</f>
        <v/>
      </c>
      <c r="E634" s="28" t="str">
        <f>IFERROR(VLOOKUP(ACOMPANHAMENTO_04[[#This Row],[MAT]],FUNCIONARIOS[],4,FALSE),"")</f>
        <v/>
      </c>
      <c r="F634" s="8"/>
      <c r="G634" s="7"/>
      <c r="H634" s="28" t="str">
        <f>IFERROR(VLOOKUP(ACOMPANHAMENTO_04[[#This Row],[COD.S]],TABELA_PRODUÇÃO[[COD]:[SERVIÇOS]],3,FALSE),"")</f>
        <v/>
      </c>
      <c r="I634" s="28" t="str">
        <f>IFERROR(VLOOKUP(ACOMPANHAMENTO_04[[#This Row],[COD.S]],TABELA_PRODUÇÃO[[COD]:[UND.]],4,FALSE),"")</f>
        <v/>
      </c>
      <c r="J634" s="141"/>
      <c r="K634" s="58"/>
      <c r="L634" s="9"/>
      <c r="M63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3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3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34" s="140">
        <f>ACOMPANHAMENTO_04[[#This Row],[QUANT]]</f>
        <v>0</v>
      </c>
    </row>
    <row r="635" spans="2:16" x14ac:dyDescent="0.25">
      <c r="B635" s="140" t="str">
        <f>IF(ACOMPANHAMENTO_04[[#This Row],[MAT]]="","",COUNTA($C$8:C635))</f>
        <v/>
      </c>
      <c r="C635" s="3"/>
      <c r="D635" s="28" t="str">
        <f>IFERROR(VLOOKUP(ACOMPANHAMENTO_04[[#This Row],[MAT]],FUNCIONARIOS[],3,FALSE),"")</f>
        <v/>
      </c>
      <c r="E635" s="28" t="str">
        <f>IFERROR(VLOOKUP(ACOMPANHAMENTO_04[[#This Row],[MAT]],FUNCIONARIOS[],4,FALSE),"")</f>
        <v/>
      </c>
      <c r="F635" s="8"/>
      <c r="G635" s="7"/>
      <c r="H635" s="28" t="str">
        <f>IFERROR(VLOOKUP(ACOMPANHAMENTO_04[[#This Row],[COD.S]],TABELA_PRODUÇÃO[[COD]:[SERVIÇOS]],3,FALSE),"")</f>
        <v/>
      </c>
      <c r="I635" s="28" t="str">
        <f>IFERROR(VLOOKUP(ACOMPANHAMENTO_04[[#This Row],[COD.S]],TABELA_PRODUÇÃO[[COD]:[UND.]],4,FALSE),"")</f>
        <v/>
      </c>
      <c r="J635" s="141"/>
      <c r="K635" s="58"/>
      <c r="L635" s="9"/>
      <c r="M63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3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3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35" s="140">
        <f>ACOMPANHAMENTO_04[[#This Row],[QUANT]]</f>
        <v>0</v>
      </c>
    </row>
    <row r="636" spans="2:16" x14ac:dyDescent="0.25">
      <c r="B636" s="140" t="str">
        <f>IF(ACOMPANHAMENTO_04[[#This Row],[MAT]]="","",COUNTA($C$8:C636))</f>
        <v/>
      </c>
      <c r="C636" s="3"/>
      <c r="D636" s="28" t="str">
        <f>IFERROR(VLOOKUP(ACOMPANHAMENTO_04[[#This Row],[MAT]],FUNCIONARIOS[],3,FALSE),"")</f>
        <v/>
      </c>
      <c r="E636" s="28" t="str">
        <f>IFERROR(VLOOKUP(ACOMPANHAMENTO_04[[#This Row],[MAT]],FUNCIONARIOS[],4,FALSE),"")</f>
        <v/>
      </c>
      <c r="F636" s="8"/>
      <c r="G636" s="7"/>
      <c r="H636" s="28" t="str">
        <f>IFERROR(VLOOKUP(ACOMPANHAMENTO_04[[#This Row],[COD.S]],TABELA_PRODUÇÃO[[COD]:[SERVIÇOS]],3,FALSE),"")</f>
        <v/>
      </c>
      <c r="I636" s="28" t="str">
        <f>IFERROR(VLOOKUP(ACOMPANHAMENTO_04[[#This Row],[COD.S]],TABELA_PRODUÇÃO[[COD]:[UND.]],4,FALSE),"")</f>
        <v/>
      </c>
      <c r="J636" s="141"/>
      <c r="K636" s="58"/>
      <c r="L636" s="9"/>
      <c r="M63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3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3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36" s="140">
        <f>ACOMPANHAMENTO_04[[#This Row],[QUANT]]</f>
        <v>0</v>
      </c>
    </row>
    <row r="637" spans="2:16" x14ac:dyDescent="0.25">
      <c r="B637" s="140" t="str">
        <f>IF(ACOMPANHAMENTO_04[[#This Row],[MAT]]="","",COUNTA($C$8:C637))</f>
        <v/>
      </c>
      <c r="C637" s="3"/>
      <c r="D637" s="28" t="str">
        <f>IFERROR(VLOOKUP(ACOMPANHAMENTO_04[[#This Row],[MAT]],FUNCIONARIOS[],3,FALSE),"")</f>
        <v/>
      </c>
      <c r="E637" s="28" t="str">
        <f>IFERROR(VLOOKUP(ACOMPANHAMENTO_04[[#This Row],[MAT]],FUNCIONARIOS[],4,FALSE),"")</f>
        <v/>
      </c>
      <c r="F637" s="8"/>
      <c r="G637" s="7"/>
      <c r="H637" s="28" t="str">
        <f>IFERROR(VLOOKUP(ACOMPANHAMENTO_04[[#This Row],[COD.S]],TABELA_PRODUÇÃO[[COD]:[SERVIÇOS]],3,FALSE),"")</f>
        <v/>
      </c>
      <c r="I637" s="28" t="str">
        <f>IFERROR(VLOOKUP(ACOMPANHAMENTO_04[[#This Row],[COD.S]],TABELA_PRODUÇÃO[[COD]:[UND.]],4,FALSE),"")</f>
        <v/>
      </c>
      <c r="J637" s="141"/>
      <c r="K637" s="58"/>
      <c r="L637" s="9"/>
      <c r="M63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3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3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37" s="140">
        <f>ACOMPANHAMENTO_04[[#This Row],[QUANT]]</f>
        <v>0</v>
      </c>
    </row>
    <row r="638" spans="2:16" x14ac:dyDescent="0.25">
      <c r="B638" s="140" t="str">
        <f>IF(ACOMPANHAMENTO_04[[#This Row],[MAT]]="","",COUNTA($C$8:C638))</f>
        <v/>
      </c>
      <c r="C638" s="3"/>
      <c r="D638" s="28" t="str">
        <f>IFERROR(VLOOKUP(ACOMPANHAMENTO_04[[#This Row],[MAT]],FUNCIONARIOS[],3,FALSE),"")</f>
        <v/>
      </c>
      <c r="E638" s="28" t="str">
        <f>IFERROR(VLOOKUP(ACOMPANHAMENTO_04[[#This Row],[MAT]],FUNCIONARIOS[],4,FALSE),"")</f>
        <v/>
      </c>
      <c r="F638" s="8"/>
      <c r="G638" s="7"/>
      <c r="H638" s="28" t="str">
        <f>IFERROR(VLOOKUP(ACOMPANHAMENTO_04[[#This Row],[COD.S]],TABELA_PRODUÇÃO[[COD]:[SERVIÇOS]],3,FALSE),"")</f>
        <v/>
      </c>
      <c r="I638" s="28" t="str">
        <f>IFERROR(VLOOKUP(ACOMPANHAMENTO_04[[#This Row],[COD.S]],TABELA_PRODUÇÃO[[COD]:[UND.]],4,FALSE),"")</f>
        <v/>
      </c>
      <c r="J638" s="141"/>
      <c r="K638" s="58"/>
      <c r="L638" s="9"/>
      <c r="M63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3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3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38" s="140">
        <f>ACOMPANHAMENTO_04[[#This Row],[QUANT]]</f>
        <v>0</v>
      </c>
    </row>
    <row r="639" spans="2:16" x14ac:dyDescent="0.25">
      <c r="B639" s="140" t="str">
        <f>IF(ACOMPANHAMENTO_04[[#This Row],[MAT]]="","",COUNTA($C$8:C639))</f>
        <v/>
      </c>
      <c r="C639" s="3"/>
      <c r="D639" s="28" t="str">
        <f>IFERROR(VLOOKUP(ACOMPANHAMENTO_04[[#This Row],[MAT]],FUNCIONARIOS[],3,FALSE),"")</f>
        <v/>
      </c>
      <c r="E639" s="28" t="str">
        <f>IFERROR(VLOOKUP(ACOMPANHAMENTO_04[[#This Row],[MAT]],FUNCIONARIOS[],4,FALSE),"")</f>
        <v/>
      </c>
      <c r="F639" s="8"/>
      <c r="G639" s="7"/>
      <c r="H639" s="28" t="str">
        <f>IFERROR(VLOOKUP(ACOMPANHAMENTO_04[[#This Row],[COD.S]],TABELA_PRODUÇÃO[[COD]:[SERVIÇOS]],3,FALSE),"")</f>
        <v/>
      </c>
      <c r="I639" s="28" t="str">
        <f>IFERROR(VLOOKUP(ACOMPANHAMENTO_04[[#This Row],[COD.S]],TABELA_PRODUÇÃO[[COD]:[UND.]],4,FALSE),"")</f>
        <v/>
      </c>
      <c r="J639" s="141"/>
      <c r="K639" s="58"/>
      <c r="L639" s="9"/>
      <c r="M63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3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3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39" s="140">
        <f>ACOMPANHAMENTO_04[[#This Row],[QUANT]]</f>
        <v>0</v>
      </c>
    </row>
    <row r="640" spans="2:16" x14ac:dyDescent="0.25">
      <c r="B640" s="140" t="str">
        <f>IF(ACOMPANHAMENTO_04[[#This Row],[MAT]]="","",COUNTA($C$8:C640))</f>
        <v/>
      </c>
      <c r="C640" s="3"/>
      <c r="D640" s="28" t="str">
        <f>IFERROR(VLOOKUP(ACOMPANHAMENTO_04[[#This Row],[MAT]],FUNCIONARIOS[],3,FALSE),"")</f>
        <v/>
      </c>
      <c r="E640" s="28" t="str">
        <f>IFERROR(VLOOKUP(ACOMPANHAMENTO_04[[#This Row],[MAT]],FUNCIONARIOS[],4,FALSE),"")</f>
        <v/>
      </c>
      <c r="F640" s="8"/>
      <c r="G640" s="7"/>
      <c r="H640" s="28" t="str">
        <f>IFERROR(VLOOKUP(ACOMPANHAMENTO_04[[#This Row],[COD.S]],TABELA_PRODUÇÃO[[COD]:[SERVIÇOS]],3,FALSE),"")</f>
        <v/>
      </c>
      <c r="I640" s="28" t="str">
        <f>IFERROR(VLOOKUP(ACOMPANHAMENTO_04[[#This Row],[COD.S]],TABELA_PRODUÇÃO[[COD]:[UND.]],4,FALSE),"")</f>
        <v/>
      </c>
      <c r="J640" s="141"/>
      <c r="K640" s="58"/>
      <c r="L640" s="9"/>
      <c r="M64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4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4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40" s="140">
        <f>ACOMPANHAMENTO_04[[#This Row],[QUANT]]</f>
        <v>0</v>
      </c>
    </row>
    <row r="641" spans="2:16" x14ac:dyDescent="0.25">
      <c r="B641" s="140" t="str">
        <f>IF(ACOMPANHAMENTO_04[[#This Row],[MAT]]="","",COUNTA($C$8:C641))</f>
        <v/>
      </c>
      <c r="C641" s="3"/>
      <c r="D641" s="28" t="str">
        <f>IFERROR(VLOOKUP(ACOMPANHAMENTO_04[[#This Row],[MAT]],FUNCIONARIOS[],3,FALSE),"")</f>
        <v/>
      </c>
      <c r="E641" s="28" t="str">
        <f>IFERROR(VLOOKUP(ACOMPANHAMENTO_04[[#This Row],[MAT]],FUNCIONARIOS[],4,FALSE),"")</f>
        <v/>
      </c>
      <c r="F641" s="8"/>
      <c r="G641" s="7"/>
      <c r="H641" s="28" t="str">
        <f>IFERROR(VLOOKUP(ACOMPANHAMENTO_04[[#This Row],[COD.S]],TABELA_PRODUÇÃO[[COD]:[SERVIÇOS]],3,FALSE),"")</f>
        <v/>
      </c>
      <c r="I641" s="28" t="str">
        <f>IFERROR(VLOOKUP(ACOMPANHAMENTO_04[[#This Row],[COD.S]],TABELA_PRODUÇÃO[[COD]:[UND.]],4,FALSE),"")</f>
        <v/>
      </c>
      <c r="J641" s="141"/>
      <c r="K641" s="58"/>
      <c r="L641" s="9"/>
      <c r="M64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4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4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41" s="140">
        <f>ACOMPANHAMENTO_04[[#This Row],[QUANT]]</f>
        <v>0</v>
      </c>
    </row>
    <row r="642" spans="2:16" x14ac:dyDescent="0.25">
      <c r="B642" s="140" t="str">
        <f>IF(ACOMPANHAMENTO_04[[#This Row],[MAT]]="","",COUNTA($C$8:C642))</f>
        <v/>
      </c>
      <c r="C642" s="3"/>
      <c r="D642" s="28" t="str">
        <f>IFERROR(VLOOKUP(ACOMPANHAMENTO_04[[#This Row],[MAT]],FUNCIONARIOS[],3,FALSE),"")</f>
        <v/>
      </c>
      <c r="E642" s="28" t="str">
        <f>IFERROR(VLOOKUP(ACOMPANHAMENTO_04[[#This Row],[MAT]],FUNCIONARIOS[],4,FALSE),"")</f>
        <v/>
      </c>
      <c r="F642" s="8"/>
      <c r="G642" s="7"/>
      <c r="H642" s="28" t="str">
        <f>IFERROR(VLOOKUP(ACOMPANHAMENTO_04[[#This Row],[COD.S]],TABELA_PRODUÇÃO[[COD]:[SERVIÇOS]],3,FALSE),"")</f>
        <v/>
      </c>
      <c r="I642" s="28" t="str">
        <f>IFERROR(VLOOKUP(ACOMPANHAMENTO_04[[#This Row],[COD.S]],TABELA_PRODUÇÃO[[COD]:[UND.]],4,FALSE),"")</f>
        <v/>
      </c>
      <c r="J642" s="141"/>
      <c r="K642" s="58"/>
      <c r="L642" s="9"/>
      <c r="M64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4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4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42" s="140">
        <f>ACOMPANHAMENTO_04[[#This Row],[QUANT]]</f>
        <v>0</v>
      </c>
    </row>
    <row r="643" spans="2:16" x14ac:dyDescent="0.25">
      <c r="B643" s="140" t="str">
        <f>IF(ACOMPANHAMENTO_04[[#This Row],[MAT]]="","",COUNTA($C$8:C643))</f>
        <v/>
      </c>
      <c r="C643" s="3"/>
      <c r="D643" s="28" t="str">
        <f>IFERROR(VLOOKUP(ACOMPANHAMENTO_04[[#This Row],[MAT]],FUNCIONARIOS[],3,FALSE),"")</f>
        <v/>
      </c>
      <c r="E643" s="28" t="str">
        <f>IFERROR(VLOOKUP(ACOMPANHAMENTO_04[[#This Row],[MAT]],FUNCIONARIOS[],4,FALSE),"")</f>
        <v/>
      </c>
      <c r="F643" s="8"/>
      <c r="G643" s="7"/>
      <c r="H643" s="28" t="str">
        <f>IFERROR(VLOOKUP(ACOMPANHAMENTO_04[[#This Row],[COD.S]],TABELA_PRODUÇÃO[[COD]:[SERVIÇOS]],3,FALSE),"")</f>
        <v/>
      </c>
      <c r="I643" s="28" t="str">
        <f>IFERROR(VLOOKUP(ACOMPANHAMENTO_04[[#This Row],[COD.S]],TABELA_PRODUÇÃO[[COD]:[UND.]],4,FALSE),"")</f>
        <v/>
      </c>
      <c r="J643" s="141"/>
      <c r="K643" s="58"/>
      <c r="L643" s="9"/>
      <c r="M64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4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4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43" s="140">
        <f>ACOMPANHAMENTO_04[[#This Row],[QUANT]]</f>
        <v>0</v>
      </c>
    </row>
    <row r="644" spans="2:16" x14ac:dyDescent="0.25">
      <c r="B644" s="140" t="str">
        <f>IF(ACOMPANHAMENTO_04[[#This Row],[MAT]]="","",COUNTA($C$8:C644))</f>
        <v/>
      </c>
      <c r="C644" s="3"/>
      <c r="D644" s="28" t="str">
        <f>IFERROR(VLOOKUP(ACOMPANHAMENTO_04[[#This Row],[MAT]],FUNCIONARIOS[],3,FALSE),"")</f>
        <v/>
      </c>
      <c r="E644" s="28" t="str">
        <f>IFERROR(VLOOKUP(ACOMPANHAMENTO_04[[#This Row],[MAT]],FUNCIONARIOS[],4,FALSE),"")</f>
        <v/>
      </c>
      <c r="F644" s="8"/>
      <c r="G644" s="7"/>
      <c r="H644" s="28" t="str">
        <f>IFERROR(VLOOKUP(ACOMPANHAMENTO_04[[#This Row],[COD.S]],TABELA_PRODUÇÃO[[COD]:[SERVIÇOS]],3,FALSE),"")</f>
        <v/>
      </c>
      <c r="I644" s="28" t="str">
        <f>IFERROR(VLOOKUP(ACOMPANHAMENTO_04[[#This Row],[COD.S]],TABELA_PRODUÇÃO[[COD]:[UND.]],4,FALSE),"")</f>
        <v/>
      </c>
      <c r="J644" s="141"/>
      <c r="K644" s="58"/>
      <c r="L644" s="9"/>
      <c r="M64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4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4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44" s="140">
        <f>ACOMPANHAMENTO_04[[#This Row],[QUANT]]</f>
        <v>0</v>
      </c>
    </row>
    <row r="645" spans="2:16" x14ac:dyDescent="0.25">
      <c r="B645" s="140" t="str">
        <f>IF(ACOMPANHAMENTO_04[[#This Row],[MAT]]="","",COUNTA($C$8:C645))</f>
        <v/>
      </c>
      <c r="C645" s="3"/>
      <c r="D645" s="28" t="str">
        <f>IFERROR(VLOOKUP(ACOMPANHAMENTO_04[[#This Row],[MAT]],FUNCIONARIOS[],3,FALSE),"")</f>
        <v/>
      </c>
      <c r="E645" s="28" t="str">
        <f>IFERROR(VLOOKUP(ACOMPANHAMENTO_04[[#This Row],[MAT]],FUNCIONARIOS[],4,FALSE),"")</f>
        <v/>
      </c>
      <c r="F645" s="8"/>
      <c r="G645" s="7"/>
      <c r="H645" s="28" t="str">
        <f>IFERROR(VLOOKUP(ACOMPANHAMENTO_04[[#This Row],[COD.S]],TABELA_PRODUÇÃO[[COD]:[SERVIÇOS]],3,FALSE),"")</f>
        <v/>
      </c>
      <c r="I645" s="28" t="str">
        <f>IFERROR(VLOOKUP(ACOMPANHAMENTO_04[[#This Row],[COD.S]],TABELA_PRODUÇÃO[[COD]:[UND.]],4,FALSE),"")</f>
        <v/>
      </c>
      <c r="J645" s="141"/>
      <c r="K645" s="58"/>
      <c r="L645" s="9"/>
      <c r="M64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4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4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45" s="140">
        <f>ACOMPANHAMENTO_04[[#This Row],[QUANT]]</f>
        <v>0</v>
      </c>
    </row>
    <row r="646" spans="2:16" x14ac:dyDescent="0.25">
      <c r="B646" s="140" t="str">
        <f>IF(ACOMPANHAMENTO_04[[#This Row],[MAT]]="","",COUNTA($C$8:C646))</f>
        <v/>
      </c>
      <c r="C646" s="3"/>
      <c r="D646" s="28" t="str">
        <f>IFERROR(VLOOKUP(ACOMPANHAMENTO_04[[#This Row],[MAT]],FUNCIONARIOS[],3,FALSE),"")</f>
        <v/>
      </c>
      <c r="E646" s="28" t="str">
        <f>IFERROR(VLOOKUP(ACOMPANHAMENTO_04[[#This Row],[MAT]],FUNCIONARIOS[],4,FALSE),"")</f>
        <v/>
      </c>
      <c r="F646" s="8"/>
      <c r="G646" s="7"/>
      <c r="H646" s="28" t="str">
        <f>IFERROR(VLOOKUP(ACOMPANHAMENTO_04[[#This Row],[COD.S]],TABELA_PRODUÇÃO[[COD]:[SERVIÇOS]],3,FALSE),"")</f>
        <v/>
      </c>
      <c r="I646" s="28" t="str">
        <f>IFERROR(VLOOKUP(ACOMPANHAMENTO_04[[#This Row],[COD.S]],TABELA_PRODUÇÃO[[COD]:[UND.]],4,FALSE),"")</f>
        <v/>
      </c>
      <c r="J646" s="141"/>
      <c r="K646" s="58"/>
      <c r="L646" s="9"/>
      <c r="M64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4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4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46" s="140">
        <f>ACOMPANHAMENTO_04[[#This Row],[QUANT]]</f>
        <v>0</v>
      </c>
    </row>
    <row r="647" spans="2:16" x14ac:dyDescent="0.25">
      <c r="B647" s="140" t="str">
        <f>IF(ACOMPANHAMENTO_04[[#This Row],[MAT]]="","",COUNTA($C$8:C647))</f>
        <v/>
      </c>
      <c r="C647" s="3"/>
      <c r="D647" s="28" t="str">
        <f>IFERROR(VLOOKUP(ACOMPANHAMENTO_04[[#This Row],[MAT]],FUNCIONARIOS[],3,FALSE),"")</f>
        <v/>
      </c>
      <c r="E647" s="28" t="str">
        <f>IFERROR(VLOOKUP(ACOMPANHAMENTO_04[[#This Row],[MAT]],FUNCIONARIOS[],4,FALSE),"")</f>
        <v/>
      </c>
      <c r="F647" s="8"/>
      <c r="G647" s="7"/>
      <c r="H647" s="28" t="str">
        <f>IFERROR(VLOOKUP(ACOMPANHAMENTO_04[[#This Row],[COD.S]],TABELA_PRODUÇÃO[[COD]:[SERVIÇOS]],3,FALSE),"")</f>
        <v/>
      </c>
      <c r="I647" s="28" t="str">
        <f>IFERROR(VLOOKUP(ACOMPANHAMENTO_04[[#This Row],[COD.S]],TABELA_PRODUÇÃO[[COD]:[UND.]],4,FALSE),"")</f>
        <v/>
      </c>
      <c r="J647" s="141"/>
      <c r="K647" s="58"/>
      <c r="L647" s="9"/>
      <c r="M64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4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4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47" s="140">
        <f>ACOMPANHAMENTO_04[[#This Row],[QUANT]]</f>
        <v>0</v>
      </c>
    </row>
    <row r="648" spans="2:16" x14ac:dyDescent="0.25">
      <c r="B648" s="140" t="str">
        <f>IF(ACOMPANHAMENTO_04[[#This Row],[MAT]]="","",COUNTA($C$8:C648))</f>
        <v/>
      </c>
      <c r="C648" s="3"/>
      <c r="D648" s="28" t="str">
        <f>IFERROR(VLOOKUP(ACOMPANHAMENTO_04[[#This Row],[MAT]],FUNCIONARIOS[],3,FALSE),"")</f>
        <v/>
      </c>
      <c r="E648" s="28" t="str">
        <f>IFERROR(VLOOKUP(ACOMPANHAMENTO_04[[#This Row],[MAT]],FUNCIONARIOS[],4,FALSE),"")</f>
        <v/>
      </c>
      <c r="F648" s="8"/>
      <c r="G648" s="7"/>
      <c r="H648" s="28" t="str">
        <f>IFERROR(VLOOKUP(ACOMPANHAMENTO_04[[#This Row],[COD.S]],TABELA_PRODUÇÃO[[COD]:[SERVIÇOS]],3,FALSE),"")</f>
        <v/>
      </c>
      <c r="I648" s="28" t="str">
        <f>IFERROR(VLOOKUP(ACOMPANHAMENTO_04[[#This Row],[COD.S]],TABELA_PRODUÇÃO[[COD]:[UND.]],4,FALSE),"")</f>
        <v/>
      </c>
      <c r="J648" s="141"/>
      <c r="K648" s="58"/>
      <c r="L648" s="9"/>
      <c r="M64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4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4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48" s="140">
        <f>ACOMPANHAMENTO_04[[#This Row],[QUANT]]</f>
        <v>0</v>
      </c>
    </row>
    <row r="649" spans="2:16" x14ac:dyDescent="0.25">
      <c r="B649" s="140" t="str">
        <f>IF(ACOMPANHAMENTO_04[[#This Row],[MAT]]="","",COUNTA($C$8:C649))</f>
        <v/>
      </c>
      <c r="C649" s="3"/>
      <c r="D649" s="28" t="str">
        <f>IFERROR(VLOOKUP(ACOMPANHAMENTO_04[[#This Row],[MAT]],FUNCIONARIOS[],3,FALSE),"")</f>
        <v/>
      </c>
      <c r="E649" s="28" t="str">
        <f>IFERROR(VLOOKUP(ACOMPANHAMENTO_04[[#This Row],[MAT]],FUNCIONARIOS[],4,FALSE),"")</f>
        <v/>
      </c>
      <c r="F649" s="8"/>
      <c r="G649" s="7"/>
      <c r="H649" s="28" t="str">
        <f>IFERROR(VLOOKUP(ACOMPANHAMENTO_04[[#This Row],[COD.S]],TABELA_PRODUÇÃO[[COD]:[SERVIÇOS]],3,FALSE),"")</f>
        <v/>
      </c>
      <c r="I649" s="28" t="str">
        <f>IFERROR(VLOOKUP(ACOMPANHAMENTO_04[[#This Row],[COD.S]],TABELA_PRODUÇÃO[[COD]:[UND.]],4,FALSE),"")</f>
        <v/>
      </c>
      <c r="J649" s="141"/>
      <c r="K649" s="58"/>
      <c r="L649" s="9"/>
      <c r="M64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4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4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49" s="140">
        <f>ACOMPANHAMENTO_04[[#This Row],[QUANT]]</f>
        <v>0</v>
      </c>
    </row>
    <row r="650" spans="2:16" x14ac:dyDescent="0.25">
      <c r="B650" s="140" t="str">
        <f>IF(ACOMPANHAMENTO_04[[#This Row],[MAT]]="","",COUNTA($C$8:C650))</f>
        <v/>
      </c>
      <c r="C650" s="3"/>
      <c r="D650" s="28" t="str">
        <f>IFERROR(VLOOKUP(ACOMPANHAMENTO_04[[#This Row],[MAT]],FUNCIONARIOS[],3,FALSE),"")</f>
        <v/>
      </c>
      <c r="E650" s="28" t="str">
        <f>IFERROR(VLOOKUP(ACOMPANHAMENTO_04[[#This Row],[MAT]],FUNCIONARIOS[],4,FALSE),"")</f>
        <v/>
      </c>
      <c r="F650" s="8"/>
      <c r="G650" s="7"/>
      <c r="H650" s="28" t="str">
        <f>IFERROR(VLOOKUP(ACOMPANHAMENTO_04[[#This Row],[COD.S]],TABELA_PRODUÇÃO[[COD]:[SERVIÇOS]],3,FALSE),"")</f>
        <v/>
      </c>
      <c r="I650" s="28" t="str">
        <f>IFERROR(VLOOKUP(ACOMPANHAMENTO_04[[#This Row],[COD.S]],TABELA_PRODUÇÃO[[COD]:[UND.]],4,FALSE),"")</f>
        <v/>
      </c>
      <c r="J650" s="141"/>
      <c r="K650" s="58"/>
      <c r="L650" s="9"/>
      <c r="M65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5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5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50" s="140">
        <f>ACOMPANHAMENTO_04[[#This Row],[QUANT]]</f>
        <v>0</v>
      </c>
    </row>
    <row r="651" spans="2:16" x14ac:dyDescent="0.25">
      <c r="B651" s="140" t="str">
        <f>IF(ACOMPANHAMENTO_04[[#This Row],[MAT]]="","",COUNTA($C$8:C651))</f>
        <v/>
      </c>
      <c r="C651" s="3"/>
      <c r="D651" s="28" t="str">
        <f>IFERROR(VLOOKUP(ACOMPANHAMENTO_04[[#This Row],[MAT]],FUNCIONARIOS[],3,FALSE),"")</f>
        <v/>
      </c>
      <c r="E651" s="28" t="str">
        <f>IFERROR(VLOOKUP(ACOMPANHAMENTO_04[[#This Row],[MAT]],FUNCIONARIOS[],4,FALSE),"")</f>
        <v/>
      </c>
      <c r="F651" s="8"/>
      <c r="G651" s="7"/>
      <c r="H651" s="28" t="str">
        <f>IFERROR(VLOOKUP(ACOMPANHAMENTO_04[[#This Row],[COD.S]],TABELA_PRODUÇÃO[[COD]:[SERVIÇOS]],3,FALSE),"")</f>
        <v/>
      </c>
      <c r="I651" s="28" t="str">
        <f>IFERROR(VLOOKUP(ACOMPANHAMENTO_04[[#This Row],[COD.S]],TABELA_PRODUÇÃO[[COD]:[UND.]],4,FALSE),"")</f>
        <v/>
      </c>
      <c r="J651" s="141"/>
      <c r="K651" s="58"/>
      <c r="L651" s="9"/>
      <c r="M65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5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5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51" s="140">
        <f>ACOMPANHAMENTO_04[[#This Row],[QUANT]]</f>
        <v>0</v>
      </c>
    </row>
    <row r="652" spans="2:16" x14ac:dyDescent="0.25">
      <c r="B652" s="140" t="str">
        <f>IF(ACOMPANHAMENTO_04[[#This Row],[MAT]]="","",COUNTA($C$8:C652))</f>
        <v/>
      </c>
      <c r="C652" s="3"/>
      <c r="D652" s="28" t="str">
        <f>IFERROR(VLOOKUP(ACOMPANHAMENTO_04[[#This Row],[MAT]],FUNCIONARIOS[],3,FALSE),"")</f>
        <v/>
      </c>
      <c r="E652" s="28" t="str">
        <f>IFERROR(VLOOKUP(ACOMPANHAMENTO_04[[#This Row],[MAT]],FUNCIONARIOS[],4,FALSE),"")</f>
        <v/>
      </c>
      <c r="F652" s="8"/>
      <c r="G652" s="7"/>
      <c r="H652" s="28" t="str">
        <f>IFERROR(VLOOKUP(ACOMPANHAMENTO_04[[#This Row],[COD.S]],TABELA_PRODUÇÃO[[COD]:[SERVIÇOS]],3,FALSE),"")</f>
        <v/>
      </c>
      <c r="I652" s="28" t="str">
        <f>IFERROR(VLOOKUP(ACOMPANHAMENTO_04[[#This Row],[COD.S]],TABELA_PRODUÇÃO[[COD]:[UND.]],4,FALSE),"")</f>
        <v/>
      </c>
      <c r="J652" s="141"/>
      <c r="K652" s="58"/>
      <c r="L652" s="9"/>
      <c r="M65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5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5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52" s="140">
        <f>ACOMPANHAMENTO_04[[#This Row],[QUANT]]</f>
        <v>0</v>
      </c>
    </row>
    <row r="653" spans="2:16" x14ac:dyDescent="0.25">
      <c r="B653" s="140" t="str">
        <f>IF(ACOMPANHAMENTO_04[[#This Row],[MAT]]="","",COUNTA($C$8:C653))</f>
        <v/>
      </c>
      <c r="C653" s="3"/>
      <c r="D653" s="28" t="str">
        <f>IFERROR(VLOOKUP(ACOMPANHAMENTO_04[[#This Row],[MAT]],FUNCIONARIOS[],3,FALSE),"")</f>
        <v/>
      </c>
      <c r="E653" s="28" t="str">
        <f>IFERROR(VLOOKUP(ACOMPANHAMENTO_04[[#This Row],[MAT]],FUNCIONARIOS[],4,FALSE),"")</f>
        <v/>
      </c>
      <c r="F653" s="8"/>
      <c r="G653" s="7"/>
      <c r="H653" s="28" t="str">
        <f>IFERROR(VLOOKUP(ACOMPANHAMENTO_04[[#This Row],[COD.S]],TABELA_PRODUÇÃO[[COD]:[SERVIÇOS]],3,FALSE),"")</f>
        <v/>
      </c>
      <c r="I653" s="28" t="str">
        <f>IFERROR(VLOOKUP(ACOMPANHAMENTO_04[[#This Row],[COD.S]],TABELA_PRODUÇÃO[[COD]:[UND.]],4,FALSE),"")</f>
        <v/>
      </c>
      <c r="J653" s="141"/>
      <c r="K653" s="58"/>
      <c r="L653" s="9"/>
      <c r="M65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5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5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53" s="140">
        <f>ACOMPANHAMENTO_04[[#This Row],[QUANT]]</f>
        <v>0</v>
      </c>
    </row>
    <row r="654" spans="2:16" x14ac:dyDescent="0.25">
      <c r="B654" s="140" t="str">
        <f>IF(ACOMPANHAMENTO_04[[#This Row],[MAT]]="","",COUNTA($C$8:C654))</f>
        <v/>
      </c>
      <c r="C654" s="3"/>
      <c r="D654" s="28" t="str">
        <f>IFERROR(VLOOKUP(ACOMPANHAMENTO_04[[#This Row],[MAT]],FUNCIONARIOS[],3,FALSE),"")</f>
        <v/>
      </c>
      <c r="E654" s="28" t="str">
        <f>IFERROR(VLOOKUP(ACOMPANHAMENTO_04[[#This Row],[MAT]],FUNCIONARIOS[],4,FALSE),"")</f>
        <v/>
      </c>
      <c r="F654" s="8"/>
      <c r="G654" s="7"/>
      <c r="H654" s="28" t="str">
        <f>IFERROR(VLOOKUP(ACOMPANHAMENTO_04[[#This Row],[COD.S]],TABELA_PRODUÇÃO[[COD]:[SERVIÇOS]],3,FALSE),"")</f>
        <v/>
      </c>
      <c r="I654" s="28" t="str">
        <f>IFERROR(VLOOKUP(ACOMPANHAMENTO_04[[#This Row],[COD.S]],TABELA_PRODUÇÃO[[COD]:[UND.]],4,FALSE),"")</f>
        <v/>
      </c>
      <c r="J654" s="141"/>
      <c r="K654" s="58"/>
      <c r="L654" s="9"/>
      <c r="M65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5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5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54" s="140">
        <f>ACOMPANHAMENTO_04[[#This Row],[QUANT]]</f>
        <v>0</v>
      </c>
    </row>
    <row r="655" spans="2:16" x14ac:dyDescent="0.25">
      <c r="B655" s="140" t="str">
        <f>IF(ACOMPANHAMENTO_04[[#This Row],[MAT]]="","",COUNTA($C$8:C655))</f>
        <v/>
      </c>
      <c r="C655" s="3"/>
      <c r="D655" s="28" t="str">
        <f>IFERROR(VLOOKUP(ACOMPANHAMENTO_04[[#This Row],[MAT]],FUNCIONARIOS[],3,FALSE),"")</f>
        <v/>
      </c>
      <c r="E655" s="28" t="str">
        <f>IFERROR(VLOOKUP(ACOMPANHAMENTO_04[[#This Row],[MAT]],FUNCIONARIOS[],4,FALSE),"")</f>
        <v/>
      </c>
      <c r="F655" s="8"/>
      <c r="G655" s="7"/>
      <c r="H655" s="28" t="str">
        <f>IFERROR(VLOOKUP(ACOMPANHAMENTO_04[[#This Row],[COD.S]],TABELA_PRODUÇÃO[[COD]:[SERVIÇOS]],3,FALSE),"")</f>
        <v/>
      </c>
      <c r="I655" s="28" t="str">
        <f>IFERROR(VLOOKUP(ACOMPANHAMENTO_04[[#This Row],[COD.S]],TABELA_PRODUÇÃO[[COD]:[UND.]],4,FALSE),"")</f>
        <v/>
      </c>
      <c r="J655" s="141"/>
      <c r="K655" s="58"/>
      <c r="L655" s="9"/>
      <c r="M65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5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5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55" s="140">
        <f>ACOMPANHAMENTO_04[[#This Row],[QUANT]]</f>
        <v>0</v>
      </c>
    </row>
    <row r="656" spans="2:16" x14ac:dyDescent="0.25">
      <c r="B656" s="140" t="str">
        <f>IF(ACOMPANHAMENTO_04[[#This Row],[MAT]]="","",COUNTA($C$8:C656))</f>
        <v/>
      </c>
      <c r="C656" s="3"/>
      <c r="D656" s="28" t="str">
        <f>IFERROR(VLOOKUP(ACOMPANHAMENTO_04[[#This Row],[MAT]],FUNCIONARIOS[],3,FALSE),"")</f>
        <v/>
      </c>
      <c r="E656" s="28" t="str">
        <f>IFERROR(VLOOKUP(ACOMPANHAMENTO_04[[#This Row],[MAT]],FUNCIONARIOS[],4,FALSE),"")</f>
        <v/>
      </c>
      <c r="F656" s="8"/>
      <c r="G656" s="7"/>
      <c r="H656" s="28" t="str">
        <f>IFERROR(VLOOKUP(ACOMPANHAMENTO_04[[#This Row],[COD.S]],TABELA_PRODUÇÃO[[COD]:[SERVIÇOS]],3,FALSE),"")</f>
        <v/>
      </c>
      <c r="I656" s="28" t="str">
        <f>IFERROR(VLOOKUP(ACOMPANHAMENTO_04[[#This Row],[COD.S]],TABELA_PRODUÇÃO[[COD]:[UND.]],4,FALSE),"")</f>
        <v/>
      </c>
      <c r="J656" s="141"/>
      <c r="K656" s="58"/>
      <c r="L656" s="9"/>
      <c r="M65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5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5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56" s="140">
        <f>ACOMPANHAMENTO_04[[#This Row],[QUANT]]</f>
        <v>0</v>
      </c>
    </row>
    <row r="657" spans="2:16" x14ac:dyDescent="0.25">
      <c r="B657" s="140" t="str">
        <f>IF(ACOMPANHAMENTO_04[[#This Row],[MAT]]="","",COUNTA($C$8:C657))</f>
        <v/>
      </c>
      <c r="C657" s="3"/>
      <c r="D657" s="28" t="str">
        <f>IFERROR(VLOOKUP(ACOMPANHAMENTO_04[[#This Row],[MAT]],FUNCIONARIOS[],3,FALSE),"")</f>
        <v/>
      </c>
      <c r="E657" s="28" t="str">
        <f>IFERROR(VLOOKUP(ACOMPANHAMENTO_04[[#This Row],[MAT]],FUNCIONARIOS[],4,FALSE),"")</f>
        <v/>
      </c>
      <c r="F657" s="8"/>
      <c r="G657" s="7"/>
      <c r="H657" s="28" t="str">
        <f>IFERROR(VLOOKUP(ACOMPANHAMENTO_04[[#This Row],[COD.S]],TABELA_PRODUÇÃO[[COD]:[SERVIÇOS]],3,FALSE),"")</f>
        <v/>
      </c>
      <c r="I657" s="28" t="str">
        <f>IFERROR(VLOOKUP(ACOMPANHAMENTO_04[[#This Row],[COD.S]],TABELA_PRODUÇÃO[[COD]:[UND.]],4,FALSE),"")</f>
        <v/>
      </c>
      <c r="J657" s="141"/>
      <c r="K657" s="58"/>
      <c r="L657" s="9"/>
      <c r="M65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5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5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57" s="140">
        <f>ACOMPANHAMENTO_04[[#This Row],[QUANT]]</f>
        <v>0</v>
      </c>
    </row>
    <row r="658" spans="2:16" x14ac:dyDescent="0.25">
      <c r="B658" s="140" t="str">
        <f>IF(ACOMPANHAMENTO_04[[#This Row],[MAT]]="","",COUNTA($C$8:C658))</f>
        <v/>
      </c>
      <c r="C658" s="3"/>
      <c r="D658" s="28" t="str">
        <f>IFERROR(VLOOKUP(ACOMPANHAMENTO_04[[#This Row],[MAT]],FUNCIONARIOS[],3,FALSE),"")</f>
        <v/>
      </c>
      <c r="E658" s="28" t="str">
        <f>IFERROR(VLOOKUP(ACOMPANHAMENTO_04[[#This Row],[MAT]],FUNCIONARIOS[],4,FALSE),"")</f>
        <v/>
      </c>
      <c r="F658" s="8"/>
      <c r="G658" s="7"/>
      <c r="H658" s="28" t="str">
        <f>IFERROR(VLOOKUP(ACOMPANHAMENTO_04[[#This Row],[COD.S]],TABELA_PRODUÇÃO[[COD]:[SERVIÇOS]],3,FALSE),"")</f>
        <v/>
      </c>
      <c r="I658" s="28" t="str">
        <f>IFERROR(VLOOKUP(ACOMPANHAMENTO_04[[#This Row],[COD.S]],TABELA_PRODUÇÃO[[COD]:[UND.]],4,FALSE),"")</f>
        <v/>
      </c>
      <c r="J658" s="141"/>
      <c r="K658" s="58"/>
      <c r="L658" s="9"/>
      <c r="M65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5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5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58" s="140">
        <f>ACOMPANHAMENTO_04[[#This Row],[QUANT]]</f>
        <v>0</v>
      </c>
    </row>
    <row r="659" spans="2:16" x14ac:dyDescent="0.25">
      <c r="B659" s="140" t="str">
        <f>IF(ACOMPANHAMENTO_04[[#This Row],[MAT]]="","",COUNTA($C$8:C659))</f>
        <v/>
      </c>
      <c r="C659" s="3"/>
      <c r="D659" s="28" t="str">
        <f>IFERROR(VLOOKUP(ACOMPANHAMENTO_04[[#This Row],[MAT]],FUNCIONARIOS[],3,FALSE),"")</f>
        <v/>
      </c>
      <c r="E659" s="28" t="str">
        <f>IFERROR(VLOOKUP(ACOMPANHAMENTO_04[[#This Row],[MAT]],FUNCIONARIOS[],4,FALSE),"")</f>
        <v/>
      </c>
      <c r="F659" s="8"/>
      <c r="G659" s="7"/>
      <c r="H659" s="28" t="str">
        <f>IFERROR(VLOOKUP(ACOMPANHAMENTO_04[[#This Row],[COD.S]],TABELA_PRODUÇÃO[[COD]:[SERVIÇOS]],3,FALSE),"")</f>
        <v/>
      </c>
      <c r="I659" s="28" t="str">
        <f>IFERROR(VLOOKUP(ACOMPANHAMENTO_04[[#This Row],[COD.S]],TABELA_PRODUÇÃO[[COD]:[UND.]],4,FALSE),"")</f>
        <v/>
      </c>
      <c r="J659" s="141"/>
      <c r="K659" s="58"/>
      <c r="L659" s="9"/>
      <c r="M65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5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5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59" s="140">
        <f>ACOMPANHAMENTO_04[[#This Row],[QUANT]]</f>
        <v>0</v>
      </c>
    </row>
    <row r="660" spans="2:16" x14ac:dyDescent="0.25">
      <c r="B660" s="140" t="str">
        <f>IF(ACOMPANHAMENTO_04[[#This Row],[MAT]]="","",COUNTA($C$8:C660))</f>
        <v/>
      </c>
      <c r="C660" s="3"/>
      <c r="D660" s="28" t="str">
        <f>IFERROR(VLOOKUP(ACOMPANHAMENTO_04[[#This Row],[MAT]],FUNCIONARIOS[],3,FALSE),"")</f>
        <v/>
      </c>
      <c r="E660" s="28" t="str">
        <f>IFERROR(VLOOKUP(ACOMPANHAMENTO_04[[#This Row],[MAT]],FUNCIONARIOS[],4,FALSE),"")</f>
        <v/>
      </c>
      <c r="F660" s="8"/>
      <c r="G660" s="7"/>
      <c r="H660" s="28" t="str">
        <f>IFERROR(VLOOKUP(ACOMPANHAMENTO_04[[#This Row],[COD.S]],TABELA_PRODUÇÃO[[COD]:[SERVIÇOS]],3,FALSE),"")</f>
        <v/>
      </c>
      <c r="I660" s="28" t="str">
        <f>IFERROR(VLOOKUP(ACOMPANHAMENTO_04[[#This Row],[COD.S]],TABELA_PRODUÇÃO[[COD]:[UND.]],4,FALSE),"")</f>
        <v/>
      </c>
      <c r="J660" s="141"/>
      <c r="K660" s="58"/>
      <c r="L660" s="9"/>
      <c r="M66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6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6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60" s="140">
        <f>ACOMPANHAMENTO_04[[#This Row],[QUANT]]</f>
        <v>0</v>
      </c>
    </row>
    <row r="661" spans="2:16" x14ac:dyDescent="0.25">
      <c r="B661" s="140" t="str">
        <f>IF(ACOMPANHAMENTO_04[[#This Row],[MAT]]="","",COUNTA($C$8:C661))</f>
        <v/>
      </c>
      <c r="C661" s="3"/>
      <c r="D661" s="28" t="str">
        <f>IFERROR(VLOOKUP(ACOMPANHAMENTO_04[[#This Row],[MAT]],FUNCIONARIOS[],3,FALSE),"")</f>
        <v/>
      </c>
      <c r="E661" s="28" t="str">
        <f>IFERROR(VLOOKUP(ACOMPANHAMENTO_04[[#This Row],[MAT]],FUNCIONARIOS[],4,FALSE),"")</f>
        <v/>
      </c>
      <c r="F661" s="8"/>
      <c r="G661" s="7"/>
      <c r="H661" s="28" t="str">
        <f>IFERROR(VLOOKUP(ACOMPANHAMENTO_04[[#This Row],[COD.S]],TABELA_PRODUÇÃO[[COD]:[SERVIÇOS]],3,FALSE),"")</f>
        <v/>
      </c>
      <c r="I661" s="28" t="str">
        <f>IFERROR(VLOOKUP(ACOMPANHAMENTO_04[[#This Row],[COD.S]],TABELA_PRODUÇÃO[[COD]:[UND.]],4,FALSE),"")</f>
        <v/>
      </c>
      <c r="J661" s="141"/>
      <c r="K661" s="58"/>
      <c r="L661" s="9"/>
      <c r="M66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6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6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61" s="140">
        <f>ACOMPANHAMENTO_04[[#This Row],[QUANT]]</f>
        <v>0</v>
      </c>
    </row>
    <row r="662" spans="2:16" x14ac:dyDescent="0.25">
      <c r="B662" s="140" t="str">
        <f>IF(ACOMPANHAMENTO_04[[#This Row],[MAT]]="","",COUNTA($C$8:C662))</f>
        <v/>
      </c>
      <c r="C662" s="3"/>
      <c r="D662" s="28" t="str">
        <f>IFERROR(VLOOKUP(ACOMPANHAMENTO_04[[#This Row],[MAT]],FUNCIONARIOS[],3,FALSE),"")</f>
        <v/>
      </c>
      <c r="E662" s="28" t="str">
        <f>IFERROR(VLOOKUP(ACOMPANHAMENTO_04[[#This Row],[MAT]],FUNCIONARIOS[],4,FALSE),"")</f>
        <v/>
      </c>
      <c r="F662" s="8"/>
      <c r="G662" s="7"/>
      <c r="H662" s="28" t="str">
        <f>IFERROR(VLOOKUP(ACOMPANHAMENTO_04[[#This Row],[COD.S]],TABELA_PRODUÇÃO[[COD]:[SERVIÇOS]],3,FALSE),"")</f>
        <v/>
      </c>
      <c r="I662" s="28" t="str">
        <f>IFERROR(VLOOKUP(ACOMPANHAMENTO_04[[#This Row],[COD.S]],TABELA_PRODUÇÃO[[COD]:[UND.]],4,FALSE),"")</f>
        <v/>
      </c>
      <c r="J662" s="141"/>
      <c r="K662" s="58"/>
      <c r="L662" s="9"/>
      <c r="M66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6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6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62" s="140">
        <f>ACOMPANHAMENTO_04[[#This Row],[QUANT]]</f>
        <v>0</v>
      </c>
    </row>
    <row r="663" spans="2:16" x14ac:dyDescent="0.25">
      <c r="B663" s="140" t="str">
        <f>IF(ACOMPANHAMENTO_04[[#This Row],[MAT]]="","",COUNTA($C$8:C663))</f>
        <v/>
      </c>
      <c r="C663" s="3"/>
      <c r="D663" s="28" t="str">
        <f>IFERROR(VLOOKUP(ACOMPANHAMENTO_04[[#This Row],[MAT]],FUNCIONARIOS[],3,FALSE),"")</f>
        <v/>
      </c>
      <c r="E663" s="28" t="str">
        <f>IFERROR(VLOOKUP(ACOMPANHAMENTO_04[[#This Row],[MAT]],FUNCIONARIOS[],4,FALSE),"")</f>
        <v/>
      </c>
      <c r="F663" s="8"/>
      <c r="G663" s="7"/>
      <c r="H663" s="28" t="str">
        <f>IFERROR(VLOOKUP(ACOMPANHAMENTO_04[[#This Row],[COD.S]],TABELA_PRODUÇÃO[[COD]:[SERVIÇOS]],3,FALSE),"")</f>
        <v/>
      </c>
      <c r="I663" s="28" t="str">
        <f>IFERROR(VLOOKUP(ACOMPANHAMENTO_04[[#This Row],[COD.S]],TABELA_PRODUÇÃO[[COD]:[UND.]],4,FALSE),"")</f>
        <v/>
      </c>
      <c r="J663" s="141"/>
      <c r="K663" s="58"/>
      <c r="L663" s="9"/>
      <c r="M66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6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6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63" s="140">
        <f>ACOMPANHAMENTO_04[[#This Row],[QUANT]]</f>
        <v>0</v>
      </c>
    </row>
    <row r="664" spans="2:16" x14ac:dyDescent="0.25">
      <c r="B664" s="140" t="str">
        <f>IF(ACOMPANHAMENTO_04[[#This Row],[MAT]]="","",COUNTA($C$8:C664))</f>
        <v/>
      </c>
      <c r="C664" s="3"/>
      <c r="D664" s="28" t="str">
        <f>IFERROR(VLOOKUP(ACOMPANHAMENTO_04[[#This Row],[MAT]],FUNCIONARIOS[],3,FALSE),"")</f>
        <v/>
      </c>
      <c r="E664" s="28" t="str">
        <f>IFERROR(VLOOKUP(ACOMPANHAMENTO_04[[#This Row],[MAT]],FUNCIONARIOS[],4,FALSE),"")</f>
        <v/>
      </c>
      <c r="F664" s="8"/>
      <c r="G664" s="7"/>
      <c r="H664" s="28" t="str">
        <f>IFERROR(VLOOKUP(ACOMPANHAMENTO_04[[#This Row],[COD.S]],TABELA_PRODUÇÃO[[COD]:[SERVIÇOS]],3,FALSE),"")</f>
        <v/>
      </c>
      <c r="I664" s="28" t="str">
        <f>IFERROR(VLOOKUP(ACOMPANHAMENTO_04[[#This Row],[COD.S]],TABELA_PRODUÇÃO[[COD]:[UND.]],4,FALSE),"")</f>
        <v/>
      </c>
      <c r="J664" s="141"/>
      <c r="K664" s="58"/>
      <c r="L664" s="9"/>
      <c r="M66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6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6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64" s="140">
        <f>ACOMPANHAMENTO_04[[#This Row],[QUANT]]</f>
        <v>0</v>
      </c>
    </row>
    <row r="665" spans="2:16" x14ac:dyDescent="0.25">
      <c r="B665" s="140" t="str">
        <f>IF(ACOMPANHAMENTO_04[[#This Row],[MAT]]="","",COUNTA($C$8:C665))</f>
        <v/>
      </c>
      <c r="C665" s="3"/>
      <c r="D665" s="28" t="str">
        <f>IFERROR(VLOOKUP(ACOMPANHAMENTO_04[[#This Row],[MAT]],FUNCIONARIOS[],3,FALSE),"")</f>
        <v/>
      </c>
      <c r="E665" s="28" t="str">
        <f>IFERROR(VLOOKUP(ACOMPANHAMENTO_04[[#This Row],[MAT]],FUNCIONARIOS[],4,FALSE),"")</f>
        <v/>
      </c>
      <c r="F665" s="8"/>
      <c r="G665" s="7"/>
      <c r="H665" s="28" t="str">
        <f>IFERROR(VLOOKUP(ACOMPANHAMENTO_04[[#This Row],[COD.S]],TABELA_PRODUÇÃO[[COD]:[SERVIÇOS]],3,FALSE),"")</f>
        <v/>
      </c>
      <c r="I665" s="28" t="str">
        <f>IFERROR(VLOOKUP(ACOMPANHAMENTO_04[[#This Row],[COD.S]],TABELA_PRODUÇÃO[[COD]:[UND.]],4,FALSE),"")</f>
        <v/>
      </c>
      <c r="J665" s="141"/>
      <c r="K665" s="58"/>
      <c r="L665" s="9"/>
      <c r="M66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6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6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65" s="140">
        <f>ACOMPANHAMENTO_04[[#This Row],[QUANT]]</f>
        <v>0</v>
      </c>
    </row>
    <row r="666" spans="2:16" x14ac:dyDescent="0.25">
      <c r="B666" s="140" t="str">
        <f>IF(ACOMPANHAMENTO_04[[#This Row],[MAT]]="","",COUNTA($C$8:C666))</f>
        <v/>
      </c>
      <c r="C666" s="3"/>
      <c r="D666" s="28" t="str">
        <f>IFERROR(VLOOKUP(ACOMPANHAMENTO_04[[#This Row],[MAT]],FUNCIONARIOS[],3,FALSE),"")</f>
        <v/>
      </c>
      <c r="E666" s="28" t="str">
        <f>IFERROR(VLOOKUP(ACOMPANHAMENTO_04[[#This Row],[MAT]],FUNCIONARIOS[],4,FALSE),"")</f>
        <v/>
      </c>
      <c r="F666" s="8"/>
      <c r="G666" s="7"/>
      <c r="H666" s="28" t="str">
        <f>IFERROR(VLOOKUP(ACOMPANHAMENTO_04[[#This Row],[COD.S]],TABELA_PRODUÇÃO[[COD]:[SERVIÇOS]],3,FALSE),"")</f>
        <v/>
      </c>
      <c r="I666" s="28" t="str">
        <f>IFERROR(VLOOKUP(ACOMPANHAMENTO_04[[#This Row],[COD.S]],TABELA_PRODUÇÃO[[COD]:[UND.]],4,FALSE),"")</f>
        <v/>
      </c>
      <c r="J666" s="141"/>
      <c r="K666" s="58"/>
      <c r="L666" s="9"/>
      <c r="M66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6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6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66" s="140">
        <f>ACOMPANHAMENTO_04[[#This Row],[QUANT]]</f>
        <v>0</v>
      </c>
    </row>
    <row r="667" spans="2:16" x14ac:dyDescent="0.25">
      <c r="B667" s="140" t="str">
        <f>IF(ACOMPANHAMENTO_04[[#This Row],[MAT]]="","",COUNTA($C$8:C667))</f>
        <v/>
      </c>
      <c r="C667" s="3"/>
      <c r="D667" s="28" t="str">
        <f>IFERROR(VLOOKUP(ACOMPANHAMENTO_04[[#This Row],[MAT]],FUNCIONARIOS[],3,FALSE),"")</f>
        <v/>
      </c>
      <c r="E667" s="28" t="str">
        <f>IFERROR(VLOOKUP(ACOMPANHAMENTO_04[[#This Row],[MAT]],FUNCIONARIOS[],4,FALSE),"")</f>
        <v/>
      </c>
      <c r="F667" s="8"/>
      <c r="G667" s="7"/>
      <c r="H667" s="28" t="str">
        <f>IFERROR(VLOOKUP(ACOMPANHAMENTO_04[[#This Row],[COD.S]],TABELA_PRODUÇÃO[[COD]:[SERVIÇOS]],3,FALSE),"")</f>
        <v/>
      </c>
      <c r="I667" s="28" t="str">
        <f>IFERROR(VLOOKUP(ACOMPANHAMENTO_04[[#This Row],[COD.S]],TABELA_PRODUÇÃO[[COD]:[UND.]],4,FALSE),"")</f>
        <v/>
      </c>
      <c r="J667" s="141"/>
      <c r="K667" s="58"/>
      <c r="L667" s="9"/>
      <c r="M66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6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6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67" s="140">
        <f>ACOMPANHAMENTO_04[[#This Row],[QUANT]]</f>
        <v>0</v>
      </c>
    </row>
    <row r="668" spans="2:16" x14ac:dyDescent="0.25">
      <c r="B668" s="140" t="str">
        <f>IF(ACOMPANHAMENTO_04[[#This Row],[MAT]]="","",COUNTA($C$8:C668))</f>
        <v/>
      </c>
      <c r="C668" s="3"/>
      <c r="D668" s="28" t="str">
        <f>IFERROR(VLOOKUP(ACOMPANHAMENTO_04[[#This Row],[MAT]],FUNCIONARIOS[],3,FALSE),"")</f>
        <v/>
      </c>
      <c r="E668" s="28" t="str">
        <f>IFERROR(VLOOKUP(ACOMPANHAMENTO_04[[#This Row],[MAT]],FUNCIONARIOS[],4,FALSE),"")</f>
        <v/>
      </c>
      <c r="F668" s="8"/>
      <c r="G668" s="7"/>
      <c r="H668" s="28" t="str">
        <f>IFERROR(VLOOKUP(ACOMPANHAMENTO_04[[#This Row],[COD.S]],TABELA_PRODUÇÃO[[COD]:[SERVIÇOS]],3,FALSE),"")</f>
        <v/>
      </c>
      <c r="I668" s="28" t="str">
        <f>IFERROR(VLOOKUP(ACOMPANHAMENTO_04[[#This Row],[COD.S]],TABELA_PRODUÇÃO[[COD]:[UND.]],4,FALSE),"")</f>
        <v/>
      </c>
      <c r="J668" s="141"/>
      <c r="K668" s="58"/>
      <c r="L668" s="9"/>
      <c r="M66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6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6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68" s="140">
        <f>ACOMPANHAMENTO_04[[#This Row],[QUANT]]</f>
        <v>0</v>
      </c>
    </row>
    <row r="669" spans="2:16" x14ac:dyDescent="0.25">
      <c r="B669" s="140" t="str">
        <f>IF(ACOMPANHAMENTO_04[[#This Row],[MAT]]="","",COUNTA($C$8:C669))</f>
        <v/>
      </c>
      <c r="C669" s="3"/>
      <c r="D669" s="28" t="str">
        <f>IFERROR(VLOOKUP(ACOMPANHAMENTO_04[[#This Row],[MAT]],FUNCIONARIOS[],3,FALSE),"")</f>
        <v/>
      </c>
      <c r="E669" s="28" t="str">
        <f>IFERROR(VLOOKUP(ACOMPANHAMENTO_04[[#This Row],[MAT]],FUNCIONARIOS[],4,FALSE),"")</f>
        <v/>
      </c>
      <c r="F669" s="8"/>
      <c r="G669" s="7"/>
      <c r="H669" s="28" t="str">
        <f>IFERROR(VLOOKUP(ACOMPANHAMENTO_04[[#This Row],[COD.S]],TABELA_PRODUÇÃO[[COD]:[SERVIÇOS]],3,FALSE),"")</f>
        <v/>
      </c>
      <c r="I669" s="28" t="str">
        <f>IFERROR(VLOOKUP(ACOMPANHAMENTO_04[[#This Row],[COD.S]],TABELA_PRODUÇÃO[[COD]:[UND.]],4,FALSE),"")</f>
        <v/>
      </c>
      <c r="J669" s="141"/>
      <c r="K669" s="58"/>
      <c r="L669" s="9"/>
      <c r="M66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6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6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69" s="140">
        <f>ACOMPANHAMENTO_04[[#This Row],[QUANT]]</f>
        <v>0</v>
      </c>
    </row>
    <row r="670" spans="2:16" x14ac:dyDescent="0.25">
      <c r="B670" s="140" t="str">
        <f>IF(ACOMPANHAMENTO_04[[#This Row],[MAT]]="","",COUNTA($C$8:C670))</f>
        <v/>
      </c>
      <c r="C670" s="3"/>
      <c r="D670" s="28" t="str">
        <f>IFERROR(VLOOKUP(ACOMPANHAMENTO_04[[#This Row],[MAT]],FUNCIONARIOS[],3,FALSE),"")</f>
        <v/>
      </c>
      <c r="E670" s="28" t="str">
        <f>IFERROR(VLOOKUP(ACOMPANHAMENTO_04[[#This Row],[MAT]],FUNCIONARIOS[],4,FALSE),"")</f>
        <v/>
      </c>
      <c r="F670" s="8"/>
      <c r="G670" s="7"/>
      <c r="H670" s="28" t="str">
        <f>IFERROR(VLOOKUP(ACOMPANHAMENTO_04[[#This Row],[COD.S]],TABELA_PRODUÇÃO[[COD]:[SERVIÇOS]],3,FALSE),"")</f>
        <v/>
      </c>
      <c r="I670" s="28" t="str">
        <f>IFERROR(VLOOKUP(ACOMPANHAMENTO_04[[#This Row],[COD.S]],TABELA_PRODUÇÃO[[COD]:[UND.]],4,FALSE),"")</f>
        <v/>
      </c>
      <c r="J670" s="141"/>
      <c r="K670" s="58"/>
      <c r="L670" s="9"/>
      <c r="M67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7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7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70" s="140">
        <f>ACOMPANHAMENTO_04[[#This Row],[QUANT]]</f>
        <v>0</v>
      </c>
    </row>
    <row r="671" spans="2:16" x14ac:dyDescent="0.25">
      <c r="B671" s="140" t="str">
        <f>IF(ACOMPANHAMENTO_04[[#This Row],[MAT]]="","",COUNTA($C$8:C671))</f>
        <v/>
      </c>
      <c r="C671" s="3"/>
      <c r="D671" s="28" t="str">
        <f>IFERROR(VLOOKUP(ACOMPANHAMENTO_04[[#This Row],[MAT]],FUNCIONARIOS[],3,FALSE),"")</f>
        <v/>
      </c>
      <c r="E671" s="28" t="str">
        <f>IFERROR(VLOOKUP(ACOMPANHAMENTO_04[[#This Row],[MAT]],FUNCIONARIOS[],4,FALSE),"")</f>
        <v/>
      </c>
      <c r="F671" s="8"/>
      <c r="G671" s="7"/>
      <c r="H671" s="28" t="str">
        <f>IFERROR(VLOOKUP(ACOMPANHAMENTO_04[[#This Row],[COD.S]],TABELA_PRODUÇÃO[[COD]:[SERVIÇOS]],3,FALSE),"")</f>
        <v/>
      </c>
      <c r="I671" s="28" t="str">
        <f>IFERROR(VLOOKUP(ACOMPANHAMENTO_04[[#This Row],[COD.S]],TABELA_PRODUÇÃO[[COD]:[UND.]],4,FALSE),"")</f>
        <v/>
      </c>
      <c r="J671" s="141"/>
      <c r="K671" s="58"/>
      <c r="L671" s="9"/>
      <c r="M67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7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7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71" s="140">
        <f>ACOMPANHAMENTO_04[[#This Row],[QUANT]]</f>
        <v>0</v>
      </c>
    </row>
    <row r="672" spans="2:16" x14ac:dyDescent="0.25">
      <c r="B672" s="140" t="str">
        <f>IF(ACOMPANHAMENTO_04[[#This Row],[MAT]]="","",COUNTA($C$8:C672))</f>
        <v/>
      </c>
      <c r="C672" s="3"/>
      <c r="D672" s="28" t="str">
        <f>IFERROR(VLOOKUP(ACOMPANHAMENTO_04[[#This Row],[MAT]],FUNCIONARIOS[],3,FALSE),"")</f>
        <v/>
      </c>
      <c r="E672" s="28" t="str">
        <f>IFERROR(VLOOKUP(ACOMPANHAMENTO_04[[#This Row],[MAT]],FUNCIONARIOS[],4,FALSE),"")</f>
        <v/>
      </c>
      <c r="F672" s="8"/>
      <c r="G672" s="7"/>
      <c r="H672" s="28" t="str">
        <f>IFERROR(VLOOKUP(ACOMPANHAMENTO_04[[#This Row],[COD.S]],TABELA_PRODUÇÃO[[COD]:[SERVIÇOS]],3,FALSE),"")</f>
        <v/>
      </c>
      <c r="I672" s="28" t="str">
        <f>IFERROR(VLOOKUP(ACOMPANHAMENTO_04[[#This Row],[COD.S]],TABELA_PRODUÇÃO[[COD]:[UND.]],4,FALSE),"")</f>
        <v/>
      </c>
      <c r="J672" s="141"/>
      <c r="K672" s="58"/>
      <c r="L672" s="9"/>
      <c r="M67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7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7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72" s="140">
        <f>ACOMPANHAMENTO_04[[#This Row],[QUANT]]</f>
        <v>0</v>
      </c>
    </row>
    <row r="673" spans="2:16" x14ac:dyDescent="0.25">
      <c r="B673" s="140" t="str">
        <f>IF(ACOMPANHAMENTO_04[[#This Row],[MAT]]="","",COUNTA($C$8:C673))</f>
        <v/>
      </c>
      <c r="C673" s="3"/>
      <c r="D673" s="28" t="str">
        <f>IFERROR(VLOOKUP(ACOMPANHAMENTO_04[[#This Row],[MAT]],FUNCIONARIOS[],3,FALSE),"")</f>
        <v/>
      </c>
      <c r="E673" s="28" t="str">
        <f>IFERROR(VLOOKUP(ACOMPANHAMENTO_04[[#This Row],[MAT]],FUNCIONARIOS[],4,FALSE),"")</f>
        <v/>
      </c>
      <c r="F673" s="8"/>
      <c r="G673" s="7"/>
      <c r="H673" s="28" t="str">
        <f>IFERROR(VLOOKUP(ACOMPANHAMENTO_04[[#This Row],[COD.S]],TABELA_PRODUÇÃO[[COD]:[SERVIÇOS]],3,FALSE),"")</f>
        <v/>
      </c>
      <c r="I673" s="28" t="str">
        <f>IFERROR(VLOOKUP(ACOMPANHAMENTO_04[[#This Row],[COD.S]],TABELA_PRODUÇÃO[[COD]:[UND.]],4,FALSE),"")</f>
        <v/>
      </c>
      <c r="J673" s="141"/>
      <c r="K673" s="58"/>
      <c r="L673" s="9"/>
      <c r="M67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7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7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73" s="140">
        <f>ACOMPANHAMENTO_04[[#This Row],[QUANT]]</f>
        <v>0</v>
      </c>
    </row>
    <row r="674" spans="2:16" x14ac:dyDescent="0.25">
      <c r="B674" s="140" t="str">
        <f>IF(ACOMPANHAMENTO_04[[#This Row],[MAT]]="","",COUNTA($C$8:C674))</f>
        <v/>
      </c>
      <c r="C674" s="3"/>
      <c r="D674" s="28" t="str">
        <f>IFERROR(VLOOKUP(ACOMPANHAMENTO_04[[#This Row],[MAT]],FUNCIONARIOS[],3,FALSE),"")</f>
        <v/>
      </c>
      <c r="E674" s="28" t="str">
        <f>IFERROR(VLOOKUP(ACOMPANHAMENTO_04[[#This Row],[MAT]],FUNCIONARIOS[],4,FALSE),"")</f>
        <v/>
      </c>
      <c r="F674" s="8"/>
      <c r="G674" s="7"/>
      <c r="H674" s="28" t="str">
        <f>IFERROR(VLOOKUP(ACOMPANHAMENTO_04[[#This Row],[COD.S]],TABELA_PRODUÇÃO[[COD]:[SERVIÇOS]],3,FALSE),"")</f>
        <v/>
      </c>
      <c r="I674" s="28" t="str">
        <f>IFERROR(VLOOKUP(ACOMPANHAMENTO_04[[#This Row],[COD.S]],TABELA_PRODUÇÃO[[COD]:[UND.]],4,FALSE),"")</f>
        <v/>
      </c>
      <c r="J674" s="141"/>
      <c r="K674" s="58"/>
      <c r="L674" s="9"/>
      <c r="M67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7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7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74" s="140">
        <f>ACOMPANHAMENTO_04[[#This Row],[QUANT]]</f>
        <v>0</v>
      </c>
    </row>
    <row r="675" spans="2:16" x14ac:dyDescent="0.25">
      <c r="B675" s="140" t="str">
        <f>IF(ACOMPANHAMENTO_04[[#This Row],[MAT]]="","",COUNTA($C$8:C675))</f>
        <v/>
      </c>
      <c r="C675" s="3"/>
      <c r="D675" s="28" t="str">
        <f>IFERROR(VLOOKUP(ACOMPANHAMENTO_04[[#This Row],[MAT]],FUNCIONARIOS[],3,FALSE),"")</f>
        <v/>
      </c>
      <c r="E675" s="28" t="str">
        <f>IFERROR(VLOOKUP(ACOMPANHAMENTO_04[[#This Row],[MAT]],FUNCIONARIOS[],4,FALSE),"")</f>
        <v/>
      </c>
      <c r="F675" s="8"/>
      <c r="G675" s="7"/>
      <c r="H675" s="28" t="str">
        <f>IFERROR(VLOOKUP(ACOMPANHAMENTO_04[[#This Row],[COD.S]],TABELA_PRODUÇÃO[[COD]:[SERVIÇOS]],3,FALSE),"")</f>
        <v/>
      </c>
      <c r="I675" s="28" t="str">
        <f>IFERROR(VLOOKUP(ACOMPANHAMENTO_04[[#This Row],[COD.S]],TABELA_PRODUÇÃO[[COD]:[UND.]],4,FALSE),"")</f>
        <v/>
      </c>
      <c r="J675" s="141"/>
      <c r="K675" s="58"/>
      <c r="L675" s="9"/>
      <c r="M67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7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7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75" s="140">
        <f>ACOMPANHAMENTO_04[[#This Row],[QUANT]]</f>
        <v>0</v>
      </c>
    </row>
    <row r="676" spans="2:16" x14ac:dyDescent="0.25">
      <c r="B676" s="140" t="str">
        <f>IF(ACOMPANHAMENTO_04[[#This Row],[MAT]]="","",COUNTA($C$8:C676))</f>
        <v/>
      </c>
      <c r="C676" s="3"/>
      <c r="D676" s="28" t="str">
        <f>IFERROR(VLOOKUP(ACOMPANHAMENTO_04[[#This Row],[MAT]],FUNCIONARIOS[],3,FALSE),"")</f>
        <v/>
      </c>
      <c r="E676" s="28" t="str">
        <f>IFERROR(VLOOKUP(ACOMPANHAMENTO_04[[#This Row],[MAT]],FUNCIONARIOS[],4,FALSE),"")</f>
        <v/>
      </c>
      <c r="F676" s="8"/>
      <c r="G676" s="7"/>
      <c r="H676" s="28" t="str">
        <f>IFERROR(VLOOKUP(ACOMPANHAMENTO_04[[#This Row],[COD.S]],TABELA_PRODUÇÃO[[COD]:[SERVIÇOS]],3,FALSE),"")</f>
        <v/>
      </c>
      <c r="I676" s="28" t="str">
        <f>IFERROR(VLOOKUP(ACOMPANHAMENTO_04[[#This Row],[COD.S]],TABELA_PRODUÇÃO[[COD]:[UND.]],4,FALSE),"")</f>
        <v/>
      </c>
      <c r="J676" s="141"/>
      <c r="K676" s="58"/>
      <c r="L676" s="9"/>
      <c r="M67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7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7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76" s="140">
        <f>ACOMPANHAMENTO_04[[#This Row],[QUANT]]</f>
        <v>0</v>
      </c>
    </row>
    <row r="677" spans="2:16" x14ac:dyDescent="0.25">
      <c r="B677" s="140" t="str">
        <f>IF(ACOMPANHAMENTO_04[[#This Row],[MAT]]="","",COUNTA($C$8:C677))</f>
        <v/>
      </c>
      <c r="C677" s="3"/>
      <c r="D677" s="28" t="str">
        <f>IFERROR(VLOOKUP(ACOMPANHAMENTO_04[[#This Row],[MAT]],FUNCIONARIOS[],3,FALSE),"")</f>
        <v/>
      </c>
      <c r="E677" s="28" t="str">
        <f>IFERROR(VLOOKUP(ACOMPANHAMENTO_04[[#This Row],[MAT]],FUNCIONARIOS[],4,FALSE),"")</f>
        <v/>
      </c>
      <c r="F677" s="8"/>
      <c r="G677" s="7"/>
      <c r="H677" s="28" t="str">
        <f>IFERROR(VLOOKUP(ACOMPANHAMENTO_04[[#This Row],[COD.S]],TABELA_PRODUÇÃO[[COD]:[SERVIÇOS]],3,FALSE),"")</f>
        <v/>
      </c>
      <c r="I677" s="28" t="str">
        <f>IFERROR(VLOOKUP(ACOMPANHAMENTO_04[[#This Row],[COD.S]],TABELA_PRODUÇÃO[[COD]:[UND.]],4,FALSE),"")</f>
        <v/>
      </c>
      <c r="J677" s="141"/>
      <c r="K677" s="58"/>
      <c r="L677" s="9"/>
      <c r="M67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7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7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77" s="140">
        <f>ACOMPANHAMENTO_04[[#This Row],[QUANT]]</f>
        <v>0</v>
      </c>
    </row>
    <row r="678" spans="2:16" x14ac:dyDescent="0.25">
      <c r="B678" s="140" t="str">
        <f>IF(ACOMPANHAMENTO_04[[#This Row],[MAT]]="","",COUNTA($C$8:C678))</f>
        <v/>
      </c>
      <c r="C678" s="3"/>
      <c r="D678" s="28" t="str">
        <f>IFERROR(VLOOKUP(ACOMPANHAMENTO_04[[#This Row],[MAT]],FUNCIONARIOS[],3,FALSE),"")</f>
        <v/>
      </c>
      <c r="E678" s="28" t="str">
        <f>IFERROR(VLOOKUP(ACOMPANHAMENTO_04[[#This Row],[MAT]],FUNCIONARIOS[],4,FALSE),"")</f>
        <v/>
      </c>
      <c r="F678" s="8"/>
      <c r="G678" s="7"/>
      <c r="H678" s="28" t="str">
        <f>IFERROR(VLOOKUP(ACOMPANHAMENTO_04[[#This Row],[COD.S]],TABELA_PRODUÇÃO[[COD]:[SERVIÇOS]],3,FALSE),"")</f>
        <v/>
      </c>
      <c r="I678" s="28" t="str">
        <f>IFERROR(VLOOKUP(ACOMPANHAMENTO_04[[#This Row],[COD.S]],TABELA_PRODUÇÃO[[COD]:[UND.]],4,FALSE),"")</f>
        <v/>
      </c>
      <c r="J678" s="141"/>
      <c r="K678" s="58"/>
      <c r="L678" s="9"/>
      <c r="M67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7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7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78" s="140">
        <f>ACOMPANHAMENTO_04[[#This Row],[QUANT]]</f>
        <v>0</v>
      </c>
    </row>
    <row r="679" spans="2:16" x14ac:dyDescent="0.25">
      <c r="B679" s="140" t="str">
        <f>IF(ACOMPANHAMENTO_04[[#This Row],[MAT]]="","",COUNTA($C$8:C679))</f>
        <v/>
      </c>
      <c r="C679" s="3"/>
      <c r="D679" s="28" t="str">
        <f>IFERROR(VLOOKUP(ACOMPANHAMENTO_04[[#This Row],[MAT]],FUNCIONARIOS[],3,FALSE),"")</f>
        <v/>
      </c>
      <c r="E679" s="28" t="str">
        <f>IFERROR(VLOOKUP(ACOMPANHAMENTO_04[[#This Row],[MAT]],FUNCIONARIOS[],4,FALSE),"")</f>
        <v/>
      </c>
      <c r="F679" s="8"/>
      <c r="G679" s="7"/>
      <c r="H679" s="28" t="str">
        <f>IFERROR(VLOOKUP(ACOMPANHAMENTO_04[[#This Row],[COD.S]],TABELA_PRODUÇÃO[[COD]:[SERVIÇOS]],3,FALSE),"")</f>
        <v/>
      </c>
      <c r="I679" s="28" t="str">
        <f>IFERROR(VLOOKUP(ACOMPANHAMENTO_04[[#This Row],[COD.S]],TABELA_PRODUÇÃO[[COD]:[UND.]],4,FALSE),"")</f>
        <v/>
      </c>
      <c r="J679" s="141"/>
      <c r="K679" s="58"/>
      <c r="L679" s="9"/>
      <c r="M67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7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7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79" s="140">
        <f>ACOMPANHAMENTO_04[[#This Row],[QUANT]]</f>
        <v>0</v>
      </c>
    </row>
    <row r="680" spans="2:16" x14ac:dyDescent="0.25">
      <c r="B680" s="140" t="str">
        <f>IF(ACOMPANHAMENTO_04[[#This Row],[MAT]]="","",COUNTA($C$8:C680))</f>
        <v/>
      </c>
      <c r="C680" s="3"/>
      <c r="D680" s="28" t="str">
        <f>IFERROR(VLOOKUP(ACOMPANHAMENTO_04[[#This Row],[MAT]],FUNCIONARIOS[],3,FALSE),"")</f>
        <v/>
      </c>
      <c r="E680" s="28" t="str">
        <f>IFERROR(VLOOKUP(ACOMPANHAMENTO_04[[#This Row],[MAT]],FUNCIONARIOS[],4,FALSE),"")</f>
        <v/>
      </c>
      <c r="F680" s="8"/>
      <c r="G680" s="7"/>
      <c r="H680" s="28" t="str">
        <f>IFERROR(VLOOKUP(ACOMPANHAMENTO_04[[#This Row],[COD.S]],TABELA_PRODUÇÃO[[COD]:[SERVIÇOS]],3,FALSE),"")</f>
        <v/>
      </c>
      <c r="I680" s="28" t="str">
        <f>IFERROR(VLOOKUP(ACOMPANHAMENTO_04[[#This Row],[COD.S]],TABELA_PRODUÇÃO[[COD]:[UND.]],4,FALSE),"")</f>
        <v/>
      </c>
      <c r="J680" s="141"/>
      <c r="K680" s="58"/>
      <c r="L680" s="9"/>
      <c r="M68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8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8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80" s="140">
        <f>ACOMPANHAMENTO_04[[#This Row],[QUANT]]</f>
        <v>0</v>
      </c>
    </row>
    <row r="681" spans="2:16" x14ac:dyDescent="0.25">
      <c r="B681" s="140" t="str">
        <f>IF(ACOMPANHAMENTO_04[[#This Row],[MAT]]="","",COUNTA($C$8:C681))</f>
        <v/>
      </c>
      <c r="C681" s="3"/>
      <c r="D681" s="28" t="str">
        <f>IFERROR(VLOOKUP(ACOMPANHAMENTO_04[[#This Row],[MAT]],FUNCIONARIOS[],3,FALSE),"")</f>
        <v/>
      </c>
      <c r="E681" s="28" t="str">
        <f>IFERROR(VLOOKUP(ACOMPANHAMENTO_04[[#This Row],[MAT]],FUNCIONARIOS[],4,FALSE),"")</f>
        <v/>
      </c>
      <c r="F681" s="8"/>
      <c r="G681" s="7"/>
      <c r="H681" s="28" t="str">
        <f>IFERROR(VLOOKUP(ACOMPANHAMENTO_04[[#This Row],[COD.S]],TABELA_PRODUÇÃO[[COD]:[SERVIÇOS]],3,FALSE),"")</f>
        <v/>
      </c>
      <c r="I681" s="28" t="str">
        <f>IFERROR(VLOOKUP(ACOMPANHAMENTO_04[[#This Row],[COD.S]],TABELA_PRODUÇÃO[[COD]:[UND.]],4,FALSE),"")</f>
        <v/>
      </c>
      <c r="J681" s="141"/>
      <c r="K681" s="58"/>
      <c r="L681" s="9"/>
      <c r="M68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8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8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81" s="140">
        <f>ACOMPANHAMENTO_04[[#This Row],[QUANT]]</f>
        <v>0</v>
      </c>
    </row>
    <row r="682" spans="2:16" x14ac:dyDescent="0.25">
      <c r="B682" s="140" t="str">
        <f>IF(ACOMPANHAMENTO_04[[#This Row],[MAT]]="","",COUNTA($C$8:C682))</f>
        <v/>
      </c>
      <c r="C682" s="3"/>
      <c r="D682" s="28" t="str">
        <f>IFERROR(VLOOKUP(ACOMPANHAMENTO_04[[#This Row],[MAT]],FUNCIONARIOS[],3,FALSE),"")</f>
        <v/>
      </c>
      <c r="E682" s="28" t="str">
        <f>IFERROR(VLOOKUP(ACOMPANHAMENTO_04[[#This Row],[MAT]],FUNCIONARIOS[],4,FALSE),"")</f>
        <v/>
      </c>
      <c r="F682" s="8"/>
      <c r="G682" s="7"/>
      <c r="H682" s="28" t="str">
        <f>IFERROR(VLOOKUP(ACOMPANHAMENTO_04[[#This Row],[COD.S]],TABELA_PRODUÇÃO[[COD]:[SERVIÇOS]],3,FALSE),"")</f>
        <v/>
      </c>
      <c r="I682" s="28" t="str">
        <f>IFERROR(VLOOKUP(ACOMPANHAMENTO_04[[#This Row],[COD.S]],TABELA_PRODUÇÃO[[COD]:[UND.]],4,FALSE),"")</f>
        <v/>
      </c>
      <c r="J682" s="141"/>
      <c r="K682" s="58"/>
      <c r="L682" s="9"/>
      <c r="M68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8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8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82" s="140">
        <f>ACOMPANHAMENTO_04[[#This Row],[QUANT]]</f>
        <v>0</v>
      </c>
    </row>
    <row r="683" spans="2:16" x14ac:dyDescent="0.25">
      <c r="B683" s="140" t="str">
        <f>IF(ACOMPANHAMENTO_04[[#This Row],[MAT]]="","",COUNTA($C$8:C683))</f>
        <v/>
      </c>
      <c r="C683" s="3"/>
      <c r="D683" s="28" t="str">
        <f>IFERROR(VLOOKUP(ACOMPANHAMENTO_04[[#This Row],[MAT]],FUNCIONARIOS[],3,FALSE),"")</f>
        <v/>
      </c>
      <c r="E683" s="28" t="str">
        <f>IFERROR(VLOOKUP(ACOMPANHAMENTO_04[[#This Row],[MAT]],FUNCIONARIOS[],4,FALSE),"")</f>
        <v/>
      </c>
      <c r="F683" s="8"/>
      <c r="G683" s="7"/>
      <c r="H683" s="28" t="str">
        <f>IFERROR(VLOOKUP(ACOMPANHAMENTO_04[[#This Row],[COD.S]],TABELA_PRODUÇÃO[[COD]:[SERVIÇOS]],3,FALSE),"")</f>
        <v/>
      </c>
      <c r="I683" s="28" t="str">
        <f>IFERROR(VLOOKUP(ACOMPANHAMENTO_04[[#This Row],[COD.S]],TABELA_PRODUÇÃO[[COD]:[UND.]],4,FALSE),"")</f>
        <v/>
      </c>
      <c r="J683" s="141"/>
      <c r="K683" s="58"/>
      <c r="L683" s="9"/>
      <c r="M68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8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8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83" s="140">
        <f>ACOMPANHAMENTO_04[[#This Row],[QUANT]]</f>
        <v>0</v>
      </c>
    </row>
    <row r="684" spans="2:16" x14ac:dyDescent="0.25">
      <c r="B684" s="140" t="str">
        <f>IF(ACOMPANHAMENTO_04[[#This Row],[MAT]]="","",COUNTA($C$8:C684))</f>
        <v/>
      </c>
      <c r="C684" s="3"/>
      <c r="D684" s="28" t="str">
        <f>IFERROR(VLOOKUP(ACOMPANHAMENTO_04[[#This Row],[MAT]],FUNCIONARIOS[],3,FALSE),"")</f>
        <v/>
      </c>
      <c r="E684" s="28" t="str">
        <f>IFERROR(VLOOKUP(ACOMPANHAMENTO_04[[#This Row],[MAT]],FUNCIONARIOS[],4,FALSE),"")</f>
        <v/>
      </c>
      <c r="F684" s="8"/>
      <c r="G684" s="7"/>
      <c r="H684" s="28" t="str">
        <f>IFERROR(VLOOKUP(ACOMPANHAMENTO_04[[#This Row],[COD.S]],TABELA_PRODUÇÃO[[COD]:[SERVIÇOS]],3,FALSE),"")</f>
        <v/>
      </c>
      <c r="I684" s="28" t="str">
        <f>IFERROR(VLOOKUP(ACOMPANHAMENTO_04[[#This Row],[COD.S]],TABELA_PRODUÇÃO[[COD]:[UND.]],4,FALSE),"")</f>
        <v/>
      </c>
      <c r="J684" s="141"/>
      <c r="K684" s="58"/>
      <c r="L684" s="9"/>
      <c r="M68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8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8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84" s="140">
        <f>ACOMPANHAMENTO_04[[#This Row],[QUANT]]</f>
        <v>0</v>
      </c>
    </row>
    <row r="685" spans="2:16" x14ac:dyDescent="0.25">
      <c r="B685" s="140" t="str">
        <f>IF(ACOMPANHAMENTO_04[[#This Row],[MAT]]="","",COUNTA($C$8:C685))</f>
        <v/>
      </c>
      <c r="C685" s="3"/>
      <c r="D685" s="28" t="str">
        <f>IFERROR(VLOOKUP(ACOMPANHAMENTO_04[[#This Row],[MAT]],FUNCIONARIOS[],3,FALSE),"")</f>
        <v/>
      </c>
      <c r="E685" s="28" t="str">
        <f>IFERROR(VLOOKUP(ACOMPANHAMENTO_04[[#This Row],[MAT]],FUNCIONARIOS[],4,FALSE),"")</f>
        <v/>
      </c>
      <c r="F685" s="8"/>
      <c r="G685" s="7"/>
      <c r="H685" s="28" t="str">
        <f>IFERROR(VLOOKUP(ACOMPANHAMENTO_04[[#This Row],[COD.S]],TABELA_PRODUÇÃO[[COD]:[SERVIÇOS]],3,FALSE),"")</f>
        <v/>
      </c>
      <c r="I685" s="28" t="str">
        <f>IFERROR(VLOOKUP(ACOMPANHAMENTO_04[[#This Row],[COD.S]],TABELA_PRODUÇÃO[[COD]:[UND.]],4,FALSE),"")</f>
        <v/>
      </c>
      <c r="J685" s="141"/>
      <c r="K685" s="58"/>
      <c r="L685" s="9"/>
      <c r="M68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8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8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85" s="140">
        <f>ACOMPANHAMENTO_04[[#This Row],[QUANT]]</f>
        <v>0</v>
      </c>
    </row>
    <row r="686" spans="2:16" x14ac:dyDescent="0.25">
      <c r="B686" s="140" t="str">
        <f>IF(ACOMPANHAMENTO_04[[#This Row],[MAT]]="","",COUNTA($C$8:C686))</f>
        <v/>
      </c>
      <c r="C686" s="3"/>
      <c r="D686" s="28" t="str">
        <f>IFERROR(VLOOKUP(ACOMPANHAMENTO_04[[#This Row],[MAT]],FUNCIONARIOS[],3,FALSE),"")</f>
        <v/>
      </c>
      <c r="E686" s="28" t="str">
        <f>IFERROR(VLOOKUP(ACOMPANHAMENTO_04[[#This Row],[MAT]],FUNCIONARIOS[],4,FALSE),"")</f>
        <v/>
      </c>
      <c r="F686" s="8"/>
      <c r="G686" s="7"/>
      <c r="H686" s="28" t="str">
        <f>IFERROR(VLOOKUP(ACOMPANHAMENTO_04[[#This Row],[COD.S]],TABELA_PRODUÇÃO[[COD]:[SERVIÇOS]],3,FALSE),"")</f>
        <v/>
      </c>
      <c r="I686" s="28" t="str">
        <f>IFERROR(VLOOKUP(ACOMPANHAMENTO_04[[#This Row],[COD.S]],TABELA_PRODUÇÃO[[COD]:[UND.]],4,FALSE),"")</f>
        <v/>
      </c>
      <c r="J686" s="141"/>
      <c r="K686" s="58"/>
      <c r="L686" s="9"/>
      <c r="M68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8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8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86" s="140">
        <f>ACOMPANHAMENTO_04[[#This Row],[QUANT]]</f>
        <v>0</v>
      </c>
    </row>
    <row r="687" spans="2:16" x14ac:dyDescent="0.25">
      <c r="B687" s="140" t="str">
        <f>IF(ACOMPANHAMENTO_04[[#This Row],[MAT]]="","",COUNTA($C$8:C687))</f>
        <v/>
      </c>
      <c r="C687" s="3"/>
      <c r="D687" s="28" t="str">
        <f>IFERROR(VLOOKUP(ACOMPANHAMENTO_04[[#This Row],[MAT]],FUNCIONARIOS[],3,FALSE),"")</f>
        <v/>
      </c>
      <c r="E687" s="28" t="str">
        <f>IFERROR(VLOOKUP(ACOMPANHAMENTO_04[[#This Row],[MAT]],FUNCIONARIOS[],4,FALSE),"")</f>
        <v/>
      </c>
      <c r="F687" s="8"/>
      <c r="G687" s="7"/>
      <c r="H687" s="28" t="str">
        <f>IFERROR(VLOOKUP(ACOMPANHAMENTO_04[[#This Row],[COD.S]],TABELA_PRODUÇÃO[[COD]:[SERVIÇOS]],3,FALSE),"")</f>
        <v/>
      </c>
      <c r="I687" s="28" t="str">
        <f>IFERROR(VLOOKUP(ACOMPANHAMENTO_04[[#This Row],[COD.S]],TABELA_PRODUÇÃO[[COD]:[UND.]],4,FALSE),"")</f>
        <v/>
      </c>
      <c r="J687" s="141"/>
      <c r="K687" s="58"/>
      <c r="L687" s="9"/>
      <c r="M68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8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8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87" s="140">
        <f>ACOMPANHAMENTO_04[[#This Row],[QUANT]]</f>
        <v>0</v>
      </c>
    </row>
    <row r="688" spans="2:16" x14ac:dyDescent="0.25">
      <c r="B688" s="140" t="str">
        <f>IF(ACOMPANHAMENTO_04[[#This Row],[MAT]]="","",COUNTA($C$8:C688))</f>
        <v/>
      </c>
      <c r="C688" s="3"/>
      <c r="D688" s="28" t="str">
        <f>IFERROR(VLOOKUP(ACOMPANHAMENTO_04[[#This Row],[MAT]],FUNCIONARIOS[],3,FALSE),"")</f>
        <v/>
      </c>
      <c r="E688" s="28" t="str">
        <f>IFERROR(VLOOKUP(ACOMPANHAMENTO_04[[#This Row],[MAT]],FUNCIONARIOS[],4,FALSE),"")</f>
        <v/>
      </c>
      <c r="F688" s="8"/>
      <c r="G688" s="7"/>
      <c r="H688" s="28" t="str">
        <f>IFERROR(VLOOKUP(ACOMPANHAMENTO_04[[#This Row],[COD.S]],TABELA_PRODUÇÃO[[COD]:[SERVIÇOS]],3,FALSE),"")</f>
        <v/>
      </c>
      <c r="I688" s="28" t="str">
        <f>IFERROR(VLOOKUP(ACOMPANHAMENTO_04[[#This Row],[COD.S]],TABELA_PRODUÇÃO[[COD]:[UND.]],4,FALSE),"")</f>
        <v/>
      </c>
      <c r="J688" s="141"/>
      <c r="K688" s="58"/>
      <c r="L688" s="9"/>
      <c r="M68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8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8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88" s="140">
        <f>ACOMPANHAMENTO_04[[#This Row],[QUANT]]</f>
        <v>0</v>
      </c>
    </row>
    <row r="689" spans="2:16" x14ac:dyDescent="0.25">
      <c r="B689" s="140" t="str">
        <f>IF(ACOMPANHAMENTO_04[[#This Row],[MAT]]="","",COUNTA($C$8:C689))</f>
        <v/>
      </c>
      <c r="C689" s="3"/>
      <c r="D689" s="28" t="str">
        <f>IFERROR(VLOOKUP(ACOMPANHAMENTO_04[[#This Row],[MAT]],FUNCIONARIOS[],3,FALSE),"")</f>
        <v/>
      </c>
      <c r="E689" s="28" t="str">
        <f>IFERROR(VLOOKUP(ACOMPANHAMENTO_04[[#This Row],[MAT]],FUNCIONARIOS[],4,FALSE),"")</f>
        <v/>
      </c>
      <c r="F689" s="8"/>
      <c r="G689" s="7"/>
      <c r="H689" s="28" t="str">
        <f>IFERROR(VLOOKUP(ACOMPANHAMENTO_04[[#This Row],[COD.S]],TABELA_PRODUÇÃO[[COD]:[SERVIÇOS]],3,FALSE),"")</f>
        <v/>
      </c>
      <c r="I689" s="28" t="str">
        <f>IFERROR(VLOOKUP(ACOMPANHAMENTO_04[[#This Row],[COD.S]],TABELA_PRODUÇÃO[[COD]:[UND.]],4,FALSE),"")</f>
        <v/>
      </c>
      <c r="J689" s="141"/>
      <c r="K689" s="58"/>
      <c r="L689" s="9"/>
      <c r="M68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8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8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89" s="140">
        <f>ACOMPANHAMENTO_04[[#This Row],[QUANT]]</f>
        <v>0</v>
      </c>
    </row>
    <row r="690" spans="2:16" x14ac:dyDescent="0.25">
      <c r="B690" s="140" t="str">
        <f>IF(ACOMPANHAMENTO_04[[#This Row],[MAT]]="","",COUNTA($C$8:C690))</f>
        <v/>
      </c>
      <c r="C690" s="3"/>
      <c r="D690" s="28" t="str">
        <f>IFERROR(VLOOKUP(ACOMPANHAMENTO_04[[#This Row],[MAT]],FUNCIONARIOS[],3,FALSE),"")</f>
        <v/>
      </c>
      <c r="E690" s="28" t="str">
        <f>IFERROR(VLOOKUP(ACOMPANHAMENTO_04[[#This Row],[MAT]],FUNCIONARIOS[],4,FALSE),"")</f>
        <v/>
      </c>
      <c r="F690" s="8"/>
      <c r="G690" s="7"/>
      <c r="H690" s="28" t="str">
        <f>IFERROR(VLOOKUP(ACOMPANHAMENTO_04[[#This Row],[COD.S]],TABELA_PRODUÇÃO[[COD]:[SERVIÇOS]],3,FALSE),"")</f>
        <v/>
      </c>
      <c r="I690" s="28" t="str">
        <f>IFERROR(VLOOKUP(ACOMPANHAMENTO_04[[#This Row],[COD.S]],TABELA_PRODUÇÃO[[COD]:[UND.]],4,FALSE),"")</f>
        <v/>
      </c>
      <c r="J690" s="141"/>
      <c r="K690" s="58"/>
      <c r="L690" s="9"/>
      <c r="M69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9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9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90" s="140">
        <f>ACOMPANHAMENTO_04[[#This Row],[QUANT]]</f>
        <v>0</v>
      </c>
    </row>
    <row r="691" spans="2:16" x14ac:dyDescent="0.25">
      <c r="B691" s="140" t="str">
        <f>IF(ACOMPANHAMENTO_04[[#This Row],[MAT]]="","",COUNTA($C$8:C691))</f>
        <v/>
      </c>
      <c r="C691" s="3"/>
      <c r="D691" s="28" t="str">
        <f>IFERROR(VLOOKUP(ACOMPANHAMENTO_04[[#This Row],[MAT]],FUNCIONARIOS[],3,FALSE),"")</f>
        <v/>
      </c>
      <c r="E691" s="28" t="str">
        <f>IFERROR(VLOOKUP(ACOMPANHAMENTO_04[[#This Row],[MAT]],FUNCIONARIOS[],4,FALSE),"")</f>
        <v/>
      </c>
      <c r="F691" s="8"/>
      <c r="G691" s="7"/>
      <c r="H691" s="28" t="str">
        <f>IFERROR(VLOOKUP(ACOMPANHAMENTO_04[[#This Row],[COD.S]],TABELA_PRODUÇÃO[[COD]:[SERVIÇOS]],3,FALSE),"")</f>
        <v/>
      </c>
      <c r="I691" s="28" t="str">
        <f>IFERROR(VLOOKUP(ACOMPANHAMENTO_04[[#This Row],[COD.S]],TABELA_PRODUÇÃO[[COD]:[UND.]],4,FALSE),"")</f>
        <v/>
      </c>
      <c r="J691" s="141"/>
      <c r="K691" s="58"/>
      <c r="L691" s="9"/>
      <c r="M69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9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9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91" s="140">
        <f>ACOMPANHAMENTO_04[[#This Row],[QUANT]]</f>
        <v>0</v>
      </c>
    </row>
    <row r="692" spans="2:16" x14ac:dyDescent="0.25">
      <c r="B692" s="140" t="str">
        <f>IF(ACOMPANHAMENTO_04[[#This Row],[MAT]]="","",COUNTA($C$8:C692))</f>
        <v/>
      </c>
      <c r="C692" s="3"/>
      <c r="D692" s="28" t="str">
        <f>IFERROR(VLOOKUP(ACOMPANHAMENTO_04[[#This Row],[MAT]],FUNCIONARIOS[],3,FALSE),"")</f>
        <v/>
      </c>
      <c r="E692" s="28" t="str">
        <f>IFERROR(VLOOKUP(ACOMPANHAMENTO_04[[#This Row],[MAT]],FUNCIONARIOS[],4,FALSE),"")</f>
        <v/>
      </c>
      <c r="F692" s="8"/>
      <c r="G692" s="7"/>
      <c r="H692" s="28" t="str">
        <f>IFERROR(VLOOKUP(ACOMPANHAMENTO_04[[#This Row],[COD.S]],TABELA_PRODUÇÃO[[COD]:[SERVIÇOS]],3,FALSE),"")</f>
        <v/>
      </c>
      <c r="I692" s="28" t="str">
        <f>IFERROR(VLOOKUP(ACOMPANHAMENTO_04[[#This Row],[COD.S]],TABELA_PRODUÇÃO[[COD]:[UND.]],4,FALSE),"")</f>
        <v/>
      </c>
      <c r="J692" s="141"/>
      <c r="K692" s="58"/>
      <c r="L692" s="9"/>
      <c r="M69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9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9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92" s="140">
        <f>ACOMPANHAMENTO_04[[#This Row],[QUANT]]</f>
        <v>0</v>
      </c>
    </row>
    <row r="693" spans="2:16" x14ac:dyDescent="0.25">
      <c r="B693" s="140" t="str">
        <f>IF(ACOMPANHAMENTO_04[[#This Row],[MAT]]="","",COUNTA($C$8:C693))</f>
        <v/>
      </c>
      <c r="C693" s="3"/>
      <c r="D693" s="28" t="str">
        <f>IFERROR(VLOOKUP(ACOMPANHAMENTO_04[[#This Row],[MAT]],FUNCIONARIOS[],3,FALSE),"")</f>
        <v/>
      </c>
      <c r="E693" s="28" t="str">
        <f>IFERROR(VLOOKUP(ACOMPANHAMENTO_04[[#This Row],[MAT]],FUNCIONARIOS[],4,FALSE),"")</f>
        <v/>
      </c>
      <c r="F693" s="8"/>
      <c r="G693" s="7"/>
      <c r="H693" s="28" t="str">
        <f>IFERROR(VLOOKUP(ACOMPANHAMENTO_04[[#This Row],[COD.S]],TABELA_PRODUÇÃO[[COD]:[SERVIÇOS]],3,FALSE),"")</f>
        <v/>
      </c>
      <c r="I693" s="28" t="str">
        <f>IFERROR(VLOOKUP(ACOMPANHAMENTO_04[[#This Row],[COD.S]],TABELA_PRODUÇÃO[[COD]:[UND.]],4,FALSE),"")</f>
        <v/>
      </c>
      <c r="J693" s="141"/>
      <c r="K693" s="58"/>
      <c r="L693" s="9"/>
      <c r="M69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9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9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93" s="140">
        <f>ACOMPANHAMENTO_04[[#This Row],[QUANT]]</f>
        <v>0</v>
      </c>
    </row>
    <row r="694" spans="2:16" x14ac:dyDescent="0.25">
      <c r="B694" s="140" t="str">
        <f>IF(ACOMPANHAMENTO_04[[#This Row],[MAT]]="","",COUNTA($C$8:C694))</f>
        <v/>
      </c>
      <c r="C694" s="3"/>
      <c r="D694" s="28" t="str">
        <f>IFERROR(VLOOKUP(ACOMPANHAMENTO_04[[#This Row],[MAT]],FUNCIONARIOS[],3,FALSE),"")</f>
        <v/>
      </c>
      <c r="E694" s="28" t="str">
        <f>IFERROR(VLOOKUP(ACOMPANHAMENTO_04[[#This Row],[MAT]],FUNCIONARIOS[],4,FALSE),"")</f>
        <v/>
      </c>
      <c r="F694" s="8"/>
      <c r="G694" s="7"/>
      <c r="H694" s="28" t="str">
        <f>IFERROR(VLOOKUP(ACOMPANHAMENTO_04[[#This Row],[COD.S]],TABELA_PRODUÇÃO[[COD]:[SERVIÇOS]],3,FALSE),"")</f>
        <v/>
      </c>
      <c r="I694" s="28" t="str">
        <f>IFERROR(VLOOKUP(ACOMPANHAMENTO_04[[#This Row],[COD.S]],TABELA_PRODUÇÃO[[COD]:[UND.]],4,FALSE),"")</f>
        <v/>
      </c>
      <c r="J694" s="141"/>
      <c r="K694" s="58"/>
      <c r="L694" s="9"/>
      <c r="M69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9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9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94" s="140">
        <f>ACOMPANHAMENTO_04[[#This Row],[QUANT]]</f>
        <v>0</v>
      </c>
    </row>
    <row r="695" spans="2:16" x14ac:dyDescent="0.25">
      <c r="B695" s="140" t="str">
        <f>IF(ACOMPANHAMENTO_04[[#This Row],[MAT]]="","",COUNTA($C$8:C695))</f>
        <v/>
      </c>
      <c r="C695" s="3"/>
      <c r="D695" s="28" t="str">
        <f>IFERROR(VLOOKUP(ACOMPANHAMENTO_04[[#This Row],[MAT]],FUNCIONARIOS[],3,FALSE),"")</f>
        <v/>
      </c>
      <c r="E695" s="28" t="str">
        <f>IFERROR(VLOOKUP(ACOMPANHAMENTO_04[[#This Row],[MAT]],FUNCIONARIOS[],4,FALSE),"")</f>
        <v/>
      </c>
      <c r="F695" s="8"/>
      <c r="G695" s="7"/>
      <c r="H695" s="28" t="str">
        <f>IFERROR(VLOOKUP(ACOMPANHAMENTO_04[[#This Row],[COD.S]],TABELA_PRODUÇÃO[[COD]:[SERVIÇOS]],3,FALSE),"")</f>
        <v/>
      </c>
      <c r="I695" s="28" t="str">
        <f>IFERROR(VLOOKUP(ACOMPANHAMENTO_04[[#This Row],[COD.S]],TABELA_PRODUÇÃO[[COD]:[UND.]],4,FALSE),"")</f>
        <v/>
      </c>
      <c r="J695" s="141"/>
      <c r="K695" s="58"/>
      <c r="L695" s="9"/>
      <c r="M69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9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9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95" s="140">
        <f>ACOMPANHAMENTO_04[[#This Row],[QUANT]]</f>
        <v>0</v>
      </c>
    </row>
    <row r="696" spans="2:16" x14ac:dyDescent="0.25">
      <c r="B696" s="140" t="str">
        <f>IF(ACOMPANHAMENTO_04[[#This Row],[MAT]]="","",COUNTA($C$8:C696))</f>
        <v/>
      </c>
      <c r="C696" s="3"/>
      <c r="D696" s="28" t="str">
        <f>IFERROR(VLOOKUP(ACOMPANHAMENTO_04[[#This Row],[MAT]],FUNCIONARIOS[],3,FALSE),"")</f>
        <v/>
      </c>
      <c r="E696" s="28" t="str">
        <f>IFERROR(VLOOKUP(ACOMPANHAMENTO_04[[#This Row],[MAT]],FUNCIONARIOS[],4,FALSE),"")</f>
        <v/>
      </c>
      <c r="F696" s="8"/>
      <c r="G696" s="7"/>
      <c r="H696" s="28" t="str">
        <f>IFERROR(VLOOKUP(ACOMPANHAMENTO_04[[#This Row],[COD.S]],TABELA_PRODUÇÃO[[COD]:[SERVIÇOS]],3,FALSE),"")</f>
        <v/>
      </c>
      <c r="I696" s="28" t="str">
        <f>IFERROR(VLOOKUP(ACOMPANHAMENTO_04[[#This Row],[COD.S]],TABELA_PRODUÇÃO[[COD]:[UND.]],4,FALSE),"")</f>
        <v/>
      </c>
      <c r="J696" s="141"/>
      <c r="K696" s="58"/>
      <c r="L696" s="9"/>
      <c r="M69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9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9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96" s="140">
        <f>ACOMPANHAMENTO_04[[#This Row],[QUANT]]</f>
        <v>0</v>
      </c>
    </row>
    <row r="697" spans="2:16" x14ac:dyDescent="0.25">
      <c r="B697" s="140" t="str">
        <f>IF(ACOMPANHAMENTO_04[[#This Row],[MAT]]="","",COUNTA($C$8:C697))</f>
        <v/>
      </c>
      <c r="C697" s="3"/>
      <c r="D697" s="28" t="str">
        <f>IFERROR(VLOOKUP(ACOMPANHAMENTO_04[[#This Row],[MAT]],FUNCIONARIOS[],3,FALSE),"")</f>
        <v/>
      </c>
      <c r="E697" s="28" t="str">
        <f>IFERROR(VLOOKUP(ACOMPANHAMENTO_04[[#This Row],[MAT]],FUNCIONARIOS[],4,FALSE),"")</f>
        <v/>
      </c>
      <c r="F697" s="8"/>
      <c r="G697" s="7"/>
      <c r="H697" s="28" t="str">
        <f>IFERROR(VLOOKUP(ACOMPANHAMENTO_04[[#This Row],[COD.S]],TABELA_PRODUÇÃO[[COD]:[SERVIÇOS]],3,FALSE),"")</f>
        <v/>
      </c>
      <c r="I697" s="28" t="str">
        <f>IFERROR(VLOOKUP(ACOMPANHAMENTO_04[[#This Row],[COD.S]],TABELA_PRODUÇÃO[[COD]:[UND.]],4,FALSE),"")</f>
        <v/>
      </c>
      <c r="J697" s="141"/>
      <c r="K697" s="58"/>
      <c r="L697" s="9"/>
      <c r="M69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9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9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97" s="140">
        <f>ACOMPANHAMENTO_04[[#This Row],[QUANT]]</f>
        <v>0</v>
      </c>
    </row>
    <row r="698" spans="2:16" x14ac:dyDescent="0.25">
      <c r="B698" s="140" t="str">
        <f>IF(ACOMPANHAMENTO_04[[#This Row],[MAT]]="","",COUNTA($C$8:C698))</f>
        <v/>
      </c>
      <c r="C698" s="3"/>
      <c r="D698" s="28" t="str">
        <f>IFERROR(VLOOKUP(ACOMPANHAMENTO_04[[#This Row],[MAT]],FUNCIONARIOS[],3,FALSE),"")</f>
        <v/>
      </c>
      <c r="E698" s="28" t="str">
        <f>IFERROR(VLOOKUP(ACOMPANHAMENTO_04[[#This Row],[MAT]],FUNCIONARIOS[],4,FALSE),"")</f>
        <v/>
      </c>
      <c r="F698" s="8"/>
      <c r="G698" s="7"/>
      <c r="H698" s="28" t="str">
        <f>IFERROR(VLOOKUP(ACOMPANHAMENTO_04[[#This Row],[COD.S]],TABELA_PRODUÇÃO[[COD]:[SERVIÇOS]],3,FALSE),"")</f>
        <v/>
      </c>
      <c r="I698" s="28" t="str">
        <f>IFERROR(VLOOKUP(ACOMPANHAMENTO_04[[#This Row],[COD.S]],TABELA_PRODUÇÃO[[COD]:[UND.]],4,FALSE),"")</f>
        <v/>
      </c>
      <c r="J698" s="141"/>
      <c r="K698" s="58"/>
      <c r="L698" s="9"/>
      <c r="M69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9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9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98" s="140">
        <f>ACOMPANHAMENTO_04[[#This Row],[QUANT]]</f>
        <v>0</v>
      </c>
    </row>
    <row r="699" spans="2:16" x14ac:dyDescent="0.25">
      <c r="B699" s="140" t="str">
        <f>IF(ACOMPANHAMENTO_04[[#This Row],[MAT]]="","",COUNTA($C$8:C699))</f>
        <v/>
      </c>
      <c r="C699" s="3"/>
      <c r="D699" s="28" t="str">
        <f>IFERROR(VLOOKUP(ACOMPANHAMENTO_04[[#This Row],[MAT]],FUNCIONARIOS[],3,FALSE),"")</f>
        <v/>
      </c>
      <c r="E699" s="28" t="str">
        <f>IFERROR(VLOOKUP(ACOMPANHAMENTO_04[[#This Row],[MAT]],FUNCIONARIOS[],4,FALSE),"")</f>
        <v/>
      </c>
      <c r="F699" s="8"/>
      <c r="G699" s="7"/>
      <c r="H699" s="28" t="str">
        <f>IFERROR(VLOOKUP(ACOMPANHAMENTO_04[[#This Row],[COD.S]],TABELA_PRODUÇÃO[[COD]:[SERVIÇOS]],3,FALSE),"")</f>
        <v/>
      </c>
      <c r="I699" s="28" t="str">
        <f>IFERROR(VLOOKUP(ACOMPANHAMENTO_04[[#This Row],[COD.S]],TABELA_PRODUÇÃO[[COD]:[UND.]],4,FALSE),"")</f>
        <v/>
      </c>
      <c r="J699" s="141"/>
      <c r="K699" s="58"/>
      <c r="L699" s="9"/>
      <c r="M69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69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69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699" s="140">
        <f>ACOMPANHAMENTO_04[[#This Row],[QUANT]]</f>
        <v>0</v>
      </c>
    </row>
    <row r="700" spans="2:16" x14ac:dyDescent="0.25">
      <c r="B700" s="140" t="str">
        <f>IF(ACOMPANHAMENTO_04[[#This Row],[MAT]]="","",COUNTA($C$8:C700))</f>
        <v/>
      </c>
      <c r="C700" s="3"/>
      <c r="D700" s="28" t="str">
        <f>IFERROR(VLOOKUP(ACOMPANHAMENTO_04[[#This Row],[MAT]],FUNCIONARIOS[],3,FALSE),"")</f>
        <v/>
      </c>
      <c r="E700" s="28" t="str">
        <f>IFERROR(VLOOKUP(ACOMPANHAMENTO_04[[#This Row],[MAT]],FUNCIONARIOS[],4,FALSE),"")</f>
        <v/>
      </c>
      <c r="F700" s="8"/>
      <c r="G700" s="7"/>
      <c r="H700" s="28" t="str">
        <f>IFERROR(VLOOKUP(ACOMPANHAMENTO_04[[#This Row],[COD.S]],TABELA_PRODUÇÃO[[COD]:[SERVIÇOS]],3,FALSE),"")</f>
        <v/>
      </c>
      <c r="I700" s="28" t="str">
        <f>IFERROR(VLOOKUP(ACOMPANHAMENTO_04[[#This Row],[COD.S]],TABELA_PRODUÇÃO[[COD]:[UND.]],4,FALSE),"")</f>
        <v/>
      </c>
      <c r="J700" s="141"/>
      <c r="K700" s="58"/>
      <c r="L700" s="9"/>
      <c r="M70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0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0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00" s="140">
        <f>ACOMPANHAMENTO_04[[#This Row],[QUANT]]</f>
        <v>0</v>
      </c>
    </row>
    <row r="701" spans="2:16" x14ac:dyDescent="0.25">
      <c r="B701" s="140" t="str">
        <f>IF(ACOMPANHAMENTO_04[[#This Row],[MAT]]="","",COUNTA($C$8:C701))</f>
        <v/>
      </c>
      <c r="C701" s="3"/>
      <c r="D701" s="28" t="str">
        <f>IFERROR(VLOOKUP(ACOMPANHAMENTO_04[[#This Row],[MAT]],FUNCIONARIOS[],3,FALSE),"")</f>
        <v/>
      </c>
      <c r="E701" s="28" t="str">
        <f>IFERROR(VLOOKUP(ACOMPANHAMENTO_04[[#This Row],[MAT]],FUNCIONARIOS[],4,FALSE),"")</f>
        <v/>
      </c>
      <c r="F701" s="8"/>
      <c r="G701" s="7"/>
      <c r="H701" s="28" t="str">
        <f>IFERROR(VLOOKUP(ACOMPANHAMENTO_04[[#This Row],[COD.S]],TABELA_PRODUÇÃO[[COD]:[SERVIÇOS]],3,FALSE),"")</f>
        <v/>
      </c>
      <c r="I701" s="28" t="str">
        <f>IFERROR(VLOOKUP(ACOMPANHAMENTO_04[[#This Row],[COD.S]],TABELA_PRODUÇÃO[[COD]:[UND.]],4,FALSE),"")</f>
        <v/>
      </c>
      <c r="J701" s="141"/>
      <c r="K701" s="58"/>
      <c r="L701" s="9"/>
      <c r="M70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0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0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01" s="140">
        <f>ACOMPANHAMENTO_04[[#This Row],[QUANT]]</f>
        <v>0</v>
      </c>
    </row>
    <row r="702" spans="2:16" x14ac:dyDescent="0.25">
      <c r="B702" s="140" t="str">
        <f>IF(ACOMPANHAMENTO_04[[#This Row],[MAT]]="","",COUNTA($C$8:C702))</f>
        <v/>
      </c>
      <c r="C702" s="3"/>
      <c r="D702" s="28" t="str">
        <f>IFERROR(VLOOKUP(ACOMPANHAMENTO_04[[#This Row],[MAT]],FUNCIONARIOS[],3,FALSE),"")</f>
        <v/>
      </c>
      <c r="E702" s="28" t="str">
        <f>IFERROR(VLOOKUP(ACOMPANHAMENTO_04[[#This Row],[MAT]],FUNCIONARIOS[],4,FALSE),"")</f>
        <v/>
      </c>
      <c r="F702" s="8"/>
      <c r="G702" s="7"/>
      <c r="H702" s="28" t="str">
        <f>IFERROR(VLOOKUP(ACOMPANHAMENTO_04[[#This Row],[COD.S]],TABELA_PRODUÇÃO[[COD]:[SERVIÇOS]],3,FALSE),"")</f>
        <v/>
      </c>
      <c r="I702" s="28" t="str">
        <f>IFERROR(VLOOKUP(ACOMPANHAMENTO_04[[#This Row],[COD.S]],TABELA_PRODUÇÃO[[COD]:[UND.]],4,FALSE),"")</f>
        <v/>
      </c>
      <c r="J702" s="141"/>
      <c r="K702" s="58"/>
      <c r="L702" s="9"/>
      <c r="M70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0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0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02" s="140">
        <f>ACOMPANHAMENTO_04[[#This Row],[QUANT]]</f>
        <v>0</v>
      </c>
    </row>
    <row r="703" spans="2:16" x14ac:dyDescent="0.25">
      <c r="B703" s="140" t="str">
        <f>IF(ACOMPANHAMENTO_04[[#This Row],[MAT]]="","",COUNTA($C$8:C703))</f>
        <v/>
      </c>
      <c r="C703" s="3"/>
      <c r="D703" s="28" t="str">
        <f>IFERROR(VLOOKUP(ACOMPANHAMENTO_04[[#This Row],[MAT]],FUNCIONARIOS[],3,FALSE),"")</f>
        <v/>
      </c>
      <c r="E703" s="28" t="str">
        <f>IFERROR(VLOOKUP(ACOMPANHAMENTO_04[[#This Row],[MAT]],FUNCIONARIOS[],4,FALSE),"")</f>
        <v/>
      </c>
      <c r="F703" s="8"/>
      <c r="G703" s="7"/>
      <c r="H703" s="28" t="str">
        <f>IFERROR(VLOOKUP(ACOMPANHAMENTO_04[[#This Row],[COD.S]],TABELA_PRODUÇÃO[[COD]:[SERVIÇOS]],3,FALSE),"")</f>
        <v/>
      </c>
      <c r="I703" s="28" t="str">
        <f>IFERROR(VLOOKUP(ACOMPANHAMENTO_04[[#This Row],[COD.S]],TABELA_PRODUÇÃO[[COD]:[UND.]],4,FALSE),"")</f>
        <v/>
      </c>
      <c r="J703" s="141"/>
      <c r="K703" s="58"/>
      <c r="L703" s="9"/>
      <c r="M70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0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0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03" s="140">
        <f>ACOMPANHAMENTO_04[[#This Row],[QUANT]]</f>
        <v>0</v>
      </c>
    </row>
    <row r="704" spans="2:16" x14ac:dyDescent="0.25">
      <c r="B704" s="140" t="str">
        <f>IF(ACOMPANHAMENTO_04[[#This Row],[MAT]]="","",COUNTA($C$8:C704))</f>
        <v/>
      </c>
      <c r="C704" s="3"/>
      <c r="D704" s="28" t="str">
        <f>IFERROR(VLOOKUP(ACOMPANHAMENTO_04[[#This Row],[MAT]],FUNCIONARIOS[],3,FALSE),"")</f>
        <v/>
      </c>
      <c r="E704" s="28" t="str">
        <f>IFERROR(VLOOKUP(ACOMPANHAMENTO_04[[#This Row],[MAT]],FUNCIONARIOS[],4,FALSE),"")</f>
        <v/>
      </c>
      <c r="F704" s="8"/>
      <c r="G704" s="7"/>
      <c r="H704" s="28" t="str">
        <f>IFERROR(VLOOKUP(ACOMPANHAMENTO_04[[#This Row],[COD.S]],TABELA_PRODUÇÃO[[COD]:[SERVIÇOS]],3,FALSE),"")</f>
        <v/>
      </c>
      <c r="I704" s="28" t="str">
        <f>IFERROR(VLOOKUP(ACOMPANHAMENTO_04[[#This Row],[COD.S]],TABELA_PRODUÇÃO[[COD]:[UND.]],4,FALSE),"")</f>
        <v/>
      </c>
      <c r="J704" s="141"/>
      <c r="K704" s="58"/>
      <c r="L704" s="9"/>
      <c r="M70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0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0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04" s="140">
        <f>ACOMPANHAMENTO_04[[#This Row],[QUANT]]</f>
        <v>0</v>
      </c>
    </row>
    <row r="705" spans="2:16" x14ac:dyDescent="0.25">
      <c r="B705" s="140" t="str">
        <f>IF(ACOMPANHAMENTO_04[[#This Row],[MAT]]="","",COUNTA($C$8:C705))</f>
        <v/>
      </c>
      <c r="C705" s="3"/>
      <c r="D705" s="28" t="str">
        <f>IFERROR(VLOOKUP(ACOMPANHAMENTO_04[[#This Row],[MAT]],FUNCIONARIOS[],3,FALSE),"")</f>
        <v/>
      </c>
      <c r="E705" s="28" t="str">
        <f>IFERROR(VLOOKUP(ACOMPANHAMENTO_04[[#This Row],[MAT]],FUNCIONARIOS[],4,FALSE),"")</f>
        <v/>
      </c>
      <c r="F705" s="8"/>
      <c r="G705" s="7"/>
      <c r="H705" s="28" t="str">
        <f>IFERROR(VLOOKUP(ACOMPANHAMENTO_04[[#This Row],[COD.S]],TABELA_PRODUÇÃO[[COD]:[SERVIÇOS]],3,FALSE),"")</f>
        <v/>
      </c>
      <c r="I705" s="28" t="str">
        <f>IFERROR(VLOOKUP(ACOMPANHAMENTO_04[[#This Row],[COD.S]],TABELA_PRODUÇÃO[[COD]:[UND.]],4,FALSE),"")</f>
        <v/>
      </c>
      <c r="J705" s="141"/>
      <c r="K705" s="58"/>
      <c r="L705" s="9"/>
      <c r="M70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0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0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05" s="140">
        <f>ACOMPANHAMENTO_04[[#This Row],[QUANT]]</f>
        <v>0</v>
      </c>
    </row>
    <row r="706" spans="2:16" x14ac:dyDescent="0.25">
      <c r="B706" s="140" t="str">
        <f>IF(ACOMPANHAMENTO_04[[#This Row],[MAT]]="","",COUNTA($C$8:C706))</f>
        <v/>
      </c>
      <c r="C706" s="3"/>
      <c r="D706" s="28" t="str">
        <f>IFERROR(VLOOKUP(ACOMPANHAMENTO_04[[#This Row],[MAT]],FUNCIONARIOS[],3,FALSE),"")</f>
        <v/>
      </c>
      <c r="E706" s="28" t="str">
        <f>IFERROR(VLOOKUP(ACOMPANHAMENTO_04[[#This Row],[MAT]],FUNCIONARIOS[],4,FALSE),"")</f>
        <v/>
      </c>
      <c r="F706" s="8"/>
      <c r="G706" s="7"/>
      <c r="H706" s="28" t="str">
        <f>IFERROR(VLOOKUP(ACOMPANHAMENTO_04[[#This Row],[COD.S]],TABELA_PRODUÇÃO[[COD]:[SERVIÇOS]],3,FALSE),"")</f>
        <v/>
      </c>
      <c r="I706" s="28" t="str">
        <f>IFERROR(VLOOKUP(ACOMPANHAMENTO_04[[#This Row],[COD.S]],TABELA_PRODUÇÃO[[COD]:[UND.]],4,FALSE),"")</f>
        <v/>
      </c>
      <c r="J706" s="141"/>
      <c r="K706" s="58"/>
      <c r="L706" s="9"/>
      <c r="M70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0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0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06" s="140">
        <f>ACOMPANHAMENTO_04[[#This Row],[QUANT]]</f>
        <v>0</v>
      </c>
    </row>
    <row r="707" spans="2:16" x14ac:dyDescent="0.25">
      <c r="B707" s="140" t="str">
        <f>IF(ACOMPANHAMENTO_04[[#This Row],[MAT]]="","",COUNTA($C$8:C707))</f>
        <v/>
      </c>
      <c r="C707" s="3"/>
      <c r="D707" s="28" t="str">
        <f>IFERROR(VLOOKUP(ACOMPANHAMENTO_04[[#This Row],[MAT]],FUNCIONARIOS[],3,FALSE),"")</f>
        <v/>
      </c>
      <c r="E707" s="28" t="str">
        <f>IFERROR(VLOOKUP(ACOMPANHAMENTO_04[[#This Row],[MAT]],FUNCIONARIOS[],4,FALSE),"")</f>
        <v/>
      </c>
      <c r="F707" s="8"/>
      <c r="G707" s="7"/>
      <c r="H707" s="28" t="str">
        <f>IFERROR(VLOOKUP(ACOMPANHAMENTO_04[[#This Row],[COD.S]],TABELA_PRODUÇÃO[[COD]:[SERVIÇOS]],3,FALSE),"")</f>
        <v/>
      </c>
      <c r="I707" s="28" t="str">
        <f>IFERROR(VLOOKUP(ACOMPANHAMENTO_04[[#This Row],[COD.S]],TABELA_PRODUÇÃO[[COD]:[UND.]],4,FALSE),"")</f>
        <v/>
      </c>
      <c r="J707" s="141"/>
      <c r="K707" s="58"/>
      <c r="L707" s="9"/>
      <c r="M70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0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0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07" s="140">
        <f>ACOMPANHAMENTO_04[[#This Row],[QUANT]]</f>
        <v>0</v>
      </c>
    </row>
    <row r="708" spans="2:16" x14ac:dyDescent="0.25">
      <c r="B708" s="140" t="str">
        <f>IF(ACOMPANHAMENTO_04[[#This Row],[MAT]]="","",COUNTA($C$8:C708))</f>
        <v/>
      </c>
      <c r="C708" s="3"/>
      <c r="D708" s="28" t="str">
        <f>IFERROR(VLOOKUP(ACOMPANHAMENTO_04[[#This Row],[MAT]],FUNCIONARIOS[],3,FALSE),"")</f>
        <v/>
      </c>
      <c r="E708" s="28" t="str">
        <f>IFERROR(VLOOKUP(ACOMPANHAMENTO_04[[#This Row],[MAT]],FUNCIONARIOS[],4,FALSE),"")</f>
        <v/>
      </c>
      <c r="F708" s="8"/>
      <c r="G708" s="7"/>
      <c r="H708" s="28" t="str">
        <f>IFERROR(VLOOKUP(ACOMPANHAMENTO_04[[#This Row],[COD.S]],TABELA_PRODUÇÃO[[COD]:[SERVIÇOS]],3,FALSE),"")</f>
        <v/>
      </c>
      <c r="I708" s="28" t="str">
        <f>IFERROR(VLOOKUP(ACOMPANHAMENTO_04[[#This Row],[COD.S]],TABELA_PRODUÇÃO[[COD]:[UND.]],4,FALSE),"")</f>
        <v/>
      </c>
      <c r="J708" s="141"/>
      <c r="K708" s="58"/>
      <c r="L708" s="9"/>
      <c r="M70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0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0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08" s="140">
        <f>ACOMPANHAMENTO_04[[#This Row],[QUANT]]</f>
        <v>0</v>
      </c>
    </row>
    <row r="709" spans="2:16" x14ac:dyDescent="0.25">
      <c r="B709" s="140" t="str">
        <f>IF(ACOMPANHAMENTO_04[[#This Row],[MAT]]="","",COUNTA($C$8:C709))</f>
        <v/>
      </c>
      <c r="C709" s="3"/>
      <c r="D709" s="28" t="str">
        <f>IFERROR(VLOOKUP(ACOMPANHAMENTO_04[[#This Row],[MAT]],FUNCIONARIOS[],3,FALSE),"")</f>
        <v/>
      </c>
      <c r="E709" s="28" t="str">
        <f>IFERROR(VLOOKUP(ACOMPANHAMENTO_04[[#This Row],[MAT]],FUNCIONARIOS[],4,FALSE),"")</f>
        <v/>
      </c>
      <c r="F709" s="8"/>
      <c r="G709" s="7"/>
      <c r="H709" s="28" t="str">
        <f>IFERROR(VLOOKUP(ACOMPANHAMENTO_04[[#This Row],[COD.S]],TABELA_PRODUÇÃO[[COD]:[SERVIÇOS]],3,FALSE),"")</f>
        <v/>
      </c>
      <c r="I709" s="28" t="str">
        <f>IFERROR(VLOOKUP(ACOMPANHAMENTO_04[[#This Row],[COD.S]],TABELA_PRODUÇÃO[[COD]:[UND.]],4,FALSE),"")</f>
        <v/>
      </c>
      <c r="J709" s="141"/>
      <c r="K709" s="58"/>
      <c r="L709" s="9"/>
      <c r="M70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0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0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09" s="140">
        <f>ACOMPANHAMENTO_04[[#This Row],[QUANT]]</f>
        <v>0</v>
      </c>
    </row>
    <row r="710" spans="2:16" x14ac:dyDescent="0.25">
      <c r="B710" s="140" t="str">
        <f>IF(ACOMPANHAMENTO_04[[#This Row],[MAT]]="","",COUNTA($C$8:C710))</f>
        <v/>
      </c>
      <c r="C710" s="3"/>
      <c r="D710" s="28" t="str">
        <f>IFERROR(VLOOKUP(ACOMPANHAMENTO_04[[#This Row],[MAT]],FUNCIONARIOS[],3,FALSE),"")</f>
        <v/>
      </c>
      <c r="E710" s="28" t="str">
        <f>IFERROR(VLOOKUP(ACOMPANHAMENTO_04[[#This Row],[MAT]],FUNCIONARIOS[],4,FALSE),"")</f>
        <v/>
      </c>
      <c r="F710" s="8"/>
      <c r="G710" s="7"/>
      <c r="H710" s="28" t="str">
        <f>IFERROR(VLOOKUP(ACOMPANHAMENTO_04[[#This Row],[COD.S]],TABELA_PRODUÇÃO[[COD]:[SERVIÇOS]],3,FALSE),"")</f>
        <v/>
      </c>
      <c r="I710" s="28" t="str">
        <f>IFERROR(VLOOKUP(ACOMPANHAMENTO_04[[#This Row],[COD.S]],TABELA_PRODUÇÃO[[COD]:[UND.]],4,FALSE),"")</f>
        <v/>
      </c>
      <c r="J710" s="141"/>
      <c r="K710" s="58"/>
      <c r="L710" s="9"/>
      <c r="M71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1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1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10" s="140">
        <f>ACOMPANHAMENTO_04[[#This Row],[QUANT]]</f>
        <v>0</v>
      </c>
    </row>
    <row r="711" spans="2:16" x14ac:dyDescent="0.25">
      <c r="B711" s="140" t="str">
        <f>IF(ACOMPANHAMENTO_04[[#This Row],[MAT]]="","",COUNTA($C$8:C711))</f>
        <v/>
      </c>
      <c r="C711" s="3"/>
      <c r="D711" s="28" t="str">
        <f>IFERROR(VLOOKUP(ACOMPANHAMENTO_04[[#This Row],[MAT]],FUNCIONARIOS[],3,FALSE),"")</f>
        <v/>
      </c>
      <c r="E711" s="28" t="str">
        <f>IFERROR(VLOOKUP(ACOMPANHAMENTO_04[[#This Row],[MAT]],FUNCIONARIOS[],4,FALSE),"")</f>
        <v/>
      </c>
      <c r="F711" s="8"/>
      <c r="G711" s="7"/>
      <c r="H711" s="28" t="str">
        <f>IFERROR(VLOOKUP(ACOMPANHAMENTO_04[[#This Row],[COD.S]],TABELA_PRODUÇÃO[[COD]:[SERVIÇOS]],3,FALSE),"")</f>
        <v/>
      </c>
      <c r="I711" s="28" t="str">
        <f>IFERROR(VLOOKUP(ACOMPANHAMENTO_04[[#This Row],[COD.S]],TABELA_PRODUÇÃO[[COD]:[UND.]],4,FALSE),"")</f>
        <v/>
      </c>
      <c r="J711" s="141"/>
      <c r="K711" s="58"/>
      <c r="L711" s="9"/>
      <c r="M71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1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1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11" s="140">
        <f>ACOMPANHAMENTO_04[[#This Row],[QUANT]]</f>
        <v>0</v>
      </c>
    </row>
    <row r="712" spans="2:16" x14ac:dyDescent="0.25">
      <c r="B712" s="140" t="str">
        <f>IF(ACOMPANHAMENTO_04[[#This Row],[MAT]]="","",COUNTA($C$8:C712))</f>
        <v/>
      </c>
      <c r="C712" s="3"/>
      <c r="D712" s="28" t="str">
        <f>IFERROR(VLOOKUP(ACOMPANHAMENTO_04[[#This Row],[MAT]],FUNCIONARIOS[],3,FALSE),"")</f>
        <v/>
      </c>
      <c r="E712" s="28" t="str">
        <f>IFERROR(VLOOKUP(ACOMPANHAMENTO_04[[#This Row],[MAT]],FUNCIONARIOS[],4,FALSE),"")</f>
        <v/>
      </c>
      <c r="F712" s="8"/>
      <c r="G712" s="7"/>
      <c r="H712" s="28" t="str">
        <f>IFERROR(VLOOKUP(ACOMPANHAMENTO_04[[#This Row],[COD.S]],TABELA_PRODUÇÃO[[COD]:[SERVIÇOS]],3,FALSE),"")</f>
        <v/>
      </c>
      <c r="I712" s="28" t="str">
        <f>IFERROR(VLOOKUP(ACOMPANHAMENTO_04[[#This Row],[COD.S]],TABELA_PRODUÇÃO[[COD]:[UND.]],4,FALSE),"")</f>
        <v/>
      </c>
      <c r="J712" s="141"/>
      <c r="K712" s="58"/>
      <c r="L712" s="9"/>
      <c r="M71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1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1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12" s="140">
        <f>ACOMPANHAMENTO_04[[#This Row],[QUANT]]</f>
        <v>0</v>
      </c>
    </row>
    <row r="713" spans="2:16" x14ac:dyDescent="0.25">
      <c r="B713" s="140" t="str">
        <f>IF(ACOMPANHAMENTO_04[[#This Row],[MAT]]="","",COUNTA($C$8:C713))</f>
        <v/>
      </c>
      <c r="C713" s="3"/>
      <c r="D713" s="28" t="str">
        <f>IFERROR(VLOOKUP(ACOMPANHAMENTO_04[[#This Row],[MAT]],FUNCIONARIOS[],3,FALSE),"")</f>
        <v/>
      </c>
      <c r="E713" s="28" t="str">
        <f>IFERROR(VLOOKUP(ACOMPANHAMENTO_04[[#This Row],[MAT]],FUNCIONARIOS[],4,FALSE),"")</f>
        <v/>
      </c>
      <c r="F713" s="8"/>
      <c r="G713" s="7"/>
      <c r="H713" s="28" t="str">
        <f>IFERROR(VLOOKUP(ACOMPANHAMENTO_04[[#This Row],[COD.S]],TABELA_PRODUÇÃO[[COD]:[SERVIÇOS]],3,FALSE),"")</f>
        <v/>
      </c>
      <c r="I713" s="28" t="str">
        <f>IFERROR(VLOOKUP(ACOMPANHAMENTO_04[[#This Row],[COD.S]],TABELA_PRODUÇÃO[[COD]:[UND.]],4,FALSE),"")</f>
        <v/>
      </c>
      <c r="J713" s="141"/>
      <c r="K713" s="58"/>
      <c r="L713" s="9"/>
      <c r="M71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1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1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13" s="140">
        <f>ACOMPANHAMENTO_04[[#This Row],[QUANT]]</f>
        <v>0</v>
      </c>
    </row>
    <row r="714" spans="2:16" x14ac:dyDescent="0.25">
      <c r="B714" s="140" t="str">
        <f>IF(ACOMPANHAMENTO_04[[#This Row],[MAT]]="","",COUNTA($C$8:C714))</f>
        <v/>
      </c>
      <c r="C714" s="3"/>
      <c r="D714" s="28" t="str">
        <f>IFERROR(VLOOKUP(ACOMPANHAMENTO_04[[#This Row],[MAT]],FUNCIONARIOS[],3,FALSE),"")</f>
        <v/>
      </c>
      <c r="E714" s="28" t="str">
        <f>IFERROR(VLOOKUP(ACOMPANHAMENTO_04[[#This Row],[MAT]],FUNCIONARIOS[],4,FALSE),"")</f>
        <v/>
      </c>
      <c r="F714" s="8"/>
      <c r="G714" s="7"/>
      <c r="H714" s="28" t="str">
        <f>IFERROR(VLOOKUP(ACOMPANHAMENTO_04[[#This Row],[COD.S]],TABELA_PRODUÇÃO[[COD]:[SERVIÇOS]],3,FALSE),"")</f>
        <v/>
      </c>
      <c r="I714" s="28" t="str">
        <f>IFERROR(VLOOKUP(ACOMPANHAMENTO_04[[#This Row],[COD.S]],TABELA_PRODUÇÃO[[COD]:[UND.]],4,FALSE),"")</f>
        <v/>
      </c>
      <c r="J714" s="141"/>
      <c r="K714" s="58"/>
      <c r="L714" s="9"/>
      <c r="M71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1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1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14" s="140">
        <f>ACOMPANHAMENTO_04[[#This Row],[QUANT]]</f>
        <v>0</v>
      </c>
    </row>
    <row r="715" spans="2:16" x14ac:dyDescent="0.25">
      <c r="B715" s="140" t="str">
        <f>IF(ACOMPANHAMENTO_04[[#This Row],[MAT]]="","",COUNTA($C$8:C715))</f>
        <v/>
      </c>
      <c r="C715" s="3"/>
      <c r="D715" s="28" t="str">
        <f>IFERROR(VLOOKUP(ACOMPANHAMENTO_04[[#This Row],[MAT]],FUNCIONARIOS[],3,FALSE),"")</f>
        <v/>
      </c>
      <c r="E715" s="28" t="str">
        <f>IFERROR(VLOOKUP(ACOMPANHAMENTO_04[[#This Row],[MAT]],FUNCIONARIOS[],4,FALSE),"")</f>
        <v/>
      </c>
      <c r="F715" s="8"/>
      <c r="G715" s="7"/>
      <c r="H715" s="28" t="str">
        <f>IFERROR(VLOOKUP(ACOMPANHAMENTO_04[[#This Row],[COD.S]],TABELA_PRODUÇÃO[[COD]:[SERVIÇOS]],3,FALSE),"")</f>
        <v/>
      </c>
      <c r="I715" s="28" t="str">
        <f>IFERROR(VLOOKUP(ACOMPANHAMENTO_04[[#This Row],[COD.S]],TABELA_PRODUÇÃO[[COD]:[UND.]],4,FALSE),"")</f>
        <v/>
      </c>
      <c r="J715" s="141"/>
      <c r="K715" s="58"/>
      <c r="L715" s="9"/>
      <c r="M71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1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1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15" s="140">
        <f>ACOMPANHAMENTO_04[[#This Row],[QUANT]]</f>
        <v>0</v>
      </c>
    </row>
    <row r="716" spans="2:16" x14ac:dyDescent="0.25">
      <c r="B716" s="140" t="str">
        <f>IF(ACOMPANHAMENTO_04[[#This Row],[MAT]]="","",COUNTA($C$8:C716))</f>
        <v/>
      </c>
      <c r="C716" s="3"/>
      <c r="D716" s="28" t="str">
        <f>IFERROR(VLOOKUP(ACOMPANHAMENTO_04[[#This Row],[MAT]],FUNCIONARIOS[],3,FALSE),"")</f>
        <v/>
      </c>
      <c r="E716" s="28" t="str">
        <f>IFERROR(VLOOKUP(ACOMPANHAMENTO_04[[#This Row],[MAT]],FUNCIONARIOS[],4,FALSE),"")</f>
        <v/>
      </c>
      <c r="F716" s="8"/>
      <c r="G716" s="7"/>
      <c r="H716" s="28" t="str">
        <f>IFERROR(VLOOKUP(ACOMPANHAMENTO_04[[#This Row],[COD.S]],TABELA_PRODUÇÃO[[COD]:[SERVIÇOS]],3,FALSE),"")</f>
        <v/>
      </c>
      <c r="I716" s="28" t="str">
        <f>IFERROR(VLOOKUP(ACOMPANHAMENTO_04[[#This Row],[COD.S]],TABELA_PRODUÇÃO[[COD]:[UND.]],4,FALSE),"")</f>
        <v/>
      </c>
      <c r="J716" s="141"/>
      <c r="K716" s="58"/>
      <c r="L716" s="9"/>
      <c r="M71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1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1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16" s="140">
        <f>ACOMPANHAMENTO_04[[#This Row],[QUANT]]</f>
        <v>0</v>
      </c>
    </row>
    <row r="717" spans="2:16" x14ac:dyDescent="0.25">
      <c r="B717" s="140" t="str">
        <f>IF(ACOMPANHAMENTO_04[[#This Row],[MAT]]="","",COUNTA($C$8:C717))</f>
        <v/>
      </c>
      <c r="C717" s="3"/>
      <c r="D717" s="28" t="str">
        <f>IFERROR(VLOOKUP(ACOMPANHAMENTO_04[[#This Row],[MAT]],FUNCIONARIOS[],3,FALSE),"")</f>
        <v/>
      </c>
      <c r="E717" s="28" t="str">
        <f>IFERROR(VLOOKUP(ACOMPANHAMENTO_04[[#This Row],[MAT]],FUNCIONARIOS[],4,FALSE),"")</f>
        <v/>
      </c>
      <c r="F717" s="8"/>
      <c r="G717" s="7"/>
      <c r="H717" s="28" t="str">
        <f>IFERROR(VLOOKUP(ACOMPANHAMENTO_04[[#This Row],[COD.S]],TABELA_PRODUÇÃO[[COD]:[SERVIÇOS]],3,FALSE),"")</f>
        <v/>
      </c>
      <c r="I717" s="28" t="str">
        <f>IFERROR(VLOOKUP(ACOMPANHAMENTO_04[[#This Row],[COD.S]],TABELA_PRODUÇÃO[[COD]:[UND.]],4,FALSE),"")</f>
        <v/>
      </c>
      <c r="J717" s="141"/>
      <c r="K717" s="58"/>
      <c r="L717" s="9"/>
      <c r="M71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1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1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17" s="140">
        <f>ACOMPANHAMENTO_04[[#This Row],[QUANT]]</f>
        <v>0</v>
      </c>
    </row>
    <row r="718" spans="2:16" x14ac:dyDescent="0.25">
      <c r="B718" s="140" t="str">
        <f>IF(ACOMPANHAMENTO_04[[#This Row],[MAT]]="","",COUNTA($C$8:C718))</f>
        <v/>
      </c>
      <c r="C718" s="3"/>
      <c r="D718" s="28" t="str">
        <f>IFERROR(VLOOKUP(ACOMPANHAMENTO_04[[#This Row],[MAT]],FUNCIONARIOS[],3,FALSE),"")</f>
        <v/>
      </c>
      <c r="E718" s="28" t="str">
        <f>IFERROR(VLOOKUP(ACOMPANHAMENTO_04[[#This Row],[MAT]],FUNCIONARIOS[],4,FALSE),"")</f>
        <v/>
      </c>
      <c r="F718" s="8"/>
      <c r="G718" s="7"/>
      <c r="H718" s="28" t="str">
        <f>IFERROR(VLOOKUP(ACOMPANHAMENTO_04[[#This Row],[COD.S]],TABELA_PRODUÇÃO[[COD]:[SERVIÇOS]],3,FALSE),"")</f>
        <v/>
      </c>
      <c r="I718" s="28" t="str">
        <f>IFERROR(VLOOKUP(ACOMPANHAMENTO_04[[#This Row],[COD.S]],TABELA_PRODUÇÃO[[COD]:[UND.]],4,FALSE),"")</f>
        <v/>
      </c>
      <c r="J718" s="141"/>
      <c r="K718" s="58"/>
      <c r="L718" s="9"/>
      <c r="M71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1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1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18" s="140">
        <f>ACOMPANHAMENTO_04[[#This Row],[QUANT]]</f>
        <v>0</v>
      </c>
    </row>
    <row r="719" spans="2:16" x14ac:dyDescent="0.25">
      <c r="B719" s="140" t="str">
        <f>IF(ACOMPANHAMENTO_04[[#This Row],[MAT]]="","",COUNTA($C$8:C719))</f>
        <v/>
      </c>
      <c r="C719" s="3"/>
      <c r="D719" s="28" t="str">
        <f>IFERROR(VLOOKUP(ACOMPANHAMENTO_04[[#This Row],[MAT]],FUNCIONARIOS[],3,FALSE),"")</f>
        <v/>
      </c>
      <c r="E719" s="28" t="str">
        <f>IFERROR(VLOOKUP(ACOMPANHAMENTO_04[[#This Row],[MAT]],FUNCIONARIOS[],4,FALSE),"")</f>
        <v/>
      </c>
      <c r="F719" s="8"/>
      <c r="G719" s="7"/>
      <c r="H719" s="28" t="str">
        <f>IFERROR(VLOOKUP(ACOMPANHAMENTO_04[[#This Row],[COD.S]],TABELA_PRODUÇÃO[[COD]:[SERVIÇOS]],3,FALSE),"")</f>
        <v/>
      </c>
      <c r="I719" s="28" t="str">
        <f>IFERROR(VLOOKUP(ACOMPANHAMENTO_04[[#This Row],[COD.S]],TABELA_PRODUÇÃO[[COD]:[UND.]],4,FALSE),"")</f>
        <v/>
      </c>
      <c r="J719" s="141"/>
      <c r="K719" s="58"/>
      <c r="L719" s="9"/>
      <c r="M71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1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1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19" s="140">
        <f>ACOMPANHAMENTO_04[[#This Row],[QUANT]]</f>
        <v>0</v>
      </c>
    </row>
    <row r="720" spans="2:16" x14ac:dyDescent="0.25">
      <c r="B720" s="140" t="str">
        <f>IF(ACOMPANHAMENTO_04[[#This Row],[MAT]]="","",COUNTA($C$8:C720))</f>
        <v/>
      </c>
      <c r="C720" s="3"/>
      <c r="D720" s="28" t="str">
        <f>IFERROR(VLOOKUP(ACOMPANHAMENTO_04[[#This Row],[MAT]],FUNCIONARIOS[],3,FALSE),"")</f>
        <v/>
      </c>
      <c r="E720" s="28" t="str">
        <f>IFERROR(VLOOKUP(ACOMPANHAMENTO_04[[#This Row],[MAT]],FUNCIONARIOS[],4,FALSE),"")</f>
        <v/>
      </c>
      <c r="F720" s="8"/>
      <c r="G720" s="7"/>
      <c r="H720" s="28" t="str">
        <f>IFERROR(VLOOKUP(ACOMPANHAMENTO_04[[#This Row],[COD.S]],TABELA_PRODUÇÃO[[COD]:[SERVIÇOS]],3,FALSE),"")</f>
        <v/>
      </c>
      <c r="I720" s="28" t="str">
        <f>IFERROR(VLOOKUP(ACOMPANHAMENTO_04[[#This Row],[COD.S]],TABELA_PRODUÇÃO[[COD]:[UND.]],4,FALSE),"")</f>
        <v/>
      </c>
      <c r="J720" s="141"/>
      <c r="K720" s="58"/>
      <c r="L720" s="9"/>
      <c r="M72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2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2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20" s="140">
        <f>ACOMPANHAMENTO_04[[#This Row],[QUANT]]</f>
        <v>0</v>
      </c>
    </row>
    <row r="721" spans="2:16" x14ac:dyDescent="0.25">
      <c r="B721" s="140" t="str">
        <f>IF(ACOMPANHAMENTO_04[[#This Row],[MAT]]="","",COUNTA($C$8:C721))</f>
        <v/>
      </c>
      <c r="C721" s="3"/>
      <c r="D721" s="28" t="str">
        <f>IFERROR(VLOOKUP(ACOMPANHAMENTO_04[[#This Row],[MAT]],FUNCIONARIOS[],3,FALSE),"")</f>
        <v/>
      </c>
      <c r="E721" s="28" t="str">
        <f>IFERROR(VLOOKUP(ACOMPANHAMENTO_04[[#This Row],[MAT]],FUNCIONARIOS[],4,FALSE),"")</f>
        <v/>
      </c>
      <c r="F721" s="8"/>
      <c r="G721" s="7"/>
      <c r="H721" s="28" t="str">
        <f>IFERROR(VLOOKUP(ACOMPANHAMENTO_04[[#This Row],[COD.S]],TABELA_PRODUÇÃO[[COD]:[SERVIÇOS]],3,FALSE),"")</f>
        <v/>
      </c>
      <c r="I721" s="28" t="str">
        <f>IFERROR(VLOOKUP(ACOMPANHAMENTO_04[[#This Row],[COD.S]],TABELA_PRODUÇÃO[[COD]:[UND.]],4,FALSE),"")</f>
        <v/>
      </c>
      <c r="J721" s="141"/>
      <c r="K721" s="58"/>
      <c r="L721" s="9"/>
      <c r="M72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2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2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21" s="140">
        <f>ACOMPANHAMENTO_04[[#This Row],[QUANT]]</f>
        <v>0</v>
      </c>
    </row>
    <row r="722" spans="2:16" x14ac:dyDescent="0.25">
      <c r="B722" s="140" t="str">
        <f>IF(ACOMPANHAMENTO_04[[#This Row],[MAT]]="","",COUNTA($C$8:C722))</f>
        <v/>
      </c>
      <c r="C722" s="3"/>
      <c r="D722" s="28" t="str">
        <f>IFERROR(VLOOKUP(ACOMPANHAMENTO_04[[#This Row],[MAT]],FUNCIONARIOS[],3,FALSE),"")</f>
        <v/>
      </c>
      <c r="E722" s="28" t="str">
        <f>IFERROR(VLOOKUP(ACOMPANHAMENTO_04[[#This Row],[MAT]],FUNCIONARIOS[],4,FALSE),"")</f>
        <v/>
      </c>
      <c r="F722" s="8"/>
      <c r="G722" s="7"/>
      <c r="H722" s="28" t="str">
        <f>IFERROR(VLOOKUP(ACOMPANHAMENTO_04[[#This Row],[COD.S]],TABELA_PRODUÇÃO[[COD]:[SERVIÇOS]],3,FALSE),"")</f>
        <v/>
      </c>
      <c r="I722" s="28" t="str">
        <f>IFERROR(VLOOKUP(ACOMPANHAMENTO_04[[#This Row],[COD.S]],TABELA_PRODUÇÃO[[COD]:[UND.]],4,FALSE),"")</f>
        <v/>
      </c>
      <c r="J722" s="141"/>
      <c r="K722" s="58"/>
      <c r="L722" s="9"/>
      <c r="M72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2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2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22" s="140">
        <f>ACOMPANHAMENTO_04[[#This Row],[QUANT]]</f>
        <v>0</v>
      </c>
    </row>
    <row r="723" spans="2:16" x14ac:dyDescent="0.25">
      <c r="B723" s="140" t="str">
        <f>IF(ACOMPANHAMENTO_04[[#This Row],[MAT]]="","",COUNTA($C$8:C723))</f>
        <v/>
      </c>
      <c r="C723" s="3"/>
      <c r="D723" s="28" t="str">
        <f>IFERROR(VLOOKUP(ACOMPANHAMENTO_04[[#This Row],[MAT]],FUNCIONARIOS[],3,FALSE),"")</f>
        <v/>
      </c>
      <c r="E723" s="28" t="str">
        <f>IFERROR(VLOOKUP(ACOMPANHAMENTO_04[[#This Row],[MAT]],FUNCIONARIOS[],4,FALSE),"")</f>
        <v/>
      </c>
      <c r="F723" s="8"/>
      <c r="G723" s="7"/>
      <c r="H723" s="28" t="str">
        <f>IFERROR(VLOOKUP(ACOMPANHAMENTO_04[[#This Row],[COD.S]],TABELA_PRODUÇÃO[[COD]:[SERVIÇOS]],3,FALSE),"")</f>
        <v/>
      </c>
      <c r="I723" s="28" t="str">
        <f>IFERROR(VLOOKUP(ACOMPANHAMENTO_04[[#This Row],[COD.S]],TABELA_PRODUÇÃO[[COD]:[UND.]],4,FALSE),"")</f>
        <v/>
      </c>
      <c r="J723" s="141"/>
      <c r="K723" s="58"/>
      <c r="L723" s="9"/>
      <c r="M72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2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2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23" s="140">
        <f>ACOMPANHAMENTO_04[[#This Row],[QUANT]]</f>
        <v>0</v>
      </c>
    </row>
    <row r="724" spans="2:16" x14ac:dyDescent="0.25">
      <c r="B724" s="140" t="str">
        <f>IF(ACOMPANHAMENTO_04[[#This Row],[MAT]]="","",COUNTA($C$8:C724))</f>
        <v/>
      </c>
      <c r="C724" s="3"/>
      <c r="D724" s="28" t="str">
        <f>IFERROR(VLOOKUP(ACOMPANHAMENTO_04[[#This Row],[MAT]],FUNCIONARIOS[],3,FALSE),"")</f>
        <v/>
      </c>
      <c r="E724" s="28" t="str">
        <f>IFERROR(VLOOKUP(ACOMPANHAMENTO_04[[#This Row],[MAT]],FUNCIONARIOS[],4,FALSE),"")</f>
        <v/>
      </c>
      <c r="F724" s="8"/>
      <c r="G724" s="7"/>
      <c r="H724" s="28" t="str">
        <f>IFERROR(VLOOKUP(ACOMPANHAMENTO_04[[#This Row],[COD.S]],TABELA_PRODUÇÃO[[COD]:[SERVIÇOS]],3,FALSE),"")</f>
        <v/>
      </c>
      <c r="I724" s="28" t="str">
        <f>IFERROR(VLOOKUP(ACOMPANHAMENTO_04[[#This Row],[COD.S]],TABELA_PRODUÇÃO[[COD]:[UND.]],4,FALSE),"")</f>
        <v/>
      </c>
      <c r="J724" s="141"/>
      <c r="K724" s="58"/>
      <c r="L724" s="9"/>
      <c r="M72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2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2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24" s="140">
        <f>ACOMPANHAMENTO_04[[#This Row],[QUANT]]</f>
        <v>0</v>
      </c>
    </row>
    <row r="725" spans="2:16" x14ac:dyDescent="0.25">
      <c r="B725" s="140" t="str">
        <f>IF(ACOMPANHAMENTO_04[[#This Row],[MAT]]="","",COUNTA($C$8:C725))</f>
        <v/>
      </c>
      <c r="C725" s="3"/>
      <c r="D725" s="28" t="str">
        <f>IFERROR(VLOOKUP(ACOMPANHAMENTO_04[[#This Row],[MAT]],FUNCIONARIOS[],3,FALSE),"")</f>
        <v/>
      </c>
      <c r="E725" s="28" t="str">
        <f>IFERROR(VLOOKUP(ACOMPANHAMENTO_04[[#This Row],[MAT]],FUNCIONARIOS[],4,FALSE),"")</f>
        <v/>
      </c>
      <c r="F725" s="8"/>
      <c r="G725" s="7"/>
      <c r="H725" s="28" t="str">
        <f>IFERROR(VLOOKUP(ACOMPANHAMENTO_04[[#This Row],[COD.S]],TABELA_PRODUÇÃO[[COD]:[SERVIÇOS]],3,FALSE),"")</f>
        <v/>
      </c>
      <c r="I725" s="28" t="str">
        <f>IFERROR(VLOOKUP(ACOMPANHAMENTO_04[[#This Row],[COD.S]],TABELA_PRODUÇÃO[[COD]:[UND.]],4,FALSE),"")</f>
        <v/>
      </c>
      <c r="J725" s="141"/>
      <c r="K725" s="58"/>
      <c r="L725" s="9"/>
      <c r="M72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2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2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25" s="140">
        <f>ACOMPANHAMENTO_04[[#This Row],[QUANT]]</f>
        <v>0</v>
      </c>
    </row>
    <row r="726" spans="2:16" x14ac:dyDescent="0.25">
      <c r="B726" s="140" t="str">
        <f>IF(ACOMPANHAMENTO_04[[#This Row],[MAT]]="","",COUNTA($C$8:C726))</f>
        <v/>
      </c>
      <c r="C726" s="3"/>
      <c r="D726" s="28" t="str">
        <f>IFERROR(VLOOKUP(ACOMPANHAMENTO_04[[#This Row],[MAT]],FUNCIONARIOS[],3,FALSE),"")</f>
        <v/>
      </c>
      <c r="E726" s="28" t="str">
        <f>IFERROR(VLOOKUP(ACOMPANHAMENTO_04[[#This Row],[MAT]],FUNCIONARIOS[],4,FALSE),"")</f>
        <v/>
      </c>
      <c r="F726" s="8"/>
      <c r="G726" s="7"/>
      <c r="H726" s="28" t="str">
        <f>IFERROR(VLOOKUP(ACOMPANHAMENTO_04[[#This Row],[COD.S]],TABELA_PRODUÇÃO[[COD]:[SERVIÇOS]],3,FALSE),"")</f>
        <v/>
      </c>
      <c r="I726" s="28" t="str">
        <f>IFERROR(VLOOKUP(ACOMPANHAMENTO_04[[#This Row],[COD.S]],TABELA_PRODUÇÃO[[COD]:[UND.]],4,FALSE),"")</f>
        <v/>
      </c>
      <c r="J726" s="141"/>
      <c r="K726" s="58"/>
      <c r="L726" s="9"/>
      <c r="M72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2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2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26" s="140">
        <f>ACOMPANHAMENTO_04[[#This Row],[QUANT]]</f>
        <v>0</v>
      </c>
    </row>
    <row r="727" spans="2:16" x14ac:dyDescent="0.25">
      <c r="B727" s="140" t="str">
        <f>IF(ACOMPANHAMENTO_04[[#This Row],[MAT]]="","",COUNTA($C$8:C727))</f>
        <v/>
      </c>
      <c r="C727" s="3"/>
      <c r="D727" s="28" t="str">
        <f>IFERROR(VLOOKUP(ACOMPANHAMENTO_04[[#This Row],[MAT]],FUNCIONARIOS[],3,FALSE),"")</f>
        <v/>
      </c>
      <c r="E727" s="28" t="str">
        <f>IFERROR(VLOOKUP(ACOMPANHAMENTO_04[[#This Row],[MAT]],FUNCIONARIOS[],4,FALSE),"")</f>
        <v/>
      </c>
      <c r="F727" s="8"/>
      <c r="G727" s="7"/>
      <c r="H727" s="28" t="str">
        <f>IFERROR(VLOOKUP(ACOMPANHAMENTO_04[[#This Row],[COD.S]],TABELA_PRODUÇÃO[[COD]:[SERVIÇOS]],3,FALSE),"")</f>
        <v/>
      </c>
      <c r="I727" s="28" t="str">
        <f>IFERROR(VLOOKUP(ACOMPANHAMENTO_04[[#This Row],[COD.S]],TABELA_PRODUÇÃO[[COD]:[UND.]],4,FALSE),"")</f>
        <v/>
      </c>
      <c r="J727" s="141"/>
      <c r="K727" s="58"/>
      <c r="L727" s="9"/>
      <c r="M72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2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2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27" s="140">
        <f>ACOMPANHAMENTO_04[[#This Row],[QUANT]]</f>
        <v>0</v>
      </c>
    </row>
    <row r="728" spans="2:16" x14ac:dyDescent="0.25">
      <c r="B728" s="140" t="str">
        <f>IF(ACOMPANHAMENTO_04[[#This Row],[MAT]]="","",COUNTA($C$8:C728))</f>
        <v/>
      </c>
      <c r="C728" s="3"/>
      <c r="D728" s="28" t="str">
        <f>IFERROR(VLOOKUP(ACOMPANHAMENTO_04[[#This Row],[MAT]],FUNCIONARIOS[],3,FALSE),"")</f>
        <v/>
      </c>
      <c r="E728" s="28" t="str">
        <f>IFERROR(VLOOKUP(ACOMPANHAMENTO_04[[#This Row],[MAT]],FUNCIONARIOS[],4,FALSE),"")</f>
        <v/>
      </c>
      <c r="F728" s="8"/>
      <c r="G728" s="7"/>
      <c r="H728" s="28" t="str">
        <f>IFERROR(VLOOKUP(ACOMPANHAMENTO_04[[#This Row],[COD.S]],TABELA_PRODUÇÃO[[COD]:[SERVIÇOS]],3,FALSE),"")</f>
        <v/>
      </c>
      <c r="I728" s="28" t="str">
        <f>IFERROR(VLOOKUP(ACOMPANHAMENTO_04[[#This Row],[COD.S]],TABELA_PRODUÇÃO[[COD]:[UND.]],4,FALSE),"")</f>
        <v/>
      </c>
      <c r="J728" s="141"/>
      <c r="K728" s="58"/>
      <c r="L728" s="9"/>
      <c r="M72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2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2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28" s="140">
        <f>ACOMPANHAMENTO_04[[#This Row],[QUANT]]</f>
        <v>0</v>
      </c>
    </row>
    <row r="729" spans="2:16" x14ac:dyDescent="0.25">
      <c r="B729" s="140" t="str">
        <f>IF(ACOMPANHAMENTO_04[[#This Row],[MAT]]="","",COUNTA($C$8:C729))</f>
        <v/>
      </c>
      <c r="C729" s="3"/>
      <c r="D729" s="28" t="str">
        <f>IFERROR(VLOOKUP(ACOMPANHAMENTO_04[[#This Row],[MAT]],FUNCIONARIOS[],3,FALSE),"")</f>
        <v/>
      </c>
      <c r="E729" s="28" t="str">
        <f>IFERROR(VLOOKUP(ACOMPANHAMENTO_04[[#This Row],[MAT]],FUNCIONARIOS[],4,FALSE),"")</f>
        <v/>
      </c>
      <c r="F729" s="8"/>
      <c r="G729" s="7"/>
      <c r="H729" s="28" t="str">
        <f>IFERROR(VLOOKUP(ACOMPANHAMENTO_04[[#This Row],[COD.S]],TABELA_PRODUÇÃO[[COD]:[SERVIÇOS]],3,FALSE),"")</f>
        <v/>
      </c>
      <c r="I729" s="28" t="str">
        <f>IFERROR(VLOOKUP(ACOMPANHAMENTO_04[[#This Row],[COD.S]],TABELA_PRODUÇÃO[[COD]:[UND.]],4,FALSE),"")</f>
        <v/>
      </c>
      <c r="J729" s="141"/>
      <c r="K729" s="58"/>
      <c r="L729" s="9"/>
      <c r="M72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2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2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29" s="140">
        <f>ACOMPANHAMENTO_04[[#This Row],[QUANT]]</f>
        <v>0</v>
      </c>
    </row>
    <row r="730" spans="2:16" x14ac:dyDescent="0.25">
      <c r="B730" s="140" t="str">
        <f>IF(ACOMPANHAMENTO_04[[#This Row],[MAT]]="","",COUNTA($C$8:C730))</f>
        <v/>
      </c>
      <c r="C730" s="3"/>
      <c r="D730" s="28" t="str">
        <f>IFERROR(VLOOKUP(ACOMPANHAMENTO_04[[#This Row],[MAT]],FUNCIONARIOS[],3,FALSE),"")</f>
        <v/>
      </c>
      <c r="E730" s="28" t="str">
        <f>IFERROR(VLOOKUP(ACOMPANHAMENTO_04[[#This Row],[MAT]],FUNCIONARIOS[],4,FALSE),"")</f>
        <v/>
      </c>
      <c r="F730" s="8"/>
      <c r="G730" s="7"/>
      <c r="H730" s="28" t="str">
        <f>IFERROR(VLOOKUP(ACOMPANHAMENTO_04[[#This Row],[COD.S]],TABELA_PRODUÇÃO[[COD]:[SERVIÇOS]],3,FALSE),"")</f>
        <v/>
      </c>
      <c r="I730" s="28" t="str">
        <f>IFERROR(VLOOKUP(ACOMPANHAMENTO_04[[#This Row],[COD.S]],TABELA_PRODUÇÃO[[COD]:[UND.]],4,FALSE),"")</f>
        <v/>
      </c>
      <c r="J730" s="141"/>
      <c r="K730" s="58"/>
      <c r="L730" s="9"/>
      <c r="M73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3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3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30" s="140">
        <f>ACOMPANHAMENTO_04[[#This Row],[QUANT]]</f>
        <v>0</v>
      </c>
    </row>
    <row r="731" spans="2:16" x14ac:dyDescent="0.25">
      <c r="B731" s="140" t="str">
        <f>IF(ACOMPANHAMENTO_04[[#This Row],[MAT]]="","",COUNTA($C$8:C731))</f>
        <v/>
      </c>
      <c r="C731" s="3"/>
      <c r="D731" s="28" t="str">
        <f>IFERROR(VLOOKUP(ACOMPANHAMENTO_04[[#This Row],[MAT]],FUNCIONARIOS[],3,FALSE),"")</f>
        <v/>
      </c>
      <c r="E731" s="28" t="str">
        <f>IFERROR(VLOOKUP(ACOMPANHAMENTO_04[[#This Row],[MAT]],FUNCIONARIOS[],4,FALSE),"")</f>
        <v/>
      </c>
      <c r="F731" s="8"/>
      <c r="G731" s="7"/>
      <c r="H731" s="28" t="str">
        <f>IFERROR(VLOOKUP(ACOMPANHAMENTO_04[[#This Row],[COD.S]],TABELA_PRODUÇÃO[[COD]:[SERVIÇOS]],3,FALSE),"")</f>
        <v/>
      </c>
      <c r="I731" s="28" t="str">
        <f>IFERROR(VLOOKUP(ACOMPANHAMENTO_04[[#This Row],[COD.S]],TABELA_PRODUÇÃO[[COD]:[UND.]],4,FALSE),"")</f>
        <v/>
      </c>
      <c r="J731" s="141"/>
      <c r="K731" s="58"/>
      <c r="L731" s="9"/>
      <c r="M73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3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3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31" s="140">
        <f>ACOMPANHAMENTO_04[[#This Row],[QUANT]]</f>
        <v>0</v>
      </c>
    </row>
    <row r="732" spans="2:16" x14ac:dyDescent="0.25">
      <c r="B732" s="140" t="str">
        <f>IF(ACOMPANHAMENTO_04[[#This Row],[MAT]]="","",COUNTA($C$8:C732))</f>
        <v/>
      </c>
      <c r="C732" s="3"/>
      <c r="D732" s="28" t="str">
        <f>IFERROR(VLOOKUP(ACOMPANHAMENTO_04[[#This Row],[MAT]],FUNCIONARIOS[],3,FALSE),"")</f>
        <v/>
      </c>
      <c r="E732" s="28" t="str">
        <f>IFERROR(VLOOKUP(ACOMPANHAMENTO_04[[#This Row],[MAT]],FUNCIONARIOS[],4,FALSE),"")</f>
        <v/>
      </c>
      <c r="F732" s="8"/>
      <c r="G732" s="7"/>
      <c r="H732" s="28" t="str">
        <f>IFERROR(VLOOKUP(ACOMPANHAMENTO_04[[#This Row],[COD.S]],TABELA_PRODUÇÃO[[COD]:[SERVIÇOS]],3,FALSE),"")</f>
        <v/>
      </c>
      <c r="I732" s="28" t="str">
        <f>IFERROR(VLOOKUP(ACOMPANHAMENTO_04[[#This Row],[COD.S]],TABELA_PRODUÇÃO[[COD]:[UND.]],4,FALSE),"")</f>
        <v/>
      </c>
      <c r="J732" s="141"/>
      <c r="K732" s="58"/>
      <c r="L732" s="9"/>
      <c r="M73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3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3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32" s="140">
        <f>ACOMPANHAMENTO_04[[#This Row],[QUANT]]</f>
        <v>0</v>
      </c>
    </row>
    <row r="733" spans="2:16" x14ac:dyDescent="0.25">
      <c r="B733" s="140" t="str">
        <f>IF(ACOMPANHAMENTO_04[[#This Row],[MAT]]="","",COUNTA($C$8:C733))</f>
        <v/>
      </c>
      <c r="C733" s="3"/>
      <c r="D733" s="28" t="str">
        <f>IFERROR(VLOOKUP(ACOMPANHAMENTO_04[[#This Row],[MAT]],FUNCIONARIOS[],3,FALSE),"")</f>
        <v/>
      </c>
      <c r="E733" s="28" t="str">
        <f>IFERROR(VLOOKUP(ACOMPANHAMENTO_04[[#This Row],[MAT]],FUNCIONARIOS[],4,FALSE),"")</f>
        <v/>
      </c>
      <c r="F733" s="8"/>
      <c r="G733" s="7"/>
      <c r="H733" s="28" t="str">
        <f>IFERROR(VLOOKUP(ACOMPANHAMENTO_04[[#This Row],[COD.S]],TABELA_PRODUÇÃO[[COD]:[SERVIÇOS]],3,FALSE),"")</f>
        <v/>
      </c>
      <c r="I733" s="28" t="str">
        <f>IFERROR(VLOOKUP(ACOMPANHAMENTO_04[[#This Row],[COD.S]],TABELA_PRODUÇÃO[[COD]:[UND.]],4,FALSE),"")</f>
        <v/>
      </c>
      <c r="J733" s="141"/>
      <c r="K733" s="58"/>
      <c r="L733" s="9"/>
      <c r="M73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3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3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33" s="140">
        <f>ACOMPANHAMENTO_04[[#This Row],[QUANT]]</f>
        <v>0</v>
      </c>
    </row>
    <row r="734" spans="2:16" x14ac:dyDescent="0.25">
      <c r="B734" s="140" t="str">
        <f>IF(ACOMPANHAMENTO_04[[#This Row],[MAT]]="","",COUNTA($C$8:C734))</f>
        <v/>
      </c>
      <c r="C734" s="3"/>
      <c r="D734" s="28" t="str">
        <f>IFERROR(VLOOKUP(ACOMPANHAMENTO_04[[#This Row],[MAT]],FUNCIONARIOS[],3,FALSE),"")</f>
        <v/>
      </c>
      <c r="E734" s="28" t="str">
        <f>IFERROR(VLOOKUP(ACOMPANHAMENTO_04[[#This Row],[MAT]],FUNCIONARIOS[],4,FALSE),"")</f>
        <v/>
      </c>
      <c r="F734" s="8"/>
      <c r="G734" s="7"/>
      <c r="H734" s="28" t="str">
        <f>IFERROR(VLOOKUP(ACOMPANHAMENTO_04[[#This Row],[COD.S]],TABELA_PRODUÇÃO[[COD]:[SERVIÇOS]],3,FALSE),"")</f>
        <v/>
      </c>
      <c r="I734" s="28" t="str">
        <f>IFERROR(VLOOKUP(ACOMPANHAMENTO_04[[#This Row],[COD.S]],TABELA_PRODUÇÃO[[COD]:[UND.]],4,FALSE),"")</f>
        <v/>
      </c>
      <c r="J734" s="141"/>
      <c r="K734" s="58"/>
      <c r="L734" s="9"/>
      <c r="M73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3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3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34" s="140">
        <f>ACOMPANHAMENTO_04[[#This Row],[QUANT]]</f>
        <v>0</v>
      </c>
    </row>
    <row r="735" spans="2:16" x14ac:dyDescent="0.25">
      <c r="B735" s="140" t="str">
        <f>IF(ACOMPANHAMENTO_04[[#This Row],[MAT]]="","",COUNTA($C$8:C735))</f>
        <v/>
      </c>
      <c r="C735" s="3"/>
      <c r="D735" s="28" t="str">
        <f>IFERROR(VLOOKUP(ACOMPANHAMENTO_04[[#This Row],[MAT]],FUNCIONARIOS[],3,FALSE),"")</f>
        <v/>
      </c>
      <c r="E735" s="28" t="str">
        <f>IFERROR(VLOOKUP(ACOMPANHAMENTO_04[[#This Row],[MAT]],FUNCIONARIOS[],4,FALSE),"")</f>
        <v/>
      </c>
      <c r="F735" s="8"/>
      <c r="G735" s="7"/>
      <c r="H735" s="28" t="str">
        <f>IFERROR(VLOOKUP(ACOMPANHAMENTO_04[[#This Row],[COD.S]],TABELA_PRODUÇÃO[[COD]:[SERVIÇOS]],3,FALSE),"")</f>
        <v/>
      </c>
      <c r="I735" s="28" t="str">
        <f>IFERROR(VLOOKUP(ACOMPANHAMENTO_04[[#This Row],[COD.S]],TABELA_PRODUÇÃO[[COD]:[UND.]],4,FALSE),"")</f>
        <v/>
      </c>
      <c r="J735" s="141"/>
      <c r="K735" s="58"/>
      <c r="L735" s="9"/>
      <c r="M73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3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3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35" s="140">
        <f>ACOMPANHAMENTO_04[[#This Row],[QUANT]]</f>
        <v>0</v>
      </c>
    </row>
    <row r="736" spans="2:16" x14ac:dyDescent="0.25">
      <c r="B736" s="140" t="str">
        <f>IF(ACOMPANHAMENTO_04[[#This Row],[MAT]]="","",COUNTA($C$8:C736))</f>
        <v/>
      </c>
      <c r="C736" s="3"/>
      <c r="D736" s="28" t="str">
        <f>IFERROR(VLOOKUP(ACOMPANHAMENTO_04[[#This Row],[MAT]],FUNCIONARIOS[],3,FALSE),"")</f>
        <v/>
      </c>
      <c r="E736" s="28" t="str">
        <f>IFERROR(VLOOKUP(ACOMPANHAMENTO_04[[#This Row],[MAT]],FUNCIONARIOS[],4,FALSE),"")</f>
        <v/>
      </c>
      <c r="F736" s="8"/>
      <c r="G736" s="7"/>
      <c r="H736" s="28" t="str">
        <f>IFERROR(VLOOKUP(ACOMPANHAMENTO_04[[#This Row],[COD.S]],TABELA_PRODUÇÃO[[COD]:[SERVIÇOS]],3,FALSE),"")</f>
        <v/>
      </c>
      <c r="I736" s="28" t="str">
        <f>IFERROR(VLOOKUP(ACOMPANHAMENTO_04[[#This Row],[COD.S]],TABELA_PRODUÇÃO[[COD]:[UND.]],4,FALSE),"")</f>
        <v/>
      </c>
      <c r="J736" s="141"/>
      <c r="K736" s="58"/>
      <c r="L736" s="9"/>
      <c r="M73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3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3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36" s="140">
        <f>ACOMPANHAMENTO_04[[#This Row],[QUANT]]</f>
        <v>0</v>
      </c>
    </row>
    <row r="737" spans="2:16" x14ac:dyDescent="0.25">
      <c r="B737" s="140" t="str">
        <f>IF(ACOMPANHAMENTO_04[[#This Row],[MAT]]="","",COUNTA($C$8:C737))</f>
        <v/>
      </c>
      <c r="C737" s="3"/>
      <c r="D737" s="28" t="str">
        <f>IFERROR(VLOOKUP(ACOMPANHAMENTO_04[[#This Row],[MAT]],FUNCIONARIOS[],3,FALSE),"")</f>
        <v/>
      </c>
      <c r="E737" s="28" t="str">
        <f>IFERROR(VLOOKUP(ACOMPANHAMENTO_04[[#This Row],[MAT]],FUNCIONARIOS[],4,FALSE),"")</f>
        <v/>
      </c>
      <c r="F737" s="8"/>
      <c r="G737" s="7"/>
      <c r="H737" s="28" t="str">
        <f>IFERROR(VLOOKUP(ACOMPANHAMENTO_04[[#This Row],[COD.S]],TABELA_PRODUÇÃO[[COD]:[SERVIÇOS]],3,FALSE),"")</f>
        <v/>
      </c>
      <c r="I737" s="28" t="str">
        <f>IFERROR(VLOOKUP(ACOMPANHAMENTO_04[[#This Row],[COD.S]],TABELA_PRODUÇÃO[[COD]:[UND.]],4,FALSE),"")</f>
        <v/>
      </c>
      <c r="J737" s="141"/>
      <c r="K737" s="58"/>
      <c r="L737" s="9"/>
      <c r="M73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3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3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37" s="140">
        <f>ACOMPANHAMENTO_04[[#This Row],[QUANT]]</f>
        <v>0</v>
      </c>
    </row>
    <row r="738" spans="2:16" x14ac:dyDescent="0.25">
      <c r="B738" s="140" t="str">
        <f>IF(ACOMPANHAMENTO_04[[#This Row],[MAT]]="","",COUNTA($C$8:C738))</f>
        <v/>
      </c>
      <c r="C738" s="3"/>
      <c r="D738" s="28" t="str">
        <f>IFERROR(VLOOKUP(ACOMPANHAMENTO_04[[#This Row],[MAT]],FUNCIONARIOS[],3,FALSE),"")</f>
        <v/>
      </c>
      <c r="E738" s="28" t="str">
        <f>IFERROR(VLOOKUP(ACOMPANHAMENTO_04[[#This Row],[MAT]],FUNCIONARIOS[],4,FALSE),"")</f>
        <v/>
      </c>
      <c r="F738" s="8"/>
      <c r="G738" s="7"/>
      <c r="H738" s="28" t="str">
        <f>IFERROR(VLOOKUP(ACOMPANHAMENTO_04[[#This Row],[COD.S]],TABELA_PRODUÇÃO[[COD]:[SERVIÇOS]],3,FALSE),"")</f>
        <v/>
      </c>
      <c r="I738" s="28" t="str">
        <f>IFERROR(VLOOKUP(ACOMPANHAMENTO_04[[#This Row],[COD.S]],TABELA_PRODUÇÃO[[COD]:[UND.]],4,FALSE),"")</f>
        <v/>
      </c>
      <c r="J738" s="141"/>
      <c r="K738" s="58"/>
      <c r="L738" s="9"/>
      <c r="M73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3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3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38" s="140">
        <f>ACOMPANHAMENTO_04[[#This Row],[QUANT]]</f>
        <v>0</v>
      </c>
    </row>
    <row r="739" spans="2:16" x14ac:dyDescent="0.25">
      <c r="B739" s="140" t="str">
        <f>IF(ACOMPANHAMENTO_04[[#This Row],[MAT]]="","",COUNTA($C$8:C739))</f>
        <v/>
      </c>
      <c r="C739" s="3"/>
      <c r="D739" s="28" t="str">
        <f>IFERROR(VLOOKUP(ACOMPANHAMENTO_04[[#This Row],[MAT]],FUNCIONARIOS[],3,FALSE),"")</f>
        <v/>
      </c>
      <c r="E739" s="28" t="str">
        <f>IFERROR(VLOOKUP(ACOMPANHAMENTO_04[[#This Row],[MAT]],FUNCIONARIOS[],4,FALSE),"")</f>
        <v/>
      </c>
      <c r="F739" s="8"/>
      <c r="G739" s="7"/>
      <c r="H739" s="28" t="str">
        <f>IFERROR(VLOOKUP(ACOMPANHAMENTO_04[[#This Row],[COD.S]],TABELA_PRODUÇÃO[[COD]:[SERVIÇOS]],3,FALSE),"")</f>
        <v/>
      </c>
      <c r="I739" s="28" t="str">
        <f>IFERROR(VLOOKUP(ACOMPANHAMENTO_04[[#This Row],[COD.S]],TABELA_PRODUÇÃO[[COD]:[UND.]],4,FALSE),"")</f>
        <v/>
      </c>
      <c r="J739" s="141"/>
      <c r="K739" s="58"/>
      <c r="L739" s="9"/>
      <c r="M73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3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3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39" s="140">
        <f>ACOMPANHAMENTO_04[[#This Row],[QUANT]]</f>
        <v>0</v>
      </c>
    </row>
    <row r="740" spans="2:16" x14ac:dyDescent="0.25">
      <c r="B740" s="140" t="str">
        <f>IF(ACOMPANHAMENTO_04[[#This Row],[MAT]]="","",COUNTA($C$8:C740))</f>
        <v/>
      </c>
      <c r="C740" s="3"/>
      <c r="D740" s="28" t="str">
        <f>IFERROR(VLOOKUP(ACOMPANHAMENTO_04[[#This Row],[MAT]],FUNCIONARIOS[],3,FALSE),"")</f>
        <v/>
      </c>
      <c r="E740" s="28" t="str">
        <f>IFERROR(VLOOKUP(ACOMPANHAMENTO_04[[#This Row],[MAT]],FUNCIONARIOS[],4,FALSE),"")</f>
        <v/>
      </c>
      <c r="F740" s="8"/>
      <c r="G740" s="7"/>
      <c r="H740" s="28" t="str">
        <f>IFERROR(VLOOKUP(ACOMPANHAMENTO_04[[#This Row],[COD.S]],TABELA_PRODUÇÃO[[COD]:[SERVIÇOS]],3,FALSE),"")</f>
        <v/>
      </c>
      <c r="I740" s="28" t="str">
        <f>IFERROR(VLOOKUP(ACOMPANHAMENTO_04[[#This Row],[COD.S]],TABELA_PRODUÇÃO[[COD]:[UND.]],4,FALSE),"")</f>
        <v/>
      </c>
      <c r="J740" s="141"/>
      <c r="K740" s="58"/>
      <c r="L740" s="9"/>
      <c r="M74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4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4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40" s="140">
        <f>ACOMPANHAMENTO_04[[#This Row],[QUANT]]</f>
        <v>0</v>
      </c>
    </row>
    <row r="741" spans="2:16" x14ac:dyDescent="0.25">
      <c r="B741" s="140" t="str">
        <f>IF(ACOMPANHAMENTO_04[[#This Row],[MAT]]="","",COUNTA($C$8:C741))</f>
        <v/>
      </c>
      <c r="C741" s="3"/>
      <c r="D741" s="28" t="str">
        <f>IFERROR(VLOOKUP(ACOMPANHAMENTO_04[[#This Row],[MAT]],FUNCIONARIOS[],3,FALSE),"")</f>
        <v/>
      </c>
      <c r="E741" s="28" t="str">
        <f>IFERROR(VLOOKUP(ACOMPANHAMENTO_04[[#This Row],[MAT]],FUNCIONARIOS[],4,FALSE),"")</f>
        <v/>
      </c>
      <c r="F741" s="8"/>
      <c r="G741" s="7"/>
      <c r="H741" s="28" t="str">
        <f>IFERROR(VLOOKUP(ACOMPANHAMENTO_04[[#This Row],[COD.S]],TABELA_PRODUÇÃO[[COD]:[SERVIÇOS]],3,FALSE),"")</f>
        <v/>
      </c>
      <c r="I741" s="28" t="str">
        <f>IFERROR(VLOOKUP(ACOMPANHAMENTO_04[[#This Row],[COD.S]],TABELA_PRODUÇÃO[[COD]:[UND.]],4,FALSE),"")</f>
        <v/>
      </c>
      <c r="J741" s="141"/>
      <c r="K741" s="58"/>
      <c r="L741" s="9"/>
      <c r="M74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4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4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41" s="140">
        <f>ACOMPANHAMENTO_04[[#This Row],[QUANT]]</f>
        <v>0</v>
      </c>
    </row>
    <row r="742" spans="2:16" x14ac:dyDescent="0.25">
      <c r="B742" s="140" t="str">
        <f>IF(ACOMPANHAMENTO_04[[#This Row],[MAT]]="","",COUNTA($C$8:C742))</f>
        <v/>
      </c>
      <c r="C742" s="3"/>
      <c r="D742" s="28" t="str">
        <f>IFERROR(VLOOKUP(ACOMPANHAMENTO_04[[#This Row],[MAT]],FUNCIONARIOS[],3,FALSE),"")</f>
        <v/>
      </c>
      <c r="E742" s="28" t="str">
        <f>IFERROR(VLOOKUP(ACOMPANHAMENTO_04[[#This Row],[MAT]],FUNCIONARIOS[],4,FALSE),"")</f>
        <v/>
      </c>
      <c r="F742" s="8"/>
      <c r="G742" s="7"/>
      <c r="H742" s="28" t="str">
        <f>IFERROR(VLOOKUP(ACOMPANHAMENTO_04[[#This Row],[COD.S]],TABELA_PRODUÇÃO[[COD]:[SERVIÇOS]],3,FALSE),"")</f>
        <v/>
      </c>
      <c r="I742" s="28" t="str">
        <f>IFERROR(VLOOKUP(ACOMPANHAMENTO_04[[#This Row],[COD.S]],TABELA_PRODUÇÃO[[COD]:[UND.]],4,FALSE),"")</f>
        <v/>
      </c>
      <c r="J742" s="141"/>
      <c r="K742" s="58"/>
      <c r="L742" s="9"/>
      <c r="M74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4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4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42" s="140">
        <f>ACOMPANHAMENTO_04[[#This Row],[QUANT]]</f>
        <v>0</v>
      </c>
    </row>
    <row r="743" spans="2:16" x14ac:dyDescent="0.25">
      <c r="B743" s="140" t="str">
        <f>IF(ACOMPANHAMENTO_04[[#This Row],[MAT]]="","",COUNTA($C$8:C743))</f>
        <v/>
      </c>
      <c r="C743" s="3"/>
      <c r="D743" s="28" t="str">
        <f>IFERROR(VLOOKUP(ACOMPANHAMENTO_04[[#This Row],[MAT]],FUNCIONARIOS[],3,FALSE),"")</f>
        <v/>
      </c>
      <c r="E743" s="28" t="str">
        <f>IFERROR(VLOOKUP(ACOMPANHAMENTO_04[[#This Row],[MAT]],FUNCIONARIOS[],4,FALSE),"")</f>
        <v/>
      </c>
      <c r="F743" s="8"/>
      <c r="G743" s="7"/>
      <c r="H743" s="28" t="str">
        <f>IFERROR(VLOOKUP(ACOMPANHAMENTO_04[[#This Row],[COD.S]],TABELA_PRODUÇÃO[[COD]:[SERVIÇOS]],3,FALSE),"")</f>
        <v/>
      </c>
      <c r="I743" s="28" t="str">
        <f>IFERROR(VLOOKUP(ACOMPANHAMENTO_04[[#This Row],[COD.S]],TABELA_PRODUÇÃO[[COD]:[UND.]],4,FALSE),"")</f>
        <v/>
      </c>
      <c r="J743" s="141"/>
      <c r="K743" s="58"/>
      <c r="L743" s="9"/>
      <c r="M74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4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4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43" s="140">
        <f>ACOMPANHAMENTO_04[[#This Row],[QUANT]]</f>
        <v>0</v>
      </c>
    </row>
    <row r="744" spans="2:16" x14ac:dyDescent="0.25">
      <c r="B744" s="140" t="str">
        <f>IF(ACOMPANHAMENTO_04[[#This Row],[MAT]]="","",COUNTA($C$8:C744))</f>
        <v/>
      </c>
      <c r="C744" s="3"/>
      <c r="D744" s="28" t="str">
        <f>IFERROR(VLOOKUP(ACOMPANHAMENTO_04[[#This Row],[MAT]],FUNCIONARIOS[],3,FALSE),"")</f>
        <v/>
      </c>
      <c r="E744" s="28" t="str">
        <f>IFERROR(VLOOKUP(ACOMPANHAMENTO_04[[#This Row],[MAT]],FUNCIONARIOS[],4,FALSE),"")</f>
        <v/>
      </c>
      <c r="F744" s="8"/>
      <c r="G744" s="7"/>
      <c r="H744" s="28" t="str">
        <f>IFERROR(VLOOKUP(ACOMPANHAMENTO_04[[#This Row],[COD.S]],TABELA_PRODUÇÃO[[COD]:[SERVIÇOS]],3,FALSE),"")</f>
        <v/>
      </c>
      <c r="I744" s="28" t="str">
        <f>IFERROR(VLOOKUP(ACOMPANHAMENTO_04[[#This Row],[COD.S]],TABELA_PRODUÇÃO[[COD]:[UND.]],4,FALSE),"")</f>
        <v/>
      </c>
      <c r="J744" s="141"/>
      <c r="K744" s="58"/>
      <c r="L744" s="9"/>
      <c r="M74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4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4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44" s="140">
        <f>ACOMPANHAMENTO_04[[#This Row],[QUANT]]</f>
        <v>0</v>
      </c>
    </row>
    <row r="745" spans="2:16" x14ac:dyDescent="0.25">
      <c r="B745" s="140" t="str">
        <f>IF(ACOMPANHAMENTO_04[[#This Row],[MAT]]="","",COUNTA($C$8:C745))</f>
        <v/>
      </c>
      <c r="C745" s="3"/>
      <c r="D745" s="28" t="str">
        <f>IFERROR(VLOOKUP(ACOMPANHAMENTO_04[[#This Row],[MAT]],FUNCIONARIOS[],3,FALSE),"")</f>
        <v/>
      </c>
      <c r="E745" s="28" t="str">
        <f>IFERROR(VLOOKUP(ACOMPANHAMENTO_04[[#This Row],[MAT]],FUNCIONARIOS[],4,FALSE),"")</f>
        <v/>
      </c>
      <c r="F745" s="8"/>
      <c r="G745" s="7"/>
      <c r="H745" s="28" t="str">
        <f>IFERROR(VLOOKUP(ACOMPANHAMENTO_04[[#This Row],[COD.S]],TABELA_PRODUÇÃO[[COD]:[SERVIÇOS]],3,FALSE),"")</f>
        <v/>
      </c>
      <c r="I745" s="28" t="str">
        <f>IFERROR(VLOOKUP(ACOMPANHAMENTO_04[[#This Row],[COD.S]],TABELA_PRODUÇÃO[[COD]:[UND.]],4,FALSE),"")</f>
        <v/>
      </c>
      <c r="J745" s="141"/>
      <c r="K745" s="58"/>
      <c r="L745" s="9"/>
      <c r="M74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4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4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45" s="140">
        <f>ACOMPANHAMENTO_04[[#This Row],[QUANT]]</f>
        <v>0</v>
      </c>
    </row>
    <row r="746" spans="2:16" x14ac:dyDescent="0.25">
      <c r="B746" s="140" t="str">
        <f>IF(ACOMPANHAMENTO_04[[#This Row],[MAT]]="","",COUNTA($C$8:C746))</f>
        <v/>
      </c>
      <c r="C746" s="3"/>
      <c r="D746" s="28" t="str">
        <f>IFERROR(VLOOKUP(ACOMPANHAMENTO_04[[#This Row],[MAT]],FUNCIONARIOS[],3,FALSE),"")</f>
        <v/>
      </c>
      <c r="E746" s="28" t="str">
        <f>IFERROR(VLOOKUP(ACOMPANHAMENTO_04[[#This Row],[MAT]],FUNCIONARIOS[],4,FALSE),"")</f>
        <v/>
      </c>
      <c r="F746" s="8"/>
      <c r="G746" s="7"/>
      <c r="H746" s="28" t="str">
        <f>IFERROR(VLOOKUP(ACOMPANHAMENTO_04[[#This Row],[COD.S]],TABELA_PRODUÇÃO[[COD]:[SERVIÇOS]],3,FALSE),"")</f>
        <v/>
      </c>
      <c r="I746" s="28" t="str">
        <f>IFERROR(VLOOKUP(ACOMPANHAMENTO_04[[#This Row],[COD.S]],TABELA_PRODUÇÃO[[COD]:[UND.]],4,FALSE),"")</f>
        <v/>
      </c>
      <c r="J746" s="141"/>
      <c r="K746" s="58"/>
      <c r="L746" s="9"/>
      <c r="M74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4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4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46" s="140">
        <f>ACOMPANHAMENTO_04[[#This Row],[QUANT]]</f>
        <v>0</v>
      </c>
    </row>
    <row r="747" spans="2:16" x14ac:dyDescent="0.25">
      <c r="B747" s="140" t="str">
        <f>IF(ACOMPANHAMENTO_04[[#This Row],[MAT]]="","",COUNTA($C$8:C747))</f>
        <v/>
      </c>
      <c r="C747" s="3"/>
      <c r="D747" s="28" t="str">
        <f>IFERROR(VLOOKUP(ACOMPANHAMENTO_04[[#This Row],[MAT]],FUNCIONARIOS[],3,FALSE),"")</f>
        <v/>
      </c>
      <c r="E747" s="28" t="str">
        <f>IFERROR(VLOOKUP(ACOMPANHAMENTO_04[[#This Row],[MAT]],FUNCIONARIOS[],4,FALSE),"")</f>
        <v/>
      </c>
      <c r="F747" s="8"/>
      <c r="G747" s="7"/>
      <c r="H747" s="28" t="str">
        <f>IFERROR(VLOOKUP(ACOMPANHAMENTO_04[[#This Row],[COD.S]],TABELA_PRODUÇÃO[[COD]:[SERVIÇOS]],3,FALSE),"")</f>
        <v/>
      </c>
      <c r="I747" s="28" t="str">
        <f>IFERROR(VLOOKUP(ACOMPANHAMENTO_04[[#This Row],[COD.S]],TABELA_PRODUÇÃO[[COD]:[UND.]],4,FALSE),"")</f>
        <v/>
      </c>
      <c r="J747" s="141"/>
      <c r="K747" s="58"/>
      <c r="L747" s="9"/>
      <c r="M74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4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4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47" s="140">
        <f>ACOMPANHAMENTO_04[[#This Row],[QUANT]]</f>
        <v>0</v>
      </c>
    </row>
    <row r="748" spans="2:16" x14ac:dyDescent="0.25">
      <c r="B748" s="140" t="str">
        <f>IF(ACOMPANHAMENTO_04[[#This Row],[MAT]]="","",COUNTA($C$8:C748))</f>
        <v/>
      </c>
      <c r="C748" s="3"/>
      <c r="D748" s="28" t="str">
        <f>IFERROR(VLOOKUP(ACOMPANHAMENTO_04[[#This Row],[MAT]],FUNCIONARIOS[],3,FALSE),"")</f>
        <v/>
      </c>
      <c r="E748" s="28" t="str">
        <f>IFERROR(VLOOKUP(ACOMPANHAMENTO_04[[#This Row],[MAT]],FUNCIONARIOS[],4,FALSE),"")</f>
        <v/>
      </c>
      <c r="F748" s="8"/>
      <c r="G748" s="7"/>
      <c r="H748" s="28" t="str">
        <f>IFERROR(VLOOKUP(ACOMPANHAMENTO_04[[#This Row],[COD.S]],TABELA_PRODUÇÃO[[COD]:[SERVIÇOS]],3,FALSE),"")</f>
        <v/>
      </c>
      <c r="I748" s="28" t="str">
        <f>IFERROR(VLOOKUP(ACOMPANHAMENTO_04[[#This Row],[COD.S]],TABELA_PRODUÇÃO[[COD]:[UND.]],4,FALSE),"")</f>
        <v/>
      </c>
      <c r="J748" s="141"/>
      <c r="K748" s="58"/>
      <c r="L748" s="9"/>
      <c r="M74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4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4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48" s="140">
        <f>ACOMPANHAMENTO_04[[#This Row],[QUANT]]</f>
        <v>0</v>
      </c>
    </row>
    <row r="749" spans="2:16" x14ac:dyDescent="0.25">
      <c r="B749" s="140" t="str">
        <f>IF(ACOMPANHAMENTO_04[[#This Row],[MAT]]="","",COUNTA($C$8:C749))</f>
        <v/>
      </c>
      <c r="C749" s="3"/>
      <c r="D749" s="28" t="str">
        <f>IFERROR(VLOOKUP(ACOMPANHAMENTO_04[[#This Row],[MAT]],FUNCIONARIOS[],3,FALSE),"")</f>
        <v/>
      </c>
      <c r="E749" s="28" t="str">
        <f>IFERROR(VLOOKUP(ACOMPANHAMENTO_04[[#This Row],[MAT]],FUNCIONARIOS[],4,FALSE),"")</f>
        <v/>
      </c>
      <c r="F749" s="8"/>
      <c r="G749" s="7"/>
      <c r="H749" s="28" t="str">
        <f>IFERROR(VLOOKUP(ACOMPANHAMENTO_04[[#This Row],[COD.S]],TABELA_PRODUÇÃO[[COD]:[SERVIÇOS]],3,FALSE),"")</f>
        <v/>
      </c>
      <c r="I749" s="28" t="str">
        <f>IFERROR(VLOOKUP(ACOMPANHAMENTO_04[[#This Row],[COD.S]],TABELA_PRODUÇÃO[[COD]:[UND.]],4,FALSE),"")</f>
        <v/>
      </c>
      <c r="J749" s="141"/>
      <c r="K749" s="58"/>
      <c r="L749" s="9"/>
      <c r="M74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4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4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49" s="140">
        <f>ACOMPANHAMENTO_04[[#This Row],[QUANT]]</f>
        <v>0</v>
      </c>
    </row>
    <row r="750" spans="2:16" x14ac:dyDescent="0.25">
      <c r="B750" s="140" t="str">
        <f>IF(ACOMPANHAMENTO_04[[#This Row],[MAT]]="","",COUNTA($C$8:C750))</f>
        <v/>
      </c>
      <c r="C750" s="3"/>
      <c r="D750" s="28" t="str">
        <f>IFERROR(VLOOKUP(ACOMPANHAMENTO_04[[#This Row],[MAT]],FUNCIONARIOS[],3,FALSE),"")</f>
        <v/>
      </c>
      <c r="E750" s="28" t="str">
        <f>IFERROR(VLOOKUP(ACOMPANHAMENTO_04[[#This Row],[MAT]],FUNCIONARIOS[],4,FALSE),"")</f>
        <v/>
      </c>
      <c r="F750" s="8"/>
      <c r="G750" s="7"/>
      <c r="H750" s="28" t="str">
        <f>IFERROR(VLOOKUP(ACOMPANHAMENTO_04[[#This Row],[COD.S]],TABELA_PRODUÇÃO[[COD]:[SERVIÇOS]],3,FALSE),"")</f>
        <v/>
      </c>
      <c r="I750" s="28" t="str">
        <f>IFERROR(VLOOKUP(ACOMPANHAMENTO_04[[#This Row],[COD.S]],TABELA_PRODUÇÃO[[COD]:[UND.]],4,FALSE),"")</f>
        <v/>
      </c>
      <c r="J750" s="141"/>
      <c r="K750" s="58"/>
      <c r="L750" s="9"/>
      <c r="M75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5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5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50" s="140">
        <f>ACOMPANHAMENTO_04[[#This Row],[QUANT]]</f>
        <v>0</v>
      </c>
    </row>
    <row r="751" spans="2:16" x14ac:dyDescent="0.25">
      <c r="B751" s="140" t="str">
        <f>IF(ACOMPANHAMENTO_04[[#This Row],[MAT]]="","",COUNTA($C$8:C751))</f>
        <v/>
      </c>
      <c r="C751" s="3"/>
      <c r="D751" s="28" t="str">
        <f>IFERROR(VLOOKUP(ACOMPANHAMENTO_04[[#This Row],[MAT]],FUNCIONARIOS[],3,FALSE),"")</f>
        <v/>
      </c>
      <c r="E751" s="28" t="str">
        <f>IFERROR(VLOOKUP(ACOMPANHAMENTO_04[[#This Row],[MAT]],FUNCIONARIOS[],4,FALSE),"")</f>
        <v/>
      </c>
      <c r="F751" s="8"/>
      <c r="G751" s="7"/>
      <c r="H751" s="28" t="str">
        <f>IFERROR(VLOOKUP(ACOMPANHAMENTO_04[[#This Row],[COD.S]],TABELA_PRODUÇÃO[[COD]:[SERVIÇOS]],3,FALSE),"")</f>
        <v/>
      </c>
      <c r="I751" s="28" t="str">
        <f>IFERROR(VLOOKUP(ACOMPANHAMENTO_04[[#This Row],[COD.S]],TABELA_PRODUÇÃO[[COD]:[UND.]],4,FALSE),"")</f>
        <v/>
      </c>
      <c r="J751" s="141"/>
      <c r="K751" s="58"/>
      <c r="L751" s="9"/>
      <c r="M75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5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5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51" s="140">
        <f>ACOMPANHAMENTO_04[[#This Row],[QUANT]]</f>
        <v>0</v>
      </c>
    </row>
    <row r="752" spans="2:16" x14ac:dyDescent="0.25">
      <c r="B752" s="140" t="str">
        <f>IF(ACOMPANHAMENTO_04[[#This Row],[MAT]]="","",COUNTA($C$8:C752))</f>
        <v/>
      </c>
      <c r="C752" s="3"/>
      <c r="D752" s="28" t="str">
        <f>IFERROR(VLOOKUP(ACOMPANHAMENTO_04[[#This Row],[MAT]],FUNCIONARIOS[],3,FALSE),"")</f>
        <v/>
      </c>
      <c r="E752" s="28" t="str">
        <f>IFERROR(VLOOKUP(ACOMPANHAMENTO_04[[#This Row],[MAT]],FUNCIONARIOS[],4,FALSE),"")</f>
        <v/>
      </c>
      <c r="F752" s="8"/>
      <c r="G752" s="7"/>
      <c r="H752" s="28" t="str">
        <f>IFERROR(VLOOKUP(ACOMPANHAMENTO_04[[#This Row],[COD.S]],TABELA_PRODUÇÃO[[COD]:[SERVIÇOS]],3,FALSE),"")</f>
        <v/>
      </c>
      <c r="I752" s="28" t="str">
        <f>IFERROR(VLOOKUP(ACOMPANHAMENTO_04[[#This Row],[COD.S]],TABELA_PRODUÇÃO[[COD]:[UND.]],4,FALSE),"")</f>
        <v/>
      </c>
      <c r="J752" s="141"/>
      <c r="K752" s="58"/>
      <c r="L752" s="9"/>
      <c r="M75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5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5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52" s="140">
        <f>ACOMPANHAMENTO_04[[#This Row],[QUANT]]</f>
        <v>0</v>
      </c>
    </row>
    <row r="753" spans="2:16" x14ac:dyDescent="0.25">
      <c r="B753" s="140" t="str">
        <f>IF(ACOMPANHAMENTO_04[[#This Row],[MAT]]="","",COUNTA($C$8:C753))</f>
        <v/>
      </c>
      <c r="C753" s="3"/>
      <c r="D753" s="28" t="str">
        <f>IFERROR(VLOOKUP(ACOMPANHAMENTO_04[[#This Row],[MAT]],FUNCIONARIOS[],3,FALSE),"")</f>
        <v/>
      </c>
      <c r="E753" s="28" t="str">
        <f>IFERROR(VLOOKUP(ACOMPANHAMENTO_04[[#This Row],[MAT]],FUNCIONARIOS[],4,FALSE),"")</f>
        <v/>
      </c>
      <c r="F753" s="8"/>
      <c r="G753" s="7"/>
      <c r="H753" s="28" t="str">
        <f>IFERROR(VLOOKUP(ACOMPANHAMENTO_04[[#This Row],[COD.S]],TABELA_PRODUÇÃO[[COD]:[SERVIÇOS]],3,FALSE),"")</f>
        <v/>
      </c>
      <c r="I753" s="28" t="str">
        <f>IFERROR(VLOOKUP(ACOMPANHAMENTO_04[[#This Row],[COD.S]],TABELA_PRODUÇÃO[[COD]:[UND.]],4,FALSE),"")</f>
        <v/>
      </c>
      <c r="J753" s="141"/>
      <c r="K753" s="58"/>
      <c r="L753" s="9"/>
      <c r="M75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5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5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53" s="140">
        <f>ACOMPANHAMENTO_04[[#This Row],[QUANT]]</f>
        <v>0</v>
      </c>
    </row>
    <row r="754" spans="2:16" x14ac:dyDescent="0.25">
      <c r="B754" s="140" t="str">
        <f>IF(ACOMPANHAMENTO_04[[#This Row],[MAT]]="","",COUNTA($C$8:C754))</f>
        <v/>
      </c>
      <c r="C754" s="3"/>
      <c r="D754" s="28" t="str">
        <f>IFERROR(VLOOKUP(ACOMPANHAMENTO_04[[#This Row],[MAT]],FUNCIONARIOS[],3,FALSE),"")</f>
        <v/>
      </c>
      <c r="E754" s="28" t="str">
        <f>IFERROR(VLOOKUP(ACOMPANHAMENTO_04[[#This Row],[MAT]],FUNCIONARIOS[],4,FALSE),"")</f>
        <v/>
      </c>
      <c r="F754" s="8"/>
      <c r="G754" s="7"/>
      <c r="H754" s="28" t="str">
        <f>IFERROR(VLOOKUP(ACOMPANHAMENTO_04[[#This Row],[COD.S]],TABELA_PRODUÇÃO[[COD]:[SERVIÇOS]],3,FALSE),"")</f>
        <v/>
      </c>
      <c r="I754" s="28" t="str">
        <f>IFERROR(VLOOKUP(ACOMPANHAMENTO_04[[#This Row],[COD.S]],TABELA_PRODUÇÃO[[COD]:[UND.]],4,FALSE),"")</f>
        <v/>
      </c>
      <c r="J754" s="141"/>
      <c r="K754" s="58"/>
      <c r="L754" s="9"/>
      <c r="M75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5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5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54" s="140">
        <f>ACOMPANHAMENTO_04[[#This Row],[QUANT]]</f>
        <v>0</v>
      </c>
    </row>
    <row r="755" spans="2:16" x14ac:dyDescent="0.25">
      <c r="B755" s="140" t="str">
        <f>IF(ACOMPANHAMENTO_04[[#This Row],[MAT]]="","",COUNTA($C$8:C755))</f>
        <v/>
      </c>
      <c r="C755" s="3"/>
      <c r="D755" s="28" t="str">
        <f>IFERROR(VLOOKUP(ACOMPANHAMENTO_04[[#This Row],[MAT]],FUNCIONARIOS[],3,FALSE),"")</f>
        <v/>
      </c>
      <c r="E755" s="28" t="str">
        <f>IFERROR(VLOOKUP(ACOMPANHAMENTO_04[[#This Row],[MAT]],FUNCIONARIOS[],4,FALSE),"")</f>
        <v/>
      </c>
      <c r="F755" s="8"/>
      <c r="G755" s="7"/>
      <c r="H755" s="28" t="str">
        <f>IFERROR(VLOOKUP(ACOMPANHAMENTO_04[[#This Row],[COD.S]],TABELA_PRODUÇÃO[[COD]:[SERVIÇOS]],3,FALSE),"")</f>
        <v/>
      </c>
      <c r="I755" s="28" t="str">
        <f>IFERROR(VLOOKUP(ACOMPANHAMENTO_04[[#This Row],[COD.S]],TABELA_PRODUÇÃO[[COD]:[UND.]],4,FALSE),"")</f>
        <v/>
      </c>
      <c r="J755" s="141"/>
      <c r="K755" s="58"/>
      <c r="L755" s="9"/>
      <c r="M75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5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5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55" s="140">
        <f>ACOMPANHAMENTO_04[[#This Row],[QUANT]]</f>
        <v>0</v>
      </c>
    </row>
    <row r="756" spans="2:16" x14ac:dyDescent="0.25">
      <c r="B756" s="140" t="str">
        <f>IF(ACOMPANHAMENTO_04[[#This Row],[MAT]]="","",COUNTA($C$8:C756))</f>
        <v/>
      </c>
      <c r="C756" s="3"/>
      <c r="D756" s="28" t="str">
        <f>IFERROR(VLOOKUP(ACOMPANHAMENTO_04[[#This Row],[MAT]],FUNCIONARIOS[],3,FALSE),"")</f>
        <v/>
      </c>
      <c r="E756" s="28" t="str">
        <f>IFERROR(VLOOKUP(ACOMPANHAMENTO_04[[#This Row],[MAT]],FUNCIONARIOS[],4,FALSE),"")</f>
        <v/>
      </c>
      <c r="F756" s="8"/>
      <c r="G756" s="7"/>
      <c r="H756" s="28" t="str">
        <f>IFERROR(VLOOKUP(ACOMPANHAMENTO_04[[#This Row],[COD.S]],TABELA_PRODUÇÃO[[COD]:[SERVIÇOS]],3,FALSE),"")</f>
        <v/>
      </c>
      <c r="I756" s="28" t="str">
        <f>IFERROR(VLOOKUP(ACOMPANHAMENTO_04[[#This Row],[COD.S]],TABELA_PRODUÇÃO[[COD]:[UND.]],4,FALSE),"")</f>
        <v/>
      </c>
      <c r="J756" s="141"/>
      <c r="K756" s="58"/>
      <c r="L756" s="9"/>
      <c r="M75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5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5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56" s="140">
        <f>ACOMPANHAMENTO_04[[#This Row],[QUANT]]</f>
        <v>0</v>
      </c>
    </row>
    <row r="757" spans="2:16" x14ac:dyDescent="0.25">
      <c r="B757" s="140" t="str">
        <f>IF(ACOMPANHAMENTO_04[[#This Row],[MAT]]="","",COUNTA($C$8:C757))</f>
        <v/>
      </c>
      <c r="C757" s="3"/>
      <c r="D757" s="28" t="str">
        <f>IFERROR(VLOOKUP(ACOMPANHAMENTO_04[[#This Row],[MAT]],FUNCIONARIOS[],3,FALSE),"")</f>
        <v/>
      </c>
      <c r="E757" s="28" t="str">
        <f>IFERROR(VLOOKUP(ACOMPANHAMENTO_04[[#This Row],[MAT]],FUNCIONARIOS[],4,FALSE),"")</f>
        <v/>
      </c>
      <c r="F757" s="8"/>
      <c r="G757" s="7"/>
      <c r="H757" s="28" t="str">
        <f>IFERROR(VLOOKUP(ACOMPANHAMENTO_04[[#This Row],[COD.S]],TABELA_PRODUÇÃO[[COD]:[SERVIÇOS]],3,FALSE),"")</f>
        <v/>
      </c>
      <c r="I757" s="28" t="str">
        <f>IFERROR(VLOOKUP(ACOMPANHAMENTO_04[[#This Row],[COD.S]],TABELA_PRODUÇÃO[[COD]:[UND.]],4,FALSE),"")</f>
        <v/>
      </c>
      <c r="J757" s="141"/>
      <c r="K757" s="58"/>
      <c r="L757" s="9"/>
      <c r="M75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5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5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57" s="140">
        <f>ACOMPANHAMENTO_04[[#This Row],[QUANT]]</f>
        <v>0</v>
      </c>
    </row>
    <row r="758" spans="2:16" x14ac:dyDescent="0.25">
      <c r="B758" s="140" t="str">
        <f>IF(ACOMPANHAMENTO_04[[#This Row],[MAT]]="","",COUNTA($C$8:C758))</f>
        <v/>
      </c>
      <c r="C758" s="3"/>
      <c r="D758" s="28" t="str">
        <f>IFERROR(VLOOKUP(ACOMPANHAMENTO_04[[#This Row],[MAT]],FUNCIONARIOS[],3,FALSE),"")</f>
        <v/>
      </c>
      <c r="E758" s="28" t="str">
        <f>IFERROR(VLOOKUP(ACOMPANHAMENTO_04[[#This Row],[MAT]],FUNCIONARIOS[],4,FALSE),"")</f>
        <v/>
      </c>
      <c r="F758" s="8"/>
      <c r="G758" s="7"/>
      <c r="H758" s="28" t="str">
        <f>IFERROR(VLOOKUP(ACOMPANHAMENTO_04[[#This Row],[COD.S]],TABELA_PRODUÇÃO[[COD]:[SERVIÇOS]],3,FALSE),"")</f>
        <v/>
      </c>
      <c r="I758" s="28" t="str">
        <f>IFERROR(VLOOKUP(ACOMPANHAMENTO_04[[#This Row],[COD.S]],TABELA_PRODUÇÃO[[COD]:[UND.]],4,FALSE),"")</f>
        <v/>
      </c>
      <c r="J758" s="141"/>
      <c r="K758" s="58"/>
      <c r="L758" s="9"/>
      <c r="M75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5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5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58" s="140">
        <f>ACOMPANHAMENTO_04[[#This Row],[QUANT]]</f>
        <v>0</v>
      </c>
    </row>
    <row r="759" spans="2:16" x14ac:dyDescent="0.25">
      <c r="B759" s="140" t="str">
        <f>IF(ACOMPANHAMENTO_04[[#This Row],[MAT]]="","",COUNTA($C$8:C759))</f>
        <v/>
      </c>
      <c r="C759" s="3"/>
      <c r="D759" s="28" t="str">
        <f>IFERROR(VLOOKUP(ACOMPANHAMENTO_04[[#This Row],[MAT]],FUNCIONARIOS[],3,FALSE),"")</f>
        <v/>
      </c>
      <c r="E759" s="28" t="str">
        <f>IFERROR(VLOOKUP(ACOMPANHAMENTO_04[[#This Row],[MAT]],FUNCIONARIOS[],4,FALSE),"")</f>
        <v/>
      </c>
      <c r="F759" s="8"/>
      <c r="G759" s="7"/>
      <c r="H759" s="28" t="str">
        <f>IFERROR(VLOOKUP(ACOMPANHAMENTO_04[[#This Row],[COD.S]],TABELA_PRODUÇÃO[[COD]:[SERVIÇOS]],3,FALSE),"")</f>
        <v/>
      </c>
      <c r="I759" s="28" t="str">
        <f>IFERROR(VLOOKUP(ACOMPANHAMENTO_04[[#This Row],[COD.S]],TABELA_PRODUÇÃO[[COD]:[UND.]],4,FALSE),"")</f>
        <v/>
      </c>
      <c r="J759" s="141"/>
      <c r="K759" s="58"/>
      <c r="L759" s="9"/>
      <c r="M75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5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5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59" s="140">
        <f>ACOMPANHAMENTO_04[[#This Row],[QUANT]]</f>
        <v>0</v>
      </c>
    </row>
    <row r="760" spans="2:16" x14ac:dyDescent="0.25">
      <c r="B760" s="140" t="str">
        <f>IF(ACOMPANHAMENTO_04[[#This Row],[MAT]]="","",COUNTA($C$8:C760))</f>
        <v/>
      </c>
      <c r="C760" s="3"/>
      <c r="D760" s="28" t="str">
        <f>IFERROR(VLOOKUP(ACOMPANHAMENTO_04[[#This Row],[MAT]],FUNCIONARIOS[],3,FALSE),"")</f>
        <v/>
      </c>
      <c r="E760" s="28" t="str">
        <f>IFERROR(VLOOKUP(ACOMPANHAMENTO_04[[#This Row],[MAT]],FUNCIONARIOS[],4,FALSE),"")</f>
        <v/>
      </c>
      <c r="F760" s="8"/>
      <c r="G760" s="7"/>
      <c r="H760" s="28" t="str">
        <f>IFERROR(VLOOKUP(ACOMPANHAMENTO_04[[#This Row],[COD.S]],TABELA_PRODUÇÃO[[COD]:[SERVIÇOS]],3,FALSE),"")</f>
        <v/>
      </c>
      <c r="I760" s="28" t="str">
        <f>IFERROR(VLOOKUP(ACOMPANHAMENTO_04[[#This Row],[COD.S]],TABELA_PRODUÇÃO[[COD]:[UND.]],4,FALSE),"")</f>
        <v/>
      </c>
      <c r="J760" s="141"/>
      <c r="K760" s="58"/>
      <c r="L760" s="9"/>
      <c r="M76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6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6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60" s="140">
        <f>ACOMPANHAMENTO_04[[#This Row],[QUANT]]</f>
        <v>0</v>
      </c>
    </row>
    <row r="761" spans="2:16" x14ac:dyDescent="0.25">
      <c r="B761" s="140" t="str">
        <f>IF(ACOMPANHAMENTO_04[[#This Row],[MAT]]="","",COUNTA($C$8:C761))</f>
        <v/>
      </c>
      <c r="C761" s="3"/>
      <c r="D761" s="28" t="str">
        <f>IFERROR(VLOOKUP(ACOMPANHAMENTO_04[[#This Row],[MAT]],FUNCIONARIOS[],3,FALSE),"")</f>
        <v/>
      </c>
      <c r="E761" s="28" t="str">
        <f>IFERROR(VLOOKUP(ACOMPANHAMENTO_04[[#This Row],[MAT]],FUNCIONARIOS[],4,FALSE),"")</f>
        <v/>
      </c>
      <c r="F761" s="8"/>
      <c r="G761" s="7"/>
      <c r="H761" s="28" t="str">
        <f>IFERROR(VLOOKUP(ACOMPANHAMENTO_04[[#This Row],[COD.S]],TABELA_PRODUÇÃO[[COD]:[SERVIÇOS]],3,FALSE),"")</f>
        <v/>
      </c>
      <c r="I761" s="28" t="str">
        <f>IFERROR(VLOOKUP(ACOMPANHAMENTO_04[[#This Row],[COD.S]],TABELA_PRODUÇÃO[[COD]:[UND.]],4,FALSE),"")</f>
        <v/>
      </c>
      <c r="J761" s="141"/>
      <c r="K761" s="58"/>
      <c r="L761" s="9"/>
      <c r="M76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6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6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61" s="140">
        <f>ACOMPANHAMENTO_04[[#This Row],[QUANT]]</f>
        <v>0</v>
      </c>
    </row>
    <row r="762" spans="2:16" x14ac:dyDescent="0.25">
      <c r="B762" s="140" t="str">
        <f>IF(ACOMPANHAMENTO_04[[#This Row],[MAT]]="","",COUNTA($C$8:C762))</f>
        <v/>
      </c>
      <c r="C762" s="3"/>
      <c r="D762" s="28" t="str">
        <f>IFERROR(VLOOKUP(ACOMPANHAMENTO_04[[#This Row],[MAT]],FUNCIONARIOS[],3,FALSE),"")</f>
        <v/>
      </c>
      <c r="E762" s="28" t="str">
        <f>IFERROR(VLOOKUP(ACOMPANHAMENTO_04[[#This Row],[MAT]],FUNCIONARIOS[],4,FALSE),"")</f>
        <v/>
      </c>
      <c r="F762" s="8"/>
      <c r="G762" s="7"/>
      <c r="H762" s="28" t="str">
        <f>IFERROR(VLOOKUP(ACOMPANHAMENTO_04[[#This Row],[COD.S]],TABELA_PRODUÇÃO[[COD]:[SERVIÇOS]],3,FALSE),"")</f>
        <v/>
      </c>
      <c r="I762" s="28" t="str">
        <f>IFERROR(VLOOKUP(ACOMPANHAMENTO_04[[#This Row],[COD.S]],TABELA_PRODUÇÃO[[COD]:[UND.]],4,FALSE),"")</f>
        <v/>
      </c>
      <c r="J762" s="141"/>
      <c r="K762" s="58"/>
      <c r="L762" s="9"/>
      <c r="M76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6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6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62" s="140">
        <f>ACOMPANHAMENTO_04[[#This Row],[QUANT]]</f>
        <v>0</v>
      </c>
    </row>
    <row r="763" spans="2:16" x14ac:dyDescent="0.25">
      <c r="B763" s="140" t="str">
        <f>IF(ACOMPANHAMENTO_04[[#This Row],[MAT]]="","",COUNTA($C$8:C763))</f>
        <v/>
      </c>
      <c r="C763" s="3"/>
      <c r="D763" s="28" t="str">
        <f>IFERROR(VLOOKUP(ACOMPANHAMENTO_04[[#This Row],[MAT]],FUNCIONARIOS[],3,FALSE),"")</f>
        <v/>
      </c>
      <c r="E763" s="28" t="str">
        <f>IFERROR(VLOOKUP(ACOMPANHAMENTO_04[[#This Row],[MAT]],FUNCIONARIOS[],4,FALSE),"")</f>
        <v/>
      </c>
      <c r="F763" s="8"/>
      <c r="G763" s="7"/>
      <c r="H763" s="28" t="str">
        <f>IFERROR(VLOOKUP(ACOMPANHAMENTO_04[[#This Row],[COD.S]],TABELA_PRODUÇÃO[[COD]:[SERVIÇOS]],3,FALSE),"")</f>
        <v/>
      </c>
      <c r="I763" s="28" t="str">
        <f>IFERROR(VLOOKUP(ACOMPANHAMENTO_04[[#This Row],[COD.S]],TABELA_PRODUÇÃO[[COD]:[UND.]],4,FALSE),"")</f>
        <v/>
      </c>
      <c r="J763" s="141"/>
      <c r="K763" s="58"/>
      <c r="L763" s="9"/>
      <c r="M76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6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6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63" s="140">
        <f>ACOMPANHAMENTO_04[[#This Row],[QUANT]]</f>
        <v>0</v>
      </c>
    </row>
    <row r="764" spans="2:16" x14ac:dyDescent="0.25">
      <c r="B764" s="140" t="str">
        <f>IF(ACOMPANHAMENTO_04[[#This Row],[MAT]]="","",COUNTA($C$8:C764))</f>
        <v/>
      </c>
      <c r="C764" s="3"/>
      <c r="D764" s="28" t="str">
        <f>IFERROR(VLOOKUP(ACOMPANHAMENTO_04[[#This Row],[MAT]],FUNCIONARIOS[],3,FALSE),"")</f>
        <v/>
      </c>
      <c r="E764" s="28" t="str">
        <f>IFERROR(VLOOKUP(ACOMPANHAMENTO_04[[#This Row],[MAT]],FUNCIONARIOS[],4,FALSE),"")</f>
        <v/>
      </c>
      <c r="F764" s="8"/>
      <c r="G764" s="7"/>
      <c r="H764" s="28" t="str">
        <f>IFERROR(VLOOKUP(ACOMPANHAMENTO_04[[#This Row],[COD.S]],TABELA_PRODUÇÃO[[COD]:[SERVIÇOS]],3,FALSE),"")</f>
        <v/>
      </c>
      <c r="I764" s="28" t="str">
        <f>IFERROR(VLOOKUP(ACOMPANHAMENTO_04[[#This Row],[COD.S]],TABELA_PRODUÇÃO[[COD]:[UND.]],4,FALSE),"")</f>
        <v/>
      </c>
      <c r="J764" s="141"/>
      <c r="K764" s="58"/>
      <c r="L764" s="9"/>
      <c r="M76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6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6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64" s="140">
        <f>ACOMPANHAMENTO_04[[#This Row],[QUANT]]</f>
        <v>0</v>
      </c>
    </row>
    <row r="765" spans="2:16" x14ac:dyDescent="0.25">
      <c r="B765" s="140" t="str">
        <f>IF(ACOMPANHAMENTO_04[[#This Row],[MAT]]="","",COUNTA($C$8:C765))</f>
        <v/>
      </c>
      <c r="C765" s="3"/>
      <c r="D765" s="28" t="str">
        <f>IFERROR(VLOOKUP(ACOMPANHAMENTO_04[[#This Row],[MAT]],FUNCIONARIOS[],3,FALSE),"")</f>
        <v/>
      </c>
      <c r="E765" s="28" t="str">
        <f>IFERROR(VLOOKUP(ACOMPANHAMENTO_04[[#This Row],[MAT]],FUNCIONARIOS[],4,FALSE),"")</f>
        <v/>
      </c>
      <c r="F765" s="8"/>
      <c r="G765" s="7"/>
      <c r="H765" s="28" t="str">
        <f>IFERROR(VLOOKUP(ACOMPANHAMENTO_04[[#This Row],[COD.S]],TABELA_PRODUÇÃO[[COD]:[SERVIÇOS]],3,FALSE),"")</f>
        <v/>
      </c>
      <c r="I765" s="28" t="str">
        <f>IFERROR(VLOOKUP(ACOMPANHAMENTO_04[[#This Row],[COD.S]],TABELA_PRODUÇÃO[[COD]:[UND.]],4,FALSE),"")</f>
        <v/>
      </c>
      <c r="J765" s="141"/>
      <c r="K765" s="58"/>
      <c r="L765" s="9"/>
      <c r="M76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6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6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65" s="140">
        <f>ACOMPANHAMENTO_04[[#This Row],[QUANT]]</f>
        <v>0</v>
      </c>
    </row>
    <row r="766" spans="2:16" x14ac:dyDescent="0.25">
      <c r="B766" s="140" t="str">
        <f>IF(ACOMPANHAMENTO_04[[#This Row],[MAT]]="","",COUNTA($C$8:C766))</f>
        <v/>
      </c>
      <c r="C766" s="3"/>
      <c r="D766" s="28" t="str">
        <f>IFERROR(VLOOKUP(ACOMPANHAMENTO_04[[#This Row],[MAT]],FUNCIONARIOS[],3,FALSE),"")</f>
        <v/>
      </c>
      <c r="E766" s="28" t="str">
        <f>IFERROR(VLOOKUP(ACOMPANHAMENTO_04[[#This Row],[MAT]],FUNCIONARIOS[],4,FALSE),"")</f>
        <v/>
      </c>
      <c r="F766" s="8"/>
      <c r="G766" s="7"/>
      <c r="H766" s="28" t="str">
        <f>IFERROR(VLOOKUP(ACOMPANHAMENTO_04[[#This Row],[COD.S]],TABELA_PRODUÇÃO[[COD]:[SERVIÇOS]],3,FALSE),"")</f>
        <v/>
      </c>
      <c r="I766" s="28" t="str">
        <f>IFERROR(VLOOKUP(ACOMPANHAMENTO_04[[#This Row],[COD.S]],TABELA_PRODUÇÃO[[COD]:[UND.]],4,FALSE),"")</f>
        <v/>
      </c>
      <c r="J766" s="141"/>
      <c r="K766" s="58"/>
      <c r="L766" s="9"/>
      <c r="M76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6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6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66" s="140">
        <f>ACOMPANHAMENTO_04[[#This Row],[QUANT]]</f>
        <v>0</v>
      </c>
    </row>
    <row r="767" spans="2:16" x14ac:dyDescent="0.25">
      <c r="B767" s="140" t="str">
        <f>IF(ACOMPANHAMENTO_04[[#This Row],[MAT]]="","",COUNTA($C$8:C767))</f>
        <v/>
      </c>
      <c r="C767" s="3"/>
      <c r="D767" s="28" t="str">
        <f>IFERROR(VLOOKUP(ACOMPANHAMENTO_04[[#This Row],[MAT]],FUNCIONARIOS[],3,FALSE),"")</f>
        <v/>
      </c>
      <c r="E767" s="28" t="str">
        <f>IFERROR(VLOOKUP(ACOMPANHAMENTO_04[[#This Row],[MAT]],FUNCIONARIOS[],4,FALSE),"")</f>
        <v/>
      </c>
      <c r="F767" s="8"/>
      <c r="G767" s="7"/>
      <c r="H767" s="28" t="str">
        <f>IFERROR(VLOOKUP(ACOMPANHAMENTO_04[[#This Row],[COD.S]],TABELA_PRODUÇÃO[[COD]:[SERVIÇOS]],3,FALSE),"")</f>
        <v/>
      </c>
      <c r="I767" s="28" t="str">
        <f>IFERROR(VLOOKUP(ACOMPANHAMENTO_04[[#This Row],[COD.S]],TABELA_PRODUÇÃO[[COD]:[UND.]],4,FALSE),"")</f>
        <v/>
      </c>
      <c r="J767" s="141"/>
      <c r="K767" s="58"/>
      <c r="L767" s="9"/>
      <c r="M76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6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6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67" s="140">
        <f>ACOMPANHAMENTO_04[[#This Row],[QUANT]]</f>
        <v>0</v>
      </c>
    </row>
    <row r="768" spans="2:16" x14ac:dyDescent="0.25">
      <c r="B768" s="140" t="str">
        <f>IF(ACOMPANHAMENTO_04[[#This Row],[MAT]]="","",COUNTA($C$8:C768))</f>
        <v/>
      </c>
      <c r="C768" s="3"/>
      <c r="D768" s="28" t="str">
        <f>IFERROR(VLOOKUP(ACOMPANHAMENTO_04[[#This Row],[MAT]],FUNCIONARIOS[],3,FALSE),"")</f>
        <v/>
      </c>
      <c r="E768" s="28" t="str">
        <f>IFERROR(VLOOKUP(ACOMPANHAMENTO_04[[#This Row],[MAT]],FUNCIONARIOS[],4,FALSE),"")</f>
        <v/>
      </c>
      <c r="F768" s="8"/>
      <c r="G768" s="7"/>
      <c r="H768" s="28" t="str">
        <f>IFERROR(VLOOKUP(ACOMPANHAMENTO_04[[#This Row],[COD.S]],TABELA_PRODUÇÃO[[COD]:[SERVIÇOS]],3,FALSE),"")</f>
        <v/>
      </c>
      <c r="I768" s="28" t="str">
        <f>IFERROR(VLOOKUP(ACOMPANHAMENTO_04[[#This Row],[COD.S]],TABELA_PRODUÇÃO[[COD]:[UND.]],4,FALSE),"")</f>
        <v/>
      </c>
      <c r="J768" s="141"/>
      <c r="K768" s="58"/>
      <c r="L768" s="9"/>
      <c r="M76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6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6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68" s="140">
        <f>ACOMPANHAMENTO_04[[#This Row],[QUANT]]</f>
        <v>0</v>
      </c>
    </row>
    <row r="769" spans="2:16" x14ac:dyDescent="0.25">
      <c r="B769" s="140" t="str">
        <f>IF(ACOMPANHAMENTO_04[[#This Row],[MAT]]="","",COUNTA($C$8:C769))</f>
        <v/>
      </c>
      <c r="C769" s="3"/>
      <c r="D769" s="28" t="str">
        <f>IFERROR(VLOOKUP(ACOMPANHAMENTO_04[[#This Row],[MAT]],FUNCIONARIOS[],3,FALSE),"")</f>
        <v/>
      </c>
      <c r="E769" s="28" t="str">
        <f>IFERROR(VLOOKUP(ACOMPANHAMENTO_04[[#This Row],[MAT]],FUNCIONARIOS[],4,FALSE),"")</f>
        <v/>
      </c>
      <c r="F769" s="8"/>
      <c r="G769" s="7"/>
      <c r="H769" s="28" t="str">
        <f>IFERROR(VLOOKUP(ACOMPANHAMENTO_04[[#This Row],[COD.S]],TABELA_PRODUÇÃO[[COD]:[SERVIÇOS]],3,FALSE),"")</f>
        <v/>
      </c>
      <c r="I769" s="28" t="str">
        <f>IFERROR(VLOOKUP(ACOMPANHAMENTO_04[[#This Row],[COD.S]],TABELA_PRODUÇÃO[[COD]:[UND.]],4,FALSE),"")</f>
        <v/>
      </c>
      <c r="J769" s="141"/>
      <c r="K769" s="58"/>
      <c r="L769" s="9"/>
      <c r="M76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6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6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69" s="140">
        <f>ACOMPANHAMENTO_04[[#This Row],[QUANT]]</f>
        <v>0</v>
      </c>
    </row>
    <row r="770" spans="2:16" x14ac:dyDescent="0.25">
      <c r="B770" s="140" t="str">
        <f>IF(ACOMPANHAMENTO_04[[#This Row],[MAT]]="","",COUNTA($C$8:C770))</f>
        <v/>
      </c>
      <c r="C770" s="3"/>
      <c r="D770" s="28" t="str">
        <f>IFERROR(VLOOKUP(ACOMPANHAMENTO_04[[#This Row],[MAT]],FUNCIONARIOS[],3,FALSE),"")</f>
        <v/>
      </c>
      <c r="E770" s="28" t="str">
        <f>IFERROR(VLOOKUP(ACOMPANHAMENTO_04[[#This Row],[MAT]],FUNCIONARIOS[],4,FALSE),"")</f>
        <v/>
      </c>
      <c r="F770" s="8"/>
      <c r="G770" s="7"/>
      <c r="H770" s="28" t="str">
        <f>IFERROR(VLOOKUP(ACOMPANHAMENTO_04[[#This Row],[COD.S]],TABELA_PRODUÇÃO[[COD]:[SERVIÇOS]],3,FALSE),"")</f>
        <v/>
      </c>
      <c r="I770" s="28" t="str">
        <f>IFERROR(VLOOKUP(ACOMPANHAMENTO_04[[#This Row],[COD.S]],TABELA_PRODUÇÃO[[COD]:[UND.]],4,FALSE),"")</f>
        <v/>
      </c>
      <c r="J770" s="141"/>
      <c r="K770" s="58"/>
      <c r="L770" s="9"/>
      <c r="M77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7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7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70" s="140">
        <f>ACOMPANHAMENTO_04[[#This Row],[QUANT]]</f>
        <v>0</v>
      </c>
    </row>
    <row r="771" spans="2:16" x14ac:dyDescent="0.25">
      <c r="B771" s="140" t="str">
        <f>IF(ACOMPANHAMENTO_04[[#This Row],[MAT]]="","",COUNTA($C$8:C771))</f>
        <v/>
      </c>
      <c r="C771" s="3"/>
      <c r="D771" s="28" t="str">
        <f>IFERROR(VLOOKUP(ACOMPANHAMENTO_04[[#This Row],[MAT]],FUNCIONARIOS[],3,FALSE),"")</f>
        <v/>
      </c>
      <c r="E771" s="28" t="str">
        <f>IFERROR(VLOOKUP(ACOMPANHAMENTO_04[[#This Row],[MAT]],FUNCIONARIOS[],4,FALSE),"")</f>
        <v/>
      </c>
      <c r="F771" s="8"/>
      <c r="G771" s="7"/>
      <c r="H771" s="28" t="str">
        <f>IFERROR(VLOOKUP(ACOMPANHAMENTO_04[[#This Row],[COD.S]],TABELA_PRODUÇÃO[[COD]:[SERVIÇOS]],3,FALSE),"")</f>
        <v/>
      </c>
      <c r="I771" s="28" t="str">
        <f>IFERROR(VLOOKUP(ACOMPANHAMENTO_04[[#This Row],[COD.S]],TABELA_PRODUÇÃO[[COD]:[UND.]],4,FALSE),"")</f>
        <v/>
      </c>
      <c r="J771" s="141"/>
      <c r="K771" s="58"/>
      <c r="L771" s="9"/>
      <c r="M77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7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7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71" s="140">
        <f>ACOMPANHAMENTO_04[[#This Row],[QUANT]]</f>
        <v>0</v>
      </c>
    </row>
    <row r="772" spans="2:16" x14ac:dyDescent="0.25">
      <c r="B772" s="140" t="str">
        <f>IF(ACOMPANHAMENTO_04[[#This Row],[MAT]]="","",COUNTA($C$8:C772))</f>
        <v/>
      </c>
      <c r="C772" s="3"/>
      <c r="D772" s="28" t="str">
        <f>IFERROR(VLOOKUP(ACOMPANHAMENTO_04[[#This Row],[MAT]],FUNCIONARIOS[],3,FALSE),"")</f>
        <v/>
      </c>
      <c r="E772" s="28" t="str">
        <f>IFERROR(VLOOKUP(ACOMPANHAMENTO_04[[#This Row],[MAT]],FUNCIONARIOS[],4,FALSE),"")</f>
        <v/>
      </c>
      <c r="F772" s="8"/>
      <c r="G772" s="7"/>
      <c r="H772" s="28" t="str">
        <f>IFERROR(VLOOKUP(ACOMPANHAMENTO_04[[#This Row],[COD.S]],TABELA_PRODUÇÃO[[COD]:[SERVIÇOS]],3,FALSE),"")</f>
        <v/>
      </c>
      <c r="I772" s="28" t="str">
        <f>IFERROR(VLOOKUP(ACOMPANHAMENTO_04[[#This Row],[COD.S]],TABELA_PRODUÇÃO[[COD]:[UND.]],4,FALSE),"")</f>
        <v/>
      </c>
      <c r="J772" s="141"/>
      <c r="K772" s="58"/>
      <c r="L772" s="9"/>
      <c r="M77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7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7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72" s="140">
        <f>ACOMPANHAMENTO_04[[#This Row],[QUANT]]</f>
        <v>0</v>
      </c>
    </row>
    <row r="773" spans="2:16" x14ac:dyDescent="0.25">
      <c r="B773" s="140" t="str">
        <f>IF(ACOMPANHAMENTO_04[[#This Row],[MAT]]="","",COUNTA($C$8:C773))</f>
        <v/>
      </c>
      <c r="C773" s="3"/>
      <c r="D773" s="28" t="str">
        <f>IFERROR(VLOOKUP(ACOMPANHAMENTO_04[[#This Row],[MAT]],FUNCIONARIOS[],3,FALSE),"")</f>
        <v/>
      </c>
      <c r="E773" s="28" t="str">
        <f>IFERROR(VLOOKUP(ACOMPANHAMENTO_04[[#This Row],[MAT]],FUNCIONARIOS[],4,FALSE),"")</f>
        <v/>
      </c>
      <c r="F773" s="8"/>
      <c r="G773" s="7"/>
      <c r="H773" s="28" t="str">
        <f>IFERROR(VLOOKUP(ACOMPANHAMENTO_04[[#This Row],[COD.S]],TABELA_PRODUÇÃO[[COD]:[SERVIÇOS]],3,FALSE),"")</f>
        <v/>
      </c>
      <c r="I773" s="28" t="str">
        <f>IFERROR(VLOOKUP(ACOMPANHAMENTO_04[[#This Row],[COD.S]],TABELA_PRODUÇÃO[[COD]:[UND.]],4,FALSE),"")</f>
        <v/>
      </c>
      <c r="J773" s="141"/>
      <c r="K773" s="58"/>
      <c r="L773" s="9"/>
      <c r="M77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7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7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73" s="140">
        <f>ACOMPANHAMENTO_04[[#This Row],[QUANT]]</f>
        <v>0</v>
      </c>
    </row>
    <row r="774" spans="2:16" x14ac:dyDescent="0.25">
      <c r="B774" s="140" t="str">
        <f>IF(ACOMPANHAMENTO_04[[#This Row],[MAT]]="","",COUNTA($C$8:C774))</f>
        <v/>
      </c>
      <c r="C774" s="3"/>
      <c r="D774" s="28" t="str">
        <f>IFERROR(VLOOKUP(ACOMPANHAMENTO_04[[#This Row],[MAT]],FUNCIONARIOS[],3,FALSE),"")</f>
        <v/>
      </c>
      <c r="E774" s="28" t="str">
        <f>IFERROR(VLOOKUP(ACOMPANHAMENTO_04[[#This Row],[MAT]],FUNCIONARIOS[],4,FALSE),"")</f>
        <v/>
      </c>
      <c r="F774" s="8"/>
      <c r="G774" s="7"/>
      <c r="H774" s="28" t="str">
        <f>IFERROR(VLOOKUP(ACOMPANHAMENTO_04[[#This Row],[COD.S]],TABELA_PRODUÇÃO[[COD]:[SERVIÇOS]],3,FALSE),"")</f>
        <v/>
      </c>
      <c r="I774" s="28" t="str">
        <f>IFERROR(VLOOKUP(ACOMPANHAMENTO_04[[#This Row],[COD.S]],TABELA_PRODUÇÃO[[COD]:[UND.]],4,FALSE),"")</f>
        <v/>
      </c>
      <c r="J774" s="141"/>
      <c r="K774" s="58"/>
      <c r="L774" s="9"/>
      <c r="M77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7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7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74" s="140">
        <f>ACOMPANHAMENTO_04[[#This Row],[QUANT]]</f>
        <v>0</v>
      </c>
    </row>
    <row r="775" spans="2:16" x14ac:dyDescent="0.25">
      <c r="B775" s="140" t="str">
        <f>IF(ACOMPANHAMENTO_04[[#This Row],[MAT]]="","",COUNTA($C$8:C775))</f>
        <v/>
      </c>
      <c r="C775" s="3"/>
      <c r="D775" s="28" t="str">
        <f>IFERROR(VLOOKUP(ACOMPANHAMENTO_04[[#This Row],[MAT]],FUNCIONARIOS[],3,FALSE),"")</f>
        <v/>
      </c>
      <c r="E775" s="28" t="str">
        <f>IFERROR(VLOOKUP(ACOMPANHAMENTO_04[[#This Row],[MAT]],FUNCIONARIOS[],4,FALSE),"")</f>
        <v/>
      </c>
      <c r="F775" s="8"/>
      <c r="G775" s="7"/>
      <c r="H775" s="28" t="str">
        <f>IFERROR(VLOOKUP(ACOMPANHAMENTO_04[[#This Row],[COD.S]],TABELA_PRODUÇÃO[[COD]:[SERVIÇOS]],3,FALSE),"")</f>
        <v/>
      </c>
      <c r="I775" s="28" t="str">
        <f>IFERROR(VLOOKUP(ACOMPANHAMENTO_04[[#This Row],[COD.S]],TABELA_PRODUÇÃO[[COD]:[UND.]],4,FALSE),"")</f>
        <v/>
      </c>
      <c r="J775" s="141"/>
      <c r="K775" s="58"/>
      <c r="L775" s="9"/>
      <c r="M77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7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7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75" s="140">
        <f>ACOMPANHAMENTO_04[[#This Row],[QUANT]]</f>
        <v>0</v>
      </c>
    </row>
    <row r="776" spans="2:16" x14ac:dyDescent="0.25">
      <c r="B776" s="140" t="str">
        <f>IF(ACOMPANHAMENTO_04[[#This Row],[MAT]]="","",COUNTA($C$8:C776))</f>
        <v/>
      </c>
      <c r="C776" s="3"/>
      <c r="D776" s="28" t="str">
        <f>IFERROR(VLOOKUP(ACOMPANHAMENTO_04[[#This Row],[MAT]],FUNCIONARIOS[],3,FALSE),"")</f>
        <v/>
      </c>
      <c r="E776" s="28" t="str">
        <f>IFERROR(VLOOKUP(ACOMPANHAMENTO_04[[#This Row],[MAT]],FUNCIONARIOS[],4,FALSE),"")</f>
        <v/>
      </c>
      <c r="F776" s="8"/>
      <c r="G776" s="7"/>
      <c r="H776" s="28" t="str">
        <f>IFERROR(VLOOKUP(ACOMPANHAMENTO_04[[#This Row],[COD.S]],TABELA_PRODUÇÃO[[COD]:[SERVIÇOS]],3,FALSE),"")</f>
        <v/>
      </c>
      <c r="I776" s="28" t="str">
        <f>IFERROR(VLOOKUP(ACOMPANHAMENTO_04[[#This Row],[COD.S]],TABELA_PRODUÇÃO[[COD]:[UND.]],4,FALSE),"")</f>
        <v/>
      </c>
      <c r="J776" s="141"/>
      <c r="K776" s="58"/>
      <c r="L776" s="9"/>
      <c r="M77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7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7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76" s="140">
        <f>ACOMPANHAMENTO_04[[#This Row],[QUANT]]</f>
        <v>0</v>
      </c>
    </row>
    <row r="777" spans="2:16" x14ac:dyDescent="0.25">
      <c r="B777" s="140" t="str">
        <f>IF(ACOMPANHAMENTO_04[[#This Row],[MAT]]="","",COUNTA($C$8:C777))</f>
        <v/>
      </c>
      <c r="C777" s="3"/>
      <c r="D777" s="28" t="str">
        <f>IFERROR(VLOOKUP(ACOMPANHAMENTO_04[[#This Row],[MAT]],FUNCIONARIOS[],3,FALSE),"")</f>
        <v/>
      </c>
      <c r="E777" s="28" t="str">
        <f>IFERROR(VLOOKUP(ACOMPANHAMENTO_04[[#This Row],[MAT]],FUNCIONARIOS[],4,FALSE),"")</f>
        <v/>
      </c>
      <c r="F777" s="8"/>
      <c r="G777" s="7"/>
      <c r="H777" s="28" t="str">
        <f>IFERROR(VLOOKUP(ACOMPANHAMENTO_04[[#This Row],[COD.S]],TABELA_PRODUÇÃO[[COD]:[SERVIÇOS]],3,FALSE),"")</f>
        <v/>
      </c>
      <c r="I777" s="28" t="str">
        <f>IFERROR(VLOOKUP(ACOMPANHAMENTO_04[[#This Row],[COD.S]],TABELA_PRODUÇÃO[[COD]:[UND.]],4,FALSE),"")</f>
        <v/>
      </c>
      <c r="J777" s="141"/>
      <c r="K777" s="58"/>
      <c r="L777" s="9"/>
      <c r="M77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7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7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77" s="140">
        <f>ACOMPANHAMENTO_04[[#This Row],[QUANT]]</f>
        <v>0</v>
      </c>
    </row>
    <row r="778" spans="2:16" x14ac:dyDescent="0.25">
      <c r="B778" s="140" t="str">
        <f>IF(ACOMPANHAMENTO_04[[#This Row],[MAT]]="","",COUNTA($C$8:C778))</f>
        <v/>
      </c>
      <c r="C778" s="3"/>
      <c r="D778" s="28" t="str">
        <f>IFERROR(VLOOKUP(ACOMPANHAMENTO_04[[#This Row],[MAT]],FUNCIONARIOS[],3,FALSE),"")</f>
        <v/>
      </c>
      <c r="E778" s="28" t="str">
        <f>IFERROR(VLOOKUP(ACOMPANHAMENTO_04[[#This Row],[MAT]],FUNCIONARIOS[],4,FALSE),"")</f>
        <v/>
      </c>
      <c r="F778" s="8"/>
      <c r="G778" s="7"/>
      <c r="H778" s="28" t="str">
        <f>IFERROR(VLOOKUP(ACOMPANHAMENTO_04[[#This Row],[COD.S]],TABELA_PRODUÇÃO[[COD]:[SERVIÇOS]],3,FALSE),"")</f>
        <v/>
      </c>
      <c r="I778" s="28" t="str">
        <f>IFERROR(VLOOKUP(ACOMPANHAMENTO_04[[#This Row],[COD.S]],TABELA_PRODUÇÃO[[COD]:[UND.]],4,FALSE),"")</f>
        <v/>
      </c>
      <c r="J778" s="141"/>
      <c r="K778" s="58"/>
      <c r="L778" s="9"/>
      <c r="M77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7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7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78" s="140">
        <f>ACOMPANHAMENTO_04[[#This Row],[QUANT]]</f>
        <v>0</v>
      </c>
    </row>
    <row r="779" spans="2:16" x14ac:dyDescent="0.25">
      <c r="B779" s="140" t="str">
        <f>IF(ACOMPANHAMENTO_04[[#This Row],[MAT]]="","",COUNTA($C$8:C779))</f>
        <v/>
      </c>
      <c r="C779" s="3"/>
      <c r="D779" s="28" t="str">
        <f>IFERROR(VLOOKUP(ACOMPANHAMENTO_04[[#This Row],[MAT]],FUNCIONARIOS[],3,FALSE),"")</f>
        <v/>
      </c>
      <c r="E779" s="28" t="str">
        <f>IFERROR(VLOOKUP(ACOMPANHAMENTO_04[[#This Row],[MAT]],FUNCIONARIOS[],4,FALSE),"")</f>
        <v/>
      </c>
      <c r="F779" s="8"/>
      <c r="G779" s="7"/>
      <c r="H779" s="28" t="str">
        <f>IFERROR(VLOOKUP(ACOMPANHAMENTO_04[[#This Row],[COD.S]],TABELA_PRODUÇÃO[[COD]:[SERVIÇOS]],3,FALSE),"")</f>
        <v/>
      </c>
      <c r="I779" s="28" t="str">
        <f>IFERROR(VLOOKUP(ACOMPANHAMENTO_04[[#This Row],[COD.S]],TABELA_PRODUÇÃO[[COD]:[UND.]],4,FALSE),"")</f>
        <v/>
      </c>
      <c r="J779" s="141"/>
      <c r="K779" s="58"/>
      <c r="L779" s="9"/>
      <c r="M77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7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7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79" s="140">
        <f>ACOMPANHAMENTO_04[[#This Row],[QUANT]]</f>
        <v>0</v>
      </c>
    </row>
    <row r="780" spans="2:16" x14ac:dyDescent="0.25">
      <c r="B780" s="140" t="str">
        <f>IF(ACOMPANHAMENTO_04[[#This Row],[MAT]]="","",COUNTA($C$8:C780))</f>
        <v/>
      </c>
      <c r="C780" s="3"/>
      <c r="D780" s="28" t="str">
        <f>IFERROR(VLOOKUP(ACOMPANHAMENTO_04[[#This Row],[MAT]],FUNCIONARIOS[],3,FALSE),"")</f>
        <v/>
      </c>
      <c r="E780" s="28" t="str">
        <f>IFERROR(VLOOKUP(ACOMPANHAMENTO_04[[#This Row],[MAT]],FUNCIONARIOS[],4,FALSE),"")</f>
        <v/>
      </c>
      <c r="F780" s="8"/>
      <c r="G780" s="7"/>
      <c r="H780" s="28" t="str">
        <f>IFERROR(VLOOKUP(ACOMPANHAMENTO_04[[#This Row],[COD.S]],TABELA_PRODUÇÃO[[COD]:[SERVIÇOS]],3,FALSE),"")</f>
        <v/>
      </c>
      <c r="I780" s="28" t="str">
        <f>IFERROR(VLOOKUP(ACOMPANHAMENTO_04[[#This Row],[COD.S]],TABELA_PRODUÇÃO[[COD]:[UND.]],4,FALSE),"")</f>
        <v/>
      </c>
      <c r="J780" s="141"/>
      <c r="K780" s="58"/>
      <c r="L780" s="9"/>
      <c r="M78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8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8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80" s="140">
        <f>ACOMPANHAMENTO_04[[#This Row],[QUANT]]</f>
        <v>0</v>
      </c>
    </row>
    <row r="781" spans="2:16" x14ac:dyDescent="0.25">
      <c r="B781" s="140" t="str">
        <f>IF(ACOMPANHAMENTO_04[[#This Row],[MAT]]="","",COUNTA($C$8:C781))</f>
        <v/>
      </c>
      <c r="C781" s="3"/>
      <c r="D781" s="28" t="str">
        <f>IFERROR(VLOOKUP(ACOMPANHAMENTO_04[[#This Row],[MAT]],FUNCIONARIOS[],3,FALSE),"")</f>
        <v/>
      </c>
      <c r="E781" s="28" t="str">
        <f>IFERROR(VLOOKUP(ACOMPANHAMENTO_04[[#This Row],[MAT]],FUNCIONARIOS[],4,FALSE),"")</f>
        <v/>
      </c>
      <c r="F781" s="8"/>
      <c r="G781" s="7"/>
      <c r="H781" s="28" t="str">
        <f>IFERROR(VLOOKUP(ACOMPANHAMENTO_04[[#This Row],[COD.S]],TABELA_PRODUÇÃO[[COD]:[SERVIÇOS]],3,FALSE),"")</f>
        <v/>
      </c>
      <c r="I781" s="28" t="str">
        <f>IFERROR(VLOOKUP(ACOMPANHAMENTO_04[[#This Row],[COD.S]],TABELA_PRODUÇÃO[[COD]:[UND.]],4,FALSE),"")</f>
        <v/>
      </c>
      <c r="J781" s="141"/>
      <c r="K781" s="58"/>
      <c r="L781" s="9"/>
      <c r="M78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8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8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81" s="140">
        <f>ACOMPANHAMENTO_04[[#This Row],[QUANT]]</f>
        <v>0</v>
      </c>
    </row>
    <row r="782" spans="2:16" x14ac:dyDescent="0.25">
      <c r="B782" s="140" t="str">
        <f>IF(ACOMPANHAMENTO_04[[#This Row],[MAT]]="","",COUNTA($C$8:C782))</f>
        <v/>
      </c>
      <c r="C782" s="3"/>
      <c r="D782" s="28" t="str">
        <f>IFERROR(VLOOKUP(ACOMPANHAMENTO_04[[#This Row],[MAT]],FUNCIONARIOS[],3,FALSE),"")</f>
        <v/>
      </c>
      <c r="E782" s="28" t="str">
        <f>IFERROR(VLOOKUP(ACOMPANHAMENTO_04[[#This Row],[MAT]],FUNCIONARIOS[],4,FALSE),"")</f>
        <v/>
      </c>
      <c r="F782" s="8"/>
      <c r="G782" s="7"/>
      <c r="H782" s="28" t="str">
        <f>IFERROR(VLOOKUP(ACOMPANHAMENTO_04[[#This Row],[COD.S]],TABELA_PRODUÇÃO[[COD]:[SERVIÇOS]],3,FALSE),"")</f>
        <v/>
      </c>
      <c r="I782" s="28" t="str">
        <f>IFERROR(VLOOKUP(ACOMPANHAMENTO_04[[#This Row],[COD.S]],TABELA_PRODUÇÃO[[COD]:[UND.]],4,FALSE),"")</f>
        <v/>
      </c>
      <c r="J782" s="141"/>
      <c r="K782" s="58"/>
      <c r="L782" s="9"/>
      <c r="M78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8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8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82" s="140">
        <f>ACOMPANHAMENTO_04[[#This Row],[QUANT]]</f>
        <v>0</v>
      </c>
    </row>
    <row r="783" spans="2:16" x14ac:dyDescent="0.25">
      <c r="B783" s="140" t="str">
        <f>IF(ACOMPANHAMENTO_04[[#This Row],[MAT]]="","",COUNTA($C$8:C783))</f>
        <v/>
      </c>
      <c r="C783" s="3"/>
      <c r="D783" s="28" t="str">
        <f>IFERROR(VLOOKUP(ACOMPANHAMENTO_04[[#This Row],[MAT]],FUNCIONARIOS[],3,FALSE),"")</f>
        <v/>
      </c>
      <c r="E783" s="28" t="str">
        <f>IFERROR(VLOOKUP(ACOMPANHAMENTO_04[[#This Row],[MAT]],FUNCIONARIOS[],4,FALSE),"")</f>
        <v/>
      </c>
      <c r="F783" s="8"/>
      <c r="G783" s="7"/>
      <c r="H783" s="28" t="str">
        <f>IFERROR(VLOOKUP(ACOMPANHAMENTO_04[[#This Row],[COD.S]],TABELA_PRODUÇÃO[[COD]:[SERVIÇOS]],3,FALSE),"")</f>
        <v/>
      </c>
      <c r="I783" s="28" t="str">
        <f>IFERROR(VLOOKUP(ACOMPANHAMENTO_04[[#This Row],[COD.S]],TABELA_PRODUÇÃO[[COD]:[UND.]],4,FALSE),"")</f>
        <v/>
      </c>
      <c r="J783" s="141"/>
      <c r="K783" s="58"/>
      <c r="L783" s="9"/>
      <c r="M78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8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8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83" s="140">
        <f>ACOMPANHAMENTO_04[[#This Row],[QUANT]]</f>
        <v>0</v>
      </c>
    </row>
    <row r="784" spans="2:16" x14ac:dyDescent="0.25">
      <c r="B784" s="140" t="str">
        <f>IF(ACOMPANHAMENTO_04[[#This Row],[MAT]]="","",COUNTA($C$8:C784))</f>
        <v/>
      </c>
      <c r="C784" s="3"/>
      <c r="D784" s="28" t="str">
        <f>IFERROR(VLOOKUP(ACOMPANHAMENTO_04[[#This Row],[MAT]],FUNCIONARIOS[],3,FALSE),"")</f>
        <v/>
      </c>
      <c r="E784" s="28" t="str">
        <f>IFERROR(VLOOKUP(ACOMPANHAMENTO_04[[#This Row],[MAT]],FUNCIONARIOS[],4,FALSE),"")</f>
        <v/>
      </c>
      <c r="F784" s="8"/>
      <c r="G784" s="7"/>
      <c r="H784" s="28" t="str">
        <f>IFERROR(VLOOKUP(ACOMPANHAMENTO_04[[#This Row],[COD.S]],TABELA_PRODUÇÃO[[COD]:[SERVIÇOS]],3,FALSE),"")</f>
        <v/>
      </c>
      <c r="I784" s="28" t="str">
        <f>IFERROR(VLOOKUP(ACOMPANHAMENTO_04[[#This Row],[COD.S]],TABELA_PRODUÇÃO[[COD]:[UND.]],4,FALSE),"")</f>
        <v/>
      </c>
      <c r="J784" s="141"/>
      <c r="K784" s="58"/>
      <c r="L784" s="9"/>
      <c r="M78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8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8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84" s="140">
        <f>ACOMPANHAMENTO_04[[#This Row],[QUANT]]</f>
        <v>0</v>
      </c>
    </row>
    <row r="785" spans="2:16" x14ac:dyDescent="0.25">
      <c r="B785" s="140" t="str">
        <f>IF(ACOMPANHAMENTO_04[[#This Row],[MAT]]="","",COUNTA($C$8:C785))</f>
        <v/>
      </c>
      <c r="C785" s="3"/>
      <c r="D785" s="28" t="str">
        <f>IFERROR(VLOOKUP(ACOMPANHAMENTO_04[[#This Row],[MAT]],FUNCIONARIOS[],3,FALSE),"")</f>
        <v/>
      </c>
      <c r="E785" s="28" t="str">
        <f>IFERROR(VLOOKUP(ACOMPANHAMENTO_04[[#This Row],[MAT]],FUNCIONARIOS[],4,FALSE),"")</f>
        <v/>
      </c>
      <c r="F785" s="8"/>
      <c r="G785" s="7"/>
      <c r="H785" s="28" t="str">
        <f>IFERROR(VLOOKUP(ACOMPANHAMENTO_04[[#This Row],[COD.S]],TABELA_PRODUÇÃO[[COD]:[SERVIÇOS]],3,FALSE),"")</f>
        <v/>
      </c>
      <c r="I785" s="28" t="str">
        <f>IFERROR(VLOOKUP(ACOMPANHAMENTO_04[[#This Row],[COD.S]],TABELA_PRODUÇÃO[[COD]:[UND.]],4,FALSE),"")</f>
        <v/>
      </c>
      <c r="J785" s="141"/>
      <c r="K785" s="58"/>
      <c r="L785" s="9"/>
      <c r="M78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8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8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85" s="140">
        <f>ACOMPANHAMENTO_04[[#This Row],[QUANT]]</f>
        <v>0</v>
      </c>
    </row>
    <row r="786" spans="2:16" x14ac:dyDescent="0.25">
      <c r="B786" s="140" t="str">
        <f>IF(ACOMPANHAMENTO_04[[#This Row],[MAT]]="","",COUNTA($C$8:C786))</f>
        <v/>
      </c>
      <c r="C786" s="3"/>
      <c r="D786" s="28" t="str">
        <f>IFERROR(VLOOKUP(ACOMPANHAMENTO_04[[#This Row],[MAT]],FUNCIONARIOS[],3,FALSE),"")</f>
        <v/>
      </c>
      <c r="E786" s="28" t="str">
        <f>IFERROR(VLOOKUP(ACOMPANHAMENTO_04[[#This Row],[MAT]],FUNCIONARIOS[],4,FALSE),"")</f>
        <v/>
      </c>
      <c r="F786" s="8"/>
      <c r="G786" s="7"/>
      <c r="H786" s="28" t="str">
        <f>IFERROR(VLOOKUP(ACOMPANHAMENTO_04[[#This Row],[COD.S]],TABELA_PRODUÇÃO[[COD]:[SERVIÇOS]],3,FALSE),"")</f>
        <v/>
      </c>
      <c r="I786" s="28" t="str">
        <f>IFERROR(VLOOKUP(ACOMPANHAMENTO_04[[#This Row],[COD.S]],TABELA_PRODUÇÃO[[COD]:[UND.]],4,FALSE),"")</f>
        <v/>
      </c>
      <c r="J786" s="141"/>
      <c r="K786" s="58"/>
      <c r="L786" s="9"/>
      <c r="M78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8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8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86" s="140">
        <f>ACOMPANHAMENTO_04[[#This Row],[QUANT]]</f>
        <v>0</v>
      </c>
    </row>
    <row r="787" spans="2:16" x14ac:dyDescent="0.25">
      <c r="B787" s="140" t="str">
        <f>IF(ACOMPANHAMENTO_04[[#This Row],[MAT]]="","",COUNTA($C$8:C787))</f>
        <v/>
      </c>
      <c r="C787" s="3"/>
      <c r="D787" s="28" t="str">
        <f>IFERROR(VLOOKUP(ACOMPANHAMENTO_04[[#This Row],[MAT]],FUNCIONARIOS[],3,FALSE),"")</f>
        <v/>
      </c>
      <c r="E787" s="28" t="str">
        <f>IFERROR(VLOOKUP(ACOMPANHAMENTO_04[[#This Row],[MAT]],FUNCIONARIOS[],4,FALSE),"")</f>
        <v/>
      </c>
      <c r="F787" s="8"/>
      <c r="G787" s="7"/>
      <c r="H787" s="28" t="str">
        <f>IFERROR(VLOOKUP(ACOMPANHAMENTO_04[[#This Row],[COD.S]],TABELA_PRODUÇÃO[[COD]:[SERVIÇOS]],3,FALSE),"")</f>
        <v/>
      </c>
      <c r="I787" s="28" t="str">
        <f>IFERROR(VLOOKUP(ACOMPANHAMENTO_04[[#This Row],[COD.S]],TABELA_PRODUÇÃO[[COD]:[UND.]],4,FALSE),"")</f>
        <v/>
      </c>
      <c r="J787" s="141"/>
      <c r="K787" s="58"/>
      <c r="L787" s="9"/>
      <c r="M78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8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8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87" s="140">
        <f>ACOMPANHAMENTO_04[[#This Row],[QUANT]]</f>
        <v>0</v>
      </c>
    </row>
    <row r="788" spans="2:16" x14ac:dyDescent="0.25">
      <c r="B788" s="140" t="str">
        <f>IF(ACOMPANHAMENTO_04[[#This Row],[MAT]]="","",COUNTA($C$8:C788))</f>
        <v/>
      </c>
      <c r="C788" s="3"/>
      <c r="D788" s="28" t="str">
        <f>IFERROR(VLOOKUP(ACOMPANHAMENTO_04[[#This Row],[MAT]],FUNCIONARIOS[],3,FALSE),"")</f>
        <v/>
      </c>
      <c r="E788" s="28" t="str">
        <f>IFERROR(VLOOKUP(ACOMPANHAMENTO_04[[#This Row],[MAT]],FUNCIONARIOS[],4,FALSE),"")</f>
        <v/>
      </c>
      <c r="F788" s="8"/>
      <c r="G788" s="7"/>
      <c r="H788" s="28" t="str">
        <f>IFERROR(VLOOKUP(ACOMPANHAMENTO_04[[#This Row],[COD.S]],TABELA_PRODUÇÃO[[COD]:[SERVIÇOS]],3,FALSE),"")</f>
        <v/>
      </c>
      <c r="I788" s="28" t="str">
        <f>IFERROR(VLOOKUP(ACOMPANHAMENTO_04[[#This Row],[COD.S]],TABELA_PRODUÇÃO[[COD]:[UND.]],4,FALSE),"")</f>
        <v/>
      </c>
      <c r="J788" s="141"/>
      <c r="K788" s="58"/>
      <c r="L788" s="9"/>
      <c r="M78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8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8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88" s="140">
        <f>ACOMPANHAMENTO_04[[#This Row],[QUANT]]</f>
        <v>0</v>
      </c>
    </row>
    <row r="789" spans="2:16" x14ac:dyDescent="0.25">
      <c r="B789" s="140" t="str">
        <f>IF(ACOMPANHAMENTO_04[[#This Row],[MAT]]="","",COUNTA($C$8:C789))</f>
        <v/>
      </c>
      <c r="C789" s="3"/>
      <c r="D789" s="28" t="str">
        <f>IFERROR(VLOOKUP(ACOMPANHAMENTO_04[[#This Row],[MAT]],FUNCIONARIOS[],3,FALSE),"")</f>
        <v/>
      </c>
      <c r="E789" s="28" t="str">
        <f>IFERROR(VLOOKUP(ACOMPANHAMENTO_04[[#This Row],[MAT]],FUNCIONARIOS[],4,FALSE),"")</f>
        <v/>
      </c>
      <c r="F789" s="8"/>
      <c r="G789" s="7"/>
      <c r="H789" s="28" t="str">
        <f>IFERROR(VLOOKUP(ACOMPANHAMENTO_04[[#This Row],[COD.S]],TABELA_PRODUÇÃO[[COD]:[SERVIÇOS]],3,FALSE),"")</f>
        <v/>
      </c>
      <c r="I789" s="28" t="str">
        <f>IFERROR(VLOOKUP(ACOMPANHAMENTO_04[[#This Row],[COD.S]],TABELA_PRODUÇÃO[[COD]:[UND.]],4,FALSE),"")</f>
        <v/>
      </c>
      <c r="J789" s="141"/>
      <c r="K789" s="58"/>
      <c r="L789" s="9"/>
      <c r="M78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8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8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89" s="140">
        <f>ACOMPANHAMENTO_04[[#This Row],[QUANT]]</f>
        <v>0</v>
      </c>
    </row>
    <row r="790" spans="2:16" x14ac:dyDescent="0.25">
      <c r="B790" s="140" t="str">
        <f>IF(ACOMPANHAMENTO_04[[#This Row],[MAT]]="","",COUNTA($C$8:C790))</f>
        <v/>
      </c>
      <c r="C790" s="3"/>
      <c r="D790" s="28" t="str">
        <f>IFERROR(VLOOKUP(ACOMPANHAMENTO_04[[#This Row],[MAT]],FUNCIONARIOS[],3,FALSE),"")</f>
        <v/>
      </c>
      <c r="E790" s="28" t="str">
        <f>IFERROR(VLOOKUP(ACOMPANHAMENTO_04[[#This Row],[MAT]],FUNCIONARIOS[],4,FALSE),"")</f>
        <v/>
      </c>
      <c r="F790" s="8"/>
      <c r="G790" s="7"/>
      <c r="H790" s="28" t="str">
        <f>IFERROR(VLOOKUP(ACOMPANHAMENTO_04[[#This Row],[COD.S]],TABELA_PRODUÇÃO[[COD]:[SERVIÇOS]],3,FALSE),"")</f>
        <v/>
      </c>
      <c r="I790" s="28" t="str">
        <f>IFERROR(VLOOKUP(ACOMPANHAMENTO_04[[#This Row],[COD.S]],TABELA_PRODUÇÃO[[COD]:[UND.]],4,FALSE),"")</f>
        <v/>
      </c>
      <c r="J790" s="141"/>
      <c r="K790" s="58"/>
      <c r="L790" s="9"/>
      <c r="M79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9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9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90" s="140">
        <f>ACOMPANHAMENTO_04[[#This Row],[QUANT]]</f>
        <v>0</v>
      </c>
    </row>
    <row r="791" spans="2:16" x14ac:dyDescent="0.25">
      <c r="B791" s="140" t="str">
        <f>IF(ACOMPANHAMENTO_04[[#This Row],[MAT]]="","",COUNTA($C$8:C791))</f>
        <v/>
      </c>
      <c r="C791" s="3"/>
      <c r="D791" s="28" t="str">
        <f>IFERROR(VLOOKUP(ACOMPANHAMENTO_04[[#This Row],[MAT]],FUNCIONARIOS[],3,FALSE),"")</f>
        <v/>
      </c>
      <c r="E791" s="28" t="str">
        <f>IFERROR(VLOOKUP(ACOMPANHAMENTO_04[[#This Row],[MAT]],FUNCIONARIOS[],4,FALSE),"")</f>
        <v/>
      </c>
      <c r="F791" s="8"/>
      <c r="G791" s="7"/>
      <c r="H791" s="28" t="str">
        <f>IFERROR(VLOOKUP(ACOMPANHAMENTO_04[[#This Row],[COD.S]],TABELA_PRODUÇÃO[[COD]:[SERVIÇOS]],3,FALSE),"")</f>
        <v/>
      </c>
      <c r="I791" s="28" t="str">
        <f>IFERROR(VLOOKUP(ACOMPANHAMENTO_04[[#This Row],[COD.S]],TABELA_PRODUÇÃO[[COD]:[UND.]],4,FALSE),"")</f>
        <v/>
      </c>
      <c r="J791" s="141"/>
      <c r="K791" s="58"/>
      <c r="L791" s="9"/>
      <c r="M79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9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9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91" s="140">
        <f>ACOMPANHAMENTO_04[[#This Row],[QUANT]]</f>
        <v>0</v>
      </c>
    </row>
    <row r="792" spans="2:16" x14ac:dyDescent="0.25">
      <c r="B792" s="140" t="str">
        <f>IF(ACOMPANHAMENTO_04[[#This Row],[MAT]]="","",COUNTA($C$8:C792))</f>
        <v/>
      </c>
      <c r="C792" s="3"/>
      <c r="D792" s="28" t="str">
        <f>IFERROR(VLOOKUP(ACOMPANHAMENTO_04[[#This Row],[MAT]],FUNCIONARIOS[],3,FALSE),"")</f>
        <v/>
      </c>
      <c r="E792" s="28" t="str">
        <f>IFERROR(VLOOKUP(ACOMPANHAMENTO_04[[#This Row],[MAT]],FUNCIONARIOS[],4,FALSE),"")</f>
        <v/>
      </c>
      <c r="F792" s="8"/>
      <c r="G792" s="7"/>
      <c r="H792" s="28" t="str">
        <f>IFERROR(VLOOKUP(ACOMPANHAMENTO_04[[#This Row],[COD.S]],TABELA_PRODUÇÃO[[COD]:[SERVIÇOS]],3,FALSE),"")</f>
        <v/>
      </c>
      <c r="I792" s="28" t="str">
        <f>IFERROR(VLOOKUP(ACOMPANHAMENTO_04[[#This Row],[COD.S]],TABELA_PRODUÇÃO[[COD]:[UND.]],4,FALSE),"")</f>
        <v/>
      </c>
      <c r="J792" s="141"/>
      <c r="K792" s="58"/>
      <c r="L792" s="9"/>
      <c r="M79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9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9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92" s="140">
        <f>ACOMPANHAMENTO_04[[#This Row],[QUANT]]</f>
        <v>0</v>
      </c>
    </row>
    <row r="793" spans="2:16" x14ac:dyDescent="0.25">
      <c r="B793" s="140" t="str">
        <f>IF(ACOMPANHAMENTO_04[[#This Row],[MAT]]="","",COUNTA($C$8:C793))</f>
        <v/>
      </c>
      <c r="C793" s="3"/>
      <c r="D793" s="28" t="str">
        <f>IFERROR(VLOOKUP(ACOMPANHAMENTO_04[[#This Row],[MAT]],FUNCIONARIOS[],3,FALSE),"")</f>
        <v/>
      </c>
      <c r="E793" s="28" t="str">
        <f>IFERROR(VLOOKUP(ACOMPANHAMENTO_04[[#This Row],[MAT]],FUNCIONARIOS[],4,FALSE),"")</f>
        <v/>
      </c>
      <c r="F793" s="8"/>
      <c r="G793" s="7"/>
      <c r="H793" s="28" t="str">
        <f>IFERROR(VLOOKUP(ACOMPANHAMENTO_04[[#This Row],[COD.S]],TABELA_PRODUÇÃO[[COD]:[SERVIÇOS]],3,FALSE),"")</f>
        <v/>
      </c>
      <c r="I793" s="28" t="str">
        <f>IFERROR(VLOOKUP(ACOMPANHAMENTO_04[[#This Row],[COD.S]],TABELA_PRODUÇÃO[[COD]:[UND.]],4,FALSE),"")</f>
        <v/>
      </c>
      <c r="J793" s="141"/>
      <c r="K793" s="58"/>
      <c r="L793" s="9"/>
      <c r="M79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9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9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93" s="140">
        <f>ACOMPANHAMENTO_04[[#This Row],[QUANT]]</f>
        <v>0</v>
      </c>
    </row>
    <row r="794" spans="2:16" x14ac:dyDescent="0.25">
      <c r="B794" s="140" t="str">
        <f>IF(ACOMPANHAMENTO_04[[#This Row],[MAT]]="","",COUNTA($C$8:C794))</f>
        <v/>
      </c>
      <c r="C794" s="3"/>
      <c r="D794" s="28" t="str">
        <f>IFERROR(VLOOKUP(ACOMPANHAMENTO_04[[#This Row],[MAT]],FUNCIONARIOS[],3,FALSE),"")</f>
        <v/>
      </c>
      <c r="E794" s="28" t="str">
        <f>IFERROR(VLOOKUP(ACOMPANHAMENTO_04[[#This Row],[MAT]],FUNCIONARIOS[],4,FALSE),"")</f>
        <v/>
      </c>
      <c r="F794" s="8"/>
      <c r="G794" s="7"/>
      <c r="H794" s="28" t="str">
        <f>IFERROR(VLOOKUP(ACOMPANHAMENTO_04[[#This Row],[COD.S]],TABELA_PRODUÇÃO[[COD]:[SERVIÇOS]],3,FALSE),"")</f>
        <v/>
      </c>
      <c r="I794" s="28" t="str">
        <f>IFERROR(VLOOKUP(ACOMPANHAMENTO_04[[#This Row],[COD.S]],TABELA_PRODUÇÃO[[COD]:[UND.]],4,FALSE),"")</f>
        <v/>
      </c>
      <c r="J794" s="141"/>
      <c r="K794" s="58"/>
      <c r="L794" s="9"/>
      <c r="M79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9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9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94" s="140">
        <f>ACOMPANHAMENTO_04[[#This Row],[QUANT]]</f>
        <v>0</v>
      </c>
    </row>
    <row r="795" spans="2:16" x14ac:dyDescent="0.25">
      <c r="B795" s="140" t="str">
        <f>IF(ACOMPANHAMENTO_04[[#This Row],[MAT]]="","",COUNTA($C$8:C795))</f>
        <v/>
      </c>
      <c r="C795" s="3"/>
      <c r="D795" s="28" t="str">
        <f>IFERROR(VLOOKUP(ACOMPANHAMENTO_04[[#This Row],[MAT]],FUNCIONARIOS[],3,FALSE),"")</f>
        <v/>
      </c>
      <c r="E795" s="28" t="str">
        <f>IFERROR(VLOOKUP(ACOMPANHAMENTO_04[[#This Row],[MAT]],FUNCIONARIOS[],4,FALSE),"")</f>
        <v/>
      </c>
      <c r="F795" s="8"/>
      <c r="G795" s="7"/>
      <c r="H795" s="28" t="str">
        <f>IFERROR(VLOOKUP(ACOMPANHAMENTO_04[[#This Row],[COD.S]],TABELA_PRODUÇÃO[[COD]:[SERVIÇOS]],3,FALSE),"")</f>
        <v/>
      </c>
      <c r="I795" s="28" t="str">
        <f>IFERROR(VLOOKUP(ACOMPANHAMENTO_04[[#This Row],[COD.S]],TABELA_PRODUÇÃO[[COD]:[UND.]],4,FALSE),"")</f>
        <v/>
      </c>
      <c r="J795" s="141"/>
      <c r="K795" s="58"/>
      <c r="L795" s="9"/>
      <c r="M79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9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9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95" s="140">
        <f>ACOMPANHAMENTO_04[[#This Row],[QUANT]]</f>
        <v>0</v>
      </c>
    </row>
    <row r="796" spans="2:16" x14ac:dyDescent="0.25">
      <c r="B796" s="140" t="str">
        <f>IF(ACOMPANHAMENTO_04[[#This Row],[MAT]]="","",COUNTA($C$8:C796))</f>
        <v/>
      </c>
      <c r="C796" s="3"/>
      <c r="D796" s="28" t="str">
        <f>IFERROR(VLOOKUP(ACOMPANHAMENTO_04[[#This Row],[MAT]],FUNCIONARIOS[],3,FALSE),"")</f>
        <v/>
      </c>
      <c r="E796" s="28" t="str">
        <f>IFERROR(VLOOKUP(ACOMPANHAMENTO_04[[#This Row],[MAT]],FUNCIONARIOS[],4,FALSE),"")</f>
        <v/>
      </c>
      <c r="F796" s="8"/>
      <c r="G796" s="7"/>
      <c r="H796" s="28" t="str">
        <f>IFERROR(VLOOKUP(ACOMPANHAMENTO_04[[#This Row],[COD.S]],TABELA_PRODUÇÃO[[COD]:[SERVIÇOS]],3,FALSE),"")</f>
        <v/>
      </c>
      <c r="I796" s="28" t="str">
        <f>IFERROR(VLOOKUP(ACOMPANHAMENTO_04[[#This Row],[COD.S]],TABELA_PRODUÇÃO[[COD]:[UND.]],4,FALSE),"")</f>
        <v/>
      </c>
      <c r="J796" s="141"/>
      <c r="K796" s="58"/>
      <c r="L796" s="9"/>
      <c r="M79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9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9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96" s="140">
        <f>ACOMPANHAMENTO_04[[#This Row],[QUANT]]</f>
        <v>0</v>
      </c>
    </row>
    <row r="797" spans="2:16" x14ac:dyDescent="0.25">
      <c r="B797" s="140" t="str">
        <f>IF(ACOMPANHAMENTO_04[[#This Row],[MAT]]="","",COUNTA($C$8:C797))</f>
        <v/>
      </c>
      <c r="C797" s="3"/>
      <c r="D797" s="28" t="str">
        <f>IFERROR(VLOOKUP(ACOMPANHAMENTO_04[[#This Row],[MAT]],FUNCIONARIOS[],3,FALSE),"")</f>
        <v/>
      </c>
      <c r="E797" s="28" t="str">
        <f>IFERROR(VLOOKUP(ACOMPANHAMENTO_04[[#This Row],[MAT]],FUNCIONARIOS[],4,FALSE),"")</f>
        <v/>
      </c>
      <c r="F797" s="8"/>
      <c r="G797" s="7"/>
      <c r="H797" s="28" t="str">
        <f>IFERROR(VLOOKUP(ACOMPANHAMENTO_04[[#This Row],[COD.S]],TABELA_PRODUÇÃO[[COD]:[SERVIÇOS]],3,FALSE),"")</f>
        <v/>
      </c>
      <c r="I797" s="28" t="str">
        <f>IFERROR(VLOOKUP(ACOMPANHAMENTO_04[[#This Row],[COD.S]],TABELA_PRODUÇÃO[[COD]:[UND.]],4,FALSE),"")</f>
        <v/>
      </c>
      <c r="J797" s="141"/>
      <c r="K797" s="58"/>
      <c r="L797" s="9"/>
      <c r="M79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9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9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97" s="140">
        <f>ACOMPANHAMENTO_04[[#This Row],[QUANT]]</f>
        <v>0</v>
      </c>
    </row>
    <row r="798" spans="2:16" x14ac:dyDescent="0.25">
      <c r="B798" s="140" t="str">
        <f>IF(ACOMPANHAMENTO_04[[#This Row],[MAT]]="","",COUNTA($C$8:C798))</f>
        <v/>
      </c>
      <c r="C798" s="3"/>
      <c r="D798" s="28" t="str">
        <f>IFERROR(VLOOKUP(ACOMPANHAMENTO_04[[#This Row],[MAT]],FUNCIONARIOS[],3,FALSE),"")</f>
        <v/>
      </c>
      <c r="E798" s="28" t="str">
        <f>IFERROR(VLOOKUP(ACOMPANHAMENTO_04[[#This Row],[MAT]],FUNCIONARIOS[],4,FALSE),"")</f>
        <v/>
      </c>
      <c r="F798" s="8"/>
      <c r="G798" s="7"/>
      <c r="H798" s="28" t="str">
        <f>IFERROR(VLOOKUP(ACOMPANHAMENTO_04[[#This Row],[COD.S]],TABELA_PRODUÇÃO[[COD]:[SERVIÇOS]],3,FALSE),"")</f>
        <v/>
      </c>
      <c r="I798" s="28" t="str">
        <f>IFERROR(VLOOKUP(ACOMPANHAMENTO_04[[#This Row],[COD.S]],TABELA_PRODUÇÃO[[COD]:[UND.]],4,FALSE),"")</f>
        <v/>
      </c>
      <c r="J798" s="141"/>
      <c r="K798" s="58"/>
      <c r="L798" s="9"/>
      <c r="M79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9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9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98" s="140">
        <f>ACOMPANHAMENTO_04[[#This Row],[QUANT]]</f>
        <v>0</v>
      </c>
    </row>
    <row r="799" spans="2:16" x14ac:dyDescent="0.25">
      <c r="B799" s="140" t="str">
        <f>IF(ACOMPANHAMENTO_04[[#This Row],[MAT]]="","",COUNTA($C$8:C799))</f>
        <v/>
      </c>
      <c r="C799" s="3"/>
      <c r="D799" s="28" t="str">
        <f>IFERROR(VLOOKUP(ACOMPANHAMENTO_04[[#This Row],[MAT]],FUNCIONARIOS[],3,FALSE),"")</f>
        <v/>
      </c>
      <c r="E799" s="28" t="str">
        <f>IFERROR(VLOOKUP(ACOMPANHAMENTO_04[[#This Row],[MAT]],FUNCIONARIOS[],4,FALSE),"")</f>
        <v/>
      </c>
      <c r="F799" s="8"/>
      <c r="G799" s="7"/>
      <c r="H799" s="28" t="str">
        <f>IFERROR(VLOOKUP(ACOMPANHAMENTO_04[[#This Row],[COD.S]],TABELA_PRODUÇÃO[[COD]:[SERVIÇOS]],3,FALSE),"")</f>
        <v/>
      </c>
      <c r="I799" s="28" t="str">
        <f>IFERROR(VLOOKUP(ACOMPANHAMENTO_04[[#This Row],[COD.S]],TABELA_PRODUÇÃO[[COD]:[UND.]],4,FALSE),"")</f>
        <v/>
      </c>
      <c r="J799" s="141"/>
      <c r="K799" s="58"/>
      <c r="L799" s="9"/>
      <c r="M79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79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79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799" s="140">
        <f>ACOMPANHAMENTO_04[[#This Row],[QUANT]]</f>
        <v>0</v>
      </c>
    </row>
    <row r="800" spans="2:16" x14ac:dyDescent="0.25">
      <c r="B800" s="140" t="str">
        <f>IF(ACOMPANHAMENTO_04[[#This Row],[MAT]]="","",COUNTA($C$8:C800))</f>
        <v/>
      </c>
      <c r="C800" s="3"/>
      <c r="D800" s="28" t="str">
        <f>IFERROR(VLOOKUP(ACOMPANHAMENTO_04[[#This Row],[MAT]],FUNCIONARIOS[],3,FALSE),"")</f>
        <v/>
      </c>
      <c r="E800" s="28" t="str">
        <f>IFERROR(VLOOKUP(ACOMPANHAMENTO_04[[#This Row],[MAT]],FUNCIONARIOS[],4,FALSE),"")</f>
        <v/>
      </c>
      <c r="F800" s="8"/>
      <c r="G800" s="7"/>
      <c r="H800" s="28" t="str">
        <f>IFERROR(VLOOKUP(ACOMPANHAMENTO_04[[#This Row],[COD.S]],TABELA_PRODUÇÃO[[COD]:[SERVIÇOS]],3,FALSE),"")</f>
        <v/>
      </c>
      <c r="I800" s="28" t="str">
        <f>IFERROR(VLOOKUP(ACOMPANHAMENTO_04[[#This Row],[COD.S]],TABELA_PRODUÇÃO[[COD]:[UND.]],4,FALSE),"")</f>
        <v/>
      </c>
      <c r="J800" s="141"/>
      <c r="K800" s="58"/>
      <c r="L800" s="9"/>
      <c r="M80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0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0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00" s="140">
        <f>ACOMPANHAMENTO_04[[#This Row],[QUANT]]</f>
        <v>0</v>
      </c>
    </row>
    <row r="801" spans="2:16" x14ac:dyDescent="0.25">
      <c r="B801" s="140" t="str">
        <f>IF(ACOMPANHAMENTO_04[[#This Row],[MAT]]="","",COUNTA($C$8:C801))</f>
        <v/>
      </c>
      <c r="C801" s="3"/>
      <c r="D801" s="28" t="str">
        <f>IFERROR(VLOOKUP(ACOMPANHAMENTO_04[[#This Row],[MAT]],FUNCIONARIOS[],3,FALSE),"")</f>
        <v/>
      </c>
      <c r="E801" s="28" t="str">
        <f>IFERROR(VLOOKUP(ACOMPANHAMENTO_04[[#This Row],[MAT]],FUNCIONARIOS[],4,FALSE),"")</f>
        <v/>
      </c>
      <c r="F801" s="8"/>
      <c r="G801" s="7"/>
      <c r="H801" s="28" t="str">
        <f>IFERROR(VLOOKUP(ACOMPANHAMENTO_04[[#This Row],[COD.S]],TABELA_PRODUÇÃO[[COD]:[SERVIÇOS]],3,FALSE),"")</f>
        <v/>
      </c>
      <c r="I801" s="28" t="str">
        <f>IFERROR(VLOOKUP(ACOMPANHAMENTO_04[[#This Row],[COD.S]],TABELA_PRODUÇÃO[[COD]:[UND.]],4,FALSE),"")</f>
        <v/>
      </c>
      <c r="J801" s="141"/>
      <c r="K801" s="58"/>
      <c r="L801" s="9"/>
      <c r="M80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0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0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01" s="140">
        <f>ACOMPANHAMENTO_04[[#This Row],[QUANT]]</f>
        <v>0</v>
      </c>
    </row>
    <row r="802" spans="2:16" x14ac:dyDescent="0.25">
      <c r="B802" s="140" t="str">
        <f>IF(ACOMPANHAMENTO_04[[#This Row],[MAT]]="","",COUNTA($C$8:C802))</f>
        <v/>
      </c>
      <c r="C802" s="3"/>
      <c r="D802" s="28" t="str">
        <f>IFERROR(VLOOKUP(ACOMPANHAMENTO_04[[#This Row],[MAT]],FUNCIONARIOS[],3,FALSE),"")</f>
        <v/>
      </c>
      <c r="E802" s="28" t="str">
        <f>IFERROR(VLOOKUP(ACOMPANHAMENTO_04[[#This Row],[MAT]],FUNCIONARIOS[],4,FALSE),"")</f>
        <v/>
      </c>
      <c r="F802" s="8"/>
      <c r="G802" s="7"/>
      <c r="H802" s="28" t="str">
        <f>IFERROR(VLOOKUP(ACOMPANHAMENTO_04[[#This Row],[COD.S]],TABELA_PRODUÇÃO[[COD]:[SERVIÇOS]],3,FALSE),"")</f>
        <v/>
      </c>
      <c r="I802" s="28" t="str">
        <f>IFERROR(VLOOKUP(ACOMPANHAMENTO_04[[#This Row],[COD.S]],TABELA_PRODUÇÃO[[COD]:[UND.]],4,FALSE),"")</f>
        <v/>
      </c>
      <c r="J802" s="141"/>
      <c r="K802" s="58"/>
      <c r="L802" s="9"/>
      <c r="M80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0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0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02" s="140">
        <f>ACOMPANHAMENTO_04[[#This Row],[QUANT]]</f>
        <v>0</v>
      </c>
    </row>
    <row r="803" spans="2:16" x14ac:dyDescent="0.25">
      <c r="B803" s="140" t="str">
        <f>IF(ACOMPANHAMENTO_04[[#This Row],[MAT]]="","",COUNTA($C$8:C803))</f>
        <v/>
      </c>
      <c r="C803" s="3"/>
      <c r="D803" s="28" t="str">
        <f>IFERROR(VLOOKUP(ACOMPANHAMENTO_04[[#This Row],[MAT]],FUNCIONARIOS[],3,FALSE),"")</f>
        <v/>
      </c>
      <c r="E803" s="28" t="str">
        <f>IFERROR(VLOOKUP(ACOMPANHAMENTO_04[[#This Row],[MAT]],FUNCIONARIOS[],4,FALSE),"")</f>
        <v/>
      </c>
      <c r="F803" s="8"/>
      <c r="G803" s="7"/>
      <c r="H803" s="28" t="str">
        <f>IFERROR(VLOOKUP(ACOMPANHAMENTO_04[[#This Row],[COD.S]],TABELA_PRODUÇÃO[[COD]:[SERVIÇOS]],3,FALSE),"")</f>
        <v/>
      </c>
      <c r="I803" s="28" t="str">
        <f>IFERROR(VLOOKUP(ACOMPANHAMENTO_04[[#This Row],[COD.S]],TABELA_PRODUÇÃO[[COD]:[UND.]],4,FALSE),"")</f>
        <v/>
      </c>
      <c r="J803" s="141"/>
      <c r="K803" s="58"/>
      <c r="L803" s="9"/>
      <c r="M80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0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0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03" s="140">
        <f>ACOMPANHAMENTO_04[[#This Row],[QUANT]]</f>
        <v>0</v>
      </c>
    </row>
    <row r="804" spans="2:16" x14ac:dyDescent="0.25">
      <c r="B804" s="140" t="str">
        <f>IF(ACOMPANHAMENTO_04[[#This Row],[MAT]]="","",COUNTA($C$8:C804))</f>
        <v/>
      </c>
      <c r="C804" s="3"/>
      <c r="D804" s="28" t="str">
        <f>IFERROR(VLOOKUP(ACOMPANHAMENTO_04[[#This Row],[MAT]],FUNCIONARIOS[],3,FALSE),"")</f>
        <v/>
      </c>
      <c r="E804" s="28" t="str">
        <f>IFERROR(VLOOKUP(ACOMPANHAMENTO_04[[#This Row],[MAT]],FUNCIONARIOS[],4,FALSE),"")</f>
        <v/>
      </c>
      <c r="F804" s="8"/>
      <c r="G804" s="7"/>
      <c r="H804" s="28" t="str">
        <f>IFERROR(VLOOKUP(ACOMPANHAMENTO_04[[#This Row],[COD.S]],TABELA_PRODUÇÃO[[COD]:[SERVIÇOS]],3,FALSE),"")</f>
        <v/>
      </c>
      <c r="I804" s="28" t="str">
        <f>IFERROR(VLOOKUP(ACOMPANHAMENTO_04[[#This Row],[COD.S]],TABELA_PRODUÇÃO[[COD]:[UND.]],4,FALSE),"")</f>
        <v/>
      </c>
      <c r="J804" s="141"/>
      <c r="K804" s="58"/>
      <c r="L804" s="9"/>
      <c r="M80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0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0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04" s="140">
        <f>ACOMPANHAMENTO_04[[#This Row],[QUANT]]</f>
        <v>0</v>
      </c>
    </row>
    <row r="805" spans="2:16" x14ac:dyDescent="0.25">
      <c r="B805" s="140" t="str">
        <f>IF(ACOMPANHAMENTO_04[[#This Row],[MAT]]="","",COUNTA($C$8:C805))</f>
        <v/>
      </c>
      <c r="C805" s="3"/>
      <c r="D805" s="28" t="str">
        <f>IFERROR(VLOOKUP(ACOMPANHAMENTO_04[[#This Row],[MAT]],FUNCIONARIOS[],3,FALSE),"")</f>
        <v/>
      </c>
      <c r="E805" s="28" t="str">
        <f>IFERROR(VLOOKUP(ACOMPANHAMENTO_04[[#This Row],[MAT]],FUNCIONARIOS[],4,FALSE),"")</f>
        <v/>
      </c>
      <c r="F805" s="8"/>
      <c r="G805" s="7"/>
      <c r="H805" s="28" t="str">
        <f>IFERROR(VLOOKUP(ACOMPANHAMENTO_04[[#This Row],[COD.S]],TABELA_PRODUÇÃO[[COD]:[SERVIÇOS]],3,FALSE),"")</f>
        <v/>
      </c>
      <c r="I805" s="28" t="str">
        <f>IFERROR(VLOOKUP(ACOMPANHAMENTO_04[[#This Row],[COD.S]],TABELA_PRODUÇÃO[[COD]:[UND.]],4,FALSE),"")</f>
        <v/>
      </c>
      <c r="J805" s="141"/>
      <c r="K805" s="58"/>
      <c r="L805" s="9"/>
      <c r="M80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0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0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05" s="140">
        <f>ACOMPANHAMENTO_04[[#This Row],[QUANT]]</f>
        <v>0</v>
      </c>
    </row>
    <row r="806" spans="2:16" x14ac:dyDescent="0.25">
      <c r="B806" s="140" t="str">
        <f>IF(ACOMPANHAMENTO_04[[#This Row],[MAT]]="","",COUNTA($C$8:C806))</f>
        <v/>
      </c>
      <c r="C806" s="3"/>
      <c r="D806" s="28" t="str">
        <f>IFERROR(VLOOKUP(ACOMPANHAMENTO_04[[#This Row],[MAT]],FUNCIONARIOS[],3,FALSE),"")</f>
        <v/>
      </c>
      <c r="E806" s="28" t="str">
        <f>IFERROR(VLOOKUP(ACOMPANHAMENTO_04[[#This Row],[MAT]],FUNCIONARIOS[],4,FALSE),"")</f>
        <v/>
      </c>
      <c r="F806" s="8"/>
      <c r="G806" s="7"/>
      <c r="H806" s="28" t="str">
        <f>IFERROR(VLOOKUP(ACOMPANHAMENTO_04[[#This Row],[COD.S]],TABELA_PRODUÇÃO[[COD]:[SERVIÇOS]],3,FALSE),"")</f>
        <v/>
      </c>
      <c r="I806" s="28" t="str">
        <f>IFERROR(VLOOKUP(ACOMPANHAMENTO_04[[#This Row],[COD.S]],TABELA_PRODUÇÃO[[COD]:[UND.]],4,FALSE),"")</f>
        <v/>
      </c>
      <c r="J806" s="141"/>
      <c r="K806" s="58"/>
      <c r="L806" s="9"/>
      <c r="M80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0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0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06" s="140">
        <f>ACOMPANHAMENTO_04[[#This Row],[QUANT]]</f>
        <v>0</v>
      </c>
    </row>
    <row r="807" spans="2:16" x14ac:dyDescent="0.25">
      <c r="B807" s="140" t="str">
        <f>IF(ACOMPANHAMENTO_04[[#This Row],[MAT]]="","",COUNTA($C$8:C807))</f>
        <v/>
      </c>
      <c r="C807" s="3"/>
      <c r="D807" s="28" t="str">
        <f>IFERROR(VLOOKUP(ACOMPANHAMENTO_04[[#This Row],[MAT]],FUNCIONARIOS[],3,FALSE),"")</f>
        <v/>
      </c>
      <c r="E807" s="28" t="str">
        <f>IFERROR(VLOOKUP(ACOMPANHAMENTO_04[[#This Row],[MAT]],FUNCIONARIOS[],4,FALSE),"")</f>
        <v/>
      </c>
      <c r="F807" s="8"/>
      <c r="G807" s="7"/>
      <c r="H807" s="28" t="str">
        <f>IFERROR(VLOOKUP(ACOMPANHAMENTO_04[[#This Row],[COD.S]],TABELA_PRODUÇÃO[[COD]:[SERVIÇOS]],3,FALSE),"")</f>
        <v/>
      </c>
      <c r="I807" s="28" t="str">
        <f>IFERROR(VLOOKUP(ACOMPANHAMENTO_04[[#This Row],[COD.S]],TABELA_PRODUÇÃO[[COD]:[UND.]],4,FALSE),"")</f>
        <v/>
      </c>
      <c r="J807" s="141"/>
      <c r="K807" s="58"/>
      <c r="L807" s="9"/>
      <c r="M80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0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0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07" s="140">
        <f>ACOMPANHAMENTO_04[[#This Row],[QUANT]]</f>
        <v>0</v>
      </c>
    </row>
    <row r="808" spans="2:16" x14ac:dyDescent="0.25">
      <c r="B808" s="140" t="str">
        <f>IF(ACOMPANHAMENTO_04[[#This Row],[MAT]]="","",COUNTA($C$8:C808))</f>
        <v/>
      </c>
      <c r="C808" s="3"/>
      <c r="D808" s="28" t="str">
        <f>IFERROR(VLOOKUP(ACOMPANHAMENTO_04[[#This Row],[MAT]],FUNCIONARIOS[],3,FALSE),"")</f>
        <v/>
      </c>
      <c r="E808" s="28" t="str">
        <f>IFERROR(VLOOKUP(ACOMPANHAMENTO_04[[#This Row],[MAT]],FUNCIONARIOS[],4,FALSE),"")</f>
        <v/>
      </c>
      <c r="F808" s="8"/>
      <c r="G808" s="7"/>
      <c r="H808" s="28" t="str">
        <f>IFERROR(VLOOKUP(ACOMPANHAMENTO_04[[#This Row],[COD.S]],TABELA_PRODUÇÃO[[COD]:[SERVIÇOS]],3,FALSE),"")</f>
        <v/>
      </c>
      <c r="I808" s="28" t="str">
        <f>IFERROR(VLOOKUP(ACOMPANHAMENTO_04[[#This Row],[COD.S]],TABELA_PRODUÇÃO[[COD]:[UND.]],4,FALSE),"")</f>
        <v/>
      </c>
      <c r="J808" s="141"/>
      <c r="K808" s="58"/>
      <c r="L808" s="9"/>
      <c r="M80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0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0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08" s="140">
        <f>ACOMPANHAMENTO_04[[#This Row],[QUANT]]</f>
        <v>0</v>
      </c>
    </row>
    <row r="809" spans="2:16" x14ac:dyDescent="0.25">
      <c r="B809" s="140" t="str">
        <f>IF(ACOMPANHAMENTO_04[[#This Row],[MAT]]="","",COUNTA($C$8:C809))</f>
        <v/>
      </c>
      <c r="C809" s="3"/>
      <c r="D809" s="28" t="str">
        <f>IFERROR(VLOOKUP(ACOMPANHAMENTO_04[[#This Row],[MAT]],FUNCIONARIOS[],3,FALSE),"")</f>
        <v/>
      </c>
      <c r="E809" s="28" t="str">
        <f>IFERROR(VLOOKUP(ACOMPANHAMENTO_04[[#This Row],[MAT]],FUNCIONARIOS[],4,FALSE),"")</f>
        <v/>
      </c>
      <c r="F809" s="8"/>
      <c r="G809" s="7"/>
      <c r="H809" s="28" t="str">
        <f>IFERROR(VLOOKUP(ACOMPANHAMENTO_04[[#This Row],[COD.S]],TABELA_PRODUÇÃO[[COD]:[SERVIÇOS]],3,FALSE),"")</f>
        <v/>
      </c>
      <c r="I809" s="28" t="str">
        <f>IFERROR(VLOOKUP(ACOMPANHAMENTO_04[[#This Row],[COD.S]],TABELA_PRODUÇÃO[[COD]:[UND.]],4,FALSE),"")</f>
        <v/>
      </c>
      <c r="J809" s="141"/>
      <c r="K809" s="58"/>
      <c r="L809" s="9"/>
      <c r="M80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0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0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09" s="140">
        <f>ACOMPANHAMENTO_04[[#This Row],[QUANT]]</f>
        <v>0</v>
      </c>
    </row>
    <row r="810" spans="2:16" x14ac:dyDescent="0.25">
      <c r="B810" s="140" t="str">
        <f>IF(ACOMPANHAMENTO_04[[#This Row],[MAT]]="","",COUNTA($C$8:C810))</f>
        <v/>
      </c>
      <c r="C810" s="3"/>
      <c r="D810" s="28" t="str">
        <f>IFERROR(VLOOKUP(ACOMPANHAMENTO_04[[#This Row],[MAT]],FUNCIONARIOS[],3,FALSE),"")</f>
        <v/>
      </c>
      <c r="E810" s="28" t="str">
        <f>IFERROR(VLOOKUP(ACOMPANHAMENTO_04[[#This Row],[MAT]],FUNCIONARIOS[],4,FALSE),"")</f>
        <v/>
      </c>
      <c r="F810" s="8"/>
      <c r="G810" s="7"/>
      <c r="H810" s="28" t="str">
        <f>IFERROR(VLOOKUP(ACOMPANHAMENTO_04[[#This Row],[COD.S]],TABELA_PRODUÇÃO[[COD]:[SERVIÇOS]],3,FALSE),"")</f>
        <v/>
      </c>
      <c r="I810" s="28" t="str">
        <f>IFERROR(VLOOKUP(ACOMPANHAMENTO_04[[#This Row],[COD.S]],TABELA_PRODUÇÃO[[COD]:[UND.]],4,FALSE),"")</f>
        <v/>
      </c>
      <c r="J810" s="141"/>
      <c r="K810" s="58"/>
      <c r="L810" s="9"/>
      <c r="M81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1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1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10" s="140">
        <f>ACOMPANHAMENTO_04[[#This Row],[QUANT]]</f>
        <v>0</v>
      </c>
    </row>
    <row r="811" spans="2:16" x14ac:dyDescent="0.25">
      <c r="B811" s="140" t="str">
        <f>IF(ACOMPANHAMENTO_04[[#This Row],[MAT]]="","",COUNTA($C$8:C811))</f>
        <v/>
      </c>
      <c r="C811" s="3"/>
      <c r="D811" s="28" t="str">
        <f>IFERROR(VLOOKUP(ACOMPANHAMENTO_04[[#This Row],[MAT]],FUNCIONARIOS[],3,FALSE),"")</f>
        <v/>
      </c>
      <c r="E811" s="28" t="str">
        <f>IFERROR(VLOOKUP(ACOMPANHAMENTO_04[[#This Row],[MAT]],FUNCIONARIOS[],4,FALSE),"")</f>
        <v/>
      </c>
      <c r="F811" s="8"/>
      <c r="G811" s="7"/>
      <c r="H811" s="28" t="str">
        <f>IFERROR(VLOOKUP(ACOMPANHAMENTO_04[[#This Row],[COD.S]],TABELA_PRODUÇÃO[[COD]:[SERVIÇOS]],3,FALSE),"")</f>
        <v/>
      </c>
      <c r="I811" s="28" t="str">
        <f>IFERROR(VLOOKUP(ACOMPANHAMENTO_04[[#This Row],[COD.S]],TABELA_PRODUÇÃO[[COD]:[UND.]],4,FALSE),"")</f>
        <v/>
      </c>
      <c r="J811" s="141"/>
      <c r="K811" s="58"/>
      <c r="L811" s="9"/>
      <c r="M81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1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1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11" s="140">
        <f>ACOMPANHAMENTO_04[[#This Row],[QUANT]]</f>
        <v>0</v>
      </c>
    </row>
    <row r="812" spans="2:16" x14ac:dyDescent="0.25">
      <c r="B812" s="140" t="str">
        <f>IF(ACOMPANHAMENTO_04[[#This Row],[MAT]]="","",COUNTA($C$8:C812))</f>
        <v/>
      </c>
      <c r="C812" s="3"/>
      <c r="D812" s="28" t="str">
        <f>IFERROR(VLOOKUP(ACOMPANHAMENTO_04[[#This Row],[MAT]],FUNCIONARIOS[],3,FALSE),"")</f>
        <v/>
      </c>
      <c r="E812" s="28" t="str">
        <f>IFERROR(VLOOKUP(ACOMPANHAMENTO_04[[#This Row],[MAT]],FUNCIONARIOS[],4,FALSE),"")</f>
        <v/>
      </c>
      <c r="F812" s="8"/>
      <c r="G812" s="7"/>
      <c r="H812" s="28" t="str">
        <f>IFERROR(VLOOKUP(ACOMPANHAMENTO_04[[#This Row],[COD.S]],TABELA_PRODUÇÃO[[COD]:[SERVIÇOS]],3,FALSE),"")</f>
        <v/>
      </c>
      <c r="I812" s="28" t="str">
        <f>IFERROR(VLOOKUP(ACOMPANHAMENTO_04[[#This Row],[COD.S]],TABELA_PRODUÇÃO[[COD]:[UND.]],4,FALSE),"")</f>
        <v/>
      </c>
      <c r="J812" s="141"/>
      <c r="K812" s="58"/>
      <c r="L812" s="9"/>
      <c r="M81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1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1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12" s="140">
        <f>ACOMPANHAMENTO_04[[#This Row],[QUANT]]</f>
        <v>0</v>
      </c>
    </row>
    <row r="813" spans="2:16" x14ac:dyDescent="0.25">
      <c r="B813" s="140" t="str">
        <f>IF(ACOMPANHAMENTO_04[[#This Row],[MAT]]="","",COUNTA($C$8:C813))</f>
        <v/>
      </c>
      <c r="C813" s="3"/>
      <c r="D813" s="28" t="str">
        <f>IFERROR(VLOOKUP(ACOMPANHAMENTO_04[[#This Row],[MAT]],FUNCIONARIOS[],3,FALSE),"")</f>
        <v/>
      </c>
      <c r="E813" s="28" t="str">
        <f>IFERROR(VLOOKUP(ACOMPANHAMENTO_04[[#This Row],[MAT]],FUNCIONARIOS[],4,FALSE),"")</f>
        <v/>
      </c>
      <c r="F813" s="8"/>
      <c r="G813" s="7"/>
      <c r="H813" s="28" t="str">
        <f>IFERROR(VLOOKUP(ACOMPANHAMENTO_04[[#This Row],[COD.S]],TABELA_PRODUÇÃO[[COD]:[SERVIÇOS]],3,FALSE),"")</f>
        <v/>
      </c>
      <c r="I813" s="28" t="str">
        <f>IFERROR(VLOOKUP(ACOMPANHAMENTO_04[[#This Row],[COD.S]],TABELA_PRODUÇÃO[[COD]:[UND.]],4,FALSE),"")</f>
        <v/>
      </c>
      <c r="J813" s="141"/>
      <c r="K813" s="58"/>
      <c r="L813" s="9"/>
      <c r="M81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1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1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13" s="140">
        <f>ACOMPANHAMENTO_04[[#This Row],[QUANT]]</f>
        <v>0</v>
      </c>
    </row>
    <row r="814" spans="2:16" x14ac:dyDescent="0.25">
      <c r="B814" s="140" t="str">
        <f>IF(ACOMPANHAMENTO_04[[#This Row],[MAT]]="","",COUNTA($C$8:C814))</f>
        <v/>
      </c>
      <c r="C814" s="3"/>
      <c r="D814" s="28" t="str">
        <f>IFERROR(VLOOKUP(ACOMPANHAMENTO_04[[#This Row],[MAT]],FUNCIONARIOS[],3,FALSE),"")</f>
        <v/>
      </c>
      <c r="E814" s="28" t="str">
        <f>IFERROR(VLOOKUP(ACOMPANHAMENTO_04[[#This Row],[MAT]],FUNCIONARIOS[],4,FALSE),"")</f>
        <v/>
      </c>
      <c r="F814" s="8"/>
      <c r="G814" s="7"/>
      <c r="H814" s="28" t="str">
        <f>IFERROR(VLOOKUP(ACOMPANHAMENTO_04[[#This Row],[COD.S]],TABELA_PRODUÇÃO[[COD]:[SERVIÇOS]],3,FALSE),"")</f>
        <v/>
      </c>
      <c r="I814" s="28" t="str">
        <f>IFERROR(VLOOKUP(ACOMPANHAMENTO_04[[#This Row],[COD.S]],TABELA_PRODUÇÃO[[COD]:[UND.]],4,FALSE),"")</f>
        <v/>
      </c>
      <c r="J814" s="141"/>
      <c r="K814" s="58"/>
      <c r="L814" s="9"/>
      <c r="M81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1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1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14" s="140">
        <f>ACOMPANHAMENTO_04[[#This Row],[QUANT]]</f>
        <v>0</v>
      </c>
    </row>
    <row r="815" spans="2:16" x14ac:dyDescent="0.25">
      <c r="B815" s="140" t="str">
        <f>IF(ACOMPANHAMENTO_04[[#This Row],[MAT]]="","",COUNTA($C$8:C815))</f>
        <v/>
      </c>
      <c r="C815" s="3"/>
      <c r="D815" s="28" t="str">
        <f>IFERROR(VLOOKUP(ACOMPANHAMENTO_04[[#This Row],[MAT]],FUNCIONARIOS[],3,FALSE),"")</f>
        <v/>
      </c>
      <c r="E815" s="28" t="str">
        <f>IFERROR(VLOOKUP(ACOMPANHAMENTO_04[[#This Row],[MAT]],FUNCIONARIOS[],4,FALSE),"")</f>
        <v/>
      </c>
      <c r="F815" s="8"/>
      <c r="G815" s="7"/>
      <c r="H815" s="28" t="str">
        <f>IFERROR(VLOOKUP(ACOMPANHAMENTO_04[[#This Row],[COD.S]],TABELA_PRODUÇÃO[[COD]:[SERVIÇOS]],3,FALSE),"")</f>
        <v/>
      </c>
      <c r="I815" s="28" t="str">
        <f>IFERROR(VLOOKUP(ACOMPANHAMENTO_04[[#This Row],[COD.S]],TABELA_PRODUÇÃO[[COD]:[UND.]],4,FALSE),"")</f>
        <v/>
      </c>
      <c r="J815" s="141"/>
      <c r="K815" s="58"/>
      <c r="L815" s="9"/>
      <c r="M81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1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1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15" s="140">
        <f>ACOMPANHAMENTO_04[[#This Row],[QUANT]]</f>
        <v>0</v>
      </c>
    </row>
    <row r="816" spans="2:16" x14ac:dyDescent="0.25">
      <c r="B816" s="140" t="str">
        <f>IF(ACOMPANHAMENTO_04[[#This Row],[MAT]]="","",COUNTA($C$8:C816))</f>
        <v/>
      </c>
      <c r="C816" s="3"/>
      <c r="D816" s="28" t="str">
        <f>IFERROR(VLOOKUP(ACOMPANHAMENTO_04[[#This Row],[MAT]],FUNCIONARIOS[],3,FALSE),"")</f>
        <v/>
      </c>
      <c r="E816" s="28" t="str">
        <f>IFERROR(VLOOKUP(ACOMPANHAMENTO_04[[#This Row],[MAT]],FUNCIONARIOS[],4,FALSE),"")</f>
        <v/>
      </c>
      <c r="F816" s="8"/>
      <c r="G816" s="7"/>
      <c r="H816" s="28" t="str">
        <f>IFERROR(VLOOKUP(ACOMPANHAMENTO_04[[#This Row],[COD.S]],TABELA_PRODUÇÃO[[COD]:[SERVIÇOS]],3,FALSE),"")</f>
        <v/>
      </c>
      <c r="I816" s="28" t="str">
        <f>IFERROR(VLOOKUP(ACOMPANHAMENTO_04[[#This Row],[COD.S]],TABELA_PRODUÇÃO[[COD]:[UND.]],4,FALSE),"")</f>
        <v/>
      </c>
      <c r="J816" s="141"/>
      <c r="K816" s="58"/>
      <c r="L816" s="9"/>
      <c r="M81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1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1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16" s="140">
        <f>ACOMPANHAMENTO_04[[#This Row],[QUANT]]</f>
        <v>0</v>
      </c>
    </row>
    <row r="817" spans="2:16" x14ac:dyDescent="0.25">
      <c r="B817" s="140" t="str">
        <f>IF(ACOMPANHAMENTO_04[[#This Row],[MAT]]="","",COUNTA($C$8:C817))</f>
        <v/>
      </c>
      <c r="C817" s="3"/>
      <c r="D817" s="28" t="str">
        <f>IFERROR(VLOOKUP(ACOMPANHAMENTO_04[[#This Row],[MAT]],FUNCIONARIOS[],3,FALSE),"")</f>
        <v/>
      </c>
      <c r="E817" s="28" t="str">
        <f>IFERROR(VLOOKUP(ACOMPANHAMENTO_04[[#This Row],[MAT]],FUNCIONARIOS[],4,FALSE),"")</f>
        <v/>
      </c>
      <c r="F817" s="8"/>
      <c r="G817" s="7"/>
      <c r="H817" s="28" t="str">
        <f>IFERROR(VLOOKUP(ACOMPANHAMENTO_04[[#This Row],[COD.S]],TABELA_PRODUÇÃO[[COD]:[SERVIÇOS]],3,FALSE),"")</f>
        <v/>
      </c>
      <c r="I817" s="28" t="str">
        <f>IFERROR(VLOOKUP(ACOMPANHAMENTO_04[[#This Row],[COD.S]],TABELA_PRODUÇÃO[[COD]:[UND.]],4,FALSE),"")</f>
        <v/>
      </c>
      <c r="J817" s="141"/>
      <c r="K817" s="58"/>
      <c r="L817" s="9"/>
      <c r="M81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1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1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17" s="140">
        <f>ACOMPANHAMENTO_04[[#This Row],[QUANT]]</f>
        <v>0</v>
      </c>
    </row>
    <row r="818" spans="2:16" x14ac:dyDescent="0.25">
      <c r="B818" s="140" t="str">
        <f>IF(ACOMPANHAMENTO_04[[#This Row],[MAT]]="","",COUNTA($C$8:C818))</f>
        <v/>
      </c>
      <c r="C818" s="3"/>
      <c r="D818" s="28" t="str">
        <f>IFERROR(VLOOKUP(ACOMPANHAMENTO_04[[#This Row],[MAT]],FUNCIONARIOS[],3,FALSE),"")</f>
        <v/>
      </c>
      <c r="E818" s="28" t="str">
        <f>IFERROR(VLOOKUP(ACOMPANHAMENTO_04[[#This Row],[MAT]],FUNCIONARIOS[],4,FALSE),"")</f>
        <v/>
      </c>
      <c r="F818" s="8"/>
      <c r="G818" s="7"/>
      <c r="H818" s="28" t="str">
        <f>IFERROR(VLOOKUP(ACOMPANHAMENTO_04[[#This Row],[COD.S]],TABELA_PRODUÇÃO[[COD]:[SERVIÇOS]],3,FALSE),"")</f>
        <v/>
      </c>
      <c r="I818" s="28" t="str">
        <f>IFERROR(VLOOKUP(ACOMPANHAMENTO_04[[#This Row],[COD.S]],TABELA_PRODUÇÃO[[COD]:[UND.]],4,FALSE),"")</f>
        <v/>
      </c>
      <c r="J818" s="141"/>
      <c r="K818" s="58"/>
      <c r="L818" s="9"/>
      <c r="M81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1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1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18" s="140">
        <f>ACOMPANHAMENTO_04[[#This Row],[QUANT]]</f>
        <v>0</v>
      </c>
    </row>
    <row r="819" spans="2:16" x14ac:dyDescent="0.25">
      <c r="B819" s="140" t="str">
        <f>IF(ACOMPANHAMENTO_04[[#This Row],[MAT]]="","",COUNTA($C$8:C819))</f>
        <v/>
      </c>
      <c r="C819" s="3"/>
      <c r="D819" s="28" t="str">
        <f>IFERROR(VLOOKUP(ACOMPANHAMENTO_04[[#This Row],[MAT]],FUNCIONARIOS[],3,FALSE),"")</f>
        <v/>
      </c>
      <c r="E819" s="28" t="str">
        <f>IFERROR(VLOOKUP(ACOMPANHAMENTO_04[[#This Row],[MAT]],FUNCIONARIOS[],4,FALSE),"")</f>
        <v/>
      </c>
      <c r="F819" s="8"/>
      <c r="G819" s="7"/>
      <c r="H819" s="28" t="str">
        <f>IFERROR(VLOOKUP(ACOMPANHAMENTO_04[[#This Row],[COD.S]],TABELA_PRODUÇÃO[[COD]:[SERVIÇOS]],3,FALSE),"")</f>
        <v/>
      </c>
      <c r="I819" s="28" t="str">
        <f>IFERROR(VLOOKUP(ACOMPANHAMENTO_04[[#This Row],[COD.S]],TABELA_PRODUÇÃO[[COD]:[UND.]],4,FALSE),"")</f>
        <v/>
      </c>
      <c r="J819" s="141"/>
      <c r="K819" s="58"/>
      <c r="L819" s="9"/>
      <c r="M81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1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1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19" s="140">
        <f>ACOMPANHAMENTO_04[[#This Row],[QUANT]]</f>
        <v>0</v>
      </c>
    </row>
    <row r="820" spans="2:16" x14ac:dyDescent="0.25">
      <c r="B820" s="140" t="str">
        <f>IF(ACOMPANHAMENTO_04[[#This Row],[MAT]]="","",COUNTA($C$8:C820))</f>
        <v/>
      </c>
      <c r="C820" s="3"/>
      <c r="D820" s="28" t="str">
        <f>IFERROR(VLOOKUP(ACOMPANHAMENTO_04[[#This Row],[MAT]],FUNCIONARIOS[],3,FALSE),"")</f>
        <v/>
      </c>
      <c r="E820" s="28" t="str">
        <f>IFERROR(VLOOKUP(ACOMPANHAMENTO_04[[#This Row],[MAT]],FUNCIONARIOS[],4,FALSE),"")</f>
        <v/>
      </c>
      <c r="F820" s="8"/>
      <c r="G820" s="7"/>
      <c r="H820" s="28" t="str">
        <f>IFERROR(VLOOKUP(ACOMPANHAMENTO_04[[#This Row],[COD.S]],TABELA_PRODUÇÃO[[COD]:[SERVIÇOS]],3,FALSE),"")</f>
        <v/>
      </c>
      <c r="I820" s="28" t="str">
        <f>IFERROR(VLOOKUP(ACOMPANHAMENTO_04[[#This Row],[COD.S]],TABELA_PRODUÇÃO[[COD]:[UND.]],4,FALSE),"")</f>
        <v/>
      </c>
      <c r="J820" s="141"/>
      <c r="K820" s="58"/>
      <c r="L820" s="9"/>
      <c r="M82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2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2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20" s="140">
        <f>ACOMPANHAMENTO_04[[#This Row],[QUANT]]</f>
        <v>0</v>
      </c>
    </row>
    <row r="821" spans="2:16" x14ac:dyDescent="0.25">
      <c r="B821" s="140" t="str">
        <f>IF(ACOMPANHAMENTO_04[[#This Row],[MAT]]="","",COUNTA($C$8:C821))</f>
        <v/>
      </c>
      <c r="C821" s="3"/>
      <c r="D821" s="28" t="str">
        <f>IFERROR(VLOOKUP(ACOMPANHAMENTO_04[[#This Row],[MAT]],FUNCIONARIOS[],3,FALSE),"")</f>
        <v/>
      </c>
      <c r="E821" s="28" t="str">
        <f>IFERROR(VLOOKUP(ACOMPANHAMENTO_04[[#This Row],[MAT]],FUNCIONARIOS[],4,FALSE),"")</f>
        <v/>
      </c>
      <c r="F821" s="8"/>
      <c r="G821" s="7"/>
      <c r="H821" s="28" t="str">
        <f>IFERROR(VLOOKUP(ACOMPANHAMENTO_04[[#This Row],[COD.S]],TABELA_PRODUÇÃO[[COD]:[SERVIÇOS]],3,FALSE),"")</f>
        <v/>
      </c>
      <c r="I821" s="28" t="str">
        <f>IFERROR(VLOOKUP(ACOMPANHAMENTO_04[[#This Row],[COD.S]],TABELA_PRODUÇÃO[[COD]:[UND.]],4,FALSE),"")</f>
        <v/>
      </c>
      <c r="J821" s="141"/>
      <c r="K821" s="58"/>
      <c r="L821" s="9"/>
      <c r="M82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2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2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21" s="140">
        <f>ACOMPANHAMENTO_04[[#This Row],[QUANT]]</f>
        <v>0</v>
      </c>
    </row>
    <row r="822" spans="2:16" x14ac:dyDescent="0.25">
      <c r="B822" s="140" t="str">
        <f>IF(ACOMPANHAMENTO_04[[#This Row],[MAT]]="","",COUNTA($C$8:C822))</f>
        <v/>
      </c>
      <c r="C822" s="3"/>
      <c r="D822" s="28" t="str">
        <f>IFERROR(VLOOKUP(ACOMPANHAMENTO_04[[#This Row],[MAT]],FUNCIONARIOS[],3,FALSE),"")</f>
        <v/>
      </c>
      <c r="E822" s="28" t="str">
        <f>IFERROR(VLOOKUP(ACOMPANHAMENTO_04[[#This Row],[MAT]],FUNCIONARIOS[],4,FALSE),"")</f>
        <v/>
      </c>
      <c r="F822" s="8"/>
      <c r="G822" s="7"/>
      <c r="H822" s="28" t="str">
        <f>IFERROR(VLOOKUP(ACOMPANHAMENTO_04[[#This Row],[COD.S]],TABELA_PRODUÇÃO[[COD]:[SERVIÇOS]],3,FALSE),"")</f>
        <v/>
      </c>
      <c r="I822" s="28" t="str">
        <f>IFERROR(VLOOKUP(ACOMPANHAMENTO_04[[#This Row],[COD.S]],TABELA_PRODUÇÃO[[COD]:[UND.]],4,FALSE),"")</f>
        <v/>
      </c>
      <c r="J822" s="141"/>
      <c r="K822" s="58"/>
      <c r="L822" s="9"/>
      <c r="M82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2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2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22" s="140">
        <f>ACOMPANHAMENTO_04[[#This Row],[QUANT]]</f>
        <v>0</v>
      </c>
    </row>
    <row r="823" spans="2:16" x14ac:dyDescent="0.25">
      <c r="B823" s="140" t="str">
        <f>IF(ACOMPANHAMENTO_04[[#This Row],[MAT]]="","",COUNTA($C$8:C823))</f>
        <v/>
      </c>
      <c r="C823" s="3"/>
      <c r="D823" s="28" t="str">
        <f>IFERROR(VLOOKUP(ACOMPANHAMENTO_04[[#This Row],[MAT]],FUNCIONARIOS[],3,FALSE),"")</f>
        <v/>
      </c>
      <c r="E823" s="28" t="str">
        <f>IFERROR(VLOOKUP(ACOMPANHAMENTO_04[[#This Row],[MAT]],FUNCIONARIOS[],4,FALSE),"")</f>
        <v/>
      </c>
      <c r="F823" s="8"/>
      <c r="G823" s="7"/>
      <c r="H823" s="28" t="str">
        <f>IFERROR(VLOOKUP(ACOMPANHAMENTO_04[[#This Row],[COD.S]],TABELA_PRODUÇÃO[[COD]:[SERVIÇOS]],3,FALSE),"")</f>
        <v/>
      </c>
      <c r="I823" s="28" t="str">
        <f>IFERROR(VLOOKUP(ACOMPANHAMENTO_04[[#This Row],[COD.S]],TABELA_PRODUÇÃO[[COD]:[UND.]],4,FALSE),"")</f>
        <v/>
      </c>
      <c r="J823" s="141"/>
      <c r="K823" s="58"/>
      <c r="L823" s="9"/>
      <c r="M82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2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2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23" s="140">
        <f>ACOMPANHAMENTO_04[[#This Row],[QUANT]]</f>
        <v>0</v>
      </c>
    </row>
    <row r="824" spans="2:16" x14ac:dyDescent="0.25">
      <c r="B824" s="140" t="str">
        <f>IF(ACOMPANHAMENTO_04[[#This Row],[MAT]]="","",COUNTA($C$8:C824))</f>
        <v/>
      </c>
      <c r="C824" s="3"/>
      <c r="D824" s="28" t="str">
        <f>IFERROR(VLOOKUP(ACOMPANHAMENTO_04[[#This Row],[MAT]],FUNCIONARIOS[],3,FALSE),"")</f>
        <v/>
      </c>
      <c r="E824" s="28" t="str">
        <f>IFERROR(VLOOKUP(ACOMPANHAMENTO_04[[#This Row],[MAT]],FUNCIONARIOS[],4,FALSE),"")</f>
        <v/>
      </c>
      <c r="F824" s="8"/>
      <c r="G824" s="7"/>
      <c r="H824" s="28" t="str">
        <f>IFERROR(VLOOKUP(ACOMPANHAMENTO_04[[#This Row],[COD.S]],TABELA_PRODUÇÃO[[COD]:[SERVIÇOS]],3,FALSE),"")</f>
        <v/>
      </c>
      <c r="I824" s="28" t="str">
        <f>IFERROR(VLOOKUP(ACOMPANHAMENTO_04[[#This Row],[COD.S]],TABELA_PRODUÇÃO[[COD]:[UND.]],4,FALSE),"")</f>
        <v/>
      </c>
      <c r="J824" s="141"/>
      <c r="K824" s="58"/>
      <c r="L824" s="9"/>
      <c r="M82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2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2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24" s="140">
        <f>ACOMPANHAMENTO_04[[#This Row],[QUANT]]</f>
        <v>0</v>
      </c>
    </row>
    <row r="825" spans="2:16" x14ac:dyDescent="0.25">
      <c r="B825" s="140" t="str">
        <f>IF(ACOMPANHAMENTO_04[[#This Row],[MAT]]="","",COUNTA($C$8:C825))</f>
        <v/>
      </c>
      <c r="C825" s="3"/>
      <c r="D825" s="28" t="str">
        <f>IFERROR(VLOOKUP(ACOMPANHAMENTO_04[[#This Row],[MAT]],FUNCIONARIOS[],3,FALSE),"")</f>
        <v/>
      </c>
      <c r="E825" s="28" t="str">
        <f>IFERROR(VLOOKUP(ACOMPANHAMENTO_04[[#This Row],[MAT]],FUNCIONARIOS[],4,FALSE),"")</f>
        <v/>
      </c>
      <c r="F825" s="8"/>
      <c r="G825" s="7"/>
      <c r="H825" s="28" t="str">
        <f>IFERROR(VLOOKUP(ACOMPANHAMENTO_04[[#This Row],[COD.S]],TABELA_PRODUÇÃO[[COD]:[SERVIÇOS]],3,FALSE),"")</f>
        <v/>
      </c>
      <c r="I825" s="28" t="str">
        <f>IFERROR(VLOOKUP(ACOMPANHAMENTO_04[[#This Row],[COD.S]],TABELA_PRODUÇÃO[[COD]:[UND.]],4,FALSE),"")</f>
        <v/>
      </c>
      <c r="J825" s="141"/>
      <c r="K825" s="58"/>
      <c r="L825" s="9"/>
      <c r="M82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2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2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25" s="140">
        <f>ACOMPANHAMENTO_04[[#This Row],[QUANT]]</f>
        <v>0</v>
      </c>
    </row>
    <row r="826" spans="2:16" x14ac:dyDescent="0.25">
      <c r="B826" s="140" t="str">
        <f>IF(ACOMPANHAMENTO_04[[#This Row],[MAT]]="","",COUNTA($C$8:C826))</f>
        <v/>
      </c>
      <c r="C826" s="3"/>
      <c r="D826" s="28" t="str">
        <f>IFERROR(VLOOKUP(ACOMPANHAMENTO_04[[#This Row],[MAT]],FUNCIONARIOS[],3,FALSE),"")</f>
        <v/>
      </c>
      <c r="E826" s="28" t="str">
        <f>IFERROR(VLOOKUP(ACOMPANHAMENTO_04[[#This Row],[MAT]],FUNCIONARIOS[],4,FALSE),"")</f>
        <v/>
      </c>
      <c r="F826" s="8"/>
      <c r="G826" s="7"/>
      <c r="H826" s="28" t="str">
        <f>IFERROR(VLOOKUP(ACOMPANHAMENTO_04[[#This Row],[COD.S]],TABELA_PRODUÇÃO[[COD]:[SERVIÇOS]],3,FALSE),"")</f>
        <v/>
      </c>
      <c r="I826" s="28" t="str">
        <f>IFERROR(VLOOKUP(ACOMPANHAMENTO_04[[#This Row],[COD.S]],TABELA_PRODUÇÃO[[COD]:[UND.]],4,FALSE),"")</f>
        <v/>
      </c>
      <c r="J826" s="141"/>
      <c r="K826" s="58"/>
      <c r="L826" s="9"/>
      <c r="M82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2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2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26" s="140">
        <f>ACOMPANHAMENTO_04[[#This Row],[QUANT]]</f>
        <v>0</v>
      </c>
    </row>
    <row r="827" spans="2:16" x14ac:dyDescent="0.25">
      <c r="B827" s="140" t="str">
        <f>IF(ACOMPANHAMENTO_04[[#This Row],[MAT]]="","",COUNTA($C$8:C827))</f>
        <v/>
      </c>
      <c r="C827" s="3"/>
      <c r="D827" s="28" t="str">
        <f>IFERROR(VLOOKUP(ACOMPANHAMENTO_04[[#This Row],[MAT]],FUNCIONARIOS[],3,FALSE),"")</f>
        <v/>
      </c>
      <c r="E827" s="28" t="str">
        <f>IFERROR(VLOOKUP(ACOMPANHAMENTO_04[[#This Row],[MAT]],FUNCIONARIOS[],4,FALSE),"")</f>
        <v/>
      </c>
      <c r="F827" s="8"/>
      <c r="G827" s="7"/>
      <c r="H827" s="28" t="str">
        <f>IFERROR(VLOOKUP(ACOMPANHAMENTO_04[[#This Row],[COD.S]],TABELA_PRODUÇÃO[[COD]:[SERVIÇOS]],3,FALSE),"")</f>
        <v/>
      </c>
      <c r="I827" s="28" t="str">
        <f>IFERROR(VLOOKUP(ACOMPANHAMENTO_04[[#This Row],[COD.S]],TABELA_PRODUÇÃO[[COD]:[UND.]],4,FALSE),"")</f>
        <v/>
      </c>
      <c r="J827" s="141"/>
      <c r="K827" s="58"/>
      <c r="L827" s="9"/>
      <c r="M82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2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2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27" s="140">
        <f>ACOMPANHAMENTO_04[[#This Row],[QUANT]]</f>
        <v>0</v>
      </c>
    </row>
    <row r="828" spans="2:16" x14ac:dyDescent="0.25">
      <c r="B828" s="140" t="str">
        <f>IF(ACOMPANHAMENTO_04[[#This Row],[MAT]]="","",COUNTA($C$8:C828))</f>
        <v/>
      </c>
      <c r="C828" s="3"/>
      <c r="D828" s="28" t="str">
        <f>IFERROR(VLOOKUP(ACOMPANHAMENTO_04[[#This Row],[MAT]],FUNCIONARIOS[],3,FALSE),"")</f>
        <v/>
      </c>
      <c r="E828" s="28" t="str">
        <f>IFERROR(VLOOKUP(ACOMPANHAMENTO_04[[#This Row],[MAT]],FUNCIONARIOS[],4,FALSE),"")</f>
        <v/>
      </c>
      <c r="F828" s="8"/>
      <c r="G828" s="7"/>
      <c r="H828" s="28" t="str">
        <f>IFERROR(VLOOKUP(ACOMPANHAMENTO_04[[#This Row],[COD.S]],TABELA_PRODUÇÃO[[COD]:[SERVIÇOS]],3,FALSE),"")</f>
        <v/>
      </c>
      <c r="I828" s="28" t="str">
        <f>IFERROR(VLOOKUP(ACOMPANHAMENTO_04[[#This Row],[COD.S]],TABELA_PRODUÇÃO[[COD]:[UND.]],4,FALSE),"")</f>
        <v/>
      </c>
      <c r="J828" s="141"/>
      <c r="K828" s="58"/>
      <c r="L828" s="9"/>
      <c r="M82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2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2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28" s="140">
        <f>ACOMPANHAMENTO_04[[#This Row],[QUANT]]</f>
        <v>0</v>
      </c>
    </row>
    <row r="829" spans="2:16" x14ac:dyDescent="0.25">
      <c r="B829" s="140" t="str">
        <f>IF(ACOMPANHAMENTO_04[[#This Row],[MAT]]="","",COUNTA($C$8:C829))</f>
        <v/>
      </c>
      <c r="C829" s="3"/>
      <c r="D829" s="28" t="str">
        <f>IFERROR(VLOOKUP(ACOMPANHAMENTO_04[[#This Row],[MAT]],FUNCIONARIOS[],3,FALSE),"")</f>
        <v/>
      </c>
      <c r="E829" s="28" t="str">
        <f>IFERROR(VLOOKUP(ACOMPANHAMENTO_04[[#This Row],[MAT]],FUNCIONARIOS[],4,FALSE),"")</f>
        <v/>
      </c>
      <c r="F829" s="8"/>
      <c r="G829" s="7"/>
      <c r="H829" s="28" t="str">
        <f>IFERROR(VLOOKUP(ACOMPANHAMENTO_04[[#This Row],[COD.S]],TABELA_PRODUÇÃO[[COD]:[SERVIÇOS]],3,FALSE),"")</f>
        <v/>
      </c>
      <c r="I829" s="28" t="str">
        <f>IFERROR(VLOOKUP(ACOMPANHAMENTO_04[[#This Row],[COD.S]],TABELA_PRODUÇÃO[[COD]:[UND.]],4,FALSE),"")</f>
        <v/>
      </c>
      <c r="J829" s="141"/>
      <c r="K829" s="58"/>
      <c r="L829" s="9"/>
      <c r="M82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2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2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29" s="140">
        <f>ACOMPANHAMENTO_04[[#This Row],[QUANT]]</f>
        <v>0</v>
      </c>
    </row>
    <row r="830" spans="2:16" x14ac:dyDescent="0.25">
      <c r="B830" s="140" t="str">
        <f>IF(ACOMPANHAMENTO_04[[#This Row],[MAT]]="","",COUNTA($C$8:C830))</f>
        <v/>
      </c>
      <c r="C830" s="3"/>
      <c r="D830" s="28" t="str">
        <f>IFERROR(VLOOKUP(ACOMPANHAMENTO_04[[#This Row],[MAT]],FUNCIONARIOS[],3,FALSE),"")</f>
        <v/>
      </c>
      <c r="E830" s="28" t="str">
        <f>IFERROR(VLOOKUP(ACOMPANHAMENTO_04[[#This Row],[MAT]],FUNCIONARIOS[],4,FALSE),"")</f>
        <v/>
      </c>
      <c r="F830" s="8"/>
      <c r="G830" s="7"/>
      <c r="H830" s="28" t="str">
        <f>IFERROR(VLOOKUP(ACOMPANHAMENTO_04[[#This Row],[COD.S]],TABELA_PRODUÇÃO[[COD]:[SERVIÇOS]],3,FALSE),"")</f>
        <v/>
      </c>
      <c r="I830" s="28" t="str">
        <f>IFERROR(VLOOKUP(ACOMPANHAMENTO_04[[#This Row],[COD.S]],TABELA_PRODUÇÃO[[COD]:[UND.]],4,FALSE),"")</f>
        <v/>
      </c>
      <c r="J830" s="141"/>
      <c r="K830" s="58"/>
      <c r="L830" s="9"/>
      <c r="M83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3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3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30" s="140">
        <f>ACOMPANHAMENTO_04[[#This Row],[QUANT]]</f>
        <v>0</v>
      </c>
    </row>
    <row r="831" spans="2:16" x14ac:dyDescent="0.25">
      <c r="B831" s="140" t="str">
        <f>IF(ACOMPANHAMENTO_04[[#This Row],[MAT]]="","",COUNTA($C$8:C831))</f>
        <v/>
      </c>
      <c r="C831" s="3"/>
      <c r="D831" s="28" t="str">
        <f>IFERROR(VLOOKUP(ACOMPANHAMENTO_04[[#This Row],[MAT]],FUNCIONARIOS[],3,FALSE),"")</f>
        <v/>
      </c>
      <c r="E831" s="28" t="str">
        <f>IFERROR(VLOOKUP(ACOMPANHAMENTO_04[[#This Row],[MAT]],FUNCIONARIOS[],4,FALSE),"")</f>
        <v/>
      </c>
      <c r="F831" s="8"/>
      <c r="G831" s="7"/>
      <c r="H831" s="28" t="str">
        <f>IFERROR(VLOOKUP(ACOMPANHAMENTO_04[[#This Row],[COD.S]],TABELA_PRODUÇÃO[[COD]:[SERVIÇOS]],3,FALSE),"")</f>
        <v/>
      </c>
      <c r="I831" s="28" t="str">
        <f>IFERROR(VLOOKUP(ACOMPANHAMENTO_04[[#This Row],[COD.S]],TABELA_PRODUÇÃO[[COD]:[UND.]],4,FALSE),"")</f>
        <v/>
      </c>
      <c r="J831" s="141"/>
      <c r="K831" s="58"/>
      <c r="L831" s="9"/>
      <c r="M83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3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3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31" s="140">
        <f>ACOMPANHAMENTO_04[[#This Row],[QUANT]]</f>
        <v>0</v>
      </c>
    </row>
    <row r="832" spans="2:16" x14ac:dyDescent="0.25">
      <c r="B832" s="140" t="str">
        <f>IF(ACOMPANHAMENTO_04[[#This Row],[MAT]]="","",COUNTA($C$8:C832))</f>
        <v/>
      </c>
      <c r="C832" s="3"/>
      <c r="D832" s="28" t="str">
        <f>IFERROR(VLOOKUP(ACOMPANHAMENTO_04[[#This Row],[MAT]],FUNCIONARIOS[],3,FALSE),"")</f>
        <v/>
      </c>
      <c r="E832" s="28" t="str">
        <f>IFERROR(VLOOKUP(ACOMPANHAMENTO_04[[#This Row],[MAT]],FUNCIONARIOS[],4,FALSE),"")</f>
        <v/>
      </c>
      <c r="F832" s="8"/>
      <c r="G832" s="7"/>
      <c r="H832" s="28" t="str">
        <f>IFERROR(VLOOKUP(ACOMPANHAMENTO_04[[#This Row],[COD.S]],TABELA_PRODUÇÃO[[COD]:[SERVIÇOS]],3,FALSE),"")</f>
        <v/>
      </c>
      <c r="I832" s="28" t="str">
        <f>IFERROR(VLOOKUP(ACOMPANHAMENTO_04[[#This Row],[COD.S]],TABELA_PRODUÇÃO[[COD]:[UND.]],4,FALSE),"")</f>
        <v/>
      </c>
      <c r="J832" s="141"/>
      <c r="K832" s="58"/>
      <c r="L832" s="9"/>
      <c r="M83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3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3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32" s="140">
        <f>ACOMPANHAMENTO_04[[#This Row],[QUANT]]</f>
        <v>0</v>
      </c>
    </row>
    <row r="833" spans="2:16" x14ac:dyDescent="0.25">
      <c r="B833" s="140" t="str">
        <f>IF(ACOMPANHAMENTO_04[[#This Row],[MAT]]="","",COUNTA($C$8:C833))</f>
        <v/>
      </c>
      <c r="C833" s="3"/>
      <c r="D833" s="28" t="str">
        <f>IFERROR(VLOOKUP(ACOMPANHAMENTO_04[[#This Row],[MAT]],FUNCIONARIOS[],3,FALSE),"")</f>
        <v/>
      </c>
      <c r="E833" s="28" t="str">
        <f>IFERROR(VLOOKUP(ACOMPANHAMENTO_04[[#This Row],[MAT]],FUNCIONARIOS[],4,FALSE),"")</f>
        <v/>
      </c>
      <c r="F833" s="8"/>
      <c r="G833" s="7"/>
      <c r="H833" s="28" t="str">
        <f>IFERROR(VLOOKUP(ACOMPANHAMENTO_04[[#This Row],[COD.S]],TABELA_PRODUÇÃO[[COD]:[SERVIÇOS]],3,FALSE),"")</f>
        <v/>
      </c>
      <c r="I833" s="28" t="str">
        <f>IFERROR(VLOOKUP(ACOMPANHAMENTO_04[[#This Row],[COD.S]],TABELA_PRODUÇÃO[[COD]:[UND.]],4,FALSE),"")</f>
        <v/>
      </c>
      <c r="J833" s="141"/>
      <c r="K833" s="58"/>
      <c r="L833" s="9"/>
      <c r="M83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3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3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33" s="140">
        <f>ACOMPANHAMENTO_04[[#This Row],[QUANT]]</f>
        <v>0</v>
      </c>
    </row>
    <row r="834" spans="2:16" x14ac:dyDescent="0.25">
      <c r="B834" s="140" t="str">
        <f>IF(ACOMPANHAMENTO_04[[#This Row],[MAT]]="","",COUNTA($C$8:C834))</f>
        <v/>
      </c>
      <c r="C834" s="3"/>
      <c r="D834" s="28" t="str">
        <f>IFERROR(VLOOKUP(ACOMPANHAMENTO_04[[#This Row],[MAT]],FUNCIONARIOS[],3,FALSE),"")</f>
        <v/>
      </c>
      <c r="E834" s="28" t="str">
        <f>IFERROR(VLOOKUP(ACOMPANHAMENTO_04[[#This Row],[MAT]],FUNCIONARIOS[],4,FALSE),"")</f>
        <v/>
      </c>
      <c r="F834" s="8"/>
      <c r="G834" s="7"/>
      <c r="H834" s="28" t="str">
        <f>IFERROR(VLOOKUP(ACOMPANHAMENTO_04[[#This Row],[COD.S]],TABELA_PRODUÇÃO[[COD]:[SERVIÇOS]],3,FALSE),"")</f>
        <v/>
      </c>
      <c r="I834" s="28" t="str">
        <f>IFERROR(VLOOKUP(ACOMPANHAMENTO_04[[#This Row],[COD.S]],TABELA_PRODUÇÃO[[COD]:[UND.]],4,FALSE),"")</f>
        <v/>
      </c>
      <c r="J834" s="141"/>
      <c r="K834" s="58"/>
      <c r="L834" s="9"/>
      <c r="M83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3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3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34" s="140">
        <f>ACOMPANHAMENTO_04[[#This Row],[QUANT]]</f>
        <v>0</v>
      </c>
    </row>
    <row r="835" spans="2:16" x14ac:dyDescent="0.25">
      <c r="B835" s="140" t="str">
        <f>IF(ACOMPANHAMENTO_04[[#This Row],[MAT]]="","",COUNTA($C$8:C835))</f>
        <v/>
      </c>
      <c r="C835" s="3"/>
      <c r="D835" s="28" t="str">
        <f>IFERROR(VLOOKUP(ACOMPANHAMENTO_04[[#This Row],[MAT]],FUNCIONARIOS[],3,FALSE),"")</f>
        <v/>
      </c>
      <c r="E835" s="28" t="str">
        <f>IFERROR(VLOOKUP(ACOMPANHAMENTO_04[[#This Row],[MAT]],FUNCIONARIOS[],4,FALSE),"")</f>
        <v/>
      </c>
      <c r="F835" s="8"/>
      <c r="G835" s="7"/>
      <c r="H835" s="28" t="str">
        <f>IFERROR(VLOOKUP(ACOMPANHAMENTO_04[[#This Row],[COD.S]],TABELA_PRODUÇÃO[[COD]:[SERVIÇOS]],3,FALSE),"")</f>
        <v/>
      </c>
      <c r="I835" s="28" t="str">
        <f>IFERROR(VLOOKUP(ACOMPANHAMENTO_04[[#This Row],[COD.S]],TABELA_PRODUÇÃO[[COD]:[UND.]],4,FALSE),"")</f>
        <v/>
      </c>
      <c r="J835" s="141"/>
      <c r="K835" s="58"/>
      <c r="L835" s="9"/>
      <c r="M83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3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3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35" s="140">
        <f>ACOMPANHAMENTO_04[[#This Row],[QUANT]]</f>
        <v>0</v>
      </c>
    </row>
    <row r="836" spans="2:16" x14ac:dyDescent="0.25">
      <c r="B836" s="140" t="str">
        <f>IF(ACOMPANHAMENTO_04[[#This Row],[MAT]]="","",COUNTA($C$8:C836))</f>
        <v/>
      </c>
      <c r="C836" s="3"/>
      <c r="D836" s="28" t="str">
        <f>IFERROR(VLOOKUP(ACOMPANHAMENTO_04[[#This Row],[MAT]],FUNCIONARIOS[],3,FALSE),"")</f>
        <v/>
      </c>
      <c r="E836" s="28" t="str">
        <f>IFERROR(VLOOKUP(ACOMPANHAMENTO_04[[#This Row],[MAT]],FUNCIONARIOS[],4,FALSE),"")</f>
        <v/>
      </c>
      <c r="F836" s="8"/>
      <c r="G836" s="7"/>
      <c r="H836" s="28" t="str">
        <f>IFERROR(VLOOKUP(ACOMPANHAMENTO_04[[#This Row],[COD.S]],TABELA_PRODUÇÃO[[COD]:[SERVIÇOS]],3,FALSE),"")</f>
        <v/>
      </c>
      <c r="I836" s="28" t="str">
        <f>IFERROR(VLOOKUP(ACOMPANHAMENTO_04[[#This Row],[COD.S]],TABELA_PRODUÇÃO[[COD]:[UND.]],4,FALSE),"")</f>
        <v/>
      </c>
      <c r="J836" s="141"/>
      <c r="K836" s="58"/>
      <c r="L836" s="9"/>
      <c r="M83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3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3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36" s="140">
        <f>ACOMPANHAMENTO_04[[#This Row],[QUANT]]</f>
        <v>0</v>
      </c>
    </row>
    <row r="837" spans="2:16" x14ac:dyDescent="0.25">
      <c r="B837" s="140" t="str">
        <f>IF(ACOMPANHAMENTO_04[[#This Row],[MAT]]="","",COUNTA($C$8:C837))</f>
        <v/>
      </c>
      <c r="C837" s="3"/>
      <c r="D837" s="28" t="str">
        <f>IFERROR(VLOOKUP(ACOMPANHAMENTO_04[[#This Row],[MAT]],FUNCIONARIOS[],3,FALSE),"")</f>
        <v/>
      </c>
      <c r="E837" s="28" t="str">
        <f>IFERROR(VLOOKUP(ACOMPANHAMENTO_04[[#This Row],[MAT]],FUNCIONARIOS[],4,FALSE),"")</f>
        <v/>
      </c>
      <c r="F837" s="8"/>
      <c r="G837" s="7"/>
      <c r="H837" s="28" t="str">
        <f>IFERROR(VLOOKUP(ACOMPANHAMENTO_04[[#This Row],[COD.S]],TABELA_PRODUÇÃO[[COD]:[SERVIÇOS]],3,FALSE),"")</f>
        <v/>
      </c>
      <c r="I837" s="28" t="str">
        <f>IFERROR(VLOOKUP(ACOMPANHAMENTO_04[[#This Row],[COD.S]],TABELA_PRODUÇÃO[[COD]:[UND.]],4,FALSE),"")</f>
        <v/>
      </c>
      <c r="J837" s="141"/>
      <c r="K837" s="58"/>
      <c r="L837" s="9"/>
      <c r="M83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3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3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37" s="140">
        <f>ACOMPANHAMENTO_04[[#This Row],[QUANT]]</f>
        <v>0</v>
      </c>
    </row>
    <row r="838" spans="2:16" x14ac:dyDescent="0.25">
      <c r="B838" s="140" t="str">
        <f>IF(ACOMPANHAMENTO_04[[#This Row],[MAT]]="","",COUNTA($C$8:C838))</f>
        <v/>
      </c>
      <c r="C838" s="3"/>
      <c r="D838" s="28" t="str">
        <f>IFERROR(VLOOKUP(ACOMPANHAMENTO_04[[#This Row],[MAT]],FUNCIONARIOS[],3,FALSE),"")</f>
        <v/>
      </c>
      <c r="E838" s="28" t="str">
        <f>IFERROR(VLOOKUP(ACOMPANHAMENTO_04[[#This Row],[MAT]],FUNCIONARIOS[],4,FALSE),"")</f>
        <v/>
      </c>
      <c r="F838" s="8"/>
      <c r="G838" s="7"/>
      <c r="H838" s="28" t="str">
        <f>IFERROR(VLOOKUP(ACOMPANHAMENTO_04[[#This Row],[COD.S]],TABELA_PRODUÇÃO[[COD]:[SERVIÇOS]],3,FALSE),"")</f>
        <v/>
      </c>
      <c r="I838" s="28" t="str">
        <f>IFERROR(VLOOKUP(ACOMPANHAMENTO_04[[#This Row],[COD.S]],TABELA_PRODUÇÃO[[COD]:[UND.]],4,FALSE),"")</f>
        <v/>
      </c>
      <c r="J838" s="141"/>
      <c r="K838" s="58"/>
      <c r="L838" s="9"/>
      <c r="M83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3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3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38" s="140">
        <f>ACOMPANHAMENTO_04[[#This Row],[QUANT]]</f>
        <v>0</v>
      </c>
    </row>
    <row r="839" spans="2:16" x14ac:dyDescent="0.25">
      <c r="B839" s="140" t="str">
        <f>IF(ACOMPANHAMENTO_04[[#This Row],[MAT]]="","",COUNTA($C$8:C839))</f>
        <v/>
      </c>
      <c r="C839" s="3"/>
      <c r="D839" s="28" t="str">
        <f>IFERROR(VLOOKUP(ACOMPANHAMENTO_04[[#This Row],[MAT]],FUNCIONARIOS[],3,FALSE),"")</f>
        <v/>
      </c>
      <c r="E839" s="28" t="str">
        <f>IFERROR(VLOOKUP(ACOMPANHAMENTO_04[[#This Row],[MAT]],FUNCIONARIOS[],4,FALSE),"")</f>
        <v/>
      </c>
      <c r="F839" s="8"/>
      <c r="G839" s="7"/>
      <c r="H839" s="28" t="str">
        <f>IFERROR(VLOOKUP(ACOMPANHAMENTO_04[[#This Row],[COD.S]],TABELA_PRODUÇÃO[[COD]:[SERVIÇOS]],3,FALSE),"")</f>
        <v/>
      </c>
      <c r="I839" s="28" t="str">
        <f>IFERROR(VLOOKUP(ACOMPANHAMENTO_04[[#This Row],[COD.S]],TABELA_PRODUÇÃO[[COD]:[UND.]],4,FALSE),"")</f>
        <v/>
      </c>
      <c r="J839" s="141"/>
      <c r="K839" s="58"/>
      <c r="L839" s="9"/>
      <c r="M83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3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3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39" s="140">
        <f>ACOMPANHAMENTO_04[[#This Row],[QUANT]]</f>
        <v>0</v>
      </c>
    </row>
    <row r="840" spans="2:16" x14ac:dyDescent="0.25">
      <c r="B840" s="140" t="str">
        <f>IF(ACOMPANHAMENTO_04[[#This Row],[MAT]]="","",COUNTA($C$8:C840))</f>
        <v/>
      </c>
      <c r="C840" s="3"/>
      <c r="D840" s="28" t="str">
        <f>IFERROR(VLOOKUP(ACOMPANHAMENTO_04[[#This Row],[MAT]],FUNCIONARIOS[],3,FALSE),"")</f>
        <v/>
      </c>
      <c r="E840" s="28" t="str">
        <f>IFERROR(VLOOKUP(ACOMPANHAMENTO_04[[#This Row],[MAT]],FUNCIONARIOS[],4,FALSE),"")</f>
        <v/>
      </c>
      <c r="F840" s="8"/>
      <c r="G840" s="7"/>
      <c r="H840" s="28" t="str">
        <f>IFERROR(VLOOKUP(ACOMPANHAMENTO_04[[#This Row],[COD.S]],TABELA_PRODUÇÃO[[COD]:[SERVIÇOS]],3,FALSE),"")</f>
        <v/>
      </c>
      <c r="I840" s="28" t="str">
        <f>IFERROR(VLOOKUP(ACOMPANHAMENTO_04[[#This Row],[COD.S]],TABELA_PRODUÇÃO[[COD]:[UND.]],4,FALSE),"")</f>
        <v/>
      </c>
      <c r="J840" s="141"/>
      <c r="K840" s="58"/>
      <c r="L840" s="9"/>
      <c r="M84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4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4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40" s="140">
        <f>ACOMPANHAMENTO_04[[#This Row],[QUANT]]</f>
        <v>0</v>
      </c>
    </row>
    <row r="841" spans="2:16" x14ac:dyDescent="0.25">
      <c r="B841" s="140" t="str">
        <f>IF(ACOMPANHAMENTO_04[[#This Row],[MAT]]="","",COUNTA($C$8:C841))</f>
        <v/>
      </c>
      <c r="C841" s="3"/>
      <c r="D841" s="28" t="str">
        <f>IFERROR(VLOOKUP(ACOMPANHAMENTO_04[[#This Row],[MAT]],FUNCIONARIOS[],3,FALSE),"")</f>
        <v/>
      </c>
      <c r="E841" s="28" t="str">
        <f>IFERROR(VLOOKUP(ACOMPANHAMENTO_04[[#This Row],[MAT]],FUNCIONARIOS[],4,FALSE),"")</f>
        <v/>
      </c>
      <c r="F841" s="8"/>
      <c r="G841" s="7"/>
      <c r="H841" s="28" t="str">
        <f>IFERROR(VLOOKUP(ACOMPANHAMENTO_04[[#This Row],[COD.S]],TABELA_PRODUÇÃO[[COD]:[SERVIÇOS]],3,FALSE),"")</f>
        <v/>
      </c>
      <c r="I841" s="28" t="str">
        <f>IFERROR(VLOOKUP(ACOMPANHAMENTO_04[[#This Row],[COD.S]],TABELA_PRODUÇÃO[[COD]:[UND.]],4,FALSE),"")</f>
        <v/>
      </c>
      <c r="J841" s="141"/>
      <c r="K841" s="58"/>
      <c r="L841" s="9"/>
      <c r="M84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4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4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41" s="140">
        <f>ACOMPANHAMENTO_04[[#This Row],[QUANT]]</f>
        <v>0</v>
      </c>
    </row>
    <row r="842" spans="2:16" x14ac:dyDescent="0.25">
      <c r="B842" s="140" t="str">
        <f>IF(ACOMPANHAMENTO_04[[#This Row],[MAT]]="","",COUNTA($C$8:C842))</f>
        <v/>
      </c>
      <c r="C842" s="3"/>
      <c r="D842" s="28" t="str">
        <f>IFERROR(VLOOKUP(ACOMPANHAMENTO_04[[#This Row],[MAT]],FUNCIONARIOS[],3,FALSE),"")</f>
        <v/>
      </c>
      <c r="E842" s="28" t="str">
        <f>IFERROR(VLOOKUP(ACOMPANHAMENTO_04[[#This Row],[MAT]],FUNCIONARIOS[],4,FALSE),"")</f>
        <v/>
      </c>
      <c r="F842" s="8"/>
      <c r="G842" s="7"/>
      <c r="H842" s="28" t="str">
        <f>IFERROR(VLOOKUP(ACOMPANHAMENTO_04[[#This Row],[COD.S]],TABELA_PRODUÇÃO[[COD]:[SERVIÇOS]],3,FALSE),"")</f>
        <v/>
      </c>
      <c r="I842" s="28" t="str">
        <f>IFERROR(VLOOKUP(ACOMPANHAMENTO_04[[#This Row],[COD.S]],TABELA_PRODUÇÃO[[COD]:[UND.]],4,FALSE),"")</f>
        <v/>
      </c>
      <c r="J842" s="141"/>
      <c r="K842" s="58"/>
      <c r="L842" s="9"/>
      <c r="M84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4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4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42" s="140">
        <f>ACOMPANHAMENTO_04[[#This Row],[QUANT]]</f>
        <v>0</v>
      </c>
    </row>
    <row r="843" spans="2:16" x14ac:dyDescent="0.25">
      <c r="B843" s="140" t="str">
        <f>IF(ACOMPANHAMENTO_04[[#This Row],[MAT]]="","",COUNTA($C$8:C843))</f>
        <v/>
      </c>
      <c r="C843" s="3"/>
      <c r="D843" s="28" t="str">
        <f>IFERROR(VLOOKUP(ACOMPANHAMENTO_04[[#This Row],[MAT]],FUNCIONARIOS[],3,FALSE),"")</f>
        <v/>
      </c>
      <c r="E843" s="28" t="str">
        <f>IFERROR(VLOOKUP(ACOMPANHAMENTO_04[[#This Row],[MAT]],FUNCIONARIOS[],4,FALSE),"")</f>
        <v/>
      </c>
      <c r="F843" s="8"/>
      <c r="G843" s="7"/>
      <c r="H843" s="28" t="str">
        <f>IFERROR(VLOOKUP(ACOMPANHAMENTO_04[[#This Row],[COD.S]],TABELA_PRODUÇÃO[[COD]:[SERVIÇOS]],3,FALSE),"")</f>
        <v/>
      </c>
      <c r="I843" s="28" t="str">
        <f>IFERROR(VLOOKUP(ACOMPANHAMENTO_04[[#This Row],[COD.S]],TABELA_PRODUÇÃO[[COD]:[UND.]],4,FALSE),"")</f>
        <v/>
      </c>
      <c r="J843" s="141"/>
      <c r="K843" s="58"/>
      <c r="L843" s="9"/>
      <c r="M84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4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4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43" s="140">
        <f>ACOMPANHAMENTO_04[[#This Row],[QUANT]]</f>
        <v>0</v>
      </c>
    </row>
    <row r="844" spans="2:16" x14ac:dyDescent="0.25">
      <c r="B844" s="140" t="str">
        <f>IF(ACOMPANHAMENTO_04[[#This Row],[MAT]]="","",COUNTA($C$8:C844))</f>
        <v/>
      </c>
      <c r="C844" s="3"/>
      <c r="D844" s="28" t="str">
        <f>IFERROR(VLOOKUP(ACOMPANHAMENTO_04[[#This Row],[MAT]],FUNCIONARIOS[],3,FALSE),"")</f>
        <v/>
      </c>
      <c r="E844" s="28" t="str">
        <f>IFERROR(VLOOKUP(ACOMPANHAMENTO_04[[#This Row],[MAT]],FUNCIONARIOS[],4,FALSE),"")</f>
        <v/>
      </c>
      <c r="F844" s="8"/>
      <c r="G844" s="7"/>
      <c r="H844" s="28" t="str">
        <f>IFERROR(VLOOKUP(ACOMPANHAMENTO_04[[#This Row],[COD.S]],TABELA_PRODUÇÃO[[COD]:[SERVIÇOS]],3,FALSE),"")</f>
        <v/>
      </c>
      <c r="I844" s="28" t="str">
        <f>IFERROR(VLOOKUP(ACOMPANHAMENTO_04[[#This Row],[COD.S]],TABELA_PRODUÇÃO[[COD]:[UND.]],4,FALSE),"")</f>
        <v/>
      </c>
      <c r="J844" s="141"/>
      <c r="K844" s="58"/>
      <c r="L844" s="9"/>
      <c r="M84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4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4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44" s="140">
        <f>ACOMPANHAMENTO_04[[#This Row],[QUANT]]</f>
        <v>0</v>
      </c>
    </row>
    <row r="845" spans="2:16" x14ac:dyDescent="0.25">
      <c r="B845" s="140" t="str">
        <f>IF(ACOMPANHAMENTO_04[[#This Row],[MAT]]="","",COUNTA($C$8:C845))</f>
        <v/>
      </c>
      <c r="C845" s="3"/>
      <c r="D845" s="28" t="str">
        <f>IFERROR(VLOOKUP(ACOMPANHAMENTO_04[[#This Row],[MAT]],FUNCIONARIOS[],3,FALSE),"")</f>
        <v/>
      </c>
      <c r="E845" s="28" t="str">
        <f>IFERROR(VLOOKUP(ACOMPANHAMENTO_04[[#This Row],[MAT]],FUNCIONARIOS[],4,FALSE),"")</f>
        <v/>
      </c>
      <c r="F845" s="8"/>
      <c r="G845" s="7"/>
      <c r="H845" s="28" t="str">
        <f>IFERROR(VLOOKUP(ACOMPANHAMENTO_04[[#This Row],[COD.S]],TABELA_PRODUÇÃO[[COD]:[SERVIÇOS]],3,FALSE),"")</f>
        <v/>
      </c>
      <c r="I845" s="28" t="str">
        <f>IFERROR(VLOOKUP(ACOMPANHAMENTO_04[[#This Row],[COD.S]],TABELA_PRODUÇÃO[[COD]:[UND.]],4,FALSE),"")</f>
        <v/>
      </c>
      <c r="J845" s="141"/>
      <c r="K845" s="58"/>
      <c r="L845" s="9"/>
      <c r="M84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4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4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45" s="140">
        <f>ACOMPANHAMENTO_04[[#This Row],[QUANT]]</f>
        <v>0</v>
      </c>
    </row>
    <row r="846" spans="2:16" x14ac:dyDescent="0.25">
      <c r="B846" s="140" t="str">
        <f>IF(ACOMPANHAMENTO_04[[#This Row],[MAT]]="","",COUNTA($C$8:C846))</f>
        <v/>
      </c>
      <c r="C846" s="3"/>
      <c r="D846" s="28" t="str">
        <f>IFERROR(VLOOKUP(ACOMPANHAMENTO_04[[#This Row],[MAT]],FUNCIONARIOS[],3,FALSE),"")</f>
        <v/>
      </c>
      <c r="E846" s="28" t="str">
        <f>IFERROR(VLOOKUP(ACOMPANHAMENTO_04[[#This Row],[MAT]],FUNCIONARIOS[],4,FALSE),"")</f>
        <v/>
      </c>
      <c r="F846" s="8"/>
      <c r="G846" s="7"/>
      <c r="H846" s="28" t="str">
        <f>IFERROR(VLOOKUP(ACOMPANHAMENTO_04[[#This Row],[COD.S]],TABELA_PRODUÇÃO[[COD]:[SERVIÇOS]],3,FALSE),"")</f>
        <v/>
      </c>
      <c r="I846" s="28" t="str">
        <f>IFERROR(VLOOKUP(ACOMPANHAMENTO_04[[#This Row],[COD.S]],TABELA_PRODUÇÃO[[COD]:[UND.]],4,FALSE),"")</f>
        <v/>
      </c>
      <c r="J846" s="141"/>
      <c r="K846" s="58"/>
      <c r="L846" s="9"/>
      <c r="M84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4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4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46" s="140">
        <f>ACOMPANHAMENTO_04[[#This Row],[QUANT]]</f>
        <v>0</v>
      </c>
    </row>
    <row r="847" spans="2:16" x14ac:dyDescent="0.25">
      <c r="B847" s="140" t="str">
        <f>IF(ACOMPANHAMENTO_04[[#This Row],[MAT]]="","",COUNTA($C$8:C847))</f>
        <v/>
      </c>
      <c r="C847" s="3"/>
      <c r="D847" s="28" t="str">
        <f>IFERROR(VLOOKUP(ACOMPANHAMENTO_04[[#This Row],[MAT]],FUNCIONARIOS[],3,FALSE),"")</f>
        <v/>
      </c>
      <c r="E847" s="28" t="str">
        <f>IFERROR(VLOOKUP(ACOMPANHAMENTO_04[[#This Row],[MAT]],FUNCIONARIOS[],4,FALSE),"")</f>
        <v/>
      </c>
      <c r="F847" s="8"/>
      <c r="G847" s="7"/>
      <c r="H847" s="28" t="str">
        <f>IFERROR(VLOOKUP(ACOMPANHAMENTO_04[[#This Row],[COD.S]],TABELA_PRODUÇÃO[[COD]:[SERVIÇOS]],3,FALSE),"")</f>
        <v/>
      </c>
      <c r="I847" s="28" t="str">
        <f>IFERROR(VLOOKUP(ACOMPANHAMENTO_04[[#This Row],[COD.S]],TABELA_PRODUÇÃO[[COD]:[UND.]],4,FALSE),"")</f>
        <v/>
      </c>
      <c r="J847" s="141"/>
      <c r="K847" s="58"/>
      <c r="L847" s="9"/>
      <c r="M84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4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4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47" s="140">
        <f>ACOMPANHAMENTO_04[[#This Row],[QUANT]]</f>
        <v>0</v>
      </c>
    </row>
    <row r="848" spans="2:16" x14ac:dyDescent="0.25">
      <c r="B848" s="140" t="str">
        <f>IF(ACOMPANHAMENTO_04[[#This Row],[MAT]]="","",COUNTA($C$8:C848))</f>
        <v/>
      </c>
      <c r="C848" s="3"/>
      <c r="D848" s="28" t="str">
        <f>IFERROR(VLOOKUP(ACOMPANHAMENTO_04[[#This Row],[MAT]],FUNCIONARIOS[],3,FALSE),"")</f>
        <v/>
      </c>
      <c r="E848" s="28" t="str">
        <f>IFERROR(VLOOKUP(ACOMPANHAMENTO_04[[#This Row],[MAT]],FUNCIONARIOS[],4,FALSE),"")</f>
        <v/>
      </c>
      <c r="F848" s="8"/>
      <c r="G848" s="7"/>
      <c r="H848" s="28" t="str">
        <f>IFERROR(VLOOKUP(ACOMPANHAMENTO_04[[#This Row],[COD.S]],TABELA_PRODUÇÃO[[COD]:[SERVIÇOS]],3,FALSE),"")</f>
        <v/>
      </c>
      <c r="I848" s="28" t="str">
        <f>IFERROR(VLOOKUP(ACOMPANHAMENTO_04[[#This Row],[COD.S]],TABELA_PRODUÇÃO[[COD]:[UND.]],4,FALSE),"")</f>
        <v/>
      </c>
      <c r="J848" s="141"/>
      <c r="K848" s="58"/>
      <c r="L848" s="9"/>
      <c r="M84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4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4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48" s="140">
        <f>ACOMPANHAMENTO_04[[#This Row],[QUANT]]</f>
        <v>0</v>
      </c>
    </row>
    <row r="849" spans="2:16" x14ac:dyDescent="0.25">
      <c r="B849" s="140" t="str">
        <f>IF(ACOMPANHAMENTO_04[[#This Row],[MAT]]="","",COUNTA($C$8:C849))</f>
        <v/>
      </c>
      <c r="C849" s="3"/>
      <c r="D849" s="28" t="str">
        <f>IFERROR(VLOOKUP(ACOMPANHAMENTO_04[[#This Row],[MAT]],FUNCIONARIOS[],3,FALSE),"")</f>
        <v/>
      </c>
      <c r="E849" s="28" t="str">
        <f>IFERROR(VLOOKUP(ACOMPANHAMENTO_04[[#This Row],[MAT]],FUNCIONARIOS[],4,FALSE),"")</f>
        <v/>
      </c>
      <c r="F849" s="8"/>
      <c r="G849" s="7"/>
      <c r="H849" s="28" t="str">
        <f>IFERROR(VLOOKUP(ACOMPANHAMENTO_04[[#This Row],[COD.S]],TABELA_PRODUÇÃO[[COD]:[SERVIÇOS]],3,FALSE),"")</f>
        <v/>
      </c>
      <c r="I849" s="28" t="str">
        <f>IFERROR(VLOOKUP(ACOMPANHAMENTO_04[[#This Row],[COD.S]],TABELA_PRODUÇÃO[[COD]:[UND.]],4,FALSE),"")</f>
        <v/>
      </c>
      <c r="J849" s="141"/>
      <c r="K849" s="58"/>
      <c r="L849" s="9"/>
      <c r="M84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4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4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49" s="140">
        <f>ACOMPANHAMENTO_04[[#This Row],[QUANT]]</f>
        <v>0</v>
      </c>
    </row>
    <row r="850" spans="2:16" x14ac:dyDescent="0.25">
      <c r="B850" s="140" t="str">
        <f>IF(ACOMPANHAMENTO_04[[#This Row],[MAT]]="","",COUNTA($C$8:C850))</f>
        <v/>
      </c>
      <c r="C850" s="3"/>
      <c r="D850" s="28" t="str">
        <f>IFERROR(VLOOKUP(ACOMPANHAMENTO_04[[#This Row],[MAT]],FUNCIONARIOS[],3,FALSE),"")</f>
        <v/>
      </c>
      <c r="E850" s="28" t="str">
        <f>IFERROR(VLOOKUP(ACOMPANHAMENTO_04[[#This Row],[MAT]],FUNCIONARIOS[],4,FALSE),"")</f>
        <v/>
      </c>
      <c r="F850" s="8"/>
      <c r="G850" s="7"/>
      <c r="H850" s="28" t="str">
        <f>IFERROR(VLOOKUP(ACOMPANHAMENTO_04[[#This Row],[COD.S]],TABELA_PRODUÇÃO[[COD]:[SERVIÇOS]],3,FALSE),"")</f>
        <v/>
      </c>
      <c r="I850" s="28" t="str">
        <f>IFERROR(VLOOKUP(ACOMPANHAMENTO_04[[#This Row],[COD.S]],TABELA_PRODUÇÃO[[COD]:[UND.]],4,FALSE),"")</f>
        <v/>
      </c>
      <c r="J850" s="141"/>
      <c r="K850" s="58"/>
      <c r="L850" s="9"/>
      <c r="M85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5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5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50" s="140">
        <f>ACOMPANHAMENTO_04[[#This Row],[QUANT]]</f>
        <v>0</v>
      </c>
    </row>
    <row r="851" spans="2:16" x14ac:dyDescent="0.25">
      <c r="B851" s="140" t="str">
        <f>IF(ACOMPANHAMENTO_04[[#This Row],[MAT]]="","",COUNTA($C$8:C851))</f>
        <v/>
      </c>
      <c r="C851" s="3"/>
      <c r="D851" s="28" t="str">
        <f>IFERROR(VLOOKUP(ACOMPANHAMENTO_04[[#This Row],[MAT]],FUNCIONARIOS[],3,FALSE),"")</f>
        <v/>
      </c>
      <c r="E851" s="28" t="str">
        <f>IFERROR(VLOOKUP(ACOMPANHAMENTO_04[[#This Row],[MAT]],FUNCIONARIOS[],4,FALSE),"")</f>
        <v/>
      </c>
      <c r="F851" s="8"/>
      <c r="G851" s="7"/>
      <c r="H851" s="28" t="str">
        <f>IFERROR(VLOOKUP(ACOMPANHAMENTO_04[[#This Row],[COD.S]],TABELA_PRODUÇÃO[[COD]:[SERVIÇOS]],3,FALSE),"")</f>
        <v/>
      </c>
      <c r="I851" s="28" t="str">
        <f>IFERROR(VLOOKUP(ACOMPANHAMENTO_04[[#This Row],[COD.S]],TABELA_PRODUÇÃO[[COD]:[UND.]],4,FALSE),"")</f>
        <v/>
      </c>
      <c r="J851" s="141"/>
      <c r="K851" s="58"/>
      <c r="L851" s="9"/>
      <c r="M85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5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5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51" s="140">
        <f>ACOMPANHAMENTO_04[[#This Row],[QUANT]]</f>
        <v>0</v>
      </c>
    </row>
    <row r="852" spans="2:16" x14ac:dyDescent="0.25">
      <c r="B852" s="140" t="str">
        <f>IF(ACOMPANHAMENTO_04[[#This Row],[MAT]]="","",COUNTA($C$8:C852))</f>
        <v/>
      </c>
      <c r="C852" s="3"/>
      <c r="D852" s="28" t="str">
        <f>IFERROR(VLOOKUP(ACOMPANHAMENTO_04[[#This Row],[MAT]],FUNCIONARIOS[],3,FALSE),"")</f>
        <v/>
      </c>
      <c r="E852" s="28" t="str">
        <f>IFERROR(VLOOKUP(ACOMPANHAMENTO_04[[#This Row],[MAT]],FUNCIONARIOS[],4,FALSE),"")</f>
        <v/>
      </c>
      <c r="F852" s="8"/>
      <c r="G852" s="7"/>
      <c r="H852" s="28" t="str">
        <f>IFERROR(VLOOKUP(ACOMPANHAMENTO_04[[#This Row],[COD.S]],TABELA_PRODUÇÃO[[COD]:[SERVIÇOS]],3,FALSE),"")</f>
        <v/>
      </c>
      <c r="I852" s="28" t="str">
        <f>IFERROR(VLOOKUP(ACOMPANHAMENTO_04[[#This Row],[COD.S]],TABELA_PRODUÇÃO[[COD]:[UND.]],4,FALSE),"")</f>
        <v/>
      </c>
      <c r="J852" s="141"/>
      <c r="K852" s="58"/>
      <c r="L852" s="9"/>
      <c r="M85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5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5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52" s="140">
        <f>ACOMPANHAMENTO_04[[#This Row],[QUANT]]</f>
        <v>0</v>
      </c>
    </row>
    <row r="853" spans="2:16" x14ac:dyDescent="0.25">
      <c r="B853" s="140" t="str">
        <f>IF(ACOMPANHAMENTO_04[[#This Row],[MAT]]="","",COUNTA($C$8:C853))</f>
        <v/>
      </c>
      <c r="C853" s="3"/>
      <c r="D853" s="28" t="str">
        <f>IFERROR(VLOOKUP(ACOMPANHAMENTO_04[[#This Row],[MAT]],FUNCIONARIOS[],3,FALSE),"")</f>
        <v/>
      </c>
      <c r="E853" s="28" t="str">
        <f>IFERROR(VLOOKUP(ACOMPANHAMENTO_04[[#This Row],[MAT]],FUNCIONARIOS[],4,FALSE),"")</f>
        <v/>
      </c>
      <c r="F853" s="8"/>
      <c r="G853" s="7"/>
      <c r="H853" s="28" t="str">
        <f>IFERROR(VLOOKUP(ACOMPANHAMENTO_04[[#This Row],[COD.S]],TABELA_PRODUÇÃO[[COD]:[SERVIÇOS]],3,FALSE),"")</f>
        <v/>
      </c>
      <c r="I853" s="28" t="str">
        <f>IFERROR(VLOOKUP(ACOMPANHAMENTO_04[[#This Row],[COD.S]],TABELA_PRODUÇÃO[[COD]:[UND.]],4,FALSE),"")</f>
        <v/>
      </c>
      <c r="J853" s="141"/>
      <c r="K853" s="58"/>
      <c r="L853" s="9"/>
      <c r="M85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5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5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53" s="140">
        <f>ACOMPANHAMENTO_04[[#This Row],[QUANT]]</f>
        <v>0</v>
      </c>
    </row>
    <row r="854" spans="2:16" x14ac:dyDescent="0.25">
      <c r="B854" s="140" t="str">
        <f>IF(ACOMPANHAMENTO_04[[#This Row],[MAT]]="","",COUNTA($C$8:C854))</f>
        <v/>
      </c>
      <c r="C854" s="3"/>
      <c r="D854" s="28" t="str">
        <f>IFERROR(VLOOKUP(ACOMPANHAMENTO_04[[#This Row],[MAT]],FUNCIONARIOS[],3,FALSE),"")</f>
        <v/>
      </c>
      <c r="E854" s="28" t="str">
        <f>IFERROR(VLOOKUP(ACOMPANHAMENTO_04[[#This Row],[MAT]],FUNCIONARIOS[],4,FALSE),"")</f>
        <v/>
      </c>
      <c r="F854" s="8"/>
      <c r="G854" s="7"/>
      <c r="H854" s="28" t="str">
        <f>IFERROR(VLOOKUP(ACOMPANHAMENTO_04[[#This Row],[COD.S]],TABELA_PRODUÇÃO[[COD]:[SERVIÇOS]],3,FALSE),"")</f>
        <v/>
      </c>
      <c r="I854" s="28" t="str">
        <f>IFERROR(VLOOKUP(ACOMPANHAMENTO_04[[#This Row],[COD.S]],TABELA_PRODUÇÃO[[COD]:[UND.]],4,FALSE),"")</f>
        <v/>
      </c>
      <c r="J854" s="141"/>
      <c r="K854" s="58"/>
      <c r="L854" s="9"/>
      <c r="M85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5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5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54" s="140">
        <f>ACOMPANHAMENTO_04[[#This Row],[QUANT]]</f>
        <v>0</v>
      </c>
    </row>
    <row r="855" spans="2:16" x14ac:dyDescent="0.25">
      <c r="B855" s="140" t="str">
        <f>IF(ACOMPANHAMENTO_04[[#This Row],[MAT]]="","",COUNTA($C$8:C855))</f>
        <v/>
      </c>
      <c r="C855" s="3"/>
      <c r="D855" s="28" t="str">
        <f>IFERROR(VLOOKUP(ACOMPANHAMENTO_04[[#This Row],[MAT]],FUNCIONARIOS[],3,FALSE),"")</f>
        <v/>
      </c>
      <c r="E855" s="28" t="str">
        <f>IFERROR(VLOOKUP(ACOMPANHAMENTO_04[[#This Row],[MAT]],FUNCIONARIOS[],4,FALSE),"")</f>
        <v/>
      </c>
      <c r="F855" s="8"/>
      <c r="G855" s="7"/>
      <c r="H855" s="28" t="str">
        <f>IFERROR(VLOOKUP(ACOMPANHAMENTO_04[[#This Row],[COD.S]],TABELA_PRODUÇÃO[[COD]:[SERVIÇOS]],3,FALSE),"")</f>
        <v/>
      </c>
      <c r="I855" s="28" t="str">
        <f>IFERROR(VLOOKUP(ACOMPANHAMENTO_04[[#This Row],[COD.S]],TABELA_PRODUÇÃO[[COD]:[UND.]],4,FALSE),"")</f>
        <v/>
      </c>
      <c r="J855" s="141"/>
      <c r="K855" s="58"/>
      <c r="L855" s="9"/>
      <c r="M85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5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5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55" s="140">
        <f>ACOMPANHAMENTO_04[[#This Row],[QUANT]]</f>
        <v>0</v>
      </c>
    </row>
    <row r="856" spans="2:16" x14ac:dyDescent="0.25">
      <c r="B856" s="140" t="str">
        <f>IF(ACOMPANHAMENTO_04[[#This Row],[MAT]]="","",COUNTA($C$8:C856))</f>
        <v/>
      </c>
      <c r="C856" s="3"/>
      <c r="D856" s="28" t="str">
        <f>IFERROR(VLOOKUP(ACOMPANHAMENTO_04[[#This Row],[MAT]],FUNCIONARIOS[],3,FALSE),"")</f>
        <v/>
      </c>
      <c r="E856" s="28" t="str">
        <f>IFERROR(VLOOKUP(ACOMPANHAMENTO_04[[#This Row],[MAT]],FUNCIONARIOS[],4,FALSE),"")</f>
        <v/>
      </c>
      <c r="F856" s="8"/>
      <c r="G856" s="7"/>
      <c r="H856" s="28" t="str">
        <f>IFERROR(VLOOKUP(ACOMPANHAMENTO_04[[#This Row],[COD.S]],TABELA_PRODUÇÃO[[COD]:[SERVIÇOS]],3,FALSE),"")</f>
        <v/>
      </c>
      <c r="I856" s="28" t="str">
        <f>IFERROR(VLOOKUP(ACOMPANHAMENTO_04[[#This Row],[COD.S]],TABELA_PRODUÇÃO[[COD]:[UND.]],4,FALSE),"")</f>
        <v/>
      </c>
      <c r="J856" s="141"/>
      <c r="K856" s="58"/>
      <c r="L856" s="9"/>
      <c r="M85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5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5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56" s="140">
        <f>ACOMPANHAMENTO_04[[#This Row],[QUANT]]</f>
        <v>0</v>
      </c>
    </row>
    <row r="857" spans="2:16" x14ac:dyDescent="0.25">
      <c r="B857" s="140" t="str">
        <f>IF(ACOMPANHAMENTO_04[[#This Row],[MAT]]="","",COUNTA($C$8:C857))</f>
        <v/>
      </c>
      <c r="C857" s="3"/>
      <c r="D857" s="28" t="str">
        <f>IFERROR(VLOOKUP(ACOMPANHAMENTO_04[[#This Row],[MAT]],FUNCIONARIOS[],3,FALSE),"")</f>
        <v/>
      </c>
      <c r="E857" s="28" t="str">
        <f>IFERROR(VLOOKUP(ACOMPANHAMENTO_04[[#This Row],[MAT]],FUNCIONARIOS[],4,FALSE),"")</f>
        <v/>
      </c>
      <c r="F857" s="8"/>
      <c r="G857" s="7"/>
      <c r="H857" s="28" t="str">
        <f>IFERROR(VLOOKUP(ACOMPANHAMENTO_04[[#This Row],[COD.S]],TABELA_PRODUÇÃO[[COD]:[SERVIÇOS]],3,FALSE),"")</f>
        <v/>
      </c>
      <c r="I857" s="28" t="str">
        <f>IFERROR(VLOOKUP(ACOMPANHAMENTO_04[[#This Row],[COD.S]],TABELA_PRODUÇÃO[[COD]:[UND.]],4,FALSE),"")</f>
        <v/>
      </c>
      <c r="J857" s="141"/>
      <c r="K857" s="58"/>
      <c r="L857" s="9"/>
      <c r="M85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5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5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57" s="140">
        <f>ACOMPANHAMENTO_04[[#This Row],[QUANT]]</f>
        <v>0</v>
      </c>
    </row>
    <row r="858" spans="2:16" x14ac:dyDescent="0.25">
      <c r="B858" s="140" t="str">
        <f>IF(ACOMPANHAMENTO_04[[#This Row],[MAT]]="","",COUNTA($C$8:C858))</f>
        <v/>
      </c>
      <c r="C858" s="3"/>
      <c r="D858" s="28" t="str">
        <f>IFERROR(VLOOKUP(ACOMPANHAMENTO_04[[#This Row],[MAT]],FUNCIONARIOS[],3,FALSE),"")</f>
        <v/>
      </c>
      <c r="E858" s="28" t="str">
        <f>IFERROR(VLOOKUP(ACOMPANHAMENTO_04[[#This Row],[MAT]],FUNCIONARIOS[],4,FALSE),"")</f>
        <v/>
      </c>
      <c r="F858" s="8"/>
      <c r="G858" s="7"/>
      <c r="H858" s="28" t="str">
        <f>IFERROR(VLOOKUP(ACOMPANHAMENTO_04[[#This Row],[COD.S]],TABELA_PRODUÇÃO[[COD]:[SERVIÇOS]],3,FALSE),"")</f>
        <v/>
      </c>
      <c r="I858" s="28" t="str">
        <f>IFERROR(VLOOKUP(ACOMPANHAMENTO_04[[#This Row],[COD.S]],TABELA_PRODUÇÃO[[COD]:[UND.]],4,FALSE),"")</f>
        <v/>
      </c>
      <c r="J858" s="141"/>
      <c r="K858" s="58"/>
      <c r="L858" s="9"/>
      <c r="M85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5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5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58" s="140">
        <f>ACOMPANHAMENTO_04[[#This Row],[QUANT]]</f>
        <v>0</v>
      </c>
    </row>
    <row r="859" spans="2:16" x14ac:dyDescent="0.25">
      <c r="B859" s="140" t="str">
        <f>IF(ACOMPANHAMENTO_04[[#This Row],[MAT]]="","",COUNTA($C$8:C859))</f>
        <v/>
      </c>
      <c r="C859" s="3"/>
      <c r="D859" s="28" t="str">
        <f>IFERROR(VLOOKUP(ACOMPANHAMENTO_04[[#This Row],[MAT]],FUNCIONARIOS[],3,FALSE),"")</f>
        <v/>
      </c>
      <c r="E859" s="28" t="str">
        <f>IFERROR(VLOOKUP(ACOMPANHAMENTO_04[[#This Row],[MAT]],FUNCIONARIOS[],4,FALSE),"")</f>
        <v/>
      </c>
      <c r="F859" s="8"/>
      <c r="G859" s="7"/>
      <c r="H859" s="28" t="str">
        <f>IFERROR(VLOOKUP(ACOMPANHAMENTO_04[[#This Row],[COD.S]],TABELA_PRODUÇÃO[[COD]:[SERVIÇOS]],3,FALSE),"")</f>
        <v/>
      </c>
      <c r="I859" s="28" t="str">
        <f>IFERROR(VLOOKUP(ACOMPANHAMENTO_04[[#This Row],[COD.S]],TABELA_PRODUÇÃO[[COD]:[UND.]],4,FALSE),"")</f>
        <v/>
      </c>
      <c r="J859" s="141"/>
      <c r="K859" s="58"/>
      <c r="L859" s="9"/>
      <c r="M85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5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5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59" s="140">
        <f>ACOMPANHAMENTO_04[[#This Row],[QUANT]]</f>
        <v>0</v>
      </c>
    </row>
    <row r="860" spans="2:16" x14ac:dyDescent="0.25">
      <c r="B860" s="140" t="str">
        <f>IF(ACOMPANHAMENTO_04[[#This Row],[MAT]]="","",COUNTA($C$8:C860))</f>
        <v/>
      </c>
      <c r="C860" s="3"/>
      <c r="D860" s="28" t="str">
        <f>IFERROR(VLOOKUP(ACOMPANHAMENTO_04[[#This Row],[MAT]],FUNCIONARIOS[],3,FALSE),"")</f>
        <v/>
      </c>
      <c r="E860" s="28" t="str">
        <f>IFERROR(VLOOKUP(ACOMPANHAMENTO_04[[#This Row],[MAT]],FUNCIONARIOS[],4,FALSE),"")</f>
        <v/>
      </c>
      <c r="F860" s="8"/>
      <c r="G860" s="7"/>
      <c r="H860" s="28" t="str">
        <f>IFERROR(VLOOKUP(ACOMPANHAMENTO_04[[#This Row],[COD.S]],TABELA_PRODUÇÃO[[COD]:[SERVIÇOS]],3,FALSE),"")</f>
        <v/>
      </c>
      <c r="I860" s="28" t="str">
        <f>IFERROR(VLOOKUP(ACOMPANHAMENTO_04[[#This Row],[COD.S]],TABELA_PRODUÇÃO[[COD]:[UND.]],4,FALSE),"")</f>
        <v/>
      </c>
      <c r="J860" s="141"/>
      <c r="K860" s="58"/>
      <c r="L860" s="9"/>
      <c r="M86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6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6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60" s="140">
        <f>ACOMPANHAMENTO_04[[#This Row],[QUANT]]</f>
        <v>0</v>
      </c>
    </row>
    <row r="861" spans="2:16" x14ac:dyDescent="0.25">
      <c r="B861" s="140" t="str">
        <f>IF(ACOMPANHAMENTO_04[[#This Row],[MAT]]="","",COUNTA($C$8:C861))</f>
        <v/>
      </c>
      <c r="C861" s="3"/>
      <c r="D861" s="28" t="str">
        <f>IFERROR(VLOOKUP(ACOMPANHAMENTO_04[[#This Row],[MAT]],FUNCIONARIOS[],3,FALSE),"")</f>
        <v/>
      </c>
      <c r="E861" s="28" t="str">
        <f>IFERROR(VLOOKUP(ACOMPANHAMENTO_04[[#This Row],[MAT]],FUNCIONARIOS[],4,FALSE),"")</f>
        <v/>
      </c>
      <c r="F861" s="8"/>
      <c r="G861" s="7"/>
      <c r="H861" s="28" t="str">
        <f>IFERROR(VLOOKUP(ACOMPANHAMENTO_04[[#This Row],[COD.S]],TABELA_PRODUÇÃO[[COD]:[SERVIÇOS]],3,FALSE),"")</f>
        <v/>
      </c>
      <c r="I861" s="28" t="str">
        <f>IFERROR(VLOOKUP(ACOMPANHAMENTO_04[[#This Row],[COD.S]],TABELA_PRODUÇÃO[[COD]:[UND.]],4,FALSE),"")</f>
        <v/>
      </c>
      <c r="J861" s="141"/>
      <c r="K861" s="58"/>
      <c r="L861" s="9"/>
      <c r="M86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6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6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61" s="140">
        <f>ACOMPANHAMENTO_04[[#This Row],[QUANT]]</f>
        <v>0</v>
      </c>
    </row>
    <row r="862" spans="2:16" x14ac:dyDescent="0.25">
      <c r="B862" s="140" t="str">
        <f>IF(ACOMPANHAMENTO_04[[#This Row],[MAT]]="","",COUNTA($C$8:C862))</f>
        <v/>
      </c>
      <c r="C862" s="3"/>
      <c r="D862" s="28" t="str">
        <f>IFERROR(VLOOKUP(ACOMPANHAMENTO_04[[#This Row],[MAT]],FUNCIONARIOS[],3,FALSE),"")</f>
        <v/>
      </c>
      <c r="E862" s="28" t="str">
        <f>IFERROR(VLOOKUP(ACOMPANHAMENTO_04[[#This Row],[MAT]],FUNCIONARIOS[],4,FALSE),"")</f>
        <v/>
      </c>
      <c r="F862" s="8"/>
      <c r="G862" s="7"/>
      <c r="H862" s="28" t="str">
        <f>IFERROR(VLOOKUP(ACOMPANHAMENTO_04[[#This Row],[COD.S]],TABELA_PRODUÇÃO[[COD]:[SERVIÇOS]],3,FALSE),"")</f>
        <v/>
      </c>
      <c r="I862" s="28" t="str">
        <f>IFERROR(VLOOKUP(ACOMPANHAMENTO_04[[#This Row],[COD.S]],TABELA_PRODUÇÃO[[COD]:[UND.]],4,FALSE),"")</f>
        <v/>
      </c>
      <c r="J862" s="141"/>
      <c r="K862" s="58"/>
      <c r="L862" s="9"/>
      <c r="M86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6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6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62" s="140">
        <f>ACOMPANHAMENTO_04[[#This Row],[QUANT]]</f>
        <v>0</v>
      </c>
    </row>
    <row r="863" spans="2:16" x14ac:dyDescent="0.25">
      <c r="B863" s="140" t="str">
        <f>IF(ACOMPANHAMENTO_04[[#This Row],[MAT]]="","",COUNTA($C$8:C863))</f>
        <v/>
      </c>
      <c r="C863" s="3"/>
      <c r="D863" s="28" t="str">
        <f>IFERROR(VLOOKUP(ACOMPANHAMENTO_04[[#This Row],[MAT]],FUNCIONARIOS[],3,FALSE),"")</f>
        <v/>
      </c>
      <c r="E863" s="28" t="str">
        <f>IFERROR(VLOOKUP(ACOMPANHAMENTO_04[[#This Row],[MAT]],FUNCIONARIOS[],4,FALSE),"")</f>
        <v/>
      </c>
      <c r="F863" s="8"/>
      <c r="G863" s="7"/>
      <c r="H863" s="28" t="str">
        <f>IFERROR(VLOOKUP(ACOMPANHAMENTO_04[[#This Row],[COD.S]],TABELA_PRODUÇÃO[[COD]:[SERVIÇOS]],3,FALSE),"")</f>
        <v/>
      </c>
      <c r="I863" s="28" t="str">
        <f>IFERROR(VLOOKUP(ACOMPANHAMENTO_04[[#This Row],[COD.S]],TABELA_PRODUÇÃO[[COD]:[UND.]],4,FALSE),"")</f>
        <v/>
      </c>
      <c r="J863" s="141"/>
      <c r="K863" s="58"/>
      <c r="L863" s="9"/>
      <c r="M86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6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6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63" s="140">
        <f>ACOMPANHAMENTO_04[[#This Row],[QUANT]]</f>
        <v>0</v>
      </c>
    </row>
    <row r="864" spans="2:16" x14ac:dyDescent="0.25">
      <c r="B864" s="140" t="str">
        <f>IF(ACOMPANHAMENTO_04[[#This Row],[MAT]]="","",COUNTA($C$8:C864))</f>
        <v/>
      </c>
      <c r="C864" s="3"/>
      <c r="D864" s="28" t="str">
        <f>IFERROR(VLOOKUP(ACOMPANHAMENTO_04[[#This Row],[MAT]],FUNCIONARIOS[],3,FALSE),"")</f>
        <v/>
      </c>
      <c r="E864" s="28" t="str">
        <f>IFERROR(VLOOKUP(ACOMPANHAMENTO_04[[#This Row],[MAT]],FUNCIONARIOS[],4,FALSE),"")</f>
        <v/>
      </c>
      <c r="F864" s="8"/>
      <c r="G864" s="7"/>
      <c r="H864" s="28" t="str">
        <f>IFERROR(VLOOKUP(ACOMPANHAMENTO_04[[#This Row],[COD.S]],TABELA_PRODUÇÃO[[COD]:[SERVIÇOS]],3,FALSE),"")</f>
        <v/>
      </c>
      <c r="I864" s="28" t="str">
        <f>IFERROR(VLOOKUP(ACOMPANHAMENTO_04[[#This Row],[COD.S]],TABELA_PRODUÇÃO[[COD]:[UND.]],4,FALSE),"")</f>
        <v/>
      </c>
      <c r="J864" s="141"/>
      <c r="K864" s="58"/>
      <c r="L864" s="9"/>
      <c r="M86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6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6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64" s="140">
        <f>ACOMPANHAMENTO_04[[#This Row],[QUANT]]</f>
        <v>0</v>
      </c>
    </row>
    <row r="865" spans="2:16" x14ac:dyDescent="0.25">
      <c r="B865" s="140" t="str">
        <f>IF(ACOMPANHAMENTO_04[[#This Row],[MAT]]="","",COUNTA($C$8:C865))</f>
        <v/>
      </c>
      <c r="C865" s="3"/>
      <c r="D865" s="28" t="str">
        <f>IFERROR(VLOOKUP(ACOMPANHAMENTO_04[[#This Row],[MAT]],FUNCIONARIOS[],3,FALSE),"")</f>
        <v/>
      </c>
      <c r="E865" s="28" t="str">
        <f>IFERROR(VLOOKUP(ACOMPANHAMENTO_04[[#This Row],[MAT]],FUNCIONARIOS[],4,FALSE),"")</f>
        <v/>
      </c>
      <c r="F865" s="8"/>
      <c r="G865" s="7"/>
      <c r="H865" s="28" t="str">
        <f>IFERROR(VLOOKUP(ACOMPANHAMENTO_04[[#This Row],[COD.S]],TABELA_PRODUÇÃO[[COD]:[SERVIÇOS]],3,FALSE),"")</f>
        <v/>
      </c>
      <c r="I865" s="28" t="str">
        <f>IFERROR(VLOOKUP(ACOMPANHAMENTO_04[[#This Row],[COD.S]],TABELA_PRODUÇÃO[[COD]:[UND.]],4,FALSE),"")</f>
        <v/>
      </c>
      <c r="J865" s="141"/>
      <c r="K865" s="58"/>
      <c r="L865" s="9"/>
      <c r="M86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6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6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65" s="140">
        <f>ACOMPANHAMENTO_04[[#This Row],[QUANT]]</f>
        <v>0</v>
      </c>
    </row>
    <row r="866" spans="2:16" x14ac:dyDescent="0.25">
      <c r="B866" s="140" t="str">
        <f>IF(ACOMPANHAMENTO_04[[#This Row],[MAT]]="","",COUNTA($C$8:C866))</f>
        <v/>
      </c>
      <c r="C866" s="3"/>
      <c r="D866" s="28" t="str">
        <f>IFERROR(VLOOKUP(ACOMPANHAMENTO_04[[#This Row],[MAT]],FUNCIONARIOS[],3,FALSE),"")</f>
        <v/>
      </c>
      <c r="E866" s="28" t="str">
        <f>IFERROR(VLOOKUP(ACOMPANHAMENTO_04[[#This Row],[MAT]],FUNCIONARIOS[],4,FALSE),"")</f>
        <v/>
      </c>
      <c r="F866" s="8"/>
      <c r="G866" s="7"/>
      <c r="H866" s="28" t="str">
        <f>IFERROR(VLOOKUP(ACOMPANHAMENTO_04[[#This Row],[COD.S]],TABELA_PRODUÇÃO[[COD]:[SERVIÇOS]],3,FALSE),"")</f>
        <v/>
      </c>
      <c r="I866" s="28" t="str">
        <f>IFERROR(VLOOKUP(ACOMPANHAMENTO_04[[#This Row],[COD.S]],TABELA_PRODUÇÃO[[COD]:[UND.]],4,FALSE),"")</f>
        <v/>
      </c>
      <c r="J866" s="141"/>
      <c r="K866" s="58"/>
      <c r="L866" s="9"/>
      <c r="M86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6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6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66" s="140">
        <f>ACOMPANHAMENTO_04[[#This Row],[QUANT]]</f>
        <v>0</v>
      </c>
    </row>
    <row r="867" spans="2:16" x14ac:dyDescent="0.25">
      <c r="B867" s="140" t="str">
        <f>IF(ACOMPANHAMENTO_04[[#This Row],[MAT]]="","",COUNTA($C$8:C867))</f>
        <v/>
      </c>
      <c r="C867" s="3"/>
      <c r="D867" s="28" t="str">
        <f>IFERROR(VLOOKUP(ACOMPANHAMENTO_04[[#This Row],[MAT]],FUNCIONARIOS[],3,FALSE),"")</f>
        <v/>
      </c>
      <c r="E867" s="28" t="str">
        <f>IFERROR(VLOOKUP(ACOMPANHAMENTO_04[[#This Row],[MAT]],FUNCIONARIOS[],4,FALSE),"")</f>
        <v/>
      </c>
      <c r="F867" s="8"/>
      <c r="G867" s="7"/>
      <c r="H867" s="28" t="str">
        <f>IFERROR(VLOOKUP(ACOMPANHAMENTO_04[[#This Row],[COD.S]],TABELA_PRODUÇÃO[[COD]:[SERVIÇOS]],3,FALSE),"")</f>
        <v/>
      </c>
      <c r="I867" s="28" t="str">
        <f>IFERROR(VLOOKUP(ACOMPANHAMENTO_04[[#This Row],[COD.S]],TABELA_PRODUÇÃO[[COD]:[UND.]],4,FALSE),"")</f>
        <v/>
      </c>
      <c r="J867" s="141"/>
      <c r="K867" s="58"/>
      <c r="L867" s="9"/>
      <c r="M86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6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6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67" s="140">
        <f>ACOMPANHAMENTO_04[[#This Row],[QUANT]]</f>
        <v>0</v>
      </c>
    </row>
    <row r="868" spans="2:16" x14ac:dyDescent="0.25">
      <c r="B868" s="140" t="str">
        <f>IF(ACOMPANHAMENTO_04[[#This Row],[MAT]]="","",COUNTA($C$8:C868))</f>
        <v/>
      </c>
      <c r="C868" s="3"/>
      <c r="D868" s="28" t="str">
        <f>IFERROR(VLOOKUP(ACOMPANHAMENTO_04[[#This Row],[MAT]],FUNCIONARIOS[],3,FALSE),"")</f>
        <v/>
      </c>
      <c r="E868" s="28" t="str">
        <f>IFERROR(VLOOKUP(ACOMPANHAMENTO_04[[#This Row],[MAT]],FUNCIONARIOS[],4,FALSE),"")</f>
        <v/>
      </c>
      <c r="F868" s="8"/>
      <c r="G868" s="7"/>
      <c r="H868" s="28" t="str">
        <f>IFERROR(VLOOKUP(ACOMPANHAMENTO_04[[#This Row],[COD.S]],TABELA_PRODUÇÃO[[COD]:[SERVIÇOS]],3,FALSE),"")</f>
        <v/>
      </c>
      <c r="I868" s="28" t="str">
        <f>IFERROR(VLOOKUP(ACOMPANHAMENTO_04[[#This Row],[COD.S]],TABELA_PRODUÇÃO[[COD]:[UND.]],4,FALSE),"")</f>
        <v/>
      </c>
      <c r="J868" s="141"/>
      <c r="K868" s="58"/>
      <c r="L868" s="9"/>
      <c r="M86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6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6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68" s="140">
        <f>ACOMPANHAMENTO_04[[#This Row],[QUANT]]</f>
        <v>0</v>
      </c>
    </row>
    <row r="869" spans="2:16" x14ac:dyDescent="0.25">
      <c r="B869" s="140" t="str">
        <f>IF(ACOMPANHAMENTO_04[[#This Row],[MAT]]="","",COUNTA($C$8:C869))</f>
        <v/>
      </c>
      <c r="C869" s="3"/>
      <c r="D869" s="28" t="str">
        <f>IFERROR(VLOOKUP(ACOMPANHAMENTO_04[[#This Row],[MAT]],FUNCIONARIOS[],3,FALSE),"")</f>
        <v/>
      </c>
      <c r="E869" s="28" t="str">
        <f>IFERROR(VLOOKUP(ACOMPANHAMENTO_04[[#This Row],[MAT]],FUNCIONARIOS[],4,FALSE),"")</f>
        <v/>
      </c>
      <c r="F869" s="8"/>
      <c r="G869" s="7"/>
      <c r="H869" s="28" t="str">
        <f>IFERROR(VLOOKUP(ACOMPANHAMENTO_04[[#This Row],[COD.S]],TABELA_PRODUÇÃO[[COD]:[SERVIÇOS]],3,FALSE),"")</f>
        <v/>
      </c>
      <c r="I869" s="28" t="str">
        <f>IFERROR(VLOOKUP(ACOMPANHAMENTO_04[[#This Row],[COD.S]],TABELA_PRODUÇÃO[[COD]:[UND.]],4,FALSE),"")</f>
        <v/>
      </c>
      <c r="J869" s="141"/>
      <c r="K869" s="58"/>
      <c r="L869" s="9"/>
      <c r="M86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6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6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69" s="140">
        <f>ACOMPANHAMENTO_04[[#This Row],[QUANT]]</f>
        <v>0</v>
      </c>
    </row>
    <row r="870" spans="2:16" x14ac:dyDescent="0.25">
      <c r="B870" s="140" t="str">
        <f>IF(ACOMPANHAMENTO_04[[#This Row],[MAT]]="","",COUNTA($C$8:C870))</f>
        <v/>
      </c>
      <c r="C870" s="3"/>
      <c r="D870" s="28" t="str">
        <f>IFERROR(VLOOKUP(ACOMPANHAMENTO_04[[#This Row],[MAT]],FUNCIONARIOS[],3,FALSE),"")</f>
        <v/>
      </c>
      <c r="E870" s="28" t="str">
        <f>IFERROR(VLOOKUP(ACOMPANHAMENTO_04[[#This Row],[MAT]],FUNCIONARIOS[],4,FALSE),"")</f>
        <v/>
      </c>
      <c r="F870" s="8"/>
      <c r="G870" s="7"/>
      <c r="H870" s="28" t="str">
        <f>IFERROR(VLOOKUP(ACOMPANHAMENTO_04[[#This Row],[COD.S]],TABELA_PRODUÇÃO[[COD]:[SERVIÇOS]],3,FALSE),"")</f>
        <v/>
      </c>
      <c r="I870" s="28" t="str">
        <f>IFERROR(VLOOKUP(ACOMPANHAMENTO_04[[#This Row],[COD.S]],TABELA_PRODUÇÃO[[COD]:[UND.]],4,FALSE),"")</f>
        <v/>
      </c>
      <c r="J870" s="141"/>
      <c r="K870" s="58"/>
      <c r="L870" s="9"/>
      <c r="M87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7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7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70" s="140">
        <f>ACOMPANHAMENTO_04[[#This Row],[QUANT]]</f>
        <v>0</v>
      </c>
    </row>
    <row r="871" spans="2:16" x14ac:dyDescent="0.25">
      <c r="B871" s="140" t="str">
        <f>IF(ACOMPANHAMENTO_04[[#This Row],[MAT]]="","",COUNTA($C$8:C871))</f>
        <v/>
      </c>
      <c r="C871" s="3"/>
      <c r="D871" s="28" t="str">
        <f>IFERROR(VLOOKUP(ACOMPANHAMENTO_04[[#This Row],[MAT]],FUNCIONARIOS[],3,FALSE),"")</f>
        <v/>
      </c>
      <c r="E871" s="28" t="str">
        <f>IFERROR(VLOOKUP(ACOMPANHAMENTO_04[[#This Row],[MAT]],FUNCIONARIOS[],4,FALSE),"")</f>
        <v/>
      </c>
      <c r="F871" s="8"/>
      <c r="G871" s="7"/>
      <c r="H871" s="28" t="str">
        <f>IFERROR(VLOOKUP(ACOMPANHAMENTO_04[[#This Row],[COD.S]],TABELA_PRODUÇÃO[[COD]:[SERVIÇOS]],3,FALSE),"")</f>
        <v/>
      </c>
      <c r="I871" s="28" t="str">
        <f>IFERROR(VLOOKUP(ACOMPANHAMENTO_04[[#This Row],[COD.S]],TABELA_PRODUÇÃO[[COD]:[UND.]],4,FALSE),"")</f>
        <v/>
      </c>
      <c r="J871" s="141"/>
      <c r="K871" s="58"/>
      <c r="L871" s="9"/>
      <c r="M87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7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7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71" s="140">
        <f>ACOMPANHAMENTO_04[[#This Row],[QUANT]]</f>
        <v>0</v>
      </c>
    </row>
    <row r="872" spans="2:16" x14ac:dyDescent="0.25">
      <c r="B872" s="140" t="str">
        <f>IF(ACOMPANHAMENTO_04[[#This Row],[MAT]]="","",COUNTA($C$8:C872))</f>
        <v/>
      </c>
      <c r="C872" s="3"/>
      <c r="D872" s="28" t="str">
        <f>IFERROR(VLOOKUP(ACOMPANHAMENTO_04[[#This Row],[MAT]],FUNCIONARIOS[],3,FALSE),"")</f>
        <v/>
      </c>
      <c r="E872" s="28" t="str">
        <f>IFERROR(VLOOKUP(ACOMPANHAMENTO_04[[#This Row],[MAT]],FUNCIONARIOS[],4,FALSE),"")</f>
        <v/>
      </c>
      <c r="F872" s="8"/>
      <c r="G872" s="7"/>
      <c r="H872" s="28" t="str">
        <f>IFERROR(VLOOKUP(ACOMPANHAMENTO_04[[#This Row],[COD.S]],TABELA_PRODUÇÃO[[COD]:[SERVIÇOS]],3,FALSE),"")</f>
        <v/>
      </c>
      <c r="I872" s="28" t="str">
        <f>IFERROR(VLOOKUP(ACOMPANHAMENTO_04[[#This Row],[COD.S]],TABELA_PRODUÇÃO[[COD]:[UND.]],4,FALSE),"")</f>
        <v/>
      </c>
      <c r="J872" s="141"/>
      <c r="K872" s="58"/>
      <c r="L872" s="9"/>
      <c r="M87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7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7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72" s="140">
        <f>ACOMPANHAMENTO_04[[#This Row],[QUANT]]</f>
        <v>0</v>
      </c>
    </row>
    <row r="873" spans="2:16" x14ac:dyDescent="0.25">
      <c r="B873" s="140" t="str">
        <f>IF(ACOMPANHAMENTO_04[[#This Row],[MAT]]="","",COUNTA($C$8:C873))</f>
        <v/>
      </c>
      <c r="C873" s="3"/>
      <c r="D873" s="28" t="str">
        <f>IFERROR(VLOOKUP(ACOMPANHAMENTO_04[[#This Row],[MAT]],FUNCIONARIOS[],3,FALSE),"")</f>
        <v/>
      </c>
      <c r="E873" s="28" t="str">
        <f>IFERROR(VLOOKUP(ACOMPANHAMENTO_04[[#This Row],[MAT]],FUNCIONARIOS[],4,FALSE),"")</f>
        <v/>
      </c>
      <c r="F873" s="8"/>
      <c r="G873" s="7"/>
      <c r="H873" s="28" t="str">
        <f>IFERROR(VLOOKUP(ACOMPANHAMENTO_04[[#This Row],[COD.S]],TABELA_PRODUÇÃO[[COD]:[SERVIÇOS]],3,FALSE),"")</f>
        <v/>
      </c>
      <c r="I873" s="28" t="str">
        <f>IFERROR(VLOOKUP(ACOMPANHAMENTO_04[[#This Row],[COD.S]],TABELA_PRODUÇÃO[[COD]:[UND.]],4,FALSE),"")</f>
        <v/>
      </c>
      <c r="J873" s="141"/>
      <c r="K873" s="58"/>
      <c r="L873" s="9"/>
      <c r="M87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7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7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73" s="140">
        <f>ACOMPANHAMENTO_04[[#This Row],[QUANT]]</f>
        <v>0</v>
      </c>
    </row>
    <row r="874" spans="2:16" x14ac:dyDescent="0.25">
      <c r="B874" s="140" t="str">
        <f>IF(ACOMPANHAMENTO_04[[#This Row],[MAT]]="","",COUNTA($C$8:C874))</f>
        <v/>
      </c>
      <c r="C874" s="3"/>
      <c r="D874" s="28" t="str">
        <f>IFERROR(VLOOKUP(ACOMPANHAMENTO_04[[#This Row],[MAT]],FUNCIONARIOS[],3,FALSE),"")</f>
        <v/>
      </c>
      <c r="E874" s="28" t="str">
        <f>IFERROR(VLOOKUP(ACOMPANHAMENTO_04[[#This Row],[MAT]],FUNCIONARIOS[],4,FALSE),"")</f>
        <v/>
      </c>
      <c r="F874" s="8"/>
      <c r="G874" s="7"/>
      <c r="H874" s="28" t="str">
        <f>IFERROR(VLOOKUP(ACOMPANHAMENTO_04[[#This Row],[COD.S]],TABELA_PRODUÇÃO[[COD]:[SERVIÇOS]],3,FALSE),"")</f>
        <v/>
      </c>
      <c r="I874" s="28" t="str">
        <f>IFERROR(VLOOKUP(ACOMPANHAMENTO_04[[#This Row],[COD.S]],TABELA_PRODUÇÃO[[COD]:[UND.]],4,FALSE),"")</f>
        <v/>
      </c>
      <c r="J874" s="141"/>
      <c r="K874" s="58"/>
      <c r="L874" s="9"/>
      <c r="M87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7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7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74" s="140">
        <f>ACOMPANHAMENTO_04[[#This Row],[QUANT]]</f>
        <v>0</v>
      </c>
    </row>
    <row r="875" spans="2:16" x14ac:dyDescent="0.25">
      <c r="B875" s="140" t="str">
        <f>IF(ACOMPANHAMENTO_04[[#This Row],[MAT]]="","",COUNTA($C$8:C875))</f>
        <v/>
      </c>
      <c r="C875" s="3"/>
      <c r="D875" s="28" t="str">
        <f>IFERROR(VLOOKUP(ACOMPANHAMENTO_04[[#This Row],[MAT]],FUNCIONARIOS[],3,FALSE),"")</f>
        <v/>
      </c>
      <c r="E875" s="28" t="str">
        <f>IFERROR(VLOOKUP(ACOMPANHAMENTO_04[[#This Row],[MAT]],FUNCIONARIOS[],4,FALSE),"")</f>
        <v/>
      </c>
      <c r="F875" s="8"/>
      <c r="G875" s="7"/>
      <c r="H875" s="28" t="str">
        <f>IFERROR(VLOOKUP(ACOMPANHAMENTO_04[[#This Row],[COD.S]],TABELA_PRODUÇÃO[[COD]:[SERVIÇOS]],3,FALSE),"")</f>
        <v/>
      </c>
      <c r="I875" s="28" t="str">
        <f>IFERROR(VLOOKUP(ACOMPANHAMENTO_04[[#This Row],[COD.S]],TABELA_PRODUÇÃO[[COD]:[UND.]],4,FALSE),"")</f>
        <v/>
      </c>
      <c r="J875" s="141"/>
      <c r="K875" s="58"/>
      <c r="L875" s="9"/>
      <c r="M87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7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7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75" s="140">
        <f>ACOMPANHAMENTO_04[[#This Row],[QUANT]]</f>
        <v>0</v>
      </c>
    </row>
    <row r="876" spans="2:16" x14ac:dyDescent="0.25">
      <c r="B876" s="140" t="str">
        <f>IF(ACOMPANHAMENTO_04[[#This Row],[MAT]]="","",COUNTA($C$8:C876))</f>
        <v/>
      </c>
      <c r="C876" s="3"/>
      <c r="D876" s="28" t="str">
        <f>IFERROR(VLOOKUP(ACOMPANHAMENTO_04[[#This Row],[MAT]],FUNCIONARIOS[],3,FALSE),"")</f>
        <v/>
      </c>
      <c r="E876" s="28" t="str">
        <f>IFERROR(VLOOKUP(ACOMPANHAMENTO_04[[#This Row],[MAT]],FUNCIONARIOS[],4,FALSE),"")</f>
        <v/>
      </c>
      <c r="F876" s="8"/>
      <c r="G876" s="7"/>
      <c r="H876" s="28" t="str">
        <f>IFERROR(VLOOKUP(ACOMPANHAMENTO_04[[#This Row],[COD.S]],TABELA_PRODUÇÃO[[COD]:[SERVIÇOS]],3,FALSE),"")</f>
        <v/>
      </c>
      <c r="I876" s="28" t="str">
        <f>IFERROR(VLOOKUP(ACOMPANHAMENTO_04[[#This Row],[COD.S]],TABELA_PRODUÇÃO[[COD]:[UND.]],4,FALSE),"")</f>
        <v/>
      </c>
      <c r="J876" s="141"/>
      <c r="K876" s="58"/>
      <c r="L876" s="9"/>
      <c r="M87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7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7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76" s="140">
        <f>ACOMPANHAMENTO_04[[#This Row],[QUANT]]</f>
        <v>0</v>
      </c>
    </row>
    <row r="877" spans="2:16" x14ac:dyDescent="0.25">
      <c r="B877" s="140" t="str">
        <f>IF(ACOMPANHAMENTO_04[[#This Row],[MAT]]="","",COUNTA($C$8:C877))</f>
        <v/>
      </c>
      <c r="C877" s="3"/>
      <c r="D877" s="28" t="str">
        <f>IFERROR(VLOOKUP(ACOMPANHAMENTO_04[[#This Row],[MAT]],FUNCIONARIOS[],3,FALSE),"")</f>
        <v/>
      </c>
      <c r="E877" s="28" t="str">
        <f>IFERROR(VLOOKUP(ACOMPANHAMENTO_04[[#This Row],[MAT]],FUNCIONARIOS[],4,FALSE),"")</f>
        <v/>
      </c>
      <c r="F877" s="8"/>
      <c r="G877" s="7"/>
      <c r="H877" s="28" t="str">
        <f>IFERROR(VLOOKUP(ACOMPANHAMENTO_04[[#This Row],[COD.S]],TABELA_PRODUÇÃO[[COD]:[SERVIÇOS]],3,FALSE),"")</f>
        <v/>
      </c>
      <c r="I877" s="28" t="str">
        <f>IFERROR(VLOOKUP(ACOMPANHAMENTO_04[[#This Row],[COD.S]],TABELA_PRODUÇÃO[[COD]:[UND.]],4,FALSE),"")</f>
        <v/>
      </c>
      <c r="J877" s="141"/>
      <c r="K877" s="58"/>
      <c r="L877" s="9"/>
      <c r="M87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7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7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77" s="140">
        <f>ACOMPANHAMENTO_04[[#This Row],[QUANT]]</f>
        <v>0</v>
      </c>
    </row>
    <row r="878" spans="2:16" x14ac:dyDescent="0.25">
      <c r="B878" s="140" t="str">
        <f>IF(ACOMPANHAMENTO_04[[#This Row],[MAT]]="","",COUNTA($C$8:C878))</f>
        <v/>
      </c>
      <c r="C878" s="3"/>
      <c r="D878" s="28" t="str">
        <f>IFERROR(VLOOKUP(ACOMPANHAMENTO_04[[#This Row],[MAT]],FUNCIONARIOS[],3,FALSE),"")</f>
        <v/>
      </c>
      <c r="E878" s="28" t="str">
        <f>IFERROR(VLOOKUP(ACOMPANHAMENTO_04[[#This Row],[MAT]],FUNCIONARIOS[],4,FALSE),"")</f>
        <v/>
      </c>
      <c r="F878" s="8"/>
      <c r="G878" s="7"/>
      <c r="H878" s="28" t="str">
        <f>IFERROR(VLOOKUP(ACOMPANHAMENTO_04[[#This Row],[COD.S]],TABELA_PRODUÇÃO[[COD]:[SERVIÇOS]],3,FALSE),"")</f>
        <v/>
      </c>
      <c r="I878" s="28" t="str">
        <f>IFERROR(VLOOKUP(ACOMPANHAMENTO_04[[#This Row],[COD.S]],TABELA_PRODUÇÃO[[COD]:[UND.]],4,FALSE),"")</f>
        <v/>
      </c>
      <c r="J878" s="141"/>
      <c r="K878" s="58"/>
      <c r="L878" s="9"/>
      <c r="M87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7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7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78" s="140">
        <f>ACOMPANHAMENTO_04[[#This Row],[QUANT]]</f>
        <v>0</v>
      </c>
    </row>
    <row r="879" spans="2:16" x14ac:dyDescent="0.25">
      <c r="B879" s="140" t="str">
        <f>IF(ACOMPANHAMENTO_04[[#This Row],[MAT]]="","",COUNTA($C$8:C879))</f>
        <v/>
      </c>
      <c r="C879" s="3"/>
      <c r="D879" s="28" t="str">
        <f>IFERROR(VLOOKUP(ACOMPANHAMENTO_04[[#This Row],[MAT]],FUNCIONARIOS[],3,FALSE),"")</f>
        <v/>
      </c>
      <c r="E879" s="28" t="str">
        <f>IFERROR(VLOOKUP(ACOMPANHAMENTO_04[[#This Row],[MAT]],FUNCIONARIOS[],4,FALSE),"")</f>
        <v/>
      </c>
      <c r="F879" s="8"/>
      <c r="G879" s="7"/>
      <c r="H879" s="28" t="str">
        <f>IFERROR(VLOOKUP(ACOMPANHAMENTO_04[[#This Row],[COD.S]],TABELA_PRODUÇÃO[[COD]:[SERVIÇOS]],3,FALSE),"")</f>
        <v/>
      </c>
      <c r="I879" s="28" t="str">
        <f>IFERROR(VLOOKUP(ACOMPANHAMENTO_04[[#This Row],[COD.S]],TABELA_PRODUÇÃO[[COD]:[UND.]],4,FALSE),"")</f>
        <v/>
      </c>
      <c r="J879" s="141"/>
      <c r="K879" s="58"/>
      <c r="L879" s="9"/>
      <c r="M87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7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7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79" s="140">
        <f>ACOMPANHAMENTO_04[[#This Row],[QUANT]]</f>
        <v>0</v>
      </c>
    </row>
    <row r="880" spans="2:16" x14ac:dyDescent="0.25">
      <c r="B880" s="140" t="str">
        <f>IF(ACOMPANHAMENTO_04[[#This Row],[MAT]]="","",COUNTA($C$8:C880))</f>
        <v/>
      </c>
      <c r="C880" s="3"/>
      <c r="D880" s="28" t="str">
        <f>IFERROR(VLOOKUP(ACOMPANHAMENTO_04[[#This Row],[MAT]],FUNCIONARIOS[],3,FALSE),"")</f>
        <v/>
      </c>
      <c r="E880" s="28" t="str">
        <f>IFERROR(VLOOKUP(ACOMPANHAMENTO_04[[#This Row],[MAT]],FUNCIONARIOS[],4,FALSE),"")</f>
        <v/>
      </c>
      <c r="F880" s="8"/>
      <c r="G880" s="7"/>
      <c r="H880" s="28" t="str">
        <f>IFERROR(VLOOKUP(ACOMPANHAMENTO_04[[#This Row],[COD.S]],TABELA_PRODUÇÃO[[COD]:[SERVIÇOS]],3,FALSE),"")</f>
        <v/>
      </c>
      <c r="I880" s="28" t="str">
        <f>IFERROR(VLOOKUP(ACOMPANHAMENTO_04[[#This Row],[COD.S]],TABELA_PRODUÇÃO[[COD]:[UND.]],4,FALSE),"")</f>
        <v/>
      </c>
      <c r="J880" s="141"/>
      <c r="K880" s="58"/>
      <c r="L880" s="9"/>
      <c r="M88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8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8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80" s="140">
        <f>ACOMPANHAMENTO_04[[#This Row],[QUANT]]</f>
        <v>0</v>
      </c>
    </row>
    <row r="881" spans="2:16" x14ac:dyDescent="0.25">
      <c r="B881" s="140" t="str">
        <f>IF(ACOMPANHAMENTO_04[[#This Row],[MAT]]="","",COUNTA($C$8:C881))</f>
        <v/>
      </c>
      <c r="C881" s="3"/>
      <c r="D881" s="28" t="str">
        <f>IFERROR(VLOOKUP(ACOMPANHAMENTO_04[[#This Row],[MAT]],FUNCIONARIOS[],3,FALSE),"")</f>
        <v/>
      </c>
      <c r="E881" s="28" t="str">
        <f>IFERROR(VLOOKUP(ACOMPANHAMENTO_04[[#This Row],[MAT]],FUNCIONARIOS[],4,FALSE),"")</f>
        <v/>
      </c>
      <c r="F881" s="8"/>
      <c r="G881" s="7"/>
      <c r="H881" s="28" t="str">
        <f>IFERROR(VLOOKUP(ACOMPANHAMENTO_04[[#This Row],[COD.S]],TABELA_PRODUÇÃO[[COD]:[SERVIÇOS]],3,FALSE),"")</f>
        <v/>
      </c>
      <c r="I881" s="28" t="str">
        <f>IFERROR(VLOOKUP(ACOMPANHAMENTO_04[[#This Row],[COD.S]],TABELA_PRODUÇÃO[[COD]:[UND.]],4,FALSE),"")</f>
        <v/>
      </c>
      <c r="J881" s="141"/>
      <c r="K881" s="58"/>
      <c r="L881" s="9"/>
      <c r="M88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8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8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81" s="140">
        <f>ACOMPANHAMENTO_04[[#This Row],[QUANT]]</f>
        <v>0</v>
      </c>
    </row>
    <row r="882" spans="2:16" x14ac:dyDescent="0.25">
      <c r="B882" s="140" t="str">
        <f>IF(ACOMPANHAMENTO_04[[#This Row],[MAT]]="","",COUNTA($C$8:C882))</f>
        <v/>
      </c>
      <c r="C882" s="3"/>
      <c r="D882" s="28" t="str">
        <f>IFERROR(VLOOKUP(ACOMPANHAMENTO_04[[#This Row],[MAT]],FUNCIONARIOS[],3,FALSE),"")</f>
        <v/>
      </c>
      <c r="E882" s="28" t="str">
        <f>IFERROR(VLOOKUP(ACOMPANHAMENTO_04[[#This Row],[MAT]],FUNCIONARIOS[],4,FALSE),"")</f>
        <v/>
      </c>
      <c r="F882" s="8"/>
      <c r="G882" s="7"/>
      <c r="H882" s="28" t="str">
        <f>IFERROR(VLOOKUP(ACOMPANHAMENTO_04[[#This Row],[COD.S]],TABELA_PRODUÇÃO[[COD]:[SERVIÇOS]],3,FALSE),"")</f>
        <v/>
      </c>
      <c r="I882" s="28" t="str">
        <f>IFERROR(VLOOKUP(ACOMPANHAMENTO_04[[#This Row],[COD.S]],TABELA_PRODUÇÃO[[COD]:[UND.]],4,FALSE),"")</f>
        <v/>
      </c>
      <c r="J882" s="141"/>
      <c r="K882" s="58"/>
      <c r="L882" s="9"/>
      <c r="M88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8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8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82" s="140">
        <f>ACOMPANHAMENTO_04[[#This Row],[QUANT]]</f>
        <v>0</v>
      </c>
    </row>
    <row r="883" spans="2:16" x14ac:dyDescent="0.25">
      <c r="B883" s="140" t="str">
        <f>IF(ACOMPANHAMENTO_04[[#This Row],[MAT]]="","",COUNTA($C$8:C883))</f>
        <v/>
      </c>
      <c r="C883" s="3"/>
      <c r="D883" s="28" t="str">
        <f>IFERROR(VLOOKUP(ACOMPANHAMENTO_04[[#This Row],[MAT]],FUNCIONARIOS[],3,FALSE),"")</f>
        <v/>
      </c>
      <c r="E883" s="28" t="str">
        <f>IFERROR(VLOOKUP(ACOMPANHAMENTO_04[[#This Row],[MAT]],FUNCIONARIOS[],4,FALSE),"")</f>
        <v/>
      </c>
      <c r="F883" s="8"/>
      <c r="G883" s="7"/>
      <c r="H883" s="28" t="str">
        <f>IFERROR(VLOOKUP(ACOMPANHAMENTO_04[[#This Row],[COD.S]],TABELA_PRODUÇÃO[[COD]:[SERVIÇOS]],3,FALSE),"")</f>
        <v/>
      </c>
      <c r="I883" s="28" t="str">
        <f>IFERROR(VLOOKUP(ACOMPANHAMENTO_04[[#This Row],[COD.S]],TABELA_PRODUÇÃO[[COD]:[UND.]],4,FALSE),"")</f>
        <v/>
      </c>
      <c r="J883" s="141"/>
      <c r="K883" s="58"/>
      <c r="L883" s="9"/>
      <c r="M88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8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8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83" s="140">
        <f>ACOMPANHAMENTO_04[[#This Row],[QUANT]]</f>
        <v>0</v>
      </c>
    </row>
    <row r="884" spans="2:16" x14ac:dyDescent="0.25">
      <c r="B884" s="140" t="str">
        <f>IF(ACOMPANHAMENTO_04[[#This Row],[MAT]]="","",COUNTA($C$8:C884))</f>
        <v/>
      </c>
      <c r="C884" s="3"/>
      <c r="D884" s="28" t="str">
        <f>IFERROR(VLOOKUP(ACOMPANHAMENTO_04[[#This Row],[MAT]],FUNCIONARIOS[],3,FALSE),"")</f>
        <v/>
      </c>
      <c r="E884" s="28" t="str">
        <f>IFERROR(VLOOKUP(ACOMPANHAMENTO_04[[#This Row],[MAT]],FUNCIONARIOS[],4,FALSE),"")</f>
        <v/>
      </c>
      <c r="F884" s="8"/>
      <c r="G884" s="7"/>
      <c r="H884" s="28" t="str">
        <f>IFERROR(VLOOKUP(ACOMPANHAMENTO_04[[#This Row],[COD.S]],TABELA_PRODUÇÃO[[COD]:[SERVIÇOS]],3,FALSE),"")</f>
        <v/>
      </c>
      <c r="I884" s="28" t="str">
        <f>IFERROR(VLOOKUP(ACOMPANHAMENTO_04[[#This Row],[COD.S]],TABELA_PRODUÇÃO[[COD]:[UND.]],4,FALSE),"")</f>
        <v/>
      </c>
      <c r="J884" s="141"/>
      <c r="K884" s="58"/>
      <c r="L884" s="9"/>
      <c r="M88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8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8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84" s="140">
        <f>ACOMPANHAMENTO_04[[#This Row],[QUANT]]</f>
        <v>0</v>
      </c>
    </row>
    <row r="885" spans="2:16" x14ac:dyDescent="0.25">
      <c r="B885" s="140" t="str">
        <f>IF(ACOMPANHAMENTO_04[[#This Row],[MAT]]="","",COUNTA($C$8:C885))</f>
        <v/>
      </c>
      <c r="C885" s="3"/>
      <c r="D885" s="28" t="str">
        <f>IFERROR(VLOOKUP(ACOMPANHAMENTO_04[[#This Row],[MAT]],FUNCIONARIOS[],3,FALSE),"")</f>
        <v/>
      </c>
      <c r="E885" s="28" t="str">
        <f>IFERROR(VLOOKUP(ACOMPANHAMENTO_04[[#This Row],[MAT]],FUNCIONARIOS[],4,FALSE),"")</f>
        <v/>
      </c>
      <c r="F885" s="8"/>
      <c r="G885" s="7"/>
      <c r="H885" s="28" t="str">
        <f>IFERROR(VLOOKUP(ACOMPANHAMENTO_04[[#This Row],[COD.S]],TABELA_PRODUÇÃO[[COD]:[SERVIÇOS]],3,FALSE),"")</f>
        <v/>
      </c>
      <c r="I885" s="28" t="str">
        <f>IFERROR(VLOOKUP(ACOMPANHAMENTO_04[[#This Row],[COD.S]],TABELA_PRODUÇÃO[[COD]:[UND.]],4,FALSE),"")</f>
        <v/>
      </c>
      <c r="J885" s="141"/>
      <c r="K885" s="58"/>
      <c r="L885" s="9"/>
      <c r="M88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8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8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85" s="140">
        <f>ACOMPANHAMENTO_04[[#This Row],[QUANT]]</f>
        <v>0</v>
      </c>
    </row>
    <row r="886" spans="2:16" x14ac:dyDescent="0.25">
      <c r="B886" s="140" t="str">
        <f>IF(ACOMPANHAMENTO_04[[#This Row],[MAT]]="","",COUNTA($C$8:C886))</f>
        <v/>
      </c>
      <c r="C886" s="3"/>
      <c r="D886" s="28" t="str">
        <f>IFERROR(VLOOKUP(ACOMPANHAMENTO_04[[#This Row],[MAT]],FUNCIONARIOS[],3,FALSE),"")</f>
        <v/>
      </c>
      <c r="E886" s="28" t="str">
        <f>IFERROR(VLOOKUP(ACOMPANHAMENTO_04[[#This Row],[MAT]],FUNCIONARIOS[],4,FALSE),"")</f>
        <v/>
      </c>
      <c r="F886" s="8"/>
      <c r="G886" s="7"/>
      <c r="H886" s="28" t="str">
        <f>IFERROR(VLOOKUP(ACOMPANHAMENTO_04[[#This Row],[COD.S]],TABELA_PRODUÇÃO[[COD]:[SERVIÇOS]],3,FALSE),"")</f>
        <v/>
      </c>
      <c r="I886" s="28" t="str">
        <f>IFERROR(VLOOKUP(ACOMPANHAMENTO_04[[#This Row],[COD.S]],TABELA_PRODUÇÃO[[COD]:[UND.]],4,FALSE),"")</f>
        <v/>
      </c>
      <c r="J886" s="141"/>
      <c r="K886" s="58"/>
      <c r="L886" s="9"/>
      <c r="M88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8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8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86" s="140">
        <f>ACOMPANHAMENTO_04[[#This Row],[QUANT]]</f>
        <v>0</v>
      </c>
    </row>
    <row r="887" spans="2:16" x14ac:dyDescent="0.25">
      <c r="B887" s="140" t="str">
        <f>IF(ACOMPANHAMENTO_04[[#This Row],[MAT]]="","",COUNTA($C$8:C887))</f>
        <v/>
      </c>
      <c r="C887" s="3"/>
      <c r="D887" s="28" t="str">
        <f>IFERROR(VLOOKUP(ACOMPANHAMENTO_04[[#This Row],[MAT]],FUNCIONARIOS[],3,FALSE),"")</f>
        <v/>
      </c>
      <c r="E887" s="28" t="str">
        <f>IFERROR(VLOOKUP(ACOMPANHAMENTO_04[[#This Row],[MAT]],FUNCIONARIOS[],4,FALSE),"")</f>
        <v/>
      </c>
      <c r="F887" s="8"/>
      <c r="G887" s="7"/>
      <c r="H887" s="28" t="str">
        <f>IFERROR(VLOOKUP(ACOMPANHAMENTO_04[[#This Row],[COD.S]],TABELA_PRODUÇÃO[[COD]:[SERVIÇOS]],3,FALSE),"")</f>
        <v/>
      </c>
      <c r="I887" s="28" t="str">
        <f>IFERROR(VLOOKUP(ACOMPANHAMENTO_04[[#This Row],[COD.S]],TABELA_PRODUÇÃO[[COD]:[UND.]],4,FALSE),"")</f>
        <v/>
      </c>
      <c r="J887" s="141"/>
      <c r="K887" s="58"/>
      <c r="L887" s="9"/>
      <c r="M88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8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8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87" s="140">
        <f>ACOMPANHAMENTO_04[[#This Row],[QUANT]]</f>
        <v>0</v>
      </c>
    </row>
    <row r="888" spans="2:16" x14ac:dyDescent="0.25">
      <c r="B888" s="140" t="str">
        <f>IF(ACOMPANHAMENTO_04[[#This Row],[MAT]]="","",COUNTA($C$8:C888))</f>
        <v/>
      </c>
      <c r="C888" s="3"/>
      <c r="D888" s="28" t="str">
        <f>IFERROR(VLOOKUP(ACOMPANHAMENTO_04[[#This Row],[MAT]],FUNCIONARIOS[],3,FALSE),"")</f>
        <v/>
      </c>
      <c r="E888" s="28" t="str">
        <f>IFERROR(VLOOKUP(ACOMPANHAMENTO_04[[#This Row],[MAT]],FUNCIONARIOS[],4,FALSE),"")</f>
        <v/>
      </c>
      <c r="F888" s="8"/>
      <c r="G888" s="7"/>
      <c r="H888" s="28" t="str">
        <f>IFERROR(VLOOKUP(ACOMPANHAMENTO_04[[#This Row],[COD.S]],TABELA_PRODUÇÃO[[COD]:[SERVIÇOS]],3,FALSE),"")</f>
        <v/>
      </c>
      <c r="I888" s="28" t="str">
        <f>IFERROR(VLOOKUP(ACOMPANHAMENTO_04[[#This Row],[COD.S]],TABELA_PRODUÇÃO[[COD]:[UND.]],4,FALSE),"")</f>
        <v/>
      </c>
      <c r="J888" s="141"/>
      <c r="K888" s="58"/>
      <c r="L888" s="9"/>
      <c r="M88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8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8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88" s="140">
        <f>ACOMPANHAMENTO_04[[#This Row],[QUANT]]</f>
        <v>0</v>
      </c>
    </row>
    <row r="889" spans="2:16" x14ac:dyDescent="0.25">
      <c r="B889" s="140" t="str">
        <f>IF(ACOMPANHAMENTO_04[[#This Row],[MAT]]="","",COUNTA($C$8:C889))</f>
        <v/>
      </c>
      <c r="C889" s="3"/>
      <c r="D889" s="28" t="str">
        <f>IFERROR(VLOOKUP(ACOMPANHAMENTO_04[[#This Row],[MAT]],FUNCIONARIOS[],3,FALSE),"")</f>
        <v/>
      </c>
      <c r="E889" s="28" t="str">
        <f>IFERROR(VLOOKUP(ACOMPANHAMENTO_04[[#This Row],[MAT]],FUNCIONARIOS[],4,FALSE),"")</f>
        <v/>
      </c>
      <c r="F889" s="8"/>
      <c r="G889" s="7"/>
      <c r="H889" s="28" t="str">
        <f>IFERROR(VLOOKUP(ACOMPANHAMENTO_04[[#This Row],[COD.S]],TABELA_PRODUÇÃO[[COD]:[SERVIÇOS]],3,FALSE),"")</f>
        <v/>
      </c>
      <c r="I889" s="28" t="str">
        <f>IFERROR(VLOOKUP(ACOMPANHAMENTO_04[[#This Row],[COD.S]],TABELA_PRODUÇÃO[[COD]:[UND.]],4,FALSE),"")</f>
        <v/>
      </c>
      <c r="J889" s="141"/>
      <c r="K889" s="58"/>
      <c r="L889" s="9"/>
      <c r="M88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8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8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89" s="140">
        <f>ACOMPANHAMENTO_04[[#This Row],[QUANT]]</f>
        <v>0</v>
      </c>
    </row>
    <row r="890" spans="2:16" x14ac:dyDescent="0.25">
      <c r="B890" s="140" t="str">
        <f>IF(ACOMPANHAMENTO_04[[#This Row],[MAT]]="","",COUNTA($C$8:C890))</f>
        <v/>
      </c>
      <c r="C890" s="3"/>
      <c r="D890" s="28" t="str">
        <f>IFERROR(VLOOKUP(ACOMPANHAMENTO_04[[#This Row],[MAT]],FUNCIONARIOS[],3,FALSE),"")</f>
        <v/>
      </c>
      <c r="E890" s="28" t="str">
        <f>IFERROR(VLOOKUP(ACOMPANHAMENTO_04[[#This Row],[MAT]],FUNCIONARIOS[],4,FALSE),"")</f>
        <v/>
      </c>
      <c r="F890" s="8"/>
      <c r="G890" s="7"/>
      <c r="H890" s="28" t="str">
        <f>IFERROR(VLOOKUP(ACOMPANHAMENTO_04[[#This Row],[COD.S]],TABELA_PRODUÇÃO[[COD]:[SERVIÇOS]],3,FALSE),"")</f>
        <v/>
      </c>
      <c r="I890" s="28" t="str">
        <f>IFERROR(VLOOKUP(ACOMPANHAMENTO_04[[#This Row],[COD.S]],TABELA_PRODUÇÃO[[COD]:[UND.]],4,FALSE),"")</f>
        <v/>
      </c>
      <c r="J890" s="141"/>
      <c r="K890" s="58"/>
      <c r="L890" s="9"/>
      <c r="M89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9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9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90" s="140">
        <f>ACOMPANHAMENTO_04[[#This Row],[QUANT]]</f>
        <v>0</v>
      </c>
    </row>
    <row r="891" spans="2:16" x14ac:dyDescent="0.25">
      <c r="B891" s="140" t="str">
        <f>IF(ACOMPANHAMENTO_04[[#This Row],[MAT]]="","",COUNTA($C$8:C891))</f>
        <v/>
      </c>
      <c r="C891" s="3"/>
      <c r="D891" s="28" t="str">
        <f>IFERROR(VLOOKUP(ACOMPANHAMENTO_04[[#This Row],[MAT]],FUNCIONARIOS[],3,FALSE),"")</f>
        <v/>
      </c>
      <c r="E891" s="28" t="str">
        <f>IFERROR(VLOOKUP(ACOMPANHAMENTO_04[[#This Row],[MAT]],FUNCIONARIOS[],4,FALSE),"")</f>
        <v/>
      </c>
      <c r="F891" s="8"/>
      <c r="G891" s="7"/>
      <c r="H891" s="28" t="str">
        <f>IFERROR(VLOOKUP(ACOMPANHAMENTO_04[[#This Row],[COD.S]],TABELA_PRODUÇÃO[[COD]:[SERVIÇOS]],3,FALSE),"")</f>
        <v/>
      </c>
      <c r="I891" s="28" t="str">
        <f>IFERROR(VLOOKUP(ACOMPANHAMENTO_04[[#This Row],[COD.S]],TABELA_PRODUÇÃO[[COD]:[UND.]],4,FALSE),"")</f>
        <v/>
      </c>
      <c r="J891" s="141"/>
      <c r="K891" s="58"/>
      <c r="L891" s="9"/>
      <c r="M89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9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9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91" s="140">
        <f>ACOMPANHAMENTO_04[[#This Row],[QUANT]]</f>
        <v>0</v>
      </c>
    </row>
    <row r="892" spans="2:16" x14ac:dyDescent="0.25">
      <c r="B892" s="140" t="str">
        <f>IF(ACOMPANHAMENTO_04[[#This Row],[MAT]]="","",COUNTA($C$8:C892))</f>
        <v/>
      </c>
      <c r="C892" s="3"/>
      <c r="D892" s="28" t="str">
        <f>IFERROR(VLOOKUP(ACOMPANHAMENTO_04[[#This Row],[MAT]],FUNCIONARIOS[],3,FALSE),"")</f>
        <v/>
      </c>
      <c r="E892" s="28" t="str">
        <f>IFERROR(VLOOKUP(ACOMPANHAMENTO_04[[#This Row],[MAT]],FUNCIONARIOS[],4,FALSE),"")</f>
        <v/>
      </c>
      <c r="F892" s="8"/>
      <c r="G892" s="7"/>
      <c r="H892" s="28" t="str">
        <f>IFERROR(VLOOKUP(ACOMPANHAMENTO_04[[#This Row],[COD.S]],TABELA_PRODUÇÃO[[COD]:[SERVIÇOS]],3,FALSE),"")</f>
        <v/>
      </c>
      <c r="I892" s="28" t="str">
        <f>IFERROR(VLOOKUP(ACOMPANHAMENTO_04[[#This Row],[COD.S]],TABELA_PRODUÇÃO[[COD]:[UND.]],4,FALSE),"")</f>
        <v/>
      </c>
      <c r="J892" s="141"/>
      <c r="K892" s="58"/>
      <c r="L892" s="9"/>
      <c r="M89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9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9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92" s="140">
        <f>ACOMPANHAMENTO_04[[#This Row],[QUANT]]</f>
        <v>0</v>
      </c>
    </row>
    <row r="893" spans="2:16" x14ac:dyDescent="0.25">
      <c r="B893" s="140" t="str">
        <f>IF(ACOMPANHAMENTO_04[[#This Row],[MAT]]="","",COUNTA($C$8:C893))</f>
        <v/>
      </c>
      <c r="C893" s="3"/>
      <c r="D893" s="28" t="str">
        <f>IFERROR(VLOOKUP(ACOMPANHAMENTO_04[[#This Row],[MAT]],FUNCIONARIOS[],3,FALSE),"")</f>
        <v/>
      </c>
      <c r="E893" s="28" t="str">
        <f>IFERROR(VLOOKUP(ACOMPANHAMENTO_04[[#This Row],[MAT]],FUNCIONARIOS[],4,FALSE),"")</f>
        <v/>
      </c>
      <c r="F893" s="8"/>
      <c r="G893" s="7"/>
      <c r="H893" s="28" t="str">
        <f>IFERROR(VLOOKUP(ACOMPANHAMENTO_04[[#This Row],[COD.S]],TABELA_PRODUÇÃO[[COD]:[SERVIÇOS]],3,FALSE),"")</f>
        <v/>
      </c>
      <c r="I893" s="28" t="str">
        <f>IFERROR(VLOOKUP(ACOMPANHAMENTO_04[[#This Row],[COD.S]],TABELA_PRODUÇÃO[[COD]:[UND.]],4,FALSE),"")</f>
        <v/>
      </c>
      <c r="J893" s="141"/>
      <c r="K893" s="58"/>
      <c r="L893" s="9"/>
      <c r="M89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9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9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93" s="140">
        <f>ACOMPANHAMENTO_04[[#This Row],[QUANT]]</f>
        <v>0</v>
      </c>
    </row>
    <row r="894" spans="2:16" x14ac:dyDescent="0.25">
      <c r="B894" s="140" t="str">
        <f>IF(ACOMPANHAMENTO_04[[#This Row],[MAT]]="","",COUNTA($C$8:C894))</f>
        <v/>
      </c>
      <c r="C894" s="3"/>
      <c r="D894" s="28" t="str">
        <f>IFERROR(VLOOKUP(ACOMPANHAMENTO_04[[#This Row],[MAT]],FUNCIONARIOS[],3,FALSE),"")</f>
        <v/>
      </c>
      <c r="E894" s="28" t="str">
        <f>IFERROR(VLOOKUP(ACOMPANHAMENTO_04[[#This Row],[MAT]],FUNCIONARIOS[],4,FALSE),"")</f>
        <v/>
      </c>
      <c r="F894" s="8"/>
      <c r="G894" s="7"/>
      <c r="H894" s="28" t="str">
        <f>IFERROR(VLOOKUP(ACOMPANHAMENTO_04[[#This Row],[COD.S]],TABELA_PRODUÇÃO[[COD]:[SERVIÇOS]],3,FALSE),"")</f>
        <v/>
      </c>
      <c r="I894" s="28" t="str">
        <f>IFERROR(VLOOKUP(ACOMPANHAMENTO_04[[#This Row],[COD.S]],TABELA_PRODUÇÃO[[COD]:[UND.]],4,FALSE),"")</f>
        <v/>
      </c>
      <c r="J894" s="141"/>
      <c r="K894" s="58"/>
      <c r="L894" s="9"/>
      <c r="M89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9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9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94" s="140">
        <f>ACOMPANHAMENTO_04[[#This Row],[QUANT]]</f>
        <v>0</v>
      </c>
    </row>
    <row r="895" spans="2:16" x14ac:dyDescent="0.25">
      <c r="B895" s="140" t="str">
        <f>IF(ACOMPANHAMENTO_04[[#This Row],[MAT]]="","",COUNTA($C$8:C895))</f>
        <v/>
      </c>
      <c r="C895" s="3"/>
      <c r="D895" s="28" t="str">
        <f>IFERROR(VLOOKUP(ACOMPANHAMENTO_04[[#This Row],[MAT]],FUNCIONARIOS[],3,FALSE),"")</f>
        <v/>
      </c>
      <c r="E895" s="28" t="str">
        <f>IFERROR(VLOOKUP(ACOMPANHAMENTO_04[[#This Row],[MAT]],FUNCIONARIOS[],4,FALSE),"")</f>
        <v/>
      </c>
      <c r="F895" s="8"/>
      <c r="G895" s="7"/>
      <c r="H895" s="28" t="str">
        <f>IFERROR(VLOOKUP(ACOMPANHAMENTO_04[[#This Row],[COD.S]],TABELA_PRODUÇÃO[[COD]:[SERVIÇOS]],3,FALSE),"")</f>
        <v/>
      </c>
      <c r="I895" s="28" t="str">
        <f>IFERROR(VLOOKUP(ACOMPANHAMENTO_04[[#This Row],[COD.S]],TABELA_PRODUÇÃO[[COD]:[UND.]],4,FALSE),"")</f>
        <v/>
      </c>
      <c r="J895" s="141"/>
      <c r="K895" s="58"/>
      <c r="L895" s="9"/>
      <c r="M89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9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9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95" s="140">
        <f>ACOMPANHAMENTO_04[[#This Row],[QUANT]]</f>
        <v>0</v>
      </c>
    </row>
    <row r="896" spans="2:16" x14ac:dyDescent="0.25">
      <c r="B896" s="140" t="str">
        <f>IF(ACOMPANHAMENTO_04[[#This Row],[MAT]]="","",COUNTA($C$8:C896))</f>
        <v/>
      </c>
      <c r="C896" s="3"/>
      <c r="D896" s="28" t="str">
        <f>IFERROR(VLOOKUP(ACOMPANHAMENTO_04[[#This Row],[MAT]],FUNCIONARIOS[],3,FALSE),"")</f>
        <v/>
      </c>
      <c r="E896" s="28" t="str">
        <f>IFERROR(VLOOKUP(ACOMPANHAMENTO_04[[#This Row],[MAT]],FUNCIONARIOS[],4,FALSE),"")</f>
        <v/>
      </c>
      <c r="F896" s="8"/>
      <c r="G896" s="7"/>
      <c r="H896" s="28" t="str">
        <f>IFERROR(VLOOKUP(ACOMPANHAMENTO_04[[#This Row],[COD.S]],TABELA_PRODUÇÃO[[COD]:[SERVIÇOS]],3,FALSE),"")</f>
        <v/>
      </c>
      <c r="I896" s="28" t="str">
        <f>IFERROR(VLOOKUP(ACOMPANHAMENTO_04[[#This Row],[COD.S]],TABELA_PRODUÇÃO[[COD]:[UND.]],4,FALSE),"")</f>
        <v/>
      </c>
      <c r="J896" s="141"/>
      <c r="K896" s="58"/>
      <c r="L896" s="9"/>
      <c r="M89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9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9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96" s="140">
        <f>ACOMPANHAMENTO_04[[#This Row],[QUANT]]</f>
        <v>0</v>
      </c>
    </row>
    <row r="897" spans="2:16" x14ac:dyDescent="0.25">
      <c r="B897" s="140" t="str">
        <f>IF(ACOMPANHAMENTO_04[[#This Row],[MAT]]="","",COUNTA($C$8:C897))</f>
        <v/>
      </c>
      <c r="C897" s="3"/>
      <c r="D897" s="28" t="str">
        <f>IFERROR(VLOOKUP(ACOMPANHAMENTO_04[[#This Row],[MAT]],FUNCIONARIOS[],3,FALSE),"")</f>
        <v/>
      </c>
      <c r="E897" s="28" t="str">
        <f>IFERROR(VLOOKUP(ACOMPANHAMENTO_04[[#This Row],[MAT]],FUNCIONARIOS[],4,FALSE),"")</f>
        <v/>
      </c>
      <c r="F897" s="8"/>
      <c r="G897" s="7"/>
      <c r="H897" s="28" t="str">
        <f>IFERROR(VLOOKUP(ACOMPANHAMENTO_04[[#This Row],[COD.S]],TABELA_PRODUÇÃO[[COD]:[SERVIÇOS]],3,FALSE),"")</f>
        <v/>
      </c>
      <c r="I897" s="28" t="str">
        <f>IFERROR(VLOOKUP(ACOMPANHAMENTO_04[[#This Row],[COD.S]],TABELA_PRODUÇÃO[[COD]:[UND.]],4,FALSE),"")</f>
        <v/>
      </c>
      <c r="J897" s="141"/>
      <c r="K897" s="58"/>
      <c r="L897" s="9"/>
      <c r="M89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9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9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97" s="140">
        <f>ACOMPANHAMENTO_04[[#This Row],[QUANT]]</f>
        <v>0</v>
      </c>
    </row>
    <row r="898" spans="2:16" x14ac:dyDescent="0.25">
      <c r="B898" s="140" t="str">
        <f>IF(ACOMPANHAMENTO_04[[#This Row],[MAT]]="","",COUNTA($C$8:C898))</f>
        <v/>
      </c>
      <c r="C898" s="3"/>
      <c r="D898" s="28" t="str">
        <f>IFERROR(VLOOKUP(ACOMPANHAMENTO_04[[#This Row],[MAT]],FUNCIONARIOS[],3,FALSE),"")</f>
        <v/>
      </c>
      <c r="E898" s="28" t="str">
        <f>IFERROR(VLOOKUP(ACOMPANHAMENTO_04[[#This Row],[MAT]],FUNCIONARIOS[],4,FALSE),"")</f>
        <v/>
      </c>
      <c r="F898" s="8"/>
      <c r="G898" s="7"/>
      <c r="H898" s="28" t="str">
        <f>IFERROR(VLOOKUP(ACOMPANHAMENTO_04[[#This Row],[COD.S]],TABELA_PRODUÇÃO[[COD]:[SERVIÇOS]],3,FALSE),"")</f>
        <v/>
      </c>
      <c r="I898" s="28" t="str">
        <f>IFERROR(VLOOKUP(ACOMPANHAMENTO_04[[#This Row],[COD.S]],TABELA_PRODUÇÃO[[COD]:[UND.]],4,FALSE),"")</f>
        <v/>
      </c>
      <c r="J898" s="141"/>
      <c r="K898" s="58"/>
      <c r="L898" s="9"/>
      <c r="M89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9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9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98" s="140">
        <f>ACOMPANHAMENTO_04[[#This Row],[QUANT]]</f>
        <v>0</v>
      </c>
    </row>
    <row r="899" spans="2:16" x14ac:dyDescent="0.25">
      <c r="B899" s="140" t="str">
        <f>IF(ACOMPANHAMENTO_04[[#This Row],[MAT]]="","",COUNTA($C$8:C899))</f>
        <v/>
      </c>
      <c r="C899" s="3"/>
      <c r="D899" s="28" t="str">
        <f>IFERROR(VLOOKUP(ACOMPANHAMENTO_04[[#This Row],[MAT]],FUNCIONARIOS[],3,FALSE),"")</f>
        <v/>
      </c>
      <c r="E899" s="28" t="str">
        <f>IFERROR(VLOOKUP(ACOMPANHAMENTO_04[[#This Row],[MAT]],FUNCIONARIOS[],4,FALSE),"")</f>
        <v/>
      </c>
      <c r="F899" s="8"/>
      <c r="G899" s="7"/>
      <c r="H899" s="28" t="str">
        <f>IFERROR(VLOOKUP(ACOMPANHAMENTO_04[[#This Row],[COD.S]],TABELA_PRODUÇÃO[[COD]:[SERVIÇOS]],3,FALSE),"")</f>
        <v/>
      </c>
      <c r="I899" s="28" t="str">
        <f>IFERROR(VLOOKUP(ACOMPANHAMENTO_04[[#This Row],[COD.S]],TABELA_PRODUÇÃO[[COD]:[UND.]],4,FALSE),"")</f>
        <v/>
      </c>
      <c r="J899" s="141"/>
      <c r="K899" s="58"/>
      <c r="L899" s="9"/>
      <c r="M89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89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89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899" s="140">
        <f>ACOMPANHAMENTO_04[[#This Row],[QUANT]]</f>
        <v>0</v>
      </c>
    </row>
    <row r="900" spans="2:16" x14ac:dyDescent="0.25">
      <c r="B900" s="140" t="str">
        <f>IF(ACOMPANHAMENTO_04[[#This Row],[MAT]]="","",COUNTA($C$8:C900))</f>
        <v/>
      </c>
      <c r="C900" s="3"/>
      <c r="D900" s="28" t="str">
        <f>IFERROR(VLOOKUP(ACOMPANHAMENTO_04[[#This Row],[MAT]],FUNCIONARIOS[],3,FALSE),"")</f>
        <v/>
      </c>
      <c r="E900" s="28" t="str">
        <f>IFERROR(VLOOKUP(ACOMPANHAMENTO_04[[#This Row],[MAT]],FUNCIONARIOS[],4,FALSE),"")</f>
        <v/>
      </c>
      <c r="F900" s="8"/>
      <c r="G900" s="7"/>
      <c r="H900" s="28" t="str">
        <f>IFERROR(VLOOKUP(ACOMPANHAMENTO_04[[#This Row],[COD.S]],TABELA_PRODUÇÃO[[COD]:[SERVIÇOS]],3,FALSE),"")</f>
        <v/>
      </c>
      <c r="I900" s="28" t="str">
        <f>IFERROR(VLOOKUP(ACOMPANHAMENTO_04[[#This Row],[COD.S]],TABELA_PRODUÇÃO[[COD]:[UND.]],4,FALSE),"")</f>
        <v/>
      </c>
      <c r="J900" s="141"/>
      <c r="K900" s="58"/>
      <c r="L900" s="9"/>
      <c r="M90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0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0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00" s="140">
        <f>ACOMPANHAMENTO_04[[#This Row],[QUANT]]</f>
        <v>0</v>
      </c>
    </row>
    <row r="901" spans="2:16" x14ac:dyDescent="0.25">
      <c r="B901" s="140" t="str">
        <f>IF(ACOMPANHAMENTO_04[[#This Row],[MAT]]="","",COUNTA($C$8:C901))</f>
        <v/>
      </c>
      <c r="C901" s="3"/>
      <c r="D901" s="28" t="str">
        <f>IFERROR(VLOOKUP(ACOMPANHAMENTO_04[[#This Row],[MAT]],FUNCIONARIOS[],3,FALSE),"")</f>
        <v/>
      </c>
      <c r="E901" s="28" t="str">
        <f>IFERROR(VLOOKUP(ACOMPANHAMENTO_04[[#This Row],[MAT]],FUNCIONARIOS[],4,FALSE),"")</f>
        <v/>
      </c>
      <c r="F901" s="8"/>
      <c r="G901" s="7"/>
      <c r="H901" s="28" t="str">
        <f>IFERROR(VLOOKUP(ACOMPANHAMENTO_04[[#This Row],[COD.S]],TABELA_PRODUÇÃO[[COD]:[SERVIÇOS]],3,FALSE),"")</f>
        <v/>
      </c>
      <c r="I901" s="28" t="str">
        <f>IFERROR(VLOOKUP(ACOMPANHAMENTO_04[[#This Row],[COD.S]],TABELA_PRODUÇÃO[[COD]:[UND.]],4,FALSE),"")</f>
        <v/>
      </c>
      <c r="J901" s="141"/>
      <c r="K901" s="58"/>
      <c r="L901" s="9"/>
      <c r="M90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0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0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01" s="140">
        <f>ACOMPANHAMENTO_04[[#This Row],[QUANT]]</f>
        <v>0</v>
      </c>
    </row>
    <row r="902" spans="2:16" x14ac:dyDescent="0.25">
      <c r="B902" s="140" t="str">
        <f>IF(ACOMPANHAMENTO_04[[#This Row],[MAT]]="","",COUNTA($C$8:C902))</f>
        <v/>
      </c>
      <c r="C902" s="3"/>
      <c r="D902" s="28" t="str">
        <f>IFERROR(VLOOKUP(ACOMPANHAMENTO_04[[#This Row],[MAT]],FUNCIONARIOS[],3,FALSE),"")</f>
        <v/>
      </c>
      <c r="E902" s="28" t="str">
        <f>IFERROR(VLOOKUP(ACOMPANHAMENTO_04[[#This Row],[MAT]],FUNCIONARIOS[],4,FALSE),"")</f>
        <v/>
      </c>
      <c r="F902" s="8"/>
      <c r="G902" s="7"/>
      <c r="H902" s="28" t="str">
        <f>IFERROR(VLOOKUP(ACOMPANHAMENTO_04[[#This Row],[COD.S]],TABELA_PRODUÇÃO[[COD]:[SERVIÇOS]],3,FALSE),"")</f>
        <v/>
      </c>
      <c r="I902" s="28" t="str">
        <f>IFERROR(VLOOKUP(ACOMPANHAMENTO_04[[#This Row],[COD.S]],TABELA_PRODUÇÃO[[COD]:[UND.]],4,FALSE),"")</f>
        <v/>
      </c>
      <c r="J902" s="141"/>
      <c r="K902" s="58"/>
      <c r="L902" s="9"/>
      <c r="M90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0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0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02" s="140">
        <f>ACOMPANHAMENTO_04[[#This Row],[QUANT]]</f>
        <v>0</v>
      </c>
    </row>
    <row r="903" spans="2:16" x14ac:dyDescent="0.25">
      <c r="B903" s="140" t="str">
        <f>IF(ACOMPANHAMENTO_04[[#This Row],[MAT]]="","",COUNTA($C$8:C903))</f>
        <v/>
      </c>
      <c r="C903" s="3"/>
      <c r="D903" s="28" t="str">
        <f>IFERROR(VLOOKUP(ACOMPANHAMENTO_04[[#This Row],[MAT]],FUNCIONARIOS[],3,FALSE),"")</f>
        <v/>
      </c>
      <c r="E903" s="28" t="str">
        <f>IFERROR(VLOOKUP(ACOMPANHAMENTO_04[[#This Row],[MAT]],FUNCIONARIOS[],4,FALSE),"")</f>
        <v/>
      </c>
      <c r="F903" s="8"/>
      <c r="G903" s="7"/>
      <c r="H903" s="28" t="str">
        <f>IFERROR(VLOOKUP(ACOMPANHAMENTO_04[[#This Row],[COD.S]],TABELA_PRODUÇÃO[[COD]:[SERVIÇOS]],3,FALSE),"")</f>
        <v/>
      </c>
      <c r="I903" s="28" t="str">
        <f>IFERROR(VLOOKUP(ACOMPANHAMENTO_04[[#This Row],[COD.S]],TABELA_PRODUÇÃO[[COD]:[UND.]],4,FALSE),"")</f>
        <v/>
      </c>
      <c r="J903" s="141"/>
      <c r="K903" s="58"/>
      <c r="L903" s="9"/>
      <c r="M90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0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0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03" s="140">
        <f>ACOMPANHAMENTO_04[[#This Row],[QUANT]]</f>
        <v>0</v>
      </c>
    </row>
    <row r="904" spans="2:16" x14ac:dyDescent="0.25">
      <c r="B904" s="140" t="str">
        <f>IF(ACOMPANHAMENTO_04[[#This Row],[MAT]]="","",COUNTA($C$8:C904))</f>
        <v/>
      </c>
      <c r="C904" s="3"/>
      <c r="D904" s="28" t="str">
        <f>IFERROR(VLOOKUP(ACOMPANHAMENTO_04[[#This Row],[MAT]],FUNCIONARIOS[],3,FALSE),"")</f>
        <v/>
      </c>
      <c r="E904" s="28" t="str">
        <f>IFERROR(VLOOKUP(ACOMPANHAMENTO_04[[#This Row],[MAT]],FUNCIONARIOS[],4,FALSE),"")</f>
        <v/>
      </c>
      <c r="F904" s="8"/>
      <c r="G904" s="7"/>
      <c r="H904" s="28" t="str">
        <f>IFERROR(VLOOKUP(ACOMPANHAMENTO_04[[#This Row],[COD.S]],TABELA_PRODUÇÃO[[COD]:[SERVIÇOS]],3,FALSE),"")</f>
        <v/>
      </c>
      <c r="I904" s="28" t="str">
        <f>IFERROR(VLOOKUP(ACOMPANHAMENTO_04[[#This Row],[COD.S]],TABELA_PRODUÇÃO[[COD]:[UND.]],4,FALSE),"")</f>
        <v/>
      </c>
      <c r="J904" s="141"/>
      <c r="K904" s="58"/>
      <c r="L904" s="9"/>
      <c r="M90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0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0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04" s="140">
        <f>ACOMPANHAMENTO_04[[#This Row],[QUANT]]</f>
        <v>0</v>
      </c>
    </row>
    <row r="905" spans="2:16" x14ac:dyDescent="0.25">
      <c r="B905" s="140" t="str">
        <f>IF(ACOMPANHAMENTO_04[[#This Row],[MAT]]="","",COUNTA($C$8:C905))</f>
        <v/>
      </c>
      <c r="C905" s="3"/>
      <c r="D905" s="28" t="str">
        <f>IFERROR(VLOOKUP(ACOMPANHAMENTO_04[[#This Row],[MAT]],FUNCIONARIOS[],3,FALSE),"")</f>
        <v/>
      </c>
      <c r="E905" s="28" t="str">
        <f>IFERROR(VLOOKUP(ACOMPANHAMENTO_04[[#This Row],[MAT]],FUNCIONARIOS[],4,FALSE),"")</f>
        <v/>
      </c>
      <c r="F905" s="8"/>
      <c r="G905" s="7"/>
      <c r="H905" s="28" t="str">
        <f>IFERROR(VLOOKUP(ACOMPANHAMENTO_04[[#This Row],[COD.S]],TABELA_PRODUÇÃO[[COD]:[SERVIÇOS]],3,FALSE),"")</f>
        <v/>
      </c>
      <c r="I905" s="28" t="str">
        <f>IFERROR(VLOOKUP(ACOMPANHAMENTO_04[[#This Row],[COD.S]],TABELA_PRODUÇÃO[[COD]:[UND.]],4,FALSE),"")</f>
        <v/>
      </c>
      <c r="J905" s="141"/>
      <c r="K905" s="58"/>
      <c r="L905" s="9"/>
      <c r="M90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0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0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05" s="140">
        <f>ACOMPANHAMENTO_04[[#This Row],[QUANT]]</f>
        <v>0</v>
      </c>
    </row>
    <row r="906" spans="2:16" x14ac:dyDescent="0.25">
      <c r="B906" s="140" t="str">
        <f>IF(ACOMPANHAMENTO_04[[#This Row],[MAT]]="","",COUNTA($C$8:C906))</f>
        <v/>
      </c>
      <c r="C906" s="3"/>
      <c r="D906" s="28" t="str">
        <f>IFERROR(VLOOKUP(ACOMPANHAMENTO_04[[#This Row],[MAT]],FUNCIONARIOS[],3,FALSE),"")</f>
        <v/>
      </c>
      <c r="E906" s="28" t="str">
        <f>IFERROR(VLOOKUP(ACOMPANHAMENTO_04[[#This Row],[MAT]],FUNCIONARIOS[],4,FALSE),"")</f>
        <v/>
      </c>
      <c r="F906" s="8"/>
      <c r="G906" s="7"/>
      <c r="H906" s="28" t="str">
        <f>IFERROR(VLOOKUP(ACOMPANHAMENTO_04[[#This Row],[COD.S]],TABELA_PRODUÇÃO[[COD]:[SERVIÇOS]],3,FALSE),"")</f>
        <v/>
      </c>
      <c r="I906" s="28" t="str">
        <f>IFERROR(VLOOKUP(ACOMPANHAMENTO_04[[#This Row],[COD.S]],TABELA_PRODUÇÃO[[COD]:[UND.]],4,FALSE),"")</f>
        <v/>
      </c>
      <c r="J906" s="141"/>
      <c r="K906" s="58"/>
      <c r="L906" s="9"/>
      <c r="M90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0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0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06" s="140">
        <f>ACOMPANHAMENTO_04[[#This Row],[QUANT]]</f>
        <v>0</v>
      </c>
    </row>
    <row r="907" spans="2:16" x14ac:dyDescent="0.25">
      <c r="B907" s="140" t="str">
        <f>IF(ACOMPANHAMENTO_04[[#This Row],[MAT]]="","",COUNTA($C$8:C907))</f>
        <v/>
      </c>
      <c r="C907" s="3"/>
      <c r="D907" s="28" t="str">
        <f>IFERROR(VLOOKUP(ACOMPANHAMENTO_04[[#This Row],[MAT]],FUNCIONARIOS[],3,FALSE),"")</f>
        <v/>
      </c>
      <c r="E907" s="28" t="str">
        <f>IFERROR(VLOOKUP(ACOMPANHAMENTO_04[[#This Row],[MAT]],FUNCIONARIOS[],4,FALSE),"")</f>
        <v/>
      </c>
      <c r="F907" s="8"/>
      <c r="G907" s="7"/>
      <c r="H907" s="28" t="str">
        <f>IFERROR(VLOOKUP(ACOMPANHAMENTO_04[[#This Row],[COD.S]],TABELA_PRODUÇÃO[[COD]:[SERVIÇOS]],3,FALSE),"")</f>
        <v/>
      </c>
      <c r="I907" s="28" t="str">
        <f>IFERROR(VLOOKUP(ACOMPANHAMENTO_04[[#This Row],[COD.S]],TABELA_PRODUÇÃO[[COD]:[UND.]],4,FALSE),"")</f>
        <v/>
      </c>
      <c r="J907" s="141"/>
      <c r="K907" s="58"/>
      <c r="L907" s="9"/>
      <c r="M90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0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0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07" s="140">
        <f>ACOMPANHAMENTO_04[[#This Row],[QUANT]]</f>
        <v>0</v>
      </c>
    </row>
    <row r="908" spans="2:16" x14ac:dyDescent="0.25">
      <c r="B908" s="140" t="str">
        <f>IF(ACOMPANHAMENTO_04[[#This Row],[MAT]]="","",COUNTA($C$8:C908))</f>
        <v/>
      </c>
      <c r="C908" s="3"/>
      <c r="D908" s="28" t="str">
        <f>IFERROR(VLOOKUP(ACOMPANHAMENTO_04[[#This Row],[MAT]],FUNCIONARIOS[],3,FALSE),"")</f>
        <v/>
      </c>
      <c r="E908" s="28" t="str">
        <f>IFERROR(VLOOKUP(ACOMPANHAMENTO_04[[#This Row],[MAT]],FUNCIONARIOS[],4,FALSE),"")</f>
        <v/>
      </c>
      <c r="F908" s="8"/>
      <c r="G908" s="7"/>
      <c r="H908" s="28" t="str">
        <f>IFERROR(VLOOKUP(ACOMPANHAMENTO_04[[#This Row],[COD.S]],TABELA_PRODUÇÃO[[COD]:[SERVIÇOS]],3,FALSE),"")</f>
        <v/>
      </c>
      <c r="I908" s="28" t="str">
        <f>IFERROR(VLOOKUP(ACOMPANHAMENTO_04[[#This Row],[COD.S]],TABELA_PRODUÇÃO[[COD]:[UND.]],4,FALSE),"")</f>
        <v/>
      </c>
      <c r="J908" s="141"/>
      <c r="K908" s="58"/>
      <c r="L908" s="9"/>
      <c r="M90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0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0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08" s="140">
        <f>ACOMPANHAMENTO_04[[#This Row],[QUANT]]</f>
        <v>0</v>
      </c>
    </row>
    <row r="909" spans="2:16" x14ac:dyDescent="0.25">
      <c r="B909" s="140" t="str">
        <f>IF(ACOMPANHAMENTO_04[[#This Row],[MAT]]="","",COUNTA($C$8:C909))</f>
        <v/>
      </c>
      <c r="C909" s="3"/>
      <c r="D909" s="28" t="str">
        <f>IFERROR(VLOOKUP(ACOMPANHAMENTO_04[[#This Row],[MAT]],FUNCIONARIOS[],3,FALSE),"")</f>
        <v/>
      </c>
      <c r="E909" s="28" t="str">
        <f>IFERROR(VLOOKUP(ACOMPANHAMENTO_04[[#This Row],[MAT]],FUNCIONARIOS[],4,FALSE),"")</f>
        <v/>
      </c>
      <c r="F909" s="8"/>
      <c r="G909" s="7"/>
      <c r="H909" s="28" t="str">
        <f>IFERROR(VLOOKUP(ACOMPANHAMENTO_04[[#This Row],[COD.S]],TABELA_PRODUÇÃO[[COD]:[SERVIÇOS]],3,FALSE),"")</f>
        <v/>
      </c>
      <c r="I909" s="28" t="str">
        <f>IFERROR(VLOOKUP(ACOMPANHAMENTO_04[[#This Row],[COD.S]],TABELA_PRODUÇÃO[[COD]:[UND.]],4,FALSE),"")</f>
        <v/>
      </c>
      <c r="J909" s="141"/>
      <c r="K909" s="58"/>
      <c r="L909" s="9"/>
      <c r="M90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0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0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09" s="140">
        <f>ACOMPANHAMENTO_04[[#This Row],[QUANT]]</f>
        <v>0</v>
      </c>
    </row>
    <row r="910" spans="2:16" x14ac:dyDescent="0.25">
      <c r="B910" s="140" t="str">
        <f>IF(ACOMPANHAMENTO_04[[#This Row],[MAT]]="","",COUNTA($C$8:C910))</f>
        <v/>
      </c>
      <c r="C910" s="3"/>
      <c r="D910" s="28" t="str">
        <f>IFERROR(VLOOKUP(ACOMPANHAMENTO_04[[#This Row],[MAT]],FUNCIONARIOS[],3,FALSE),"")</f>
        <v/>
      </c>
      <c r="E910" s="28" t="str">
        <f>IFERROR(VLOOKUP(ACOMPANHAMENTO_04[[#This Row],[MAT]],FUNCIONARIOS[],4,FALSE),"")</f>
        <v/>
      </c>
      <c r="F910" s="8"/>
      <c r="G910" s="7"/>
      <c r="H910" s="28" t="str">
        <f>IFERROR(VLOOKUP(ACOMPANHAMENTO_04[[#This Row],[COD.S]],TABELA_PRODUÇÃO[[COD]:[SERVIÇOS]],3,FALSE),"")</f>
        <v/>
      </c>
      <c r="I910" s="28" t="str">
        <f>IFERROR(VLOOKUP(ACOMPANHAMENTO_04[[#This Row],[COD.S]],TABELA_PRODUÇÃO[[COD]:[UND.]],4,FALSE),"")</f>
        <v/>
      </c>
      <c r="J910" s="141"/>
      <c r="K910" s="58"/>
      <c r="L910" s="9"/>
      <c r="M91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1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1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10" s="140">
        <f>ACOMPANHAMENTO_04[[#This Row],[QUANT]]</f>
        <v>0</v>
      </c>
    </row>
    <row r="911" spans="2:16" x14ac:dyDescent="0.25">
      <c r="B911" s="140" t="str">
        <f>IF(ACOMPANHAMENTO_04[[#This Row],[MAT]]="","",COUNTA($C$8:C911))</f>
        <v/>
      </c>
      <c r="C911" s="3"/>
      <c r="D911" s="28" t="str">
        <f>IFERROR(VLOOKUP(ACOMPANHAMENTO_04[[#This Row],[MAT]],FUNCIONARIOS[],3,FALSE),"")</f>
        <v/>
      </c>
      <c r="E911" s="28" t="str">
        <f>IFERROR(VLOOKUP(ACOMPANHAMENTO_04[[#This Row],[MAT]],FUNCIONARIOS[],4,FALSE),"")</f>
        <v/>
      </c>
      <c r="F911" s="8"/>
      <c r="G911" s="7"/>
      <c r="H911" s="28" t="str">
        <f>IFERROR(VLOOKUP(ACOMPANHAMENTO_04[[#This Row],[COD.S]],TABELA_PRODUÇÃO[[COD]:[SERVIÇOS]],3,FALSE),"")</f>
        <v/>
      </c>
      <c r="I911" s="28" t="str">
        <f>IFERROR(VLOOKUP(ACOMPANHAMENTO_04[[#This Row],[COD.S]],TABELA_PRODUÇÃO[[COD]:[UND.]],4,FALSE),"")</f>
        <v/>
      </c>
      <c r="J911" s="141"/>
      <c r="K911" s="58"/>
      <c r="L911" s="9"/>
      <c r="M91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1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1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11" s="140">
        <f>ACOMPANHAMENTO_04[[#This Row],[QUANT]]</f>
        <v>0</v>
      </c>
    </row>
    <row r="912" spans="2:16" x14ac:dyDescent="0.25">
      <c r="B912" s="140" t="str">
        <f>IF(ACOMPANHAMENTO_04[[#This Row],[MAT]]="","",COUNTA($C$8:C912))</f>
        <v/>
      </c>
      <c r="C912" s="3"/>
      <c r="D912" s="28" t="str">
        <f>IFERROR(VLOOKUP(ACOMPANHAMENTO_04[[#This Row],[MAT]],FUNCIONARIOS[],3,FALSE),"")</f>
        <v/>
      </c>
      <c r="E912" s="28" t="str">
        <f>IFERROR(VLOOKUP(ACOMPANHAMENTO_04[[#This Row],[MAT]],FUNCIONARIOS[],4,FALSE),"")</f>
        <v/>
      </c>
      <c r="F912" s="8"/>
      <c r="G912" s="7"/>
      <c r="H912" s="28" t="str">
        <f>IFERROR(VLOOKUP(ACOMPANHAMENTO_04[[#This Row],[COD.S]],TABELA_PRODUÇÃO[[COD]:[SERVIÇOS]],3,FALSE),"")</f>
        <v/>
      </c>
      <c r="I912" s="28" t="str">
        <f>IFERROR(VLOOKUP(ACOMPANHAMENTO_04[[#This Row],[COD.S]],TABELA_PRODUÇÃO[[COD]:[UND.]],4,FALSE),"")</f>
        <v/>
      </c>
      <c r="J912" s="141"/>
      <c r="K912" s="58"/>
      <c r="L912" s="9"/>
      <c r="M91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1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1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12" s="140">
        <f>ACOMPANHAMENTO_04[[#This Row],[QUANT]]</f>
        <v>0</v>
      </c>
    </row>
    <row r="913" spans="2:16" x14ac:dyDescent="0.25">
      <c r="B913" s="140" t="str">
        <f>IF(ACOMPANHAMENTO_04[[#This Row],[MAT]]="","",COUNTA($C$8:C913))</f>
        <v/>
      </c>
      <c r="C913" s="3"/>
      <c r="D913" s="28" t="str">
        <f>IFERROR(VLOOKUP(ACOMPANHAMENTO_04[[#This Row],[MAT]],FUNCIONARIOS[],3,FALSE),"")</f>
        <v/>
      </c>
      <c r="E913" s="28" t="str">
        <f>IFERROR(VLOOKUP(ACOMPANHAMENTO_04[[#This Row],[MAT]],FUNCIONARIOS[],4,FALSE),"")</f>
        <v/>
      </c>
      <c r="F913" s="8"/>
      <c r="G913" s="7"/>
      <c r="H913" s="28" t="str">
        <f>IFERROR(VLOOKUP(ACOMPANHAMENTO_04[[#This Row],[COD.S]],TABELA_PRODUÇÃO[[COD]:[SERVIÇOS]],3,FALSE),"")</f>
        <v/>
      </c>
      <c r="I913" s="28" t="str">
        <f>IFERROR(VLOOKUP(ACOMPANHAMENTO_04[[#This Row],[COD.S]],TABELA_PRODUÇÃO[[COD]:[UND.]],4,FALSE),"")</f>
        <v/>
      </c>
      <c r="J913" s="141"/>
      <c r="K913" s="58"/>
      <c r="L913" s="9"/>
      <c r="M91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1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1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13" s="140">
        <f>ACOMPANHAMENTO_04[[#This Row],[QUANT]]</f>
        <v>0</v>
      </c>
    </row>
    <row r="914" spans="2:16" x14ac:dyDescent="0.25">
      <c r="B914" s="140" t="str">
        <f>IF(ACOMPANHAMENTO_04[[#This Row],[MAT]]="","",COUNTA($C$8:C914))</f>
        <v/>
      </c>
      <c r="C914" s="3"/>
      <c r="D914" s="28" t="str">
        <f>IFERROR(VLOOKUP(ACOMPANHAMENTO_04[[#This Row],[MAT]],FUNCIONARIOS[],3,FALSE),"")</f>
        <v/>
      </c>
      <c r="E914" s="28" t="str">
        <f>IFERROR(VLOOKUP(ACOMPANHAMENTO_04[[#This Row],[MAT]],FUNCIONARIOS[],4,FALSE),"")</f>
        <v/>
      </c>
      <c r="F914" s="8"/>
      <c r="G914" s="7"/>
      <c r="H914" s="28" t="str">
        <f>IFERROR(VLOOKUP(ACOMPANHAMENTO_04[[#This Row],[COD.S]],TABELA_PRODUÇÃO[[COD]:[SERVIÇOS]],3,FALSE),"")</f>
        <v/>
      </c>
      <c r="I914" s="28" t="str">
        <f>IFERROR(VLOOKUP(ACOMPANHAMENTO_04[[#This Row],[COD.S]],TABELA_PRODUÇÃO[[COD]:[UND.]],4,FALSE),"")</f>
        <v/>
      </c>
      <c r="J914" s="141"/>
      <c r="K914" s="58"/>
      <c r="L914" s="9"/>
      <c r="M91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1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1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14" s="140">
        <f>ACOMPANHAMENTO_04[[#This Row],[QUANT]]</f>
        <v>0</v>
      </c>
    </row>
    <row r="915" spans="2:16" x14ac:dyDescent="0.25">
      <c r="B915" s="140" t="str">
        <f>IF(ACOMPANHAMENTO_04[[#This Row],[MAT]]="","",COUNTA($C$8:C915))</f>
        <v/>
      </c>
      <c r="C915" s="3"/>
      <c r="D915" s="28" t="str">
        <f>IFERROR(VLOOKUP(ACOMPANHAMENTO_04[[#This Row],[MAT]],FUNCIONARIOS[],3,FALSE),"")</f>
        <v/>
      </c>
      <c r="E915" s="28" t="str">
        <f>IFERROR(VLOOKUP(ACOMPANHAMENTO_04[[#This Row],[MAT]],FUNCIONARIOS[],4,FALSE),"")</f>
        <v/>
      </c>
      <c r="F915" s="8"/>
      <c r="G915" s="7"/>
      <c r="H915" s="28" t="str">
        <f>IFERROR(VLOOKUP(ACOMPANHAMENTO_04[[#This Row],[COD.S]],TABELA_PRODUÇÃO[[COD]:[SERVIÇOS]],3,FALSE),"")</f>
        <v/>
      </c>
      <c r="I915" s="28" t="str">
        <f>IFERROR(VLOOKUP(ACOMPANHAMENTO_04[[#This Row],[COD.S]],TABELA_PRODUÇÃO[[COD]:[UND.]],4,FALSE),"")</f>
        <v/>
      </c>
      <c r="J915" s="141"/>
      <c r="K915" s="58"/>
      <c r="L915" s="9"/>
      <c r="M91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1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1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15" s="140">
        <f>ACOMPANHAMENTO_04[[#This Row],[QUANT]]</f>
        <v>0</v>
      </c>
    </row>
    <row r="916" spans="2:16" x14ac:dyDescent="0.25">
      <c r="B916" s="140" t="str">
        <f>IF(ACOMPANHAMENTO_04[[#This Row],[MAT]]="","",COUNTA($C$8:C916))</f>
        <v/>
      </c>
      <c r="C916" s="3"/>
      <c r="D916" s="28" t="str">
        <f>IFERROR(VLOOKUP(ACOMPANHAMENTO_04[[#This Row],[MAT]],FUNCIONARIOS[],3,FALSE),"")</f>
        <v/>
      </c>
      <c r="E916" s="28" t="str">
        <f>IFERROR(VLOOKUP(ACOMPANHAMENTO_04[[#This Row],[MAT]],FUNCIONARIOS[],4,FALSE),"")</f>
        <v/>
      </c>
      <c r="F916" s="8"/>
      <c r="G916" s="7"/>
      <c r="H916" s="28" t="str">
        <f>IFERROR(VLOOKUP(ACOMPANHAMENTO_04[[#This Row],[COD.S]],TABELA_PRODUÇÃO[[COD]:[SERVIÇOS]],3,FALSE),"")</f>
        <v/>
      </c>
      <c r="I916" s="28" t="str">
        <f>IFERROR(VLOOKUP(ACOMPANHAMENTO_04[[#This Row],[COD.S]],TABELA_PRODUÇÃO[[COD]:[UND.]],4,FALSE),"")</f>
        <v/>
      </c>
      <c r="J916" s="141"/>
      <c r="K916" s="58"/>
      <c r="L916" s="9"/>
      <c r="M91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1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1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16" s="140">
        <f>ACOMPANHAMENTO_04[[#This Row],[QUANT]]</f>
        <v>0</v>
      </c>
    </row>
    <row r="917" spans="2:16" x14ac:dyDescent="0.25">
      <c r="B917" s="140" t="str">
        <f>IF(ACOMPANHAMENTO_04[[#This Row],[MAT]]="","",COUNTA($C$8:C917))</f>
        <v/>
      </c>
      <c r="C917" s="3"/>
      <c r="D917" s="28" t="str">
        <f>IFERROR(VLOOKUP(ACOMPANHAMENTO_04[[#This Row],[MAT]],FUNCIONARIOS[],3,FALSE),"")</f>
        <v/>
      </c>
      <c r="E917" s="28" t="str">
        <f>IFERROR(VLOOKUP(ACOMPANHAMENTO_04[[#This Row],[MAT]],FUNCIONARIOS[],4,FALSE),"")</f>
        <v/>
      </c>
      <c r="F917" s="8"/>
      <c r="G917" s="7"/>
      <c r="H917" s="28" t="str">
        <f>IFERROR(VLOOKUP(ACOMPANHAMENTO_04[[#This Row],[COD.S]],TABELA_PRODUÇÃO[[COD]:[SERVIÇOS]],3,FALSE),"")</f>
        <v/>
      </c>
      <c r="I917" s="28" t="str">
        <f>IFERROR(VLOOKUP(ACOMPANHAMENTO_04[[#This Row],[COD.S]],TABELA_PRODUÇÃO[[COD]:[UND.]],4,FALSE),"")</f>
        <v/>
      </c>
      <c r="J917" s="141"/>
      <c r="K917" s="58"/>
      <c r="L917" s="9"/>
      <c r="M91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1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1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17" s="140">
        <f>ACOMPANHAMENTO_04[[#This Row],[QUANT]]</f>
        <v>0</v>
      </c>
    </row>
    <row r="918" spans="2:16" x14ac:dyDescent="0.25">
      <c r="B918" s="140" t="str">
        <f>IF(ACOMPANHAMENTO_04[[#This Row],[MAT]]="","",COUNTA($C$8:C918))</f>
        <v/>
      </c>
      <c r="C918" s="3"/>
      <c r="D918" s="28" t="str">
        <f>IFERROR(VLOOKUP(ACOMPANHAMENTO_04[[#This Row],[MAT]],FUNCIONARIOS[],3,FALSE),"")</f>
        <v/>
      </c>
      <c r="E918" s="28" t="str">
        <f>IFERROR(VLOOKUP(ACOMPANHAMENTO_04[[#This Row],[MAT]],FUNCIONARIOS[],4,FALSE),"")</f>
        <v/>
      </c>
      <c r="F918" s="8"/>
      <c r="G918" s="7"/>
      <c r="H918" s="28" t="str">
        <f>IFERROR(VLOOKUP(ACOMPANHAMENTO_04[[#This Row],[COD.S]],TABELA_PRODUÇÃO[[COD]:[SERVIÇOS]],3,FALSE),"")</f>
        <v/>
      </c>
      <c r="I918" s="28" t="str">
        <f>IFERROR(VLOOKUP(ACOMPANHAMENTO_04[[#This Row],[COD.S]],TABELA_PRODUÇÃO[[COD]:[UND.]],4,FALSE),"")</f>
        <v/>
      </c>
      <c r="J918" s="141"/>
      <c r="K918" s="58"/>
      <c r="L918" s="9"/>
      <c r="M91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1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1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18" s="140">
        <f>ACOMPANHAMENTO_04[[#This Row],[QUANT]]</f>
        <v>0</v>
      </c>
    </row>
    <row r="919" spans="2:16" x14ac:dyDescent="0.25">
      <c r="B919" s="140" t="str">
        <f>IF(ACOMPANHAMENTO_04[[#This Row],[MAT]]="","",COUNTA($C$8:C919))</f>
        <v/>
      </c>
      <c r="C919" s="3"/>
      <c r="D919" s="28" t="str">
        <f>IFERROR(VLOOKUP(ACOMPANHAMENTO_04[[#This Row],[MAT]],FUNCIONARIOS[],3,FALSE),"")</f>
        <v/>
      </c>
      <c r="E919" s="28" t="str">
        <f>IFERROR(VLOOKUP(ACOMPANHAMENTO_04[[#This Row],[MAT]],FUNCIONARIOS[],4,FALSE),"")</f>
        <v/>
      </c>
      <c r="F919" s="8"/>
      <c r="G919" s="7"/>
      <c r="H919" s="28" t="str">
        <f>IFERROR(VLOOKUP(ACOMPANHAMENTO_04[[#This Row],[COD.S]],TABELA_PRODUÇÃO[[COD]:[SERVIÇOS]],3,FALSE),"")</f>
        <v/>
      </c>
      <c r="I919" s="28" t="str">
        <f>IFERROR(VLOOKUP(ACOMPANHAMENTO_04[[#This Row],[COD.S]],TABELA_PRODUÇÃO[[COD]:[UND.]],4,FALSE),"")</f>
        <v/>
      </c>
      <c r="J919" s="141"/>
      <c r="K919" s="58"/>
      <c r="L919" s="9"/>
      <c r="M91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1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1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19" s="140">
        <f>ACOMPANHAMENTO_04[[#This Row],[QUANT]]</f>
        <v>0</v>
      </c>
    </row>
    <row r="920" spans="2:16" x14ac:dyDescent="0.25">
      <c r="B920" s="140" t="str">
        <f>IF(ACOMPANHAMENTO_04[[#This Row],[MAT]]="","",COUNTA($C$8:C920))</f>
        <v/>
      </c>
      <c r="C920" s="3"/>
      <c r="D920" s="28" t="str">
        <f>IFERROR(VLOOKUP(ACOMPANHAMENTO_04[[#This Row],[MAT]],FUNCIONARIOS[],3,FALSE),"")</f>
        <v/>
      </c>
      <c r="E920" s="28" t="str">
        <f>IFERROR(VLOOKUP(ACOMPANHAMENTO_04[[#This Row],[MAT]],FUNCIONARIOS[],4,FALSE),"")</f>
        <v/>
      </c>
      <c r="F920" s="8"/>
      <c r="G920" s="7"/>
      <c r="H920" s="28" t="str">
        <f>IFERROR(VLOOKUP(ACOMPANHAMENTO_04[[#This Row],[COD.S]],TABELA_PRODUÇÃO[[COD]:[SERVIÇOS]],3,FALSE),"")</f>
        <v/>
      </c>
      <c r="I920" s="28" t="str">
        <f>IFERROR(VLOOKUP(ACOMPANHAMENTO_04[[#This Row],[COD.S]],TABELA_PRODUÇÃO[[COD]:[UND.]],4,FALSE),"")</f>
        <v/>
      </c>
      <c r="J920" s="141"/>
      <c r="K920" s="58"/>
      <c r="L920" s="9"/>
      <c r="M92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2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2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20" s="140">
        <f>ACOMPANHAMENTO_04[[#This Row],[QUANT]]</f>
        <v>0</v>
      </c>
    </row>
    <row r="921" spans="2:16" x14ac:dyDescent="0.25">
      <c r="B921" s="140" t="str">
        <f>IF(ACOMPANHAMENTO_04[[#This Row],[MAT]]="","",COUNTA($C$8:C921))</f>
        <v/>
      </c>
      <c r="C921" s="3"/>
      <c r="D921" s="28" t="str">
        <f>IFERROR(VLOOKUP(ACOMPANHAMENTO_04[[#This Row],[MAT]],FUNCIONARIOS[],3,FALSE),"")</f>
        <v/>
      </c>
      <c r="E921" s="28" t="str">
        <f>IFERROR(VLOOKUP(ACOMPANHAMENTO_04[[#This Row],[MAT]],FUNCIONARIOS[],4,FALSE),"")</f>
        <v/>
      </c>
      <c r="F921" s="8"/>
      <c r="G921" s="7"/>
      <c r="H921" s="28" t="str">
        <f>IFERROR(VLOOKUP(ACOMPANHAMENTO_04[[#This Row],[COD.S]],TABELA_PRODUÇÃO[[COD]:[SERVIÇOS]],3,FALSE),"")</f>
        <v/>
      </c>
      <c r="I921" s="28" t="str">
        <f>IFERROR(VLOOKUP(ACOMPANHAMENTO_04[[#This Row],[COD.S]],TABELA_PRODUÇÃO[[COD]:[UND.]],4,FALSE),"")</f>
        <v/>
      </c>
      <c r="J921" s="141"/>
      <c r="K921" s="58"/>
      <c r="L921" s="9"/>
      <c r="M92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2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2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21" s="140">
        <f>ACOMPANHAMENTO_04[[#This Row],[QUANT]]</f>
        <v>0</v>
      </c>
    </row>
    <row r="922" spans="2:16" x14ac:dyDescent="0.25">
      <c r="B922" s="140" t="str">
        <f>IF(ACOMPANHAMENTO_04[[#This Row],[MAT]]="","",COUNTA($C$8:C922))</f>
        <v/>
      </c>
      <c r="C922" s="3"/>
      <c r="D922" s="28" t="str">
        <f>IFERROR(VLOOKUP(ACOMPANHAMENTO_04[[#This Row],[MAT]],FUNCIONARIOS[],3,FALSE),"")</f>
        <v/>
      </c>
      <c r="E922" s="28" t="str">
        <f>IFERROR(VLOOKUP(ACOMPANHAMENTO_04[[#This Row],[MAT]],FUNCIONARIOS[],4,FALSE),"")</f>
        <v/>
      </c>
      <c r="F922" s="8"/>
      <c r="G922" s="7"/>
      <c r="H922" s="28" t="str">
        <f>IFERROR(VLOOKUP(ACOMPANHAMENTO_04[[#This Row],[COD.S]],TABELA_PRODUÇÃO[[COD]:[SERVIÇOS]],3,FALSE),"")</f>
        <v/>
      </c>
      <c r="I922" s="28" t="str">
        <f>IFERROR(VLOOKUP(ACOMPANHAMENTO_04[[#This Row],[COD.S]],TABELA_PRODUÇÃO[[COD]:[UND.]],4,FALSE),"")</f>
        <v/>
      </c>
      <c r="J922" s="141"/>
      <c r="K922" s="58"/>
      <c r="L922" s="9"/>
      <c r="M92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2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2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22" s="140">
        <f>ACOMPANHAMENTO_04[[#This Row],[QUANT]]</f>
        <v>0</v>
      </c>
    </row>
    <row r="923" spans="2:16" x14ac:dyDescent="0.25">
      <c r="B923" s="140" t="str">
        <f>IF(ACOMPANHAMENTO_04[[#This Row],[MAT]]="","",COUNTA($C$8:C923))</f>
        <v/>
      </c>
      <c r="C923" s="3"/>
      <c r="D923" s="28" t="str">
        <f>IFERROR(VLOOKUP(ACOMPANHAMENTO_04[[#This Row],[MAT]],FUNCIONARIOS[],3,FALSE),"")</f>
        <v/>
      </c>
      <c r="E923" s="28" t="str">
        <f>IFERROR(VLOOKUP(ACOMPANHAMENTO_04[[#This Row],[MAT]],FUNCIONARIOS[],4,FALSE),"")</f>
        <v/>
      </c>
      <c r="F923" s="8"/>
      <c r="G923" s="7"/>
      <c r="H923" s="28" t="str">
        <f>IFERROR(VLOOKUP(ACOMPANHAMENTO_04[[#This Row],[COD.S]],TABELA_PRODUÇÃO[[COD]:[SERVIÇOS]],3,FALSE),"")</f>
        <v/>
      </c>
      <c r="I923" s="28" t="str">
        <f>IFERROR(VLOOKUP(ACOMPANHAMENTO_04[[#This Row],[COD.S]],TABELA_PRODUÇÃO[[COD]:[UND.]],4,FALSE),"")</f>
        <v/>
      </c>
      <c r="J923" s="141"/>
      <c r="K923" s="58"/>
      <c r="L923" s="9"/>
      <c r="M92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2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2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23" s="140">
        <f>ACOMPANHAMENTO_04[[#This Row],[QUANT]]</f>
        <v>0</v>
      </c>
    </row>
    <row r="924" spans="2:16" x14ac:dyDescent="0.25">
      <c r="B924" s="140" t="str">
        <f>IF(ACOMPANHAMENTO_04[[#This Row],[MAT]]="","",COUNTA($C$8:C924))</f>
        <v/>
      </c>
      <c r="C924" s="3"/>
      <c r="D924" s="28" t="str">
        <f>IFERROR(VLOOKUP(ACOMPANHAMENTO_04[[#This Row],[MAT]],FUNCIONARIOS[],3,FALSE),"")</f>
        <v/>
      </c>
      <c r="E924" s="28" t="str">
        <f>IFERROR(VLOOKUP(ACOMPANHAMENTO_04[[#This Row],[MAT]],FUNCIONARIOS[],4,FALSE),"")</f>
        <v/>
      </c>
      <c r="F924" s="8"/>
      <c r="G924" s="7"/>
      <c r="H924" s="28" t="str">
        <f>IFERROR(VLOOKUP(ACOMPANHAMENTO_04[[#This Row],[COD.S]],TABELA_PRODUÇÃO[[COD]:[SERVIÇOS]],3,FALSE),"")</f>
        <v/>
      </c>
      <c r="I924" s="28" t="str">
        <f>IFERROR(VLOOKUP(ACOMPANHAMENTO_04[[#This Row],[COD.S]],TABELA_PRODUÇÃO[[COD]:[UND.]],4,FALSE),"")</f>
        <v/>
      </c>
      <c r="J924" s="141"/>
      <c r="K924" s="58"/>
      <c r="L924" s="9"/>
      <c r="M92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2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2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24" s="140">
        <f>ACOMPANHAMENTO_04[[#This Row],[QUANT]]</f>
        <v>0</v>
      </c>
    </row>
    <row r="925" spans="2:16" x14ac:dyDescent="0.25">
      <c r="B925" s="140" t="str">
        <f>IF(ACOMPANHAMENTO_04[[#This Row],[MAT]]="","",COUNTA($C$8:C925))</f>
        <v/>
      </c>
      <c r="C925" s="3"/>
      <c r="D925" s="28" t="str">
        <f>IFERROR(VLOOKUP(ACOMPANHAMENTO_04[[#This Row],[MAT]],FUNCIONARIOS[],3,FALSE),"")</f>
        <v/>
      </c>
      <c r="E925" s="28" t="str">
        <f>IFERROR(VLOOKUP(ACOMPANHAMENTO_04[[#This Row],[MAT]],FUNCIONARIOS[],4,FALSE),"")</f>
        <v/>
      </c>
      <c r="F925" s="8"/>
      <c r="G925" s="7"/>
      <c r="H925" s="28" t="str">
        <f>IFERROR(VLOOKUP(ACOMPANHAMENTO_04[[#This Row],[COD.S]],TABELA_PRODUÇÃO[[COD]:[SERVIÇOS]],3,FALSE),"")</f>
        <v/>
      </c>
      <c r="I925" s="28" t="str">
        <f>IFERROR(VLOOKUP(ACOMPANHAMENTO_04[[#This Row],[COD.S]],TABELA_PRODUÇÃO[[COD]:[UND.]],4,FALSE),"")</f>
        <v/>
      </c>
      <c r="J925" s="141"/>
      <c r="K925" s="58"/>
      <c r="L925" s="9"/>
      <c r="M92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2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2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25" s="140">
        <f>ACOMPANHAMENTO_04[[#This Row],[QUANT]]</f>
        <v>0</v>
      </c>
    </row>
    <row r="926" spans="2:16" x14ac:dyDescent="0.25">
      <c r="B926" s="140" t="str">
        <f>IF(ACOMPANHAMENTO_04[[#This Row],[MAT]]="","",COUNTA($C$8:C926))</f>
        <v/>
      </c>
      <c r="C926" s="3"/>
      <c r="D926" s="28" t="str">
        <f>IFERROR(VLOOKUP(ACOMPANHAMENTO_04[[#This Row],[MAT]],FUNCIONARIOS[],3,FALSE),"")</f>
        <v/>
      </c>
      <c r="E926" s="28" t="str">
        <f>IFERROR(VLOOKUP(ACOMPANHAMENTO_04[[#This Row],[MAT]],FUNCIONARIOS[],4,FALSE),"")</f>
        <v/>
      </c>
      <c r="F926" s="8"/>
      <c r="G926" s="7"/>
      <c r="H926" s="28" t="str">
        <f>IFERROR(VLOOKUP(ACOMPANHAMENTO_04[[#This Row],[COD.S]],TABELA_PRODUÇÃO[[COD]:[SERVIÇOS]],3,FALSE),"")</f>
        <v/>
      </c>
      <c r="I926" s="28" t="str">
        <f>IFERROR(VLOOKUP(ACOMPANHAMENTO_04[[#This Row],[COD.S]],TABELA_PRODUÇÃO[[COD]:[UND.]],4,FALSE),"")</f>
        <v/>
      </c>
      <c r="J926" s="141"/>
      <c r="K926" s="58"/>
      <c r="L926" s="9"/>
      <c r="M92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2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2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26" s="140">
        <f>ACOMPANHAMENTO_04[[#This Row],[QUANT]]</f>
        <v>0</v>
      </c>
    </row>
    <row r="927" spans="2:16" x14ac:dyDescent="0.25">
      <c r="B927" s="140" t="str">
        <f>IF(ACOMPANHAMENTO_04[[#This Row],[MAT]]="","",COUNTA($C$8:C927))</f>
        <v/>
      </c>
      <c r="C927" s="3"/>
      <c r="D927" s="28" t="str">
        <f>IFERROR(VLOOKUP(ACOMPANHAMENTO_04[[#This Row],[MAT]],FUNCIONARIOS[],3,FALSE),"")</f>
        <v/>
      </c>
      <c r="E927" s="28" t="str">
        <f>IFERROR(VLOOKUP(ACOMPANHAMENTO_04[[#This Row],[MAT]],FUNCIONARIOS[],4,FALSE),"")</f>
        <v/>
      </c>
      <c r="F927" s="8"/>
      <c r="G927" s="7"/>
      <c r="H927" s="28" t="str">
        <f>IFERROR(VLOOKUP(ACOMPANHAMENTO_04[[#This Row],[COD.S]],TABELA_PRODUÇÃO[[COD]:[SERVIÇOS]],3,FALSE),"")</f>
        <v/>
      </c>
      <c r="I927" s="28" t="str">
        <f>IFERROR(VLOOKUP(ACOMPANHAMENTO_04[[#This Row],[COD.S]],TABELA_PRODUÇÃO[[COD]:[UND.]],4,FALSE),"")</f>
        <v/>
      </c>
      <c r="J927" s="141"/>
      <c r="K927" s="58"/>
      <c r="L927" s="9"/>
      <c r="M92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2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2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27" s="140">
        <f>ACOMPANHAMENTO_04[[#This Row],[QUANT]]</f>
        <v>0</v>
      </c>
    </row>
    <row r="928" spans="2:16" x14ac:dyDescent="0.25">
      <c r="B928" s="140" t="str">
        <f>IF(ACOMPANHAMENTO_04[[#This Row],[MAT]]="","",COUNTA($C$8:C928))</f>
        <v/>
      </c>
      <c r="C928" s="3"/>
      <c r="D928" s="28" t="str">
        <f>IFERROR(VLOOKUP(ACOMPANHAMENTO_04[[#This Row],[MAT]],FUNCIONARIOS[],3,FALSE),"")</f>
        <v/>
      </c>
      <c r="E928" s="28" t="str">
        <f>IFERROR(VLOOKUP(ACOMPANHAMENTO_04[[#This Row],[MAT]],FUNCIONARIOS[],4,FALSE),"")</f>
        <v/>
      </c>
      <c r="F928" s="8"/>
      <c r="G928" s="7"/>
      <c r="H928" s="28" t="str">
        <f>IFERROR(VLOOKUP(ACOMPANHAMENTO_04[[#This Row],[COD.S]],TABELA_PRODUÇÃO[[COD]:[SERVIÇOS]],3,FALSE),"")</f>
        <v/>
      </c>
      <c r="I928" s="28" t="str">
        <f>IFERROR(VLOOKUP(ACOMPANHAMENTO_04[[#This Row],[COD.S]],TABELA_PRODUÇÃO[[COD]:[UND.]],4,FALSE),"")</f>
        <v/>
      </c>
      <c r="J928" s="141"/>
      <c r="K928" s="58"/>
      <c r="L928" s="9"/>
      <c r="M92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2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2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28" s="140">
        <f>ACOMPANHAMENTO_04[[#This Row],[QUANT]]</f>
        <v>0</v>
      </c>
    </row>
    <row r="929" spans="2:16" x14ac:dyDescent="0.25">
      <c r="B929" s="140" t="str">
        <f>IF(ACOMPANHAMENTO_04[[#This Row],[MAT]]="","",COUNTA($C$8:C929))</f>
        <v/>
      </c>
      <c r="C929" s="3"/>
      <c r="D929" s="28" t="str">
        <f>IFERROR(VLOOKUP(ACOMPANHAMENTO_04[[#This Row],[MAT]],FUNCIONARIOS[],3,FALSE),"")</f>
        <v/>
      </c>
      <c r="E929" s="28" t="str">
        <f>IFERROR(VLOOKUP(ACOMPANHAMENTO_04[[#This Row],[MAT]],FUNCIONARIOS[],4,FALSE),"")</f>
        <v/>
      </c>
      <c r="F929" s="8"/>
      <c r="G929" s="7"/>
      <c r="H929" s="28" t="str">
        <f>IFERROR(VLOOKUP(ACOMPANHAMENTO_04[[#This Row],[COD.S]],TABELA_PRODUÇÃO[[COD]:[SERVIÇOS]],3,FALSE),"")</f>
        <v/>
      </c>
      <c r="I929" s="28" t="str">
        <f>IFERROR(VLOOKUP(ACOMPANHAMENTO_04[[#This Row],[COD.S]],TABELA_PRODUÇÃO[[COD]:[UND.]],4,FALSE),"")</f>
        <v/>
      </c>
      <c r="J929" s="141"/>
      <c r="K929" s="58"/>
      <c r="L929" s="9"/>
      <c r="M92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2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2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29" s="140">
        <f>ACOMPANHAMENTO_04[[#This Row],[QUANT]]</f>
        <v>0</v>
      </c>
    </row>
    <row r="930" spans="2:16" x14ac:dyDescent="0.25">
      <c r="B930" s="140" t="str">
        <f>IF(ACOMPANHAMENTO_04[[#This Row],[MAT]]="","",COUNTA($C$8:C930))</f>
        <v/>
      </c>
      <c r="C930" s="3"/>
      <c r="D930" s="28" t="str">
        <f>IFERROR(VLOOKUP(ACOMPANHAMENTO_04[[#This Row],[MAT]],FUNCIONARIOS[],3,FALSE),"")</f>
        <v/>
      </c>
      <c r="E930" s="28" t="str">
        <f>IFERROR(VLOOKUP(ACOMPANHAMENTO_04[[#This Row],[MAT]],FUNCIONARIOS[],4,FALSE),"")</f>
        <v/>
      </c>
      <c r="F930" s="8"/>
      <c r="G930" s="7"/>
      <c r="H930" s="28" t="str">
        <f>IFERROR(VLOOKUP(ACOMPANHAMENTO_04[[#This Row],[COD.S]],TABELA_PRODUÇÃO[[COD]:[SERVIÇOS]],3,FALSE),"")</f>
        <v/>
      </c>
      <c r="I930" s="28" t="str">
        <f>IFERROR(VLOOKUP(ACOMPANHAMENTO_04[[#This Row],[COD.S]],TABELA_PRODUÇÃO[[COD]:[UND.]],4,FALSE),"")</f>
        <v/>
      </c>
      <c r="J930" s="141"/>
      <c r="K930" s="58"/>
      <c r="L930" s="9"/>
      <c r="M93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3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3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30" s="140">
        <f>ACOMPANHAMENTO_04[[#This Row],[QUANT]]</f>
        <v>0</v>
      </c>
    </row>
    <row r="931" spans="2:16" x14ac:dyDescent="0.25">
      <c r="B931" s="140" t="str">
        <f>IF(ACOMPANHAMENTO_04[[#This Row],[MAT]]="","",COUNTA($C$8:C931))</f>
        <v/>
      </c>
      <c r="C931" s="3"/>
      <c r="D931" s="28" t="str">
        <f>IFERROR(VLOOKUP(ACOMPANHAMENTO_04[[#This Row],[MAT]],FUNCIONARIOS[],3,FALSE),"")</f>
        <v/>
      </c>
      <c r="E931" s="28" t="str">
        <f>IFERROR(VLOOKUP(ACOMPANHAMENTO_04[[#This Row],[MAT]],FUNCIONARIOS[],4,FALSE),"")</f>
        <v/>
      </c>
      <c r="F931" s="8"/>
      <c r="G931" s="7"/>
      <c r="H931" s="28" t="str">
        <f>IFERROR(VLOOKUP(ACOMPANHAMENTO_04[[#This Row],[COD.S]],TABELA_PRODUÇÃO[[COD]:[SERVIÇOS]],3,FALSE),"")</f>
        <v/>
      </c>
      <c r="I931" s="28" t="str">
        <f>IFERROR(VLOOKUP(ACOMPANHAMENTO_04[[#This Row],[COD.S]],TABELA_PRODUÇÃO[[COD]:[UND.]],4,FALSE),"")</f>
        <v/>
      </c>
      <c r="J931" s="141"/>
      <c r="K931" s="58"/>
      <c r="L931" s="9"/>
      <c r="M93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3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3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31" s="140">
        <f>ACOMPANHAMENTO_04[[#This Row],[QUANT]]</f>
        <v>0</v>
      </c>
    </row>
    <row r="932" spans="2:16" x14ac:dyDescent="0.25">
      <c r="B932" s="140" t="str">
        <f>IF(ACOMPANHAMENTO_04[[#This Row],[MAT]]="","",COUNTA($C$8:C932))</f>
        <v/>
      </c>
      <c r="C932" s="3"/>
      <c r="D932" s="28" t="str">
        <f>IFERROR(VLOOKUP(ACOMPANHAMENTO_04[[#This Row],[MAT]],FUNCIONARIOS[],3,FALSE),"")</f>
        <v/>
      </c>
      <c r="E932" s="28" t="str">
        <f>IFERROR(VLOOKUP(ACOMPANHAMENTO_04[[#This Row],[MAT]],FUNCIONARIOS[],4,FALSE),"")</f>
        <v/>
      </c>
      <c r="F932" s="8"/>
      <c r="G932" s="7"/>
      <c r="H932" s="28" t="str">
        <f>IFERROR(VLOOKUP(ACOMPANHAMENTO_04[[#This Row],[COD.S]],TABELA_PRODUÇÃO[[COD]:[SERVIÇOS]],3,FALSE),"")</f>
        <v/>
      </c>
      <c r="I932" s="28" t="str">
        <f>IFERROR(VLOOKUP(ACOMPANHAMENTO_04[[#This Row],[COD.S]],TABELA_PRODUÇÃO[[COD]:[UND.]],4,FALSE),"")</f>
        <v/>
      </c>
      <c r="J932" s="141"/>
      <c r="K932" s="58"/>
      <c r="L932" s="9"/>
      <c r="M93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3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3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32" s="140">
        <f>ACOMPANHAMENTO_04[[#This Row],[QUANT]]</f>
        <v>0</v>
      </c>
    </row>
    <row r="933" spans="2:16" x14ac:dyDescent="0.25">
      <c r="B933" s="140" t="str">
        <f>IF(ACOMPANHAMENTO_04[[#This Row],[MAT]]="","",COUNTA($C$8:C933))</f>
        <v/>
      </c>
      <c r="C933" s="3"/>
      <c r="D933" s="28" t="str">
        <f>IFERROR(VLOOKUP(ACOMPANHAMENTO_04[[#This Row],[MAT]],FUNCIONARIOS[],3,FALSE),"")</f>
        <v/>
      </c>
      <c r="E933" s="28" t="str">
        <f>IFERROR(VLOOKUP(ACOMPANHAMENTO_04[[#This Row],[MAT]],FUNCIONARIOS[],4,FALSE),"")</f>
        <v/>
      </c>
      <c r="F933" s="8"/>
      <c r="G933" s="7"/>
      <c r="H933" s="28" t="str">
        <f>IFERROR(VLOOKUP(ACOMPANHAMENTO_04[[#This Row],[COD.S]],TABELA_PRODUÇÃO[[COD]:[SERVIÇOS]],3,FALSE),"")</f>
        <v/>
      </c>
      <c r="I933" s="28" t="str">
        <f>IFERROR(VLOOKUP(ACOMPANHAMENTO_04[[#This Row],[COD.S]],TABELA_PRODUÇÃO[[COD]:[UND.]],4,FALSE),"")</f>
        <v/>
      </c>
      <c r="J933" s="141"/>
      <c r="K933" s="58"/>
      <c r="L933" s="9"/>
      <c r="M93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3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3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33" s="140">
        <f>ACOMPANHAMENTO_04[[#This Row],[QUANT]]</f>
        <v>0</v>
      </c>
    </row>
    <row r="934" spans="2:16" x14ac:dyDescent="0.25">
      <c r="B934" s="140" t="str">
        <f>IF(ACOMPANHAMENTO_04[[#This Row],[MAT]]="","",COUNTA($C$8:C934))</f>
        <v/>
      </c>
      <c r="C934" s="3"/>
      <c r="D934" s="28" t="str">
        <f>IFERROR(VLOOKUP(ACOMPANHAMENTO_04[[#This Row],[MAT]],FUNCIONARIOS[],3,FALSE),"")</f>
        <v/>
      </c>
      <c r="E934" s="28" t="str">
        <f>IFERROR(VLOOKUP(ACOMPANHAMENTO_04[[#This Row],[MAT]],FUNCIONARIOS[],4,FALSE),"")</f>
        <v/>
      </c>
      <c r="F934" s="8"/>
      <c r="G934" s="7"/>
      <c r="H934" s="28" t="str">
        <f>IFERROR(VLOOKUP(ACOMPANHAMENTO_04[[#This Row],[COD.S]],TABELA_PRODUÇÃO[[COD]:[SERVIÇOS]],3,FALSE),"")</f>
        <v/>
      </c>
      <c r="I934" s="28" t="str">
        <f>IFERROR(VLOOKUP(ACOMPANHAMENTO_04[[#This Row],[COD.S]],TABELA_PRODUÇÃO[[COD]:[UND.]],4,FALSE),"")</f>
        <v/>
      </c>
      <c r="J934" s="141"/>
      <c r="K934" s="58"/>
      <c r="L934" s="9"/>
      <c r="M93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3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3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34" s="140">
        <f>ACOMPANHAMENTO_04[[#This Row],[QUANT]]</f>
        <v>0</v>
      </c>
    </row>
    <row r="935" spans="2:16" x14ac:dyDescent="0.25">
      <c r="B935" s="140" t="str">
        <f>IF(ACOMPANHAMENTO_04[[#This Row],[MAT]]="","",COUNTA($C$8:C935))</f>
        <v/>
      </c>
      <c r="C935" s="3"/>
      <c r="D935" s="28" t="str">
        <f>IFERROR(VLOOKUP(ACOMPANHAMENTO_04[[#This Row],[MAT]],FUNCIONARIOS[],3,FALSE),"")</f>
        <v/>
      </c>
      <c r="E935" s="28" t="str">
        <f>IFERROR(VLOOKUP(ACOMPANHAMENTO_04[[#This Row],[MAT]],FUNCIONARIOS[],4,FALSE),"")</f>
        <v/>
      </c>
      <c r="F935" s="8"/>
      <c r="G935" s="7"/>
      <c r="H935" s="28" t="str">
        <f>IFERROR(VLOOKUP(ACOMPANHAMENTO_04[[#This Row],[COD.S]],TABELA_PRODUÇÃO[[COD]:[SERVIÇOS]],3,FALSE),"")</f>
        <v/>
      </c>
      <c r="I935" s="28" t="str">
        <f>IFERROR(VLOOKUP(ACOMPANHAMENTO_04[[#This Row],[COD.S]],TABELA_PRODUÇÃO[[COD]:[UND.]],4,FALSE),"")</f>
        <v/>
      </c>
      <c r="J935" s="141"/>
      <c r="K935" s="58"/>
      <c r="L935" s="9"/>
      <c r="M93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3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3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35" s="140">
        <f>ACOMPANHAMENTO_04[[#This Row],[QUANT]]</f>
        <v>0</v>
      </c>
    </row>
    <row r="936" spans="2:16" x14ac:dyDescent="0.25">
      <c r="B936" s="140" t="str">
        <f>IF(ACOMPANHAMENTO_04[[#This Row],[MAT]]="","",COUNTA($C$8:C936))</f>
        <v/>
      </c>
      <c r="C936" s="3"/>
      <c r="D936" s="28" t="str">
        <f>IFERROR(VLOOKUP(ACOMPANHAMENTO_04[[#This Row],[MAT]],FUNCIONARIOS[],3,FALSE),"")</f>
        <v/>
      </c>
      <c r="E936" s="28" t="str">
        <f>IFERROR(VLOOKUP(ACOMPANHAMENTO_04[[#This Row],[MAT]],FUNCIONARIOS[],4,FALSE),"")</f>
        <v/>
      </c>
      <c r="F936" s="8"/>
      <c r="G936" s="7"/>
      <c r="H936" s="28" t="str">
        <f>IFERROR(VLOOKUP(ACOMPANHAMENTO_04[[#This Row],[COD.S]],TABELA_PRODUÇÃO[[COD]:[SERVIÇOS]],3,FALSE),"")</f>
        <v/>
      </c>
      <c r="I936" s="28" t="str">
        <f>IFERROR(VLOOKUP(ACOMPANHAMENTO_04[[#This Row],[COD.S]],TABELA_PRODUÇÃO[[COD]:[UND.]],4,FALSE),"")</f>
        <v/>
      </c>
      <c r="J936" s="141"/>
      <c r="K936" s="58"/>
      <c r="L936" s="9"/>
      <c r="M93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3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3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36" s="140">
        <f>ACOMPANHAMENTO_04[[#This Row],[QUANT]]</f>
        <v>0</v>
      </c>
    </row>
    <row r="937" spans="2:16" x14ac:dyDescent="0.25">
      <c r="B937" s="140" t="str">
        <f>IF(ACOMPANHAMENTO_04[[#This Row],[MAT]]="","",COUNTA($C$8:C937))</f>
        <v/>
      </c>
      <c r="C937" s="3"/>
      <c r="D937" s="28" t="str">
        <f>IFERROR(VLOOKUP(ACOMPANHAMENTO_04[[#This Row],[MAT]],FUNCIONARIOS[],3,FALSE),"")</f>
        <v/>
      </c>
      <c r="E937" s="28" t="str">
        <f>IFERROR(VLOOKUP(ACOMPANHAMENTO_04[[#This Row],[MAT]],FUNCIONARIOS[],4,FALSE),"")</f>
        <v/>
      </c>
      <c r="F937" s="8"/>
      <c r="G937" s="7"/>
      <c r="H937" s="28" t="str">
        <f>IFERROR(VLOOKUP(ACOMPANHAMENTO_04[[#This Row],[COD.S]],TABELA_PRODUÇÃO[[COD]:[SERVIÇOS]],3,FALSE),"")</f>
        <v/>
      </c>
      <c r="I937" s="28" t="str">
        <f>IFERROR(VLOOKUP(ACOMPANHAMENTO_04[[#This Row],[COD.S]],TABELA_PRODUÇÃO[[COD]:[UND.]],4,FALSE),"")</f>
        <v/>
      </c>
      <c r="J937" s="141"/>
      <c r="K937" s="58"/>
      <c r="L937" s="9"/>
      <c r="M93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3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3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37" s="140">
        <f>ACOMPANHAMENTO_04[[#This Row],[QUANT]]</f>
        <v>0</v>
      </c>
    </row>
    <row r="938" spans="2:16" x14ac:dyDescent="0.25">
      <c r="B938" s="140" t="str">
        <f>IF(ACOMPANHAMENTO_04[[#This Row],[MAT]]="","",COUNTA($C$8:C938))</f>
        <v/>
      </c>
      <c r="C938" s="3"/>
      <c r="D938" s="28" t="str">
        <f>IFERROR(VLOOKUP(ACOMPANHAMENTO_04[[#This Row],[MAT]],FUNCIONARIOS[],3,FALSE),"")</f>
        <v/>
      </c>
      <c r="E938" s="28" t="str">
        <f>IFERROR(VLOOKUP(ACOMPANHAMENTO_04[[#This Row],[MAT]],FUNCIONARIOS[],4,FALSE),"")</f>
        <v/>
      </c>
      <c r="F938" s="8"/>
      <c r="G938" s="7"/>
      <c r="H938" s="28" t="str">
        <f>IFERROR(VLOOKUP(ACOMPANHAMENTO_04[[#This Row],[COD.S]],TABELA_PRODUÇÃO[[COD]:[SERVIÇOS]],3,FALSE),"")</f>
        <v/>
      </c>
      <c r="I938" s="28" t="str">
        <f>IFERROR(VLOOKUP(ACOMPANHAMENTO_04[[#This Row],[COD.S]],TABELA_PRODUÇÃO[[COD]:[UND.]],4,FALSE),"")</f>
        <v/>
      </c>
      <c r="J938" s="141"/>
      <c r="K938" s="58"/>
      <c r="L938" s="9"/>
      <c r="M93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3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3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38" s="140">
        <f>ACOMPANHAMENTO_04[[#This Row],[QUANT]]</f>
        <v>0</v>
      </c>
    </row>
    <row r="939" spans="2:16" x14ac:dyDescent="0.25">
      <c r="B939" s="140" t="str">
        <f>IF(ACOMPANHAMENTO_04[[#This Row],[MAT]]="","",COUNTA($C$8:C939))</f>
        <v/>
      </c>
      <c r="C939" s="3"/>
      <c r="D939" s="28" t="str">
        <f>IFERROR(VLOOKUP(ACOMPANHAMENTO_04[[#This Row],[MAT]],FUNCIONARIOS[],3,FALSE),"")</f>
        <v/>
      </c>
      <c r="E939" s="28" t="str">
        <f>IFERROR(VLOOKUP(ACOMPANHAMENTO_04[[#This Row],[MAT]],FUNCIONARIOS[],4,FALSE),"")</f>
        <v/>
      </c>
      <c r="F939" s="8"/>
      <c r="G939" s="7"/>
      <c r="H939" s="28" t="str">
        <f>IFERROR(VLOOKUP(ACOMPANHAMENTO_04[[#This Row],[COD.S]],TABELA_PRODUÇÃO[[COD]:[SERVIÇOS]],3,FALSE),"")</f>
        <v/>
      </c>
      <c r="I939" s="28" t="str">
        <f>IFERROR(VLOOKUP(ACOMPANHAMENTO_04[[#This Row],[COD.S]],TABELA_PRODUÇÃO[[COD]:[UND.]],4,FALSE),"")</f>
        <v/>
      </c>
      <c r="J939" s="141"/>
      <c r="K939" s="58"/>
      <c r="L939" s="9"/>
      <c r="M93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3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3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39" s="140">
        <f>ACOMPANHAMENTO_04[[#This Row],[QUANT]]</f>
        <v>0</v>
      </c>
    </row>
    <row r="940" spans="2:16" x14ac:dyDescent="0.25">
      <c r="B940" s="140" t="str">
        <f>IF(ACOMPANHAMENTO_04[[#This Row],[MAT]]="","",COUNTA($C$8:C940))</f>
        <v/>
      </c>
      <c r="C940" s="3"/>
      <c r="D940" s="28" t="str">
        <f>IFERROR(VLOOKUP(ACOMPANHAMENTO_04[[#This Row],[MAT]],FUNCIONARIOS[],3,FALSE),"")</f>
        <v/>
      </c>
      <c r="E940" s="28" t="str">
        <f>IFERROR(VLOOKUP(ACOMPANHAMENTO_04[[#This Row],[MAT]],FUNCIONARIOS[],4,FALSE),"")</f>
        <v/>
      </c>
      <c r="F940" s="8"/>
      <c r="G940" s="7"/>
      <c r="H940" s="28" t="str">
        <f>IFERROR(VLOOKUP(ACOMPANHAMENTO_04[[#This Row],[COD.S]],TABELA_PRODUÇÃO[[COD]:[SERVIÇOS]],3,FALSE),"")</f>
        <v/>
      </c>
      <c r="I940" s="28" t="str">
        <f>IFERROR(VLOOKUP(ACOMPANHAMENTO_04[[#This Row],[COD.S]],TABELA_PRODUÇÃO[[COD]:[UND.]],4,FALSE),"")</f>
        <v/>
      </c>
      <c r="J940" s="141"/>
      <c r="K940" s="58"/>
      <c r="L940" s="9"/>
      <c r="M94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4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4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40" s="140">
        <f>ACOMPANHAMENTO_04[[#This Row],[QUANT]]</f>
        <v>0</v>
      </c>
    </row>
    <row r="941" spans="2:16" x14ac:dyDescent="0.25">
      <c r="B941" s="140" t="str">
        <f>IF(ACOMPANHAMENTO_04[[#This Row],[MAT]]="","",COUNTA($C$8:C941))</f>
        <v/>
      </c>
      <c r="C941" s="3"/>
      <c r="D941" s="28" t="str">
        <f>IFERROR(VLOOKUP(ACOMPANHAMENTO_04[[#This Row],[MAT]],FUNCIONARIOS[],3,FALSE),"")</f>
        <v/>
      </c>
      <c r="E941" s="28" t="str">
        <f>IFERROR(VLOOKUP(ACOMPANHAMENTO_04[[#This Row],[MAT]],FUNCIONARIOS[],4,FALSE),"")</f>
        <v/>
      </c>
      <c r="F941" s="8"/>
      <c r="G941" s="7"/>
      <c r="H941" s="28" t="str">
        <f>IFERROR(VLOOKUP(ACOMPANHAMENTO_04[[#This Row],[COD.S]],TABELA_PRODUÇÃO[[COD]:[SERVIÇOS]],3,FALSE),"")</f>
        <v/>
      </c>
      <c r="I941" s="28" t="str">
        <f>IFERROR(VLOOKUP(ACOMPANHAMENTO_04[[#This Row],[COD.S]],TABELA_PRODUÇÃO[[COD]:[UND.]],4,FALSE),"")</f>
        <v/>
      </c>
      <c r="J941" s="141"/>
      <c r="K941" s="58"/>
      <c r="L941" s="9"/>
      <c r="M94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4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4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41" s="140">
        <f>ACOMPANHAMENTO_04[[#This Row],[QUANT]]</f>
        <v>0</v>
      </c>
    </row>
    <row r="942" spans="2:16" x14ac:dyDescent="0.25">
      <c r="B942" s="140" t="str">
        <f>IF(ACOMPANHAMENTO_04[[#This Row],[MAT]]="","",COUNTA($C$8:C942))</f>
        <v/>
      </c>
      <c r="C942" s="3"/>
      <c r="D942" s="28" t="str">
        <f>IFERROR(VLOOKUP(ACOMPANHAMENTO_04[[#This Row],[MAT]],FUNCIONARIOS[],3,FALSE),"")</f>
        <v/>
      </c>
      <c r="E942" s="28" t="str">
        <f>IFERROR(VLOOKUP(ACOMPANHAMENTO_04[[#This Row],[MAT]],FUNCIONARIOS[],4,FALSE),"")</f>
        <v/>
      </c>
      <c r="F942" s="8"/>
      <c r="G942" s="7"/>
      <c r="H942" s="28" t="str">
        <f>IFERROR(VLOOKUP(ACOMPANHAMENTO_04[[#This Row],[COD.S]],TABELA_PRODUÇÃO[[COD]:[SERVIÇOS]],3,FALSE),"")</f>
        <v/>
      </c>
      <c r="I942" s="28" t="str">
        <f>IFERROR(VLOOKUP(ACOMPANHAMENTO_04[[#This Row],[COD.S]],TABELA_PRODUÇÃO[[COD]:[UND.]],4,FALSE),"")</f>
        <v/>
      </c>
      <c r="J942" s="141"/>
      <c r="K942" s="58"/>
      <c r="L942" s="9"/>
      <c r="M94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4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4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42" s="140">
        <f>ACOMPANHAMENTO_04[[#This Row],[QUANT]]</f>
        <v>0</v>
      </c>
    </row>
    <row r="943" spans="2:16" x14ac:dyDescent="0.25">
      <c r="B943" s="140" t="str">
        <f>IF(ACOMPANHAMENTO_04[[#This Row],[MAT]]="","",COUNTA($C$8:C943))</f>
        <v/>
      </c>
      <c r="C943" s="3"/>
      <c r="D943" s="28" t="str">
        <f>IFERROR(VLOOKUP(ACOMPANHAMENTO_04[[#This Row],[MAT]],FUNCIONARIOS[],3,FALSE),"")</f>
        <v/>
      </c>
      <c r="E943" s="28" t="str">
        <f>IFERROR(VLOOKUP(ACOMPANHAMENTO_04[[#This Row],[MAT]],FUNCIONARIOS[],4,FALSE),"")</f>
        <v/>
      </c>
      <c r="F943" s="8"/>
      <c r="G943" s="7"/>
      <c r="H943" s="28" t="str">
        <f>IFERROR(VLOOKUP(ACOMPANHAMENTO_04[[#This Row],[COD.S]],TABELA_PRODUÇÃO[[COD]:[SERVIÇOS]],3,FALSE),"")</f>
        <v/>
      </c>
      <c r="I943" s="28" t="str">
        <f>IFERROR(VLOOKUP(ACOMPANHAMENTO_04[[#This Row],[COD.S]],TABELA_PRODUÇÃO[[COD]:[UND.]],4,FALSE),"")</f>
        <v/>
      </c>
      <c r="J943" s="141"/>
      <c r="K943" s="58"/>
      <c r="L943" s="9"/>
      <c r="M94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4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4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43" s="140">
        <f>ACOMPANHAMENTO_04[[#This Row],[QUANT]]</f>
        <v>0</v>
      </c>
    </row>
    <row r="944" spans="2:16" x14ac:dyDescent="0.25">
      <c r="B944" s="140" t="str">
        <f>IF(ACOMPANHAMENTO_04[[#This Row],[MAT]]="","",COUNTA($C$8:C944))</f>
        <v/>
      </c>
      <c r="C944" s="3"/>
      <c r="D944" s="28" t="str">
        <f>IFERROR(VLOOKUP(ACOMPANHAMENTO_04[[#This Row],[MAT]],FUNCIONARIOS[],3,FALSE),"")</f>
        <v/>
      </c>
      <c r="E944" s="28" t="str">
        <f>IFERROR(VLOOKUP(ACOMPANHAMENTO_04[[#This Row],[MAT]],FUNCIONARIOS[],4,FALSE),"")</f>
        <v/>
      </c>
      <c r="F944" s="8"/>
      <c r="G944" s="7"/>
      <c r="H944" s="28" t="str">
        <f>IFERROR(VLOOKUP(ACOMPANHAMENTO_04[[#This Row],[COD.S]],TABELA_PRODUÇÃO[[COD]:[SERVIÇOS]],3,FALSE),"")</f>
        <v/>
      </c>
      <c r="I944" s="28" t="str">
        <f>IFERROR(VLOOKUP(ACOMPANHAMENTO_04[[#This Row],[COD.S]],TABELA_PRODUÇÃO[[COD]:[UND.]],4,FALSE),"")</f>
        <v/>
      </c>
      <c r="J944" s="141"/>
      <c r="K944" s="58"/>
      <c r="L944" s="9"/>
      <c r="M94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4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4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44" s="140">
        <f>ACOMPANHAMENTO_04[[#This Row],[QUANT]]</f>
        <v>0</v>
      </c>
    </row>
    <row r="945" spans="2:16" x14ac:dyDescent="0.25">
      <c r="B945" s="140" t="str">
        <f>IF(ACOMPANHAMENTO_04[[#This Row],[MAT]]="","",COUNTA($C$8:C945))</f>
        <v/>
      </c>
      <c r="C945" s="3"/>
      <c r="D945" s="28" t="str">
        <f>IFERROR(VLOOKUP(ACOMPANHAMENTO_04[[#This Row],[MAT]],FUNCIONARIOS[],3,FALSE),"")</f>
        <v/>
      </c>
      <c r="E945" s="28" t="str">
        <f>IFERROR(VLOOKUP(ACOMPANHAMENTO_04[[#This Row],[MAT]],FUNCIONARIOS[],4,FALSE),"")</f>
        <v/>
      </c>
      <c r="F945" s="8"/>
      <c r="G945" s="7"/>
      <c r="H945" s="28" t="str">
        <f>IFERROR(VLOOKUP(ACOMPANHAMENTO_04[[#This Row],[COD.S]],TABELA_PRODUÇÃO[[COD]:[SERVIÇOS]],3,FALSE),"")</f>
        <v/>
      </c>
      <c r="I945" s="28" t="str">
        <f>IFERROR(VLOOKUP(ACOMPANHAMENTO_04[[#This Row],[COD.S]],TABELA_PRODUÇÃO[[COD]:[UND.]],4,FALSE),"")</f>
        <v/>
      </c>
      <c r="J945" s="141"/>
      <c r="K945" s="58"/>
      <c r="L945" s="9"/>
      <c r="M94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4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4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45" s="140">
        <f>ACOMPANHAMENTO_04[[#This Row],[QUANT]]</f>
        <v>0</v>
      </c>
    </row>
    <row r="946" spans="2:16" x14ac:dyDescent="0.25">
      <c r="B946" s="140" t="str">
        <f>IF(ACOMPANHAMENTO_04[[#This Row],[MAT]]="","",COUNTA($C$8:C946))</f>
        <v/>
      </c>
      <c r="C946" s="3"/>
      <c r="D946" s="28" t="str">
        <f>IFERROR(VLOOKUP(ACOMPANHAMENTO_04[[#This Row],[MAT]],FUNCIONARIOS[],3,FALSE),"")</f>
        <v/>
      </c>
      <c r="E946" s="28" t="str">
        <f>IFERROR(VLOOKUP(ACOMPANHAMENTO_04[[#This Row],[MAT]],FUNCIONARIOS[],4,FALSE),"")</f>
        <v/>
      </c>
      <c r="F946" s="8"/>
      <c r="G946" s="7"/>
      <c r="H946" s="28" t="str">
        <f>IFERROR(VLOOKUP(ACOMPANHAMENTO_04[[#This Row],[COD.S]],TABELA_PRODUÇÃO[[COD]:[SERVIÇOS]],3,FALSE),"")</f>
        <v/>
      </c>
      <c r="I946" s="28" t="str">
        <f>IFERROR(VLOOKUP(ACOMPANHAMENTO_04[[#This Row],[COD.S]],TABELA_PRODUÇÃO[[COD]:[UND.]],4,FALSE),"")</f>
        <v/>
      </c>
      <c r="J946" s="141"/>
      <c r="K946" s="58"/>
      <c r="L946" s="9"/>
      <c r="M94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4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4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46" s="140">
        <f>ACOMPANHAMENTO_04[[#This Row],[QUANT]]</f>
        <v>0</v>
      </c>
    </row>
    <row r="947" spans="2:16" x14ac:dyDescent="0.25">
      <c r="B947" s="140" t="str">
        <f>IF(ACOMPANHAMENTO_04[[#This Row],[MAT]]="","",COUNTA($C$8:C947))</f>
        <v/>
      </c>
      <c r="C947" s="3"/>
      <c r="D947" s="28" t="str">
        <f>IFERROR(VLOOKUP(ACOMPANHAMENTO_04[[#This Row],[MAT]],FUNCIONARIOS[],3,FALSE),"")</f>
        <v/>
      </c>
      <c r="E947" s="28" t="str">
        <f>IFERROR(VLOOKUP(ACOMPANHAMENTO_04[[#This Row],[MAT]],FUNCIONARIOS[],4,FALSE),"")</f>
        <v/>
      </c>
      <c r="F947" s="8"/>
      <c r="G947" s="7"/>
      <c r="H947" s="28" t="str">
        <f>IFERROR(VLOOKUP(ACOMPANHAMENTO_04[[#This Row],[COD.S]],TABELA_PRODUÇÃO[[COD]:[SERVIÇOS]],3,FALSE),"")</f>
        <v/>
      </c>
      <c r="I947" s="28" t="str">
        <f>IFERROR(VLOOKUP(ACOMPANHAMENTO_04[[#This Row],[COD.S]],TABELA_PRODUÇÃO[[COD]:[UND.]],4,FALSE),"")</f>
        <v/>
      </c>
      <c r="J947" s="141"/>
      <c r="K947" s="58"/>
      <c r="L947" s="9"/>
      <c r="M94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4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4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47" s="140">
        <f>ACOMPANHAMENTO_04[[#This Row],[QUANT]]</f>
        <v>0</v>
      </c>
    </row>
    <row r="948" spans="2:16" x14ac:dyDescent="0.25">
      <c r="B948" s="140" t="str">
        <f>IF(ACOMPANHAMENTO_04[[#This Row],[MAT]]="","",COUNTA($C$8:C948))</f>
        <v/>
      </c>
      <c r="C948" s="3"/>
      <c r="D948" s="28" t="str">
        <f>IFERROR(VLOOKUP(ACOMPANHAMENTO_04[[#This Row],[MAT]],FUNCIONARIOS[],3,FALSE),"")</f>
        <v/>
      </c>
      <c r="E948" s="28" t="str">
        <f>IFERROR(VLOOKUP(ACOMPANHAMENTO_04[[#This Row],[MAT]],FUNCIONARIOS[],4,FALSE),"")</f>
        <v/>
      </c>
      <c r="F948" s="8"/>
      <c r="G948" s="7"/>
      <c r="H948" s="28" t="str">
        <f>IFERROR(VLOOKUP(ACOMPANHAMENTO_04[[#This Row],[COD.S]],TABELA_PRODUÇÃO[[COD]:[SERVIÇOS]],3,FALSE),"")</f>
        <v/>
      </c>
      <c r="I948" s="28" t="str">
        <f>IFERROR(VLOOKUP(ACOMPANHAMENTO_04[[#This Row],[COD.S]],TABELA_PRODUÇÃO[[COD]:[UND.]],4,FALSE),"")</f>
        <v/>
      </c>
      <c r="J948" s="141"/>
      <c r="K948" s="58"/>
      <c r="L948" s="9"/>
      <c r="M94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4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4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48" s="140">
        <f>ACOMPANHAMENTO_04[[#This Row],[QUANT]]</f>
        <v>0</v>
      </c>
    </row>
    <row r="949" spans="2:16" x14ac:dyDescent="0.25">
      <c r="B949" s="140" t="str">
        <f>IF(ACOMPANHAMENTO_04[[#This Row],[MAT]]="","",COUNTA($C$8:C949))</f>
        <v/>
      </c>
      <c r="C949" s="3"/>
      <c r="D949" s="28" t="str">
        <f>IFERROR(VLOOKUP(ACOMPANHAMENTO_04[[#This Row],[MAT]],FUNCIONARIOS[],3,FALSE),"")</f>
        <v/>
      </c>
      <c r="E949" s="28" t="str">
        <f>IFERROR(VLOOKUP(ACOMPANHAMENTO_04[[#This Row],[MAT]],FUNCIONARIOS[],4,FALSE),"")</f>
        <v/>
      </c>
      <c r="F949" s="8"/>
      <c r="G949" s="7"/>
      <c r="H949" s="28" t="str">
        <f>IFERROR(VLOOKUP(ACOMPANHAMENTO_04[[#This Row],[COD.S]],TABELA_PRODUÇÃO[[COD]:[SERVIÇOS]],3,FALSE),"")</f>
        <v/>
      </c>
      <c r="I949" s="28" t="str">
        <f>IFERROR(VLOOKUP(ACOMPANHAMENTO_04[[#This Row],[COD.S]],TABELA_PRODUÇÃO[[COD]:[UND.]],4,FALSE),"")</f>
        <v/>
      </c>
      <c r="J949" s="141"/>
      <c r="K949" s="58"/>
      <c r="L949" s="9"/>
      <c r="M94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4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4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49" s="140">
        <f>ACOMPANHAMENTO_04[[#This Row],[QUANT]]</f>
        <v>0</v>
      </c>
    </row>
    <row r="950" spans="2:16" x14ac:dyDescent="0.25">
      <c r="B950" s="140" t="str">
        <f>IF(ACOMPANHAMENTO_04[[#This Row],[MAT]]="","",COUNTA($C$8:C950))</f>
        <v/>
      </c>
      <c r="C950" s="3"/>
      <c r="D950" s="28" t="str">
        <f>IFERROR(VLOOKUP(ACOMPANHAMENTO_04[[#This Row],[MAT]],FUNCIONARIOS[],3,FALSE),"")</f>
        <v/>
      </c>
      <c r="E950" s="28" t="str">
        <f>IFERROR(VLOOKUP(ACOMPANHAMENTO_04[[#This Row],[MAT]],FUNCIONARIOS[],4,FALSE),"")</f>
        <v/>
      </c>
      <c r="F950" s="8"/>
      <c r="G950" s="7"/>
      <c r="H950" s="28" t="str">
        <f>IFERROR(VLOOKUP(ACOMPANHAMENTO_04[[#This Row],[COD.S]],TABELA_PRODUÇÃO[[COD]:[SERVIÇOS]],3,FALSE),"")</f>
        <v/>
      </c>
      <c r="I950" s="28" t="str">
        <f>IFERROR(VLOOKUP(ACOMPANHAMENTO_04[[#This Row],[COD.S]],TABELA_PRODUÇÃO[[COD]:[UND.]],4,FALSE),"")</f>
        <v/>
      </c>
      <c r="J950" s="141"/>
      <c r="K950" s="58"/>
      <c r="L950" s="9"/>
      <c r="M95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5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5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50" s="140">
        <f>ACOMPANHAMENTO_04[[#This Row],[QUANT]]</f>
        <v>0</v>
      </c>
    </row>
    <row r="951" spans="2:16" x14ac:dyDescent="0.25">
      <c r="B951" s="140" t="str">
        <f>IF(ACOMPANHAMENTO_04[[#This Row],[MAT]]="","",COUNTA($C$8:C951))</f>
        <v/>
      </c>
      <c r="C951" s="3"/>
      <c r="D951" s="28" t="str">
        <f>IFERROR(VLOOKUP(ACOMPANHAMENTO_04[[#This Row],[MAT]],FUNCIONARIOS[],3,FALSE),"")</f>
        <v/>
      </c>
      <c r="E951" s="28" t="str">
        <f>IFERROR(VLOOKUP(ACOMPANHAMENTO_04[[#This Row],[MAT]],FUNCIONARIOS[],4,FALSE),"")</f>
        <v/>
      </c>
      <c r="F951" s="8"/>
      <c r="G951" s="7"/>
      <c r="H951" s="28" t="str">
        <f>IFERROR(VLOOKUP(ACOMPANHAMENTO_04[[#This Row],[COD.S]],TABELA_PRODUÇÃO[[COD]:[SERVIÇOS]],3,FALSE),"")</f>
        <v/>
      </c>
      <c r="I951" s="28" t="str">
        <f>IFERROR(VLOOKUP(ACOMPANHAMENTO_04[[#This Row],[COD.S]],TABELA_PRODUÇÃO[[COD]:[UND.]],4,FALSE),"")</f>
        <v/>
      </c>
      <c r="J951" s="141"/>
      <c r="K951" s="58"/>
      <c r="L951" s="9"/>
      <c r="M95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5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5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51" s="140">
        <f>ACOMPANHAMENTO_04[[#This Row],[QUANT]]</f>
        <v>0</v>
      </c>
    </row>
    <row r="952" spans="2:16" x14ac:dyDescent="0.25">
      <c r="B952" s="140" t="str">
        <f>IF(ACOMPANHAMENTO_04[[#This Row],[MAT]]="","",COUNTA($C$8:C952))</f>
        <v/>
      </c>
      <c r="C952" s="3"/>
      <c r="D952" s="28" t="str">
        <f>IFERROR(VLOOKUP(ACOMPANHAMENTO_04[[#This Row],[MAT]],FUNCIONARIOS[],3,FALSE),"")</f>
        <v/>
      </c>
      <c r="E952" s="28" t="str">
        <f>IFERROR(VLOOKUP(ACOMPANHAMENTO_04[[#This Row],[MAT]],FUNCIONARIOS[],4,FALSE),"")</f>
        <v/>
      </c>
      <c r="F952" s="8"/>
      <c r="G952" s="7"/>
      <c r="H952" s="28" t="str">
        <f>IFERROR(VLOOKUP(ACOMPANHAMENTO_04[[#This Row],[COD.S]],TABELA_PRODUÇÃO[[COD]:[SERVIÇOS]],3,FALSE),"")</f>
        <v/>
      </c>
      <c r="I952" s="28" t="str">
        <f>IFERROR(VLOOKUP(ACOMPANHAMENTO_04[[#This Row],[COD.S]],TABELA_PRODUÇÃO[[COD]:[UND.]],4,FALSE),"")</f>
        <v/>
      </c>
      <c r="J952" s="141"/>
      <c r="K952" s="58"/>
      <c r="L952" s="9"/>
      <c r="M95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5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5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52" s="140">
        <f>ACOMPANHAMENTO_04[[#This Row],[QUANT]]</f>
        <v>0</v>
      </c>
    </row>
    <row r="953" spans="2:16" x14ac:dyDescent="0.25">
      <c r="B953" s="140" t="str">
        <f>IF(ACOMPANHAMENTO_04[[#This Row],[MAT]]="","",COUNTA($C$8:C953))</f>
        <v/>
      </c>
      <c r="C953" s="3"/>
      <c r="D953" s="28" t="str">
        <f>IFERROR(VLOOKUP(ACOMPANHAMENTO_04[[#This Row],[MAT]],FUNCIONARIOS[],3,FALSE),"")</f>
        <v/>
      </c>
      <c r="E953" s="28" t="str">
        <f>IFERROR(VLOOKUP(ACOMPANHAMENTO_04[[#This Row],[MAT]],FUNCIONARIOS[],4,FALSE),"")</f>
        <v/>
      </c>
      <c r="F953" s="8"/>
      <c r="G953" s="7"/>
      <c r="H953" s="28" t="str">
        <f>IFERROR(VLOOKUP(ACOMPANHAMENTO_04[[#This Row],[COD.S]],TABELA_PRODUÇÃO[[COD]:[SERVIÇOS]],3,FALSE),"")</f>
        <v/>
      </c>
      <c r="I953" s="28" t="str">
        <f>IFERROR(VLOOKUP(ACOMPANHAMENTO_04[[#This Row],[COD.S]],TABELA_PRODUÇÃO[[COD]:[UND.]],4,FALSE),"")</f>
        <v/>
      </c>
      <c r="J953" s="141"/>
      <c r="K953" s="58"/>
      <c r="L953" s="9"/>
      <c r="M95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5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5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53" s="140">
        <f>ACOMPANHAMENTO_04[[#This Row],[QUANT]]</f>
        <v>0</v>
      </c>
    </row>
    <row r="954" spans="2:16" x14ac:dyDescent="0.25">
      <c r="B954" s="140" t="str">
        <f>IF(ACOMPANHAMENTO_04[[#This Row],[MAT]]="","",COUNTA($C$8:C954))</f>
        <v/>
      </c>
      <c r="C954" s="3"/>
      <c r="D954" s="28" t="str">
        <f>IFERROR(VLOOKUP(ACOMPANHAMENTO_04[[#This Row],[MAT]],FUNCIONARIOS[],3,FALSE),"")</f>
        <v/>
      </c>
      <c r="E954" s="28" t="str">
        <f>IFERROR(VLOOKUP(ACOMPANHAMENTO_04[[#This Row],[MAT]],FUNCIONARIOS[],4,FALSE),"")</f>
        <v/>
      </c>
      <c r="F954" s="8"/>
      <c r="G954" s="7"/>
      <c r="H954" s="28" t="str">
        <f>IFERROR(VLOOKUP(ACOMPANHAMENTO_04[[#This Row],[COD.S]],TABELA_PRODUÇÃO[[COD]:[SERVIÇOS]],3,FALSE),"")</f>
        <v/>
      </c>
      <c r="I954" s="28" t="str">
        <f>IFERROR(VLOOKUP(ACOMPANHAMENTO_04[[#This Row],[COD.S]],TABELA_PRODUÇÃO[[COD]:[UND.]],4,FALSE),"")</f>
        <v/>
      </c>
      <c r="J954" s="141"/>
      <c r="K954" s="58"/>
      <c r="L954" s="9"/>
      <c r="M95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5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5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54" s="140">
        <f>ACOMPANHAMENTO_04[[#This Row],[QUANT]]</f>
        <v>0</v>
      </c>
    </row>
    <row r="955" spans="2:16" x14ac:dyDescent="0.25">
      <c r="B955" s="140" t="str">
        <f>IF(ACOMPANHAMENTO_04[[#This Row],[MAT]]="","",COUNTA($C$8:C955))</f>
        <v/>
      </c>
      <c r="C955" s="3"/>
      <c r="D955" s="28" t="str">
        <f>IFERROR(VLOOKUP(ACOMPANHAMENTO_04[[#This Row],[MAT]],FUNCIONARIOS[],3,FALSE),"")</f>
        <v/>
      </c>
      <c r="E955" s="28" t="str">
        <f>IFERROR(VLOOKUP(ACOMPANHAMENTO_04[[#This Row],[MAT]],FUNCIONARIOS[],4,FALSE),"")</f>
        <v/>
      </c>
      <c r="F955" s="8"/>
      <c r="G955" s="7"/>
      <c r="H955" s="28" t="str">
        <f>IFERROR(VLOOKUP(ACOMPANHAMENTO_04[[#This Row],[COD.S]],TABELA_PRODUÇÃO[[COD]:[SERVIÇOS]],3,FALSE),"")</f>
        <v/>
      </c>
      <c r="I955" s="28" t="str">
        <f>IFERROR(VLOOKUP(ACOMPANHAMENTO_04[[#This Row],[COD.S]],TABELA_PRODUÇÃO[[COD]:[UND.]],4,FALSE),"")</f>
        <v/>
      </c>
      <c r="J955" s="141"/>
      <c r="K955" s="58"/>
      <c r="L955" s="9"/>
      <c r="M95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5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5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55" s="140">
        <f>ACOMPANHAMENTO_04[[#This Row],[QUANT]]</f>
        <v>0</v>
      </c>
    </row>
    <row r="956" spans="2:16" x14ac:dyDescent="0.25">
      <c r="B956" s="140" t="str">
        <f>IF(ACOMPANHAMENTO_04[[#This Row],[MAT]]="","",COUNTA($C$8:C956))</f>
        <v/>
      </c>
      <c r="C956" s="3"/>
      <c r="D956" s="28" t="str">
        <f>IFERROR(VLOOKUP(ACOMPANHAMENTO_04[[#This Row],[MAT]],FUNCIONARIOS[],3,FALSE),"")</f>
        <v/>
      </c>
      <c r="E956" s="28" t="str">
        <f>IFERROR(VLOOKUP(ACOMPANHAMENTO_04[[#This Row],[MAT]],FUNCIONARIOS[],4,FALSE),"")</f>
        <v/>
      </c>
      <c r="F956" s="8"/>
      <c r="G956" s="7"/>
      <c r="H956" s="28" t="str">
        <f>IFERROR(VLOOKUP(ACOMPANHAMENTO_04[[#This Row],[COD.S]],TABELA_PRODUÇÃO[[COD]:[SERVIÇOS]],3,FALSE),"")</f>
        <v/>
      </c>
      <c r="I956" s="28" t="str">
        <f>IFERROR(VLOOKUP(ACOMPANHAMENTO_04[[#This Row],[COD.S]],TABELA_PRODUÇÃO[[COD]:[UND.]],4,FALSE),"")</f>
        <v/>
      </c>
      <c r="J956" s="141"/>
      <c r="K956" s="58"/>
      <c r="L956" s="9"/>
      <c r="M95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5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5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56" s="140">
        <f>ACOMPANHAMENTO_04[[#This Row],[QUANT]]</f>
        <v>0</v>
      </c>
    </row>
    <row r="957" spans="2:16" x14ac:dyDescent="0.25">
      <c r="B957" s="140" t="str">
        <f>IF(ACOMPANHAMENTO_04[[#This Row],[MAT]]="","",COUNTA($C$8:C957))</f>
        <v/>
      </c>
      <c r="C957" s="3"/>
      <c r="D957" s="28" t="str">
        <f>IFERROR(VLOOKUP(ACOMPANHAMENTO_04[[#This Row],[MAT]],FUNCIONARIOS[],3,FALSE),"")</f>
        <v/>
      </c>
      <c r="E957" s="28" t="str">
        <f>IFERROR(VLOOKUP(ACOMPANHAMENTO_04[[#This Row],[MAT]],FUNCIONARIOS[],4,FALSE),"")</f>
        <v/>
      </c>
      <c r="F957" s="8"/>
      <c r="G957" s="7"/>
      <c r="H957" s="28" t="str">
        <f>IFERROR(VLOOKUP(ACOMPANHAMENTO_04[[#This Row],[COD.S]],TABELA_PRODUÇÃO[[COD]:[SERVIÇOS]],3,FALSE),"")</f>
        <v/>
      </c>
      <c r="I957" s="28" t="str">
        <f>IFERROR(VLOOKUP(ACOMPANHAMENTO_04[[#This Row],[COD.S]],TABELA_PRODUÇÃO[[COD]:[UND.]],4,FALSE),"")</f>
        <v/>
      </c>
      <c r="J957" s="141"/>
      <c r="K957" s="58"/>
      <c r="L957" s="9"/>
      <c r="M95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5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5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57" s="140">
        <f>ACOMPANHAMENTO_04[[#This Row],[QUANT]]</f>
        <v>0</v>
      </c>
    </row>
    <row r="958" spans="2:16" x14ac:dyDescent="0.25">
      <c r="B958" s="140" t="str">
        <f>IF(ACOMPANHAMENTO_04[[#This Row],[MAT]]="","",COUNTA($C$8:C958))</f>
        <v/>
      </c>
      <c r="C958" s="3"/>
      <c r="D958" s="28" t="str">
        <f>IFERROR(VLOOKUP(ACOMPANHAMENTO_04[[#This Row],[MAT]],FUNCIONARIOS[],3,FALSE),"")</f>
        <v/>
      </c>
      <c r="E958" s="28" t="str">
        <f>IFERROR(VLOOKUP(ACOMPANHAMENTO_04[[#This Row],[MAT]],FUNCIONARIOS[],4,FALSE),"")</f>
        <v/>
      </c>
      <c r="F958" s="8"/>
      <c r="G958" s="7"/>
      <c r="H958" s="28" t="str">
        <f>IFERROR(VLOOKUP(ACOMPANHAMENTO_04[[#This Row],[COD.S]],TABELA_PRODUÇÃO[[COD]:[SERVIÇOS]],3,FALSE),"")</f>
        <v/>
      </c>
      <c r="I958" s="28" t="str">
        <f>IFERROR(VLOOKUP(ACOMPANHAMENTO_04[[#This Row],[COD.S]],TABELA_PRODUÇÃO[[COD]:[UND.]],4,FALSE),"")</f>
        <v/>
      </c>
      <c r="J958" s="141"/>
      <c r="K958" s="58"/>
      <c r="L958" s="9"/>
      <c r="M95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5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5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58" s="140">
        <f>ACOMPANHAMENTO_04[[#This Row],[QUANT]]</f>
        <v>0</v>
      </c>
    </row>
    <row r="959" spans="2:16" x14ac:dyDescent="0.25">
      <c r="B959" s="140" t="str">
        <f>IF(ACOMPANHAMENTO_04[[#This Row],[MAT]]="","",COUNTA($C$8:C959))</f>
        <v/>
      </c>
      <c r="C959" s="3"/>
      <c r="D959" s="28" t="str">
        <f>IFERROR(VLOOKUP(ACOMPANHAMENTO_04[[#This Row],[MAT]],FUNCIONARIOS[],3,FALSE),"")</f>
        <v/>
      </c>
      <c r="E959" s="28" t="str">
        <f>IFERROR(VLOOKUP(ACOMPANHAMENTO_04[[#This Row],[MAT]],FUNCIONARIOS[],4,FALSE),"")</f>
        <v/>
      </c>
      <c r="F959" s="8"/>
      <c r="G959" s="7"/>
      <c r="H959" s="28" t="str">
        <f>IFERROR(VLOOKUP(ACOMPANHAMENTO_04[[#This Row],[COD.S]],TABELA_PRODUÇÃO[[COD]:[SERVIÇOS]],3,FALSE),"")</f>
        <v/>
      </c>
      <c r="I959" s="28" t="str">
        <f>IFERROR(VLOOKUP(ACOMPANHAMENTO_04[[#This Row],[COD.S]],TABELA_PRODUÇÃO[[COD]:[UND.]],4,FALSE),"")</f>
        <v/>
      </c>
      <c r="J959" s="141"/>
      <c r="K959" s="58"/>
      <c r="L959" s="9"/>
      <c r="M95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5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5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59" s="140">
        <f>ACOMPANHAMENTO_04[[#This Row],[QUANT]]</f>
        <v>0</v>
      </c>
    </row>
    <row r="960" spans="2:16" x14ac:dyDescent="0.25">
      <c r="B960" s="140" t="str">
        <f>IF(ACOMPANHAMENTO_04[[#This Row],[MAT]]="","",COUNTA($C$8:C960))</f>
        <v/>
      </c>
      <c r="C960" s="3"/>
      <c r="D960" s="28" t="str">
        <f>IFERROR(VLOOKUP(ACOMPANHAMENTO_04[[#This Row],[MAT]],FUNCIONARIOS[],3,FALSE),"")</f>
        <v/>
      </c>
      <c r="E960" s="28" t="str">
        <f>IFERROR(VLOOKUP(ACOMPANHAMENTO_04[[#This Row],[MAT]],FUNCIONARIOS[],4,FALSE),"")</f>
        <v/>
      </c>
      <c r="F960" s="8"/>
      <c r="G960" s="7"/>
      <c r="H960" s="28" t="str">
        <f>IFERROR(VLOOKUP(ACOMPANHAMENTO_04[[#This Row],[COD.S]],TABELA_PRODUÇÃO[[COD]:[SERVIÇOS]],3,FALSE),"")</f>
        <v/>
      </c>
      <c r="I960" s="28" t="str">
        <f>IFERROR(VLOOKUP(ACOMPANHAMENTO_04[[#This Row],[COD.S]],TABELA_PRODUÇÃO[[COD]:[UND.]],4,FALSE),"")</f>
        <v/>
      </c>
      <c r="J960" s="141"/>
      <c r="K960" s="58"/>
      <c r="L960" s="9"/>
      <c r="M96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6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6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60" s="140">
        <f>ACOMPANHAMENTO_04[[#This Row],[QUANT]]</f>
        <v>0</v>
      </c>
    </row>
    <row r="961" spans="2:16" x14ac:dyDescent="0.25">
      <c r="B961" s="140" t="str">
        <f>IF(ACOMPANHAMENTO_04[[#This Row],[MAT]]="","",COUNTA($C$8:C961))</f>
        <v/>
      </c>
      <c r="C961" s="3"/>
      <c r="D961" s="28" t="str">
        <f>IFERROR(VLOOKUP(ACOMPANHAMENTO_04[[#This Row],[MAT]],FUNCIONARIOS[],3,FALSE),"")</f>
        <v/>
      </c>
      <c r="E961" s="28" t="str">
        <f>IFERROR(VLOOKUP(ACOMPANHAMENTO_04[[#This Row],[MAT]],FUNCIONARIOS[],4,FALSE),"")</f>
        <v/>
      </c>
      <c r="F961" s="8"/>
      <c r="G961" s="7"/>
      <c r="H961" s="28" t="str">
        <f>IFERROR(VLOOKUP(ACOMPANHAMENTO_04[[#This Row],[COD.S]],TABELA_PRODUÇÃO[[COD]:[SERVIÇOS]],3,FALSE),"")</f>
        <v/>
      </c>
      <c r="I961" s="28" t="str">
        <f>IFERROR(VLOOKUP(ACOMPANHAMENTO_04[[#This Row],[COD.S]],TABELA_PRODUÇÃO[[COD]:[UND.]],4,FALSE),"")</f>
        <v/>
      </c>
      <c r="J961" s="141"/>
      <c r="K961" s="58"/>
      <c r="L961" s="9"/>
      <c r="M96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6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6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61" s="140">
        <f>ACOMPANHAMENTO_04[[#This Row],[QUANT]]</f>
        <v>0</v>
      </c>
    </row>
    <row r="962" spans="2:16" x14ac:dyDescent="0.25">
      <c r="B962" s="140" t="str">
        <f>IF(ACOMPANHAMENTO_04[[#This Row],[MAT]]="","",COUNTA($C$8:C962))</f>
        <v/>
      </c>
      <c r="C962" s="3"/>
      <c r="D962" s="28" t="str">
        <f>IFERROR(VLOOKUP(ACOMPANHAMENTO_04[[#This Row],[MAT]],FUNCIONARIOS[],3,FALSE),"")</f>
        <v/>
      </c>
      <c r="E962" s="28" t="str">
        <f>IFERROR(VLOOKUP(ACOMPANHAMENTO_04[[#This Row],[MAT]],FUNCIONARIOS[],4,FALSE),"")</f>
        <v/>
      </c>
      <c r="F962" s="8"/>
      <c r="G962" s="7"/>
      <c r="H962" s="28" t="str">
        <f>IFERROR(VLOOKUP(ACOMPANHAMENTO_04[[#This Row],[COD.S]],TABELA_PRODUÇÃO[[COD]:[SERVIÇOS]],3,FALSE),"")</f>
        <v/>
      </c>
      <c r="I962" s="28" t="str">
        <f>IFERROR(VLOOKUP(ACOMPANHAMENTO_04[[#This Row],[COD.S]],TABELA_PRODUÇÃO[[COD]:[UND.]],4,FALSE),"")</f>
        <v/>
      </c>
      <c r="J962" s="141"/>
      <c r="K962" s="58"/>
      <c r="L962" s="9"/>
      <c r="M96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6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6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62" s="140">
        <f>ACOMPANHAMENTO_04[[#This Row],[QUANT]]</f>
        <v>0</v>
      </c>
    </row>
    <row r="963" spans="2:16" x14ac:dyDescent="0.25">
      <c r="B963" s="140" t="str">
        <f>IF(ACOMPANHAMENTO_04[[#This Row],[MAT]]="","",COUNTA($C$8:C963))</f>
        <v/>
      </c>
      <c r="C963" s="3"/>
      <c r="D963" s="28" t="str">
        <f>IFERROR(VLOOKUP(ACOMPANHAMENTO_04[[#This Row],[MAT]],FUNCIONARIOS[],3,FALSE),"")</f>
        <v/>
      </c>
      <c r="E963" s="28" t="str">
        <f>IFERROR(VLOOKUP(ACOMPANHAMENTO_04[[#This Row],[MAT]],FUNCIONARIOS[],4,FALSE),"")</f>
        <v/>
      </c>
      <c r="F963" s="8"/>
      <c r="G963" s="7"/>
      <c r="H963" s="28" t="str">
        <f>IFERROR(VLOOKUP(ACOMPANHAMENTO_04[[#This Row],[COD.S]],TABELA_PRODUÇÃO[[COD]:[SERVIÇOS]],3,FALSE),"")</f>
        <v/>
      </c>
      <c r="I963" s="28" t="str">
        <f>IFERROR(VLOOKUP(ACOMPANHAMENTO_04[[#This Row],[COD.S]],TABELA_PRODUÇÃO[[COD]:[UND.]],4,FALSE),"")</f>
        <v/>
      </c>
      <c r="J963" s="141"/>
      <c r="K963" s="58"/>
      <c r="L963" s="9"/>
      <c r="M96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6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6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63" s="140">
        <f>ACOMPANHAMENTO_04[[#This Row],[QUANT]]</f>
        <v>0</v>
      </c>
    </row>
    <row r="964" spans="2:16" x14ac:dyDescent="0.25">
      <c r="B964" s="140" t="str">
        <f>IF(ACOMPANHAMENTO_04[[#This Row],[MAT]]="","",COUNTA($C$8:C964))</f>
        <v/>
      </c>
      <c r="C964" s="3"/>
      <c r="D964" s="28" t="str">
        <f>IFERROR(VLOOKUP(ACOMPANHAMENTO_04[[#This Row],[MAT]],FUNCIONARIOS[],3,FALSE),"")</f>
        <v/>
      </c>
      <c r="E964" s="28" t="str">
        <f>IFERROR(VLOOKUP(ACOMPANHAMENTO_04[[#This Row],[MAT]],FUNCIONARIOS[],4,FALSE),"")</f>
        <v/>
      </c>
      <c r="F964" s="8"/>
      <c r="G964" s="7"/>
      <c r="H964" s="28" t="str">
        <f>IFERROR(VLOOKUP(ACOMPANHAMENTO_04[[#This Row],[COD.S]],TABELA_PRODUÇÃO[[COD]:[SERVIÇOS]],3,FALSE),"")</f>
        <v/>
      </c>
      <c r="I964" s="28" t="str">
        <f>IFERROR(VLOOKUP(ACOMPANHAMENTO_04[[#This Row],[COD.S]],TABELA_PRODUÇÃO[[COD]:[UND.]],4,FALSE),"")</f>
        <v/>
      </c>
      <c r="J964" s="141"/>
      <c r="K964" s="58"/>
      <c r="L964" s="9"/>
      <c r="M96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6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6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64" s="140">
        <f>ACOMPANHAMENTO_04[[#This Row],[QUANT]]</f>
        <v>0</v>
      </c>
    </row>
    <row r="965" spans="2:16" x14ac:dyDescent="0.25">
      <c r="B965" s="140" t="str">
        <f>IF(ACOMPANHAMENTO_04[[#This Row],[MAT]]="","",COUNTA($C$8:C965))</f>
        <v/>
      </c>
      <c r="C965" s="3"/>
      <c r="D965" s="28" t="str">
        <f>IFERROR(VLOOKUP(ACOMPANHAMENTO_04[[#This Row],[MAT]],FUNCIONARIOS[],3,FALSE),"")</f>
        <v/>
      </c>
      <c r="E965" s="28" t="str">
        <f>IFERROR(VLOOKUP(ACOMPANHAMENTO_04[[#This Row],[MAT]],FUNCIONARIOS[],4,FALSE),"")</f>
        <v/>
      </c>
      <c r="F965" s="8"/>
      <c r="G965" s="7"/>
      <c r="H965" s="28" t="str">
        <f>IFERROR(VLOOKUP(ACOMPANHAMENTO_04[[#This Row],[COD.S]],TABELA_PRODUÇÃO[[COD]:[SERVIÇOS]],3,FALSE),"")</f>
        <v/>
      </c>
      <c r="I965" s="28" t="str">
        <f>IFERROR(VLOOKUP(ACOMPANHAMENTO_04[[#This Row],[COD.S]],TABELA_PRODUÇÃO[[COD]:[UND.]],4,FALSE),"")</f>
        <v/>
      </c>
      <c r="J965" s="141"/>
      <c r="K965" s="58"/>
      <c r="L965" s="9"/>
      <c r="M96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6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6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65" s="140">
        <f>ACOMPANHAMENTO_04[[#This Row],[QUANT]]</f>
        <v>0</v>
      </c>
    </row>
    <row r="966" spans="2:16" x14ac:dyDescent="0.25">
      <c r="B966" s="140" t="str">
        <f>IF(ACOMPANHAMENTO_04[[#This Row],[MAT]]="","",COUNTA($C$8:C966))</f>
        <v/>
      </c>
      <c r="C966" s="3"/>
      <c r="D966" s="28" t="str">
        <f>IFERROR(VLOOKUP(ACOMPANHAMENTO_04[[#This Row],[MAT]],FUNCIONARIOS[],3,FALSE),"")</f>
        <v/>
      </c>
      <c r="E966" s="28" t="str">
        <f>IFERROR(VLOOKUP(ACOMPANHAMENTO_04[[#This Row],[MAT]],FUNCIONARIOS[],4,FALSE),"")</f>
        <v/>
      </c>
      <c r="F966" s="8"/>
      <c r="G966" s="7"/>
      <c r="H966" s="28" t="str">
        <f>IFERROR(VLOOKUP(ACOMPANHAMENTO_04[[#This Row],[COD.S]],TABELA_PRODUÇÃO[[COD]:[SERVIÇOS]],3,FALSE),"")</f>
        <v/>
      </c>
      <c r="I966" s="28" t="str">
        <f>IFERROR(VLOOKUP(ACOMPANHAMENTO_04[[#This Row],[COD.S]],TABELA_PRODUÇÃO[[COD]:[UND.]],4,FALSE),"")</f>
        <v/>
      </c>
      <c r="J966" s="141"/>
      <c r="K966" s="58"/>
      <c r="L966" s="9"/>
      <c r="M96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6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6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66" s="140">
        <f>ACOMPANHAMENTO_04[[#This Row],[QUANT]]</f>
        <v>0</v>
      </c>
    </row>
    <row r="967" spans="2:16" x14ac:dyDescent="0.25">
      <c r="B967" s="140" t="str">
        <f>IF(ACOMPANHAMENTO_04[[#This Row],[MAT]]="","",COUNTA($C$8:C967))</f>
        <v/>
      </c>
      <c r="C967" s="3"/>
      <c r="D967" s="28" t="str">
        <f>IFERROR(VLOOKUP(ACOMPANHAMENTO_04[[#This Row],[MAT]],FUNCIONARIOS[],3,FALSE),"")</f>
        <v/>
      </c>
      <c r="E967" s="28" t="str">
        <f>IFERROR(VLOOKUP(ACOMPANHAMENTO_04[[#This Row],[MAT]],FUNCIONARIOS[],4,FALSE),"")</f>
        <v/>
      </c>
      <c r="F967" s="8"/>
      <c r="G967" s="7"/>
      <c r="H967" s="28" t="str">
        <f>IFERROR(VLOOKUP(ACOMPANHAMENTO_04[[#This Row],[COD.S]],TABELA_PRODUÇÃO[[COD]:[SERVIÇOS]],3,FALSE),"")</f>
        <v/>
      </c>
      <c r="I967" s="28" t="str">
        <f>IFERROR(VLOOKUP(ACOMPANHAMENTO_04[[#This Row],[COD.S]],TABELA_PRODUÇÃO[[COD]:[UND.]],4,FALSE),"")</f>
        <v/>
      </c>
      <c r="J967" s="141"/>
      <c r="K967" s="58"/>
      <c r="L967" s="9"/>
      <c r="M96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6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6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67" s="140">
        <f>ACOMPANHAMENTO_04[[#This Row],[QUANT]]</f>
        <v>0</v>
      </c>
    </row>
    <row r="968" spans="2:16" x14ac:dyDescent="0.25">
      <c r="B968" s="140" t="str">
        <f>IF(ACOMPANHAMENTO_04[[#This Row],[MAT]]="","",COUNTA($C$8:C968))</f>
        <v/>
      </c>
      <c r="C968" s="3"/>
      <c r="D968" s="28" t="str">
        <f>IFERROR(VLOOKUP(ACOMPANHAMENTO_04[[#This Row],[MAT]],FUNCIONARIOS[],3,FALSE),"")</f>
        <v/>
      </c>
      <c r="E968" s="28" t="str">
        <f>IFERROR(VLOOKUP(ACOMPANHAMENTO_04[[#This Row],[MAT]],FUNCIONARIOS[],4,FALSE),"")</f>
        <v/>
      </c>
      <c r="F968" s="8"/>
      <c r="G968" s="7"/>
      <c r="H968" s="28" t="str">
        <f>IFERROR(VLOOKUP(ACOMPANHAMENTO_04[[#This Row],[COD.S]],TABELA_PRODUÇÃO[[COD]:[SERVIÇOS]],3,FALSE),"")</f>
        <v/>
      </c>
      <c r="I968" s="28" t="str">
        <f>IFERROR(VLOOKUP(ACOMPANHAMENTO_04[[#This Row],[COD.S]],TABELA_PRODUÇÃO[[COD]:[UND.]],4,FALSE),"")</f>
        <v/>
      </c>
      <c r="J968" s="141"/>
      <c r="K968" s="58"/>
      <c r="L968" s="9"/>
      <c r="M96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6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6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68" s="140">
        <f>ACOMPANHAMENTO_04[[#This Row],[QUANT]]</f>
        <v>0</v>
      </c>
    </row>
    <row r="969" spans="2:16" x14ac:dyDescent="0.25">
      <c r="B969" s="140" t="str">
        <f>IF(ACOMPANHAMENTO_04[[#This Row],[MAT]]="","",COUNTA($C$8:C969))</f>
        <v/>
      </c>
      <c r="C969" s="3"/>
      <c r="D969" s="28" t="str">
        <f>IFERROR(VLOOKUP(ACOMPANHAMENTO_04[[#This Row],[MAT]],FUNCIONARIOS[],3,FALSE),"")</f>
        <v/>
      </c>
      <c r="E969" s="28" t="str">
        <f>IFERROR(VLOOKUP(ACOMPANHAMENTO_04[[#This Row],[MAT]],FUNCIONARIOS[],4,FALSE),"")</f>
        <v/>
      </c>
      <c r="F969" s="8"/>
      <c r="G969" s="7"/>
      <c r="H969" s="28" t="str">
        <f>IFERROR(VLOOKUP(ACOMPANHAMENTO_04[[#This Row],[COD.S]],TABELA_PRODUÇÃO[[COD]:[SERVIÇOS]],3,FALSE),"")</f>
        <v/>
      </c>
      <c r="I969" s="28" t="str">
        <f>IFERROR(VLOOKUP(ACOMPANHAMENTO_04[[#This Row],[COD.S]],TABELA_PRODUÇÃO[[COD]:[UND.]],4,FALSE),"")</f>
        <v/>
      </c>
      <c r="J969" s="141"/>
      <c r="K969" s="58"/>
      <c r="L969" s="9"/>
      <c r="M96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6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6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69" s="140">
        <f>ACOMPANHAMENTO_04[[#This Row],[QUANT]]</f>
        <v>0</v>
      </c>
    </row>
    <row r="970" spans="2:16" x14ac:dyDescent="0.25">
      <c r="B970" s="140" t="str">
        <f>IF(ACOMPANHAMENTO_04[[#This Row],[MAT]]="","",COUNTA($C$8:C970))</f>
        <v/>
      </c>
      <c r="C970" s="3"/>
      <c r="D970" s="28" t="str">
        <f>IFERROR(VLOOKUP(ACOMPANHAMENTO_04[[#This Row],[MAT]],FUNCIONARIOS[],3,FALSE),"")</f>
        <v/>
      </c>
      <c r="E970" s="28" t="str">
        <f>IFERROR(VLOOKUP(ACOMPANHAMENTO_04[[#This Row],[MAT]],FUNCIONARIOS[],4,FALSE),"")</f>
        <v/>
      </c>
      <c r="F970" s="8"/>
      <c r="G970" s="7"/>
      <c r="H970" s="28" t="str">
        <f>IFERROR(VLOOKUP(ACOMPANHAMENTO_04[[#This Row],[COD.S]],TABELA_PRODUÇÃO[[COD]:[SERVIÇOS]],3,FALSE),"")</f>
        <v/>
      </c>
      <c r="I970" s="28" t="str">
        <f>IFERROR(VLOOKUP(ACOMPANHAMENTO_04[[#This Row],[COD.S]],TABELA_PRODUÇÃO[[COD]:[UND.]],4,FALSE),"")</f>
        <v/>
      </c>
      <c r="J970" s="141"/>
      <c r="K970" s="58"/>
      <c r="L970" s="9"/>
      <c r="M97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7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7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70" s="140">
        <f>ACOMPANHAMENTO_04[[#This Row],[QUANT]]</f>
        <v>0</v>
      </c>
    </row>
    <row r="971" spans="2:16" x14ac:dyDescent="0.25">
      <c r="B971" s="140" t="str">
        <f>IF(ACOMPANHAMENTO_04[[#This Row],[MAT]]="","",COUNTA($C$8:C971))</f>
        <v/>
      </c>
      <c r="C971" s="3"/>
      <c r="D971" s="28" t="str">
        <f>IFERROR(VLOOKUP(ACOMPANHAMENTO_04[[#This Row],[MAT]],FUNCIONARIOS[],3,FALSE),"")</f>
        <v/>
      </c>
      <c r="E971" s="28" t="str">
        <f>IFERROR(VLOOKUP(ACOMPANHAMENTO_04[[#This Row],[MAT]],FUNCIONARIOS[],4,FALSE),"")</f>
        <v/>
      </c>
      <c r="F971" s="8"/>
      <c r="G971" s="7"/>
      <c r="H971" s="28" t="str">
        <f>IFERROR(VLOOKUP(ACOMPANHAMENTO_04[[#This Row],[COD.S]],TABELA_PRODUÇÃO[[COD]:[SERVIÇOS]],3,FALSE),"")</f>
        <v/>
      </c>
      <c r="I971" s="28" t="str">
        <f>IFERROR(VLOOKUP(ACOMPANHAMENTO_04[[#This Row],[COD.S]],TABELA_PRODUÇÃO[[COD]:[UND.]],4,FALSE),"")</f>
        <v/>
      </c>
      <c r="J971" s="141"/>
      <c r="K971" s="58"/>
      <c r="L971" s="9"/>
      <c r="M97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7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7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71" s="140">
        <f>ACOMPANHAMENTO_04[[#This Row],[QUANT]]</f>
        <v>0</v>
      </c>
    </row>
    <row r="972" spans="2:16" x14ac:dyDescent="0.25">
      <c r="B972" s="140" t="str">
        <f>IF(ACOMPANHAMENTO_04[[#This Row],[MAT]]="","",COUNTA($C$8:C972))</f>
        <v/>
      </c>
      <c r="C972" s="3"/>
      <c r="D972" s="28" t="str">
        <f>IFERROR(VLOOKUP(ACOMPANHAMENTO_04[[#This Row],[MAT]],FUNCIONARIOS[],3,FALSE),"")</f>
        <v/>
      </c>
      <c r="E972" s="28" t="str">
        <f>IFERROR(VLOOKUP(ACOMPANHAMENTO_04[[#This Row],[MAT]],FUNCIONARIOS[],4,FALSE),"")</f>
        <v/>
      </c>
      <c r="F972" s="8"/>
      <c r="G972" s="7"/>
      <c r="H972" s="28" t="str">
        <f>IFERROR(VLOOKUP(ACOMPANHAMENTO_04[[#This Row],[COD.S]],TABELA_PRODUÇÃO[[COD]:[SERVIÇOS]],3,FALSE),"")</f>
        <v/>
      </c>
      <c r="I972" s="28" t="str">
        <f>IFERROR(VLOOKUP(ACOMPANHAMENTO_04[[#This Row],[COD.S]],TABELA_PRODUÇÃO[[COD]:[UND.]],4,FALSE),"")</f>
        <v/>
      </c>
      <c r="J972" s="141"/>
      <c r="K972" s="58"/>
      <c r="L972" s="9"/>
      <c r="M97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7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7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72" s="140">
        <f>ACOMPANHAMENTO_04[[#This Row],[QUANT]]</f>
        <v>0</v>
      </c>
    </row>
    <row r="973" spans="2:16" x14ac:dyDescent="0.25">
      <c r="B973" s="140" t="str">
        <f>IF(ACOMPANHAMENTO_04[[#This Row],[MAT]]="","",COUNTA($C$8:C973))</f>
        <v/>
      </c>
      <c r="C973" s="3"/>
      <c r="D973" s="28" t="str">
        <f>IFERROR(VLOOKUP(ACOMPANHAMENTO_04[[#This Row],[MAT]],FUNCIONARIOS[],3,FALSE),"")</f>
        <v/>
      </c>
      <c r="E973" s="28" t="str">
        <f>IFERROR(VLOOKUP(ACOMPANHAMENTO_04[[#This Row],[MAT]],FUNCIONARIOS[],4,FALSE),"")</f>
        <v/>
      </c>
      <c r="F973" s="8"/>
      <c r="G973" s="7"/>
      <c r="H973" s="28" t="str">
        <f>IFERROR(VLOOKUP(ACOMPANHAMENTO_04[[#This Row],[COD.S]],TABELA_PRODUÇÃO[[COD]:[SERVIÇOS]],3,FALSE),"")</f>
        <v/>
      </c>
      <c r="I973" s="28" t="str">
        <f>IFERROR(VLOOKUP(ACOMPANHAMENTO_04[[#This Row],[COD.S]],TABELA_PRODUÇÃO[[COD]:[UND.]],4,FALSE),"")</f>
        <v/>
      </c>
      <c r="J973" s="141"/>
      <c r="K973" s="58"/>
      <c r="L973" s="9"/>
      <c r="M97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7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7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73" s="140">
        <f>ACOMPANHAMENTO_04[[#This Row],[QUANT]]</f>
        <v>0</v>
      </c>
    </row>
    <row r="974" spans="2:16" x14ac:dyDescent="0.25">
      <c r="B974" s="140" t="str">
        <f>IF(ACOMPANHAMENTO_04[[#This Row],[MAT]]="","",COUNTA($C$8:C974))</f>
        <v/>
      </c>
      <c r="C974" s="3"/>
      <c r="D974" s="28" t="str">
        <f>IFERROR(VLOOKUP(ACOMPANHAMENTO_04[[#This Row],[MAT]],FUNCIONARIOS[],3,FALSE),"")</f>
        <v/>
      </c>
      <c r="E974" s="28" t="str">
        <f>IFERROR(VLOOKUP(ACOMPANHAMENTO_04[[#This Row],[MAT]],FUNCIONARIOS[],4,FALSE),"")</f>
        <v/>
      </c>
      <c r="F974" s="8"/>
      <c r="G974" s="7"/>
      <c r="H974" s="28" t="str">
        <f>IFERROR(VLOOKUP(ACOMPANHAMENTO_04[[#This Row],[COD.S]],TABELA_PRODUÇÃO[[COD]:[SERVIÇOS]],3,FALSE),"")</f>
        <v/>
      </c>
      <c r="I974" s="28" t="str">
        <f>IFERROR(VLOOKUP(ACOMPANHAMENTO_04[[#This Row],[COD.S]],TABELA_PRODUÇÃO[[COD]:[UND.]],4,FALSE),"")</f>
        <v/>
      </c>
      <c r="J974" s="141"/>
      <c r="K974" s="58"/>
      <c r="L974" s="9"/>
      <c r="M97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7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7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74" s="140">
        <f>ACOMPANHAMENTO_04[[#This Row],[QUANT]]</f>
        <v>0</v>
      </c>
    </row>
    <row r="975" spans="2:16" x14ac:dyDescent="0.25">
      <c r="B975" s="140" t="str">
        <f>IF(ACOMPANHAMENTO_04[[#This Row],[MAT]]="","",COUNTA($C$8:C975))</f>
        <v/>
      </c>
      <c r="C975" s="3"/>
      <c r="D975" s="28" t="str">
        <f>IFERROR(VLOOKUP(ACOMPANHAMENTO_04[[#This Row],[MAT]],FUNCIONARIOS[],3,FALSE),"")</f>
        <v/>
      </c>
      <c r="E975" s="28" t="str">
        <f>IFERROR(VLOOKUP(ACOMPANHAMENTO_04[[#This Row],[MAT]],FUNCIONARIOS[],4,FALSE),"")</f>
        <v/>
      </c>
      <c r="F975" s="8"/>
      <c r="G975" s="7"/>
      <c r="H975" s="28" t="str">
        <f>IFERROR(VLOOKUP(ACOMPANHAMENTO_04[[#This Row],[COD.S]],TABELA_PRODUÇÃO[[COD]:[SERVIÇOS]],3,FALSE),"")</f>
        <v/>
      </c>
      <c r="I975" s="28" t="str">
        <f>IFERROR(VLOOKUP(ACOMPANHAMENTO_04[[#This Row],[COD.S]],TABELA_PRODUÇÃO[[COD]:[UND.]],4,FALSE),"")</f>
        <v/>
      </c>
      <c r="J975" s="141"/>
      <c r="K975" s="58"/>
      <c r="L975" s="9"/>
      <c r="M97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7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7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75" s="140">
        <f>ACOMPANHAMENTO_04[[#This Row],[QUANT]]</f>
        <v>0</v>
      </c>
    </row>
    <row r="976" spans="2:16" x14ac:dyDescent="0.25">
      <c r="B976" s="140" t="str">
        <f>IF(ACOMPANHAMENTO_04[[#This Row],[MAT]]="","",COUNTA($C$8:C976))</f>
        <v/>
      </c>
      <c r="C976" s="3"/>
      <c r="D976" s="28" t="str">
        <f>IFERROR(VLOOKUP(ACOMPANHAMENTO_04[[#This Row],[MAT]],FUNCIONARIOS[],3,FALSE),"")</f>
        <v/>
      </c>
      <c r="E976" s="28" t="str">
        <f>IFERROR(VLOOKUP(ACOMPANHAMENTO_04[[#This Row],[MAT]],FUNCIONARIOS[],4,FALSE),"")</f>
        <v/>
      </c>
      <c r="F976" s="8"/>
      <c r="G976" s="7"/>
      <c r="H976" s="28" t="str">
        <f>IFERROR(VLOOKUP(ACOMPANHAMENTO_04[[#This Row],[COD.S]],TABELA_PRODUÇÃO[[COD]:[SERVIÇOS]],3,FALSE),"")</f>
        <v/>
      </c>
      <c r="I976" s="28" t="str">
        <f>IFERROR(VLOOKUP(ACOMPANHAMENTO_04[[#This Row],[COD.S]],TABELA_PRODUÇÃO[[COD]:[UND.]],4,FALSE),"")</f>
        <v/>
      </c>
      <c r="J976" s="141"/>
      <c r="K976" s="58"/>
      <c r="L976" s="9"/>
      <c r="M97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7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7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76" s="140">
        <f>ACOMPANHAMENTO_04[[#This Row],[QUANT]]</f>
        <v>0</v>
      </c>
    </row>
    <row r="977" spans="2:16" x14ac:dyDescent="0.25">
      <c r="B977" s="140" t="str">
        <f>IF(ACOMPANHAMENTO_04[[#This Row],[MAT]]="","",COUNTA($C$8:C977))</f>
        <v/>
      </c>
      <c r="C977" s="3"/>
      <c r="D977" s="28" t="str">
        <f>IFERROR(VLOOKUP(ACOMPANHAMENTO_04[[#This Row],[MAT]],FUNCIONARIOS[],3,FALSE),"")</f>
        <v/>
      </c>
      <c r="E977" s="28" t="str">
        <f>IFERROR(VLOOKUP(ACOMPANHAMENTO_04[[#This Row],[MAT]],FUNCIONARIOS[],4,FALSE),"")</f>
        <v/>
      </c>
      <c r="F977" s="8"/>
      <c r="G977" s="7"/>
      <c r="H977" s="28" t="str">
        <f>IFERROR(VLOOKUP(ACOMPANHAMENTO_04[[#This Row],[COD.S]],TABELA_PRODUÇÃO[[COD]:[SERVIÇOS]],3,FALSE),"")</f>
        <v/>
      </c>
      <c r="I977" s="28" t="str">
        <f>IFERROR(VLOOKUP(ACOMPANHAMENTO_04[[#This Row],[COD.S]],TABELA_PRODUÇÃO[[COD]:[UND.]],4,FALSE),"")</f>
        <v/>
      </c>
      <c r="J977" s="141"/>
      <c r="K977" s="58"/>
      <c r="L977" s="9"/>
      <c r="M97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7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7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77" s="140">
        <f>ACOMPANHAMENTO_04[[#This Row],[QUANT]]</f>
        <v>0</v>
      </c>
    </row>
    <row r="978" spans="2:16" x14ac:dyDescent="0.25">
      <c r="B978" s="140" t="str">
        <f>IF(ACOMPANHAMENTO_04[[#This Row],[MAT]]="","",COUNTA($C$8:C978))</f>
        <v/>
      </c>
      <c r="C978" s="3"/>
      <c r="D978" s="28" t="str">
        <f>IFERROR(VLOOKUP(ACOMPANHAMENTO_04[[#This Row],[MAT]],FUNCIONARIOS[],3,FALSE),"")</f>
        <v/>
      </c>
      <c r="E978" s="28" t="str">
        <f>IFERROR(VLOOKUP(ACOMPANHAMENTO_04[[#This Row],[MAT]],FUNCIONARIOS[],4,FALSE),"")</f>
        <v/>
      </c>
      <c r="F978" s="8"/>
      <c r="G978" s="7"/>
      <c r="H978" s="28" t="str">
        <f>IFERROR(VLOOKUP(ACOMPANHAMENTO_04[[#This Row],[COD.S]],TABELA_PRODUÇÃO[[COD]:[SERVIÇOS]],3,FALSE),"")</f>
        <v/>
      </c>
      <c r="I978" s="28" t="str">
        <f>IFERROR(VLOOKUP(ACOMPANHAMENTO_04[[#This Row],[COD.S]],TABELA_PRODUÇÃO[[COD]:[UND.]],4,FALSE),"")</f>
        <v/>
      </c>
      <c r="J978" s="141"/>
      <c r="K978" s="58"/>
      <c r="L978" s="9"/>
      <c r="M97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7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7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78" s="140">
        <f>ACOMPANHAMENTO_04[[#This Row],[QUANT]]</f>
        <v>0</v>
      </c>
    </row>
    <row r="979" spans="2:16" x14ac:dyDescent="0.25">
      <c r="B979" s="140" t="str">
        <f>IF(ACOMPANHAMENTO_04[[#This Row],[MAT]]="","",COUNTA($C$8:C979))</f>
        <v/>
      </c>
      <c r="C979" s="3"/>
      <c r="D979" s="28" t="str">
        <f>IFERROR(VLOOKUP(ACOMPANHAMENTO_04[[#This Row],[MAT]],FUNCIONARIOS[],3,FALSE),"")</f>
        <v/>
      </c>
      <c r="E979" s="28" t="str">
        <f>IFERROR(VLOOKUP(ACOMPANHAMENTO_04[[#This Row],[MAT]],FUNCIONARIOS[],4,FALSE),"")</f>
        <v/>
      </c>
      <c r="F979" s="8"/>
      <c r="G979" s="7"/>
      <c r="H979" s="28" t="str">
        <f>IFERROR(VLOOKUP(ACOMPANHAMENTO_04[[#This Row],[COD.S]],TABELA_PRODUÇÃO[[COD]:[SERVIÇOS]],3,FALSE),"")</f>
        <v/>
      </c>
      <c r="I979" s="28" t="str">
        <f>IFERROR(VLOOKUP(ACOMPANHAMENTO_04[[#This Row],[COD.S]],TABELA_PRODUÇÃO[[COD]:[UND.]],4,FALSE),"")</f>
        <v/>
      </c>
      <c r="J979" s="141"/>
      <c r="K979" s="58"/>
      <c r="L979" s="9"/>
      <c r="M97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7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7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79" s="140">
        <f>ACOMPANHAMENTO_04[[#This Row],[QUANT]]</f>
        <v>0</v>
      </c>
    </row>
    <row r="980" spans="2:16" x14ac:dyDescent="0.25">
      <c r="B980" s="140" t="str">
        <f>IF(ACOMPANHAMENTO_04[[#This Row],[MAT]]="","",COUNTA($C$8:C980))</f>
        <v/>
      </c>
      <c r="C980" s="3"/>
      <c r="D980" s="28" t="str">
        <f>IFERROR(VLOOKUP(ACOMPANHAMENTO_04[[#This Row],[MAT]],FUNCIONARIOS[],3,FALSE),"")</f>
        <v/>
      </c>
      <c r="E980" s="28" t="str">
        <f>IFERROR(VLOOKUP(ACOMPANHAMENTO_04[[#This Row],[MAT]],FUNCIONARIOS[],4,FALSE),"")</f>
        <v/>
      </c>
      <c r="F980" s="8"/>
      <c r="G980" s="7"/>
      <c r="H980" s="28" t="str">
        <f>IFERROR(VLOOKUP(ACOMPANHAMENTO_04[[#This Row],[COD.S]],TABELA_PRODUÇÃO[[COD]:[SERVIÇOS]],3,FALSE),"")</f>
        <v/>
      </c>
      <c r="I980" s="28" t="str">
        <f>IFERROR(VLOOKUP(ACOMPANHAMENTO_04[[#This Row],[COD.S]],TABELA_PRODUÇÃO[[COD]:[UND.]],4,FALSE),"")</f>
        <v/>
      </c>
      <c r="J980" s="141"/>
      <c r="K980" s="58"/>
      <c r="L980" s="9"/>
      <c r="M98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8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8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80" s="140">
        <f>ACOMPANHAMENTO_04[[#This Row],[QUANT]]</f>
        <v>0</v>
      </c>
    </row>
    <row r="981" spans="2:16" x14ac:dyDescent="0.25">
      <c r="B981" s="140" t="str">
        <f>IF(ACOMPANHAMENTO_04[[#This Row],[MAT]]="","",COUNTA($C$8:C981))</f>
        <v/>
      </c>
      <c r="C981" s="3"/>
      <c r="D981" s="28" t="str">
        <f>IFERROR(VLOOKUP(ACOMPANHAMENTO_04[[#This Row],[MAT]],FUNCIONARIOS[],3,FALSE),"")</f>
        <v/>
      </c>
      <c r="E981" s="28" t="str">
        <f>IFERROR(VLOOKUP(ACOMPANHAMENTO_04[[#This Row],[MAT]],FUNCIONARIOS[],4,FALSE),"")</f>
        <v/>
      </c>
      <c r="F981" s="8"/>
      <c r="G981" s="7"/>
      <c r="H981" s="28" t="str">
        <f>IFERROR(VLOOKUP(ACOMPANHAMENTO_04[[#This Row],[COD.S]],TABELA_PRODUÇÃO[[COD]:[SERVIÇOS]],3,FALSE),"")</f>
        <v/>
      </c>
      <c r="I981" s="28" t="str">
        <f>IFERROR(VLOOKUP(ACOMPANHAMENTO_04[[#This Row],[COD.S]],TABELA_PRODUÇÃO[[COD]:[UND.]],4,FALSE),"")</f>
        <v/>
      </c>
      <c r="J981" s="141"/>
      <c r="K981" s="58"/>
      <c r="L981" s="9"/>
      <c r="M98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8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8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81" s="140">
        <f>ACOMPANHAMENTO_04[[#This Row],[QUANT]]</f>
        <v>0</v>
      </c>
    </row>
    <row r="982" spans="2:16" x14ac:dyDescent="0.25">
      <c r="B982" s="140" t="str">
        <f>IF(ACOMPANHAMENTO_04[[#This Row],[MAT]]="","",COUNTA($C$8:C982))</f>
        <v/>
      </c>
      <c r="C982" s="3"/>
      <c r="D982" s="28" t="str">
        <f>IFERROR(VLOOKUP(ACOMPANHAMENTO_04[[#This Row],[MAT]],FUNCIONARIOS[],3,FALSE),"")</f>
        <v/>
      </c>
      <c r="E982" s="28" t="str">
        <f>IFERROR(VLOOKUP(ACOMPANHAMENTO_04[[#This Row],[MAT]],FUNCIONARIOS[],4,FALSE),"")</f>
        <v/>
      </c>
      <c r="F982" s="8"/>
      <c r="G982" s="7"/>
      <c r="H982" s="28" t="str">
        <f>IFERROR(VLOOKUP(ACOMPANHAMENTO_04[[#This Row],[COD.S]],TABELA_PRODUÇÃO[[COD]:[SERVIÇOS]],3,FALSE),"")</f>
        <v/>
      </c>
      <c r="I982" s="28" t="str">
        <f>IFERROR(VLOOKUP(ACOMPANHAMENTO_04[[#This Row],[COD.S]],TABELA_PRODUÇÃO[[COD]:[UND.]],4,FALSE),"")</f>
        <v/>
      </c>
      <c r="J982" s="141"/>
      <c r="K982" s="58"/>
      <c r="L982" s="9"/>
      <c r="M98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8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8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82" s="140">
        <f>ACOMPANHAMENTO_04[[#This Row],[QUANT]]</f>
        <v>0</v>
      </c>
    </row>
    <row r="983" spans="2:16" x14ac:dyDescent="0.25">
      <c r="B983" s="140" t="str">
        <f>IF(ACOMPANHAMENTO_04[[#This Row],[MAT]]="","",COUNTA($C$8:C983))</f>
        <v/>
      </c>
      <c r="C983" s="3"/>
      <c r="D983" s="28" t="str">
        <f>IFERROR(VLOOKUP(ACOMPANHAMENTO_04[[#This Row],[MAT]],FUNCIONARIOS[],3,FALSE),"")</f>
        <v/>
      </c>
      <c r="E983" s="28" t="str">
        <f>IFERROR(VLOOKUP(ACOMPANHAMENTO_04[[#This Row],[MAT]],FUNCIONARIOS[],4,FALSE),"")</f>
        <v/>
      </c>
      <c r="F983" s="8"/>
      <c r="G983" s="7"/>
      <c r="H983" s="28" t="str">
        <f>IFERROR(VLOOKUP(ACOMPANHAMENTO_04[[#This Row],[COD.S]],TABELA_PRODUÇÃO[[COD]:[SERVIÇOS]],3,FALSE),"")</f>
        <v/>
      </c>
      <c r="I983" s="28" t="str">
        <f>IFERROR(VLOOKUP(ACOMPANHAMENTO_04[[#This Row],[COD.S]],TABELA_PRODUÇÃO[[COD]:[UND.]],4,FALSE),"")</f>
        <v/>
      </c>
      <c r="J983" s="141"/>
      <c r="K983" s="58"/>
      <c r="L983" s="9"/>
      <c r="M98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8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8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83" s="140">
        <f>ACOMPANHAMENTO_04[[#This Row],[QUANT]]</f>
        <v>0</v>
      </c>
    </row>
    <row r="984" spans="2:16" x14ac:dyDescent="0.25">
      <c r="B984" s="140" t="str">
        <f>IF(ACOMPANHAMENTO_04[[#This Row],[MAT]]="","",COUNTA($C$8:C984))</f>
        <v/>
      </c>
      <c r="C984" s="3"/>
      <c r="D984" s="28" t="str">
        <f>IFERROR(VLOOKUP(ACOMPANHAMENTO_04[[#This Row],[MAT]],FUNCIONARIOS[],3,FALSE),"")</f>
        <v/>
      </c>
      <c r="E984" s="28" t="str">
        <f>IFERROR(VLOOKUP(ACOMPANHAMENTO_04[[#This Row],[MAT]],FUNCIONARIOS[],4,FALSE),"")</f>
        <v/>
      </c>
      <c r="F984" s="8"/>
      <c r="G984" s="7"/>
      <c r="H984" s="28" t="str">
        <f>IFERROR(VLOOKUP(ACOMPANHAMENTO_04[[#This Row],[COD.S]],TABELA_PRODUÇÃO[[COD]:[SERVIÇOS]],3,FALSE),"")</f>
        <v/>
      </c>
      <c r="I984" s="28" t="str">
        <f>IFERROR(VLOOKUP(ACOMPANHAMENTO_04[[#This Row],[COD.S]],TABELA_PRODUÇÃO[[COD]:[UND.]],4,FALSE),"")</f>
        <v/>
      </c>
      <c r="J984" s="141"/>
      <c r="K984" s="58"/>
      <c r="L984" s="9"/>
      <c r="M98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8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8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84" s="140">
        <f>ACOMPANHAMENTO_04[[#This Row],[QUANT]]</f>
        <v>0</v>
      </c>
    </row>
    <row r="985" spans="2:16" x14ac:dyDescent="0.25">
      <c r="B985" s="140" t="str">
        <f>IF(ACOMPANHAMENTO_04[[#This Row],[MAT]]="","",COUNTA($C$8:C985))</f>
        <v/>
      </c>
      <c r="C985" s="3"/>
      <c r="D985" s="28" t="str">
        <f>IFERROR(VLOOKUP(ACOMPANHAMENTO_04[[#This Row],[MAT]],FUNCIONARIOS[],3,FALSE),"")</f>
        <v/>
      </c>
      <c r="E985" s="28" t="str">
        <f>IFERROR(VLOOKUP(ACOMPANHAMENTO_04[[#This Row],[MAT]],FUNCIONARIOS[],4,FALSE),"")</f>
        <v/>
      </c>
      <c r="F985" s="8"/>
      <c r="G985" s="7"/>
      <c r="H985" s="28" t="str">
        <f>IFERROR(VLOOKUP(ACOMPANHAMENTO_04[[#This Row],[COD.S]],TABELA_PRODUÇÃO[[COD]:[SERVIÇOS]],3,FALSE),"")</f>
        <v/>
      </c>
      <c r="I985" s="28" t="str">
        <f>IFERROR(VLOOKUP(ACOMPANHAMENTO_04[[#This Row],[COD.S]],TABELA_PRODUÇÃO[[COD]:[UND.]],4,FALSE),"")</f>
        <v/>
      </c>
      <c r="J985" s="141"/>
      <c r="K985" s="58"/>
      <c r="L985" s="9"/>
      <c r="M98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8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8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85" s="140">
        <f>ACOMPANHAMENTO_04[[#This Row],[QUANT]]</f>
        <v>0</v>
      </c>
    </row>
    <row r="986" spans="2:16" x14ac:dyDescent="0.25">
      <c r="B986" s="140" t="str">
        <f>IF(ACOMPANHAMENTO_04[[#This Row],[MAT]]="","",COUNTA($C$8:C986))</f>
        <v/>
      </c>
      <c r="C986" s="3"/>
      <c r="D986" s="28" t="str">
        <f>IFERROR(VLOOKUP(ACOMPANHAMENTO_04[[#This Row],[MAT]],FUNCIONARIOS[],3,FALSE),"")</f>
        <v/>
      </c>
      <c r="E986" s="28" t="str">
        <f>IFERROR(VLOOKUP(ACOMPANHAMENTO_04[[#This Row],[MAT]],FUNCIONARIOS[],4,FALSE),"")</f>
        <v/>
      </c>
      <c r="F986" s="8"/>
      <c r="G986" s="7"/>
      <c r="H986" s="28" t="str">
        <f>IFERROR(VLOOKUP(ACOMPANHAMENTO_04[[#This Row],[COD.S]],TABELA_PRODUÇÃO[[COD]:[SERVIÇOS]],3,FALSE),"")</f>
        <v/>
      </c>
      <c r="I986" s="28" t="str">
        <f>IFERROR(VLOOKUP(ACOMPANHAMENTO_04[[#This Row],[COD.S]],TABELA_PRODUÇÃO[[COD]:[UND.]],4,FALSE),"")</f>
        <v/>
      </c>
      <c r="J986" s="141"/>
      <c r="K986" s="58"/>
      <c r="L986" s="9"/>
      <c r="M98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8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8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86" s="140">
        <f>ACOMPANHAMENTO_04[[#This Row],[QUANT]]</f>
        <v>0</v>
      </c>
    </row>
    <row r="987" spans="2:16" x14ac:dyDescent="0.25">
      <c r="B987" s="140" t="str">
        <f>IF(ACOMPANHAMENTO_04[[#This Row],[MAT]]="","",COUNTA($C$8:C987))</f>
        <v/>
      </c>
      <c r="C987" s="3"/>
      <c r="D987" s="28" t="str">
        <f>IFERROR(VLOOKUP(ACOMPANHAMENTO_04[[#This Row],[MAT]],FUNCIONARIOS[],3,FALSE),"")</f>
        <v/>
      </c>
      <c r="E987" s="28" t="str">
        <f>IFERROR(VLOOKUP(ACOMPANHAMENTO_04[[#This Row],[MAT]],FUNCIONARIOS[],4,FALSE),"")</f>
        <v/>
      </c>
      <c r="F987" s="8"/>
      <c r="G987" s="7"/>
      <c r="H987" s="28" t="str">
        <f>IFERROR(VLOOKUP(ACOMPANHAMENTO_04[[#This Row],[COD.S]],TABELA_PRODUÇÃO[[COD]:[SERVIÇOS]],3,FALSE),"")</f>
        <v/>
      </c>
      <c r="I987" s="28" t="str">
        <f>IFERROR(VLOOKUP(ACOMPANHAMENTO_04[[#This Row],[COD.S]],TABELA_PRODUÇÃO[[COD]:[UND.]],4,FALSE),"")</f>
        <v/>
      </c>
      <c r="J987" s="141"/>
      <c r="K987" s="58"/>
      <c r="L987" s="9"/>
      <c r="M98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8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8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87" s="140">
        <f>ACOMPANHAMENTO_04[[#This Row],[QUANT]]</f>
        <v>0</v>
      </c>
    </row>
    <row r="988" spans="2:16" x14ac:dyDescent="0.25">
      <c r="B988" s="140" t="str">
        <f>IF(ACOMPANHAMENTO_04[[#This Row],[MAT]]="","",COUNTA($C$8:C988))</f>
        <v/>
      </c>
      <c r="C988" s="3"/>
      <c r="D988" s="28" t="str">
        <f>IFERROR(VLOOKUP(ACOMPANHAMENTO_04[[#This Row],[MAT]],FUNCIONARIOS[],3,FALSE),"")</f>
        <v/>
      </c>
      <c r="E988" s="28" t="str">
        <f>IFERROR(VLOOKUP(ACOMPANHAMENTO_04[[#This Row],[MAT]],FUNCIONARIOS[],4,FALSE),"")</f>
        <v/>
      </c>
      <c r="F988" s="8"/>
      <c r="G988" s="7"/>
      <c r="H988" s="28" t="str">
        <f>IFERROR(VLOOKUP(ACOMPANHAMENTO_04[[#This Row],[COD.S]],TABELA_PRODUÇÃO[[COD]:[SERVIÇOS]],3,FALSE),"")</f>
        <v/>
      </c>
      <c r="I988" s="28" t="str">
        <f>IFERROR(VLOOKUP(ACOMPANHAMENTO_04[[#This Row],[COD.S]],TABELA_PRODUÇÃO[[COD]:[UND.]],4,FALSE),"")</f>
        <v/>
      </c>
      <c r="J988" s="141"/>
      <c r="K988" s="58"/>
      <c r="L988" s="9"/>
      <c r="M98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8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8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88" s="140">
        <f>ACOMPANHAMENTO_04[[#This Row],[QUANT]]</f>
        <v>0</v>
      </c>
    </row>
    <row r="989" spans="2:16" x14ac:dyDescent="0.25">
      <c r="B989" s="140" t="str">
        <f>IF(ACOMPANHAMENTO_04[[#This Row],[MAT]]="","",COUNTA($C$8:C989))</f>
        <v/>
      </c>
      <c r="C989" s="3"/>
      <c r="D989" s="28" t="str">
        <f>IFERROR(VLOOKUP(ACOMPANHAMENTO_04[[#This Row],[MAT]],FUNCIONARIOS[],3,FALSE),"")</f>
        <v/>
      </c>
      <c r="E989" s="28" t="str">
        <f>IFERROR(VLOOKUP(ACOMPANHAMENTO_04[[#This Row],[MAT]],FUNCIONARIOS[],4,FALSE),"")</f>
        <v/>
      </c>
      <c r="F989" s="8"/>
      <c r="G989" s="7"/>
      <c r="H989" s="28" t="str">
        <f>IFERROR(VLOOKUP(ACOMPANHAMENTO_04[[#This Row],[COD.S]],TABELA_PRODUÇÃO[[COD]:[SERVIÇOS]],3,FALSE),"")</f>
        <v/>
      </c>
      <c r="I989" s="28" t="str">
        <f>IFERROR(VLOOKUP(ACOMPANHAMENTO_04[[#This Row],[COD.S]],TABELA_PRODUÇÃO[[COD]:[UND.]],4,FALSE),"")</f>
        <v/>
      </c>
      <c r="J989" s="141"/>
      <c r="K989" s="58"/>
      <c r="L989" s="9"/>
      <c r="M98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8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8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89" s="140">
        <f>ACOMPANHAMENTO_04[[#This Row],[QUANT]]</f>
        <v>0</v>
      </c>
    </row>
    <row r="990" spans="2:16" x14ac:dyDescent="0.25">
      <c r="B990" s="140" t="str">
        <f>IF(ACOMPANHAMENTO_04[[#This Row],[MAT]]="","",COUNTA($C$8:C990))</f>
        <v/>
      </c>
      <c r="C990" s="3"/>
      <c r="D990" s="28" t="str">
        <f>IFERROR(VLOOKUP(ACOMPANHAMENTO_04[[#This Row],[MAT]],FUNCIONARIOS[],3,FALSE),"")</f>
        <v/>
      </c>
      <c r="E990" s="28" t="str">
        <f>IFERROR(VLOOKUP(ACOMPANHAMENTO_04[[#This Row],[MAT]],FUNCIONARIOS[],4,FALSE),"")</f>
        <v/>
      </c>
      <c r="F990" s="8"/>
      <c r="G990" s="7"/>
      <c r="H990" s="28" t="str">
        <f>IFERROR(VLOOKUP(ACOMPANHAMENTO_04[[#This Row],[COD.S]],TABELA_PRODUÇÃO[[COD]:[SERVIÇOS]],3,FALSE),"")</f>
        <v/>
      </c>
      <c r="I990" s="28" t="str">
        <f>IFERROR(VLOOKUP(ACOMPANHAMENTO_04[[#This Row],[COD.S]],TABELA_PRODUÇÃO[[COD]:[UND.]],4,FALSE),"")</f>
        <v/>
      </c>
      <c r="J990" s="141"/>
      <c r="K990" s="58"/>
      <c r="L990" s="9"/>
      <c r="M990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90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90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90" s="140">
        <f>ACOMPANHAMENTO_04[[#This Row],[QUANT]]</f>
        <v>0</v>
      </c>
    </row>
    <row r="991" spans="2:16" x14ac:dyDescent="0.25">
      <c r="B991" s="140" t="str">
        <f>IF(ACOMPANHAMENTO_04[[#This Row],[MAT]]="","",COUNTA($C$8:C991))</f>
        <v/>
      </c>
      <c r="C991" s="3"/>
      <c r="D991" s="28" t="str">
        <f>IFERROR(VLOOKUP(ACOMPANHAMENTO_04[[#This Row],[MAT]],FUNCIONARIOS[],3,FALSE),"")</f>
        <v/>
      </c>
      <c r="E991" s="28" t="str">
        <f>IFERROR(VLOOKUP(ACOMPANHAMENTO_04[[#This Row],[MAT]],FUNCIONARIOS[],4,FALSE),"")</f>
        <v/>
      </c>
      <c r="F991" s="8"/>
      <c r="G991" s="7"/>
      <c r="H991" s="28" t="str">
        <f>IFERROR(VLOOKUP(ACOMPANHAMENTO_04[[#This Row],[COD.S]],TABELA_PRODUÇÃO[[COD]:[SERVIÇOS]],3,FALSE),"")</f>
        <v/>
      </c>
      <c r="I991" s="28" t="str">
        <f>IFERROR(VLOOKUP(ACOMPANHAMENTO_04[[#This Row],[COD.S]],TABELA_PRODUÇÃO[[COD]:[UND.]],4,FALSE),"")</f>
        <v/>
      </c>
      <c r="J991" s="141"/>
      <c r="K991" s="58"/>
      <c r="L991" s="9"/>
      <c r="M991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91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91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91" s="140">
        <f>ACOMPANHAMENTO_04[[#This Row],[QUANT]]</f>
        <v>0</v>
      </c>
    </row>
    <row r="992" spans="2:16" x14ac:dyDescent="0.25">
      <c r="B992" s="140" t="str">
        <f>IF(ACOMPANHAMENTO_04[[#This Row],[MAT]]="","",COUNTA($C$8:C992))</f>
        <v/>
      </c>
      <c r="C992" s="3"/>
      <c r="D992" s="28" t="str">
        <f>IFERROR(VLOOKUP(ACOMPANHAMENTO_04[[#This Row],[MAT]],FUNCIONARIOS[],3,FALSE),"")</f>
        <v/>
      </c>
      <c r="E992" s="28" t="str">
        <f>IFERROR(VLOOKUP(ACOMPANHAMENTO_04[[#This Row],[MAT]],FUNCIONARIOS[],4,FALSE),"")</f>
        <v/>
      </c>
      <c r="F992" s="8"/>
      <c r="G992" s="7"/>
      <c r="H992" s="28" t="str">
        <f>IFERROR(VLOOKUP(ACOMPANHAMENTO_04[[#This Row],[COD.S]],TABELA_PRODUÇÃO[[COD]:[SERVIÇOS]],3,FALSE),"")</f>
        <v/>
      </c>
      <c r="I992" s="28" t="str">
        <f>IFERROR(VLOOKUP(ACOMPANHAMENTO_04[[#This Row],[COD.S]],TABELA_PRODUÇÃO[[COD]:[UND.]],4,FALSE),"")</f>
        <v/>
      </c>
      <c r="J992" s="141"/>
      <c r="K992" s="58"/>
      <c r="L992" s="9"/>
      <c r="M992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92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92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92" s="140">
        <f>ACOMPANHAMENTO_04[[#This Row],[QUANT]]</f>
        <v>0</v>
      </c>
    </row>
    <row r="993" spans="2:16" x14ac:dyDescent="0.25">
      <c r="B993" s="140" t="str">
        <f>IF(ACOMPANHAMENTO_04[[#This Row],[MAT]]="","",COUNTA($C$8:C993))</f>
        <v/>
      </c>
      <c r="C993" s="3"/>
      <c r="D993" s="28" t="str">
        <f>IFERROR(VLOOKUP(ACOMPANHAMENTO_04[[#This Row],[MAT]],FUNCIONARIOS[],3,FALSE),"")</f>
        <v/>
      </c>
      <c r="E993" s="28" t="str">
        <f>IFERROR(VLOOKUP(ACOMPANHAMENTO_04[[#This Row],[MAT]],FUNCIONARIOS[],4,FALSE),"")</f>
        <v/>
      </c>
      <c r="F993" s="8"/>
      <c r="G993" s="7"/>
      <c r="H993" s="28" t="str">
        <f>IFERROR(VLOOKUP(ACOMPANHAMENTO_04[[#This Row],[COD.S]],TABELA_PRODUÇÃO[[COD]:[SERVIÇOS]],3,FALSE),"")</f>
        <v/>
      </c>
      <c r="I993" s="28" t="str">
        <f>IFERROR(VLOOKUP(ACOMPANHAMENTO_04[[#This Row],[COD.S]],TABELA_PRODUÇÃO[[COD]:[UND.]],4,FALSE),"")</f>
        <v/>
      </c>
      <c r="J993" s="141"/>
      <c r="K993" s="58"/>
      <c r="L993" s="9"/>
      <c r="M993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93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93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93" s="140">
        <f>ACOMPANHAMENTO_04[[#This Row],[QUANT]]</f>
        <v>0</v>
      </c>
    </row>
    <row r="994" spans="2:16" x14ac:dyDescent="0.25">
      <c r="B994" s="140" t="str">
        <f>IF(ACOMPANHAMENTO_04[[#This Row],[MAT]]="","",COUNTA($C$8:C994))</f>
        <v/>
      </c>
      <c r="C994" s="3"/>
      <c r="D994" s="28" t="str">
        <f>IFERROR(VLOOKUP(ACOMPANHAMENTO_04[[#This Row],[MAT]],FUNCIONARIOS[],3,FALSE),"")</f>
        <v/>
      </c>
      <c r="E994" s="28" t="str">
        <f>IFERROR(VLOOKUP(ACOMPANHAMENTO_04[[#This Row],[MAT]],FUNCIONARIOS[],4,FALSE),"")</f>
        <v/>
      </c>
      <c r="F994" s="8"/>
      <c r="G994" s="7"/>
      <c r="H994" s="28" t="str">
        <f>IFERROR(VLOOKUP(ACOMPANHAMENTO_04[[#This Row],[COD.S]],TABELA_PRODUÇÃO[[COD]:[SERVIÇOS]],3,FALSE),"")</f>
        <v/>
      </c>
      <c r="I994" s="28" t="str">
        <f>IFERROR(VLOOKUP(ACOMPANHAMENTO_04[[#This Row],[COD.S]],TABELA_PRODUÇÃO[[COD]:[UND.]],4,FALSE),"")</f>
        <v/>
      </c>
      <c r="J994" s="141"/>
      <c r="K994" s="58"/>
      <c r="L994" s="9"/>
      <c r="M994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94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94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94" s="140">
        <f>ACOMPANHAMENTO_04[[#This Row],[QUANT]]</f>
        <v>0</v>
      </c>
    </row>
    <row r="995" spans="2:16" x14ac:dyDescent="0.25">
      <c r="B995" s="140" t="str">
        <f>IF(ACOMPANHAMENTO_04[[#This Row],[MAT]]="","",COUNTA($C$8:C995))</f>
        <v/>
      </c>
      <c r="C995" s="3"/>
      <c r="D995" s="28" t="str">
        <f>IFERROR(VLOOKUP(ACOMPANHAMENTO_04[[#This Row],[MAT]],FUNCIONARIOS[],3,FALSE),"")</f>
        <v/>
      </c>
      <c r="E995" s="28" t="str">
        <f>IFERROR(VLOOKUP(ACOMPANHAMENTO_04[[#This Row],[MAT]],FUNCIONARIOS[],4,FALSE),"")</f>
        <v/>
      </c>
      <c r="F995" s="8"/>
      <c r="G995" s="7"/>
      <c r="H995" s="28" t="str">
        <f>IFERROR(VLOOKUP(ACOMPANHAMENTO_04[[#This Row],[COD.S]],TABELA_PRODUÇÃO[[COD]:[SERVIÇOS]],3,FALSE),"")</f>
        <v/>
      </c>
      <c r="I995" s="28" t="str">
        <f>IFERROR(VLOOKUP(ACOMPANHAMENTO_04[[#This Row],[COD.S]],TABELA_PRODUÇÃO[[COD]:[UND.]],4,FALSE),"")</f>
        <v/>
      </c>
      <c r="J995" s="141"/>
      <c r="K995" s="58"/>
      <c r="L995" s="9"/>
      <c r="M995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95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95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95" s="140">
        <f>ACOMPANHAMENTO_04[[#This Row],[QUANT]]</f>
        <v>0</v>
      </c>
    </row>
    <row r="996" spans="2:16" x14ac:dyDescent="0.25">
      <c r="B996" s="140" t="str">
        <f>IF(ACOMPANHAMENTO_04[[#This Row],[MAT]]="","",COUNTA($C$8:C996))</f>
        <v/>
      </c>
      <c r="C996" s="3"/>
      <c r="D996" s="28" t="str">
        <f>IFERROR(VLOOKUP(ACOMPANHAMENTO_04[[#This Row],[MAT]],FUNCIONARIOS[],3,FALSE),"")</f>
        <v/>
      </c>
      <c r="E996" s="28" t="str">
        <f>IFERROR(VLOOKUP(ACOMPANHAMENTO_04[[#This Row],[MAT]],FUNCIONARIOS[],4,FALSE),"")</f>
        <v/>
      </c>
      <c r="F996" s="8"/>
      <c r="G996" s="7"/>
      <c r="H996" s="28" t="str">
        <f>IFERROR(VLOOKUP(ACOMPANHAMENTO_04[[#This Row],[COD.S]],TABELA_PRODUÇÃO[[COD]:[SERVIÇOS]],3,FALSE),"")</f>
        <v/>
      </c>
      <c r="I996" s="28" t="str">
        <f>IFERROR(VLOOKUP(ACOMPANHAMENTO_04[[#This Row],[COD.S]],TABELA_PRODUÇÃO[[COD]:[UND.]],4,FALSE),"")</f>
        <v/>
      </c>
      <c r="J996" s="141"/>
      <c r="K996" s="58"/>
      <c r="L996" s="9"/>
      <c r="M996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96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96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96" s="140">
        <f>ACOMPANHAMENTO_04[[#This Row],[QUANT]]</f>
        <v>0</v>
      </c>
    </row>
    <row r="997" spans="2:16" x14ac:dyDescent="0.25">
      <c r="B997" s="140" t="str">
        <f>IF(ACOMPANHAMENTO_04[[#This Row],[MAT]]="","",COUNTA($C$8:C997))</f>
        <v/>
      </c>
      <c r="C997" s="3"/>
      <c r="D997" s="28" t="str">
        <f>IFERROR(VLOOKUP(ACOMPANHAMENTO_04[[#This Row],[MAT]],FUNCIONARIOS[],3,FALSE),"")</f>
        <v/>
      </c>
      <c r="E997" s="28" t="str">
        <f>IFERROR(VLOOKUP(ACOMPANHAMENTO_04[[#This Row],[MAT]],FUNCIONARIOS[],4,FALSE),"")</f>
        <v/>
      </c>
      <c r="F997" s="8"/>
      <c r="G997" s="7"/>
      <c r="H997" s="28" t="str">
        <f>IFERROR(VLOOKUP(ACOMPANHAMENTO_04[[#This Row],[COD.S]],TABELA_PRODUÇÃO[[COD]:[SERVIÇOS]],3,FALSE),"")</f>
        <v/>
      </c>
      <c r="I997" s="28" t="str">
        <f>IFERROR(VLOOKUP(ACOMPANHAMENTO_04[[#This Row],[COD.S]],TABELA_PRODUÇÃO[[COD]:[UND.]],4,FALSE),"")</f>
        <v/>
      </c>
      <c r="J997" s="141"/>
      <c r="K997" s="58"/>
      <c r="L997" s="9"/>
      <c r="M997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97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97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97" s="140">
        <f>ACOMPANHAMENTO_04[[#This Row],[QUANT]]</f>
        <v>0</v>
      </c>
    </row>
    <row r="998" spans="2:16" x14ac:dyDescent="0.25">
      <c r="B998" s="140" t="str">
        <f>IF(ACOMPANHAMENTO_04[[#This Row],[MAT]]="","",COUNTA($C$8:C998))</f>
        <v/>
      </c>
      <c r="C998" s="3"/>
      <c r="D998" s="28" t="str">
        <f>IFERROR(VLOOKUP(ACOMPANHAMENTO_04[[#This Row],[MAT]],FUNCIONARIOS[],3,FALSE),"")</f>
        <v/>
      </c>
      <c r="E998" s="28" t="str">
        <f>IFERROR(VLOOKUP(ACOMPANHAMENTO_04[[#This Row],[MAT]],FUNCIONARIOS[],4,FALSE),"")</f>
        <v/>
      </c>
      <c r="F998" s="8"/>
      <c r="G998" s="7"/>
      <c r="H998" s="28" t="str">
        <f>IFERROR(VLOOKUP(ACOMPANHAMENTO_04[[#This Row],[COD.S]],TABELA_PRODUÇÃO[[COD]:[SERVIÇOS]],3,FALSE),"")</f>
        <v/>
      </c>
      <c r="I998" s="28" t="str">
        <f>IFERROR(VLOOKUP(ACOMPANHAMENTO_04[[#This Row],[COD.S]],TABELA_PRODUÇÃO[[COD]:[UND.]],4,FALSE),"")</f>
        <v/>
      </c>
      <c r="J998" s="141"/>
      <c r="K998" s="58"/>
      <c r="L998" s="9"/>
      <c r="M998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98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98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98" s="140">
        <f>ACOMPANHAMENTO_04[[#This Row],[QUANT]]</f>
        <v>0</v>
      </c>
    </row>
    <row r="999" spans="2:16" x14ac:dyDescent="0.25">
      <c r="B999" s="140" t="str">
        <f>IF(ACOMPANHAMENTO_04[[#This Row],[MAT]]="","",COUNTA($C$8:C999))</f>
        <v/>
      </c>
      <c r="C999" s="3"/>
      <c r="D999" s="28" t="str">
        <f>IFERROR(VLOOKUP(ACOMPANHAMENTO_04[[#This Row],[MAT]],FUNCIONARIOS[],3,FALSE),"")</f>
        <v/>
      </c>
      <c r="E999" s="28" t="str">
        <f>IFERROR(VLOOKUP(ACOMPANHAMENTO_04[[#This Row],[MAT]],FUNCIONARIOS[],4,FALSE),"")</f>
        <v/>
      </c>
      <c r="F999" s="8"/>
      <c r="G999" s="7"/>
      <c r="H999" s="28" t="str">
        <f>IFERROR(VLOOKUP(ACOMPANHAMENTO_04[[#This Row],[COD.S]],TABELA_PRODUÇÃO[[COD]:[SERVIÇOS]],3,FALSE),"")</f>
        <v/>
      </c>
      <c r="I999" s="28" t="str">
        <f>IFERROR(VLOOKUP(ACOMPANHAMENTO_04[[#This Row],[COD.S]],TABELA_PRODUÇÃO[[COD]:[UND.]],4,FALSE),"")</f>
        <v/>
      </c>
      <c r="J999" s="141"/>
      <c r="K999" s="58"/>
      <c r="L999" s="9"/>
      <c r="M999" s="41" t="str">
        <f>IFERROR(IF(VLOOKUP(ACOMPANHAMENTO_04[[#This Row],[MAT]],FUNCIONARIOS[],8,FALSE)="profissional",ACOMPANHAMENTO_04[[#This Row],[FATOR]]*ACOMPANHAMENTO_04[[#This Row],[QUANT]]*VLOOKUP(ACOMPANHAMENTO_04[[#This Row],[COD.S]],TABELA_PRODUÇÃO[[COD]:[TOTAL]],5,FALSE),IF(VLOOKUP(ACOMPANHAMENTO_04[[#This Row],[MAT]],FUNCIONARIOS[],8,FALSE)="MEIO PROF",ACOMPANHAMENTO_04[[#This Row],[FATOR]]*ACOMPANHAMENTO_04[[#This Row],[QUANT]]*VLOOKUP(ACOMPANHAMENTO_04[[#This Row],[COD.S]],TABELA_PRODUÇÃO[[COD]:[TOTAL]],6,FALSE),)),"")</f>
        <v/>
      </c>
      <c r="N999" s="41" t="str">
        <f>IFERROR(IF(IF(VLOOKUP(ACOMPANHAMENTO_04[[#This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Row],[DIAS]],))&lt;0,"",IF(VLOOKUP(ACOMPANHAMENTO_04[[#This Row],[MAT]],FUNCIONARIOS[],8,FALSE)="profissional",ACOMPANHAMENTO_04[[#This Row],[FATOR]]*ACOMPANHAMENTO_04[[#This Row],[QUANT]]*VLOOKUP(ACOMPANHAMENTO_04[[#This Row],[COD.S]],TABELA_PRODUÇÃO[[COD]:[TOTAL]],5,FALSE)-VLOOKUP(ACOMPANHAMENTO_04[[#This Row],[MAT]],FUNCIONARIOS[],7,FALSE)/30*ACOMPANHAMENTO_04[[#This Row],[DIAS]],IF(VLOOKUP(ACOMPANHAMENTO_04[[#This Row],[MAT]],FUNCIONARIOS[],8,FALSE)="MEIO PROF",ACOMPANHAMENTO_04[[#This Row],[FATOR]]*ACOMPANHAMENTO_04[[#This Row],[QUANT]]*VLOOKUP(ACOMPANHAMENTO_04[[#This Row],[COD.S]],TABELA_PRODUÇÃO[[COD]:[TOTAL]],6,FALSE)-VLOOKUP(ACOMPANHAMENTO_04[[#This Row],[MAT]],FUNCIONARIOS[],7,FALSE)/30*ACOMPANHAMENTO_04[[#This Row],[DIAS]],))),"")</f>
        <v/>
      </c>
      <c r="O999" s="140" t="str">
        <f>IFERROR(IF(VLOOKUP(ACOMPANHAMENTO_04[[#This Row],[COD.S]],TABELA_RESUMO_PRODUÇÕES[[COD]:[Q. REST]],6,FALSE)&gt;1,VLOOKUP(ACOMPANHAMENTO_04[[#This Row],[COD.S]],TABELA_RESUMO_PRODUÇÕES[[COD]:[Q. REST]],6,FALSE),VLOOKUP(ACOMPANHAMENTO_04[[#This Row],[COD.S]],TABELA_RESUMO_PRODUÇÕES[[COD]:[Q. REST]],6,FALSE)+1),"0")</f>
        <v>0</v>
      </c>
      <c r="P999" s="140">
        <f>ACOMPANHAMENTO_04[[#This Row],[QUANT]]</f>
        <v>0</v>
      </c>
    </row>
    <row r="1000" spans="2:16" x14ac:dyDescent="0.25">
      <c r="B1000" s="6" t="s">
        <v>115</v>
      </c>
      <c r="C1000" s="7"/>
      <c r="D1000" s="26"/>
      <c r="E1000" s="26"/>
      <c r="F1000" s="26"/>
      <c r="G1000" s="7"/>
      <c r="H1000" s="26"/>
      <c r="I1000" s="164"/>
      <c r="J1000" s="156" t="e">
        <f>ACOMPANHAMENTO_04[[#Totals],[VALOR]]/K1000</f>
        <v>#DIV/0!</v>
      </c>
      <c r="K1000" s="157">
        <f>SUBTOTAL(109,ACOMPANHAMENTO_04[DIAS])</f>
        <v>0</v>
      </c>
      <c r="L1000" s="8"/>
      <c r="M1000" s="156"/>
      <c r="N1000" s="158">
        <f>SUBTOTAL(109,ACOMPANHAMENTO_04[VALOR])</f>
        <v>0</v>
      </c>
      <c r="O1000" s="6"/>
      <c r="P1000" s="6">
        <f>SUBTOTAL(109,ACOMPANHAMENTO_04[QUANT2])</f>
        <v>0</v>
      </c>
    </row>
  </sheetData>
  <sheetProtection sort="0" autoFilter="0" pivotTables="0"/>
  <mergeCells count="3">
    <mergeCell ref="B2:N5"/>
    <mergeCell ref="C6:E6"/>
    <mergeCell ref="G6:L6"/>
  </mergeCells>
  <dataValidations count="3">
    <dataValidation type="decimal" operator="lessThanOrEqual" allowBlank="1" showInputMessage="1" showErrorMessage="1" errorTitle="Erro ao incluir" error="Você so pode digitar valores iguais ou inferiores a 1_x000a_" sqref="L8:L999">
      <formula1>1</formula1>
    </dataValidation>
    <dataValidation type="decimal" operator="lessThan" allowBlank="1" showInputMessage="1" showErrorMessage="1" errorTitle="Erro! Impossivel incluir" error="Verifique a quantidade do orçamento._x000a__x000a_" sqref="J8:J999">
      <formula1>O8+P8</formula1>
    </dataValidation>
    <dataValidation operator="lessThanOrEqual" allowBlank="1" showInputMessage="1" showErrorMessage="1" errorTitle="Erro ao incluir" error="Você so pode digitar valores iguais ou inferiores a 1_x000a_" sqref="M9:M295"/>
  </dataValidations>
  <pageMargins left="0.51181102362204722" right="0.51181102362204722" top="0.78740157480314965" bottom="0.78740157480314965" header="0.31496062992125984" footer="0.31496062992125984"/>
  <pageSetup paperSize="9" scale="46" orientation="portrait" r:id="rId1"/>
  <colBreaks count="1" manualBreakCount="1">
    <brk id="15" max="1048575" man="1"/>
  </colBreaks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'Tabela de Produção'!$L$4:$L$14</xm:f>
          </x14:formula1>
          <xm:sqref>F8:F999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9"/>
  <dimension ref="B1:R1000"/>
  <sheetViews>
    <sheetView showGridLines="0" view="pageBreakPreview" zoomScaleNormal="100" zoomScaleSheetLayoutView="100" workbookViewId="0">
      <pane ySplit="7" topLeftCell="A8" activePane="bottomLeft" state="frozen"/>
      <selection pane="bottomLeft" activeCell="B2" sqref="B2:N5"/>
    </sheetView>
  </sheetViews>
  <sheetFormatPr defaultRowHeight="15.75" x14ac:dyDescent="0.25"/>
  <cols>
    <col min="1" max="1" width="2" style="1" customWidth="1"/>
    <col min="2" max="2" width="5.125" style="1" customWidth="1"/>
    <col min="3" max="3" width="6.125" style="1" customWidth="1"/>
    <col min="4" max="4" width="25.125" style="27" customWidth="1"/>
    <col min="5" max="5" width="15.625" style="27" customWidth="1"/>
    <col min="6" max="6" width="12.625" style="27" customWidth="1"/>
    <col min="7" max="7" width="7.625" style="5" customWidth="1"/>
    <col min="8" max="8" width="40.625" style="27" customWidth="1"/>
    <col min="9" max="9" width="4.75" style="27" customWidth="1"/>
    <col min="10" max="10" width="8.25" style="1" customWidth="1"/>
    <col min="11" max="11" width="8.875" style="1" customWidth="1"/>
    <col min="12" max="12" width="6" style="1" customWidth="1"/>
    <col min="13" max="13" width="12.5" style="42" bestFit="1" customWidth="1"/>
    <col min="14" max="14" width="12.125" style="1" customWidth="1"/>
    <col min="15" max="15" width="11.5" style="1" hidden="1" customWidth="1"/>
    <col min="16" max="16" width="12.125" style="1" hidden="1" customWidth="1"/>
    <col min="17" max="17" width="16.125" style="1" customWidth="1"/>
    <col min="18" max="16384" width="9" style="1"/>
  </cols>
  <sheetData>
    <row r="1" spans="2:18" ht="16.5" thickBot="1" x14ac:dyDescent="0.3">
      <c r="Q1" s="118" t="s">
        <v>196</v>
      </c>
      <c r="R1" s="30"/>
    </row>
    <row r="2" spans="2:18" x14ac:dyDescent="0.25">
      <c r="B2" s="179" t="str">
        <f>CONCATENATE("PRODUÇÃO OPERÁRIOS DO PERÍODO        -      ",Q1,)</f>
        <v>PRODUÇÃO OPERÁRIOS DO PERÍODO        -      TESTE 5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1"/>
      <c r="O2" s="11"/>
    </row>
    <row r="3" spans="2:18" x14ac:dyDescent="0.25"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4"/>
      <c r="O3" s="11"/>
    </row>
    <row r="4" spans="2:18" x14ac:dyDescent="0.25">
      <c r="B4" s="182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4"/>
      <c r="O4" s="11"/>
    </row>
    <row r="5" spans="2:18" ht="16.5" thickBot="1" x14ac:dyDescent="0.3">
      <c r="B5" s="185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7"/>
      <c r="O5" s="11"/>
    </row>
    <row r="6" spans="2:18" ht="32.25" thickBot="1" x14ac:dyDescent="0.3">
      <c r="B6" s="43"/>
      <c r="C6" s="188" t="s">
        <v>141</v>
      </c>
      <c r="D6" s="188"/>
      <c r="E6" s="189"/>
      <c r="F6" s="60"/>
      <c r="G6" s="190" t="s">
        <v>140</v>
      </c>
      <c r="H6" s="188"/>
      <c r="I6" s="188"/>
      <c r="J6" s="188"/>
      <c r="K6" s="188"/>
      <c r="L6" s="189"/>
      <c r="M6" s="44" t="s">
        <v>138</v>
      </c>
      <c r="N6" s="44" t="s">
        <v>139</v>
      </c>
      <c r="O6" s="11"/>
    </row>
    <row r="7" spans="2:18" s="5" customFormat="1" x14ac:dyDescent="0.25">
      <c r="B7" s="5" t="s">
        <v>103</v>
      </c>
      <c r="C7" s="5" t="s">
        <v>7</v>
      </c>
      <c r="D7" s="5" t="s">
        <v>8</v>
      </c>
      <c r="E7" s="5" t="s">
        <v>9</v>
      </c>
      <c r="F7" s="27" t="s">
        <v>150</v>
      </c>
      <c r="G7" s="5" t="s">
        <v>142</v>
      </c>
      <c r="H7" s="5" t="s">
        <v>140</v>
      </c>
      <c r="I7" s="5" t="s">
        <v>456</v>
      </c>
      <c r="J7" s="5" t="s">
        <v>100</v>
      </c>
      <c r="K7" s="5" t="s">
        <v>111</v>
      </c>
      <c r="L7" s="5" t="s">
        <v>104</v>
      </c>
      <c r="M7" s="5" t="s">
        <v>138</v>
      </c>
      <c r="N7" s="5" t="s">
        <v>105</v>
      </c>
      <c r="O7" s="5" t="s">
        <v>113</v>
      </c>
      <c r="P7" s="5" t="s">
        <v>117</v>
      </c>
    </row>
    <row r="8" spans="2:18" s="6" customFormat="1" ht="12.75" x14ac:dyDescent="0.2">
      <c r="B8" s="6" t="str">
        <f>IF(ACOMPANHAMENTO_05[[#This Row],[MAT]]="","",COUNTA($C$8:C8))</f>
        <v/>
      </c>
      <c r="C8" s="3"/>
      <c r="D8" s="26" t="str">
        <f>IFERROR(VLOOKUP(ACOMPANHAMENTO_05[[#This Row],[MAT]],FUNCIONARIOS[],3,FALSE),"")</f>
        <v/>
      </c>
      <c r="E8" s="26" t="str">
        <f>IFERROR(VLOOKUP(ACOMPANHAMENTO_05[[#This Row],[MAT]],FUNCIONARIOS[],4,FALSE),"")</f>
        <v/>
      </c>
      <c r="F8" s="8"/>
      <c r="G8" s="7"/>
      <c r="H8" s="28" t="str">
        <f>IFERROR(VLOOKUP(ACOMPANHAMENTO_05[[#This Row],[COD.S]],TABELA_PRODUÇÃO[[COD]:[SERVIÇOS]],3,FALSE),"")</f>
        <v/>
      </c>
      <c r="I8" s="28" t="str">
        <f>IFERROR(VLOOKUP(ACOMPANHAMENTO_05[[#This Row],[COD.S]],TABELA_PRODUÇÃO[[COD]:[UND.]],4,FALSE),"")</f>
        <v/>
      </c>
      <c r="J8" s="8"/>
      <c r="K8" s="58"/>
      <c r="L8" s="9"/>
      <c r="M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" s="6">
        <f>ACOMPANHAMENTO_05[[#This Row],[QUANT]]</f>
        <v>0</v>
      </c>
    </row>
    <row r="9" spans="2:18" s="6" customFormat="1" ht="12.75" x14ac:dyDescent="0.2">
      <c r="B9" s="6" t="str">
        <f>IF(ACOMPANHAMENTO_05[[#This Row],[MAT]]="","",COUNTA($C$8:C9))</f>
        <v/>
      </c>
      <c r="C9" s="3"/>
      <c r="D9" s="26" t="str">
        <f>IFERROR(VLOOKUP(ACOMPANHAMENTO_05[[#This Row],[MAT]],FUNCIONARIOS[],3,FALSE),"")</f>
        <v/>
      </c>
      <c r="E9" s="26" t="str">
        <f>IFERROR(VLOOKUP(ACOMPANHAMENTO_05[[#This Row],[MAT]],FUNCIONARIOS[],4,FALSE),"")</f>
        <v/>
      </c>
      <c r="F9" s="8"/>
      <c r="G9" s="7"/>
      <c r="H9" s="28" t="str">
        <f>IFERROR(VLOOKUP(ACOMPANHAMENTO_05[[#This Row],[COD.S]],TABELA_PRODUÇÃO[[COD]:[SERVIÇOS]],3,FALSE),"")</f>
        <v/>
      </c>
      <c r="I9" s="28" t="str">
        <f>IFERROR(VLOOKUP(ACOMPANHAMENTO_05[[#This Row],[COD.S]],TABELA_PRODUÇÃO[[COD]:[UND.]],4,FALSE),"")</f>
        <v/>
      </c>
      <c r="J9" s="8"/>
      <c r="K9" s="58"/>
      <c r="L9" s="9"/>
      <c r="M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" s="6">
        <f>ACOMPANHAMENTO_05[[#This Row],[QUANT]]</f>
        <v>0</v>
      </c>
    </row>
    <row r="10" spans="2:18" s="6" customFormat="1" ht="12.75" x14ac:dyDescent="0.2">
      <c r="B10" s="6" t="str">
        <f>IF(ACOMPANHAMENTO_05[[#This Row],[MAT]]="","",COUNTA($C$8:C10))</f>
        <v/>
      </c>
      <c r="C10" s="3"/>
      <c r="D10" s="26" t="str">
        <f>IFERROR(VLOOKUP(ACOMPANHAMENTO_05[[#This Row],[MAT]],FUNCIONARIOS[],3,FALSE),"")</f>
        <v/>
      </c>
      <c r="E10" s="26" t="str">
        <f>IFERROR(VLOOKUP(ACOMPANHAMENTO_05[[#This Row],[MAT]],FUNCIONARIOS[],4,FALSE),"")</f>
        <v/>
      </c>
      <c r="F10" s="8"/>
      <c r="G10" s="7"/>
      <c r="H10" s="28" t="str">
        <f>IFERROR(VLOOKUP(ACOMPANHAMENTO_05[[#This Row],[COD.S]],TABELA_PRODUÇÃO[[COD]:[SERVIÇOS]],3,FALSE),"")</f>
        <v/>
      </c>
      <c r="I10" s="28" t="str">
        <f>IFERROR(VLOOKUP(ACOMPANHAMENTO_05[[#This Row],[COD.S]],TABELA_PRODUÇÃO[[COD]:[UND.]],4,FALSE),"")</f>
        <v/>
      </c>
      <c r="J10" s="8"/>
      <c r="K10" s="58"/>
      <c r="L10" s="9"/>
      <c r="M1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0" s="6">
        <f>ACOMPANHAMENTO_05[[#This Row],[QUANT]]</f>
        <v>0</v>
      </c>
    </row>
    <row r="11" spans="2:18" s="6" customFormat="1" ht="12.75" x14ac:dyDescent="0.2">
      <c r="B11" s="6" t="str">
        <f>IF(ACOMPANHAMENTO_05[[#This Row],[MAT]]="","",COUNTA($C$8:C11))</f>
        <v/>
      </c>
      <c r="C11" s="3"/>
      <c r="D11" s="26" t="str">
        <f>IFERROR(VLOOKUP(ACOMPANHAMENTO_05[[#This Row],[MAT]],FUNCIONARIOS[],3,FALSE),"")</f>
        <v/>
      </c>
      <c r="E11" s="26" t="str">
        <f>IFERROR(VLOOKUP(ACOMPANHAMENTO_05[[#This Row],[MAT]],FUNCIONARIOS[],4,FALSE),"")</f>
        <v/>
      </c>
      <c r="F11" s="8"/>
      <c r="G11" s="7"/>
      <c r="H11" s="28" t="str">
        <f>IFERROR(VLOOKUP(ACOMPANHAMENTO_05[[#This Row],[COD.S]],TABELA_PRODUÇÃO[[COD]:[SERVIÇOS]],3,FALSE),"")</f>
        <v/>
      </c>
      <c r="I11" s="28" t="str">
        <f>IFERROR(VLOOKUP(ACOMPANHAMENTO_05[[#This Row],[COD.S]],TABELA_PRODUÇÃO[[COD]:[UND.]],4,FALSE),"")</f>
        <v/>
      </c>
      <c r="J11" s="8"/>
      <c r="K11" s="58"/>
      <c r="L11" s="9"/>
      <c r="M1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1" s="6">
        <f>ACOMPANHAMENTO_05[[#This Row],[QUANT]]</f>
        <v>0</v>
      </c>
    </row>
    <row r="12" spans="2:18" s="6" customFormat="1" ht="12.75" x14ac:dyDescent="0.2">
      <c r="B12" s="6" t="str">
        <f>IF(ACOMPANHAMENTO_05[[#This Row],[MAT]]="","",COUNTA($C$8:C12))</f>
        <v/>
      </c>
      <c r="C12" s="3"/>
      <c r="D12" s="26" t="str">
        <f>IFERROR(VLOOKUP(ACOMPANHAMENTO_05[[#This Row],[MAT]],FUNCIONARIOS[],3,FALSE),"")</f>
        <v/>
      </c>
      <c r="E12" s="26" t="str">
        <f>IFERROR(VLOOKUP(ACOMPANHAMENTO_05[[#This Row],[MAT]],FUNCIONARIOS[],4,FALSE),"")</f>
        <v/>
      </c>
      <c r="F12" s="8"/>
      <c r="G12" s="7"/>
      <c r="H12" s="28" t="str">
        <f>IFERROR(VLOOKUP(ACOMPANHAMENTO_05[[#This Row],[COD.S]],TABELA_PRODUÇÃO[[COD]:[SERVIÇOS]],3,FALSE),"")</f>
        <v/>
      </c>
      <c r="I12" s="28" t="str">
        <f>IFERROR(VLOOKUP(ACOMPANHAMENTO_05[[#This Row],[COD.S]],TABELA_PRODUÇÃO[[COD]:[UND.]],4,FALSE),"")</f>
        <v/>
      </c>
      <c r="J12" s="8"/>
      <c r="K12" s="58"/>
      <c r="L12" s="9"/>
      <c r="M1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2" s="6">
        <f>ACOMPANHAMENTO_05[[#This Row],[QUANT]]</f>
        <v>0</v>
      </c>
    </row>
    <row r="13" spans="2:18" s="6" customFormat="1" ht="12.75" x14ac:dyDescent="0.2">
      <c r="B13" s="6" t="str">
        <f>IF(ACOMPANHAMENTO_05[[#This Row],[MAT]]="","",COUNTA($C$8:C13))</f>
        <v/>
      </c>
      <c r="C13" s="3"/>
      <c r="D13" s="26" t="str">
        <f>IFERROR(VLOOKUP(ACOMPANHAMENTO_05[[#This Row],[MAT]],FUNCIONARIOS[],3,FALSE),"")</f>
        <v/>
      </c>
      <c r="E13" s="26" t="str">
        <f>IFERROR(VLOOKUP(ACOMPANHAMENTO_05[[#This Row],[MAT]],FUNCIONARIOS[],4,FALSE),"")</f>
        <v/>
      </c>
      <c r="F13" s="8"/>
      <c r="G13" s="7"/>
      <c r="H13" s="28" t="str">
        <f>IFERROR(VLOOKUP(ACOMPANHAMENTO_05[[#This Row],[COD.S]],TABELA_PRODUÇÃO[[COD]:[SERVIÇOS]],3,FALSE),"")</f>
        <v/>
      </c>
      <c r="I13" s="28" t="str">
        <f>IFERROR(VLOOKUP(ACOMPANHAMENTO_05[[#This Row],[COD.S]],TABELA_PRODUÇÃO[[COD]:[UND.]],4,FALSE),"")</f>
        <v/>
      </c>
      <c r="J13" s="8"/>
      <c r="K13" s="58"/>
      <c r="L13" s="9"/>
      <c r="M1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3" s="6">
        <f>ACOMPANHAMENTO_05[[#This Row],[QUANT]]</f>
        <v>0</v>
      </c>
    </row>
    <row r="14" spans="2:18" s="6" customFormat="1" ht="12.75" x14ac:dyDescent="0.2">
      <c r="B14" s="6" t="str">
        <f>IF(ACOMPANHAMENTO_05[[#This Row],[MAT]]="","",COUNTA($C$8:C14))</f>
        <v/>
      </c>
      <c r="C14" s="3"/>
      <c r="D14" s="26" t="str">
        <f>IFERROR(VLOOKUP(ACOMPANHAMENTO_05[[#This Row],[MAT]],FUNCIONARIOS[],3,FALSE),"")</f>
        <v/>
      </c>
      <c r="E14" s="26" t="str">
        <f>IFERROR(VLOOKUP(ACOMPANHAMENTO_05[[#This Row],[MAT]],FUNCIONARIOS[],4,FALSE),"")</f>
        <v/>
      </c>
      <c r="F14" s="8"/>
      <c r="G14" s="7"/>
      <c r="H14" s="28" t="str">
        <f>IFERROR(VLOOKUP(ACOMPANHAMENTO_05[[#This Row],[COD.S]],TABELA_PRODUÇÃO[[COD]:[SERVIÇOS]],3,FALSE),"")</f>
        <v/>
      </c>
      <c r="I14" s="28" t="str">
        <f>IFERROR(VLOOKUP(ACOMPANHAMENTO_05[[#This Row],[COD.S]],TABELA_PRODUÇÃO[[COD]:[UND.]],4,FALSE),"")</f>
        <v/>
      </c>
      <c r="J14" s="8"/>
      <c r="K14" s="58"/>
      <c r="L14" s="9"/>
      <c r="M1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4" s="6">
        <f>ACOMPANHAMENTO_05[[#This Row],[QUANT]]</f>
        <v>0</v>
      </c>
    </row>
    <row r="15" spans="2:18" s="6" customFormat="1" ht="12.75" x14ac:dyDescent="0.2">
      <c r="B15" s="6" t="str">
        <f>IF(ACOMPANHAMENTO_05[[#This Row],[MAT]]="","",COUNTA($C$8:C15))</f>
        <v/>
      </c>
      <c r="C15" s="3"/>
      <c r="D15" s="26" t="str">
        <f>IFERROR(VLOOKUP(ACOMPANHAMENTO_05[[#This Row],[MAT]],FUNCIONARIOS[],3,FALSE),"")</f>
        <v/>
      </c>
      <c r="E15" s="26" t="str">
        <f>IFERROR(VLOOKUP(ACOMPANHAMENTO_05[[#This Row],[MAT]],FUNCIONARIOS[],4,FALSE),"")</f>
        <v/>
      </c>
      <c r="F15" s="8"/>
      <c r="G15" s="7"/>
      <c r="H15" s="28" t="str">
        <f>IFERROR(VLOOKUP(ACOMPANHAMENTO_05[[#This Row],[COD.S]],TABELA_PRODUÇÃO[[COD]:[SERVIÇOS]],3,FALSE),"")</f>
        <v/>
      </c>
      <c r="I15" s="28" t="str">
        <f>IFERROR(VLOOKUP(ACOMPANHAMENTO_05[[#This Row],[COD.S]],TABELA_PRODUÇÃO[[COD]:[UND.]],4,FALSE),"")</f>
        <v/>
      </c>
      <c r="J15" s="8"/>
      <c r="K15" s="58"/>
      <c r="L15" s="9"/>
      <c r="M1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5" s="6">
        <f>ACOMPANHAMENTO_05[[#This Row],[QUANT]]</f>
        <v>0</v>
      </c>
    </row>
    <row r="16" spans="2:18" s="6" customFormat="1" ht="12.75" x14ac:dyDescent="0.2">
      <c r="B16" s="6" t="str">
        <f>IF(ACOMPANHAMENTO_05[[#This Row],[MAT]]="","",COUNTA($C$8:C16))</f>
        <v/>
      </c>
      <c r="C16" s="3"/>
      <c r="D16" s="26" t="str">
        <f>IFERROR(VLOOKUP(ACOMPANHAMENTO_05[[#This Row],[MAT]],FUNCIONARIOS[],3,FALSE),"")</f>
        <v/>
      </c>
      <c r="E16" s="26" t="str">
        <f>IFERROR(VLOOKUP(ACOMPANHAMENTO_05[[#This Row],[MAT]],FUNCIONARIOS[],4,FALSE),"")</f>
        <v/>
      </c>
      <c r="F16" s="8"/>
      <c r="G16" s="7"/>
      <c r="H16" s="28" t="str">
        <f>IFERROR(VLOOKUP(ACOMPANHAMENTO_05[[#This Row],[COD.S]],TABELA_PRODUÇÃO[[COD]:[SERVIÇOS]],3,FALSE),"")</f>
        <v/>
      </c>
      <c r="I16" s="28" t="str">
        <f>IFERROR(VLOOKUP(ACOMPANHAMENTO_05[[#This Row],[COD.S]],TABELA_PRODUÇÃO[[COD]:[UND.]],4,FALSE),"")</f>
        <v/>
      </c>
      <c r="J16" s="8"/>
      <c r="K16" s="58"/>
      <c r="L16" s="9"/>
      <c r="M1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6" s="6">
        <f>ACOMPANHAMENTO_05[[#This Row],[QUANT]]</f>
        <v>0</v>
      </c>
    </row>
    <row r="17" spans="2:16" s="6" customFormat="1" ht="12.75" x14ac:dyDescent="0.2">
      <c r="B17" s="6" t="str">
        <f>IF(ACOMPANHAMENTO_05[[#This Row],[MAT]]="","",COUNTA($C$8:C17))</f>
        <v/>
      </c>
      <c r="C17" s="3"/>
      <c r="D17" s="26" t="str">
        <f>IFERROR(VLOOKUP(ACOMPANHAMENTO_05[[#This Row],[MAT]],FUNCIONARIOS[],3,FALSE),"")</f>
        <v/>
      </c>
      <c r="E17" s="26" t="str">
        <f>IFERROR(VLOOKUP(ACOMPANHAMENTO_05[[#This Row],[MAT]],FUNCIONARIOS[],4,FALSE),"")</f>
        <v/>
      </c>
      <c r="F17" s="8"/>
      <c r="G17" s="7"/>
      <c r="H17" s="28" t="str">
        <f>IFERROR(VLOOKUP(ACOMPANHAMENTO_05[[#This Row],[COD.S]],TABELA_PRODUÇÃO[[COD]:[SERVIÇOS]],3,FALSE),"")</f>
        <v/>
      </c>
      <c r="I17" s="28" t="str">
        <f>IFERROR(VLOOKUP(ACOMPANHAMENTO_05[[#This Row],[COD.S]],TABELA_PRODUÇÃO[[COD]:[UND.]],4,FALSE),"")</f>
        <v/>
      </c>
      <c r="J17" s="8"/>
      <c r="K17" s="58"/>
      <c r="L17" s="9"/>
      <c r="M1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7" s="6">
        <f>ACOMPANHAMENTO_05[[#This Row],[QUANT]]</f>
        <v>0</v>
      </c>
    </row>
    <row r="18" spans="2:16" s="6" customFormat="1" ht="12.75" x14ac:dyDescent="0.2">
      <c r="B18" s="6" t="str">
        <f>IF(ACOMPANHAMENTO_05[[#This Row],[MAT]]="","",COUNTA($C$8:C18))</f>
        <v/>
      </c>
      <c r="C18" s="3"/>
      <c r="D18" s="26" t="str">
        <f>IFERROR(VLOOKUP(ACOMPANHAMENTO_05[[#This Row],[MAT]],FUNCIONARIOS[],3,FALSE),"")</f>
        <v/>
      </c>
      <c r="E18" s="26" t="str">
        <f>IFERROR(VLOOKUP(ACOMPANHAMENTO_05[[#This Row],[MAT]],FUNCIONARIOS[],4,FALSE),"")</f>
        <v/>
      </c>
      <c r="F18" s="8"/>
      <c r="G18" s="7"/>
      <c r="H18" s="28" t="str">
        <f>IFERROR(VLOOKUP(ACOMPANHAMENTO_05[[#This Row],[COD.S]],TABELA_PRODUÇÃO[[COD]:[SERVIÇOS]],3,FALSE),"")</f>
        <v/>
      </c>
      <c r="I18" s="28" t="str">
        <f>IFERROR(VLOOKUP(ACOMPANHAMENTO_05[[#This Row],[COD.S]],TABELA_PRODUÇÃO[[COD]:[UND.]],4,FALSE),"")</f>
        <v/>
      </c>
      <c r="J18" s="8"/>
      <c r="K18" s="58"/>
      <c r="L18" s="9"/>
      <c r="M1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8" s="6">
        <f>ACOMPANHAMENTO_05[[#This Row],[QUANT]]</f>
        <v>0</v>
      </c>
    </row>
    <row r="19" spans="2:16" s="6" customFormat="1" ht="12.75" x14ac:dyDescent="0.2">
      <c r="B19" s="6" t="str">
        <f>IF(ACOMPANHAMENTO_05[[#This Row],[MAT]]="","",COUNTA($C$8:C19))</f>
        <v/>
      </c>
      <c r="C19" s="3"/>
      <c r="D19" s="26" t="str">
        <f>IFERROR(VLOOKUP(ACOMPANHAMENTO_05[[#This Row],[MAT]],FUNCIONARIOS[],3,FALSE),"")</f>
        <v/>
      </c>
      <c r="E19" s="26" t="str">
        <f>IFERROR(VLOOKUP(ACOMPANHAMENTO_05[[#This Row],[MAT]],FUNCIONARIOS[],4,FALSE),"")</f>
        <v/>
      </c>
      <c r="F19" s="8"/>
      <c r="G19" s="7"/>
      <c r="H19" s="28" t="str">
        <f>IFERROR(VLOOKUP(ACOMPANHAMENTO_05[[#This Row],[COD.S]],TABELA_PRODUÇÃO[[COD]:[SERVIÇOS]],3,FALSE),"")</f>
        <v/>
      </c>
      <c r="I19" s="28" t="str">
        <f>IFERROR(VLOOKUP(ACOMPANHAMENTO_05[[#This Row],[COD.S]],TABELA_PRODUÇÃO[[COD]:[UND.]],4,FALSE),"")</f>
        <v/>
      </c>
      <c r="J19" s="8"/>
      <c r="K19" s="58"/>
      <c r="L19" s="9"/>
      <c r="M1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9" s="6">
        <f>ACOMPANHAMENTO_05[[#This Row],[QUANT]]</f>
        <v>0</v>
      </c>
    </row>
    <row r="20" spans="2:16" s="6" customFormat="1" ht="12.75" x14ac:dyDescent="0.2">
      <c r="B20" s="6" t="str">
        <f>IF(ACOMPANHAMENTO_05[[#This Row],[MAT]]="","",COUNTA($C$8:C20))</f>
        <v/>
      </c>
      <c r="C20" s="3"/>
      <c r="D20" s="26" t="str">
        <f>IFERROR(VLOOKUP(ACOMPANHAMENTO_05[[#This Row],[MAT]],FUNCIONARIOS[],3,FALSE),"")</f>
        <v/>
      </c>
      <c r="E20" s="26" t="str">
        <f>IFERROR(VLOOKUP(ACOMPANHAMENTO_05[[#This Row],[MAT]],FUNCIONARIOS[],4,FALSE),"")</f>
        <v/>
      </c>
      <c r="F20" s="8"/>
      <c r="G20" s="7"/>
      <c r="H20" s="28" t="str">
        <f>IFERROR(VLOOKUP(ACOMPANHAMENTO_05[[#This Row],[COD.S]],TABELA_PRODUÇÃO[[COD]:[SERVIÇOS]],3,FALSE),"")</f>
        <v/>
      </c>
      <c r="I20" s="28" t="str">
        <f>IFERROR(VLOOKUP(ACOMPANHAMENTO_05[[#This Row],[COD.S]],TABELA_PRODUÇÃO[[COD]:[UND.]],4,FALSE),"")</f>
        <v/>
      </c>
      <c r="J20" s="8"/>
      <c r="K20" s="58"/>
      <c r="L20" s="9"/>
      <c r="M2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0" s="6">
        <f>ACOMPANHAMENTO_05[[#This Row],[QUANT]]</f>
        <v>0</v>
      </c>
    </row>
    <row r="21" spans="2:16" s="6" customFormat="1" ht="12.75" x14ac:dyDescent="0.2">
      <c r="B21" s="6" t="str">
        <f>IF(ACOMPANHAMENTO_05[[#This Row],[MAT]]="","",COUNTA($C$8:C21))</f>
        <v/>
      </c>
      <c r="C21" s="3"/>
      <c r="D21" s="26" t="str">
        <f>IFERROR(VLOOKUP(ACOMPANHAMENTO_05[[#This Row],[MAT]],FUNCIONARIOS[],3,FALSE),"")</f>
        <v/>
      </c>
      <c r="E21" s="26" t="str">
        <f>IFERROR(VLOOKUP(ACOMPANHAMENTO_05[[#This Row],[MAT]],FUNCIONARIOS[],4,FALSE),"")</f>
        <v/>
      </c>
      <c r="F21" s="8"/>
      <c r="G21" s="7"/>
      <c r="H21" s="28" t="str">
        <f>IFERROR(VLOOKUP(ACOMPANHAMENTO_05[[#This Row],[COD.S]],TABELA_PRODUÇÃO[[COD]:[SERVIÇOS]],3,FALSE),"")</f>
        <v/>
      </c>
      <c r="I21" s="28" t="str">
        <f>IFERROR(VLOOKUP(ACOMPANHAMENTO_05[[#This Row],[COD.S]],TABELA_PRODUÇÃO[[COD]:[UND.]],4,FALSE),"")</f>
        <v/>
      </c>
      <c r="J21" s="8"/>
      <c r="K21" s="58"/>
      <c r="L21" s="9"/>
      <c r="M2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1" s="6">
        <f>ACOMPANHAMENTO_05[[#This Row],[QUANT]]</f>
        <v>0</v>
      </c>
    </row>
    <row r="22" spans="2:16" s="6" customFormat="1" ht="12.75" x14ac:dyDescent="0.2">
      <c r="B22" s="6" t="str">
        <f>IF(ACOMPANHAMENTO_05[[#This Row],[MAT]]="","",COUNTA($C$8:C22))</f>
        <v/>
      </c>
      <c r="C22" s="3"/>
      <c r="D22" s="26" t="str">
        <f>IFERROR(VLOOKUP(ACOMPANHAMENTO_05[[#This Row],[MAT]],FUNCIONARIOS[],3,FALSE),"")</f>
        <v/>
      </c>
      <c r="E22" s="26" t="str">
        <f>IFERROR(VLOOKUP(ACOMPANHAMENTO_05[[#This Row],[MAT]],FUNCIONARIOS[],4,FALSE),"")</f>
        <v/>
      </c>
      <c r="F22" s="8"/>
      <c r="G22" s="7"/>
      <c r="H22" s="28" t="str">
        <f>IFERROR(VLOOKUP(ACOMPANHAMENTO_05[[#This Row],[COD.S]],TABELA_PRODUÇÃO[[COD]:[SERVIÇOS]],3,FALSE),"")</f>
        <v/>
      </c>
      <c r="I22" s="28" t="str">
        <f>IFERROR(VLOOKUP(ACOMPANHAMENTO_05[[#This Row],[COD.S]],TABELA_PRODUÇÃO[[COD]:[UND.]],4,FALSE),"")</f>
        <v/>
      </c>
      <c r="J22" s="8"/>
      <c r="K22" s="58"/>
      <c r="L22" s="9"/>
      <c r="M2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2" s="6">
        <f>ACOMPANHAMENTO_05[[#This Row],[QUANT]]</f>
        <v>0</v>
      </c>
    </row>
    <row r="23" spans="2:16" s="6" customFormat="1" ht="12.75" x14ac:dyDescent="0.2">
      <c r="B23" s="6" t="str">
        <f>IF(ACOMPANHAMENTO_05[[#This Row],[MAT]]="","",COUNTA($C$8:C23))</f>
        <v/>
      </c>
      <c r="C23" s="3"/>
      <c r="D23" s="26" t="str">
        <f>IFERROR(VLOOKUP(ACOMPANHAMENTO_05[[#This Row],[MAT]],FUNCIONARIOS[],3,FALSE),"")</f>
        <v/>
      </c>
      <c r="E23" s="26" t="str">
        <f>IFERROR(VLOOKUP(ACOMPANHAMENTO_05[[#This Row],[MAT]],FUNCIONARIOS[],4,FALSE),"")</f>
        <v/>
      </c>
      <c r="F23" s="8"/>
      <c r="G23" s="7"/>
      <c r="H23" s="28" t="str">
        <f>IFERROR(VLOOKUP(ACOMPANHAMENTO_05[[#This Row],[COD.S]],TABELA_PRODUÇÃO[[COD]:[SERVIÇOS]],3,FALSE),"")</f>
        <v/>
      </c>
      <c r="I23" s="28" t="str">
        <f>IFERROR(VLOOKUP(ACOMPANHAMENTO_05[[#This Row],[COD.S]],TABELA_PRODUÇÃO[[COD]:[UND.]],4,FALSE),"")</f>
        <v/>
      </c>
      <c r="J23" s="8"/>
      <c r="K23" s="58"/>
      <c r="L23" s="9"/>
      <c r="M2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3" s="6">
        <f>ACOMPANHAMENTO_05[[#This Row],[QUANT]]</f>
        <v>0</v>
      </c>
    </row>
    <row r="24" spans="2:16" s="6" customFormat="1" ht="12.75" x14ac:dyDescent="0.2">
      <c r="B24" s="6" t="str">
        <f>IF(ACOMPANHAMENTO_05[[#This Row],[MAT]]="","",COUNTA($C$8:C24))</f>
        <v/>
      </c>
      <c r="C24" s="3"/>
      <c r="D24" s="26" t="str">
        <f>IFERROR(VLOOKUP(ACOMPANHAMENTO_05[[#This Row],[MAT]],FUNCIONARIOS[],3,FALSE),"")</f>
        <v/>
      </c>
      <c r="E24" s="26" t="str">
        <f>IFERROR(VLOOKUP(ACOMPANHAMENTO_05[[#This Row],[MAT]],FUNCIONARIOS[],4,FALSE),"")</f>
        <v/>
      </c>
      <c r="F24" s="8"/>
      <c r="G24" s="7"/>
      <c r="H24" s="28" t="str">
        <f>IFERROR(VLOOKUP(ACOMPANHAMENTO_05[[#This Row],[COD.S]],TABELA_PRODUÇÃO[[COD]:[SERVIÇOS]],3,FALSE),"")</f>
        <v/>
      </c>
      <c r="I24" s="28" t="str">
        <f>IFERROR(VLOOKUP(ACOMPANHAMENTO_05[[#This Row],[COD.S]],TABELA_PRODUÇÃO[[COD]:[UND.]],4,FALSE),"")</f>
        <v/>
      </c>
      <c r="J24" s="8"/>
      <c r="K24" s="58"/>
      <c r="L24" s="9"/>
      <c r="M2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4" s="6">
        <f>ACOMPANHAMENTO_05[[#This Row],[QUANT]]</f>
        <v>0</v>
      </c>
    </row>
    <row r="25" spans="2:16" s="6" customFormat="1" ht="12.75" x14ac:dyDescent="0.2">
      <c r="B25" s="6" t="str">
        <f>IF(ACOMPANHAMENTO_05[[#This Row],[MAT]]="","",COUNTA($C$8:C25))</f>
        <v/>
      </c>
      <c r="C25" s="3"/>
      <c r="D25" s="26" t="str">
        <f>IFERROR(VLOOKUP(ACOMPANHAMENTO_05[[#This Row],[MAT]],FUNCIONARIOS[],3,FALSE),"")</f>
        <v/>
      </c>
      <c r="E25" s="26" t="str">
        <f>IFERROR(VLOOKUP(ACOMPANHAMENTO_05[[#This Row],[MAT]],FUNCIONARIOS[],4,FALSE),"")</f>
        <v/>
      </c>
      <c r="F25" s="8"/>
      <c r="G25" s="7"/>
      <c r="H25" s="28" t="str">
        <f>IFERROR(VLOOKUP(ACOMPANHAMENTO_05[[#This Row],[COD.S]],TABELA_PRODUÇÃO[[COD]:[SERVIÇOS]],3,FALSE),"")</f>
        <v/>
      </c>
      <c r="I25" s="28" t="str">
        <f>IFERROR(VLOOKUP(ACOMPANHAMENTO_05[[#This Row],[COD.S]],TABELA_PRODUÇÃO[[COD]:[UND.]],4,FALSE),"")</f>
        <v/>
      </c>
      <c r="J25" s="8"/>
      <c r="K25" s="58"/>
      <c r="L25" s="9"/>
      <c r="M2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5" s="6">
        <f>ACOMPANHAMENTO_05[[#This Row],[QUANT]]</f>
        <v>0</v>
      </c>
    </row>
    <row r="26" spans="2:16" s="6" customFormat="1" ht="12.75" x14ac:dyDescent="0.2">
      <c r="B26" s="6" t="str">
        <f>IF(ACOMPANHAMENTO_05[[#This Row],[MAT]]="","",COUNTA($C$8:C26))</f>
        <v/>
      </c>
      <c r="C26" s="3"/>
      <c r="D26" s="26" t="str">
        <f>IFERROR(VLOOKUP(ACOMPANHAMENTO_05[[#This Row],[MAT]],FUNCIONARIOS[],3,FALSE),"")</f>
        <v/>
      </c>
      <c r="E26" s="26" t="str">
        <f>IFERROR(VLOOKUP(ACOMPANHAMENTO_05[[#This Row],[MAT]],FUNCIONARIOS[],4,FALSE),"")</f>
        <v/>
      </c>
      <c r="F26" s="8"/>
      <c r="G26" s="7"/>
      <c r="H26" s="28" t="str">
        <f>IFERROR(VLOOKUP(ACOMPANHAMENTO_05[[#This Row],[COD.S]],TABELA_PRODUÇÃO[[COD]:[SERVIÇOS]],3,FALSE),"")</f>
        <v/>
      </c>
      <c r="I26" s="28" t="str">
        <f>IFERROR(VLOOKUP(ACOMPANHAMENTO_05[[#This Row],[COD.S]],TABELA_PRODUÇÃO[[COD]:[UND.]],4,FALSE),"")</f>
        <v/>
      </c>
      <c r="J26" s="8"/>
      <c r="K26" s="58"/>
      <c r="L26" s="9"/>
      <c r="M2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6" s="6">
        <f>ACOMPANHAMENTO_05[[#This Row],[QUANT]]</f>
        <v>0</v>
      </c>
    </row>
    <row r="27" spans="2:16" s="6" customFormat="1" ht="12.75" x14ac:dyDescent="0.2">
      <c r="B27" s="6" t="str">
        <f>IF(ACOMPANHAMENTO_05[[#This Row],[MAT]]="","",COUNTA($C$8:C27))</f>
        <v/>
      </c>
      <c r="C27" s="3"/>
      <c r="D27" s="26" t="str">
        <f>IFERROR(VLOOKUP(ACOMPANHAMENTO_05[[#This Row],[MAT]],FUNCIONARIOS[],3,FALSE),"")</f>
        <v/>
      </c>
      <c r="E27" s="26" t="str">
        <f>IFERROR(VLOOKUP(ACOMPANHAMENTO_05[[#This Row],[MAT]],FUNCIONARIOS[],4,FALSE),"")</f>
        <v/>
      </c>
      <c r="F27" s="8"/>
      <c r="G27" s="7"/>
      <c r="H27" s="28" t="str">
        <f>IFERROR(VLOOKUP(ACOMPANHAMENTO_05[[#This Row],[COD.S]],TABELA_PRODUÇÃO[[COD]:[SERVIÇOS]],3,FALSE),"")</f>
        <v/>
      </c>
      <c r="I27" s="28" t="str">
        <f>IFERROR(VLOOKUP(ACOMPANHAMENTO_05[[#This Row],[COD.S]],TABELA_PRODUÇÃO[[COD]:[UND.]],4,FALSE),"")</f>
        <v/>
      </c>
      <c r="J27" s="8"/>
      <c r="K27" s="58"/>
      <c r="L27" s="9"/>
      <c r="M2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7" s="6">
        <f>ACOMPANHAMENTO_05[[#This Row],[QUANT]]</f>
        <v>0</v>
      </c>
    </row>
    <row r="28" spans="2:16" s="6" customFormat="1" ht="12.75" x14ac:dyDescent="0.2">
      <c r="B28" s="6" t="str">
        <f>IF(ACOMPANHAMENTO_05[[#This Row],[MAT]]="","",COUNTA($C$8:C28))</f>
        <v/>
      </c>
      <c r="C28" s="3"/>
      <c r="D28" s="26" t="str">
        <f>IFERROR(VLOOKUP(ACOMPANHAMENTO_05[[#This Row],[MAT]],FUNCIONARIOS[],3,FALSE),"")</f>
        <v/>
      </c>
      <c r="E28" s="26" t="str">
        <f>IFERROR(VLOOKUP(ACOMPANHAMENTO_05[[#This Row],[MAT]],FUNCIONARIOS[],4,FALSE),"")</f>
        <v/>
      </c>
      <c r="F28" s="8"/>
      <c r="G28" s="7"/>
      <c r="H28" s="28" t="str">
        <f>IFERROR(VLOOKUP(ACOMPANHAMENTO_05[[#This Row],[COD.S]],TABELA_PRODUÇÃO[[COD]:[SERVIÇOS]],3,FALSE),"")</f>
        <v/>
      </c>
      <c r="I28" s="28" t="str">
        <f>IFERROR(VLOOKUP(ACOMPANHAMENTO_05[[#This Row],[COD.S]],TABELA_PRODUÇÃO[[COD]:[UND.]],4,FALSE),"")</f>
        <v/>
      </c>
      <c r="J28" s="8"/>
      <c r="K28" s="58"/>
      <c r="L28" s="9"/>
      <c r="M2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8" s="6">
        <f>ACOMPANHAMENTO_05[[#This Row],[QUANT]]</f>
        <v>0</v>
      </c>
    </row>
    <row r="29" spans="2:16" s="6" customFormat="1" ht="12.75" x14ac:dyDescent="0.2">
      <c r="B29" s="6" t="str">
        <f>IF(ACOMPANHAMENTO_05[[#This Row],[MAT]]="","",COUNTA($C$8:C29))</f>
        <v/>
      </c>
      <c r="C29" s="3"/>
      <c r="D29" s="26" t="str">
        <f>IFERROR(VLOOKUP(ACOMPANHAMENTO_05[[#This Row],[MAT]],FUNCIONARIOS[],3,FALSE),"")</f>
        <v/>
      </c>
      <c r="E29" s="26" t="str">
        <f>IFERROR(VLOOKUP(ACOMPANHAMENTO_05[[#This Row],[MAT]],FUNCIONARIOS[],4,FALSE),"")</f>
        <v/>
      </c>
      <c r="F29" s="8"/>
      <c r="G29" s="7"/>
      <c r="H29" s="28" t="str">
        <f>IFERROR(VLOOKUP(ACOMPANHAMENTO_05[[#This Row],[COD.S]],TABELA_PRODUÇÃO[[COD]:[SERVIÇOS]],3,FALSE),"")</f>
        <v/>
      </c>
      <c r="I29" s="28" t="str">
        <f>IFERROR(VLOOKUP(ACOMPANHAMENTO_05[[#This Row],[COD.S]],TABELA_PRODUÇÃO[[COD]:[UND.]],4,FALSE),"")</f>
        <v/>
      </c>
      <c r="J29" s="8"/>
      <c r="K29" s="58"/>
      <c r="L29" s="9"/>
      <c r="M2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9" s="6">
        <f>ACOMPANHAMENTO_05[[#This Row],[QUANT]]</f>
        <v>0</v>
      </c>
    </row>
    <row r="30" spans="2:16" s="6" customFormat="1" ht="12.75" x14ac:dyDescent="0.2">
      <c r="B30" s="6" t="str">
        <f>IF(ACOMPANHAMENTO_05[[#This Row],[MAT]]="","",COUNTA($C$8:C30))</f>
        <v/>
      </c>
      <c r="C30" s="3"/>
      <c r="D30" s="26" t="str">
        <f>IFERROR(VLOOKUP(ACOMPANHAMENTO_05[[#This Row],[MAT]],FUNCIONARIOS[],3,FALSE),"")</f>
        <v/>
      </c>
      <c r="E30" s="26" t="str">
        <f>IFERROR(VLOOKUP(ACOMPANHAMENTO_05[[#This Row],[MAT]],FUNCIONARIOS[],4,FALSE),"")</f>
        <v/>
      </c>
      <c r="F30" s="8"/>
      <c r="G30" s="7"/>
      <c r="H30" s="28" t="str">
        <f>IFERROR(VLOOKUP(ACOMPANHAMENTO_05[[#This Row],[COD.S]],TABELA_PRODUÇÃO[[COD]:[SERVIÇOS]],3,FALSE),"")</f>
        <v/>
      </c>
      <c r="I30" s="28" t="str">
        <f>IFERROR(VLOOKUP(ACOMPANHAMENTO_05[[#This Row],[COD.S]],TABELA_PRODUÇÃO[[COD]:[UND.]],4,FALSE),"")</f>
        <v/>
      </c>
      <c r="J30" s="8"/>
      <c r="K30" s="58"/>
      <c r="L30" s="9"/>
      <c r="M3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0" s="6">
        <f>ACOMPANHAMENTO_05[[#This Row],[QUANT]]</f>
        <v>0</v>
      </c>
    </row>
    <row r="31" spans="2:16" s="6" customFormat="1" ht="12.75" x14ac:dyDescent="0.2">
      <c r="B31" s="6" t="str">
        <f>IF(ACOMPANHAMENTO_05[[#This Row],[MAT]]="","",COUNTA($C$8:C31))</f>
        <v/>
      </c>
      <c r="C31" s="3"/>
      <c r="D31" s="26" t="str">
        <f>IFERROR(VLOOKUP(ACOMPANHAMENTO_05[[#This Row],[MAT]],FUNCIONARIOS[],3,FALSE),"")</f>
        <v/>
      </c>
      <c r="E31" s="26" t="str">
        <f>IFERROR(VLOOKUP(ACOMPANHAMENTO_05[[#This Row],[MAT]],FUNCIONARIOS[],4,FALSE),"")</f>
        <v/>
      </c>
      <c r="F31" s="8"/>
      <c r="G31" s="7"/>
      <c r="H31" s="28" t="str">
        <f>IFERROR(VLOOKUP(ACOMPANHAMENTO_05[[#This Row],[COD.S]],TABELA_PRODUÇÃO[[COD]:[SERVIÇOS]],3,FALSE),"")</f>
        <v/>
      </c>
      <c r="I31" s="28" t="str">
        <f>IFERROR(VLOOKUP(ACOMPANHAMENTO_05[[#This Row],[COD.S]],TABELA_PRODUÇÃO[[COD]:[UND.]],4,FALSE),"")</f>
        <v/>
      </c>
      <c r="J31" s="8"/>
      <c r="K31" s="58"/>
      <c r="L31" s="9"/>
      <c r="M3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1" s="6">
        <f>ACOMPANHAMENTO_05[[#This Row],[QUANT]]</f>
        <v>0</v>
      </c>
    </row>
    <row r="32" spans="2:16" s="6" customFormat="1" ht="12.75" x14ac:dyDescent="0.2">
      <c r="B32" s="6" t="str">
        <f>IF(ACOMPANHAMENTO_05[[#This Row],[MAT]]="","",COUNTA($C$8:C32))</f>
        <v/>
      </c>
      <c r="C32" s="3"/>
      <c r="D32" s="26" t="str">
        <f>IFERROR(VLOOKUP(ACOMPANHAMENTO_05[[#This Row],[MAT]],FUNCIONARIOS[],3,FALSE),"")</f>
        <v/>
      </c>
      <c r="E32" s="26" t="str">
        <f>IFERROR(VLOOKUP(ACOMPANHAMENTO_05[[#This Row],[MAT]],FUNCIONARIOS[],4,FALSE),"")</f>
        <v/>
      </c>
      <c r="F32" s="8"/>
      <c r="G32" s="7"/>
      <c r="H32" s="28" t="str">
        <f>IFERROR(VLOOKUP(ACOMPANHAMENTO_05[[#This Row],[COD.S]],TABELA_PRODUÇÃO[[COD]:[SERVIÇOS]],3,FALSE),"")</f>
        <v/>
      </c>
      <c r="I32" s="28" t="str">
        <f>IFERROR(VLOOKUP(ACOMPANHAMENTO_05[[#This Row],[COD.S]],TABELA_PRODUÇÃO[[COD]:[UND.]],4,FALSE),"")</f>
        <v/>
      </c>
      <c r="J32" s="8"/>
      <c r="K32" s="58"/>
      <c r="L32" s="9"/>
      <c r="M3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2" s="6">
        <f>ACOMPANHAMENTO_05[[#This Row],[QUANT]]</f>
        <v>0</v>
      </c>
    </row>
    <row r="33" spans="2:16" s="6" customFormat="1" ht="12.75" x14ac:dyDescent="0.2">
      <c r="B33" s="6" t="str">
        <f>IF(ACOMPANHAMENTO_05[[#This Row],[MAT]]="","",COUNTA($C$8:C33))</f>
        <v/>
      </c>
      <c r="C33" s="3"/>
      <c r="D33" s="26" t="str">
        <f>IFERROR(VLOOKUP(ACOMPANHAMENTO_05[[#This Row],[MAT]],FUNCIONARIOS[],3,FALSE),"")</f>
        <v/>
      </c>
      <c r="E33" s="26" t="str">
        <f>IFERROR(VLOOKUP(ACOMPANHAMENTO_05[[#This Row],[MAT]],FUNCIONARIOS[],4,FALSE),"")</f>
        <v/>
      </c>
      <c r="F33" s="8"/>
      <c r="G33" s="7"/>
      <c r="H33" s="28" t="str">
        <f>IFERROR(VLOOKUP(ACOMPANHAMENTO_05[[#This Row],[COD.S]],TABELA_PRODUÇÃO[[COD]:[SERVIÇOS]],3,FALSE),"")</f>
        <v/>
      </c>
      <c r="I33" s="28" t="str">
        <f>IFERROR(VLOOKUP(ACOMPANHAMENTO_05[[#This Row],[COD.S]],TABELA_PRODUÇÃO[[COD]:[UND.]],4,FALSE),"")</f>
        <v/>
      </c>
      <c r="J33" s="8"/>
      <c r="K33" s="58"/>
      <c r="L33" s="9"/>
      <c r="M3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3" s="6">
        <f>ACOMPANHAMENTO_05[[#This Row],[QUANT]]</f>
        <v>0</v>
      </c>
    </row>
    <row r="34" spans="2:16" s="6" customFormat="1" ht="12.75" x14ac:dyDescent="0.2">
      <c r="B34" s="6" t="str">
        <f>IF(ACOMPANHAMENTO_05[[#This Row],[MAT]]="","",COUNTA($C$8:C34))</f>
        <v/>
      </c>
      <c r="C34" s="3"/>
      <c r="D34" s="26" t="str">
        <f>IFERROR(VLOOKUP(ACOMPANHAMENTO_05[[#This Row],[MAT]],FUNCIONARIOS[],3,FALSE),"")</f>
        <v/>
      </c>
      <c r="E34" s="26" t="str">
        <f>IFERROR(VLOOKUP(ACOMPANHAMENTO_05[[#This Row],[MAT]],FUNCIONARIOS[],4,FALSE),"")</f>
        <v/>
      </c>
      <c r="F34" s="8"/>
      <c r="G34" s="7"/>
      <c r="H34" s="28" t="str">
        <f>IFERROR(VLOOKUP(ACOMPANHAMENTO_05[[#This Row],[COD.S]],TABELA_PRODUÇÃO[[COD]:[SERVIÇOS]],3,FALSE),"")</f>
        <v/>
      </c>
      <c r="I34" s="28" t="str">
        <f>IFERROR(VLOOKUP(ACOMPANHAMENTO_05[[#This Row],[COD.S]],TABELA_PRODUÇÃO[[COD]:[UND.]],4,FALSE),"")</f>
        <v/>
      </c>
      <c r="J34" s="8"/>
      <c r="K34" s="58"/>
      <c r="L34" s="9"/>
      <c r="M3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4" s="6">
        <f>ACOMPANHAMENTO_05[[#This Row],[QUANT]]</f>
        <v>0</v>
      </c>
    </row>
    <row r="35" spans="2:16" s="6" customFormat="1" ht="12.75" x14ac:dyDescent="0.2">
      <c r="B35" s="6" t="str">
        <f>IF(ACOMPANHAMENTO_05[[#This Row],[MAT]]="","",COUNTA($C$8:C35))</f>
        <v/>
      </c>
      <c r="C35" s="3"/>
      <c r="D35" s="26" t="str">
        <f>IFERROR(VLOOKUP(ACOMPANHAMENTO_05[[#This Row],[MAT]],FUNCIONARIOS[],3,FALSE),"")</f>
        <v/>
      </c>
      <c r="E35" s="26" t="str">
        <f>IFERROR(VLOOKUP(ACOMPANHAMENTO_05[[#This Row],[MAT]],FUNCIONARIOS[],4,FALSE),"")</f>
        <v/>
      </c>
      <c r="F35" s="8"/>
      <c r="G35" s="7"/>
      <c r="H35" s="28" t="str">
        <f>IFERROR(VLOOKUP(ACOMPANHAMENTO_05[[#This Row],[COD.S]],TABELA_PRODUÇÃO[[COD]:[SERVIÇOS]],3,FALSE),"")</f>
        <v/>
      </c>
      <c r="I35" s="28" t="str">
        <f>IFERROR(VLOOKUP(ACOMPANHAMENTO_05[[#This Row],[COD.S]],TABELA_PRODUÇÃO[[COD]:[UND.]],4,FALSE),"")</f>
        <v/>
      </c>
      <c r="J35" s="8"/>
      <c r="K35" s="58"/>
      <c r="L35" s="9"/>
      <c r="M3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5" s="6">
        <f>ACOMPANHAMENTO_05[[#This Row],[QUANT]]</f>
        <v>0</v>
      </c>
    </row>
    <row r="36" spans="2:16" s="6" customFormat="1" ht="12.75" x14ac:dyDescent="0.2">
      <c r="B36" s="6" t="str">
        <f>IF(ACOMPANHAMENTO_05[[#This Row],[MAT]]="","",COUNTA($C$8:C36))</f>
        <v/>
      </c>
      <c r="C36" s="3"/>
      <c r="D36" s="26" t="str">
        <f>IFERROR(VLOOKUP(ACOMPANHAMENTO_05[[#This Row],[MAT]],FUNCIONARIOS[],3,FALSE),"")</f>
        <v/>
      </c>
      <c r="E36" s="26" t="str">
        <f>IFERROR(VLOOKUP(ACOMPANHAMENTO_05[[#This Row],[MAT]],FUNCIONARIOS[],4,FALSE),"")</f>
        <v/>
      </c>
      <c r="F36" s="8"/>
      <c r="G36" s="7"/>
      <c r="H36" s="28" t="str">
        <f>IFERROR(VLOOKUP(ACOMPANHAMENTO_05[[#This Row],[COD.S]],TABELA_PRODUÇÃO[[COD]:[SERVIÇOS]],3,FALSE),"")</f>
        <v/>
      </c>
      <c r="I36" s="28" t="str">
        <f>IFERROR(VLOOKUP(ACOMPANHAMENTO_05[[#This Row],[COD.S]],TABELA_PRODUÇÃO[[COD]:[UND.]],4,FALSE),"")</f>
        <v/>
      </c>
      <c r="J36" s="8"/>
      <c r="K36" s="58"/>
      <c r="L36" s="9"/>
      <c r="M3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6" s="6">
        <f>ACOMPANHAMENTO_05[[#This Row],[QUANT]]</f>
        <v>0</v>
      </c>
    </row>
    <row r="37" spans="2:16" s="6" customFormat="1" ht="12.75" x14ac:dyDescent="0.2">
      <c r="B37" s="6" t="str">
        <f>IF(ACOMPANHAMENTO_05[[#This Row],[MAT]]="","",COUNTA($C$8:C37))</f>
        <v/>
      </c>
      <c r="C37" s="3"/>
      <c r="D37" s="26" t="str">
        <f>IFERROR(VLOOKUP(ACOMPANHAMENTO_05[[#This Row],[MAT]],FUNCIONARIOS[],3,FALSE),"")</f>
        <v/>
      </c>
      <c r="E37" s="26" t="str">
        <f>IFERROR(VLOOKUP(ACOMPANHAMENTO_05[[#This Row],[MAT]],FUNCIONARIOS[],4,FALSE),"")</f>
        <v/>
      </c>
      <c r="F37" s="8"/>
      <c r="G37" s="7"/>
      <c r="H37" s="28" t="str">
        <f>IFERROR(VLOOKUP(ACOMPANHAMENTO_05[[#This Row],[COD.S]],TABELA_PRODUÇÃO[[COD]:[SERVIÇOS]],3,FALSE),"")</f>
        <v/>
      </c>
      <c r="I37" s="28" t="str">
        <f>IFERROR(VLOOKUP(ACOMPANHAMENTO_05[[#This Row],[COD.S]],TABELA_PRODUÇÃO[[COD]:[UND.]],4,FALSE),"")</f>
        <v/>
      </c>
      <c r="J37" s="8"/>
      <c r="K37" s="58"/>
      <c r="L37" s="9"/>
      <c r="M3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7" s="6">
        <f>ACOMPANHAMENTO_05[[#This Row],[QUANT]]</f>
        <v>0</v>
      </c>
    </row>
    <row r="38" spans="2:16" s="6" customFormat="1" ht="12.75" x14ac:dyDescent="0.2">
      <c r="B38" s="6" t="str">
        <f>IF(ACOMPANHAMENTO_05[[#This Row],[MAT]]="","",COUNTA($C$8:C38))</f>
        <v/>
      </c>
      <c r="C38" s="3"/>
      <c r="D38" s="26" t="str">
        <f>IFERROR(VLOOKUP(ACOMPANHAMENTO_05[[#This Row],[MAT]],FUNCIONARIOS[],3,FALSE),"")</f>
        <v/>
      </c>
      <c r="E38" s="26" t="str">
        <f>IFERROR(VLOOKUP(ACOMPANHAMENTO_05[[#This Row],[MAT]],FUNCIONARIOS[],4,FALSE),"")</f>
        <v/>
      </c>
      <c r="F38" s="8"/>
      <c r="G38" s="7"/>
      <c r="H38" s="28" t="str">
        <f>IFERROR(VLOOKUP(ACOMPANHAMENTO_05[[#This Row],[COD.S]],TABELA_PRODUÇÃO[[COD]:[SERVIÇOS]],3,FALSE),"")</f>
        <v/>
      </c>
      <c r="I38" s="28" t="str">
        <f>IFERROR(VLOOKUP(ACOMPANHAMENTO_05[[#This Row],[COD.S]],TABELA_PRODUÇÃO[[COD]:[UND.]],4,FALSE),"")</f>
        <v/>
      </c>
      <c r="J38" s="8"/>
      <c r="K38" s="58"/>
      <c r="L38" s="9"/>
      <c r="M3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8" s="6">
        <f>ACOMPANHAMENTO_05[[#This Row],[QUANT]]</f>
        <v>0</v>
      </c>
    </row>
    <row r="39" spans="2:16" s="6" customFormat="1" ht="12.75" x14ac:dyDescent="0.2">
      <c r="B39" s="6" t="str">
        <f>IF(ACOMPANHAMENTO_05[[#This Row],[MAT]]="","",COUNTA($C$8:C39))</f>
        <v/>
      </c>
      <c r="C39" s="3"/>
      <c r="D39" s="26" t="str">
        <f>IFERROR(VLOOKUP(ACOMPANHAMENTO_05[[#This Row],[MAT]],FUNCIONARIOS[],3,FALSE),"")</f>
        <v/>
      </c>
      <c r="E39" s="26" t="str">
        <f>IFERROR(VLOOKUP(ACOMPANHAMENTO_05[[#This Row],[MAT]],FUNCIONARIOS[],4,FALSE),"")</f>
        <v/>
      </c>
      <c r="F39" s="8"/>
      <c r="G39" s="7"/>
      <c r="H39" s="28" t="str">
        <f>IFERROR(VLOOKUP(ACOMPANHAMENTO_05[[#This Row],[COD.S]],TABELA_PRODUÇÃO[[COD]:[SERVIÇOS]],3,FALSE),"")</f>
        <v/>
      </c>
      <c r="I39" s="28" t="str">
        <f>IFERROR(VLOOKUP(ACOMPANHAMENTO_05[[#This Row],[COD.S]],TABELA_PRODUÇÃO[[COD]:[UND.]],4,FALSE),"")</f>
        <v/>
      </c>
      <c r="J39" s="8"/>
      <c r="K39" s="58"/>
      <c r="L39" s="9"/>
      <c r="M3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9" s="6">
        <f>ACOMPANHAMENTO_05[[#This Row],[QUANT]]</f>
        <v>0</v>
      </c>
    </row>
    <row r="40" spans="2:16" s="6" customFormat="1" ht="12.75" x14ac:dyDescent="0.2">
      <c r="B40" s="6" t="str">
        <f>IF(ACOMPANHAMENTO_05[[#This Row],[MAT]]="","",COUNTA($C$8:C40))</f>
        <v/>
      </c>
      <c r="C40" s="3"/>
      <c r="D40" s="26" t="str">
        <f>IFERROR(VLOOKUP(ACOMPANHAMENTO_05[[#This Row],[MAT]],FUNCIONARIOS[],3,FALSE),"")</f>
        <v/>
      </c>
      <c r="E40" s="26" t="str">
        <f>IFERROR(VLOOKUP(ACOMPANHAMENTO_05[[#This Row],[MAT]],FUNCIONARIOS[],4,FALSE),"")</f>
        <v/>
      </c>
      <c r="F40" s="8"/>
      <c r="G40" s="7"/>
      <c r="H40" s="28" t="str">
        <f>IFERROR(VLOOKUP(ACOMPANHAMENTO_05[[#This Row],[COD.S]],TABELA_PRODUÇÃO[[COD]:[SERVIÇOS]],3,FALSE),"")</f>
        <v/>
      </c>
      <c r="I40" s="28" t="str">
        <f>IFERROR(VLOOKUP(ACOMPANHAMENTO_05[[#This Row],[COD.S]],TABELA_PRODUÇÃO[[COD]:[UND.]],4,FALSE),"")</f>
        <v/>
      </c>
      <c r="J40" s="8"/>
      <c r="K40" s="58"/>
      <c r="L40" s="9"/>
      <c r="M4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0" s="6">
        <f>ACOMPANHAMENTO_05[[#This Row],[QUANT]]</f>
        <v>0</v>
      </c>
    </row>
    <row r="41" spans="2:16" s="6" customFormat="1" ht="12.75" x14ac:dyDescent="0.2">
      <c r="B41" s="6" t="str">
        <f>IF(ACOMPANHAMENTO_05[[#This Row],[MAT]]="","",COUNTA($C$8:C41))</f>
        <v/>
      </c>
      <c r="C41" s="3"/>
      <c r="D41" s="26" t="str">
        <f>IFERROR(VLOOKUP(ACOMPANHAMENTO_05[[#This Row],[MAT]],FUNCIONARIOS[],3,FALSE),"")</f>
        <v/>
      </c>
      <c r="E41" s="26" t="str">
        <f>IFERROR(VLOOKUP(ACOMPANHAMENTO_05[[#This Row],[MAT]],FUNCIONARIOS[],4,FALSE),"")</f>
        <v/>
      </c>
      <c r="F41" s="8"/>
      <c r="G41" s="7"/>
      <c r="H41" s="28" t="str">
        <f>IFERROR(VLOOKUP(ACOMPANHAMENTO_05[[#This Row],[COD.S]],TABELA_PRODUÇÃO[[COD]:[SERVIÇOS]],3,FALSE),"")</f>
        <v/>
      </c>
      <c r="I41" s="28" t="str">
        <f>IFERROR(VLOOKUP(ACOMPANHAMENTO_05[[#This Row],[COD.S]],TABELA_PRODUÇÃO[[COD]:[UND.]],4,FALSE),"")</f>
        <v/>
      </c>
      <c r="J41" s="8"/>
      <c r="K41" s="58"/>
      <c r="L41" s="9"/>
      <c r="M4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1" s="6">
        <f>ACOMPANHAMENTO_05[[#This Row],[QUANT]]</f>
        <v>0</v>
      </c>
    </row>
    <row r="42" spans="2:16" s="6" customFormat="1" ht="12.75" x14ac:dyDescent="0.2">
      <c r="B42" s="6" t="str">
        <f>IF(ACOMPANHAMENTO_05[[#This Row],[MAT]]="","",COUNTA($C$8:C42))</f>
        <v/>
      </c>
      <c r="C42" s="3"/>
      <c r="D42" s="26" t="str">
        <f>IFERROR(VLOOKUP(ACOMPANHAMENTO_05[[#This Row],[MAT]],FUNCIONARIOS[],3,FALSE),"")</f>
        <v/>
      </c>
      <c r="E42" s="26" t="str">
        <f>IFERROR(VLOOKUP(ACOMPANHAMENTO_05[[#This Row],[MAT]],FUNCIONARIOS[],4,FALSE),"")</f>
        <v/>
      </c>
      <c r="F42" s="8"/>
      <c r="G42" s="7"/>
      <c r="H42" s="28" t="str">
        <f>IFERROR(VLOOKUP(ACOMPANHAMENTO_05[[#This Row],[COD.S]],TABELA_PRODUÇÃO[[COD]:[SERVIÇOS]],3,FALSE),"")</f>
        <v/>
      </c>
      <c r="I42" s="28" t="str">
        <f>IFERROR(VLOOKUP(ACOMPANHAMENTO_05[[#This Row],[COD.S]],TABELA_PRODUÇÃO[[COD]:[UND.]],4,FALSE),"")</f>
        <v/>
      </c>
      <c r="J42" s="8"/>
      <c r="K42" s="58"/>
      <c r="L42" s="9"/>
      <c r="M4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2" s="6">
        <f>ACOMPANHAMENTO_05[[#This Row],[QUANT]]</f>
        <v>0</v>
      </c>
    </row>
    <row r="43" spans="2:16" s="6" customFormat="1" ht="12.75" x14ac:dyDescent="0.2">
      <c r="B43" s="6" t="str">
        <f>IF(ACOMPANHAMENTO_05[[#This Row],[MAT]]="","",COUNTA($C$8:C43))</f>
        <v/>
      </c>
      <c r="C43" s="3"/>
      <c r="D43" s="26" t="str">
        <f>IFERROR(VLOOKUP(ACOMPANHAMENTO_05[[#This Row],[MAT]],FUNCIONARIOS[],3,FALSE),"")</f>
        <v/>
      </c>
      <c r="E43" s="26" t="str">
        <f>IFERROR(VLOOKUP(ACOMPANHAMENTO_05[[#This Row],[MAT]],FUNCIONARIOS[],4,FALSE),"")</f>
        <v/>
      </c>
      <c r="F43" s="8"/>
      <c r="G43" s="7"/>
      <c r="H43" s="28" t="str">
        <f>IFERROR(VLOOKUP(ACOMPANHAMENTO_05[[#This Row],[COD.S]],TABELA_PRODUÇÃO[[COD]:[SERVIÇOS]],3,FALSE),"")</f>
        <v/>
      </c>
      <c r="I43" s="28" t="str">
        <f>IFERROR(VLOOKUP(ACOMPANHAMENTO_05[[#This Row],[COD.S]],TABELA_PRODUÇÃO[[COD]:[UND.]],4,FALSE),"")</f>
        <v/>
      </c>
      <c r="J43" s="8"/>
      <c r="K43" s="58"/>
      <c r="L43" s="9"/>
      <c r="M4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3" s="6">
        <f>ACOMPANHAMENTO_05[[#This Row],[QUANT]]</f>
        <v>0</v>
      </c>
    </row>
    <row r="44" spans="2:16" s="6" customFormat="1" ht="12.75" x14ac:dyDescent="0.2">
      <c r="B44" s="6" t="str">
        <f>IF(ACOMPANHAMENTO_05[[#This Row],[MAT]]="","",COUNTA($C$8:C44))</f>
        <v/>
      </c>
      <c r="C44" s="3"/>
      <c r="D44" s="26" t="str">
        <f>IFERROR(VLOOKUP(ACOMPANHAMENTO_05[[#This Row],[MAT]],FUNCIONARIOS[],3,FALSE),"")</f>
        <v/>
      </c>
      <c r="E44" s="26" t="str">
        <f>IFERROR(VLOOKUP(ACOMPANHAMENTO_05[[#This Row],[MAT]],FUNCIONARIOS[],4,FALSE),"")</f>
        <v/>
      </c>
      <c r="F44" s="8"/>
      <c r="G44" s="7"/>
      <c r="H44" s="28" t="str">
        <f>IFERROR(VLOOKUP(ACOMPANHAMENTO_05[[#This Row],[COD.S]],TABELA_PRODUÇÃO[[COD]:[SERVIÇOS]],3,FALSE),"")</f>
        <v/>
      </c>
      <c r="I44" s="28" t="str">
        <f>IFERROR(VLOOKUP(ACOMPANHAMENTO_05[[#This Row],[COD.S]],TABELA_PRODUÇÃO[[COD]:[UND.]],4,FALSE),"")</f>
        <v/>
      </c>
      <c r="J44" s="8"/>
      <c r="K44" s="58"/>
      <c r="L44" s="9"/>
      <c r="M4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4" s="6">
        <f>ACOMPANHAMENTO_05[[#This Row],[QUANT]]</f>
        <v>0</v>
      </c>
    </row>
    <row r="45" spans="2:16" s="6" customFormat="1" ht="12.75" x14ac:dyDescent="0.2">
      <c r="B45" s="6" t="str">
        <f>IF(ACOMPANHAMENTO_05[[#This Row],[MAT]]="","",COUNTA($C$8:C45))</f>
        <v/>
      </c>
      <c r="C45" s="3"/>
      <c r="D45" s="26" t="str">
        <f>IFERROR(VLOOKUP(ACOMPANHAMENTO_05[[#This Row],[MAT]],FUNCIONARIOS[],3,FALSE),"")</f>
        <v/>
      </c>
      <c r="E45" s="26" t="str">
        <f>IFERROR(VLOOKUP(ACOMPANHAMENTO_05[[#This Row],[MAT]],FUNCIONARIOS[],4,FALSE),"")</f>
        <v/>
      </c>
      <c r="F45" s="8"/>
      <c r="G45" s="7"/>
      <c r="H45" s="28" t="str">
        <f>IFERROR(VLOOKUP(ACOMPANHAMENTO_05[[#This Row],[COD.S]],TABELA_PRODUÇÃO[[COD]:[SERVIÇOS]],3,FALSE),"")</f>
        <v/>
      </c>
      <c r="I45" s="28" t="str">
        <f>IFERROR(VLOOKUP(ACOMPANHAMENTO_05[[#This Row],[COD.S]],TABELA_PRODUÇÃO[[COD]:[UND.]],4,FALSE),"")</f>
        <v/>
      </c>
      <c r="J45" s="8"/>
      <c r="K45" s="58"/>
      <c r="L45" s="9"/>
      <c r="M4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5" s="6">
        <f>ACOMPANHAMENTO_05[[#This Row],[QUANT]]</f>
        <v>0</v>
      </c>
    </row>
    <row r="46" spans="2:16" s="6" customFormat="1" ht="12.75" x14ac:dyDescent="0.2">
      <c r="B46" s="6" t="str">
        <f>IF(ACOMPANHAMENTO_05[[#This Row],[MAT]]="","",COUNTA($C$8:C46))</f>
        <v/>
      </c>
      <c r="C46" s="3"/>
      <c r="D46" s="26" t="str">
        <f>IFERROR(VLOOKUP(ACOMPANHAMENTO_05[[#This Row],[MAT]],FUNCIONARIOS[],3,FALSE),"")</f>
        <v/>
      </c>
      <c r="E46" s="26" t="str">
        <f>IFERROR(VLOOKUP(ACOMPANHAMENTO_05[[#This Row],[MAT]],FUNCIONARIOS[],4,FALSE),"")</f>
        <v/>
      </c>
      <c r="F46" s="8"/>
      <c r="G46" s="7"/>
      <c r="H46" s="28" t="str">
        <f>IFERROR(VLOOKUP(ACOMPANHAMENTO_05[[#This Row],[COD.S]],TABELA_PRODUÇÃO[[COD]:[SERVIÇOS]],3,FALSE),"")</f>
        <v/>
      </c>
      <c r="I46" s="28" t="str">
        <f>IFERROR(VLOOKUP(ACOMPANHAMENTO_05[[#This Row],[COD.S]],TABELA_PRODUÇÃO[[COD]:[UND.]],4,FALSE),"")</f>
        <v/>
      </c>
      <c r="J46" s="8"/>
      <c r="K46" s="58"/>
      <c r="L46" s="9"/>
      <c r="M4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6" s="6">
        <f>ACOMPANHAMENTO_05[[#This Row],[QUANT]]</f>
        <v>0</v>
      </c>
    </row>
    <row r="47" spans="2:16" s="6" customFormat="1" ht="12.75" x14ac:dyDescent="0.2">
      <c r="B47" s="6" t="str">
        <f>IF(ACOMPANHAMENTO_05[[#This Row],[MAT]]="","",COUNTA($C$8:C47))</f>
        <v/>
      </c>
      <c r="C47" s="3"/>
      <c r="D47" s="26" t="str">
        <f>IFERROR(VLOOKUP(ACOMPANHAMENTO_05[[#This Row],[MAT]],FUNCIONARIOS[],3,FALSE),"")</f>
        <v/>
      </c>
      <c r="E47" s="26" t="str">
        <f>IFERROR(VLOOKUP(ACOMPANHAMENTO_05[[#This Row],[MAT]],FUNCIONARIOS[],4,FALSE),"")</f>
        <v/>
      </c>
      <c r="F47" s="8"/>
      <c r="G47" s="7"/>
      <c r="H47" s="28" t="str">
        <f>IFERROR(VLOOKUP(ACOMPANHAMENTO_05[[#This Row],[COD.S]],TABELA_PRODUÇÃO[[COD]:[SERVIÇOS]],3,FALSE),"")</f>
        <v/>
      </c>
      <c r="I47" s="28" t="str">
        <f>IFERROR(VLOOKUP(ACOMPANHAMENTO_05[[#This Row],[COD.S]],TABELA_PRODUÇÃO[[COD]:[UND.]],4,FALSE),"")</f>
        <v/>
      </c>
      <c r="J47" s="8"/>
      <c r="K47" s="58"/>
      <c r="L47" s="9"/>
      <c r="M4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7" s="6">
        <f>ACOMPANHAMENTO_05[[#This Row],[QUANT]]</f>
        <v>0</v>
      </c>
    </row>
    <row r="48" spans="2:16" s="6" customFormat="1" ht="12.75" x14ac:dyDescent="0.2">
      <c r="B48" s="6" t="str">
        <f>IF(ACOMPANHAMENTO_05[[#This Row],[MAT]]="","",COUNTA($C$8:C48))</f>
        <v/>
      </c>
      <c r="C48" s="3"/>
      <c r="D48" s="26" t="str">
        <f>IFERROR(VLOOKUP(ACOMPANHAMENTO_05[[#This Row],[MAT]],FUNCIONARIOS[],3,FALSE),"")</f>
        <v/>
      </c>
      <c r="E48" s="26" t="str">
        <f>IFERROR(VLOOKUP(ACOMPANHAMENTO_05[[#This Row],[MAT]],FUNCIONARIOS[],4,FALSE),"")</f>
        <v/>
      </c>
      <c r="F48" s="8"/>
      <c r="G48" s="7"/>
      <c r="H48" s="28" t="str">
        <f>IFERROR(VLOOKUP(ACOMPANHAMENTO_05[[#This Row],[COD.S]],TABELA_PRODUÇÃO[[COD]:[SERVIÇOS]],3,FALSE),"")</f>
        <v/>
      </c>
      <c r="I48" s="28" t="str">
        <f>IFERROR(VLOOKUP(ACOMPANHAMENTO_05[[#This Row],[COD.S]],TABELA_PRODUÇÃO[[COD]:[UND.]],4,FALSE),"")</f>
        <v/>
      </c>
      <c r="J48" s="8"/>
      <c r="K48" s="58"/>
      <c r="L48" s="9"/>
      <c r="M4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8" s="6">
        <f>ACOMPANHAMENTO_05[[#This Row],[QUANT]]</f>
        <v>0</v>
      </c>
    </row>
    <row r="49" spans="2:16" s="6" customFormat="1" ht="12.75" x14ac:dyDescent="0.2">
      <c r="B49" s="6" t="str">
        <f>IF(ACOMPANHAMENTO_05[[#This Row],[MAT]]="","",COUNTA($C$8:C49))</f>
        <v/>
      </c>
      <c r="C49" s="3"/>
      <c r="D49" s="26" t="str">
        <f>IFERROR(VLOOKUP(ACOMPANHAMENTO_05[[#This Row],[MAT]],FUNCIONARIOS[],3,FALSE),"")</f>
        <v/>
      </c>
      <c r="E49" s="26" t="str">
        <f>IFERROR(VLOOKUP(ACOMPANHAMENTO_05[[#This Row],[MAT]],FUNCIONARIOS[],4,FALSE),"")</f>
        <v/>
      </c>
      <c r="F49" s="8"/>
      <c r="G49" s="7"/>
      <c r="H49" s="28" t="str">
        <f>IFERROR(VLOOKUP(ACOMPANHAMENTO_05[[#This Row],[COD.S]],TABELA_PRODUÇÃO[[COD]:[SERVIÇOS]],3,FALSE),"")</f>
        <v/>
      </c>
      <c r="I49" s="28" t="str">
        <f>IFERROR(VLOOKUP(ACOMPANHAMENTO_05[[#This Row],[COD.S]],TABELA_PRODUÇÃO[[COD]:[UND.]],4,FALSE),"")</f>
        <v/>
      </c>
      <c r="J49" s="8"/>
      <c r="K49" s="58"/>
      <c r="L49" s="9"/>
      <c r="M4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9" s="6">
        <f>ACOMPANHAMENTO_05[[#This Row],[QUANT]]</f>
        <v>0</v>
      </c>
    </row>
    <row r="50" spans="2:16" s="6" customFormat="1" ht="12.75" x14ac:dyDescent="0.2">
      <c r="B50" s="6" t="str">
        <f>IF(ACOMPANHAMENTO_05[[#This Row],[MAT]]="","",COUNTA($C$8:C50))</f>
        <v/>
      </c>
      <c r="C50" s="3"/>
      <c r="D50" s="26" t="str">
        <f>IFERROR(VLOOKUP(ACOMPANHAMENTO_05[[#This Row],[MAT]],FUNCIONARIOS[],3,FALSE),"")</f>
        <v/>
      </c>
      <c r="E50" s="26" t="str">
        <f>IFERROR(VLOOKUP(ACOMPANHAMENTO_05[[#This Row],[MAT]],FUNCIONARIOS[],4,FALSE),"")</f>
        <v/>
      </c>
      <c r="F50" s="8"/>
      <c r="G50" s="7"/>
      <c r="H50" s="28" t="str">
        <f>IFERROR(VLOOKUP(ACOMPANHAMENTO_05[[#This Row],[COD.S]],TABELA_PRODUÇÃO[[COD]:[SERVIÇOS]],3,FALSE),"")</f>
        <v/>
      </c>
      <c r="I50" s="28" t="str">
        <f>IFERROR(VLOOKUP(ACOMPANHAMENTO_05[[#This Row],[COD.S]],TABELA_PRODUÇÃO[[COD]:[UND.]],4,FALSE),"")</f>
        <v/>
      </c>
      <c r="J50" s="8"/>
      <c r="K50" s="58"/>
      <c r="L50" s="9"/>
      <c r="M5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0" s="6">
        <f>ACOMPANHAMENTO_05[[#This Row],[QUANT]]</f>
        <v>0</v>
      </c>
    </row>
    <row r="51" spans="2:16" s="6" customFormat="1" ht="12.75" x14ac:dyDescent="0.2">
      <c r="B51" s="6" t="str">
        <f>IF(ACOMPANHAMENTO_05[[#This Row],[MAT]]="","",COUNTA($C$8:C51))</f>
        <v/>
      </c>
      <c r="C51" s="3"/>
      <c r="D51" s="26" t="str">
        <f>IFERROR(VLOOKUP(ACOMPANHAMENTO_05[[#This Row],[MAT]],FUNCIONARIOS[],3,FALSE),"")</f>
        <v/>
      </c>
      <c r="E51" s="26" t="str">
        <f>IFERROR(VLOOKUP(ACOMPANHAMENTO_05[[#This Row],[MAT]],FUNCIONARIOS[],4,FALSE),"")</f>
        <v/>
      </c>
      <c r="F51" s="8"/>
      <c r="G51" s="7"/>
      <c r="H51" s="28" t="str">
        <f>IFERROR(VLOOKUP(ACOMPANHAMENTO_05[[#This Row],[COD.S]],TABELA_PRODUÇÃO[[COD]:[SERVIÇOS]],3,FALSE),"")</f>
        <v/>
      </c>
      <c r="I51" s="28" t="str">
        <f>IFERROR(VLOOKUP(ACOMPANHAMENTO_05[[#This Row],[COD.S]],TABELA_PRODUÇÃO[[COD]:[UND.]],4,FALSE),"")</f>
        <v/>
      </c>
      <c r="J51" s="8"/>
      <c r="K51" s="58"/>
      <c r="L51" s="9"/>
      <c r="M5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1" s="6">
        <f>ACOMPANHAMENTO_05[[#This Row],[QUANT]]</f>
        <v>0</v>
      </c>
    </row>
    <row r="52" spans="2:16" s="6" customFormat="1" ht="12.75" x14ac:dyDescent="0.2">
      <c r="B52" s="6" t="str">
        <f>IF(ACOMPANHAMENTO_05[[#This Row],[MAT]]="","",COUNTA($C$8:C52))</f>
        <v/>
      </c>
      <c r="C52" s="3"/>
      <c r="D52" s="26" t="str">
        <f>IFERROR(VLOOKUP(ACOMPANHAMENTO_05[[#This Row],[MAT]],FUNCIONARIOS[],3,FALSE),"")</f>
        <v/>
      </c>
      <c r="E52" s="26" t="str">
        <f>IFERROR(VLOOKUP(ACOMPANHAMENTO_05[[#This Row],[MAT]],FUNCIONARIOS[],4,FALSE),"")</f>
        <v/>
      </c>
      <c r="F52" s="8"/>
      <c r="G52" s="7"/>
      <c r="H52" s="28" t="str">
        <f>IFERROR(VLOOKUP(ACOMPANHAMENTO_05[[#This Row],[COD.S]],TABELA_PRODUÇÃO[[COD]:[SERVIÇOS]],3,FALSE),"")</f>
        <v/>
      </c>
      <c r="I52" s="28" t="str">
        <f>IFERROR(VLOOKUP(ACOMPANHAMENTO_05[[#This Row],[COD.S]],TABELA_PRODUÇÃO[[COD]:[UND.]],4,FALSE),"")</f>
        <v/>
      </c>
      <c r="J52" s="8"/>
      <c r="K52" s="58"/>
      <c r="L52" s="9"/>
      <c r="M5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2" s="6">
        <f>ACOMPANHAMENTO_05[[#This Row],[QUANT]]</f>
        <v>0</v>
      </c>
    </row>
    <row r="53" spans="2:16" s="6" customFormat="1" ht="12.75" x14ac:dyDescent="0.2">
      <c r="B53" s="6" t="str">
        <f>IF(ACOMPANHAMENTO_05[[#This Row],[MAT]]="","",COUNTA($C$8:C53))</f>
        <v/>
      </c>
      <c r="C53" s="3"/>
      <c r="D53" s="26" t="str">
        <f>IFERROR(VLOOKUP(ACOMPANHAMENTO_05[[#This Row],[MAT]],FUNCIONARIOS[],3,FALSE),"")</f>
        <v/>
      </c>
      <c r="E53" s="26" t="str">
        <f>IFERROR(VLOOKUP(ACOMPANHAMENTO_05[[#This Row],[MAT]],FUNCIONARIOS[],4,FALSE),"")</f>
        <v/>
      </c>
      <c r="F53" s="8"/>
      <c r="G53" s="7"/>
      <c r="H53" s="28" t="str">
        <f>IFERROR(VLOOKUP(ACOMPANHAMENTO_05[[#This Row],[COD.S]],TABELA_PRODUÇÃO[[COD]:[SERVIÇOS]],3,FALSE),"")</f>
        <v/>
      </c>
      <c r="I53" s="28" t="str">
        <f>IFERROR(VLOOKUP(ACOMPANHAMENTO_05[[#This Row],[COD.S]],TABELA_PRODUÇÃO[[COD]:[UND.]],4,FALSE),"")</f>
        <v/>
      </c>
      <c r="J53" s="8"/>
      <c r="K53" s="58"/>
      <c r="L53" s="9"/>
      <c r="M5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3" s="6">
        <f>ACOMPANHAMENTO_05[[#This Row],[QUANT]]</f>
        <v>0</v>
      </c>
    </row>
    <row r="54" spans="2:16" s="6" customFormat="1" ht="12.75" x14ac:dyDescent="0.2">
      <c r="B54" s="6" t="str">
        <f>IF(ACOMPANHAMENTO_05[[#This Row],[MAT]]="","",COUNTA($C$8:C54))</f>
        <v/>
      </c>
      <c r="C54" s="3"/>
      <c r="D54" s="26" t="str">
        <f>IFERROR(VLOOKUP(ACOMPANHAMENTO_05[[#This Row],[MAT]],FUNCIONARIOS[],3,FALSE),"")</f>
        <v/>
      </c>
      <c r="E54" s="26" t="str">
        <f>IFERROR(VLOOKUP(ACOMPANHAMENTO_05[[#This Row],[MAT]],FUNCIONARIOS[],4,FALSE),"")</f>
        <v/>
      </c>
      <c r="F54" s="8"/>
      <c r="G54" s="7"/>
      <c r="H54" s="28" t="str">
        <f>IFERROR(VLOOKUP(ACOMPANHAMENTO_05[[#This Row],[COD.S]],TABELA_PRODUÇÃO[[COD]:[SERVIÇOS]],3,FALSE),"")</f>
        <v/>
      </c>
      <c r="I54" s="28" t="str">
        <f>IFERROR(VLOOKUP(ACOMPANHAMENTO_05[[#This Row],[COD.S]],TABELA_PRODUÇÃO[[COD]:[UND.]],4,FALSE),"")</f>
        <v/>
      </c>
      <c r="J54" s="8"/>
      <c r="K54" s="58"/>
      <c r="L54" s="9"/>
      <c r="M5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4" s="6">
        <f>ACOMPANHAMENTO_05[[#This Row],[QUANT]]</f>
        <v>0</v>
      </c>
    </row>
    <row r="55" spans="2:16" s="6" customFormat="1" ht="12.75" x14ac:dyDescent="0.2">
      <c r="B55" s="6" t="str">
        <f>IF(ACOMPANHAMENTO_05[[#This Row],[MAT]]="","",COUNTA($C$8:C55))</f>
        <v/>
      </c>
      <c r="C55" s="3"/>
      <c r="D55" s="26" t="str">
        <f>IFERROR(VLOOKUP(ACOMPANHAMENTO_05[[#This Row],[MAT]],FUNCIONARIOS[],3,FALSE),"")</f>
        <v/>
      </c>
      <c r="E55" s="26" t="str">
        <f>IFERROR(VLOOKUP(ACOMPANHAMENTO_05[[#This Row],[MAT]],FUNCIONARIOS[],4,FALSE),"")</f>
        <v/>
      </c>
      <c r="F55" s="8"/>
      <c r="G55" s="7"/>
      <c r="H55" s="28" t="str">
        <f>IFERROR(VLOOKUP(ACOMPANHAMENTO_05[[#This Row],[COD.S]],TABELA_PRODUÇÃO[[COD]:[SERVIÇOS]],3,FALSE),"")</f>
        <v/>
      </c>
      <c r="I55" s="28" t="str">
        <f>IFERROR(VLOOKUP(ACOMPANHAMENTO_05[[#This Row],[COD.S]],TABELA_PRODUÇÃO[[COD]:[UND.]],4,FALSE),"")</f>
        <v/>
      </c>
      <c r="J55" s="8"/>
      <c r="K55" s="58"/>
      <c r="L55" s="9"/>
      <c r="M5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5" s="6">
        <f>ACOMPANHAMENTO_05[[#This Row],[QUANT]]</f>
        <v>0</v>
      </c>
    </row>
    <row r="56" spans="2:16" s="6" customFormat="1" ht="12.75" x14ac:dyDescent="0.2">
      <c r="B56" s="6" t="str">
        <f>IF(ACOMPANHAMENTO_05[[#This Row],[MAT]]="","",COUNTA($C$8:C56))</f>
        <v/>
      </c>
      <c r="C56" s="3"/>
      <c r="D56" s="26" t="str">
        <f>IFERROR(VLOOKUP(ACOMPANHAMENTO_05[[#This Row],[MAT]],FUNCIONARIOS[],3,FALSE),"")</f>
        <v/>
      </c>
      <c r="E56" s="26" t="str">
        <f>IFERROR(VLOOKUP(ACOMPANHAMENTO_05[[#This Row],[MAT]],FUNCIONARIOS[],4,FALSE),"")</f>
        <v/>
      </c>
      <c r="F56" s="8"/>
      <c r="G56" s="7"/>
      <c r="H56" s="28" t="str">
        <f>IFERROR(VLOOKUP(ACOMPANHAMENTO_05[[#This Row],[COD.S]],TABELA_PRODUÇÃO[[COD]:[SERVIÇOS]],3,FALSE),"")</f>
        <v/>
      </c>
      <c r="I56" s="28" t="str">
        <f>IFERROR(VLOOKUP(ACOMPANHAMENTO_05[[#This Row],[COD.S]],TABELA_PRODUÇÃO[[COD]:[UND.]],4,FALSE),"")</f>
        <v/>
      </c>
      <c r="J56" s="8"/>
      <c r="K56" s="58"/>
      <c r="L56" s="9"/>
      <c r="M5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6" s="6">
        <f>ACOMPANHAMENTO_05[[#This Row],[QUANT]]</f>
        <v>0</v>
      </c>
    </row>
    <row r="57" spans="2:16" s="6" customFormat="1" ht="12.75" x14ac:dyDescent="0.2">
      <c r="B57" s="6" t="str">
        <f>IF(ACOMPANHAMENTO_05[[#This Row],[MAT]]="","",COUNTA($C$8:C57))</f>
        <v/>
      </c>
      <c r="C57" s="3"/>
      <c r="D57" s="26" t="str">
        <f>IFERROR(VLOOKUP(ACOMPANHAMENTO_05[[#This Row],[MAT]],FUNCIONARIOS[],3,FALSE),"")</f>
        <v/>
      </c>
      <c r="E57" s="26" t="str">
        <f>IFERROR(VLOOKUP(ACOMPANHAMENTO_05[[#This Row],[MAT]],FUNCIONARIOS[],4,FALSE),"")</f>
        <v/>
      </c>
      <c r="F57" s="8"/>
      <c r="G57" s="7"/>
      <c r="H57" s="28" t="str">
        <f>IFERROR(VLOOKUP(ACOMPANHAMENTO_05[[#This Row],[COD.S]],TABELA_PRODUÇÃO[[COD]:[SERVIÇOS]],3,FALSE),"")</f>
        <v/>
      </c>
      <c r="I57" s="28" t="str">
        <f>IFERROR(VLOOKUP(ACOMPANHAMENTO_05[[#This Row],[COD.S]],TABELA_PRODUÇÃO[[COD]:[UND.]],4,FALSE),"")</f>
        <v/>
      </c>
      <c r="J57" s="8"/>
      <c r="K57" s="58"/>
      <c r="L57" s="9"/>
      <c r="M5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7" s="6">
        <f>ACOMPANHAMENTO_05[[#This Row],[QUANT]]</f>
        <v>0</v>
      </c>
    </row>
    <row r="58" spans="2:16" s="6" customFormat="1" ht="12.75" x14ac:dyDescent="0.2">
      <c r="B58" s="6" t="str">
        <f>IF(ACOMPANHAMENTO_05[[#This Row],[MAT]]="","",COUNTA($C$8:C58))</f>
        <v/>
      </c>
      <c r="C58" s="3"/>
      <c r="D58" s="26" t="str">
        <f>IFERROR(VLOOKUP(ACOMPANHAMENTO_05[[#This Row],[MAT]],FUNCIONARIOS[],3,FALSE),"")</f>
        <v/>
      </c>
      <c r="E58" s="26" t="str">
        <f>IFERROR(VLOOKUP(ACOMPANHAMENTO_05[[#This Row],[MAT]],FUNCIONARIOS[],4,FALSE),"")</f>
        <v/>
      </c>
      <c r="F58" s="8"/>
      <c r="G58" s="7"/>
      <c r="H58" s="28" t="str">
        <f>IFERROR(VLOOKUP(ACOMPANHAMENTO_05[[#This Row],[COD.S]],TABELA_PRODUÇÃO[[COD]:[SERVIÇOS]],3,FALSE),"")</f>
        <v/>
      </c>
      <c r="I58" s="28" t="str">
        <f>IFERROR(VLOOKUP(ACOMPANHAMENTO_05[[#This Row],[COD.S]],TABELA_PRODUÇÃO[[COD]:[UND.]],4,FALSE),"")</f>
        <v/>
      </c>
      <c r="J58" s="8"/>
      <c r="K58" s="58"/>
      <c r="L58" s="9"/>
      <c r="M5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8" s="6">
        <f>ACOMPANHAMENTO_05[[#This Row],[QUANT]]</f>
        <v>0</v>
      </c>
    </row>
    <row r="59" spans="2:16" s="6" customFormat="1" ht="12.75" x14ac:dyDescent="0.2">
      <c r="B59" s="6" t="str">
        <f>IF(ACOMPANHAMENTO_05[[#This Row],[MAT]]="","",COUNTA($C$8:C59))</f>
        <v/>
      </c>
      <c r="C59" s="3"/>
      <c r="D59" s="26" t="str">
        <f>IFERROR(VLOOKUP(ACOMPANHAMENTO_05[[#This Row],[MAT]],FUNCIONARIOS[],3,FALSE),"")</f>
        <v/>
      </c>
      <c r="E59" s="26" t="str">
        <f>IFERROR(VLOOKUP(ACOMPANHAMENTO_05[[#This Row],[MAT]],FUNCIONARIOS[],4,FALSE),"")</f>
        <v/>
      </c>
      <c r="F59" s="8"/>
      <c r="G59" s="7"/>
      <c r="H59" s="28" t="str">
        <f>IFERROR(VLOOKUP(ACOMPANHAMENTO_05[[#This Row],[COD.S]],TABELA_PRODUÇÃO[[COD]:[SERVIÇOS]],3,FALSE),"")</f>
        <v/>
      </c>
      <c r="I59" s="28" t="str">
        <f>IFERROR(VLOOKUP(ACOMPANHAMENTO_05[[#This Row],[COD.S]],TABELA_PRODUÇÃO[[COD]:[UND.]],4,FALSE),"")</f>
        <v/>
      </c>
      <c r="J59" s="8"/>
      <c r="K59" s="58"/>
      <c r="L59" s="9"/>
      <c r="M5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9" s="6">
        <f>ACOMPANHAMENTO_05[[#This Row],[QUANT]]</f>
        <v>0</v>
      </c>
    </row>
    <row r="60" spans="2:16" s="6" customFormat="1" ht="12.75" x14ac:dyDescent="0.2">
      <c r="B60" s="6" t="str">
        <f>IF(ACOMPANHAMENTO_05[[#This Row],[MAT]]="","",COUNTA($C$8:C60))</f>
        <v/>
      </c>
      <c r="C60" s="3"/>
      <c r="D60" s="26" t="str">
        <f>IFERROR(VLOOKUP(ACOMPANHAMENTO_05[[#This Row],[MAT]],FUNCIONARIOS[],3,FALSE),"")</f>
        <v/>
      </c>
      <c r="E60" s="26" t="str">
        <f>IFERROR(VLOOKUP(ACOMPANHAMENTO_05[[#This Row],[MAT]],FUNCIONARIOS[],4,FALSE),"")</f>
        <v/>
      </c>
      <c r="F60" s="8"/>
      <c r="G60" s="7"/>
      <c r="H60" s="28" t="str">
        <f>IFERROR(VLOOKUP(ACOMPANHAMENTO_05[[#This Row],[COD.S]],TABELA_PRODUÇÃO[[COD]:[SERVIÇOS]],3,FALSE),"")</f>
        <v/>
      </c>
      <c r="I60" s="28" t="str">
        <f>IFERROR(VLOOKUP(ACOMPANHAMENTO_05[[#This Row],[COD.S]],TABELA_PRODUÇÃO[[COD]:[UND.]],4,FALSE),"")</f>
        <v/>
      </c>
      <c r="J60" s="8"/>
      <c r="K60" s="58"/>
      <c r="L60" s="9"/>
      <c r="M6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0" s="6">
        <f>ACOMPANHAMENTO_05[[#This Row],[QUANT]]</f>
        <v>0</v>
      </c>
    </row>
    <row r="61" spans="2:16" s="6" customFormat="1" ht="12.75" x14ac:dyDescent="0.2">
      <c r="B61" s="6" t="str">
        <f>IF(ACOMPANHAMENTO_05[[#This Row],[MAT]]="","",COUNTA($C$8:C61))</f>
        <v/>
      </c>
      <c r="C61" s="3"/>
      <c r="D61" s="26" t="str">
        <f>IFERROR(VLOOKUP(ACOMPANHAMENTO_05[[#This Row],[MAT]],FUNCIONARIOS[],3,FALSE),"")</f>
        <v/>
      </c>
      <c r="E61" s="26" t="str">
        <f>IFERROR(VLOOKUP(ACOMPANHAMENTO_05[[#This Row],[MAT]],FUNCIONARIOS[],4,FALSE),"")</f>
        <v/>
      </c>
      <c r="F61" s="8"/>
      <c r="G61" s="7"/>
      <c r="H61" s="28" t="str">
        <f>IFERROR(VLOOKUP(ACOMPANHAMENTO_05[[#This Row],[COD.S]],TABELA_PRODUÇÃO[[COD]:[SERVIÇOS]],3,FALSE),"")</f>
        <v/>
      </c>
      <c r="I61" s="28" t="str">
        <f>IFERROR(VLOOKUP(ACOMPANHAMENTO_05[[#This Row],[COD.S]],TABELA_PRODUÇÃO[[COD]:[UND.]],4,FALSE),"")</f>
        <v/>
      </c>
      <c r="J61" s="8"/>
      <c r="K61" s="58"/>
      <c r="L61" s="9"/>
      <c r="M6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1" s="6">
        <f>ACOMPANHAMENTO_05[[#This Row],[QUANT]]</f>
        <v>0</v>
      </c>
    </row>
    <row r="62" spans="2:16" s="6" customFormat="1" ht="12.75" x14ac:dyDescent="0.2">
      <c r="B62" s="6" t="str">
        <f>IF(ACOMPANHAMENTO_05[[#This Row],[MAT]]="","",COUNTA($C$8:C62))</f>
        <v/>
      </c>
      <c r="C62" s="3"/>
      <c r="D62" s="26" t="str">
        <f>IFERROR(VLOOKUP(ACOMPANHAMENTO_05[[#This Row],[MAT]],FUNCIONARIOS[],3,FALSE),"")</f>
        <v/>
      </c>
      <c r="E62" s="26" t="str">
        <f>IFERROR(VLOOKUP(ACOMPANHAMENTO_05[[#This Row],[MAT]],FUNCIONARIOS[],4,FALSE),"")</f>
        <v/>
      </c>
      <c r="F62" s="8"/>
      <c r="G62" s="7"/>
      <c r="H62" s="28" t="str">
        <f>IFERROR(VLOOKUP(ACOMPANHAMENTO_05[[#This Row],[COD.S]],TABELA_PRODUÇÃO[[COD]:[SERVIÇOS]],3,FALSE),"")</f>
        <v/>
      </c>
      <c r="I62" s="28" t="str">
        <f>IFERROR(VLOOKUP(ACOMPANHAMENTO_05[[#This Row],[COD.S]],TABELA_PRODUÇÃO[[COD]:[UND.]],4,FALSE),"")</f>
        <v/>
      </c>
      <c r="J62" s="8"/>
      <c r="K62" s="58"/>
      <c r="L62" s="9"/>
      <c r="M6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2" s="6">
        <f>ACOMPANHAMENTO_05[[#This Row],[QUANT]]</f>
        <v>0</v>
      </c>
    </row>
    <row r="63" spans="2:16" s="6" customFormat="1" ht="12.75" x14ac:dyDescent="0.2">
      <c r="B63" s="6" t="str">
        <f>IF(ACOMPANHAMENTO_05[[#This Row],[MAT]]="","",COUNTA($C$8:C63))</f>
        <v/>
      </c>
      <c r="C63" s="3"/>
      <c r="D63" s="26" t="str">
        <f>IFERROR(VLOOKUP(ACOMPANHAMENTO_05[[#This Row],[MAT]],FUNCIONARIOS[],3,FALSE),"")</f>
        <v/>
      </c>
      <c r="E63" s="26" t="str">
        <f>IFERROR(VLOOKUP(ACOMPANHAMENTO_05[[#This Row],[MAT]],FUNCIONARIOS[],4,FALSE),"")</f>
        <v/>
      </c>
      <c r="F63" s="8"/>
      <c r="G63" s="7"/>
      <c r="H63" s="28" t="str">
        <f>IFERROR(VLOOKUP(ACOMPANHAMENTO_05[[#This Row],[COD.S]],TABELA_PRODUÇÃO[[COD]:[SERVIÇOS]],3,FALSE),"")</f>
        <v/>
      </c>
      <c r="I63" s="28" t="str">
        <f>IFERROR(VLOOKUP(ACOMPANHAMENTO_05[[#This Row],[COD.S]],TABELA_PRODUÇÃO[[COD]:[UND.]],4,FALSE),"")</f>
        <v/>
      </c>
      <c r="J63" s="8"/>
      <c r="K63" s="58"/>
      <c r="L63" s="9"/>
      <c r="M6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3" s="6">
        <f>ACOMPANHAMENTO_05[[#This Row],[QUANT]]</f>
        <v>0</v>
      </c>
    </row>
    <row r="64" spans="2:16" s="6" customFormat="1" ht="12.75" x14ac:dyDescent="0.2">
      <c r="B64" s="6" t="str">
        <f>IF(ACOMPANHAMENTO_05[[#This Row],[MAT]]="","",COUNTA($C$8:C64))</f>
        <v/>
      </c>
      <c r="C64" s="3"/>
      <c r="D64" s="26" t="str">
        <f>IFERROR(VLOOKUP(ACOMPANHAMENTO_05[[#This Row],[MAT]],FUNCIONARIOS[],3,FALSE),"")</f>
        <v/>
      </c>
      <c r="E64" s="26" t="str">
        <f>IFERROR(VLOOKUP(ACOMPANHAMENTO_05[[#This Row],[MAT]],FUNCIONARIOS[],4,FALSE),"")</f>
        <v/>
      </c>
      <c r="F64" s="8"/>
      <c r="G64" s="7"/>
      <c r="H64" s="28" t="str">
        <f>IFERROR(VLOOKUP(ACOMPANHAMENTO_05[[#This Row],[COD.S]],TABELA_PRODUÇÃO[[COD]:[SERVIÇOS]],3,FALSE),"")</f>
        <v/>
      </c>
      <c r="I64" s="28" t="str">
        <f>IFERROR(VLOOKUP(ACOMPANHAMENTO_05[[#This Row],[COD.S]],TABELA_PRODUÇÃO[[COD]:[UND.]],4,FALSE),"")</f>
        <v/>
      </c>
      <c r="J64" s="8"/>
      <c r="K64" s="58"/>
      <c r="L64" s="9"/>
      <c r="M6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4" s="6">
        <f>ACOMPANHAMENTO_05[[#This Row],[QUANT]]</f>
        <v>0</v>
      </c>
    </row>
    <row r="65" spans="2:16" s="6" customFormat="1" ht="12.75" x14ac:dyDescent="0.2">
      <c r="B65" s="6" t="str">
        <f>IF(ACOMPANHAMENTO_05[[#This Row],[MAT]]="","",COUNTA($C$8:C65))</f>
        <v/>
      </c>
      <c r="C65" s="3"/>
      <c r="D65" s="26" t="str">
        <f>IFERROR(VLOOKUP(ACOMPANHAMENTO_05[[#This Row],[MAT]],FUNCIONARIOS[],3,FALSE),"")</f>
        <v/>
      </c>
      <c r="E65" s="26" t="str">
        <f>IFERROR(VLOOKUP(ACOMPANHAMENTO_05[[#This Row],[MAT]],FUNCIONARIOS[],4,FALSE),"")</f>
        <v/>
      </c>
      <c r="F65" s="8"/>
      <c r="G65" s="7"/>
      <c r="H65" s="28" t="str">
        <f>IFERROR(VLOOKUP(ACOMPANHAMENTO_05[[#This Row],[COD.S]],TABELA_PRODUÇÃO[[COD]:[SERVIÇOS]],3,FALSE),"")</f>
        <v/>
      </c>
      <c r="I65" s="28" t="str">
        <f>IFERROR(VLOOKUP(ACOMPANHAMENTO_05[[#This Row],[COD.S]],TABELA_PRODUÇÃO[[COD]:[UND.]],4,FALSE),"")</f>
        <v/>
      </c>
      <c r="J65" s="8"/>
      <c r="K65" s="58"/>
      <c r="L65" s="9"/>
      <c r="M6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5" s="6">
        <f>ACOMPANHAMENTO_05[[#This Row],[QUANT]]</f>
        <v>0</v>
      </c>
    </row>
    <row r="66" spans="2:16" s="6" customFormat="1" ht="12.75" x14ac:dyDescent="0.2">
      <c r="B66" s="6" t="str">
        <f>IF(ACOMPANHAMENTO_05[[#This Row],[MAT]]="","",COUNTA($C$8:C66))</f>
        <v/>
      </c>
      <c r="C66" s="3"/>
      <c r="D66" s="26" t="str">
        <f>IFERROR(VLOOKUP(ACOMPANHAMENTO_05[[#This Row],[MAT]],FUNCIONARIOS[],3,FALSE),"")</f>
        <v/>
      </c>
      <c r="E66" s="26" t="str">
        <f>IFERROR(VLOOKUP(ACOMPANHAMENTO_05[[#This Row],[MAT]],FUNCIONARIOS[],4,FALSE),"")</f>
        <v/>
      </c>
      <c r="F66" s="8"/>
      <c r="G66" s="7"/>
      <c r="H66" s="28" t="str">
        <f>IFERROR(VLOOKUP(ACOMPANHAMENTO_05[[#This Row],[COD.S]],TABELA_PRODUÇÃO[[COD]:[SERVIÇOS]],3,FALSE),"")</f>
        <v/>
      </c>
      <c r="I66" s="28" t="str">
        <f>IFERROR(VLOOKUP(ACOMPANHAMENTO_05[[#This Row],[COD.S]],TABELA_PRODUÇÃO[[COD]:[UND.]],4,FALSE),"")</f>
        <v/>
      </c>
      <c r="J66" s="8"/>
      <c r="K66" s="58"/>
      <c r="L66" s="9"/>
      <c r="M6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6" s="6">
        <f>ACOMPANHAMENTO_05[[#This Row],[QUANT]]</f>
        <v>0</v>
      </c>
    </row>
    <row r="67" spans="2:16" s="6" customFormat="1" ht="12.75" x14ac:dyDescent="0.2">
      <c r="B67" s="6" t="str">
        <f>IF(ACOMPANHAMENTO_05[[#This Row],[MAT]]="","",COUNTA($C$8:C67))</f>
        <v/>
      </c>
      <c r="C67" s="3"/>
      <c r="D67" s="26" t="str">
        <f>IFERROR(VLOOKUP(ACOMPANHAMENTO_05[[#This Row],[MAT]],FUNCIONARIOS[],3,FALSE),"")</f>
        <v/>
      </c>
      <c r="E67" s="26" t="str">
        <f>IFERROR(VLOOKUP(ACOMPANHAMENTO_05[[#This Row],[MAT]],FUNCIONARIOS[],4,FALSE),"")</f>
        <v/>
      </c>
      <c r="F67" s="8"/>
      <c r="G67" s="7"/>
      <c r="H67" s="28" t="str">
        <f>IFERROR(VLOOKUP(ACOMPANHAMENTO_05[[#This Row],[COD.S]],TABELA_PRODUÇÃO[[COD]:[SERVIÇOS]],3,FALSE),"")</f>
        <v/>
      </c>
      <c r="I67" s="28" t="str">
        <f>IFERROR(VLOOKUP(ACOMPANHAMENTO_05[[#This Row],[COD.S]],TABELA_PRODUÇÃO[[COD]:[UND.]],4,FALSE),"")</f>
        <v/>
      </c>
      <c r="J67" s="8"/>
      <c r="K67" s="58"/>
      <c r="L67" s="9"/>
      <c r="M6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7" s="6">
        <f>ACOMPANHAMENTO_05[[#This Row],[QUANT]]</f>
        <v>0</v>
      </c>
    </row>
    <row r="68" spans="2:16" s="6" customFormat="1" ht="12.75" x14ac:dyDescent="0.2">
      <c r="B68" s="6" t="str">
        <f>IF(ACOMPANHAMENTO_05[[#This Row],[MAT]]="","",COUNTA($C$8:C68))</f>
        <v/>
      </c>
      <c r="C68" s="3"/>
      <c r="D68" s="26" t="str">
        <f>IFERROR(VLOOKUP(ACOMPANHAMENTO_05[[#This Row],[MAT]],FUNCIONARIOS[],3,FALSE),"")</f>
        <v/>
      </c>
      <c r="E68" s="26" t="str">
        <f>IFERROR(VLOOKUP(ACOMPANHAMENTO_05[[#This Row],[MAT]],FUNCIONARIOS[],4,FALSE),"")</f>
        <v/>
      </c>
      <c r="F68" s="8"/>
      <c r="G68" s="7"/>
      <c r="H68" s="28" t="str">
        <f>IFERROR(VLOOKUP(ACOMPANHAMENTO_05[[#This Row],[COD.S]],TABELA_PRODUÇÃO[[COD]:[SERVIÇOS]],3,FALSE),"")</f>
        <v/>
      </c>
      <c r="I68" s="28" t="str">
        <f>IFERROR(VLOOKUP(ACOMPANHAMENTO_05[[#This Row],[COD.S]],TABELA_PRODUÇÃO[[COD]:[UND.]],4,FALSE),"")</f>
        <v/>
      </c>
      <c r="J68" s="8"/>
      <c r="K68" s="58"/>
      <c r="L68" s="9"/>
      <c r="M6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8" s="6">
        <f>ACOMPANHAMENTO_05[[#This Row],[QUANT]]</f>
        <v>0</v>
      </c>
    </row>
    <row r="69" spans="2:16" s="6" customFormat="1" ht="12.75" x14ac:dyDescent="0.2">
      <c r="B69" s="6" t="str">
        <f>IF(ACOMPANHAMENTO_05[[#This Row],[MAT]]="","",COUNTA($C$8:C69))</f>
        <v/>
      </c>
      <c r="C69" s="3"/>
      <c r="D69" s="26" t="str">
        <f>IFERROR(VLOOKUP(ACOMPANHAMENTO_05[[#This Row],[MAT]],FUNCIONARIOS[],3,FALSE),"")</f>
        <v/>
      </c>
      <c r="E69" s="26" t="str">
        <f>IFERROR(VLOOKUP(ACOMPANHAMENTO_05[[#This Row],[MAT]],FUNCIONARIOS[],4,FALSE),"")</f>
        <v/>
      </c>
      <c r="F69" s="8"/>
      <c r="G69" s="7"/>
      <c r="H69" s="28" t="str">
        <f>IFERROR(VLOOKUP(ACOMPANHAMENTO_05[[#This Row],[COD.S]],TABELA_PRODUÇÃO[[COD]:[SERVIÇOS]],3,FALSE),"")</f>
        <v/>
      </c>
      <c r="I69" s="28" t="str">
        <f>IFERROR(VLOOKUP(ACOMPANHAMENTO_05[[#This Row],[COD.S]],TABELA_PRODUÇÃO[[COD]:[UND.]],4,FALSE),"")</f>
        <v/>
      </c>
      <c r="J69" s="8"/>
      <c r="K69" s="58"/>
      <c r="L69" s="9"/>
      <c r="M6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9" s="6">
        <f>ACOMPANHAMENTO_05[[#This Row],[QUANT]]</f>
        <v>0</v>
      </c>
    </row>
    <row r="70" spans="2:16" s="6" customFormat="1" ht="12.75" x14ac:dyDescent="0.2">
      <c r="B70" s="6" t="str">
        <f>IF(ACOMPANHAMENTO_05[[#This Row],[MAT]]="","",COUNTA($C$8:C70))</f>
        <v/>
      </c>
      <c r="C70" s="3"/>
      <c r="D70" s="26" t="str">
        <f>IFERROR(VLOOKUP(ACOMPANHAMENTO_05[[#This Row],[MAT]],FUNCIONARIOS[],3,FALSE),"")</f>
        <v/>
      </c>
      <c r="E70" s="26" t="str">
        <f>IFERROR(VLOOKUP(ACOMPANHAMENTO_05[[#This Row],[MAT]],FUNCIONARIOS[],4,FALSE),"")</f>
        <v/>
      </c>
      <c r="F70" s="8"/>
      <c r="G70" s="7"/>
      <c r="H70" s="28" t="str">
        <f>IFERROR(VLOOKUP(ACOMPANHAMENTO_05[[#This Row],[COD.S]],TABELA_PRODUÇÃO[[COD]:[SERVIÇOS]],3,FALSE),"")</f>
        <v/>
      </c>
      <c r="I70" s="28" t="str">
        <f>IFERROR(VLOOKUP(ACOMPANHAMENTO_05[[#This Row],[COD.S]],TABELA_PRODUÇÃO[[COD]:[UND.]],4,FALSE),"")</f>
        <v/>
      </c>
      <c r="J70" s="8"/>
      <c r="K70" s="58"/>
      <c r="L70" s="9"/>
      <c r="M7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0" s="6">
        <f>ACOMPANHAMENTO_05[[#This Row],[QUANT]]</f>
        <v>0</v>
      </c>
    </row>
    <row r="71" spans="2:16" s="6" customFormat="1" ht="12.75" x14ac:dyDescent="0.2">
      <c r="B71" s="6" t="str">
        <f>IF(ACOMPANHAMENTO_05[[#This Row],[MAT]]="","",COUNTA($C$8:C71))</f>
        <v/>
      </c>
      <c r="C71" s="3"/>
      <c r="D71" s="26" t="str">
        <f>IFERROR(VLOOKUP(ACOMPANHAMENTO_05[[#This Row],[MAT]],FUNCIONARIOS[],3,FALSE),"")</f>
        <v/>
      </c>
      <c r="E71" s="26" t="str">
        <f>IFERROR(VLOOKUP(ACOMPANHAMENTO_05[[#This Row],[MAT]],FUNCIONARIOS[],4,FALSE),"")</f>
        <v/>
      </c>
      <c r="F71" s="8"/>
      <c r="G71" s="7"/>
      <c r="H71" s="28" t="str">
        <f>IFERROR(VLOOKUP(ACOMPANHAMENTO_05[[#This Row],[COD.S]],TABELA_PRODUÇÃO[[COD]:[SERVIÇOS]],3,FALSE),"")</f>
        <v/>
      </c>
      <c r="I71" s="28" t="str">
        <f>IFERROR(VLOOKUP(ACOMPANHAMENTO_05[[#This Row],[COD.S]],TABELA_PRODUÇÃO[[COD]:[UND.]],4,FALSE),"")</f>
        <v/>
      </c>
      <c r="J71" s="8"/>
      <c r="K71" s="58"/>
      <c r="L71" s="9"/>
      <c r="M7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1" s="6">
        <f>ACOMPANHAMENTO_05[[#This Row],[QUANT]]</f>
        <v>0</v>
      </c>
    </row>
    <row r="72" spans="2:16" s="6" customFormat="1" ht="12.75" x14ac:dyDescent="0.2">
      <c r="B72" s="6" t="str">
        <f>IF(ACOMPANHAMENTO_05[[#This Row],[MAT]]="","",COUNTA($C$8:C72))</f>
        <v/>
      </c>
      <c r="C72" s="3"/>
      <c r="D72" s="26" t="str">
        <f>IFERROR(VLOOKUP(ACOMPANHAMENTO_05[[#This Row],[MAT]],FUNCIONARIOS[],3,FALSE),"")</f>
        <v/>
      </c>
      <c r="E72" s="26" t="str">
        <f>IFERROR(VLOOKUP(ACOMPANHAMENTO_05[[#This Row],[MAT]],FUNCIONARIOS[],4,FALSE),"")</f>
        <v/>
      </c>
      <c r="F72" s="8"/>
      <c r="G72" s="7"/>
      <c r="H72" s="28" t="str">
        <f>IFERROR(VLOOKUP(ACOMPANHAMENTO_05[[#This Row],[COD.S]],TABELA_PRODUÇÃO[[COD]:[SERVIÇOS]],3,FALSE),"")</f>
        <v/>
      </c>
      <c r="I72" s="28" t="str">
        <f>IFERROR(VLOOKUP(ACOMPANHAMENTO_05[[#This Row],[COD.S]],TABELA_PRODUÇÃO[[COD]:[UND.]],4,FALSE),"")</f>
        <v/>
      </c>
      <c r="J72" s="8"/>
      <c r="K72" s="58"/>
      <c r="L72" s="9"/>
      <c r="M7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2" s="6">
        <f>ACOMPANHAMENTO_05[[#This Row],[QUANT]]</f>
        <v>0</v>
      </c>
    </row>
    <row r="73" spans="2:16" s="6" customFormat="1" ht="12.75" x14ac:dyDescent="0.2">
      <c r="B73" s="6" t="str">
        <f>IF(ACOMPANHAMENTO_05[[#This Row],[MAT]]="","",COUNTA($C$8:C73))</f>
        <v/>
      </c>
      <c r="C73" s="3"/>
      <c r="D73" s="26" t="str">
        <f>IFERROR(VLOOKUP(ACOMPANHAMENTO_05[[#This Row],[MAT]],FUNCIONARIOS[],3,FALSE),"")</f>
        <v/>
      </c>
      <c r="E73" s="26" t="str">
        <f>IFERROR(VLOOKUP(ACOMPANHAMENTO_05[[#This Row],[MAT]],FUNCIONARIOS[],4,FALSE),"")</f>
        <v/>
      </c>
      <c r="F73" s="8"/>
      <c r="G73" s="7"/>
      <c r="H73" s="28" t="str">
        <f>IFERROR(VLOOKUP(ACOMPANHAMENTO_05[[#This Row],[COD.S]],TABELA_PRODUÇÃO[[COD]:[SERVIÇOS]],3,FALSE),"")</f>
        <v/>
      </c>
      <c r="I73" s="28" t="str">
        <f>IFERROR(VLOOKUP(ACOMPANHAMENTO_05[[#This Row],[COD.S]],TABELA_PRODUÇÃO[[COD]:[UND.]],4,FALSE),"")</f>
        <v/>
      </c>
      <c r="J73" s="8"/>
      <c r="K73" s="58"/>
      <c r="L73" s="9"/>
      <c r="M7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3" s="6">
        <f>ACOMPANHAMENTO_05[[#This Row],[QUANT]]</f>
        <v>0</v>
      </c>
    </row>
    <row r="74" spans="2:16" s="6" customFormat="1" ht="12.75" x14ac:dyDescent="0.2">
      <c r="B74" s="6" t="str">
        <f>IF(ACOMPANHAMENTO_05[[#This Row],[MAT]]="","",COUNTA($C$8:C74))</f>
        <v/>
      </c>
      <c r="C74" s="3"/>
      <c r="D74" s="26" t="str">
        <f>IFERROR(VLOOKUP(ACOMPANHAMENTO_05[[#This Row],[MAT]],FUNCIONARIOS[],3,FALSE),"")</f>
        <v/>
      </c>
      <c r="E74" s="26" t="str">
        <f>IFERROR(VLOOKUP(ACOMPANHAMENTO_05[[#This Row],[MAT]],FUNCIONARIOS[],4,FALSE),"")</f>
        <v/>
      </c>
      <c r="F74" s="8"/>
      <c r="G74" s="7"/>
      <c r="H74" s="28" t="str">
        <f>IFERROR(VLOOKUP(ACOMPANHAMENTO_05[[#This Row],[COD.S]],TABELA_PRODUÇÃO[[COD]:[SERVIÇOS]],3,FALSE),"")</f>
        <v/>
      </c>
      <c r="I74" s="28" t="str">
        <f>IFERROR(VLOOKUP(ACOMPANHAMENTO_05[[#This Row],[COD.S]],TABELA_PRODUÇÃO[[COD]:[UND.]],4,FALSE),"")</f>
        <v/>
      </c>
      <c r="J74" s="8"/>
      <c r="K74" s="58"/>
      <c r="L74" s="9"/>
      <c r="M7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4" s="6">
        <f>ACOMPANHAMENTO_05[[#This Row],[QUANT]]</f>
        <v>0</v>
      </c>
    </row>
    <row r="75" spans="2:16" s="6" customFormat="1" ht="12.75" x14ac:dyDescent="0.2">
      <c r="B75" s="6" t="str">
        <f>IF(ACOMPANHAMENTO_05[[#This Row],[MAT]]="","",COUNTA($C$8:C75))</f>
        <v/>
      </c>
      <c r="C75" s="3"/>
      <c r="D75" s="26" t="str">
        <f>IFERROR(VLOOKUP(ACOMPANHAMENTO_05[[#This Row],[MAT]],FUNCIONARIOS[],3,FALSE),"")</f>
        <v/>
      </c>
      <c r="E75" s="26" t="str">
        <f>IFERROR(VLOOKUP(ACOMPANHAMENTO_05[[#This Row],[MAT]],FUNCIONARIOS[],4,FALSE),"")</f>
        <v/>
      </c>
      <c r="F75" s="8"/>
      <c r="G75" s="7"/>
      <c r="H75" s="28" t="str">
        <f>IFERROR(VLOOKUP(ACOMPANHAMENTO_05[[#This Row],[COD.S]],TABELA_PRODUÇÃO[[COD]:[SERVIÇOS]],3,FALSE),"")</f>
        <v/>
      </c>
      <c r="I75" s="28" t="str">
        <f>IFERROR(VLOOKUP(ACOMPANHAMENTO_05[[#This Row],[COD.S]],TABELA_PRODUÇÃO[[COD]:[UND.]],4,FALSE),"")</f>
        <v/>
      </c>
      <c r="J75" s="8"/>
      <c r="K75" s="58"/>
      <c r="L75" s="9"/>
      <c r="M7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5" s="6">
        <f>ACOMPANHAMENTO_05[[#This Row],[QUANT]]</f>
        <v>0</v>
      </c>
    </row>
    <row r="76" spans="2:16" s="6" customFormat="1" ht="12.75" x14ac:dyDescent="0.2">
      <c r="B76" s="6" t="str">
        <f>IF(ACOMPANHAMENTO_05[[#This Row],[MAT]]="","",COUNTA($C$8:C76))</f>
        <v/>
      </c>
      <c r="C76" s="3"/>
      <c r="D76" s="26" t="str">
        <f>IFERROR(VLOOKUP(ACOMPANHAMENTO_05[[#This Row],[MAT]],FUNCIONARIOS[],3,FALSE),"")</f>
        <v/>
      </c>
      <c r="E76" s="26" t="str">
        <f>IFERROR(VLOOKUP(ACOMPANHAMENTO_05[[#This Row],[MAT]],FUNCIONARIOS[],4,FALSE),"")</f>
        <v/>
      </c>
      <c r="F76" s="8"/>
      <c r="G76" s="7"/>
      <c r="H76" s="28" t="str">
        <f>IFERROR(VLOOKUP(ACOMPANHAMENTO_05[[#This Row],[COD.S]],TABELA_PRODUÇÃO[[COD]:[SERVIÇOS]],3,FALSE),"")</f>
        <v/>
      </c>
      <c r="I76" s="28" t="str">
        <f>IFERROR(VLOOKUP(ACOMPANHAMENTO_05[[#This Row],[COD.S]],TABELA_PRODUÇÃO[[COD]:[UND.]],4,FALSE),"")</f>
        <v/>
      </c>
      <c r="J76" s="8"/>
      <c r="K76" s="58"/>
      <c r="L76" s="9"/>
      <c r="M7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6" s="6">
        <f>ACOMPANHAMENTO_05[[#This Row],[QUANT]]</f>
        <v>0</v>
      </c>
    </row>
    <row r="77" spans="2:16" s="6" customFormat="1" ht="12.75" x14ac:dyDescent="0.2">
      <c r="B77" s="6" t="str">
        <f>IF(ACOMPANHAMENTO_05[[#This Row],[MAT]]="","",COUNTA($C$8:C77))</f>
        <v/>
      </c>
      <c r="C77" s="3"/>
      <c r="D77" s="26" t="str">
        <f>IFERROR(VLOOKUP(ACOMPANHAMENTO_05[[#This Row],[MAT]],FUNCIONARIOS[],3,FALSE),"")</f>
        <v/>
      </c>
      <c r="E77" s="26" t="str">
        <f>IFERROR(VLOOKUP(ACOMPANHAMENTO_05[[#This Row],[MAT]],FUNCIONARIOS[],4,FALSE),"")</f>
        <v/>
      </c>
      <c r="F77" s="8"/>
      <c r="G77" s="7"/>
      <c r="H77" s="28" t="str">
        <f>IFERROR(VLOOKUP(ACOMPANHAMENTO_05[[#This Row],[COD.S]],TABELA_PRODUÇÃO[[COD]:[SERVIÇOS]],3,FALSE),"")</f>
        <v/>
      </c>
      <c r="I77" s="28" t="str">
        <f>IFERROR(VLOOKUP(ACOMPANHAMENTO_05[[#This Row],[COD.S]],TABELA_PRODUÇÃO[[COD]:[UND.]],4,FALSE),"")</f>
        <v/>
      </c>
      <c r="J77" s="8"/>
      <c r="K77" s="58"/>
      <c r="L77" s="9"/>
      <c r="M7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7" s="6">
        <f>ACOMPANHAMENTO_05[[#This Row],[QUANT]]</f>
        <v>0</v>
      </c>
    </row>
    <row r="78" spans="2:16" s="6" customFormat="1" ht="12.75" x14ac:dyDescent="0.2">
      <c r="B78" s="6" t="str">
        <f>IF(ACOMPANHAMENTO_05[[#This Row],[MAT]]="","",COUNTA($C$8:C78))</f>
        <v/>
      </c>
      <c r="C78" s="3"/>
      <c r="D78" s="26" t="str">
        <f>IFERROR(VLOOKUP(ACOMPANHAMENTO_05[[#This Row],[MAT]],FUNCIONARIOS[],3,FALSE),"")</f>
        <v/>
      </c>
      <c r="E78" s="26" t="str">
        <f>IFERROR(VLOOKUP(ACOMPANHAMENTO_05[[#This Row],[MAT]],FUNCIONARIOS[],4,FALSE),"")</f>
        <v/>
      </c>
      <c r="F78" s="8"/>
      <c r="G78" s="7"/>
      <c r="H78" s="28" t="str">
        <f>IFERROR(VLOOKUP(ACOMPANHAMENTO_05[[#This Row],[COD.S]],TABELA_PRODUÇÃO[[COD]:[SERVIÇOS]],3,FALSE),"")</f>
        <v/>
      </c>
      <c r="I78" s="28" t="str">
        <f>IFERROR(VLOOKUP(ACOMPANHAMENTO_05[[#This Row],[COD.S]],TABELA_PRODUÇÃO[[COD]:[UND.]],4,FALSE),"")</f>
        <v/>
      </c>
      <c r="J78" s="8"/>
      <c r="K78" s="58"/>
      <c r="L78" s="9"/>
      <c r="M7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8" s="6">
        <f>ACOMPANHAMENTO_05[[#This Row],[QUANT]]</f>
        <v>0</v>
      </c>
    </row>
    <row r="79" spans="2:16" s="6" customFormat="1" ht="12.75" x14ac:dyDescent="0.2">
      <c r="B79" s="6" t="str">
        <f>IF(ACOMPANHAMENTO_05[[#This Row],[MAT]]="","",COUNTA($C$8:C79))</f>
        <v/>
      </c>
      <c r="C79" s="3"/>
      <c r="D79" s="26" t="str">
        <f>IFERROR(VLOOKUP(ACOMPANHAMENTO_05[[#This Row],[MAT]],FUNCIONARIOS[],3,FALSE),"")</f>
        <v/>
      </c>
      <c r="E79" s="26" t="str">
        <f>IFERROR(VLOOKUP(ACOMPANHAMENTO_05[[#This Row],[MAT]],FUNCIONARIOS[],4,FALSE),"")</f>
        <v/>
      </c>
      <c r="F79" s="8"/>
      <c r="G79" s="7"/>
      <c r="H79" s="28" t="str">
        <f>IFERROR(VLOOKUP(ACOMPANHAMENTO_05[[#This Row],[COD.S]],TABELA_PRODUÇÃO[[COD]:[SERVIÇOS]],3,FALSE),"")</f>
        <v/>
      </c>
      <c r="I79" s="28" t="str">
        <f>IFERROR(VLOOKUP(ACOMPANHAMENTO_05[[#This Row],[COD.S]],TABELA_PRODUÇÃO[[COD]:[UND.]],4,FALSE),"")</f>
        <v/>
      </c>
      <c r="J79" s="8"/>
      <c r="K79" s="58"/>
      <c r="L79" s="9"/>
      <c r="M7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9" s="6">
        <f>ACOMPANHAMENTO_05[[#This Row],[QUANT]]</f>
        <v>0</v>
      </c>
    </row>
    <row r="80" spans="2:16" s="6" customFormat="1" ht="12.75" x14ac:dyDescent="0.2">
      <c r="B80" s="6" t="str">
        <f>IF(ACOMPANHAMENTO_05[[#This Row],[MAT]]="","",COUNTA($C$8:C80))</f>
        <v/>
      </c>
      <c r="C80" s="3"/>
      <c r="D80" s="26" t="str">
        <f>IFERROR(VLOOKUP(ACOMPANHAMENTO_05[[#This Row],[MAT]],FUNCIONARIOS[],3,FALSE),"")</f>
        <v/>
      </c>
      <c r="E80" s="26" t="str">
        <f>IFERROR(VLOOKUP(ACOMPANHAMENTO_05[[#This Row],[MAT]],FUNCIONARIOS[],4,FALSE),"")</f>
        <v/>
      </c>
      <c r="F80" s="8"/>
      <c r="G80" s="7"/>
      <c r="H80" s="28" t="str">
        <f>IFERROR(VLOOKUP(ACOMPANHAMENTO_05[[#This Row],[COD.S]],TABELA_PRODUÇÃO[[COD]:[SERVIÇOS]],3,FALSE),"")</f>
        <v/>
      </c>
      <c r="I80" s="28" t="str">
        <f>IFERROR(VLOOKUP(ACOMPANHAMENTO_05[[#This Row],[COD.S]],TABELA_PRODUÇÃO[[COD]:[UND.]],4,FALSE),"")</f>
        <v/>
      </c>
      <c r="J80" s="8"/>
      <c r="K80" s="58"/>
      <c r="L80" s="9"/>
      <c r="M8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0" s="6">
        <f>ACOMPANHAMENTO_05[[#This Row],[QUANT]]</f>
        <v>0</v>
      </c>
    </row>
    <row r="81" spans="2:16" s="6" customFormat="1" ht="12.75" x14ac:dyDescent="0.2">
      <c r="B81" s="6" t="str">
        <f>IF(ACOMPANHAMENTO_05[[#This Row],[MAT]]="","",COUNTA($C$8:C81))</f>
        <v/>
      </c>
      <c r="C81" s="3"/>
      <c r="D81" s="26" t="str">
        <f>IFERROR(VLOOKUP(ACOMPANHAMENTO_05[[#This Row],[MAT]],FUNCIONARIOS[],3,FALSE),"")</f>
        <v/>
      </c>
      <c r="E81" s="26" t="str">
        <f>IFERROR(VLOOKUP(ACOMPANHAMENTO_05[[#This Row],[MAT]],FUNCIONARIOS[],4,FALSE),"")</f>
        <v/>
      </c>
      <c r="F81" s="8"/>
      <c r="G81" s="7"/>
      <c r="H81" s="28" t="str">
        <f>IFERROR(VLOOKUP(ACOMPANHAMENTO_05[[#This Row],[COD.S]],TABELA_PRODUÇÃO[[COD]:[SERVIÇOS]],3,FALSE),"")</f>
        <v/>
      </c>
      <c r="I81" s="28" t="str">
        <f>IFERROR(VLOOKUP(ACOMPANHAMENTO_05[[#This Row],[COD.S]],TABELA_PRODUÇÃO[[COD]:[UND.]],4,FALSE),"")</f>
        <v/>
      </c>
      <c r="J81" s="8"/>
      <c r="K81" s="58"/>
      <c r="L81" s="9"/>
      <c r="M8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1" s="6">
        <f>ACOMPANHAMENTO_05[[#This Row],[QUANT]]</f>
        <v>0</v>
      </c>
    </row>
    <row r="82" spans="2:16" s="6" customFormat="1" ht="12.75" x14ac:dyDescent="0.2">
      <c r="B82" s="6" t="str">
        <f>IF(ACOMPANHAMENTO_05[[#This Row],[MAT]]="","",COUNTA($C$8:C82))</f>
        <v/>
      </c>
      <c r="C82" s="3"/>
      <c r="D82" s="26" t="str">
        <f>IFERROR(VLOOKUP(ACOMPANHAMENTO_05[[#This Row],[MAT]],FUNCIONARIOS[],3,FALSE),"")</f>
        <v/>
      </c>
      <c r="E82" s="26" t="str">
        <f>IFERROR(VLOOKUP(ACOMPANHAMENTO_05[[#This Row],[MAT]],FUNCIONARIOS[],4,FALSE),"")</f>
        <v/>
      </c>
      <c r="F82" s="8"/>
      <c r="G82" s="7"/>
      <c r="H82" s="28" t="str">
        <f>IFERROR(VLOOKUP(ACOMPANHAMENTO_05[[#This Row],[COD.S]],TABELA_PRODUÇÃO[[COD]:[SERVIÇOS]],3,FALSE),"")</f>
        <v/>
      </c>
      <c r="I82" s="28" t="str">
        <f>IFERROR(VLOOKUP(ACOMPANHAMENTO_05[[#This Row],[COD.S]],TABELA_PRODUÇÃO[[COD]:[UND.]],4,FALSE),"")</f>
        <v/>
      </c>
      <c r="J82" s="8"/>
      <c r="K82" s="58"/>
      <c r="L82" s="9"/>
      <c r="M8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2" s="6">
        <f>ACOMPANHAMENTO_05[[#This Row],[QUANT]]</f>
        <v>0</v>
      </c>
    </row>
    <row r="83" spans="2:16" s="6" customFormat="1" ht="12.75" x14ac:dyDescent="0.2">
      <c r="B83" s="6" t="str">
        <f>IF(ACOMPANHAMENTO_05[[#This Row],[MAT]]="","",COUNTA($C$8:C83))</f>
        <v/>
      </c>
      <c r="C83" s="3"/>
      <c r="D83" s="26" t="str">
        <f>IFERROR(VLOOKUP(ACOMPANHAMENTO_05[[#This Row],[MAT]],FUNCIONARIOS[],3,FALSE),"")</f>
        <v/>
      </c>
      <c r="E83" s="26" t="str">
        <f>IFERROR(VLOOKUP(ACOMPANHAMENTO_05[[#This Row],[MAT]],FUNCIONARIOS[],4,FALSE),"")</f>
        <v/>
      </c>
      <c r="F83" s="8"/>
      <c r="G83" s="7"/>
      <c r="H83" s="28" t="str">
        <f>IFERROR(VLOOKUP(ACOMPANHAMENTO_05[[#This Row],[COD.S]],TABELA_PRODUÇÃO[[COD]:[SERVIÇOS]],3,FALSE),"")</f>
        <v/>
      </c>
      <c r="I83" s="28" t="str">
        <f>IFERROR(VLOOKUP(ACOMPANHAMENTO_05[[#This Row],[COD.S]],TABELA_PRODUÇÃO[[COD]:[UND.]],4,FALSE),"")</f>
        <v/>
      </c>
      <c r="J83" s="8"/>
      <c r="K83" s="58"/>
      <c r="L83" s="9"/>
      <c r="M8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3" s="6">
        <f>ACOMPANHAMENTO_05[[#This Row],[QUANT]]</f>
        <v>0</v>
      </c>
    </row>
    <row r="84" spans="2:16" s="6" customFormat="1" ht="12.75" x14ac:dyDescent="0.2">
      <c r="B84" s="6" t="str">
        <f>IF(ACOMPANHAMENTO_05[[#This Row],[MAT]]="","",COUNTA($C$8:C84))</f>
        <v/>
      </c>
      <c r="C84" s="3"/>
      <c r="D84" s="26" t="str">
        <f>IFERROR(VLOOKUP(ACOMPANHAMENTO_05[[#This Row],[MAT]],FUNCIONARIOS[],3,FALSE),"")</f>
        <v/>
      </c>
      <c r="E84" s="26" t="str">
        <f>IFERROR(VLOOKUP(ACOMPANHAMENTO_05[[#This Row],[MAT]],FUNCIONARIOS[],4,FALSE),"")</f>
        <v/>
      </c>
      <c r="F84" s="8"/>
      <c r="G84" s="7"/>
      <c r="H84" s="28" t="str">
        <f>IFERROR(VLOOKUP(ACOMPANHAMENTO_05[[#This Row],[COD.S]],TABELA_PRODUÇÃO[[COD]:[SERVIÇOS]],3,FALSE),"")</f>
        <v/>
      </c>
      <c r="I84" s="28" t="str">
        <f>IFERROR(VLOOKUP(ACOMPANHAMENTO_05[[#This Row],[COD.S]],TABELA_PRODUÇÃO[[COD]:[UND.]],4,FALSE),"")</f>
        <v/>
      </c>
      <c r="J84" s="8"/>
      <c r="K84" s="58"/>
      <c r="L84" s="9"/>
      <c r="M8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4" s="6">
        <f>ACOMPANHAMENTO_05[[#This Row],[QUANT]]</f>
        <v>0</v>
      </c>
    </row>
    <row r="85" spans="2:16" s="6" customFormat="1" ht="12.75" x14ac:dyDescent="0.2">
      <c r="B85" s="6" t="str">
        <f>IF(ACOMPANHAMENTO_05[[#This Row],[MAT]]="","",COUNTA($C$8:C85))</f>
        <v/>
      </c>
      <c r="C85" s="3"/>
      <c r="D85" s="26" t="str">
        <f>IFERROR(VLOOKUP(ACOMPANHAMENTO_05[[#This Row],[MAT]],FUNCIONARIOS[],3,FALSE),"")</f>
        <v/>
      </c>
      <c r="E85" s="26" t="str">
        <f>IFERROR(VLOOKUP(ACOMPANHAMENTO_05[[#This Row],[MAT]],FUNCIONARIOS[],4,FALSE),"")</f>
        <v/>
      </c>
      <c r="F85" s="8"/>
      <c r="G85" s="7"/>
      <c r="H85" s="28" t="str">
        <f>IFERROR(VLOOKUP(ACOMPANHAMENTO_05[[#This Row],[COD.S]],TABELA_PRODUÇÃO[[COD]:[SERVIÇOS]],3,FALSE),"")</f>
        <v/>
      </c>
      <c r="I85" s="28" t="str">
        <f>IFERROR(VLOOKUP(ACOMPANHAMENTO_05[[#This Row],[COD.S]],TABELA_PRODUÇÃO[[COD]:[UND.]],4,FALSE),"")</f>
        <v/>
      </c>
      <c r="J85" s="8"/>
      <c r="K85" s="58"/>
      <c r="L85" s="9"/>
      <c r="M8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5" s="6">
        <f>ACOMPANHAMENTO_05[[#This Row],[QUANT]]</f>
        <v>0</v>
      </c>
    </row>
    <row r="86" spans="2:16" s="6" customFormat="1" ht="12.75" x14ac:dyDescent="0.2">
      <c r="B86" s="6" t="str">
        <f>IF(ACOMPANHAMENTO_05[[#This Row],[MAT]]="","",COUNTA($C$8:C86))</f>
        <v/>
      </c>
      <c r="C86" s="3"/>
      <c r="D86" s="26" t="str">
        <f>IFERROR(VLOOKUP(ACOMPANHAMENTO_05[[#This Row],[MAT]],FUNCIONARIOS[],3,FALSE),"")</f>
        <v/>
      </c>
      <c r="E86" s="26" t="str">
        <f>IFERROR(VLOOKUP(ACOMPANHAMENTO_05[[#This Row],[MAT]],FUNCIONARIOS[],4,FALSE),"")</f>
        <v/>
      </c>
      <c r="F86" s="8"/>
      <c r="G86" s="7"/>
      <c r="H86" s="28" t="str">
        <f>IFERROR(VLOOKUP(ACOMPANHAMENTO_05[[#This Row],[COD.S]],TABELA_PRODUÇÃO[[COD]:[SERVIÇOS]],3,FALSE),"")</f>
        <v/>
      </c>
      <c r="I86" s="28" t="str">
        <f>IFERROR(VLOOKUP(ACOMPANHAMENTO_05[[#This Row],[COD.S]],TABELA_PRODUÇÃO[[COD]:[UND.]],4,FALSE),"")</f>
        <v/>
      </c>
      <c r="J86" s="8"/>
      <c r="K86" s="58"/>
      <c r="L86" s="9"/>
      <c r="M8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6" s="6">
        <f>ACOMPANHAMENTO_05[[#This Row],[QUANT]]</f>
        <v>0</v>
      </c>
    </row>
    <row r="87" spans="2:16" s="6" customFormat="1" ht="12.75" x14ac:dyDescent="0.2">
      <c r="B87" s="6" t="str">
        <f>IF(ACOMPANHAMENTO_05[[#This Row],[MAT]]="","",COUNTA($C$8:C87))</f>
        <v/>
      </c>
      <c r="C87" s="3"/>
      <c r="D87" s="26" t="str">
        <f>IFERROR(VLOOKUP(ACOMPANHAMENTO_05[[#This Row],[MAT]],FUNCIONARIOS[],3,FALSE),"")</f>
        <v/>
      </c>
      <c r="E87" s="26" t="str">
        <f>IFERROR(VLOOKUP(ACOMPANHAMENTO_05[[#This Row],[MAT]],FUNCIONARIOS[],4,FALSE),"")</f>
        <v/>
      </c>
      <c r="F87" s="8"/>
      <c r="G87" s="7"/>
      <c r="H87" s="28" t="str">
        <f>IFERROR(VLOOKUP(ACOMPANHAMENTO_05[[#This Row],[COD.S]],TABELA_PRODUÇÃO[[COD]:[SERVIÇOS]],3,FALSE),"")</f>
        <v/>
      </c>
      <c r="I87" s="28" t="str">
        <f>IFERROR(VLOOKUP(ACOMPANHAMENTO_05[[#This Row],[COD.S]],TABELA_PRODUÇÃO[[COD]:[UND.]],4,FALSE),"")</f>
        <v/>
      </c>
      <c r="J87" s="8"/>
      <c r="K87" s="58"/>
      <c r="L87" s="9"/>
      <c r="M8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7" s="6">
        <f>ACOMPANHAMENTO_05[[#This Row],[QUANT]]</f>
        <v>0</v>
      </c>
    </row>
    <row r="88" spans="2:16" s="6" customFormat="1" ht="12.75" x14ac:dyDescent="0.2">
      <c r="B88" s="6" t="str">
        <f>IF(ACOMPANHAMENTO_05[[#This Row],[MAT]]="","",COUNTA($C$8:C88))</f>
        <v/>
      </c>
      <c r="C88" s="3"/>
      <c r="D88" s="26" t="str">
        <f>IFERROR(VLOOKUP(ACOMPANHAMENTO_05[[#This Row],[MAT]],FUNCIONARIOS[],3,FALSE),"")</f>
        <v/>
      </c>
      <c r="E88" s="26" t="str">
        <f>IFERROR(VLOOKUP(ACOMPANHAMENTO_05[[#This Row],[MAT]],FUNCIONARIOS[],4,FALSE),"")</f>
        <v/>
      </c>
      <c r="F88" s="8"/>
      <c r="G88" s="7"/>
      <c r="H88" s="28" t="str">
        <f>IFERROR(VLOOKUP(ACOMPANHAMENTO_05[[#This Row],[COD.S]],TABELA_PRODUÇÃO[[COD]:[SERVIÇOS]],3,FALSE),"")</f>
        <v/>
      </c>
      <c r="I88" s="28" t="str">
        <f>IFERROR(VLOOKUP(ACOMPANHAMENTO_05[[#This Row],[COD.S]],TABELA_PRODUÇÃO[[COD]:[UND.]],4,FALSE),"")</f>
        <v/>
      </c>
      <c r="J88" s="8"/>
      <c r="K88" s="58"/>
      <c r="L88" s="9"/>
      <c r="M8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8" s="6">
        <f>ACOMPANHAMENTO_05[[#This Row],[QUANT]]</f>
        <v>0</v>
      </c>
    </row>
    <row r="89" spans="2:16" s="6" customFormat="1" ht="12.75" x14ac:dyDescent="0.2">
      <c r="B89" s="6" t="str">
        <f>IF(ACOMPANHAMENTO_05[[#This Row],[MAT]]="","",COUNTA($C$8:C89))</f>
        <v/>
      </c>
      <c r="C89" s="3"/>
      <c r="D89" s="26" t="str">
        <f>IFERROR(VLOOKUP(ACOMPANHAMENTO_05[[#This Row],[MAT]],FUNCIONARIOS[],3,FALSE),"")</f>
        <v/>
      </c>
      <c r="E89" s="26" t="str">
        <f>IFERROR(VLOOKUP(ACOMPANHAMENTO_05[[#This Row],[MAT]],FUNCIONARIOS[],4,FALSE),"")</f>
        <v/>
      </c>
      <c r="F89" s="8"/>
      <c r="G89" s="7"/>
      <c r="H89" s="28" t="str">
        <f>IFERROR(VLOOKUP(ACOMPANHAMENTO_05[[#This Row],[COD.S]],TABELA_PRODUÇÃO[[COD]:[SERVIÇOS]],3,FALSE),"")</f>
        <v/>
      </c>
      <c r="I89" s="28" t="str">
        <f>IFERROR(VLOOKUP(ACOMPANHAMENTO_05[[#This Row],[COD.S]],TABELA_PRODUÇÃO[[COD]:[UND.]],4,FALSE),"")</f>
        <v/>
      </c>
      <c r="J89" s="8"/>
      <c r="K89" s="58"/>
      <c r="L89" s="9"/>
      <c r="M8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9" s="6">
        <f>ACOMPANHAMENTO_05[[#This Row],[QUANT]]</f>
        <v>0</v>
      </c>
    </row>
    <row r="90" spans="2:16" s="6" customFormat="1" ht="12.75" x14ac:dyDescent="0.2">
      <c r="B90" s="6" t="str">
        <f>IF(ACOMPANHAMENTO_05[[#This Row],[MAT]]="","",COUNTA($C$8:C90))</f>
        <v/>
      </c>
      <c r="C90" s="3"/>
      <c r="D90" s="26" t="str">
        <f>IFERROR(VLOOKUP(ACOMPANHAMENTO_05[[#This Row],[MAT]],FUNCIONARIOS[],3,FALSE),"")</f>
        <v/>
      </c>
      <c r="E90" s="26" t="str">
        <f>IFERROR(VLOOKUP(ACOMPANHAMENTO_05[[#This Row],[MAT]],FUNCIONARIOS[],4,FALSE),"")</f>
        <v/>
      </c>
      <c r="F90" s="8"/>
      <c r="G90" s="7"/>
      <c r="H90" s="28" t="str">
        <f>IFERROR(VLOOKUP(ACOMPANHAMENTO_05[[#This Row],[COD.S]],TABELA_PRODUÇÃO[[COD]:[SERVIÇOS]],3,FALSE),"")</f>
        <v/>
      </c>
      <c r="I90" s="28" t="str">
        <f>IFERROR(VLOOKUP(ACOMPANHAMENTO_05[[#This Row],[COD.S]],TABELA_PRODUÇÃO[[COD]:[UND.]],4,FALSE),"")</f>
        <v/>
      </c>
      <c r="J90" s="8"/>
      <c r="K90" s="58"/>
      <c r="L90" s="9"/>
      <c r="M9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0" s="6">
        <f>ACOMPANHAMENTO_05[[#This Row],[QUANT]]</f>
        <v>0</v>
      </c>
    </row>
    <row r="91" spans="2:16" s="6" customFormat="1" ht="12.75" x14ac:dyDescent="0.2">
      <c r="B91" s="6" t="str">
        <f>IF(ACOMPANHAMENTO_05[[#This Row],[MAT]]="","",COUNTA($C$8:C91))</f>
        <v/>
      </c>
      <c r="C91" s="3"/>
      <c r="D91" s="26" t="str">
        <f>IFERROR(VLOOKUP(ACOMPANHAMENTO_05[[#This Row],[MAT]],FUNCIONARIOS[],3,FALSE),"")</f>
        <v/>
      </c>
      <c r="E91" s="26" t="str">
        <f>IFERROR(VLOOKUP(ACOMPANHAMENTO_05[[#This Row],[MAT]],FUNCIONARIOS[],4,FALSE),"")</f>
        <v/>
      </c>
      <c r="F91" s="8"/>
      <c r="G91" s="7"/>
      <c r="H91" s="28" t="str">
        <f>IFERROR(VLOOKUP(ACOMPANHAMENTO_05[[#This Row],[COD.S]],TABELA_PRODUÇÃO[[COD]:[SERVIÇOS]],3,FALSE),"")</f>
        <v/>
      </c>
      <c r="I91" s="28" t="str">
        <f>IFERROR(VLOOKUP(ACOMPANHAMENTO_05[[#This Row],[COD.S]],TABELA_PRODUÇÃO[[COD]:[UND.]],4,FALSE),"")</f>
        <v/>
      </c>
      <c r="J91" s="8"/>
      <c r="K91" s="58"/>
      <c r="L91" s="9"/>
      <c r="M9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1" s="6">
        <f>ACOMPANHAMENTO_05[[#This Row],[QUANT]]</f>
        <v>0</v>
      </c>
    </row>
    <row r="92" spans="2:16" s="6" customFormat="1" ht="12.75" x14ac:dyDescent="0.2">
      <c r="B92" s="6" t="str">
        <f>IF(ACOMPANHAMENTO_05[[#This Row],[MAT]]="","",COUNTA($C$8:C92))</f>
        <v/>
      </c>
      <c r="C92" s="3"/>
      <c r="D92" s="26" t="str">
        <f>IFERROR(VLOOKUP(ACOMPANHAMENTO_05[[#This Row],[MAT]],FUNCIONARIOS[],3,FALSE),"")</f>
        <v/>
      </c>
      <c r="E92" s="26" t="str">
        <f>IFERROR(VLOOKUP(ACOMPANHAMENTO_05[[#This Row],[MAT]],FUNCIONARIOS[],4,FALSE),"")</f>
        <v/>
      </c>
      <c r="F92" s="8"/>
      <c r="G92" s="7"/>
      <c r="H92" s="28" t="str">
        <f>IFERROR(VLOOKUP(ACOMPANHAMENTO_05[[#This Row],[COD.S]],TABELA_PRODUÇÃO[[COD]:[SERVIÇOS]],3,FALSE),"")</f>
        <v/>
      </c>
      <c r="I92" s="28" t="str">
        <f>IFERROR(VLOOKUP(ACOMPANHAMENTO_05[[#This Row],[COD.S]],TABELA_PRODUÇÃO[[COD]:[UND.]],4,FALSE),"")</f>
        <v/>
      </c>
      <c r="J92" s="8"/>
      <c r="K92" s="58"/>
      <c r="L92" s="9"/>
      <c r="M9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2" s="6">
        <f>ACOMPANHAMENTO_05[[#This Row],[QUANT]]</f>
        <v>0</v>
      </c>
    </row>
    <row r="93" spans="2:16" s="6" customFormat="1" ht="12.75" x14ac:dyDescent="0.2">
      <c r="B93" s="6" t="str">
        <f>IF(ACOMPANHAMENTO_05[[#This Row],[MAT]]="","",COUNTA($C$8:C93))</f>
        <v/>
      </c>
      <c r="C93" s="3"/>
      <c r="D93" s="26" t="str">
        <f>IFERROR(VLOOKUP(ACOMPANHAMENTO_05[[#This Row],[MAT]],FUNCIONARIOS[],3,FALSE),"")</f>
        <v/>
      </c>
      <c r="E93" s="26" t="str">
        <f>IFERROR(VLOOKUP(ACOMPANHAMENTO_05[[#This Row],[MAT]],FUNCIONARIOS[],4,FALSE),"")</f>
        <v/>
      </c>
      <c r="F93" s="8"/>
      <c r="G93" s="7"/>
      <c r="H93" s="28" t="str">
        <f>IFERROR(VLOOKUP(ACOMPANHAMENTO_05[[#This Row],[COD.S]],TABELA_PRODUÇÃO[[COD]:[SERVIÇOS]],3,FALSE),"")</f>
        <v/>
      </c>
      <c r="I93" s="28" t="str">
        <f>IFERROR(VLOOKUP(ACOMPANHAMENTO_05[[#This Row],[COD.S]],TABELA_PRODUÇÃO[[COD]:[UND.]],4,FALSE),"")</f>
        <v/>
      </c>
      <c r="J93" s="8"/>
      <c r="K93" s="58"/>
      <c r="L93" s="9"/>
      <c r="M9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3" s="6">
        <f>ACOMPANHAMENTO_05[[#This Row],[QUANT]]</f>
        <v>0</v>
      </c>
    </row>
    <row r="94" spans="2:16" s="6" customFormat="1" ht="12.75" x14ac:dyDescent="0.2">
      <c r="B94" s="6" t="str">
        <f>IF(ACOMPANHAMENTO_05[[#This Row],[MAT]]="","",COUNTA($C$8:C94))</f>
        <v/>
      </c>
      <c r="C94" s="3"/>
      <c r="D94" s="26" t="str">
        <f>IFERROR(VLOOKUP(ACOMPANHAMENTO_05[[#This Row],[MAT]],FUNCIONARIOS[],3,FALSE),"")</f>
        <v/>
      </c>
      <c r="E94" s="26" t="str">
        <f>IFERROR(VLOOKUP(ACOMPANHAMENTO_05[[#This Row],[MAT]],FUNCIONARIOS[],4,FALSE),"")</f>
        <v/>
      </c>
      <c r="F94" s="8"/>
      <c r="G94" s="7"/>
      <c r="H94" s="28" t="str">
        <f>IFERROR(VLOOKUP(ACOMPANHAMENTO_05[[#This Row],[COD.S]],TABELA_PRODUÇÃO[[COD]:[SERVIÇOS]],3,FALSE),"")</f>
        <v/>
      </c>
      <c r="I94" s="28" t="str">
        <f>IFERROR(VLOOKUP(ACOMPANHAMENTO_05[[#This Row],[COD.S]],TABELA_PRODUÇÃO[[COD]:[UND.]],4,FALSE),"")</f>
        <v/>
      </c>
      <c r="J94" s="8"/>
      <c r="K94" s="58"/>
      <c r="L94" s="9"/>
      <c r="M9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4" s="6">
        <f>ACOMPANHAMENTO_05[[#This Row],[QUANT]]</f>
        <v>0</v>
      </c>
    </row>
    <row r="95" spans="2:16" s="6" customFormat="1" ht="12.75" x14ac:dyDescent="0.2">
      <c r="B95" s="6" t="str">
        <f>IF(ACOMPANHAMENTO_05[[#This Row],[MAT]]="","",COUNTA($C$8:C95))</f>
        <v/>
      </c>
      <c r="C95" s="3"/>
      <c r="D95" s="26" t="str">
        <f>IFERROR(VLOOKUP(ACOMPANHAMENTO_05[[#This Row],[MAT]],FUNCIONARIOS[],3,FALSE),"")</f>
        <v/>
      </c>
      <c r="E95" s="26" t="str">
        <f>IFERROR(VLOOKUP(ACOMPANHAMENTO_05[[#This Row],[MAT]],FUNCIONARIOS[],4,FALSE),"")</f>
        <v/>
      </c>
      <c r="F95" s="8"/>
      <c r="G95" s="7"/>
      <c r="H95" s="28" t="str">
        <f>IFERROR(VLOOKUP(ACOMPANHAMENTO_05[[#This Row],[COD.S]],TABELA_PRODUÇÃO[[COD]:[SERVIÇOS]],3,FALSE),"")</f>
        <v/>
      </c>
      <c r="I95" s="28" t="str">
        <f>IFERROR(VLOOKUP(ACOMPANHAMENTO_05[[#This Row],[COD.S]],TABELA_PRODUÇÃO[[COD]:[UND.]],4,FALSE),"")</f>
        <v/>
      </c>
      <c r="J95" s="8"/>
      <c r="K95" s="58"/>
      <c r="L95" s="9"/>
      <c r="M9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5" s="6">
        <f>ACOMPANHAMENTO_05[[#This Row],[QUANT]]</f>
        <v>0</v>
      </c>
    </row>
    <row r="96" spans="2:16" s="6" customFormat="1" ht="12.75" x14ac:dyDescent="0.2">
      <c r="B96" s="6" t="str">
        <f>IF(ACOMPANHAMENTO_05[[#This Row],[MAT]]="","",COUNTA($C$8:C96))</f>
        <v/>
      </c>
      <c r="C96" s="3"/>
      <c r="D96" s="26" t="str">
        <f>IFERROR(VLOOKUP(ACOMPANHAMENTO_05[[#This Row],[MAT]],FUNCIONARIOS[],3,FALSE),"")</f>
        <v/>
      </c>
      <c r="E96" s="26" t="str">
        <f>IFERROR(VLOOKUP(ACOMPANHAMENTO_05[[#This Row],[MAT]],FUNCIONARIOS[],4,FALSE),"")</f>
        <v/>
      </c>
      <c r="F96" s="8"/>
      <c r="G96" s="7"/>
      <c r="H96" s="28" t="str">
        <f>IFERROR(VLOOKUP(ACOMPANHAMENTO_05[[#This Row],[COD.S]],TABELA_PRODUÇÃO[[COD]:[SERVIÇOS]],3,FALSE),"")</f>
        <v/>
      </c>
      <c r="I96" s="28" t="str">
        <f>IFERROR(VLOOKUP(ACOMPANHAMENTO_05[[#This Row],[COD.S]],TABELA_PRODUÇÃO[[COD]:[UND.]],4,FALSE),"")</f>
        <v/>
      </c>
      <c r="J96" s="8"/>
      <c r="K96" s="58"/>
      <c r="L96" s="9"/>
      <c r="M9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6" s="6">
        <f>ACOMPANHAMENTO_05[[#This Row],[QUANT]]</f>
        <v>0</v>
      </c>
    </row>
    <row r="97" spans="2:16" s="6" customFormat="1" ht="12.75" x14ac:dyDescent="0.2">
      <c r="B97" s="6" t="str">
        <f>IF(ACOMPANHAMENTO_05[[#This Row],[MAT]]="","",COUNTA($C$8:C97))</f>
        <v/>
      </c>
      <c r="C97" s="3"/>
      <c r="D97" s="26" t="str">
        <f>IFERROR(VLOOKUP(ACOMPANHAMENTO_05[[#This Row],[MAT]],FUNCIONARIOS[],3,FALSE),"")</f>
        <v/>
      </c>
      <c r="E97" s="26" t="str">
        <f>IFERROR(VLOOKUP(ACOMPANHAMENTO_05[[#This Row],[MAT]],FUNCIONARIOS[],4,FALSE),"")</f>
        <v/>
      </c>
      <c r="F97" s="8"/>
      <c r="G97" s="7"/>
      <c r="H97" s="28" t="str">
        <f>IFERROR(VLOOKUP(ACOMPANHAMENTO_05[[#This Row],[COD.S]],TABELA_PRODUÇÃO[[COD]:[SERVIÇOS]],3,FALSE),"")</f>
        <v/>
      </c>
      <c r="I97" s="28" t="str">
        <f>IFERROR(VLOOKUP(ACOMPANHAMENTO_05[[#This Row],[COD.S]],TABELA_PRODUÇÃO[[COD]:[UND.]],4,FALSE),"")</f>
        <v/>
      </c>
      <c r="J97" s="8"/>
      <c r="K97" s="58"/>
      <c r="L97" s="9"/>
      <c r="M9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7" s="6">
        <f>ACOMPANHAMENTO_05[[#This Row],[QUANT]]</f>
        <v>0</v>
      </c>
    </row>
    <row r="98" spans="2:16" s="6" customFormat="1" ht="12.75" x14ac:dyDescent="0.2">
      <c r="B98" s="6" t="str">
        <f>IF(ACOMPANHAMENTO_05[[#This Row],[MAT]]="","",COUNTA($C$8:C98))</f>
        <v/>
      </c>
      <c r="C98" s="3"/>
      <c r="D98" s="26" t="str">
        <f>IFERROR(VLOOKUP(ACOMPANHAMENTO_05[[#This Row],[MAT]],FUNCIONARIOS[],3,FALSE),"")</f>
        <v/>
      </c>
      <c r="E98" s="26" t="str">
        <f>IFERROR(VLOOKUP(ACOMPANHAMENTO_05[[#This Row],[MAT]],FUNCIONARIOS[],4,FALSE),"")</f>
        <v/>
      </c>
      <c r="F98" s="8"/>
      <c r="G98" s="7"/>
      <c r="H98" s="28" t="str">
        <f>IFERROR(VLOOKUP(ACOMPANHAMENTO_05[[#This Row],[COD.S]],TABELA_PRODUÇÃO[[COD]:[SERVIÇOS]],3,FALSE),"")</f>
        <v/>
      </c>
      <c r="I98" s="28" t="str">
        <f>IFERROR(VLOOKUP(ACOMPANHAMENTO_05[[#This Row],[COD.S]],TABELA_PRODUÇÃO[[COD]:[UND.]],4,FALSE),"")</f>
        <v/>
      </c>
      <c r="J98" s="8"/>
      <c r="K98" s="58"/>
      <c r="L98" s="9"/>
      <c r="M9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8" s="6">
        <f>ACOMPANHAMENTO_05[[#This Row],[QUANT]]</f>
        <v>0</v>
      </c>
    </row>
    <row r="99" spans="2:16" s="6" customFormat="1" ht="12.75" x14ac:dyDescent="0.2">
      <c r="B99" s="6" t="str">
        <f>IF(ACOMPANHAMENTO_05[[#This Row],[MAT]]="","",COUNTA($C$8:C99))</f>
        <v/>
      </c>
      <c r="C99" s="3"/>
      <c r="D99" s="26" t="str">
        <f>IFERROR(VLOOKUP(ACOMPANHAMENTO_05[[#This Row],[MAT]],FUNCIONARIOS[],3,FALSE),"")</f>
        <v/>
      </c>
      <c r="E99" s="26" t="str">
        <f>IFERROR(VLOOKUP(ACOMPANHAMENTO_05[[#This Row],[MAT]],FUNCIONARIOS[],4,FALSE),"")</f>
        <v/>
      </c>
      <c r="F99" s="8"/>
      <c r="G99" s="7"/>
      <c r="H99" s="28" t="str">
        <f>IFERROR(VLOOKUP(ACOMPANHAMENTO_05[[#This Row],[COD.S]],TABELA_PRODUÇÃO[[COD]:[SERVIÇOS]],3,FALSE),"")</f>
        <v/>
      </c>
      <c r="I99" s="28" t="str">
        <f>IFERROR(VLOOKUP(ACOMPANHAMENTO_05[[#This Row],[COD.S]],TABELA_PRODUÇÃO[[COD]:[UND.]],4,FALSE),"")</f>
        <v/>
      </c>
      <c r="J99" s="8"/>
      <c r="K99" s="58"/>
      <c r="L99" s="9"/>
      <c r="M9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9" s="6">
        <f>ACOMPANHAMENTO_05[[#This Row],[QUANT]]</f>
        <v>0</v>
      </c>
    </row>
    <row r="100" spans="2:16" s="6" customFormat="1" ht="12.75" x14ac:dyDescent="0.2">
      <c r="B100" s="6" t="str">
        <f>IF(ACOMPANHAMENTO_05[[#This Row],[MAT]]="","",COUNTA($C$8:C100))</f>
        <v/>
      </c>
      <c r="C100" s="3"/>
      <c r="D100" s="26" t="str">
        <f>IFERROR(VLOOKUP(ACOMPANHAMENTO_05[[#This Row],[MAT]],FUNCIONARIOS[],3,FALSE),"")</f>
        <v/>
      </c>
      <c r="E100" s="26" t="str">
        <f>IFERROR(VLOOKUP(ACOMPANHAMENTO_05[[#This Row],[MAT]],FUNCIONARIOS[],4,FALSE),"")</f>
        <v/>
      </c>
      <c r="F100" s="8"/>
      <c r="G100" s="7"/>
      <c r="H100" s="28" t="str">
        <f>IFERROR(VLOOKUP(ACOMPANHAMENTO_05[[#This Row],[COD.S]],TABELA_PRODUÇÃO[[COD]:[SERVIÇOS]],3,FALSE),"")</f>
        <v/>
      </c>
      <c r="I100" s="28" t="str">
        <f>IFERROR(VLOOKUP(ACOMPANHAMENTO_05[[#This Row],[COD.S]],TABELA_PRODUÇÃO[[COD]:[UND.]],4,FALSE),"")</f>
        <v/>
      </c>
      <c r="J100" s="8"/>
      <c r="K100" s="58"/>
      <c r="L100" s="9"/>
      <c r="M10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0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0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00" s="6">
        <f>ACOMPANHAMENTO_05[[#This Row],[QUANT]]</f>
        <v>0</v>
      </c>
    </row>
    <row r="101" spans="2:16" s="6" customFormat="1" ht="12.75" x14ac:dyDescent="0.2">
      <c r="B101" s="6" t="str">
        <f>IF(ACOMPANHAMENTO_05[[#This Row],[MAT]]="","",COUNTA($C$8:C101))</f>
        <v/>
      </c>
      <c r="C101" s="3"/>
      <c r="D101" s="26" t="str">
        <f>IFERROR(VLOOKUP(ACOMPANHAMENTO_05[[#This Row],[MAT]],FUNCIONARIOS[],3,FALSE),"")</f>
        <v/>
      </c>
      <c r="E101" s="26" t="str">
        <f>IFERROR(VLOOKUP(ACOMPANHAMENTO_05[[#This Row],[MAT]],FUNCIONARIOS[],4,FALSE),"")</f>
        <v/>
      </c>
      <c r="F101" s="8"/>
      <c r="G101" s="7"/>
      <c r="H101" s="28" t="str">
        <f>IFERROR(VLOOKUP(ACOMPANHAMENTO_05[[#This Row],[COD.S]],TABELA_PRODUÇÃO[[COD]:[SERVIÇOS]],3,FALSE),"")</f>
        <v/>
      </c>
      <c r="I101" s="28" t="str">
        <f>IFERROR(VLOOKUP(ACOMPANHAMENTO_05[[#This Row],[COD.S]],TABELA_PRODUÇÃO[[COD]:[UND.]],4,FALSE),"")</f>
        <v/>
      </c>
      <c r="J101" s="8"/>
      <c r="K101" s="58"/>
      <c r="L101" s="9"/>
      <c r="M10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0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0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01" s="6">
        <f>ACOMPANHAMENTO_05[[#This Row],[QUANT]]</f>
        <v>0</v>
      </c>
    </row>
    <row r="102" spans="2:16" s="6" customFormat="1" ht="12.75" x14ac:dyDescent="0.2">
      <c r="B102" s="6" t="str">
        <f>IF(ACOMPANHAMENTO_05[[#This Row],[MAT]]="","",COUNTA($C$8:C102))</f>
        <v/>
      </c>
      <c r="C102" s="3"/>
      <c r="D102" s="26" t="str">
        <f>IFERROR(VLOOKUP(ACOMPANHAMENTO_05[[#This Row],[MAT]],FUNCIONARIOS[],3,FALSE),"")</f>
        <v/>
      </c>
      <c r="E102" s="26" t="str">
        <f>IFERROR(VLOOKUP(ACOMPANHAMENTO_05[[#This Row],[MAT]],FUNCIONARIOS[],4,FALSE),"")</f>
        <v/>
      </c>
      <c r="F102" s="8"/>
      <c r="G102" s="7"/>
      <c r="H102" s="28" t="str">
        <f>IFERROR(VLOOKUP(ACOMPANHAMENTO_05[[#This Row],[COD.S]],TABELA_PRODUÇÃO[[COD]:[SERVIÇOS]],3,FALSE),"")</f>
        <v/>
      </c>
      <c r="I102" s="28" t="str">
        <f>IFERROR(VLOOKUP(ACOMPANHAMENTO_05[[#This Row],[COD.S]],TABELA_PRODUÇÃO[[COD]:[UND.]],4,FALSE),"")</f>
        <v/>
      </c>
      <c r="J102" s="8"/>
      <c r="K102" s="58"/>
      <c r="L102" s="9"/>
      <c r="M10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0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0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02" s="6">
        <f>ACOMPANHAMENTO_05[[#This Row],[QUANT]]</f>
        <v>0</v>
      </c>
    </row>
    <row r="103" spans="2:16" s="6" customFormat="1" ht="12.75" x14ac:dyDescent="0.2">
      <c r="B103" s="6" t="str">
        <f>IF(ACOMPANHAMENTO_05[[#This Row],[MAT]]="","",COUNTA($C$8:C103))</f>
        <v/>
      </c>
      <c r="C103" s="3"/>
      <c r="D103" s="26" t="str">
        <f>IFERROR(VLOOKUP(ACOMPANHAMENTO_05[[#This Row],[MAT]],FUNCIONARIOS[],3,FALSE),"")</f>
        <v/>
      </c>
      <c r="E103" s="26" t="str">
        <f>IFERROR(VLOOKUP(ACOMPANHAMENTO_05[[#This Row],[MAT]],FUNCIONARIOS[],4,FALSE),"")</f>
        <v/>
      </c>
      <c r="F103" s="8"/>
      <c r="G103" s="7"/>
      <c r="H103" s="28" t="str">
        <f>IFERROR(VLOOKUP(ACOMPANHAMENTO_05[[#This Row],[COD.S]],TABELA_PRODUÇÃO[[COD]:[SERVIÇOS]],3,FALSE),"")</f>
        <v/>
      </c>
      <c r="I103" s="28" t="str">
        <f>IFERROR(VLOOKUP(ACOMPANHAMENTO_05[[#This Row],[COD.S]],TABELA_PRODUÇÃO[[COD]:[UND.]],4,FALSE),"")</f>
        <v/>
      </c>
      <c r="J103" s="8"/>
      <c r="K103" s="58"/>
      <c r="L103" s="9"/>
      <c r="M10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0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0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03" s="6">
        <f>ACOMPANHAMENTO_05[[#This Row],[QUANT]]</f>
        <v>0</v>
      </c>
    </row>
    <row r="104" spans="2:16" s="6" customFormat="1" ht="12.75" x14ac:dyDescent="0.2">
      <c r="B104" s="6" t="str">
        <f>IF(ACOMPANHAMENTO_05[[#This Row],[MAT]]="","",COUNTA($C$8:C104))</f>
        <v/>
      </c>
      <c r="C104" s="3"/>
      <c r="D104" s="26" t="str">
        <f>IFERROR(VLOOKUP(ACOMPANHAMENTO_05[[#This Row],[MAT]],FUNCIONARIOS[],3,FALSE),"")</f>
        <v/>
      </c>
      <c r="E104" s="26" t="str">
        <f>IFERROR(VLOOKUP(ACOMPANHAMENTO_05[[#This Row],[MAT]],FUNCIONARIOS[],4,FALSE),"")</f>
        <v/>
      </c>
      <c r="F104" s="8"/>
      <c r="G104" s="7"/>
      <c r="H104" s="28" t="str">
        <f>IFERROR(VLOOKUP(ACOMPANHAMENTO_05[[#This Row],[COD.S]],TABELA_PRODUÇÃO[[COD]:[SERVIÇOS]],3,FALSE),"")</f>
        <v/>
      </c>
      <c r="I104" s="28" t="str">
        <f>IFERROR(VLOOKUP(ACOMPANHAMENTO_05[[#This Row],[COD.S]],TABELA_PRODUÇÃO[[COD]:[UND.]],4,FALSE),"")</f>
        <v/>
      </c>
      <c r="J104" s="8"/>
      <c r="K104" s="58"/>
      <c r="L104" s="9"/>
      <c r="M10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0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0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04" s="6">
        <f>ACOMPANHAMENTO_05[[#This Row],[QUANT]]</f>
        <v>0</v>
      </c>
    </row>
    <row r="105" spans="2:16" s="6" customFormat="1" ht="12.75" x14ac:dyDescent="0.2">
      <c r="B105" s="6" t="str">
        <f>IF(ACOMPANHAMENTO_05[[#This Row],[MAT]]="","",COUNTA($C$8:C105))</f>
        <v/>
      </c>
      <c r="C105" s="3"/>
      <c r="D105" s="26" t="str">
        <f>IFERROR(VLOOKUP(ACOMPANHAMENTO_05[[#This Row],[MAT]],FUNCIONARIOS[],3,FALSE),"")</f>
        <v/>
      </c>
      <c r="E105" s="26" t="str">
        <f>IFERROR(VLOOKUP(ACOMPANHAMENTO_05[[#This Row],[MAT]],FUNCIONARIOS[],4,FALSE),"")</f>
        <v/>
      </c>
      <c r="F105" s="8"/>
      <c r="G105" s="7"/>
      <c r="H105" s="28" t="str">
        <f>IFERROR(VLOOKUP(ACOMPANHAMENTO_05[[#This Row],[COD.S]],TABELA_PRODUÇÃO[[COD]:[SERVIÇOS]],3,FALSE),"")</f>
        <v/>
      </c>
      <c r="I105" s="28" t="str">
        <f>IFERROR(VLOOKUP(ACOMPANHAMENTO_05[[#This Row],[COD.S]],TABELA_PRODUÇÃO[[COD]:[UND.]],4,FALSE),"")</f>
        <v/>
      </c>
      <c r="J105" s="8"/>
      <c r="K105" s="58"/>
      <c r="L105" s="9"/>
      <c r="M10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0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0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05" s="6">
        <f>ACOMPANHAMENTO_05[[#This Row],[QUANT]]</f>
        <v>0</v>
      </c>
    </row>
    <row r="106" spans="2:16" s="6" customFormat="1" ht="12.75" x14ac:dyDescent="0.2">
      <c r="B106" s="6" t="str">
        <f>IF(ACOMPANHAMENTO_05[[#This Row],[MAT]]="","",COUNTA($C$8:C106))</f>
        <v/>
      </c>
      <c r="C106" s="3"/>
      <c r="D106" s="26" t="str">
        <f>IFERROR(VLOOKUP(ACOMPANHAMENTO_05[[#This Row],[MAT]],FUNCIONARIOS[],3,FALSE),"")</f>
        <v/>
      </c>
      <c r="E106" s="26" t="str">
        <f>IFERROR(VLOOKUP(ACOMPANHAMENTO_05[[#This Row],[MAT]],FUNCIONARIOS[],4,FALSE),"")</f>
        <v/>
      </c>
      <c r="F106" s="8"/>
      <c r="G106" s="7"/>
      <c r="H106" s="28" t="str">
        <f>IFERROR(VLOOKUP(ACOMPANHAMENTO_05[[#This Row],[COD.S]],TABELA_PRODUÇÃO[[COD]:[SERVIÇOS]],3,FALSE),"")</f>
        <v/>
      </c>
      <c r="I106" s="28" t="str">
        <f>IFERROR(VLOOKUP(ACOMPANHAMENTO_05[[#This Row],[COD.S]],TABELA_PRODUÇÃO[[COD]:[UND.]],4,FALSE),"")</f>
        <v/>
      </c>
      <c r="J106" s="8"/>
      <c r="K106" s="58"/>
      <c r="L106" s="9"/>
      <c r="M10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0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0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06" s="6">
        <f>ACOMPANHAMENTO_05[[#This Row],[QUANT]]</f>
        <v>0</v>
      </c>
    </row>
    <row r="107" spans="2:16" s="6" customFormat="1" ht="12.75" x14ac:dyDescent="0.2">
      <c r="B107" s="6" t="str">
        <f>IF(ACOMPANHAMENTO_05[[#This Row],[MAT]]="","",COUNTA($C$8:C107))</f>
        <v/>
      </c>
      <c r="C107" s="3"/>
      <c r="D107" s="26" t="str">
        <f>IFERROR(VLOOKUP(ACOMPANHAMENTO_05[[#This Row],[MAT]],FUNCIONARIOS[],3,FALSE),"")</f>
        <v/>
      </c>
      <c r="E107" s="26" t="str">
        <f>IFERROR(VLOOKUP(ACOMPANHAMENTO_05[[#This Row],[MAT]],FUNCIONARIOS[],4,FALSE),"")</f>
        <v/>
      </c>
      <c r="F107" s="8"/>
      <c r="G107" s="7"/>
      <c r="H107" s="28" t="str">
        <f>IFERROR(VLOOKUP(ACOMPANHAMENTO_05[[#This Row],[COD.S]],TABELA_PRODUÇÃO[[COD]:[SERVIÇOS]],3,FALSE),"")</f>
        <v/>
      </c>
      <c r="I107" s="28" t="str">
        <f>IFERROR(VLOOKUP(ACOMPANHAMENTO_05[[#This Row],[COD.S]],TABELA_PRODUÇÃO[[COD]:[UND.]],4,FALSE),"")</f>
        <v/>
      </c>
      <c r="J107" s="8"/>
      <c r="K107" s="58"/>
      <c r="L107" s="9"/>
      <c r="M10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0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0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07" s="6">
        <f>ACOMPANHAMENTO_05[[#This Row],[QUANT]]</f>
        <v>0</v>
      </c>
    </row>
    <row r="108" spans="2:16" s="6" customFormat="1" ht="12.75" x14ac:dyDescent="0.2">
      <c r="B108" s="6" t="str">
        <f>IF(ACOMPANHAMENTO_05[[#This Row],[MAT]]="","",COUNTA($C$8:C108))</f>
        <v/>
      </c>
      <c r="C108" s="3"/>
      <c r="D108" s="26" t="str">
        <f>IFERROR(VLOOKUP(ACOMPANHAMENTO_05[[#This Row],[MAT]],FUNCIONARIOS[],3,FALSE),"")</f>
        <v/>
      </c>
      <c r="E108" s="26" t="str">
        <f>IFERROR(VLOOKUP(ACOMPANHAMENTO_05[[#This Row],[MAT]],FUNCIONARIOS[],4,FALSE),"")</f>
        <v/>
      </c>
      <c r="F108" s="8"/>
      <c r="G108" s="7"/>
      <c r="H108" s="28" t="str">
        <f>IFERROR(VLOOKUP(ACOMPANHAMENTO_05[[#This Row],[COD.S]],TABELA_PRODUÇÃO[[COD]:[SERVIÇOS]],3,FALSE),"")</f>
        <v/>
      </c>
      <c r="I108" s="28" t="str">
        <f>IFERROR(VLOOKUP(ACOMPANHAMENTO_05[[#This Row],[COD.S]],TABELA_PRODUÇÃO[[COD]:[UND.]],4,FALSE),"")</f>
        <v/>
      </c>
      <c r="J108" s="8"/>
      <c r="K108" s="58"/>
      <c r="L108" s="9"/>
      <c r="M10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0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0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08" s="6">
        <f>ACOMPANHAMENTO_05[[#This Row],[QUANT]]</f>
        <v>0</v>
      </c>
    </row>
    <row r="109" spans="2:16" s="6" customFormat="1" ht="12.75" x14ac:dyDescent="0.2">
      <c r="B109" s="6" t="str">
        <f>IF(ACOMPANHAMENTO_05[[#This Row],[MAT]]="","",COUNTA($C$8:C109))</f>
        <v/>
      </c>
      <c r="C109" s="3"/>
      <c r="D109" s="26" t="str">
        <f>IFERROR(VLOOKUP(ACOMPANHAMENTO_05[[#This Row],[MAT]],FUNCIONARIOS[],3,FALSE),"")</f>
        <v/>
      </c>
      <c r="E109" s="26" t="str">
        <f>IFERROR(VLOOKUP(ACOMPANHAMENTO_05[[#This Row],[MAT]],FUNCIONARIOS[],4,FALSE),"")</f>
        <v/>
      </c>
      <c r="F109" s="8"/>
      <c r="G109" s="7"/>
      <c r="H109" s="28" t="str">
        <f>IFERROR(VLOOKUP(ACOMPANHAMENTO_05[[#This Row],[COD.S]],TABELA_PRODUÇÃO[[COD]:[SERVIÇOS]],3,FALSE),"")</f>
        <v/>
      </c>
      <c r="I109" s="28" t="str">
        <f>IFERROR(VLOOKUP(ACOMPANHAMENTO_05[[#This Row],[COD.S]],TABELA_PRODUÇÃO[[COD]:[UND.]],4,FALSE),"")</f>
        <v/>
      </c>
      <c r="J109" s="8"/>
      <c r="K109" s="58"/>
      <c r="L109" s="9"/>
      <c r="M10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0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0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09" s="6">
        <f>ACOMPANHAMENTO_05[[#This Row],[QUANT]]</f>
        <v>0</v>
      </c>
    </row>
    <row r="110" spans="2:16" s="6" customFormat="1" ht="12.75" x14ac:dyDescent="0.2">
      <c r="B110" s="6" t="str">
        <f>IF(ACOMPANHAMENTO_05[[#This Row],[MAT]]="","",COUNTA($C$8:C110))</f>
        <v/>
      </c>
      <c r="C110" s="3"/>
      <c r="D110" s="26" t="str">
        <f>IFERROR(VLOOKUP(ACOMPANHAMENTO_05[[#This Row],[MAT]],FUNCIONARIOS[],3,FALSE),"")</f>
        <v/>
      </c>
      <c r="E110" s="26" t="str">
        <f>IFERROR(VLOOKUP(ACOMPANHAMENTO_05[[#This Row],[MAT]],FUNCIONARIOS[],4,FALSE),"")</f>
        <v/>
      </c>
      <c r="F110" s="8"/>
      <c r="G110" s="7"/>
      <c r="H110" s="28" t="str">
        <f>IFERROR(VLOOKUP(ACOMPANHAMENTO_05[[#This Row],[COD.S]],TABELA_PRODUÇÃO[[COD]:[SERVIÇOS]],3,FALSE),"")</f>
        <v/>
      </c>
      <c r="I110" s="28" t="str">
        <f>IFERROR(VLOOKUP(ACOMPANHAMENTO_05[[#This Row],[COD.S]],TABELA_PRODUÇÃO[[COD]:[UND.]],4,FALSE),"")</f>
        <v/>
      </c>
      <c r="J110" s="8"/>
      <c r="K110" s="58"/>
      <c r="L110" s="9"/>
      <c r="M11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1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1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10" s="6">
        <f>ACOMPANHAMENTO_05[[#This Row],[QUANT]]</f>
        <v>0</v>
      </c>
    </row>
    <row r="111" spans="2:16" s="6" customFormat="1" ht="12.75" x14ac:dyDescent="0.2">
      <c r="B111" s="6" t="str">
        <f>IF(ACOMPANHAMENTO_05[[#This Row],[MAT]]="","",COUNTA($C$8:C111))</f>
        <v/>
      </c>
      <c r="C111" s="3"/>
      <c r="D111" s="26" t="str">
        <f>IFERROR(VLOOKUP(ACOMPANHAMENTO_05[[#This Row],[MAT]],FUNCIONARIOS[],3,FALSE),"")</f>
        <v/>
      </c>
      <c r="E111" s="26" t="str">
        <f>IFERROR(VLOOKUP(ACOMPANHAMENTO_05[[#This Row],[MAT]],FUNCIONARIOS[],4,FALSE),"")</f>
        <v/>
      </c>
      <c r="F111" s="8"/>
      <c r="G111" s="7"/>
      <c r="H111" s="28" t="str">
        <f>IFERROR(VLOOKUP(ACOMPANHAMENTO_05[[#This Row],[COD.S]],TABELA_PRODUÇÃO[[COD]:[SERVIÇOS]],3,FALSE),"")</f>
        <v/>
      </c>
      <c r="I111" s="28" t="str">
        <f>IFERROR(VLOOKUP(ACOMPANHAMENTO_05[[#This Row],[COD.S]],TABELA_PRODUÇÃO[[COD]:[UND.]],4,FALSE),"")</f>
        <v/>
      </c>
      <c r="J111" s="8"/>
      <c r="K111" s="58"/>
      <c r="L111" s="9"/>
      <c r="M11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1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1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11" s="6">
        <f>ACOMPANHAMENTO_05[[#This Row],[QUANT]]</f>
        <v>0</v>
      </c>
    </row>
    <row r="112" spans="2:16" s="6" customFormat="1" ht="12.75" x14ac:dyDescent="0.2">
      <c r="B112" s="6" t="str">
        <f>IF(ACOMPANHAMENTO_05[[#This Row],[MAT]]="","",COUNTA($C$8:C112))</f>
        <v/>
      </c>
      <c r="C112" s="3"/>
      <c r="D112" s="26" t="str">
        <f>IFERROR(VLOOKUP(ACOMPANHAMENTO_05[[#This Row],[MAT]],FUNCIONARIOS[],3,FALSE),"")</f>
        <v/>
      </c>
      <c r="E112" s="26" t="str">
        <f>IFERROR(VLOOKUP(ACOMPANHAMENTO_05[[#This Row],[MAT]],FUNCIONARIOS[],4,FALSE),"")</f>
        <v/>
      </c>
      <c r="F112" s="8"/>
      <c r="G112" s="7"/>
      <c r="H112" s="28" t="str">
        <f>IFERROR(VLOOKUP(ACOMPANHAMENTO_05[[#This Row],[COD.S]],TABELA_PRODUÇÃO[[COD]:[SERVIÇOS]],3,FALSE),"")</f>
        <v/>
      </c>
      <c r="I112" s="28" t="str">
        <f>IFERROR(VLOOKUP(ACOMPANHAMENTO_05[[#This Row],[COD.S]],TABELA_PRODUÇÃO[[COD]:[UND.]],4,FALSE),"")</f>
        <v/>
      </c>
      <c r="J112" s="8"/>
      <c r="K112" s="58"/>
      <c r="L112" s="9"/>
      <c r="M11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1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1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12" s="6">
        <f>ACOMPANHAMENTO_05[[#This Row],[QUANT]]</f>
        <v>0</v>
      </c>
    </row>
    <row r="113" spans="2:16" s="6" customFormat="1" ht="12.75" x14ac:dyDescent="0.2">
      <c r="B113" s="6" t="str">
        <f>IF(ACOMPANHAMENTO_05[[#This Row],[MAT]]="","",COUNTA($C$8:C113))</f>
        <v/>
      </c>
      <c r="C113" s="3"/>
      <c r="D113" s="26" t="str">
        <f>IFERROR(VLOOKUP(ACOMPANHAMENTO_05[[#This Row],[MAT]],FUNCIONARIOS[],3,FALSE),"")</f>
        <v/>
      </c>
      <c r="E113" s="26" t="str">
        <f>IFERROR(VLOOKUP(ACOMPANHAMENTO_05[[#This Row],[MAT]],FUNCIONARIOS[],4,FALSE),"")</f>
        <v/>
      </c>
      <c r="F113" s="8"/>
      <c r="G113" s="7"/>
      <c r="H113" s="28" t="str">
        <f>IFERROR(VLOOKUP(ACOMPANHAMENTO_05[[#This Row],[COD.S]],TABELA_PRODUÇÃO[[COD]:[SERVIÇOS]],3,FALSE),"")</f>
        <v/>
      </c>
      <c r="I113" s="28" t="str">
        <f>IFERROR(VLOOKUP(ACOMPANHAMENTO_05[[#This Row],[COD.S]],TABELA_PRODUÇÃO[[COD]:[UND.]],4,FALSE),"")</f>
        <v/>
      </c>
      <c r="J113" s="8"/>
      <c r="K113" s="58"/>
      <c r="L113" s="9"/>
      <c r="M11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1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1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13" s="6">
        <f>ACOMPANHAMENTO_05[[#This Row],[QUANT]]</f>
        <v>0</v>
      </c>
    </row>
    <row r="114" spans="2:16" s="6" customFormat="1" ht="12.75" x14ac:dyDescent="0.2">
      <c r="B114" s="6" t="str">
        <f>IF(ACOMPANHAMENTO_05[[#This Row],[MAT]]="","",COUNTA($C$8:C114))</f>
        <v/>
      </c>
      <c r="C114" s="3"/>
      <c r="D114" s="26" t="str">
        <f>IFERROR(VLOOKUP(ACOMPANHAMENTO_05[[#This Row],[MAT]],FUNCIONARIOS[],3,FALSE),"")</f>
        <v/>
      </c>
      <c r="E114" s="26" t="str">
        <f>IFERROR(VLOOKUP(ACOMPANHAMENTO_05[[#This Row],[MAT]],FUNCIONARIOS[],4,FALSE),"")</f>
        <v/>
      </c>
      <c r="F114" s="8"/>
      <c r="G114" s="7"/>
      <c r="H114" s="28" t="str">
        <f>IFERROR(VLOOKUP(ACOMPANHAMENTO_05[[#This Row],[COD.S]],TABELA_PRODUÇÃO[[COD]:[SERVIÇOS]],3,FALSE),"")</f>
        <v/>
      </c>
      <c r="I114" s="28" t="str">
        <f>IFERROR(VLOOKUP(ACOMPANHAMENTO_05[[#This Row],[COD.S]],TABELA_PRODUÇÃO[[COD]:[UND.]],4,FALSE),"")</f>
        <v/>
      </c>
      <c r="J114" s="8"/>
      <c r="K114" s="58"/>
      <c r="L114" s="9"/>
      <c r="M11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1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1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14" s="6">
        <f>ACOMPANHAMENTO_05[[#This Row],[QUANT]]</f>
        <v>0</v>
      </c>
    </row>
    <row r="115" spans="2:16" s="6" customFormat="1" ht="12.75" x14ac:dyDescent="0.2">
      <c r="B115" s="6" t="str">
        <f>IF(ACOMPANHAMENTO_05[[#This Row],[MAT]]="","",COUNTA($C$8:C115))</f>
        <v/>
      </c>
      <c r="C115" s="3"/>
      <c r="D115" s="26" t="str">
        <f>IFERROR(VLOOKUP(ACOMPANHAMENTO_05[[#This Row],[MAT]],FUNCIONARIOS[],3,FALSE),"")</f>
        <v/>
      </c>
      <c r="E115" s="26" t="str">
        <f>IFERROR(VLOOKUP(ACOMPANHAMENTO_05[[#This Row],[MAT]],FUNCIONARIOS[],4,FALSE),"")</f>
        <v/>
      </c>
      <c r="F115" s="8"/>
      <c r="G115" s="7"/>
      <c r="H115" s="28" t="str">
        <f>IFERROR(VLOOKUP(ACOMPANHAMENTO_05[[#This Row],[COD.S]],TABELA_PRODUÇÃO[[COD]:[SERVIÇOS]],3,FALSE),"")</f>
        <v/>
      </c>
      <c r="I115" s="28" t="str">
        <f>IFERROR(VLOOKUP(ACOMPANHAMENTO_05[[#This Row],[COD.S]],TABELA_PRODUÇÃO[[COD]:[UND.]],4,FALSE),"")</f>
        <v/>
      </c>
      <c r="J115" s="8"/>
      <c r="K115" s="58"/>
      <c r="L115" s="9"/>
      <c r="M11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1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1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15" s="6">
        <f>ACOMPANHAMENTO_05[[#This Row],[QUANT]]</f>
        <v>0</v>
      </c>
    </row>
    <row r="116" spans="2:16" s="6" customFormat="1" ht="12.75" x14ac:dyDescent="0.2">
      <c r="B116" s="6" t="str">
        <f>IF(ACOMPANHAMENTO_05[[#This Row],[MAT]]="","",COUNTA($C$8:C116))</f>
        <v/>
      </c>
      <c r="C116" s="3"/>
      <c r="D116" s="26" t="str">
        <f>IFERROR(VLOOKUP(ACOMPANHAMENTO_05[[#This Row],[MAT]],FUNCIONARIOS[],3,FALSE),"")</f>
        <v/>
      </c>
      <c r="E116" s="26" t="str">
        <f>IFERROR(VLOOKUP(ACOMPANHAMENTO_05[[#This Row],[MAT]],FUNCIONARIOS[],4,FALSE),"")</f>
        <v/>
      </c>
      <c r="F116" s="8"/>
      <c r="G116" s="7"/>
      <c r="H116" s="28" t="str">
        <f>IFERROR(VLOOKUP(ACOMPANHAMENTO_05[[#This Row],[COD.S]],TABELA_PRODUÇÃO[[COD]:[SERVIÇOS]],3,FALSE),"")</f>
        <v/>
      </c>
      <c r="I116" s="28" t="str">
        <f>IFERROR(VLOOKUP(ACOMPANHAMENTO_05[[#This Row],[COD.S]],TABELA_PRODUÇÃO[[COD]:[UND.]],4,FALSE),"")</f>
        <v/>
      </c>
      <c r="J116" s="8"/>
      <c r="K116" s="58"/>
      <c r="L116" s="9"/>
      <c r="M11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1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1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16" s="6">
        <f>ACOMPANHAMENTO_05[[#This Row],[QUANT]]</f>
        <v>0</v>
      </c>
    </row>
    <row r="117" spans="2:16" s="6" customFormat="1" ht="12.75" x14ac:dyDescent="0.2">
      <c r="B117" s="6" t="str">
        <f>IF(ACOMPANHAMENTO_05[[#This Row],[MAT]]="","",COUNTA($C$8:C117))</f>
        <v/>
      </c>
      <c r="C117" s="3"/>
      <c r="D117" s="26" t="str">
        <f>IFERROR(VLOOKUP(ACOMPANHAMENTO_05[[#This Row],[MAT]],FUNCIONARIOS[],3,FALSE),"")</f>
        <v/>
      </c>
      <c r="E117" s="26" t="str">
        <f>IFERROR(VLOOKUP(ACOMPANHAMENTO_05[[#This Row],[MAT]],FUNCIONARIOS[],4,FALSE),"")</f>
        <v/>
      </c>
      <c r="F117" s="8"/>
      <c r="G117" s="7"/>
      <c r="H117" s="28" t="str">
        <f>IFERROR(VLOOKUP(ACOMPANHAMENTO_05[[#This Row],[COD.S]],TABELA_PRODUÇÃO[[COD]:[SERVIÇOS]],3,FALSE),"")</f>
        <v/>
      </c>
      <c r="I117" s="28" t="str">
        <f>IFERROR(VLOOKUP(ACOMPANHAMENTO_05[[#This Row],[COD.S]],TABELA_PRODUÇÃO[[COD]:[UND.]],4,FALSE),"")</f>
        <v/>
      </c>
      <c r="J117" s="8"/>
      <c r="K117" s="58"/>
      <c r="L117" s="9"/>
      <c r="M11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1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1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17" s="6">
        <f>ACOMPANHAMENTO_05[[#This Row],[QUANT]]</f>
        <v>0</v>
      </c>
    </row>
    <row r="118" spans="2:16" s="6" customFormat="1" ht="12.75" x14ac:dyDescent="0.2">
      <c r="B118" s="6" t="str">
        <f>IF(ACOMPANHAMENTO_05[[#This Row],[MAT]]="","",COUNTA($C$8:C118))</f>
        <v/>
      </c>
      <c r="C118" s="3"/>
      <c r="D118" s="26" t="str">
        <f>IFERROR(VLOOKUP(ACOMPANHAMENTO_05[[#This Row],[MAT]],FUNCIONARIOS[],3,FALSE),"")</f>
        <v/>
      </c>
      <c r="E118" s="26" t="str">
        <f>IFERROR(VLOOKUP(ACOMPANHAMENTO_05[[#This Row],[MAT]],FUNCIONARIOS[],4,FALSE),"")</f>
        <v/>
      </c>
      <c r="F118" s="8"/>
      <c r="G118" s="7"/>
      <c r="H118" s="28" t="str">
        <f>IFERROR(VLOOKUP(ACOMPANHAMENTO_05[[#This Row],[COD.S]],TABELA_PRODUÇÃO[[COD]:[SERVIÇOS]],3,FALSE),"")</f>
        <v/>
      </c>
      <c r="I118" s="28" t="str">
        <f>IFERROR(VLOOKUP(ACOMPANHAMENTO_05[[#This Row],[COD.S]],TABELA_PRODUÇÃO[[COD]:[UND.]],4,FALSE),"")</f>
        <v/>
      </c>
      <c r="J118" s="8"/>
      <c r="K118" s="58"/>
      <c r="L118" s="9"/>
      <c r="M11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1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1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18" s="6">
        <f>ACOMPANHAMENTO_05[[#This Row],[QUANT]]</f>
        <v>0</v>
      </c>
    </row>
    <row r="119" spans="2:16" s="6" customFormat="1" ht="12.75" x14ac:dyDescent="0.2">
      <c r="B119" s="6" t="str">
        <f>IF(ACOMPANHAMENTO_05[[#This Row],[MAT]]="","",COUNTA($C$8:C119))</f>
        <v/>
      </c>
      <c r="C119" s="3"/>
      <c r="D119" s="26" t="str">
        <f>IFERROR(VLOOKUP(ACOMPANHAMENTO_05[[#This Row],[MAT]],FUNCIONARIOS[],3,FALSE),"")</f>
        <v/>
      </c>
      <c r="E119" s="26" t="str">
        <f>IFERROR(VLOOKUP(ACOMPANHAMENTO_05[[#This Row],[MAT]],FUNCIONARIOS[],4,FALSE),"")</f>
        <v/>
      </c>
      <c r="F119" s="8"/>
      <c r="G119" s="7"/>
      <c r="H119" s="28" t="str">
        <f>IFERROR(VLOOKUP(ACOMPANHAMENTO_05[[#This Row],[COD.S]],TABELA_PRODUÇÃO[[COD]:[SERVIÇOS]],3,FALSE),"")</f>
        <v/>
      </c>
      <c r="I119" s="28" t="str">
        <f>IFERROR(VLOOKUP(ACOMPANHAMENTO_05[[#This Row],[COD.S]],TABELA_PRODUÇÃO[[COD]:[UND.]],4,FALSE),"")</f>
        <v/>
      </c>
      <c r="J119" s="8"/>
      <c r="K119" s="58"/>
      <c r="L119" s="9"/>
      <c r="M11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1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1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19" s="6">
        <f>ACOMPANHAMENTO_05[[#This Row],[QUANT]]</f>
        <v>0</v>
      </c>
    </row>
    <row r="120" spans="2:16" s="6" customFormat="1" ht="12.75" x14ac:dyDescent="0.2">
      <c r="B120" s="6" t="str">
        <f>IF(ACOMPANHAMENTO_05[[#This Row],[MAT]]="","",COUNTA($C$8:C120))</f>
        <v/>
      </c>
      <c r="C120" s="3"/>
      <c r="D120" s="26" t="str">
        <f>IFERROR(VLOOKUP(ACOMPANHAMENTO_05[[#This Row],[MAT]],FUNCIONARIOS[],3,FALSE),"")</f>
        <v/>
      </c>
      <c r="E120" s="26" t="str">
        <f>IFERROR(VLOOKUP(ACOMPANHAMENTO_05[[#This Row],[MAT]],FUNCIONARIOS[],4,FALSE),"")</f>
        <v/>
      </c>
      <c r="F120" s="8"/>
      <c r="G120" s="7"/>
      <c r="H120" s="28" t="str">
        <f>IFERROR(VLOOKUP(ACOMPANHAMENTO_05[[#This Row],[COD.S]],TABELA_PRODUÇÃO[[COD]:[SERVIÇOS]],3,FALSE),"")</f>
        <v/>
      </c>
      <c r="I120" s="28" t="str">
        <f>IFERROR(VLOOKUP(ACOMPANHAMENTO_05[[#This Row],[COD.S]],TABELA_PRODUÇÃO[[COD]:[UND.]],4,FALSE),"")</f>
        <v/>
      </c>
      <c r="J120" s="8"/>
      <c r="K120" s="58"/>
      <c r="L120" s="9"/>
      <c r="M12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2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2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20" s="6">
        <f>ACOMPANHAMENTO_05[[#This Row],[QUANT]]</f>
        <v>0</v>
      </c>
    </row>
    <row r="121" spans="2:16" s="6" customFormat="1" ht="12.75" x14ac:dyDescent="0.2">
      <c r="B121" s="6" t="str">
        <f>IF(ACOMPANHAMENTO_05[[#This Row],[MAT]]="","",COUNTA($C$8:C121))</f>
        <v/>
      </c>
      <c r="C121" s="3"/>
      <c r="D121" s="26" t="str">
        <f>IFERROR(VLOOKUP(ACOMPANHAMENTO_05[[#This Row],[MAT]],FUNCIONARIOS[],3,FALSE),"")</f>
        <v/>
      </c>
      <c r="E121" s="26" t="str">
        <f>IFERROR(VLOOKUP(ACOMPANHAMENTO_05[[#This Row],[MAT]],FUNCIONARIOS[],4,FALSE),"")</f>
        <v/>
      </c>
      <c r="F121" s="8"/>
      <c r="G121" s="7"/>
      <c r="H121" s="28" t="str">
        <f>IFERROR(VLOOKUP(ACOMPANHAMENTO_05[[#This Row],[COD.S]],TABELA_PRODUÇÃO[[COD]:[SERVIÇOS]],3,FALSE),"")</f>
        <v/>
      </c>
      <c r="I121" s="28" t="str">
        <f>IFERROR(VLOOKUP(ACOMPANHAMENTO_05[[#This Row],[COD.S]],TABELA_PRODUÇÃO[[COD]:[UND.]],4,FALSE),"")</f>
        <v/>
      </c>
      <c r="J121" s="8"/>
      <c r="K121" s="58"/>
      <c r="L121" s="9"/>
      <c r="M12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2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2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21" s="6">
        <f>ACOMPANHAMENTO_05[[#This Row],[QUANT]]</f>
        <v>0</v>
      </c>
    </row>
    <row r="122" spans="2:16" s="6" customFormat="1" ht="12.75" x14ac:dyDescent="0.2">
      <c r="B122" s="6" t="str">
        <f>IF(ACOMPANHAMENTO_05[[#This Row],[MAT]]="","",COUNTA($C$8:C122))</f>
        <v/>
      </c>
      <c r="C122" s="3"/>
      <c r="D122" s="26" t="str">
        <f>IFERROR(VLOOKUP(ACOMPANHAMENTO_05[[#This Row],[MAT]],FUNCIONARIOS[],3,FALSE),"")</f>
        <v/>
      </c>
      <c r="E122" s="26" t="str">
        <f>IFERROR(VLOOKUP(ACOMPANHAMENTO_05[[#This Row],[MAT]],FUNCIONARIOS[],4,FALSE),"")</f>
        <v/>
      </c>
      <c r="F122" s="8"/>
      <c r="G122" s="7"/>
      <c r="H122" s="28" t="str">
        <f>IFERROR(VLOOKUP(ACOMPANHAMENTO_05[[#This Row],[COD.S]],TABELA_PRODUÇÃO[[COD]:[SERVIÇOS]],3,FALSE),"")</f>
        <v/>
      </c>
      <c r="I122" s="28" t="str">
        <f>IFERROR(VLOOKUP(ACOMPANHAMENTO_05[[#This Row],[COD.S]],TABELA_PRODUÇÃO[[COD]:[UND.]],4,FALSE),"")</f>
        <v/>
      </c>
      <c r="J122" s="8"/>
      <c r="K122" s="58"/>
      <c r="L122" s="9"/>
      <c r="M12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2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2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22" s="6">
        <f>ACOMPANHAMENTO_05[[#This Row],[QUANT]]</f>
        <v>0</v>
      </c>
    </row>
    <row r="123" spans="2:16" s="6" customFormat="1" ht="12.75" x14ac:dyDescent="0.2">
      <c r="B123" s="6" t="str">
        <f>IF(ACOMPANHAMENTO_05[[#This Row],[MAT]]="","",COUNTA($C$8:C123))</f>
        <v/>
      </c>
      <c r="C123" s="3"/>
      <c r="D123" s="26" t="str">
        <f>IFERROR(VLOOKUP(ACOMPANHAMENTO_05[[#This Row],[MAT]],FUNCIONARIOS[],3,FALSE),"")</f>
        <v/>
      </c>
      <c r="E123" s="26" t="str">
        <f>IFERROR(VLOOKUP(ACOMPANHAMENTO_05[[#This Row],[MAT]],FUNCIONARIOS[],4,FALSE),"")</f>
        <v/>
      </c>
      <c r="F123" s="8"/>
      <c r="G123" s="7"/>
      <c r="H123" s="28" t="str">
        <f>IFERROR(VLOOKUP(ACOMPANHAMENTO_05[[#This Row],[COD.S]],TABELA_PRODUÇÃO[[COD]:[SERVIÇOS]],3,FALSE),"")</f>
        <v/>
      </c>
      <c r="I123" s="28" t="str">
        <f>IFERROR(VLOOKUP(ACOMPANHAMENTO_05[[#This Row],[COD.S]],TABELA_PRODUÇÃO[[COD]:[UND.]],4,FALSE),"")</f>
        <v/>
      </c>
      <c r="J123" s="8"/>
      <c r="K123" s="58"/>
      <c r="L123" s="9"/>
      <c r="M12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2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2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23" s="6">
        <f>ACOMPANHAMENTO_05[[#This Row],[QUANT]]</f>
        <v>0</v>
      </c>
    </row>
    <row r="124" spans="2:16" s="6" customFormat="1" ht="12.75" x14ac:dyDescent="0.2">
      <c r="B124" s="6" t="str">
        <f>IF(ACOMPANHAMENTO_05[[#This Row],[MAT]]="","",COUNTA($C$8:C124))</f>
        <v/>
      </c>
      <c r="C124" s="3"/>
      <c r="D124" s="26" t="str">
        <f>IFERROR(VLOOKUP(ACOMPANHAMENTO_05[[#This Row],[MAT]],FUNCIONARIOS[],3,FALSE),"")</f>
        <v/>
      </c>
      <c r="E124" s="26" t="str">
        <f>IFERROR(VLOOKUP(ACOMPANHAMENTO_05[[#This Row],[MAT]],FUNCIONARIOS[],4,FALSE),"")</f>
        <v/>
      </c>
      <c r="F124" s="8"/>
      <c r="G124" s="7"/>
      <c r="H124" s="28" t="str">
        <f>IFERROR(VLOOKUP(ACOMPANHAMENTO_05[[#This Row],[COD.S]],TABELA_PRODUÇÃO[[COD]:[SERVIÇOS]],3,FALSE),"")</f>
        <v/>
      </c>
      <c r="I124" s="28" t="str">
        <f>IFERROR(VLOOKUP(ACOMPANHAMENTO_05[[#This Row],[COD.S]],TABELA_PRODUÇÃO[[COD]:[UND.]],4,FALSE),"")</f>
        <v/>
      </c>
      <c r="J124" s="8"/>
      <c r="K124" s="58"/>
      <c r="L124" s="9"/>
      <c r="M12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2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2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24" s="6">
        <f>ACOMPANHAMENTO_05[[#This Row],[QUANT]]</f>
        <v>0</v>
      </c>
    </row>
    <row r="125" spans="2:16" s="6" customFormat="1" ht="12.75" x14ac:dyDescent="0.2">
      <c r="B125" s="6" t="str">
        <f>IF(ACOMPANHAMENTO_05[[#This Row],[MAT]]="","",COUNTA($C$8:C125))</f>
        <v/>
      </c>
      <c r="C125" s="3"/>
      <c r="D125" s="26" t="str">
        <f>IFERROR(VLOOKUP(ACOMPANHAMENTO_05[[#This Row],[MAT]],FUNCIONARIOS[],3,FALSE),"")</f>
        <v/>
      </c>
      <c r="E125" s="26" t="str">
        <f>IFERROR(VLOOKUP(ACOMPANHAMENTO_05[[#This Row],[MAT]],FUNCIONARIOS[],4,FALSE),"")</f>
        <v/>
      </c>
      <c r="F125" s="8"/>
      <c r="G125" s="7"/>
      <c r="H125" s="28" t="str">
        <f>IFERROR(VLOOKUP(ACOMPANHAMENTO_05[[#This Row],[COD.S]],TABELA_PRODUÇÃO[[COD]:[SERVIÇOS]],3,FALSE),"")</f>
        <v/>
      </c>
      <c r="I125" s="28" t="str">
        <f>IFERROR(VLOOKUP(ACOMPANHAMENTO_05[[#This Row],[COD.S]],TABELA_PRODUÇÃO[[COD]:[UND.]],4,FALSE),"")</f>
        <v/>
      </c>
      <c r="J125" s="8"/>
      <c r="K125" s="58"/>
      <c r="L125" s="9"/>
      <c r="M12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2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2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25" s="6">
        <f>ACOMPANHAMENTO_05[[#This Row],[QUANT]]</f>
        <v>0</v>
      </c>
    </row>
    <row r="126" spans="2:16" s="6" customFormat="1" ht="12.75" x14ac:dyDescent="0.2">
      <c r="B126" s="6" t="str">
        <f>IF(ACOMPANHAMENTO_05[[#This Row],[MAT]]="","",COUNTA($C$8:C126))</f>
        <v/>
      </c>
      <c r="C126" s="3"/>
      <c r="D126" s="26" t="str">
        <f>IFERROR(VLOOKUP(ACOMPANHAMENTO_05[[#This Row],[MAT]],FUNCIONARIOS[],3,FALSE),"")</f>
        <v/>
      </c>
      <c r="E126" s="26" t="str">
        <f>IFERROR(VLOOKUP(ACOMPANHAMENTO_05[[#This Row],[MAT]],FUNCIONARIOS[],4,FALSE),"")</f>
        <v/>
      </c>
      <c r="F126" s="8"/>
      <c r="G126" s="7"/>
      <c r="H126" s="28" t="str">
        <f>IFERROR(VLOOKUP(ACOMPANHAMENTO_05[[#This Row],[COD.S]],TABELA_PRODUÇÃO[[COD]:[SERVIÇOS]],3,FALSE),"")</f>
        <v/>
      </c>
      <c r="I126" s="28" t="str">
        <f>IFERROR(VLOOKUP(ACOMPANHAMENTO_05[[#This Row],[COD.S]],TABELA_PRODUÇÃO[[COD]:[UND.]],4,FALSE),"")</f>
        <v/>
      </c>
      <c r="J126" s="8"/>
      <c r="K126" s="58"/>
      <c r="L126" s="9"/>
      <c r="M12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2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2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26" s="6">
        <f>ACOMPANHAMENTO_05[[#This Row],[QUANT]]</f>
        <v>0</v>
      </c>
    </row>
    <row r="127" spans="2:16" s="6" customFormat="1" ht="12.75" x14ac:dyDescent="0.2">
      <c r="B127" s="6" t="str">
        <f>IF(ACOMPANHAMENTO_05[[#This Row],[MAT]]="","",COUNTA($C$8:C127))</f>
        <v/>
      </c>
      <c r="C127" s="3"/>
      <c r="D127" s="26" t="str">
        <f>IFERROR(VLOOKUP(ACOMPANHAMENTO_05[[#This Row],[MAT]],FUNCIONARIOS[],3,FALSE),"")</f>
        <v/>
      </c>
      <c r="E127" s="26" t="str">
        <f>IFERROR(VLOOKUP(ACOMPANHAMENTO_05[[#This Row],[MAT]],FUNCIONARIOS[],4,FALSE),"")</f>
        <v/>
      </c>
      <c r="F127" s="8"/>
      <c r="G127" s="7"/>
      <c r="H127" s="28" t="str">
        <f>IFERROR(VLOOKUP(ACOMPANHAMENTO_05[[#This Row],[COD.S]],TABELA_PRODUÇÃO[[COD]:[SERVIÇOS]],3,FALSE),"")</f>
        <v/>
      </c>
      <c r="I127" s="28" t="str">
        <f>IFERROR(VLOOKUP(ACOMPANHAMENTO_05[[#This Row],[COD.S]],TABELA_PRODUÇÃO[[COD]:[UND.]],4,FALSE),"")</f>
        <v/>
      </c>
      <c r="J127" s="8"/>
      <c r="K127" s="58"/>
      <c r="L127" s="9"/>
      <c r="M12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2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2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27" s="6">
        <f>ACOMPANHAMENTO_05[[#This Row],[QUANT]]</f>
        <v>0</v>
      </c>
    </row>
    <row r="128" spans="2:16" s="6" customFormat="1" ht="12.75" x14ac:dyDescent="0.2">
      <c r="B128" s="6" t="str">
        <f>IF(ACOMPANHAMENTO_05[[#This Row],[MAT]]="","",COUNTA($C$8:C128))</f>
        <v/>
      </c>
      <c r="C128" s="3"/>
      <c r="D128" s="26" t="str">
        <f>IFERROR(VLOOKUP(ACOMPANHAMENTO_05[[#This Row],[MAT]],FUNCIONARIOS[],3,FALSE),"")</f>
        <v/>
      </c>
      <c r="E128" s="26" t="str">
        <f>IFERROR(VLOOKUP(ACOMPANHAMENTO_05[[#This Row],[MAT]],FUNCIONARIOS[],4,FALSE),"")</f>
        <v/>
      </c>
      <c r="F128" s="8"/>
      <c r="G128" s="7"/>
      <c r="H128" s="28" t="str">
        <f>IFERROR(VLOOKUP(ACOMPANHAMENTO_05[[#This Row],[COD.S]],TABELA_PRODUÇÃO[[COD]:[SERVIÇOS]],3,FALSE),"")</f>
        <v/>
      </c>
      <c r="I128" s="28" t="str">
        <f>IFERROR(VLOOKUP(ACOMPANHAMENTO_05[[#This Row],[COD.S]],TABELA_PRODUÇÃO[[COD]:[UND.]],4,FALSE),"")</f>
        <v/>
      </c>
      <c r="J128" s="8"/>
      <c r="K128" s="58"/>
      <c r="L128" s="9"/>
      <c r="M12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2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2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28" s="6">
        <f>ACOMPANHAMENTO_05[[#This Row],[QUANT]]</f>
        <v>0</v>
      </c>
    </row>
    <row r="129" spans="2:16" s="6" customFormat="1" ht="12.75" x14ac:dyDescent="0.2">
      <c r="B129" s="6" t="str">
        <f>IF(ACOMPANHAMENTO_05[[#This Row],[MAT]]="","",COUNTA($C$8:C129))</f>
        <v/>
      </c>
      <c r="C129" s="3"/>
      <c r="D129" s="26" t="str">
        <f>IFERROR(VLOOKUP(ACOMPANHAMENTO_05[[#This Row],[MAT]],FUNCIONARIOS[],3,FALSE),"")</f>
        <v/>
      </c>
      <c r="E129" s="26" t="str">
        <f>IFERROR(VLOOKUP(ACOMPANHAMENTO_05[[#This Row],[MAT]],FUNCIONARIOS[],4,FALSE),"")</f>
        <v/>
      </c>
      <c r="F129" s="8"/>
      <c r="G129" s="7"/>
      <c r="H129" s="28" t="str">
        <f>IFERROR(VLOOKUP(ACOMPANHAMENTO_05[[#This Row],[COD.S]],TABELA_PRODUÇÃO[[COD]:[SERVIÇOS]],3,FALSE),"")</f>
        <v/>
      </c>
      <c r="I129" s="28" t="str">
        <f>IFERROR(VLOOKUP(ACOMPANHAMENTO_05[[#This Row],[COD.S]],TABELA_PRODUÇÃO[[COD]:[UND.]],4,FALSE),"")</f>
        <v/>
      </c>
      <c r="J129" s="8"/>
      <c r="K129" s="58"/>
      <c r="L129" s="9"/>
      <c r="M12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2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2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29" s="6">
        <f>ACOMPANHAMENTO_05[[#This Row],[QUANT]]</f>
        <v>0</v>
      </c>
    </row>
    <row r="130" spans="2:16" s="6" customFormat="1" ht="12.75" x14ac:dyDescent="0.2">
      <c r="B130" s="6" t="str">
        <f>IF(ACOMPANHAMENTO_05[[#This Row],[MAT]]="","",COUNTA($C$8:C130))</f>
        <v/>
      </c>
      <c r="C130" s="3"/>
      <c r="D130" s="26" t="str">
        <f>IFERROR(VLOOKUP(ACOMPANHAMENTO_05[[#This Row],[MAT]],FUNCIONARIOS[],3,FALSE),"")</f>
        <v/>
      </c>
      <c r="E130" s="26" t="str">
        <f>IFERROR(VLOOKUP(ACOMPANHAMENTO_05[[#This Row],[MAT]],FUNCIONARIOS[],4,FALSE),"")</f>
        <v/>
      </c>
      <c r="F130" s="8"/>
      <c r="G130" s="7"/>
      <c r="H130" s="28" t="str">
        <f>IFERROR(VLOOKUP(ACOMPANHAMENTO_05[[#This Row],[COD.S]],TABELA_PRODUÇÃO[[COD]:[SERVIÇOS]],3,FALSE),"")</f>
        <v/>
      </c>
      <c r="I130" s="28" t="str">
        <f>IFERROR(VLOOKUP(ACOMPANHAMENTO_05[[#This Row],[COD.S]],TABELA_PRODUÇÃO[[COD]:[UND.]],4,FALSE),"")</f>
        <v/>
      </c>
      <c r="J130" s="8"/>
      <c r="K130" s="58"/>
      <c r="L130" s="9"/>
      <c r="M13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3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3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30" s="6">
        <f>ACOMPANHAMENTO_05[[#This Row],[QUANT]]</f>
        <v>0</v>
      </c>
    </row>
    <row r="131" spans="2:16" s="6" customFormat="1" ht="12.75" x14ac:dyDescent="0.2">
      <c r="B131" s="6" t="str">
        <f>IF(ACOMPANHAMENTO_05[[#This Row],[MAT]]="","",COUNTA($C$8:C131))</f>
        <v/>
      </c>
      <c r="C131" s="3"/>
      <c r="D131" s="26" t="str">
        <f>IFERROR(VLOOKUP(ACOMPANHAMENTO_05[[#This Row],[MAT]],FUNCIONARIOS[],3,FALSE),"")</f>
        <v/>
      </c>
      <c r="E131" s="26" t="str">
        <f>IFERROR(VLOOKUP(ACOMPANHAMENTO_05[[#This Row],[MAT]],FUNCIONARIOS[],4,FALSE),"")</f>
        <v/>
      </c>
      <c r="F131" s="8"/>
      <c r="G131" s="7"/>
      <c r="H131" s="28" t="str">
        <f>IFERROR(VLOOKUP(ACOMPANHAMENTO_05[[#This Row],[COD.S]],TABELA_PRODUÇÃO[[COD]:[SERVIÇOS]],3,FALSE),"")</f>
        <v/>
      </c>
      <c r="I131" s="28" t="str">
        <f>IFERROR(VLOOKUP(ACOMPANHAMENTO_05[[#This Row],[COD.S]],TABELA_PRODUÇÃO[[COD]:[UND.]],4,FALSE),"")</f>
        <v/>
      </c>
      <c r="J131" s="8"/>
      <c r="K131" s="58"/>
      <c r="L131" s="9"/>
      <c r="M13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3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3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31" s="6">
        <f>ACOMPANHAMENTO_05[[#This Row],[QUANT]]</f>
        <v>0</v>
      </c>
    </row>
    <row r="132" spans="2:16" s="6" customFormat="1" ht="12.75" x14ac:dyDescent="0.2">
      <c r="B132" s="6" t="str">
        <f>IF(ACOMPANHAMENTO_05[[#This Row],[MAT]]="","",COUNTA($C$8:C132))</f>
        <v/>
      </c>
      <c r="C132" s="3"/>
      <c r="D132" s="26" t="str">
        <f>IFERROR(VLOOKUP(ACOMPANHAMENTO_05[[#This Row],[MAT]],FUNCIONARIOS[],3,FALSE),"")</f>
        <v/>
      </c>
      <c r="E132" s="26" t="str">
        <f>IFERROR(VLOOKUP(ACOMPANHAMENTO_05[[#This Row],[MAT]],FUNCIONARIOS[],4,FALSE),"")</f>
        <v/>
      </c>
      <c r="F132" s="8"/>
      <c r="G132" s="7"/>
      <c r="H132" s="28" t="str">
        <f>IFERROR(VLOOKUP(ACOMPANHAMENTO_05[[#This Row],[COD.S]],TABELA_PRODUÇÃO[[COD]:[SERVIÇOS]],3,FALSE),"")</f>
        <v/>
      </c>
      <c r="I132" s="28" t="str">
        <f>IFERROR(VLOOKUP(ACOMPANHAMENTO_05[[#This Row],[COD.S]],TABELA_PRODUÇÃO[[COD]:[UND.]],4,FALSE),"")</f>
        <v/>
      </c>
      <c r="J132" s="8"/>
      <c r="K132" s="58"/>
      <c r="L132" s="9"/>
      <c r="M13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3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3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32" s="6">
        <f>ACOMPANHAMENTO_05[[#This Row],[QUANT]]</f>
        <v>0</v>
      </c>
    </row>
    <row r="133" spans="2:16" s="6" customFormat="1" ht="12.75" x14ac:dyDescent="0.2">
      <c r="B133" s="6" t="str">
        <f>IF(ACOMPANHAMENTO_05[[#This Row],[MAT]]="","",COUNTA($C$8:C133))</f>
        <v/>
      </c>
      <c r="C133" s="3"/>
      <c r="D133" s="26" t="str">
        <f>IFERROR(VLOOKUP(ACOMPANHAMENTO_05[[#This Row],[MAT]],FUNCIONARIOS[],3,FALSE),"")</f>
        <v/>
      </c>
      <c r="E133" s="26" t="str">
        <f>IFERROR(VLOOKUP(ACOMPANHAMENTO_05[[#This Row],[MAT]],FUNCIONARIOS[],4,FALSE),"")</f>
        <v/>
      </c>
      <c r="F133" s="8"/>
      <c r="G133" s="7"/>
      <c r="H133" s="28" t="str">
        <f>IFERROR(VLOOKUP(ACOMPANHAMENTO_05[[#This Row],[COD.S]],TABELA_PRODUÇÃO[[COD]:[SERVIÇOS]],3,FALSE),"")</f>
        <v/>
      </c>
      <c r="I133" s="28" t="str">
        <f>IFERROR(VLOOKUP(ACOMPANHAMENTO_05[[#This Row],[COD.S]],TABELA_PRODUÇÃO[[COD]:[UND.]],4,FALSE),"")</f>
        <v/>
      </c>
      <c r="J133" s="8"/>
      <c r="K133" s="58"/>
      <c r="L133" s="9"/>
      <c r="M13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3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3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33" s="6">
        <f>ACOMPANHAMENTO_05[[#This Row],[QUANT]]</f>
        <v>0</v>
      </c>
    </row>
    <row r="134" spans="2:16" s="6" customFormat="1" ht="12.75" x14ac:dyDescent="0.2">
      <c r="B134" s="6" t="str">
        <f>IF(ACOMPANHAMENTO_05[[#This Row],[MAT]]="","",COUNTA($C$8:C134))</f>
        <v/>
      </c>
      <c r="C134" s="3"/>
      <c r="D134" s="26" t="str">
        <f>IFERROR(VLOOKUP(ACOMPANHAMENTO_05[[#This Row],[MAT]],FUNCIONARIOS[],3,FALSE),"")</f>
        <v/>
      </c>
      <c r="E134" s="26" t="str">
        <f>IFERROR(VLOOKUP(ACOMPANHAMENTO_05[[#This Row],[MAT]],FUNCIONARIOS[],4,FALSE),"")</f>
        <v/>
      </c>
      <c r="F134" s="8"/>
      <c r="G134" s="7"/>
      <c r="H134" s="28" t="str">
        <f>IFERROR(VLOOKUP(ACOMPANHAMENTO_05[[#This Row],[COD.S]],TABELA_PRODUÇÃO[[COD]:[SERVIÇOS]],3,FALSE),"")</f>
        <v/>
      </c>
      <c r="I134" s="28" t="str">
        <f>IFERROR(VLOOKUP(ACOMPANHAMENTO_05[[#This Row],[COD.S]],TABELA_PRODUÇÃO[[COD]:[UND.]],4,FALSE),"")</f>
        <v/>
      </c>
      <c r="J134" s="8"/>
      <c r="K134" s="58"/>
      <c r="L134" s="9"/>
      <c r="M13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3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3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34" s="6">
        <f>ACOMPANHAMENTO_05[[#This Row],[QUANT]]</f>
        <v>0</v>
      </c>
    </row>
    <row r="135" spans="2:16" s="6" customFormat="1" ht="12.75" x14ac:dyDescent="0.2">
      <c r="B135" s="6" t="str">
        <f>IF(ACOMPANHAMENTO_05[[#This Row],[MAT]]="","",COUNTA($C$8:C135))</f>
        <v/>
      </c>
      <c r="C135" s="3"/>
      <c r="D135" s="26" t="str">
        <f>IFERROR(VLOOKUP(ACOMPANHAMENTO_05[[#This Row],[MAT]],FUNCIONARIOS[],3,FALSE),"")</f>
        <v/>
      </c>
      <c r="E135" s="26" t="str">
        <f>IFERROR(VLOOKUP(ACOMPANHAMENTO_05[[#This Row],[MAT]],FUNCIONARIOS[],4,FALSE),"")</f>
        <v/>
      </c>
      <c r="F135" s="8"/>
      <c r="G135" s="7"/>
      <c r="H135" s="28" t="str">
        <f>IFERROR(VLOOKUP(ACOMPANHAMENTO_05[[#This Row],[COD.S]],TABELA_PRODUÇÃO[[COD]:[SERVIÇOS]],3,FALSE),"")</f>
        <v/>
      </c>
      <c r="I135" s="28" t="str">
        <f>IFERROR(VLOOKUP(ACOMPANHAMENTO_05[[#This Row],[COD.S]],TABELA_PRODUÇÃO[[COD]:[UND.]],4,FALSE),"")</f>
        <v/>
      </c>
      <c r="J135" s="8"/>
      <c r="K135" s="58"/>
      <c r="L135" s="9"/>
      <c r="M13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3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3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35" s="6">
        <f>ACOMPANHAMENTO_05[[#This Row],[QUANT]]</f>
        <v>0</v>
      </c>
    </row>
    <row r="136" spans="2:16" s="6" customFormat="1" ht="12.75" x14ac:dyDescent="0.2">
      <c r="B136" s="6" t="str">
        <f>IF(ACOMPANHAMENTO_05[[#This Row],[MAT]]="","",COUNTA($C$8:C136))</f>
        <v/>
      </c>
      <c r="C136" s="3"/>
      <c r="D136" s="26" t="str">
        <f>IFERROR(VLOOKUP(ACOMPANHAMENTO_05[[#This Row],[MAT]],FUNCIONARIOS[],3,FALSE),"")</f>
        <v/>
      </c>
      <c r="E136" s="26" t="str">
        <f>IFERROR(VLOOKUP(ACOMPANHAMENTO_05[[#This Row],[MAT]],FUNCIONARIOS[],4,FALSE),"")</f>
        <v/>
      </c>
      <c r="F136" s="8"/>
      <c r="G136" s="7"/>
      <c r="H136" s="28" t="str">
        <f>IFERROR(VLOOKUP(ACOMPANHAMENTO_05[[#This Row],[COD.S]],TABELA_PRODUÇÃO[[COD]:[SERVIÇOS]],3,FALSE),"")</f>
        <v/>
      </c>
      <c r="I136" s="28" t="str">
        <f>IFERROR(VLOOKUP(ACOMPANHAMENTO_05[[#This Row],[COD.S]],TABELA_PRODUÇÃO[[COD]:[UND.]],4,FALSE),"")</f>
        <v/>
      </c>
      <c r="J136" s="8"/>
      <c r="K136" s="58"/>
      <c r="L136" s="9"/>
      <c r="M13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3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3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36" s="6">
        <f>ACOMPANHAMENTO_05[[#This Row],[QUANT]]</f>
        <v>0</v>
      </c>
    </row>
    <row r="137" spans="2:16" s="6" customFormat="1" ht="12.75" x14ac:dyDescent="0.2">
      <c r="B137" s="6" t="str">
        <f>IF(ACOMPANHAMENTO_05[[#This Row],[MAT]]="","",COUNTA($C$8:C137))</f>
        <v/>
      </c>
      <c r="C137" s="3"/>
      <c r="D137" s="26" t="str">
        <f>IFERROR(VLOOKUP(ACOMPANHAMENTO_05[[#This Row],[MAT]],FUNCIONARIOS[],3,FALSE),"")</f>
        <v/>
      </c>
      <c r="E137" s="26" t="str">
        <f>IFERROR(VLOOKUP(ACOMPANHAMENTO_05[[#This Row],[MAT]],FUNCIONARIOS[],4,FALSE),"")</f>
        <v/>
      </c>
      <c r="F137" s="8"/>
      <c r="G137" s="7"/>
      <c r="H137" s="28" t="str">
        <f>IFERROR(VLOOKUP(ACOMPANHAMENTO_05[[#This Row],[COD.S]],TABELA_PRODUÇÃO[[COD]:[SERVIÇOS]],3,FALSE),"")</f>
        <v/>
      </c>
      <c r="I137" s="28" t="str">
        <f>IFERROR(VLOOKUP(ACOMPANHAMENTO_05[[#This Row],[COD.S]],TABELA_PRODUÇÃO[[COD]:[UND.]],4,FALSE),"")</f>
        <v/>
      </c>
      <c r="J137" s="8"/>
      <c r="K137" s="58"/>
      <c r="L137" s="9"/>
      <c r="M13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3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3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37" s="6">
        <f>ACOMPANHAMENTO_05[[#This Row],[QUANT]]</f>
        <v>0</v>
      </c>
    </row>
    <row r="138" spans="2:16" s="6" customFormat="1" ht="12.75" x14ac:dyDescent="0.2">
      <c r="B138" s="6" t="str">
        <f>IF(ACOMPANHAMENTO_05[[#This Row],[MAT]]="","",COUNTA($C$8:C138))</f>
        <v/>
      </c>
      <c r="C138" s="3"/>
      <c r="D138" s="26" t="str">
        <f>IFERROR(VLOOKUP(ACOMPANHAMENTO_05[[#This Row],[MAT]],FUNCIONARIOS[],3,FALSE),"")</f>
        <v/>
      </c>
      <c r="E138" s="26" t="str">
        <f>IFERROR(VLOOKUP(ACOMPANHAMENTO_05[[#This Row],[MAT]],FUNCIONARIOS[],4,FALSE),"")</f>
        <v/>
      </c>
      <c r="F138" s="8"/>
      <c r="G138" s="7"/>
      <c r="H138" s="28" t="str">
        <f>IFERROR(VLOOKUP(ACOMPANHAMENTO_05[[#This Row],[COD.S]],TABELA_PRODUÇÃO[[COD]:[SERVIÇOS]],3,FALSE),"")</f>
        <v/>
      </c>
      <c r="I138" s="28" t="str">
        <f>IFERROR(VLOOKUP(ACOMPANHAMENTO_05[[#This Row],[COD.S]],TABELA_PRODUÇÃO[[COD]:[UND.]],4,FALSE),"")</f>
        <v/>
      </c>
      <c r="J138" s="8"/>
      <c r="K138" s="58"/>
      <c r="L138" s="9"/>
      <c r="M13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3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3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38" s="6">
        <f>ACOMPANHAMENTO_05[[#This Row],[QUANT]]</f>
        <v>0</v>
      </c>
    </row>
    <row r="139" spans="2:16" s="6" customFormat="1" ht="12.75" x14ac:dyDescent="0.2">
      <c r="B139" s="6" t="str">
        <f>IF(ACOMPANHAMENTO_05[[#This Row],[MAT]]="","",COUNTA($C$8:C139))</f>
        <v/>
      </c>
      <c r="C139" s="3"/>
      <c r="D139" s="26" t="str">
        <f>IFERROR(VLOOKUP(ACOMPANHAMENTO_05[[#This Row],[MAT]],FUNCIONARIOS[],3,FALSE),"")</f>
        <v/>
      </c>
      <c r="E139" s="26" t="str">
        <f>IFERROR(VLOOKUP(ACOMPANHAMENTO_05[[#This Row],[MAT]],FUNCIONARIOS[],4,FALSE),"")</f>
        <v/>
      </c>
      <c r="F139" s="8"/>
      <c r="G139" s="7"/>
      <c r="H139" s="28" t="str">
        <f>IFERROR(VLOOKUP(ACOMPANHAMENTO_05[[#This Row],[COD.S]],TABELA_PRODUÇÃO[[COD]:[SERVIÇOS]],3,FALSE),"")</f>
        <v/>
      </c>
      <c r="I139" s="28" t="str">
        <f>IFERROR(VLOOKUP(ACOMPANHAMENTO_05[[#This Row],[COD.S]],TABELA_PRODUÇÃO[[COD]:[UND.]],4,FALSE),"")</f>
        <v/>
      </c>
      <c r="J139" s="8"/>
      <c r="K139" s="58"/>
      <c r="L139" s="9"/>
      <c r="M13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3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3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39" s="6">
        <f>ACOMPANHAMENTO_05[[#This Row],[QUANT]]</f>
        <v>0</v>
      </c>
    </row>
    <row r="140" spans="2:16" s="6" customFormat="1" ht="12.75" x14ac:dyDescent="0.2">
      <c r="B140" s="6" t="str">
        <f>IF(ACOMPANHAMENTO_05[[#This Row],[MAT]]="","",COUNTA($C$8:C140))</f>
        <v/>
      </c>
      <c r="C140" s="3"/>
      <c r="D140" s="26" t="str">
        <f>IFERROR(VLOOKUP(ACOMPANHAMENTO_05[[#This Row],[MAT]],FUNCIONARIOS[],3,FALSE),"")</f>
        <v/>
      </c>
      <c r="E140" s="26" t="str">
        <f>IFERROR(VLOOKUP(ACOMPANHAMENTO_05[[#This Row],[MAT]],FUNCIONARIOS[],4,FALSE),"")</f>
        <v/>
      </c>
      <c r="F140" s="8"/>
      <c r="G140" s="7"/>
      <c r="H140" s="28" t="str">
        <f>IFERROR(VLOOKUP(ACOMPANHAMENTO_05[[#This Row],[COD.S]],TABELA_PRODUÇÃO[[COD]:[SERVIÇOS]],3,FALSE),"")</f>
        <v/>
      </c>
      <c r="I140" s="28" t="str">
        <f>IFERROR(VLOOKUP(ACOMPANHAMENTO_05[[#This Row],[COD.S]],TABELA_PRODUÇÃO[[COD]:[UND.]],4,FALSE),"")</f>
        <v/>
      </c>
      <c r="J140" s="8"/>
      <c r="K140" s="58"/>
      <c r="L140" s="9"/>
      <c r="M14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4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4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40" s="6">
        <f>ACOMPANHAMENTO_05[[#This Row],[QUANT]]</f>
        <v>0</v>
      </c>
    </row>
    <row r="141" spans="2:16" s="6" customFormat="1" ht="12.75" x14ac:dyDescent="0.2">
      <c r="B141" s="6" t="str">
        <f>IF(ACOMPANHAMENTO_05[[#This Row],[MAT]]="","",COUNTA($C$8:C141))</f>
        <v/>
      </c>
      <c r="C141" s="3"/>
      <c r="D141" s="26" t="str">
        <f>IFERROR(VLOOKUP(ACOMPANHAMENTO_05[[#This Row],[MAT]],FUNCIONARIOS[],3,FALSE),"")</f>
        <v/>
      </c>
      <c r="E141" s="26" t="str">
        <f>IFERROR(VLOOKUP(ACOMPANHAMENTO_05[[#This Row],[MAT]],FUNCIONARIOS[],4,FALSE),"")</f>
        <v/>
      </c>
      <c r="F141" s="8"/>
      <c r="G141" s="7"/>
      <c r="H141" s="28" t="str">
        <f>IFERROR(VLOOKUP(ACOMPANHAMENTO_05[[#This Row],[COD.S]],TABELA_PRODUÇÃO[[COD]:[SERVIÇOS]],3,FALSE),"")</f>
        <v/>
      </c>
      <c r="I141" s="28" t="str">
        <f>IFERROR(VLOOKUP(ACOMPANHAMENTO_05[[#This Row],[COD.S]],TABELA_PRODUÇÃO[[COD]:[UND.]],4,FALSE),"")</f>
        <v/>
      </c>
      <c r="J141" s="8"/>
      <c r="K141" s="58"/>
      <c r="L141" s="9"/>
      <c r="M14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4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4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41" s="6">
        <f>ACOMPANHAMENTO_05[[#This Row],[QUANT]]</f>
        <v>0</v>
      </c>
    </row>
    <row r="142" spans="2:16" s="6" customFormat="1" ht="12.75" x14ac:dyDescent="0.2">
      <c r="B142" s="6" t="str">
        <f>IF(ACOMPANHAMENTO_05[[#This Row],[MAT]]="","",COUNTA($C$8:C142))</f>
        <v/>
      </c>
      <c r="C142" s="3"/>
      <c r="D142" s="26" t="str">
        <f>IFERROR(VLOOKUP(ACOMPANHAMENTO_05[[#This Row],[MAT]],FUNCIONARIOS[],3,FALSE),"")</f>
        <v/>
      </c>
      <c r="E142" s="26" t="str">
        <f>IFERROR(VLOOKUP(ACOMPANHAMENTO_05[[#This Row],[MAT]],FUNCIONARIOS[],4,FALSE),"")</f>
        <v/>
      </c>
      <c r="F142" s="8"/>
      <c r="G142" s="7"/>
      <c r="H142" s="28" t="str">
        <f>IFERROR(VLOOKUP(ACOMPANHAMENTO_05[[#This Row],[COD.S]],TABELA_PRODUÇÃO[[COD]:[SERVIÇOS]],3,FALSE),"")</f>
        <v/>
      </c>
      <c r="I142" s="28" t="str">
        <f>IFERROR(VLOOKUP(ACOMPANHAMENTO_05[[#This Row],[COD.S]],TABELA_PRODUÇÃO[[COD]:[UND.]],4,FALSE),"")</f>
        <v/>
      </c>
      <c r="J142" s="8"/>
      <c r="K142" s="58"/>
      <c r="L142" s="9"/>
      <c r="M14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4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4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42" s="6">
        <f>ACOMPANHAMENTO_05[[#This Row],[QUANT]]</f>
        <v>0</v>
      </c>
    </row>
    <row r="143" spans="2:16" s="6" customFormat="1" ht="12.75" x14ac:dyDescent="0.2">
      <c r="B143" s="6" t="str">
        <f>IF(ACOMPANHAMENTO_05[[#This Row],[MAT]]="","",COUNTA($C$8:C143))</f>
        <v/>
      </c>
      <c r="C143" s="3"/>
      <c r="D143" s="26" t="str">
        <f>IFERROR(VLOOKUP(ACOMPANHAMENTO_05[[#This Row],[MAT]],FUNCIONARIOS[],3,FALSE),"")</f>
        <v/>
      </c>
      <c r="E143" s="26" t="str">
        <f>IFERROR(VLOOKUP(ACOMPANHAMENTO_05[[#This Row],[MAT]],FUNCIONARIOS[],4,FALSE),"")</f>
        <v/>
      </c>
      <c r="F143" s="8"/>
      <c r="G143" s="7"/>
      <c r="H143" s="28" t="str">
        <f>IFERROR(VLOOKUP(ACOMPANHAMENTO_05[[#This Row],[COD.S]],TABELA_PRODUÇÃO[[COD]:[SERVIÇOS]],3,FALSE),"")</f>
        <v/>
      </c>
      <c r="I143" s="28" t="str">
        <f>IFERROR(VLOOKUP(ACOMPANHAMENTO_05[[#This Row],[COD.S]],TABELA_PRODUÇÃO[[COD]:[UND.]],4,FALSE),"")</f>
        <v/>
      </c>
      <c r="J143" s="8"/>
      <c r="K143" s="58"/>
      <c r="L143" s="9"/>
      <c r="M14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4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4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43" s="6">
        <f>ACOMPANHAMENTO_05[[#This Row],[QUANT]]</f>
        <v>0</v>
      </c>
    </row>
    <row r="144" spans="2:16" s="6" customFormat="1" ht="12.75" x14ac:dyDescent="0.2">
      <c r="B144" s="6" t="str">
        <f>IF(ACOMPANHAMENTO_05[[#This Row],[MAT]]="","",COUNTA($C$8:C144))</f>
        <v/>
      </c>
      <c r="C144" s="3"/>
      <c r="D144" s="26" t="str">
        <f>IFERROR(VLOOKUP(ACOMPANHAMENTO_05[[#This Row],[MAT]],FUNCIONARIOS[],3,FALSE),"")</f>
        <v/>
      </c>
      <c r="E144" s="26" t="str">
        <f>IFERROR(VLOOKUP(ACOMPANHAMENTO_05[[#This Row],[MAT]],FUNCIONARIOS[],4,FALSE),"")</f>
        <v/>
      </c>
      <c r="F144" s="8"/>
      <c r="G144" s="7"/>
      <c r="H144" s="28" t="str">
        <f>IFERROR(VLOOKUP(ACOMPANHAMENTO_05[[#This Row],[COD.S]],TABELA_PRODUÇÃO[[COD]:[SERVIÇOS]],3,FALSE),"")</f>
        <v/>
      </c>
      <c r="I144" s="28" t="str">
        <f>IFERROR(VLOOKUP(ACOMPANHAMENTO_05[[#This Row],[COD.S]],TABELA_PRODUÇÃO[[COD]:[UND.]],4,FALSE),"")</f>
        <v/>
      </c>
      <c r="J144" s="8"/>
      <c r="K144" s="58"/>
      <c r="L144" s="9"/>
      <c r="M14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4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4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44" s="6">
        <f>ACOMPANHAMENTO_05[[#This Row],[QUANT]]</f>
        <v>0</v>
      </c>
    </row>
    <row r="145" spans="2:16" s="6" customFormat="1" ht="12.75" x14ac:dyDescent="0.2">
      <c r="B145" s="6" t="str">
        <f>IF(ACOMPANHAMENTO_05[[#This Row],[MAT]]="","",COUNTA($C$8:C145))</f>
        <v/>
      </c>
      <c r="C145" s="3"/>
      <c r="D145" s="26" t="str">
        <f>IFERROR(VLOOKUP(ACOMPANHAMENTO_05[[#This Row],[MAT]],FUNCIONARIOS[],3,FALSE),"")</f>
        <v/>
      </c>
      <c r="E145" s="26" t="str">
        <f>IFERROR(VLOOKUP(ACOMPANHAMENTO_05[[#This Row],[MAT]],FUNCIONARIOS[],4,FALSE),"")</f>
        <v/>
      </c>
      <c r="F145" s="8"/>
      <c r="G145" s="7"/>
      <c r="H145" s="28" t="str">
        <f>IFERROR(VLOOKUP(ACOMPANHAMENTO_05[[#This Row],[COD.S]],TABELA_PRODUÇÃO[[COD]:[SERVIÇOS]],3,FALSE),"")</f>
        <v/>
      </c>
      <c r="I145" s="28" t="str">
        <f>IFERROR(VLOOKUP(ACOMPANHAMENTO_05[[#This Row],[COD.S]],TABELA_PRODUÇÃO[[COD]:[UND.]],4,FALSE),"")</f>
        <v/>
      </c>
      <c r="J145" s="8"/>
      <c r="K145" s="58"/>
      <c r="L145" s="9"/>
      <c r="M14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4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4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45" s="6">
        <f>ACOMPANHAMENTO_05[[#This Row],[QUANT]]</f>
        <v>0</v>
      </c>
    </row>
    <row r="146" spans="2:16" s="6" customFormat="1" ht="12.75" x14ac:dyDescent="0.2">
      <c r="B146" s="6" t="str">
        <f>IF(ACOMPANHAMENTO_05[[#This Row],[MAT]]="","",COUNTA($C$8:C146))</f>
        <v/>
      </c>
      <c r="C146" s="3"/>
      <c r="D146" s="26" t="str">
        <f>IFERROR(VLOOKUP(ACOMPANHAMENTO_05[[#This Row],[MAT]],FUNCIONARIOS[],3,FALSE),"")</f>
        <v/>
      </c>
      <c r="E146" s="26" t="str">
        <f>IFERROR(VLOOKUP(ACOMPANHAMENTO_05[[#This Row],[MAT]],FUNCIONARIOS[],4,FALSE),"")</f>
        <v/>
      </c>
      <c r="F146" s="8"/>
      <c r="G146" s="7"/>
      <c r="H146" s="28" t="str">
        <f>IFERROR(VLOOKUP(ACOMPANHAMENTO_05[[#This Row],[COD.S]],TABELA_PRODUÇÃO[[COD]:[SERVIÇOS]],3,FALSE),"")</f>
        <v/>
      </c>
      <c r="I146" s="28" t="str">
        <f>IFERROR(VLOOKUP(ACOMPANHAMENTO_05[[#This Row],[COD.S]],TABELA_PRODUÇÃO[[COD]:[UND.]],4,FALSE),"")</f>
        <v/>
      </c>
      <c r="J146" s="8"/>
      <c r="K146" s="58"/>
      <c r="L146" s="9"/>
      <c r="M14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4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4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46" s="6">
        <f>ACOMPANHAMENTO_05[[#This Row],[QUANT]]</f>
        <v>0</v>
      </c>
    </row>
    <row r="147" spans="2:16" s="6" customFormat="1" ht="12.75" x14ac:dyDescent="0.2">
      <c r="B147" s="6" t="str">
        <f>IF(ACOMPANHAMENTO_05[[#This Row],[MAT]]="","",COUNTA($C$8:C147))</f>
        <v/>
      </c>
      <c r="C147" s="3"/>
      <c r="D147" s="26" t="str">
        <f>IFERROR(VLOOKUP(ACOMPANHAMENTO_05[[#This Row],[MAT]],FUNCIONARIOS[],3,FALSE),"")</f>
        <v/>
      </c>
      <c r="E147" s="26" t="str">
        <f>IFERROR(VLOOKUP(ACOMPANHAMENTO_05[[#This Row],[MAT]],FUNCIONARIOS[],4,FALSE),"")</f>
        <v/>
      </c>
      <c r="F147" s="8"/>
      <c r="G147" s="7"/>
      <c r="H147" s="28" t="str">
        <f>IFERROR(VLOOKUP(ACOMPANHAMENTO_05[[#This Row],[COD.S]],TABELA_PRODUÇÃO[[COD]:[SERVIÇOS]],3,FALSE),"")</f>
        <v/>
      </c>
      <c r="I147" s="28" t="str">
        <f>IFERROR(VLOOKUP(ACOMPANHAMENTO_05[[#This Row],[COD.S]],TABELA_PRODUÇÃO[[COD]:[UND.]],4,FALSE),"")</f>
        <v/>
      </c>
      <c r="J147" s="8"/>
      <c r="K147" s="58"/>
      <c r="L147" s="9"/>
      <c r="M14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4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4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47" s="6">
        <f>ACOMPANHAMENTO_05[[#This Row],[QUANT]]</f>
        <v>0</v>
      </c>
    </row>
    <row r="148" spans="2:16" s="6" customFormat="1" ht="12.75" x14ac:dyDescent="0.2">
      <c r="B148" s="6" t="str">
        <f>IF(ACOMPANHAMENTO_05[[#This Row],[MAT]]="","",COUNTA($C$8:C148))</f>
        <v/>
      </c>
      <c r="C148" s="3"/>
      <c r="D148" s="26" t="str">
        <f>IFERROR(VLOOKUP(ACOMPANHAMENTO_05[[#This Row],[MAT]],FUNCIONARIOS[],3,FALSE),"")</f>
        <v/>
      </c>
      <c r="E148" s="26" t="str">
        <f>IFERROR(VLOOKUP(ACOMPANHAMENTO_05[[#This Row],[MAT]],FUNCIONARIOS[],4,FALSE),"")</f>
        <v/>
      </c>
      <c r="F148" s="8"/>
      <c r="G148" s="7"/>
      <c r="H148" s="28" t="str">
        <f>IFERROR(VLOOKUP(ACOMPANHAMENTO_05[[#This Row],[COD.S]],TABELA_PRODUÇÃO[[COD]:[SERVIÇOS]],3,FALSE),"")</f>
        <v/>
      </c>
      <c r="I148" s="28" t="str">
        <f>IFERROR(VLOOKUP(ACOMPANHAMENTO_05[[#This Row],[COD.S]],TABELA_PRODUÇÃO[[COD]:[UND.]],4,FALSE),"")</f>
        <v/>
      </c>
      <c r="J148" s="8"/>
      <c r="K148" s="58"/>
      <c r="L148" s="9"/>
      <c r="M14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4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4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48" s="6">
        <f>ACOMPANHAMENTO_05[[#This Row],[QUANT]]</f>
        <v>0</v>
      </c>
    </row>
    <row r="149" spans="2:16" s="6" customFormat="1" ht="12.75" x14ac:dyDescent="0.2">
      <c r="B149" s="6" t="str">
        <f>IF(ACOMPANHAMENTO_05[[#This Row],[MAT]]="","",COUNTA($C$8:C149))</f>
        <v/>
      </c>
      <c r="C149" s="3"/>
      <c r="D149" s="26" t="str">
        <f>IFERROR(VLOOKUP(ACOMPANHAMENTO_05[[#This Row],[MAT]],FUNCIONARIOS[],3,FALSE),"")</f>
        <v/>
      </c>
      <c r="E149" s="26" t="str">
        <f>IFERROR(VLOOKUP(ACOMPANHAMENTO_05[[#This Row],[MAT]],FUNCIONARIOS[],4,FALSE),"")</f>
        <v/>
      </c>
      <c r="F149" s="8"/>
      <c r="G149" s="7"/>
      <c r="H149" s="28" t="str">
        <f>IFERROR(VLOOKUP(ACOMPANHAMENTO_05[[#This Row],[COD.S]],TABELA_PRODUÇÃO[[COD]:[SERVIÇOS]],3,FALSE),"")</f>
        <v/>
      </c>
      <c r="I149" s="28" t="str">
        <f>IFERROR(VLOOKUP(ACOMPANHAMENTO_05[[#This Row],[COD.S]],TABELA_PRODUÇÃO[[COD]:[UND.]],4,FALSE),"")</f>
        <v/>
      </c>
      <c r="J149" s="8"/>
      <c r="K149" s="58"/>
      <c r="L149" s="9"/>
      <c r="M14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4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4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49" s="6">
        <f>ACOMPANHAMENTO_05[[#This Row],[QUANT]]</f>
        <v>0</v>
      </c>
    </row>
    <row r="150" spans="2:16" s="6" customFormat="1" ht="12.75" x14ac:dyDescent="0.2">
      <c r="B150" s="6" t="str">
        <f>IF(ACOMPANHAMENTO_05[[#This Row],[MAT]]="","",COUNTA($C$8:C150))</f>
        <v/>
      </c>
      <c r="C150" s="3"/>
      <c r="D150" s="26" t="str">
        <f>IFERROR(VLOOKUP(ACOMPANHAMENTO_05[[#This Row],[MAT]],FUNCIONARIOS[],3,FALSE),"")</f>
        <v/>
      </c>
      <c r="E150" s="26" t="str">
        <f>IFERROR(VLOOKUP(ACOMPANHAMENTO_05[[#This Row],[MAT]],FUNCIONARIOS[],4,FALSE),"")</f>
        <v/>
      </c>
      <c r="F150" s="8"/>
      <c r="G150" s="7"/>
      <c r="H150" s="28" t="str">
        <f>IFERROR(VLOOKUP(ACOMPANHAMENTO_05[[#This Row],[COD.S]],TABELA_PRODUÇÃO[[COD]:[SERVIÇOS]],3,FALSE),"")</f>
        <v/>
      </c>
      <c r="I150" s="28" t="str">
        <f>IFERROR(VLOOKUP(ACOMPANHAMENTO_05[[#This Row],[COD.S]],TABELA_PRODUÇÃO[[COD]:[UND.]],4,FALSE),"")</f>
        <v/>
      </c>
      <c r="J150" s="8"/>
      <c r="K150" s="58"/>
      <c r="L150" s="9"/>
      <c r="M15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5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5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50" s="6">
        <f>ACOMPANHAMENTO_05[[#This Row],[QUANT]]</f>
        <v>0</v>
      </c>
    </row>
    <row r="151" spans="2:16" s="6" customFormat="1" ht="12.75" x14ac:dyDescent="0.2">
      <c r="B151" s="6" t="str">
        <f>IF(ACOMPANHAMENTO_05[[#This Row],[MAT]]="","",COUNTA($C$8:C151))</f>
        <v/>
      </c>
      <c r="C151" s="3"/>
      <c r="D151" s="26" t="str">
        <f>IFERROR(VLOOKUP(ACOMPANHAMENTO_05[[#This Row],[MAT]],FUNCIONARIOS[],3,FALSE),"")</f>
        <v/>
      </c>
      <c r="E151" s="26" t="str">
        <f>IFERROR(VLOOKUP(ACOMPANHAMENTO_05[[#This Row],[MAT]],FUNCIONARIOS[],4,FALSE),"")</f>
        <v/>
      </c>
      <c r="F151" s="8"/>
      <c r="G151" s="7"/>
      <c r="H151" s="28" t="str">
        <f>IFERROR(VLOOKUP(ACOMPANHAMENTO_05[[#This Row],[COD.S]],TABELA_PRODUÇÃO[[COD]:[SERVIÇOS]],3,FALSE),"")</f>
        <v/>
      </c>
      <c r="I151" s="28" t="str">
        <f>IFERROR(VLOOKUP(ACOMPANHAMENTO_05[[#This Row],[COD.S]],TABELA_PRODUÇÃO[[COD]:[UND.]],4,FALSE),"")</f>
        <v/>
      </c>
      <c r="J151" s="8"/>
      <c r="K151" s="58"/>
      <c r="L151" s="9"/>
      <c r="M15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5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5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51" s="6">
        <f>ACOMPANHAMENTO_05[[#This Row],[QUANT]]</f>
        <v>0</v>
      </c>
    </row>
    <row r="152" spans="2:16" s="6" customFormat="1" ht="12.75" x14ac:dyDescent="0.2">
      <c r="B152" s="6" t="str">
        <f>IF(ACOMPANHAMENTO_05[[#This Row],[MAT]]="","",COUNTA($C$8:C152))</f>
        <v/>
      </c>
      <c r="C152" s="3"/>
      <c r="D152" s="26" t="str">
        <f>IFERROR(VLOOKUP(ACOMPANHAMENTO_05[[#This Row],[MAT]],FUNCIONARIOS[],3,FALSE),"")</f>
        <v/>
      </c>
      <c r="E152" s="26" t="str">
        <f>IFERROR(VLOOKUP(ACOMPANHAMENTO_05[[#This Row],[MAT]],FUNCIONARIOS[],4,FALSE),"")</f>
        <v/>
      </c>
      <c r="F152" s="8"/>
      <c r="G152" s="7"/>
      <c r="H152" s="28" t="str">
        <f>IFERROR(VLOOKUP(ACOMPANHAMENTO_05[[#This Row],[COD.S]],TABELA_PRODUÇÃO[[COD]:[SERVIÇOS]],3,FALSE),"")</f>
        <v/>
      </c>
      <c r="I152" s="28" t="str">
        <f>IFERROR(VLOOKUP(ACOMPANHAMENTO_05[[#This Row],[COD.S]],TABELA_PRODUÇÃO[[COD]:[UND.]],4,FALSE),"")</f>
        <v/>
      </c>
      <c r="J152" s="8"/>
      <c r="K152" s="58"/>
      <c r="L152" s="9"/>
      <c r="M15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5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5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52" s="6">
        <f>ACOMPANHAMENTO_05[[#This Row],[QUANT]]</f>
        <v>0</v>
      </c>
    </row>
    <row r="153" spans="2:16" s="6" customFormat="1" ht="12.75" x14ac:dyDescent="0.2">
      <c r="B153" s="6" t="str">
        <f>IF(ACOMPANHAMENTO_05[[#This Row],[MAT]]="","",COUNTA($C$8:C153))</f>
        <v/>
      </c>
      <c r="C153" s="3"/>
      <c r="D153" s="26" t="str">
        <f>IFERROR(VLOOKUP(ACOMPANHAMENTO_05[[#This Row],[MAT]],FUNCIONARIOS[],3,FALSE),"")</f>
        <v/>
      </c>
      <c r="E153" s="26" t="str">
        <f>IFERROR(VLOOKUP(ACOMPANHAMENTO_05[[#This Row],[MAT]],FUNCIONARIOS[],4,FALSE),"")</f>
        <v/>
      </c>
      <c r="F153" s="8"/>
      <c r="G153" s="7"/>
      <c r="H153" s="28" t="str">
        <f>IFERROR(VLOOKUP(ACOMPANHAMENTO_05[[#This Row],[COD.S]],TABELA_PRODUÇÃO[[COD]:[SERVIÇOS]],3,FALSE),"")</f>
        <v/>
      </c>
      <c r="I153" s="28" t="str">
        <f>IFERROR(VLOOKUP(ACOMPANHAMENTO_05[[#This Row],[COD.S]],TABELA_PRODUÇÃO[[COD]:[UND.]],4,FALSE),"")</f>
        <v/>
      </c>
      <c r="J153" s="8"/>
      <c r="K153" s="58"/>
      <c r="L153" s="9"/>
      <c r="M15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5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5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53" s="6">
        <f>ACOMPANHAMENTO_05[[#This Row],[QUANT]]</f>
        <v>0</v>
      </c>
    </row>
    <row r="154" spans="2:16" s="6" customFormat="1" ht="12.75" x14ac:dyDescent="0.2">
      <c r="B154" s="6" t="str">
        <f>IF(ACOMPANHAMENTO_05[[#This Row],[MAT]]="","",COUNTA($C$8:C154))</f>
        <v/>
      </c>
      <c r="C154" s="3"/>
      <c r="D154" s="26" t="str">
        <f>IFERROR(VLOOKUP(ACOMPANHAMENTO_05[[#This Row],[MAT]],FUNCIONARIOS[],3,FALSE),"")</f>
        <v/>
      </c>
      <c r="E154" s="26" t="str">
        <f>IFERROR(VLOOKUP(ACOMPANHAMENTO_05[[#This Row],[MAT]],FUNCIONARIOS[],4,FALSE),"")</f>
        <v/>
      </c>
      <c r="F154" s="8"/>
      <c r="G154" s="7"/>
      <c r="H154" s="28" t="str">
        <f>IFERROR(VLOOKUP(ACOMPANHAMENTO_05[[#This Row],[COD.S]],TABELA_PRODUÇÃO[[COD]:[SERVIÇOS]],3,FALSE),"")</f>
        <v/>
      </c>
      <c r="I154" s="28" t="str">
        <f>IFERROR(VLOOKUP(ACOMPANHAMENTO_05[[#This Row],[COD.S]],TABELA_PRODUÇÃO[[COD]:[UND.]],4,FALSE),"")</f>
        <v/>
      </c>
      <c r="J154" s="8"/>
      <c r="K154" s="58"/>
      <c r="L154" s="9"/>
      <c r="M15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5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5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54" s="6">
        <f>ACOMPANHAMENTO_05[[#This Row],[QUANT]]</f>
        <v>0</v>
      </c>
    </row>
    <row r="155" spans="2:16" s="6" customFormat="1" ht="12.75" x14ac:dyDescent="0.2">
      <c r="B155" s="6" t="str">
        <f>IF(ACOMPANHAMENTO_05[[#This Row],[MAT]]="","",COUNTA($C$8:C155))</f>
        <v/>
      </c>
      <c r="C155" s="3"/>
      <c r="D155" s="26" t="str">
        <f>IFERROR(VLOOKUP(ACOMPANHAMENTO_05[[#This Row],[MAT]],FUNCIONARIOS[],3,FALSE),"")</f>
        <v/>
      </c>
      <c r="E155" s="26" t="str">
        <f>IFERROR(VLOOKUP(ACOMPANHAMENTO_05[[#This Row],[MAT]],FUNCIONARIOS[],4,FALSE),"")</f>
        <v/>
      </c>
      <c r="F155" s="8"/>
      <c r="G155" s="7"/>
      <c r="H155" s="28" t="str">
        <f>IFERROR(VLOOKUP(ACOMPANHAMENTO_05[[#This Row],[COD.S]],TABELA_PRODUÇÃO[[COD]:[SERVIÇOS]],3,FALSE),"")</f>
        <v/>
      </c>
      <c r="I155" s="28" t="str">
        <f>IFERROR(VLOOKUP(ACOMPANHAMENTO_05[[#This Row],[COD.S]],TABELA_PRODUÇÃO[[COD]:[UND.]],4,FALSE),"")</f>
        <v/>
      </c>
      <c r="J155" s="8"/>
      <c r="K155" s="58"/>
      <c r="L155" s="9"/>
      <c r="M15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5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5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55" s="6">
        <f>ACOMPANHAMENTO_05[[#This Row],[QUANT]]</f>
        <v>0</v>
      </c>
    </row>
    <row r="156" spans="2:16" s="6" customFormat="1" ht="12.75" x14ac:dyDescent="0.2">
      <c r="B156" s="6" t="str">
        <f>IF(ACOMPANHAMENTO_05[[#This Row],[MAT]]="","",COUNTA($C$8:C156))</f>
        <v/>
      </c>
      <c r="C156" s="3"/>
      <c r="D156" s="26" t="str">
        <f>IFERROR(VLOOKUP(ACOMPANHAMENTO_05[[#This Row],[MAT]],FUNCIONARIOS[],3,FALSE),"")</f>
        <v/>
      </c>
      <c r="E156" s="26" t="str">
        <f>IFERROR(VLOOKUP(ACOMPANHAMENTO_05[[#This Row],[MAT]],FUNCIONARIOS[],4,FALSE),"")</f>
        <v/>
      </c>
      <c r="F156" s="8"/>
      <c r="G156" s="7"/>
      <c r="H156" s="28" t="str">
        <f>IFERROR(VLOOKUP(ACOMPANHAMENTO_05[[#This Row],[COD.S]],TABELA_PRODUÇÃO[[COD]:[SERVIÇOS]],3,FALSE),"")</f>
        <v/>
      </c>
      <c r="I156" s="28" t="str">
        <f>IFERROR(VLOOKUP(ACOMPANHAMENTO_05[[#This Row],[COD.S]],TABELA_PRODUÇÃO[[COD]:[UND.]],4,FALSE),"")</f>
        <v/>
      </c>
      <c r="J156" s="8"/>
      <c r="K156" s="58"/>
      <c r="L156" s="9"/>
      <c r="M15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5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5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56" s="6">
        <f>ACOMPANHAMENTO_05[[#This Row],[QUANT]]</f>
        <v>0</v>
      </c>
    </row>
    <row r="157" spans="2:16" s="6" customFormat="1" ht="12.75" x14ac:dyDescent="0.2">
      <c r="B157" s="6" t="str">
        <f>IF(ACOMPANHAMENTO_05[[#This Row],[MAT]]="","",COUNTA($C$8:C157))</f>
        <v/>
      </c>
      <c r="C157" s="3"/>
      <c r="D157" s="26" t="str">
        <f>IFERROR(VLOOKUP(ACOMPANHAMENTO_05[[#This Row],[MAT]],FUNCIONARIOS[],3,FALSE),"")</f>
        <v/>
      </c>
      <c r="E157" s="26" t="str">
        <f>IFERROR(VLOOKUP(ACOMPANHAMENTO_05[[#This Row],[MAT]],FUNCIONARIOS[],4,FALSE),"")</f>
        <v/>
      </c>
      <c r="F157" s="8"/>
      <c r="G157" s="7"/>
      <c r="H157" s="28" t="str">
        <f>IFERROR(VLOOKUP(ACOMPANHAMENTO_05[[#This Row],[COD.S]],TABELA_PRODUÇÃO[[COD]:[SERVIÇOS]],3,FALSE),"")</f>
        <v/>
      </c>
      <c r="I157" s="28" t="str">
        <f>IFERROR(VLOOKUP(ACOMPANHAMENTO_05[[#This Row],[COD.S]],TABELA_PRODUÇÃO[[COD]:[UND.]],4,FALSE),"")</f>
        <v/>
      </c>
      <c r="J157" s="8"/>
      <c r="K157" s="58"/>
      <c r="L157" s="9"/>
      <c r="M15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5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5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57" s="6">
        <f>ACOMPANHAMENTO_05[[#This Row],[QUANT]]</f>
        <v>0</v>
      </c>
    </row>
    <row r="158" spans="2:16" s="6" customFormat="1" ht="12.75" x14ac:dyDescent="0.2">
      <c r="B158" s="6" t="str">
        <f>IF(ACOMPANHAMENTO_05[[#This Row],[MAT]]="","",COUNTA($C$8:C158))</f>
        <v/>
      </c>
      <c r="C158" s="3"/>
      <c r="D158" s="26" t="str">
        <f>IFERROR(VLOOKUP(ACOMPANHAMENTO_05[[#This Row],[MAT]],FUNCIONARIOS[],3,FALSE),"")</f>
        <v/>
      </c>
      <c r="E158" s="26" t="str">
        <f>IFERROR(VLOOKUP(ACOMPANHAMENTO_05[[#This Row],[MAT]],FUNCIONARIOS[],4,FALSE),"")</f>
        <v/>
      </c>
      <c r="F158" s="8"/>
      <c r="G158" s="7"/>
      <c r="H158" s="28" t="str">
        <f>IFERROR(VLOOKUP(ACOMPANHAMENTO_05[[#This Row],[COD.S]],TABELA_PRODUÇÃO[[COD]:[SERVIÇOS]],3,FALSE),"")</f>
        <v/>
      </c>
      <c r="I158" s="28" t="str">
        <f>IFERROR(VLOOKUP(ACOMPANHAMENTO_05[[#This Row],[COD.S]],TABELA_PRODUÇÃO[[COD]:[UND.]],4,FALSE),"")</f>
        <v/>
      </c>
      <c r="J158" s="8"/>
      <c r="K158" s="58"/>
      <c r="L158" s="9"/>
      <c r="M15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5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5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58" s="6">
        <f>ACOMPANHAMENTO_05[[#This Row],[QUANT]]</f>
        <v>0</v>
      </c>
    </row>
    <row r="159" spans="2:16" s="6" customFormat="1" ht="12.75" x14ac:dyDescent="0.2">
      <c r="B159" s="6" t="str">
        <f>IF(ACOMPANHAMENTO_05[[#This Row],[MAT]]="","",COUNTA($C$8:C159))</f>
        <v/>
      </c>
      <c r="C159" s="3"/>
      <c r="D159" s="26" t="str">
        <f>IFERROR(VLOOKUP(ACOMPANHAMENTO_05[[#This Row],[MAT]],FUNCIONARIOS[],3,FALSE),"")</f>
        <v/>
      </c>
      <c r="E159" s="26" t="str">
        <f>IFERROR(VLOOKUP(ACOMPANHAMENTO_05[[#This Row],[MAT]],FUNCIONARIOS[],4,FALSE),"")</f>
        <v/>
      </c>
      <c r="F159" s="8"/>
      <c r="G159" s="7"/>
      <c r="H159" s="28" t="str">
        <f>IFERROR(VLOOKUP(ACOMPANHAMENTO_05[[#This Row],[COD.S]],TABELA_PRODUÇÃO[[COD]:[SERVIÇOS]],3,FALSE),"")</f>
        <v/>
      </c>
      <c r="I159" s="28" t="str">
        <f>IFERROR(VLOOKUP(ACOMPANHAMENTO_05[[#This Row],[COD.S]],TABELA_PRODUÇÃO[[COD]:[UND.]],4,FALSE),"")</f>
        <v/>
      </c>
      <c r="J159" s="8"/>
      <c r="K159" s="58"/>
      <c r="L159" s="9"/>
      <c r="M15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5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5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59" s="6">
        <f>ACOMPANHAMENTO_05[[#This Row],[QUANT]]</f>
        <v>0</v>
      </c>
    </row>
    <row r="160" spans="2:16" s="6" customFormat="1" ht="12.75" x14ac:dyDescent="0.2">
      <c r="B160" s="6" t="str">
        <f>IF(ACOMPANHAMENTO_05[[#This Row],[MAT]]="","",COUNTA($C$8:C160))</f>
        <v/>
      </c>
      <c r="C160" s="3"/>
      <c r="D160" s="26" t="str">
        <f>IFERROR(VLOOKUP(ACOMPANHAMENTO_05[[#This Row],[MAT]],FUNCIONARIOS[],3,FALSE),"")</f>
        <v/>
      </c>
      <c r="E160" s="26" t="str">
        <f>IFERROR(VLOOKUP(ACOMPANHAMENTO_05[[#This Row],[MAT]],FUNCIONARIOS[],4,FALSE),"")</f>
        <v/>
      </c>
      <c r="F160" s="8"/>
      <c r="G160" s="7"/>
      <c r="H160" s="28" t="str">
        <f>IFERROR(VLOOKUP(ACOMPANHAMENTO_05[[#This Row],[COD.S]],TABELA_PRODUÇÃO[[COD]:[SERVIÇOS]],3,FALSE),"")</f>
        <v/>
      </c>
      <c r="I160" s="28" t="str">
        <f>IFERROR(VLOOKUP(ACOMPANHAMENTO_05[[#This Row],[COD.S]],TABELA_PRODUÇÃO[[COD]:[UND.]],4,FALSE),"")</f>
        <v/>
      </c>
      <c r="J160" s="8"/>
      <c r="K160" s="58"/>
      <c r="L160" s="9"/>
      <c r="M16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6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6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60" s="6">
        <f>ACOMPANHAMENTO_05[[#This Row],[QUANT]]</f>
        <v>0</v>
      </c>
    </row>
    <row r="161" spans="2:16" s="6" customFormat="1" ht="12.75" x14ac:dyDescent="0.2">
      <c r="B161" s="6" t="str">
        <f>IF(ACOMPANHAMENTO_05[[#This Row],[MAT]]="","",COUNTA($C$8:C161))</f>
        <v/>
      </c>
      <c r="C161" s="3"/>
      <c r="D161" s="26" t="str">
        <f>IFERROR(VLOOKUP(ACOMPANHAMENTO_05[[#This Row],[MAT]],FUNCIONARIOS[],3,FALSE),"")</f>
        <v/>
      </c>
      <c r="E161" s="26" t="str">
        <f>IFERROR(VLOOKUP(ACOMPANHAMENTO_05[[#This Row],[MAT]],FUNCIONARIOS[],4,FALSE),"")</f>
        <v/>
      </c>
      <c r="F161" s="8"/>
      <c r="G161" s="7"/>
      <c r="H161" s="28" t="str">
        <f>IFERROR(VLOOKUP(ACOMPANHAMENTO_05[[#This Row],[COD.S]],TABELA_PRODUÇÃO[[COD]:[SERVIÇOS]],3,FALSE),"")</f>
        <v/>
      </c>
      <c r="I161" s="28" t="str">
        <f>IFERROR(VLOOKUP(ACOMPANHAMENTO_05[[#This Row],[COD.S]],TABELA_PRODUÇÃO[[COD]:[UND.]],4,FALSE),"")</f>
        <v/>
      </c>
      <c r="J161" s="8"/>
      <c r="K161" s="58"/>
      <c r="L161" s="9"/>
      <c r="M16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6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6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61" s="6">
        <f>ACOMPANHAMENTO_05[[#This Row],[QUANT]]</f>
        <v>0</v>
      </c>
    </row>
    <row r="162" spans="2:16" s="6" customFormat="1" ht="12.75" x14ac:dyDescent="0.2">
      <c r="B162" s="6" t="str">
        <f>IF(ACOMPANHAMENTO_05[[#This Row],[MAT]]="","",COUNTA($C$8:C162))</f>
        <v/>
      </c>
      <c r="C162" s="3"/>
      <c r="D162" s="26" t="str">
        <f>IFERROR(VLOOKUP(ACOMPANHAMENTO_05[[#This Row],[MAT]],FUNCIONARIOS[],3,FALSE),"")</f>
        <v/>
      </c>
      <c r="E162" s="26" t="str">
        <f>IFERROR(VLOOKUP(ACOMPANHAMENTO_05[[#This Row],[MAT]],FUNCIONARIOS[],4,FALSE),"")</f>
        <v/>
      </c>
      <c r="F162" s="8"/>
      <c r="G162" s="7"/>
      <c r="H162" s="28" t="str">
        <f>IFERROR(VLOOKUP(ACOMPANHAMENTO_05[[#This Row],[COD.S]],TABELA_PRODUÇÃO[[COD]:[SERVIÇOS]],3,FALSE),"")</f>
        <v/>
      </c>
      <c r="I162" s="28" t="str">
        <f>IFERROR(VLOOKUP(ACOMPANHAMENTO_05[[#This Row],[COD.S]],TABELA_PRODUÇÃO[[COD]:[UND.]],4,FALSE),"")</f>
        <v/>
      </c>
      <c r="J162" s="8"/>
      <c r="K162" s="58"/>
      <c r="L162" s="9"/>
      <c r="M16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6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6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62" s="6">
        <f>ACOMPANHAMENTO_05[[#This Row],[QUANT]]</f>
        <v>0</v>
      </c>
    </row>
    <row r="163" spans="2:16" s="6" customFormat="1" ht="12.75" x14ac:dyDescent="0.2">
      <c r="B163" s="6" t="str">
        <f>IF(ACOMPANHAMENTO_05[[#This Row],[MAT]]="","",COUNTA($C$8:C163))</f>
        <v/>
      </c>
      <c r="C163" s="3"/>
      <c r="D163" s="26" t="str">
        <f>IFERROR(VLOOKUP(ACOMPANHAMENTO_05[[#This Row],[MAT]],FUNCIONARIOS[],3,FALSE),"")</f>
        <v/>
      </c>
      <c r="E163" s="26" t="str">
        <f>IFERROR(VLOOKUP(ACOMPANHAMENTO_05[[#This Row],[MAT]],FUNCIONARIOS[],4,FALSE),"")</f>
        <v/>
      </c>
      <c r="F163" s="8"/>
      <c r="G163" s="7"/>
      <c r="H163" s="28" t="str">
        <f>IFERROR(VLOOKUP(ACOMPANHAMENTO_05[[#This Row],[COD.S]],TABELA_PRODUÇÃO[[COD]:[SERVIÇOS]],3,FALSE),"")</f>
        <v/>
      </c>
      <c r="I163" s="28" t="str">
        <f>IFERROR(VLOOKUP(ACOMPANHAMENTO_05[[#This Row],[COD.S]],TABELA_PRODUÇÃO[[COD]:[UND.]],4,FALSE),"")</f>
        <v/>
      </c>
      <c r="J163" s="8"/>
      <c r="K163" s="58"/>
      <c r="L163" s="9"/>
      <c r="M16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6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6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63" s="6">
        <f>ACOMPANHAMENTO_05[[#This Row],[QUANT]]</f>
        <v>0</v>
      </c>
    </row>
    <row r="164" spans="2:16" s="6" customFormat="1" ht="12.75" x14ac:dyDescent="0.2">
      <c r="B164" s="6" t="str">
        <f>IF(ACOMPANHAMENTO_05[[#This Row],[MAT]]="","",COUNTA($C$8:C164))</f>
        <v/>
      </c>
      <c r="C164" s="3"/>
      <c r="D164" s="26" t="str">
        <f>IFERROR(VLOOKUP(ACOMPANHAMENTO_05[[#This Row],[MAT]],FUNCIONARIOS[],3,FALSE),"")</f>
        <v/>
      </c>
      <c r="E164" s="26" t="str">
        <f>IFERROR(VLOOKUP(ACOMPANHAMENTO_05[[#This Row],[MAT]],FUNCIONARIOS[],4,FALSE),"")</f>
        <v/>
      </c>
      <c r="F164" s="8"/>
      <c r="G164" s="7"/>
      <c r="H164" s="28" t="str">
        <f>IFERROR(VLOOKUP(ACOMPANHAMENTO_05[[#This Row],[COD.S]],TABELA_PRODUÇÃO[[COD]:[SERVIÇOS]],3,FALSE),"")</f>
        <v/>
      </c>
      <c r="I164" s="28" t="str">
        <f>IFERROR(VLOOKUP(ACOMPANHAMENTO_05[[#This Row],[COD.S]],TABELA_PRODUÇÃO[[COD]:[UND.]],4,FALSE),"")</f>
        <v/>
      </c>
      <c r="J164" s="8"/>
      <c r="K164" s="58"/>
      <c r="L164" s="9"/>
      <c r="M16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6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6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64" s="6">
        <f>ACOMPANHAMENTO_05[[#This Row],[QUANT]]</f>
        <v>0</v>
      </c>
    </row>
    <row r="165" spans="2:16" s="6" customFormat="1" ht="12.75" x14ac:dyDescent="0.2">
      <c r="B165" s="6" t="str">
        <f>IF(ACOMPANHAMENTO_05[[#This Row],[MAT]]="","",COUNTA($C$8:C165))</f>
        <v/>
      </c>
      <c r="C165" s="3"/>
      <c r="D165" s="26" t="str">
        <f>IFERROR(VLOOKUP(ACOMPANHAMENTO_05[[#This Row],[MAT]],FUNCIONARIOS[],3,FALSE),"")</f>
        <v/>
      </c>
      <c r="E165" s="26" t="str">
        <f>IFERROR(VLOOKUP(ACOMPANHAMENTO_05[[#This Row],[MAT]],FUNCIONARIOS[],4,FALSE),"")</f>
        <v/>
      </c>
      <c r="F165" s="8"/>
      <c r="G165" s="7"/>
      <c r="H165" s="28" t="str">
        <f>IFERROR(VLOOKUP(ACOMPANHAMENTO_05[[#This Row],[COD.S]],TABELA_PRODUÇÃO[[COD]:[SERVIÇOS]],3,FALSE),"")</f>
        <v/>
      </c>
      <c r="I165" s="28" t="str">
        <f>IFERROR(VLOOKUP(ACOMPANHAMENTO_05[[#This Row],[COD.S]],TABELA_PRODUÇÃO[[COD]:[UND.]],4,FALSE),"")</f>
        <v/>
      </c>
      <c r="J165" s="8"/>
      <c r="K165" s="58"/>
      <c r="L165" s="9"/>
      <c r="M16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6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6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65" s="6">
        <f>ACOMPANHAMENTO_05[[#This Row],[QUANT]]</f>
        <v>0</v>
      </c>
    </row>
    <row r="166" spans="2:16" s="6" customFormat="1" ht="12.75" x14ac:dyDescent="0.2">
      <c r="B166" s="6" t="str">
        <f>IF(ACOMPANHAMENTO_05[[#This Row],[MAT]]="","",COUNTA($C$8:C166))</f>
        <v/>
      </c>
      <c r="C166" s="3"/>
      <c r="D166" s="26" t="str">
        <f>IFERROR(VLOOKUP(ACOMPANHAMENTO_05[[#This Row],[MAT]],FUNCIONARIOS[],3,FALSE),"")</f>
        <v/>
      </c>
      <c r="E166" s="26" t="str">
        <f>IFERROR(VLOOKUP(ACOMPANHAMENTO_05[[#This Row],[MAT]],FUNCIONARIOS[],4,FALSE),"")</f>
        <v/>
      </c>
      <c r="F166" s="8"/>
      <c r="G166" s="7"/>
      <c r="H166" s="28" t="str">
        <f>IFERROR(VLOOKUP(ACOMPANHAMENTO_05[[#This Row],[COD.S]],TABELA_PRODUÇÃO[[COD]:[SERVIÇOS]],3,FALSE),"")</f>
        <v/>
      </c>
      <c r="I166" s="28" t="str">
        <f>IFERROR(VLOOKUP(ACOMPANHAMENTO_05[[#This Row],[COD.S]],TABELA_PRODUÇÃO[[COD]:[UND.]],4,FALSE),"")</f>
        <v/>
      </c>
      <c r="J166" s="8"/>
      <c r="K166" s="58"/>
      <c r="L166" s="9"/>
      <c r="M16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6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6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66" s="6">
        <f>ACOMPANHAMENTO_05[[#This Row],[QUANT]]</f>
        <v>0</v>
      </c>
    </row>
    <row r="167" spans="2:16" s="6" customFormat="1" ht="12.75" x14ac:dyDescent="0.2">
      <c r="B167" s="6" t="str">
        <f>IF(ACOMPANHAMENTO_05[[#This Row],[MAT]]="","",COUNTA($C$8:C167))</f>
        <v/>
      </c>
      <c r="C167" s="3"/>
      <c r="D167" s="26" t="str">
        <f>IFERROR(VLOOKUP(ACOMPANHAMENTO_05[[#This Row],[MAT]],FUNCIONARIOS[],3,FALSE),"")</f>
        <v/>
      </c>
      <c r="E167" s="26" t="str">
        <f>IFERROR(VLOOKUP(ACOMPANHAMENTO_05[[#This Row],[MAT]],FUNCIONARIOS[],4,FALSE),"")</f>
        <v/>
      </c>
      <c r="F167" s="8"/>
      <c r="G167" s="7"/>
      <c r="H167" s="28" t="str">
        <f>IFERROR(VLOOKUP(ACOMPANHAMENTO_05[[#This Row],[COD.S]],TABELA_PRODUÇÃO[[COD]:[SERVIÇOS]],3,FALSE),"")</f>
        <v/>
      </c>
      <c r="I167" s="28" t="str">
        <f>IFERROR(VLOOKUP(ACOMPANHAMENTO_05[[#This Row],[COD.S]],TABELA_PRODUÇÃO[[COD]:[UND.]],4,FALSE),"")</f>
        <v/>
      </c>
      <c r="J167" s="8"/>
      <c r="K167" s="58"/>
      <c r="L167" s="9"/>
      <c r="M16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6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6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67" s="6">
        <f>ACOMPANHAMENTO_05[[#This Row],[QUANT]]</f>
        <v>0</v>
      </c>
    </row>
    <row r="168" spans="2:16" s="6" customFormat="1" ht="12.75" x14ac:dyDescent="0.2">
      <c r="B168" s="6" t="str">
        <f>IF(ACOMPANHAMENTO_05[[#This Row],[MAT]]="","",COUNTA($C$8:C168))</f>
        <v/>
      </c>
      <c r="C168" s="3"/>
      <c r="D168" s="26" t="str">
        <f>IFERROR(VLOOKUP(ACOMPANHAMENTO_05[[#This Row],[MAT]],FUNCIONARIOS[],3,FALSE),"")</f>
        <v/>
      </c>
      <c r="E168" s="26" t="str">
        <f>IFERROR(VLOOKUP(ACOMPANHAMENTO_05[[#This Row],[MAT]],FUNCIONARIOS[],4,FALSE),"")</f>
        <v/>
      </c>
      <c r="F168" s="8"/>
      <c r="G168" s="7"/>
      <c r="H168" s="28" t="str">
        <f>IFERROR(VLOOKUP(ACOMPANHAMENTO_05[[#This Row],[COD.S]],TABELA_PRODUÇÃO[[COD]:[SERVIÇOS]],3,FALSE),"")</f>
        <v/>
      </c>
      <c r="I168" s="28" t="str">
        <f>IFERROR(VLOOKUP(ACOMPANHAMENTO_05[[#This Row],[COD.S]],TABELA_PRODUÇÃO[[COD]:[UND.]],4,FALSE),"")</f>
        <v/>
      </c>
      <c r="J168" s="8"/>
      <c r="K168" s="58"/>
      <c r="L168" s="9"/>
      <c r="M16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6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6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68" s="6">
        <f>ACOMPANHAMENTO_05[[#This Row],[QUANT]]</f>
        <v>0</v>
      </c>
    </row>
    <row r="169" spans="2:16" s="6" customFormat="1" ht="12.75" x14ac:dyDescent="0.2">
      <c r="B169" s="6" t="str">
        <f>IF(ACOMPANHAMENTO_05[[#This Row],[MAT]]="","",COUNTA($C$8:C169))</f>
        <v/>
      </c>
      <c r="C169" s="3"/>
      <c r="D169" s="26" t="str">
        <f>IFERROR(VLOOKUP(ACOMPANHAMENTO_05[[#This Row],[MAT]],FUNCIONARIOS[],3,FALSE),"")</f>
        <v/>
      </c>
      <c r="E169" s="26" t="str">
        <f>IFERROR(VLOOKUP(ACOMPANHAMENTO_05[[#This Row],[MAT]],FUNCIONARIOS[],4,FALSE),"")</f>
        <v/>
      </c>
      <c r="F169" s="8"/>
      <c r="G169" s="7"/>
      <c r="H169" s="28" t="str">
        <f>IFERROR(VLOOKUP(ACOMPANHAMENTO_05[[#This Row],[COD.S]],TABELA_PRODUÇÃO[[COD]:[SERVIÇOS]],3,FALSE),"")</f>
        <v/>
      </c>
      <c r="I169" s="28" t="str">
        <f>IFERROR(VLOOKUP(ACOMPANHAMENTO_05[[#This Row],[COD.S]],TABELA_PRODUÇÃO[[COD]:[UND.]],4,FALSE),"")</f>
        <v/>
      </c>
      <c r="J169" s="8"/>
      <c r="K169" s="58"/>
      <c r="L169" s="9"/>
      <c r="M16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6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6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69" s="6">
        <f>ACOMPANHAMENTO_05[[#This Row],[QUANT]]</f>
        <v>0</v>
      </c>
    </row>
    <row r="170" spans="2:16" s="6" customFormat="1" ht="12.75" x14ac:dyDescent="0.2">
      <c r="B170" s="6" t="str">
        <f>IF(ACOMPANHAMENTO_05[[#This Row],[MAT]]="","",COUNTA($C$8:C170))</f>
        <v/>
      </c>
      <c r="C170" s="3"/>
      <c r="D170" s="26" t="str">
        <f>IFERROR(VLOOKUP(ACOMPANHAMENTO_05[[#This Row],[MAT]],FUNCIONARIOS[],3,FALSE),"")</f>
        <v/>
      </c>
      <c r="E170" s="26" t="str">
        <f>IFERROR(VLOOKUP(ACOMPANHAMENTO_05[[#This Row],[MAT]],FUNCIONARIOS[],4,FALSE),"")</f>
        <v/>
      </c>
      <c r="F170" s="8"/>
      <c r="G170" s="7"/>
      <c r="H170" s="28" t="str">
        <f>IFERROR(VLOOKUP(ACOMPANHAMENTO_05[[#This Row],[COD.S]],TABELA_PRODUÇÃO[[COD]:[SERVIÇOS]],3,FALSE),"")</f>
        <v/>
      </c>
      <c r="I170" s="28" t="str">
        <f>IFERROR(VLOOKUP(ACOMPANHAMENTO_05[[#This Row],[COD.S]],TABELA_PRODUÇÃO[[COD]:[UND.]],4,FALSE),"")</f>
        <v/>
      </c>
      <c r="J170" s="8"/>
      <c r="K170" s="58"/>
      <c r="L170" s="9"/>
      <c r="M17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7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7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70" s="6">
        <f>ACOMPANHAMENTO_05[[#This Row],[QUANT]]</f>
        <v>0</v>
      </c>
    </row>
    <row r="171" spans="2:16" s="6" customFormat="1" ht="12.75" x14ac:dyDescent="0.2">
      <c r="B171" s="6" t="str">
        <f>IF(ACOMPANHAMENTO_05[[#This Row],[MAT]]="","",COUNTA($C$8:C171))</f>
        <v/>
      </c>
      <c r="C171" s="3"/>
      <c r="D171" s="26" t="str">
        <f>IFERROR(VLOOKUP(ACOMPANHAMENTO_05[[#This Row],[MAT]],FUNCIONARIOS[],3,FALSE),"")</f>
        <v/>
      </c>
      <c r="E171" s="26" t="str">
        <f>IFERROR(VLOOKUP(ACOMPANHAMENTO_05[[#This Row],[MAT]],FUNCIONARIOS[],4,FALSE),"")</f>
        <v/>
      </c>
      <c r="F171" s="8"/>
      <c r="G171" s="7"/>
      <c r="H171" s="28" t="str">
        <f>IFERROR(VLOOKUP(ACOMPANHAMENTO_05[[#This Row],[COD.S]],TABELA_PRODUÇÃO[[COD]:[SERVIÇOS]],3,FALSE),"")</f>
        <v/>
      </c>
      <c r="I171" s="28" t="str">
        <f>IFERROR(VLOOKUP(ACOMPANHAMENTO_05[[#This Row],[COD.S]],TABELA_PRODUÇÃO[[COD]:[UND.]],4,FALSE),"")</f>
        <v/>
      </c>
      <c r="J171" s="8"/>
      <c r="K171" s="58"/>
      <c r="L171" s="9"/>
      <c r="M17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7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7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71" s="6">
        <f>ACOMPANHAMENTO_05[[#This Row],[QUANT]]</f>
        <v>0</v>
      </c>
    </row>
    <row r="172" spans="2:16" s="6" customFormat="1" ht="12.75" x14ac:dyDescent="0.2">
      <c r="B172" s="6" t="str">
        <f>IF(ACOMPANHAMENTO_05[[#This Row],[MAT]]="","",COUNTA($C$8:C172))</f>
        <v/>
      </c>
      <c r="C172" s="3"/>
      <c r="D172" s="26" t="str">
        <f>IFERROR(VLOOKUP(ACOMPANHAMENTO_05[[#This Row],[MAT]],FUNCIONARIOS[],3,FALSE),"")</f>
        <v/>
      </c>
      <c r="E172" s="26" t="str">
        <f>IFERROR(VLOOKUP(ACOMPANHAMENTO_05[[#This Row],[MAT]],FUNCIONARIOS[],4,FALSE),"")</f>
        <v/>
      </c>
      <c r="F172" s="8"/>
      <c r="G172" s="7"/>
      <c r="H172" s="28" t="str">
        <f>IFERROR(VLOOKUP(ACOMPANHAMENTO_05[[#This Row],[COD.S]],TABELA_PRODUÇÃO[[COD]:[SERVIÇOS]],3,FALSE),"")</f>
        <v/>
      </c>
      <c r="I172" s="28" t="str">
        <f>IFERROR(VLOOKUP(ACOMPANHAMENTO_05[[#This Row],[COD.S]],TABELA_PRODUÇÃO[[COD]:[UND.]],4,FALSE),"")</f>
        <v/>
      </c>
      <c r="J172" s="8"/>
      <c r="K172" s="58"/>
      <c r="L172" s="9"/>
      <c r="M17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7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7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72" s="6">
        <f>ACOMPANHAMENTO_05[[#This Row],[QUANT]]</f>
        <v>0</v>
      </c>
    </row>
    <row r="173" spans="2:16" s="6" customFormat="1" ht="12.75" x14ac:dyDescent="0.2">
      <c r="B173" s="6" t="str">
        <f>IF(ACOMPANHAMENTO_05[[#This Row],[MAT]]="","",COUNTA($C$8:C173))</f>
        <v/>
      </c>
      <c r="C173" s="3"/>
      <c r="D173" s="26" t="str">
        <f>IFERROR(VLOOKUP(ACOMPANHAMENTO_05[[#This Row],[MAT]],FUNCIONARIOS[],3,FALSE),"")</f>
        <v/>
      </c>
      <c r="E173" s="26" t="str">
        <f>IFERROR(VLOOKUP(ACOMPANHAMENTO_05[[#This Row],[MAT]],FUNCIONARIOS[],4,FALSE),"")</f>
        <v/>
      </c>
      <c r="F173" s="8"/>
      <c r="G173" s="7"/>
      <c r="H173" s="28" t="str">
        <f>IFERROR(VLOOKUP(ACOMPANHAMENTO_05[[#This Row],[COD.S]],TABELA_PRODUÇÃO[[COD]:[SERVIÇOS]],3,FALSE),"")</f>
        <v/>
      </c>
      <c r="I173" s="28" t="str">
        <f>IFERROR(VLOOKUP(ACOMPANHAMENTO_05[[#This Row],[COD.S]],TABELA_PRODUÇÃO[[COD]:[UND.]],4,FALSE),"")</f>
        <v/>
      </c>
      <c r="J173" s="8"/>
      <c r="K173" s="58"/>
      <c r="L173" s="9"/>
      <c r="M17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7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7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73" s="6">
        <f>ACOMPANHAMENTO_05[[#This Row],[QUANT]]</f>
        <v>0</v>
      </c>
    </row>
    <row r="174" spans="2:16" s="6" customFormat="1" ht="12.75" x14ac:dyDescent="0.2">
      <c r="B174" s="6" t="str">
        <f>IF(ACOMPANHAMENTO_05[[#This Row],[MAT]]="","",COUNTA($C$8:C174))</f>
        <v/>
      </c>
      <c r="C174" s="3"/>
      <c r="D174" s="26" t="str">
        <f>IFERROR(VLOOKUP(ACOMPANHAMENTO_05[[#This Row],[MAT]],FUNCIONARIOS[],3,FALSE),"")</f>
        <v/>
      </c>
      <c r="E174" s="26" t="str">
        <f>IFERROR(VLOOKUP(ACOMPANHAMENTO_05[[#This Row],[MAT]],FUNCIONARIOS[],4,FALSE),"")</f>
        <v/>
      </c>
      <c r="F174" s="8"/>
      <c r="G174" s="7"/>
      <c r="H174" s="28" t="str">
        <f>IFERROR(VLOOKUP(ACOMPANHAMENTO_05[[#This Row],[COD.S]],TABELA_PRODUÇÃO[[COD]:[SERVIÇOS]],3,FALSE),"")</f>
        <v/>
      </c>
      <c r="I174" s="28" t="str">
        <f>IFERROR(VLOOKUP(ACOMPANHAMENTO_05[[#This Row],[COD.S]],TABELA_PRODUÇÃO[[COD]:[UND.]],4,FALSE),"")</f>
        <v/>
      </c>
      <c r="J174" s="8"/>
      <c r="K174" s="58"/>
      <c r="L174" s="9"/>
      <c r="M17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7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7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74" s="6">
        <f>ACOMPANHAMENTO_05[[#This Row],[QUANT]]</f>
        <v>0</v>
      </c>
    </row>
    <row r="175" spans="2:16" s="6" customFormat="1" ht="12.75" x14ac:dyDescent="0.2">
      <c r="B175" s="6" t="str">
        <f>IF(ACOMPANHAMENTO_05[[#This Row],[MAT]]="","",COUNTA($C$8:C175))</f>
        <v/>
      </c>
      <c r="C175" s="3"/>
      <c r="D175" s="26" t="str">
        <f>IFERROR(VLOOKUP(ACOMPANHAMENTO_05[[#This Row],[MAT]],FUNCIONARIOS[],3,FALSE),"")</f>
        <v/>
      </c>
      <c r="E175" s="26" t="str">
        <f>IFERROR(VLOOKUP(ACOMPANHAMENTO_05[[#This Row],[MAT]],FUNCIONARIOS[],4,FALSE),"")</f>
        <v/>
      </c>
      <c r="F175" s="8"/>
      <c r="G175" s="7"/>
      <c r="H175" s="28" t="str">
        <f>IFERROR(VLOOKUP(ACOMPANHAMENTO_05[[#This Row],[COD.S]],TABELA_PRODUÇÃO[[COD]:[SERVIÇOS]],3,FALSE),"")</f>
        <v/>
      </c>
      <c r="I175" s="28" t="str">
        <f>IFERROR(VLOOKUP(ACOMPANHAMENTO_05[[#This Row],[COD.S]],TABELA_PRODUÇÃO[[COD]:[UND.]],4,FALSE),"")</f>
        <v/>
      </c>
      <c r="J175" s="8"/>
      <c r="K175" s="58"/>
      <c r="L175" s="9"/>
      <c r="M17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7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7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75" s="6">
        <f>ACOMPANHAMENTO_05[[#This Row],[QUANT]]</f>
        <v>0</v>
      </c>
    </row>
    <row r="176" spans="2:16" s="6" customFormat="1" ht="12.75" x14ac:dyDescent="0.2">
      <c r="B176" s="6" t="str">
        <f>IF(ACOMPANHAMENTO_05[[#This Row],[MAT]]="","",COUNTA($C$8:C176))</f>
        <v/>
      </c>
      <c r="C176" s="3"/>
      <c r="D176" s="26" t="str">
        <f>IFERROR(VLOOKUP(ACOMPANHAMENTO_05[[#This Row],[MAT]],FUNCIONARIOS[],3,FALSE),"")</f>
        <v/>
      </c>
      <c r="E176" s="26" t="str">
        <f>IFERROR(VLOOKUP(ACOMPANHAMENTO_05[[#This Row],[MAT]],FUNCIONARIOS[],4,FALSE),"")</f>
        <v/>
      </c>
      <c r="F176" s="8"/>
      <c r="G176" s="7"/>
      <c r="H176" s="28" t="str">
        <f>IFERROR(VLOOKUP(ACOMPANHAMENTO_05[[#This Row],[COD.S]],TABELA_PRODUÇÃO[[COD]:[SERVIÇOS]],3,FALSE),"")</f>
        <v/>
      </c>
      <c r="I176" s="28" t="str">
        <f>IFERROR(VLOOKUP(ACOMPANHAMENTO_05[[#This Row],[COD.S]],TABELA_PRODUÇÃO[[COD]:[UND.]],4,FALSE),"")</f>
        <v/>
      </c>
      <c r="J176" s="8"/>
      <c r="K176" s="58"/>
      <c r="L176" s="9"/>
      <c r="M17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7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7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76" s="6">
        <f>ACOMPANHAMENTO_05[[#This Row],[QUANT]]</f>
        <v>0</v>
      </c>
    </row>
    <row r="177" spans="2:16" s="6" customFormat="1" ht="12.75" x14ac:dyDescent="0.2">
      <c r="B177" s="6" t="str">
        <f>IF(ACOMPANHAMENTO_05[[#This Row],[MAT]]="","",COUNTA($C$8:C177))</f>
        <v/>
      </c>
      <c r="C177" s="3"/>
      <c r="D177" s="26" t="str">
        <f>IFERROR(VLOOKUP(ACOMPANHAMENTO_05[[#This Row],[MAT]],FUNCIONARIOS[],3,FALSE),"")</f>
        <v/>
      </c>
      <c r="E177" s="26" t="str">
        <f>IFERROR(VLOOKUP(ACOMPANHAMENTO_05[[#This Row],[MAT]],FUNCIONARIOS[],4,FALSE),"")</f>
        <v/>
      </c>
      <c r="F177" s="8"/>
      <c r="G177" s="7"/>
      <c r="H177" s="28" t="str">
        <f>IFERROR(VLOOKUP(ACOMPANHAMENTO_05[[#This Row],[COD.S]],TABELA_PRODUÇÃO[[COD]:[SERVIÇOS]],3,FALSE),"")</f>
        <v/>
      </c>
      <c r="I177" s="28" t="str">
        <f>IFERROR(VLOOKUP(ACOMPANHAMENTO_05[[#This Row],[COD.S]],TABELA_PRODUÇÃO[[COD]:[UND.]],4,FALSE),"")</f>
        <v/>
      </c>
      <c r="J177" s="8"/>
      <c r="K177" s="58"/>
      <c r="L177" s="9"/>
      <c r="M17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7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7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77" s="6">
        <f>ACOMPANHAMENTO_05[[#This Row],[QUANT]]</f>
        <v>0</v>
      </c>
    </row>
    <row r="178" spans="2:16" s="6" customFormat="1" ht="12.75" x14ac:dyDescent="0.2">
      <c r="B178" s="6" t="str">
        <f>IF(ACOMPANHAMENTO_05[[#This Row],[MAT]]="","",COUNTA($C$8:C178))</f>
        <v/>
      </c>
      <c r="C178" s="3"/>
      <c r="D178" s="26" t="str">
        <f>IFERROR(VLOOKUP(ACOMPANHAMENTO_05[[#This Row],[MAT]],FUNCIONARIOS[],3,FALSE),"")</f>
        <v/>
      </c>
      <c r="E178" s="26" t="str">
        <f>IFERROR(VLOOKUP(ACOMPANHAMENTO_05[[#This Row],[MAT]],FUNCIONARIOS[],4,FALSE),"")</f>
        <v/>
      </c>
      <c r="F178" s="8"/>
      <c r="G178" s="7"/>
      <c r="H178" s="28" t="str">
        <f>IFERROR(VLOOKUP(ACOMPANHAMENTO_05[[#This Row],[COD.S]],TABELA_PRODUÇÃO[[COD]:[SERVIÇOS]],3,FALSE),"")</f>
        <v/>
      </c>
      <c r="I178" s="28" t="str">
        <f>IFERROR(VLOOKUP(ACOMPANHAMENTO_05[[#This Row],[COD.S]],TABELA_PRODUÇÃO[[COD]:[UND.]],4,FALSE),"")</f>
        <v/>
      </c>
      <c r="J178" s="8"/>
      <c r="K178" s="58"/>
      <c r="L178" s="9"/>
      <c r="M17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7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7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78" s="6">
        <f>ACOMPANHAMENTO_05[[#This Row],[QUANT]]</f>
        <v>0</v>
      </c>
    </row>
    <row r="179" spans="2:16" s="6" customFormat="1" ht="12.75" x14ac:dyDescent="0.2">
      <c r="B179" s="6" t="str">
        <f>IF(ACOMPANHAMENTO_05[[#This Row],[MAT]]="","",COUNTA($C$8:C179))</f>
        <v/>
      </c>
      <c r="C179" s="3"/>
      <c r="D179" s="26" t="str">
        <f>IFERROR(VLOOKUP(ACOMPANHAMENTO_05[[#This Row],[MAT]],FUNCIONARIOS[],3,FALSE),"")</f>
        <v/>
      </c>
      <c r="E179" s="26" t="str">
        <f>IFERROR(VLOOKUP(ACOMPANHAMENTO_05[[#This Row],[MAT]],FUNCIONARIOS[],4,FALSE),"")</f>
        <v/>
      </c>
      <c r="F179" s="8"/>
      <c r="G179" s="7"/>
      <c r="H179" s="28" t="str">
        <f>IFERROR(VLOOKUP(ACOMPANHAMENTO_05[[#This Row],[COD.S]],TABELA_PRODUÇÃO[[COD]:[SERVIÇOS]],3,FALSE),"")</f>
        <v/>
      </c>
      <c r="I179" s="28" t="str">
        <f>IFERROR(VLOOKUP(ACOMPANHAMENTO_05[[#This Row],[COD.S]],TABELA_PRODUÇÃO[[COD]:[UND.]],4,FALSE),"")</f>
        <v/>
      </c>
      <c r="J179" s="8"/>
      <c r="K179" s="58"/>
      <c r="L179" s="9"/>
      <c r="M17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7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7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79" s="6">
        <f>ACOMPANHAMENTO_05[[#This Row],[QUANT]]</f>
        <v>0</v>
      </c>
    </row>
    <row r="180" spans="2:16" s="6" customFormat="1" ht="12.75" x14ac:dyDescent="0.2">
      <c r="B180" s="6" t="str">
        <f>IF(ACOMPANHAMENTO_05[[#This Row],[MAT]]="","",COUNTA($C$8:C180))</f>
        <v/>
      </c>
      <c r="C180" s="3"/>
      <c r="D180" s="26" t="str">
        <f>IFERROR(VLOOKUP(ACOMPANHAMENTO_05[[#This Row],[MAT]],FUNCIONARIOS[],3,FALSE),"")</f>
        <v/>
      </c>
      <c r="E180" s="26" t="str">
        <f>IFERROR(VLOOKUP(ACOMPANHAMENTO_05[[#This Row],[MAT]],FUNCIONARIOS[],4,FALSE),"")</f>
        <v/>
      </c>
      <c r="F180" s="8"/>
      <c r="G180" s="7"/>
      <c r="H180" s="28" t="str">
        <f>IFERROR(VLOOKUP(ACOMPANHAMENTO_05[[#This Row],[COD.S]],TABELA_PRODUÇÃO[[COD]:[SERVIÇOS]],3,FALSE),"")</f>
        <v/>
      </c>
      <c r="I180" s="28" t="str">
        <f>IFERROR(VLOOKUP(ACOMPANHAMENTO_05[[#This Row],[COD.S]],TABELA_PRODUÇÃO[[COD]:[UND.]],4,FALSE),"")</f>
        <v/>
      </c>
      <c r="J180" s="8"/>
      <c r="K180" s="58"/>
      <c r="L180" s="9"/>
      <c r="M18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8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8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80" s="6">
        <f>ACOMPANHAMENTO_05[[#This Row],[QUANT]]</f>
        <v>0</v>
      </c>
    </row>
    <row r="181" spans="2:16" s="6" customFormat="1" ht="12.75" x14ac:dyDescent="0.2">
      <c r="B181" s="6" t="str">
        <f>IF(ACOMPANHAMENTO_05[[#This Row],[MAT]]="","",COUNTA($C$8:C181))</f>
        <v/>
      </c>
      <c r="C181" s="3"/>
      <c r="D181" s="26" t="str">
        <f>IFERROR(VLOOKUP(ACOMPANHAMENTO_05[[#This Row],[MAT]],FUNCIONARIOS[],3,FALSE),"")</f>
        <v/>
      </c>
      <c r="E181" s="26" t="str">
        <f>IFERROR(VLOOKUP(ACOMPANHAMENTO_05[[#This Row],[MAT]],FUNCIONARIOS[],4,FALSE),"")</f>
        <v/>
      </c>
      <c r="F181" s="8"/>
      <c r="G181" s="7"/>
      <c r="H181" s="28" t="str">
        <f>IFERROR(VLOOKUP(ACOMPANHAMENTO_05[[#This Row],[COD.S]],TABELA_PRODUÇÃO[[COD]:[SERVIÇOS]],3,FALSE),"")</f>
        <v/>
      </c>
      <c r="I181" s="28" t="str">
        <f>IFERROR(VLOOKUP(ACOMPANHAMENTO_05[[#This Row],[COD.S]],TABELA_PRODUÇÃO[[COD]:[UND.]],4,FALSE),"")</f>
        <v/>
      </c>
      <c r="J181" s="8"/>
      <c r="K181" s="58"/>
      <c r="L181" s="9"/>
      <c r="M18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8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8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81" s="6">
        <f>ACOMPANHAMENTO_05[[#This Row],[QUANT]]</f>
        <v>0</v>
      </c>
    </row>
    <row r="182" spans="2:16" s="6" customFormat="1" ht="12.75" x14ac:dyDescent="0.2">
      <c r="B182" s="6" t="str">
        <f>IF(ACOMPANHAMENTO_05[[#This Row],[MAT]]="","",COUNTA($C$8:C182))</f>
        <v/>
      </c>
      <c r="C182" s="3"/>
      <c r="D182" s="26" t="str">
        <f>IFERROR(VLOOKUP(ACOMPANHAMENTO_05[[#This Row],[MAT]],FUNCIONARIOS[],3,FALSE),"")</f>
        <v/>
      </c>
      <c r="E182" s="26" t="str">
        <f>IFERROR(VLOOKUP(ACOMPANHAMENTO_05[[#This Row],[MAT]],FUNCIONARIOS[],4,FALSE),"")</f>
        <v/>
      </c>
      <c r="F182" s="8"/>
      <c r="G182" s="7"/>
      <c r="H182" s="28" t="str">
        <f>IFERROR(VLOOKUP(ACOMPANHAMENTO_05[[#This Row],[COD.S]],TABELA_PRODUÇÃO[[COD]:[SERVIÇOS]],3,FALSE),"")</f>
        <v/>
      </c>
      <c r="I182" s="28" t="str">
        <f>IFERROR(VLOOKUP(ACOMPANHAMENTO_05[[#This Row],[COD.S]],TABELA_PRODUÇÃO[[COD]:[UND.]],4,FALSE),"")</f>
        <v/>
      </c>
      <c r="J182" s="8"/>
      <c r="K182" s="58"/>
      <c r="L182" s="9"/>
      <c r="M18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8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8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82" s="6">
        <f>ACOMPANHAMENTO_05[[#This Row],[QUANT]]</f>
        <v>0</v>
      </c>
    </row>
    <row r="183" spans="2:16" s="6" customFormat="1" ht="12.75" x14ac:dyDescent="0.2">
      <c r="B183" s="6" t="str">
        <f>IF(ACOMPANHAMENTO_05[[#This Row],[MAT]]="","",COUNTA($C$8:C183))</f>
        <v/>
      </c>
      <c r="C183" s="3"/>
      <c r="D183" s="26" t="str">
        <f>IFERROR(VLOOKUP(ACOMPANHAMENTO_05[[#This Row],[MAT]],FUNCIONARIOS[],3,FALSE),"")</f>
        <v/>
      </c>
      <c r="E183" s="26" t="str">
        <f>IFERROR(VLOOKUP(ACOMPANHAMENTO_05[[#This Row],[MAT]],FUNCIONARIOS[],4,FALSE),"")</f>
        <v/>
      </c>
      <c r="F183" s="8"/>
      <c r="G183" s="7"/>
      <c r="H183" s="28" t="str">
        <f>IFERROR(VLOOKUP(ACOMPANHAMENTO_05[[#This Row],[COD.S]],TABELA_PRODUÇÃO[[COD]:[SERVIÇOS]],3,FALSE),"")</f>
        <v/>
      </c>
      <c r="I183" s="28" t="str">
        <f>IFERROR(VLOOKUP(ACOMPANHAMENTO_05[[#This Row],[COD.S]],TABELA_PRODUÇÃO[[COD]:[UND.]],4,FALSE),"")</f>
        <v/>
      </c>
      <c r="J183" s="8"/>
      <c r="K183" s="58"/>
      <c r="L183" s="9"/>
      <c r="M18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8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8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83" s="6">
        <f>ACOMPANHAMENTO_05[[#This Row],[QUANT]]</f>
        <v>0</v>
      </c>
    </row>
    <row r="184" spans="2:16" s="6" customFormat="1" ht="12.75" x14ac:dyDescent="0.2">
      <c r="B184" s="6" t="str">
        <f>IF(ACOMPANHAMENTO_05[[#This Row],[MAT]]="","",COUNTA($C$8:C184))</f>
        <v/>
      </c>
      <c r="C184" s="3"/>
      <c r="D184" s="26" t="str">
        <f>IFERROR(VLOOKUP(ACOMPANHAMENTO_05[[#This Row],[MAT]],FUNCIONARIOS[],3,FALSE),"")</f>
        <v/>
      </c>
      <c r="E184" s="26" t="str">
        <f>IFERROR(VLOOKUP(ACOMPANHAMENTO_05[[#This Row],[MAT]],FUNCIONARIOS[],4,FALSE),"")</f>
        <v/>
      </c>
      <c r="F184" s="8"/>
      <c r="G184" s="7"/>
      <c r="H184" s="28" t="str">
        <f>IFERROR(VLOOKUP(ACOMPANHAMENTO_05[[#This Row],[COD.S]],TABELA_PRODUÇÃO[[COD]:[SERVIÇOS]],3,FALSE),"")</f>
        <v/>
      </c>
      <c r="I184" s="28" t="str">
        <f>IFERROR(VLOOKUP(ACOMPANHAMENTO_05[[#This Row],[COD.S]],TABELA_PRODUÇÃO[[COD]:[UND.]],4,FALSE),"")</f>
        <v/>
      </c>
      <c r="J184" s="8"/>
      <c r="K184" s="58"/>
      <c r="L184" s="9"/>
      <c r="M18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8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8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84" s="6">
        <f>ACOMPANHAMENTO_05[[#This Row],[QUANT]]</f>
        <v>0</v>
      </c>
    </row>
    <row r="185" spans="2:16" s="6" customFormat="1" ht="12.75" x14ac:dyDescent="0.2">
      <c r="B185" s="6" t="str">
        <f>IF(ACOMPANHAMENTO_05[[#This Row],[MAT]]="","",COUNTA($C$8:C185))</f>
        <v/>
      </c>
      <c r="C185" s="3"/>
      <c r="D185" s="26" t="str">
        <f>IFERROR(VLOOKUP(ACOMPANHAMENTO_05[[#This Row],[MAT]],FUNCIONARIOS[],3,FALSE),"")</f>
        <v/>
      </c>
      <c r="E185" s="26" t="str">
        <f>IFERROR(VLOOKUP(ACOMPANHAMENTO_05[[#This Row],[MAT]],FUNCIONARIOS[],4,FALSE),"")</f>
        <v/>
      </c>
      <c r="F185" s="8"/>
      <c r="G185" s="7"/>
      <c r="H185" s="28" t="str">
        <f>IFERROR(VLOOKUP(ACOMPANHAMENTO_05[[#This Row],[COD.S]],TABELA_PRODUÇÃO[[COD]:[SERVIÇOS]],3,FALSE),"")</f>
        <v/>
      </c>
      <c r="I185" s="28" t="str">
        <f>IFERROR(VLOOKUP(ACOMPANHAMENTO_05[[#This Row],[COD.S]],TABELA_PRODUÇÃO[[COD]:[UND.]],4,FALSE),"")</f>
        <v/>
      </c>
      <c r="J185" s="8"/>
      <c r="K185" s="58"/>
      <c r="L185" s="9"/>
      <c r="M18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8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8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85" s="6">
        <f>ACOMPANHAMENTO_05[[#This Row],[QUANT]]</f>
        <v>0</v>
      </c>
    </row>
    <row r="186" spans="2:16" s="6" customFormat="1" ht="12.75" x14ac:dyDescent="0.2">
      <c r="B186" s="6" t="str">
        <f>IF(ACOMPANHAMENTO_05[[#This Row],[MAT]]="","",COUNTA($C$8:C186))</f>
        <v/>
      </c>
      <c r="C186" s="3"/>
      <c r="D186" s="26" t="str">
        <f>IFERROR(VLOOKUP(ACOMPANHAMENTO_05[[#This Row],[MAT]],FUNCIONARIOS[],3,FALSE),"")</f>
        <v/>
      </c>
      <c r="E186" s="26" t="str">
        <f>IFERROR(VLOOKUP(ACOMPANHAMENTO_05[[#This Row],[MAT]],FUNCIONARIOS[],4,FALSE),"")</f>
        <v/>
      </c>
      <c r="F186" s="8"/>
      <c r="G186" s="7"/>
      <c r="H186" s="28" t="str">
        <f>IFERROR(VLOOKUP(ACOMPANHAMENTO_05[[#This Row],[COD.S]],TABELA_PRODUÇÃO[[COD]:[SERVIÇOS]],3,FALSE),"")</f>
        <v/>
      </c>
      <c r="I186" s="28" t="str">
        <f>IFERROR(VLOOKUP(ACOMPANHAMENTO_05[[#This Row],[COD.S]],TABELA_PRODUÇÃO[[COD]:[UND.]],4,FALSE),"")</f>
        <v/>
      </c>
      <c r="J186" s="8"/>
      <c r="K186" s="58"/>
      <c r="L186" s="9"/>
      <c r="M18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8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8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86" s="6">
        <f>ACOMPANHAMENTO_05[[#This Row],[QUANT]]</f>
        <v>0</v>
      </c>
    </row>
    <row r="187" spans="2:16" s="6" customFormat="1" ht="12.75" x14ac:dyDescent="0.2">
      <c r="B187" s="6" t="str">
        <f>IF(ACOMPANHAMENTO_05[[#This Row],[MAT]]="","",COUNTA($C$8:C187))</f>
        <v/>
      </c>
      <c r="C187" s="3"/>
      <c r="D187" s="26" t="str">
        <f>IFERROR(VLOOKUP(ACOMPANHAMENTO_05[[#This Row],[MAT]],FUNCIONARIOS[],3,FALSE),"")</f>
        <v/>
      </c>
      <c r="E187" s="26" t="str">
        <f>IFERROR(VLOOKUP(ACOMPANHAMENTO_05[[#This Row],[MAT]],FUNCIONARIOS[],4,FALSE),"")</f>
        <v/>
      </c>
      <c r="F187" s="8"/>
      <c r="G187" s="7"/>
      <c r="H187" s="28" t="str">
        <f>IFERROR(VLOOKUP(ACOMPANHAMENTO_05[[#This Row],[COD.S]],TABELA_PRODUÇÃO[[COD]:[SERVIÇOS]],3,FALSE),"")</f>
        <v/>
      </c>
      <c r="I187" s="28" t="str">
        <f>IFERROR(VLOOKUP(ACOMPANHAMENTO_05[[#This Row],[COD.S]],TABELA_PRODUÇÃO[[COD]:[UND.]],4,FALSE),"")</f>
        <v/>
      </c>
      <c r="J187" s="8"/>
      <c r="K187" s="58"/>
      <c r="L187" s="9"/>
      <c r="M18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8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8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87" s="6">
        <f>ACOMPANHAMENTO_05[[#This Row],[QUANT]]</f>
        <v>0</v>
      </c>
    </row>
    <row r="188" spans="2:16" s="6" customFormat="1" ht="12.75" x14ac:dyDescent="0.2">
      <c r="B188" s="6" t="str">
        <f>IF(ACOMPANHAMENTO_05[[#This Row],[MAT]]="","",COUNTA($C$8:C188))</f>
        <v/>
      </c>
      <c r="C188" s="3"/>
      <c r="D188" s="26" t="str">
        <f>IFERROR(VLOOKUP(ACOMPANHAMENTO_05[[#This Row],[MAT]],FUNCIONARIOS[],3,FALSE),"")</f>
        <v/>
      </c>
      <c r="E188" s="26" t="str">
        <f>IFERROR(VLOOKUP(ACOMPANHAMENTO_05[[#This Row],[MAT]],FUNCIONARIOS[],4,FALSE),"")</f>
        <v/>
      </c>
      <c r="F188" s="8"/>
      <c r="G188" s="7"/>
      <c r="H188" s="28" t="str">
        <f>IFERROR(VLOOKUP(ACOMPANHAMENTO_05[[#This Row],[COD.S]],TABELA_PRODUÇÃO[[COD]:[SERVIÇOS]],3,FALSE),"")</f>
        <v/>
      </c>
      <c r="I188" s="28" t="str">
        <f>IFERROR(VLOOKUP(ACOMPANHAMENTO_05[[#This Row],[COD.S]],TABELA_PRODUÇÃO[[COD]:[UND.]],4,FALSE),"")</f>
        <v/>
      </c>
      <c r="J188" s="8"/>
      <c r="K188" s="58"/>
      <c r="L188" s="9"/>
      <c r="M18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8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8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88" s="6">
        <f>ACOMPANHAMENTO_05[[#This Row],[QUANT]]</f>
        <v>0</v>
      </c>
    </row>
    <row r="189" spans="2:16" s="6" customFormat="1" ht="12.75" x14ac:dyDescent="0.2">
      <c r="B189" s="6" t="str">
        <f>IF(ACOMPANHAMENTO_05[[#This Row],[MAT]]="","",COUNTA($C$8:C189))</f>
        <v/>
      </c>
      <c r="C189" s="3"/>
      <c r="D189" s="26" t="str">
        <f>IFERROR(VLOOKUP(ACOMPANHAMENTO_05[[#This Row],[MAT]],FUNCIONARIOS[],3,FALSE),"")</f>
        <v/>
      </c>
      <c r="E189" s="26" t="str">
        <f>IFERROR(VLOOKUP(ACOMPANHAMENTO_05[[#This Row],[MAT]],FUNCIONARIOS[],4,FALSE),"")</f>
        <v/>
      </c>
      <c r="F189" s="8"/>
      <c r="G189" s="7"/>
      <c r="H189" s="28" t="str">
        <f>IFERROR(VLOOKUP(ACOMPANHAMENTO_05[[#This Row],[COD.S]],TABELA_PRODUÇÃO[[COD]:[SERVIÇOS]],3,FALSE),"")</f>
        <v/>
      </c>
      <c r="I189" s="28" t="str">
        <f>IFERROR(VLOOKUP(ACOMPANHAMENTO_05[[#This Row],[COD.S]],TABELA_PRODUÇÃO[[COD]:[UND.]],4,FALSE),"")</f>
        <v/>
      </c>
      <c r="J189" s="8"/>
      <c r="K189" s="58"/>
      <c r="L189" s="9"/>
      <c r="M18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8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8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89" s="6">
        <f>ACOMPANHAMENTO_05[[#This Row],[QUANT]]</f>
        <v>0</v>
      </c>
    </row>
    <row r="190" spans="2:16" s="6" customFormat="1" ht="12.75" x14ac:dyDescent="0.2">
      <c r="B190" s="6" t="str">
        <f>IF(ACOMPANHAMENTO_05[[#This Row],[MAT]]="","",COUNTA($C$8:C190))</f>
        <v/>
      </c>
      <c r="C190" s="3"/>
      <c r="D190" s="26" t="str">
        <f>IFERROR(VLOOKUP(ACOMPANHAMENTO_05[[#This Row],[MAT]],FUNCIONARIOS[],3,FALSE),"")</f>
        <v/>
      </c>
      <c r="E190" s="26" t="str">
        <f>IFERROR(VLOOKUP(ACOMPANHAMENTO_05[[#This Row],[MAT]],FUNCIONARIOS[],4,FALSE),"")</f>
        <v/>
      </c>
      <c r="F190" s="8"/>
      <c r="G190" s="7"/>
      <c r="H190" s="28" t="str">
        <f>IFERROR(VLOOKUP(ACOMPANHAMENTO_05[[#This Row],[COD.S]],TABELA_PRODUÇÃO[[COD]:[SERVIÇOS]],3,FALSE),"")</f>
        <v/>
      </c>
      <c r="I190" s="28" t="str">
        <f>IFERROR(VLOOKUP(ACOMPANHAMENTO_05[[#This Row],[COD.S]],TABELA_PRODUÇÃO[[COD]:[UND.]],4,FALSE),"")</f>
        <v/>
      </c>
      <c r="J190" s="8"/>
      <c r="K190" s="58"/>
      <c r="L190" s="9"/>
      <c r="M19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9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9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90" s="6">
        <f>ACOMPANHAMENTO_05[[#This Row],[QUANT]]</f>
        <v>0</v>
      </c>
    </row>
    <row r="191" spans="2:16" s="6" customFormat="1" ht="12.75" x14ac:dyDescent="0.2">
      <c r="B191" s="6" t="str">
        <f>IF(ACOMPANHAMENTO_05[[#This Row],[MAT]]="","",COUNTA($C$8:C191))</f>
        <v/>
      </c>
      <c r="C191" s="3"/>
      <c r="D191" s="26" t="str">
        <f>IFERROR(VLOOKUP(ACOMPANHAMENTO_05[[#This Row],[MAT]],FUNCIONARIOS[],3,FALSE),"")</f>
        <v/>
      </c>
      <c r="E191" s="26" t="str">
        <f>IFERROR(VLOOKUP(ACOMPANHAMENTO_05[[#This Row],[MAT]],FUNCIONARIOS[],4,FALSE),"")</f>
        <v/>
      </c>
      <c r="F191" s="8"/>
      <c r="G191" s="7"/>
      <c r="H191" s="28" t="str">
        <f>IFERROR(VLOOKUP(ACOMPANHAMENTO_05[[#This Row],[COD.S]],TABELA_PRODUÇÃO[[COD]:[SERVIÇOS]],3,FALSE),"")</f>
        <v/>
      </c>
      <c r="I191" s="28" t="str">
        <f>IFERROR(VLOOKUP(ACOMPANHAMENTO_05[[#This Row],[COD.S]],TABELA_PRODUÇÃO[[COD]:[UND.]],4,FALSE),"")</f>
        <v/>
      </c>
      <c r="J191" s="8"/>
      <c r="K191" s="58"/>
      <c r="L191" s="9"/>
      <c r="M19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9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9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91" s="6">
        <f>ACOMPANHAMENTO_05[[#This Row],[QUANT]]</f>
        <v>0</v>
      </c>
    </row>
    <row r="192" spans="2:16" s="6" customFormat="1" ht="12.75" x14ac:dyDescent="0.2">
      <c r="B192" s="6" t="str">
        <f>IF(ACOMPANHAMENTO_05[[#This Row],[MAT]]="","",COUNTA($C$8:C192))</f>
        <v/>
      </c>
      <c r="C192" s="3"/>
      <c r="D192" s="26" t="str">
        <f>IFERROR(VLOOKUP(ACOMPANHAMENTO_05[[#This Row],[MAT]],FUNCIONARIOS[],3,FALSE),"")</f>
        <v/>
      </c>
      <c r="E192" s="26" t="str">
        <f>IFERROR(VLOOKUP(ACOMPANHAMENTO_05[[#This Row],[MAT]],FUNCIONARIOS[],4,FALSE),"")</f>
        <v/>
      </c>
      <c r="F192" s="8"/>
      <c r="G192" s="7"/>
      <c r="H192" s="28" t="str">
        <f>IFERROR(VLOOKUP(ACOMPANHAMENTO_05[[#This Row],[COD.S]],TABELA_PRODUÇÃO[[COD]:[SERVIÇOS]],3,FALSE),"")</f>
        <v/>
      </c>
      <c r="I192" s="28" t="str">
        <f>IFERROR(VLOOKUP(ACOMPANHAMENTO_05[[#This Row],[COD.S]],TABELA_PRODUÇÃO[[COD]:[UND.]],4,FALSE),"")</f>
        <v/>
      </c>
      <c r="J192" s="8"/>
      <c r="K192" s="58"/>
      <c r="L192" s="9"/>
      <c r="M19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9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9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92" s="6">
        <f>ACOMPANHAMENTO_05[[#This Row],[QUANT]]</f>
        <v>0</v>
      </c>
    </row>
    <row r="193" spans="2:16" s="6" customFormat="1" ht="12.75" x14ac:dyDescent="0.2">
      <c r="B193" s="6" t="str">
        <f>IF(ACOMPANHAMENTO_05[[#This Row],[MAT]]="","",COUNTA($C$8:C193))</f>
        <v/>
      </c>
      <c r="C193" s="3"/>
      <c r="D193" s="26" t="str">
        <f>IFERROR(VLOOKUP(ACOMPANHAMENTO_05[[#This Row],[MAT]],FUNCIONARIOS[],3,FALSE),"")</f>
        <v/>
      </c>
      <c r="E193" s="26" t="str">
        <f>IFERROR(VLOOKUP(ACOMPANHAMENTO_05[[#This Row],[MAT]],FUNCIONARIOS[],4,FALSE),"")</f>
        <v/>
      </c>
      <c r="F193" s="8"/>
      <c r="G193" s="7"/>
      <c r="H193" s="28" t="str">
        <f>IFERROR(VLOOKUP(ACOMPANHAMENTO_05[[#This Row],[COD.S]],TABELA_PRODUÇÃO[[COD]:[SERVIÇOS]],3,FALSE),"")</f>
        <v/>
      </c>
      <c r="I193" s="28" t="str">
        <f>IFERROR(VLOOKUP(ACOMPANHAMENTO_05[[#This Row],[COD.S]],TABELA_PRODUÇÃO[[COD]:[UND.]],4,FALSE),"")</f>
        <v/>
      </c>
      <c r="J193" s="8"/>
      <c r="K193" s="58"/>
      <c r="L193" s="9"/>
      <c r="M19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9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9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93" s="6">
        <f>ACOMPANHAMENTO_05[[#This Row],[QUANT]]</f>
        <v>0</v>
      </c>
    </row>
    <row r="194" spans="2:16" s="6" customFormat="1" ht="12.75" x14ac:dyDescent="0.2">
      <c r="B194" s="6" t="str">
        <f>IF(ACOMPANHAMENTO_05[[#This Row],[MAT]]="","",COUNTA($C$8:C194))</f>
        <v/>
      </c>
      <c r="C194" s="3"/>
      <c r="D194" s="26" t="str">
        <f>IFERROR(VLOOKUP(ACOMPANHAMENTO_05[[#This Row],[MAT]],FUNCIONARIOS[],3,FALSE),"")</f>
        <v/>
      </c>
      <c r="E194" s="26" t="str">
        <f>IFERROR(VLOOKUP(ACOMPANHAMENTO_05[[#This Row],[MAT]],FUNCIONARIOS[],4,FALSE),"")</f>
        <v/>
      </c>
      <c r="F194" s="8"/>
      <c r="G194" s="7"/>
      <c r="H194" s="28" t="str">
        <f>IFERROR(VLOOKUP(ACOMPANHAMENTO_05[[#This Row],[COD.S]],TABELA_PRODUÇÃO[[COD]:[SERVIÇOS]],3,FALSE),"")</f>
        <v/>
      </c>
      <c r="I194" s="28" t="str">
        <f>IFERROR(VLOOKUP(ACOMPANHAMENTO_05[[#This Row],[COD.S]],TABELA_PRODUÇÃO[[COD]:[UND.]],4,FALSE),"")</f>
        <v/>
      </c>
      <c r="J194" s="8"/>
      <c r="K194" s="58"/>
      <c r="L194" s="9"/>
      <c r="M19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9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9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94" s="6">
        <f>ACOMPANHAMENTO_05[[#This Row],[QUANT]]</f>
        <v>0</v>
      </c>
    </row>
    <row r="195" spans="2:16" s="6" customFormat="1" ht="12.75" x14ac:dyDescent="0.2">
      <c r="B195" s="6" t="str">
        <f>IF(ACOMPANHAMENTO_05[[#This Row],[MAT]]="","",COUNTA($C$8:C195))</f>
        <v/>
      </c>
      <c r="C195" s="3"/>
      <c r="D195" s="26" t="str">
        <f>IFERROR(VLOOKUP(ACOMPANHAMENTO_05[[#This Row],[MAT]],FUNCIONARIOS[],3,FALSE),"")</f>
        <v/>
      </c>
      <c r="E195" s="26" t="str">
        <f>IFERROR(VLOOKUP(ACOMPANHAMENTO_05[[#This Row],[MAT]],FUNCIONARIOS[],4,FALSE),"")</f>
        <v/>
      </c>
      <c r="F195" s="8"/>
      <c r="G195" s="7"/>
      <c r="H195" s="28" t="str">
        <f>IFERROR(VLOOKUP(ACOMPANHAMENTO_05[[#This Row],[COD.S]],TABELA_PRODUÇÃO[[COD]:[SERVIÇOS]],3,FALSE),"")</f>
        <v/>
      </c>
      <c r="I195" s="28" t="str">
        <f>IFERROR(VLOOKUP(ACOMPANHAMENTO_05[[#This Row],[COD.S]],TABELA_PRODUÇÃO[[COD]:[UND.]],4,FALSE),"")</f>
        <v/>
      </c>
      <c r="J195" s="8"/>
      <c r="K195" s="58"/>
      <c r="L195" s="9"/>
      <c r="M19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9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9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95" s="6">
        <f>ACOMPANHAMENTO_05[[#This Row],[QUANT]]</f>
        <v>0</v>
      </c>
    </row>
    <row r="196" spans="2:16" s="6" customFormat="1" ht="12.75" x14ac:dyDescent="0.2">
      <c r="B196" s="6" t="str">
        <f>IF(ACOMPANHAMENTO_05[[#This Row],[MAT]]="","",COUNTA($C$8:C196))</f>
        <v/>
      </c>
      <c r="C196" s="3"/>
      <c r="D196" s="26" t="str">
        <f>IFERROR(VLOOKUP(ACOMPANHAMENTO_05[[#This Row],[MAT]],FUNCIONARIOS[],3,FALSE),"")</f>
        <v/>
      </c>
      <c r="E196" s="26" t="str">
        <f>IFERROR(VLOOKUP(ACOMPANHAMENTO_05[[#This Row],[MAT]],FUNCIONARIOS[],4,FALSE),"")</f>
        <v/>
      </c>
      <c r="F196" s="8"/>
      <c r="G196" s="7"/>
      <c r="H196" s="28" t="str">
        <f>IFERROR(VLOOKUP(ACOMPANHAMENTO_05[[#This Row],[COD.S]],TABELA_PRODUÇÃO[[COD]:[SERVIÇOS]],3,FALSE),"")</f>
        <v/>
      </c>
      <c r="I196" s="28" t="str">
        <f>IFERROR(VLOOKUP(ACOMPANHAMENTO_05[[#This Row],[COD.S]],TABELA_PRODUÇÃO[[COD]:[UND.]],4,FALSE),"")</f>
        <v/>
      </c>
      <c r="J196" s="8"/>
      <c r="K196" s="58"/>
      <c r="L196" s="9"/>
      <c r="M19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9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9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96" s="6">
        <f>ACOMPANHAMENTO_05[[#This Row],[QUANT]]</f>
        <v>0</v>
      </c>
    </row>
    <row r="197" spans="2:16" s="6" customFormat="1" ht="12.75" x14ac:dyDescent="0.2">
      <c r="B197" s="6" t="str">
        <f>IF(ACOMPANHAMENTO_05[[#This Row],[MAT]]="","",COUNTA($C$8:C197))</f>
        <v/>
      </c>
      <c r="C197" s="3"/>
      <c r="D197" s="26" t="str">
        <f>IFERROR(VLOOKUP(ACOMPANHAMENTO_05[[#This Row],[MAT]],FUNCIONARIOS[],3,FALSE),"")</f>
        <v/>
      </c>
      <c r="E197" s="26" t="str">
        <f>IFERROR(VLOOKUP(ACOMPANHAMENTO_05[[#This Row],[MAT]],FUNCIONARIOS[],4,FALSE),"")</f>
        <v/>
      </c>
      <c r="F197" s="8"/>
      <c r="G197" s="7"/>
      <c r="H197" s="28" t="str">
        <f>IFERROR(VLOOKUP(ACOMPANHAMENTO_05[[#This Row],[COD.S]],TABELA_PRODUÇÃO[[COD]:[SERVIÇOS]],3,FALSE),"")</f>
        <v/>
      </c>
      <c r="I197" s="28" t="str">
        <f>IFERROR(VLOOKUP(ACOMPANHAMENTO_05[[#This Row],[COD.S]],TABELA_PRODUÇÃO[[COD]:[UND.]],4,FALSE),"")</f>
        <v/>
      </c>
      <c r="J197" s="8"/>
      <c r="K197" s="58"/>
      <c r="L197" s="9"/>
      <c r="M19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9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9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97" s="6">
        <f>ACOMPANHAMENTO_05[[#This Row],[QUANT]]</f>
        <v>0</v>
      </c>
    </row>
    <row r="198" spans="2:16" s="6" customFormat="1" ht="12.75" x14ac:dyDescent="0.2">
      <c r="B198" s="6" t="str">
        <f>IF(ACOMPANHAMENTO_05[[#This Row],[MAT]]="","",COUNTA($C$8:C198))</f>
        <v/>
      </c>
      <c r="C198" s="3"/>
      <c r="D198" s="26" t="str">
        <f>IFERROR(VLOOKUP(ACOMPANHAMENTO_05[[#This Row],[MAT]],FUNCIONARIOS[],3,FALSE),"")</f>
        <v/>
      </c>
      <c r="E198" s="26" t="str">
        <f>IFERROR(VLOOKUP(ACOMPANHAMENTO_05[[#This Row],[MAT]],FUNCIONARIOS[],4,FALSE),"")</f>
        <v/>
      </c>
      <c r="F198" s="8"/>
      <c r="G198" s="7"/>
      <c r="H198" s="28" t="str">
        <f>IFERROR(VLOOKUP(ACOMPANHAMENTO_05[[#This Row],[COD.S]],TABELA_PRODUÇÃO[[COD]:[SERVIÇOS]],3,FALSE),"")</f>
        <v/>
      </c>
      <c r="I198" s="28" t="str">
        <f>IFERROR(VLOOKUP(ACOMPANHAMENTO_05[[#This Row],[COD.S]],TABELA_PRODUÇÃO[[COD]:[UND.]],4,FALSE),"")</f>
        <v/>
      </c>
      <c r="J198" s="8"/>
      <c r="K198" s="58"/>
      <c r="L198" s="9"/>
      <c r="M19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9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9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98" s="6">
        <f>ACOMPANHAMENTO_05[[#This Row],[QUANT]]</f>
        <v>0</v>
      </c>
    </row>
    <row r="199" spans="2:16" s="6" customFormat="1" ht="12.75" x14ac:dyDescent="0.2">
      <c r="B199" s="6" t="str">
        <f>IF(ACOMPANHAMENTO_05[[#This Row],[MAT]]="","",COUNTA($C$8:C199))</f>
        <v/>
      </c>
      <c r="C199" s="3"/>
      <c r="D199" s="26" t="str">
        <f>IFERROR(VLOOKUP(ACOMPANHAMENTO_05[[#This Row],[MAT]],FUNCIONARIOS[],3,FALSE),"")</f>
        <v/>
      </c>
      <c r="E199" s="26" t="str">
        <f>IFERROR(VLOOKUP(ACOMPANHAMENTO_05[[#This Row],[MAT]],FUNCIONARIOS[],4,FALSE),"")</f>
        <v/>
      </c>
      <c r="F199" s="8"/>
      <c r="G199" s="7"/>
      <c r="H199" s="28" t="str">
        <f>IFERROR(VLOOKUP(ACOMPANHAMENTO_05[[#This Row],[COD.S]],TABELA_PRODUÇÃO[[COD]:[SERVIÇOS]],3,FALSE),"")</f>
        <v/>
      </c>
      <c r="I199" s="28" t="str">
        <f>IFERROR(VLOOKUP(ACOMPANHAMENTO_05[[#This Row],[COD.S]],TABELA_PRODUÇÃO[[COD]:[UND.]],4,FALSE),"")</f>
        <v/>
      </c>
      <c r="J199" s="8"/>
      <c r="K199" s="58"/>
      <c r="L199" s="9"/>
      <c r="M19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19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19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199" s="6">
        <f>ACOMPANHAMENTO_05[[#This Row],[QUANT]]</f>
        <v>0</v>
      </c>
    </row>
    <row r="200" spans="2:16" s="6" customFormat="1" ht="12.75" x14ac:dyDescent="0.2">
      <c r="B200" s="6" t="str">
        <f>IF(ACOMPANHAMENTO_05[[#This Row],[MAT]]="","",COUNTA($C$8:C200))</f>
        <v/>
      </c>
      <c r="C200" s="3"/>
      <c r="D200" s="26" t="str">
        <f>IFERROR(VLOOKUP(ACOMPANHAMENTO_05[[#This Row],[MAT]],FUNCIONARIOS[],3,FALSE),"")</f>
        <v/>
      </c>
      <c r="E200" s="26" t="str">
        <f>IFERROR(VLOOKUP(ACOMPANHAMENTO_05[[#This Row],[MAT]],FUNCIONARIOS[],4,FALSE),"")</f>
        <v/>
      </c>
      <c r="F200" s="8"/>
      <c r="G200" s="7"/>
      <c r="H200" s="28" t="str">
        <f>IFERROR(VLOOKUP(ACOMPANHAMENTO_05[[#This Row],[COD.S]],TABELA_PRODUÇÃO[[COD]:[SERVIÇOS]],3,FALSE),"")</f>
        <v/>
      </c>
      <c r="I200" s="28" t="str">
        <f>IFERROR(VLOOKUP(ACOMPANHAMENTO_05[[#This Row],[COD.S]],TABELA_PRODUÇÃO[[COD]:[UND.]],4,FALSE),"")</f>
        <v/>
      </c>
      <c r="J200" s="8"/>
      <c r="K200" s="58"/>
      <c r="L200" s="9"/>
      <c r="M20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0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0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00" s="6">
        <f>ACOMPANHAMENTO_05[[#This Row],[QUANT]]</f>
        <v>0</v>
      </c>
    </row>
    <row r="201" spans="2:16" s="6" customFormat="1" ht="12.75" x14ac:dyDescent="0.2">
      <c r="B201" s="6" t="str">
        <f>IF(ACOMPANHAMENTO_05[[#This Row],[MAT]]="","",COUNTA($C$8:C201))</f>
        <v/>
      </c>
      <c r="C201" s="3"/>
      <c r="D201" s="26" t="str">
        <f>IFERROR(VLOOKUP(ACOMPANHAMENTO_05[[#This Row],[MAT]],FUNCIONARIOS[],3,FALSE),"")</f>
        <v/>
      </c>
      <c r="E201" s="26" t="str">
        <f>IFERROR(VLOOKUP(ACOMPANHAMENTO_05[[#This Row],[MAT]],FUNCIONARIOS[],4,FALSE),"")</f>
        <v/>
      </c>
      <c r="F201" s="8"/>
      <c r="G201" s="7"/>
      <c r="H201" s="28" t="str">
        <f>IFERROR(VLOOKUP(ACOMPANHAMENTO_05[[#This Row],[COD.S]],TABELA_PRODUÇÃO[[COD]:[SERVIÇOS]],3,FALSE),"")</f>
        <v/>
      </c>
      <c r="I201" s="28" t="str">
        <f>IFERROR(VLOOKUP(ACOMPANHAMENTO_05[[#This Row],[COD.S]],TABELA_PRODUÇÃO[[COD]:[UND.]],4,FALSE),"")</f>
        <v/>
      </c>
      <c r="J201" s="8"/>
      <c r="K201" s="58"/>
      <c r="L201" s="9"/>
      <c r="M20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0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0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01" s="6">
        <f>ACOMPANHAMENTO_05[[#This Row],[QUANT]]</f>
        <v>0</v>
      </c>
    </row>
    <row r="202" spans="2:16" s="6" customFormat="1" ht="12.75" x14ac:dyDescent="0.2">
      <c r="B202" s="6" t="str">
        <f>IF(ACOMPANHAMENTO_05[[#This Row],[MAT]]="","",COUNTA($C$8:C202))</f>
        <v/>
      </c>
      <c r="C202" s="3"/>
      <c r="D202" s="26" t="str">
        <f>IFERROR(VLOOKUP(ACOMPANHAMENTO_05[[#This Row],[MAT]],FUNCIONARIOS[],3,FALSE),"")</f>
        <v/>
      </c>
      <c r="E202" s="26" t="str">
        <f>IFERROR(VLOOKUP(ACOMPANHAMENTO_05[[#This Row],[MAT]],FUNCIONARIOS[],4,FALSE),"")</f>
        <v/>
      </c>
      <c r="F202" s="8"/>
      <c r="G202" s="7"/>
      <c r="H202" s="28" t="str">
        <f>IFERROR(VLOOKUP(ACOMPANHAMENTO_05[[#This Row],[COD.S]],TABELA_PRODUÇÃO[[COD]:[SERVIÇOS]],3,FALSE),"")</f>
        <v/>
      </c>
      <c r="I202" s="28" t="str">
        <f>IFERROR(VLOOKUP(ACOMPANHAMENTO_05[[#This Row],[COD.S]],TABELA_PRODUÇÃO[[COD]:[UND.]],4,FALSE),"")</f>
        <v/>
      </c>
      <c r="J202" s="8"/>
      <c r="K202" s="58"/>
      <c r="L202" s="9"/>
      <c r="M20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0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0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02" s="6">
        <f>ACOMPANHAMENTO_05[[#This Row],[QUANT]]</f>
        <v>0</v>
      </c>
    </row>
    <row r="203" spans="2:16" s="6" customFormat="1" ht="12.75" x14ac:dyDescent="0.2">
      <c r="B203" s="6" t="str">
        <f>IF(ACOMPANHAMENTO_05[[#This Row],[MAT]]="","",COUNTA($C$8:C203))</f>
        <v/>
      </c>
      <c r="C203" s="3"/>
      <c r="D203" s="26" t="str">
        <f>IFERROR(VLOOKUP(ACOMPANHAMENTO_05[[#This Row],[MAT]],FUNCIONARIOS[],3,FALSE),"")</f>
        <v/>
      </c>
      <c r="E203" s="26" t="str">
        <f>IFERROR(VLOOKUP(ACOMPANHAMENTO_05[[#This Row],[MAT]],FUNCIONARIOS[],4,FALSE),"")</f>
        <v/>
      </c>
      <c r="F203" s="8"/>
      <c r="G203" s="7"/>
      <c r="H203" s="28" t="str">
        <f>IFERROR(VLOOKUP(ACOMPANHAMENTO_05[[#This Row],[COD.S]],TABELA_PRODUÇÃO[[COD]:[SERVIÇOS]],3,FALSE),"")</f>
        <v/>
      </c>
      <c r="I203" s="28" t="str">
        <f>IFERROR(VLOOKUP(ACOMPANHAMENTO_05[[#This Row],[COD.S]],TABELA_PRODUÇÃO[[COD]:[UND.]],4,FALSE),"")</f>
        <v/>
      </c>
      <c r="J203" s="8"/>
      <c r="K203" s="58"/>
      <c r="L203" s="9"/>
      <c r="M20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0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0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03" s="6">
        <f>ACOMPANHAMENTO_05[[#This Row],[QUANT]]</f>
        <v>0</v>
      </c>
    </row>
    <row r="204" spans="2:16" s="6" customFormat="1" ht="12.75" x14ac:dyDescent="0.2">
      <c r="B204" s="6" t="str">
        <f>IF(ACOMPANHAMENTO_05[[#This Row],[MAT]]="","",COUNTA($C$8:C204))</f>
        <v/>
      </c>
      <c r="C204" s="3"/>
      <c r="D204" s="26" t="str">
        <f>IFERROR(VLOOKUP(ACOMPANHAMENTO_05[[#This Row],[MAT]],FUNCIONARIOS[],3,FALSE),"")</f>
        <v/>
      </c>
      <c r="E204" s="26" t="str">
        <f>IFERROR(VLOOKUP(ACOMPANHAMENTO_05[[#This Row],[MAT]],FUNCIONARIOS[],4,FALSE),"")</f>
        <v/>
      </c>
      <c r="F204" s="8"/>
      <c r="G204" s="7"/>
      <c r="H204" s="28" t="str">
        <f>IFERROR(VLOOKUP(ACOMPANHAMENTO_05[[#This Row],[COD.S]],TABELA_PRODUÇÃO[[COD]:[SERVIÇOS]],3,FALSE),"")</f>
        <v/>
      </c>
      <c r="I204" s="28" t="str">
        <f>IFERROR(VLOOKUP(ACOMPANHAMENTO_05[[#This Row],[COD.S]],TABELA_PRODUÇÃO[[COD]:[UND.]],4,FALSE),"")</f>
        <v/>
      </c>
      <c r="J204" s="8"/>
      <c r="K204" s="58"/>
      <c r="L204" s="9"/>
      <c r="M20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0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0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04" s="6">
        <f>ACOMPANHAMENTO_05[[#This Row],[QUANT]]</f>
        <v>0</v>
      </c>
    </row>
    <row r="205" spans="2:16" s="6" customFormat="1" ht="12.75" x14ac:dyDescent="0.2">
      <c r="B205" s="6" t="str">
        <f>IF(ACOMPANHAMENTO_05[[#This Row],[MAT]]="","",COUNTA($C$8:C205))</f>
        <v/>
      </c>
      <c r="C205" s="3"/>
      <c r="D205" s="26" t="str">
        <f>IFERROR(VLOOKUP(ACOMPANHAMENTO_05[[#This Row],[MAT]],FUNCIONARIOS[],3,FALSE),"")</f>
        <v/>
      </c>
      <c r="E205" s="26" t="str">
        <f>IFERROR(VLOOKUP(ACOMPANHAMENTO_05[[#This Row],[MAT]],FUNCIONARIOS[],4,FALSE),"")</f>
        <v/>
      </c>
      <c r="F205" s="8"/>
      <c r="G205" s="7"/>
      <c r="H205" s="28" t="str">
        <f>IFERROR(VLOOKUP(ACOMPANHAMENTO_05[[#This Row],[COD.S]],TABELA_PRODUÇÃO[[COD]:[SERVIÇOS]],3,FALSE),"")</f>
        <v/>
      </c>
      <c r="I205" s="28" t="str">
        <f>IFERROR(VLOOKUP(ACOMPANHAMENTO_05[[#This Row],[COD.S]],TABELA_PRODUÇÃO[[COD]:[UND.]],4,FALSE),"")</f>
        <v/>
      </c>
      <c r="J205" s="8"/>
      <c r="K205" s="58"/>
      <c r="L205" s="9"/>
      <c r="M20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0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0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05" s="6">
        <f>ACOMPANHAMENTO_05[[#This Row],[QUANT]]</f>
        <v>0</v>
      </c>
    </row>
    <row r="206" spans="2:16" s="6" customFormat="1" ht="12.75" x14ac:dyDescent="0.2">
      <c r="B206" s="6" t="str">
        <f>IF(ACOMPANHAMENTO_05[[#This Row],[MAT]]="","",COUNTA($C$8:C206))</f>
        <v/>
      </c>
      <c r="C206" s="3"/>
      <c r="D206" s="26" t="str">
        <f>IFERROR(VLOOKUP(ACOMPANHAMENTO_05[[#This Row],[MAT]],FUNCIONARIOS[],3,FALSE),"")</f>
        <v/>
      </c>
      <c r="E206" s="26" t="str">
        <f>IFERROR(VLOOKUP(ACOMPANHAMENTO_05[[#This Row],[MAT]],FUNCIONARIOS[],4,FALSE),"")</f>
        <v/>
      </c>
      <c r="F206" s="8"/>
      <c r="G206" s="7"/>
      <c r="H206" s="28" t="str">
        <f>IFERROR(VLOOKUP(ACOMPANHAMENTO_05[[#This Row],[COD.S]],TABELA_PRODUÇÃO[[COD]:[SERVIÇOS]],3,FALSE),"")</f>
        <v/>
      </c>
      <c r="I206" s="28" t="str">
        <f>IFERROR(VLOOKUP(ACOMPANHAMENTO_05[[#This Row],[COD.S]],TABELA_PRODUÇÃO[[COD]:[UND.]],4,FALSE),"")</f>
        <v/>
      </c>
      <c r="J206" s="8"/>
      <c r="K206" s="58"/>
      <c r="L206" s="9"/>
      <c r="M20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0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0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06" s="6">
        <f>ACOMPANHAMENTO_05[[#This Row],[QUANT]]</f>
        <v>0</v>
      </c>
    </row>
    <row r="207" spans="2:16" s="6" customFormat="1" ht="12.75" x14ac:dyDescent="0.2">
      <c r="B207" s="6" t="str">
        <f>IF(ACOMPANHAMENTO_05[[#This Row],[MAT]]="","",COUNTA($C$8:C207))</f>
        <v/>
      </c>
      <c r="C207" s="3"/>
      <c r="D207" s="26" t="str">
        <f>IFERROR(VLOOKUP(ACOMPANHAMENTO_05[[#This Row],[MAT]],FUNCIONARIOS[],3,FALSE),"")</f>
        <v/>
      </c>
      <c r="E207" s="26" t="str">
        <f>IFERROR(VLOOKUP(ACOMPANHAMENTO_05[[#This Row],[MAT]],FUNCIONARIOS[],4,FALSE),"")</f>
        <v/>
      </c>
      <c r="F207" s="8"/>
      <c r="G207" s="7"/>
      <c r="H207" s="28" t="str">
        <f>IFERROR(VLOOKUP(ACOMPANHAMENTO_05[[#This Row],[COD.S]],TABELA_PRODUÇÃO[[COD]:[SERVIÇOS]],3,FALSE),"")</f>
        <v/>
      </c>
      <c r="I207" s="28" t="str">
        <f>IFERROR(VLOOKUP(ACOMPANHAMENTO_05[[#This Row],[COD.S]],TABELA_PRODUÇÃO[[COD]:[UND.]],4,FALSE),"")</f>
        <v/>
      </c>
      <c r="J207" s="8"/>
      <c r="K207" s="58"/>
      <c r="L207" s="9"/>
      <c r="M20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0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0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07" s="6">
        <f>ACOMPANHAMENTO_05[[#This Row],[QUANT]]</f>
        <v>0</v>
      </c>
    </row>
    <row r="208" spans="2:16" s="6" customFormat="1" ht="12.75" x14ac:dyDescent="0.2">
      <c r="B208" s="6" t="str">
        <f>IF(ACOMPANHAMENTO_05[[#This Row],[MAT]]="","",COUNTA($C$8:C208))</f>
        <v/>
      </c>
      <c r="C208" s="3"/>
      <c r="D208" s="26" t="str">
        <f>IFERROR(VLOOKUP(ACOMPANHAMENTO_05[[#This Row],[MAT]],FUNCIONARIOS[],3,FALSE),"")</f>
        <v/>
      </c>
      <c r="E208" s="26" t="str">
        <f>IFERROR(VLOOKUP(ACOMPANHAMENTO_05[[#This Row],[MAT]],FUNCIONARIOS[],4,FALSE),"")</f>
        <v/>
      </c>
      <c r="F208" s="8"/>
      <c r="G208" s="7"/>
      <c r="H208" s="28" t="str">
        <f>IFERROR(VLOOKUP(ACOMPANHAMENTO_05[[#This Row],[COD.S]],TABELA_PRODUÇÃO[[COD]:[SERVIÇOS]],3,FALSE),"")</f>
        <v/>
      </c>
      <c r="I208" s="28" t="str">
        <f>IFERROR(VLOOKUP(ACOMPANHAMENTO_05[[#This Row],[COD.S]],TABELA_PRODUÇÃO[[COD]:[UND.]],4,FALSE),"")</f>
        <v/>
      </c>
      <c r="J208" s="8"/>
      <c r="K208" s="58"/>
      <c r="L208" s="9"/>
      <c r="M20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0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0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08" s="6">
        <f>ACOMPANHAMENTO_05[[#This Row],[QUANT]]</f>
        <v>0</v>
      </c>
    </row>
    <row r="209" spans="2:16" s="6" customFormat="1" ht="12.75" x14ac:dyDescent="0.2">
      <c r="B209" s="6" t="str">
        <f>IF(ACOMPANHAMENTO_05[[#This Row],[MAT]]="","",COUNTA($C$8:C209))</f>
        <v/>
      </c>
      <c r="C209" s="3"/>
      <c r="D209" s="26" t="str">
        <f>IFERROR(VLOOKUP(ACOMPANHAMENTO_05[[#This Row],[MAT]],FUNCIONARIOS[],3,FALSE),"")</f>
        <v/>
      </c>
      <c r="E209" s="26" t="str">
        <f>IFERROR(VLOOKUP(ACOMPANHAMENTO_05[[#This Row],[MAT]],FUNCIONARIOS[],4,FALSE),"")</f>
        <v/>
      </c>
      <c r="F209" s="8"/>
      <c r="G209" s="7"/>
      <c r="H209" s="28" t="str">
        <f>IFERROR(VLOOKUP(ACOMPANHAMENTO_05[[#This Row],[COD.S]],TABELA_PRODUÇÃO[[COD]:[SERVIÇOS]],3,FALSE),"")</f>
        <v/>
      </c>
      <c r="I209" s="28" t="str">
        <f>IFERROR(VLOOKUP(ACOMPANHAMENTO_05[[#This Row],[COD.S]],TABELA_PRODUÇÃO[[COD]:[UND.]],4,FALSE),"")</f>
        <v/>
      </c>
      <c r="J209" s="8"/>
      <c r="K209" s="58"/>
      <c r="L209" s="9"/>
      <c r="M20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0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0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09" s="6">
        <f>ACOMPANHAMENTO_05[[#This Row],[QUANT]]</f>
        <v>0</v>
      </c>
    </row>
    <row r="210" spans="2:16" s="6" customFormat="1" ht="12.75" x14ac:dyDescent="0.2">
      <c r="B210" s="6" t="str">
        <f>IF(ACOMPANHAMENTO_05[[#This Row],[MAT]]="","",COUNTA($C$8:C210))</f>
        <v/>
      </c>
      <c r="C210" s="3"/>
      <c r="D210" s="26" t="str">
        <f>IFERROR(VLOOKUP(ACOMPANHAMENTO_05[[#This Row],[MAT]],FUNCIONARIOS[],3,FALSE),"")</f>
        <v/>
      </c>
      <c r="E210" s="26" t="str">
        <f>IFERROR(VLOOKUP(ACOMPANHAMENTO_05[[#This Row],[MAT]],FUNCIONARIOS[],4,FALSE),"")</f>
        <v/>
      </c>
      <c r="F210" s="8"/>
      <c r="G210" s="7"/>
      <c r="H210" s="28" t="str">
        <f>IFERROR(VLOOKUP(ACOMPANHAMENTO_05[[#This Row],[COD.S]],TABELA_PRODUÇÃO[[COD]:[SERVIÇOS]],3,FALSE),"")</f>
        <v/>
      </c>
      <c r="I210" s="28" t="str">
        <f>IFERROR(VLOOKUP(ACOMPANHAMENTO_05[[#This Row],[COD.S]],TABELA_PRODUÇÃO[[COD]:[UND.]],4,FALSE),"")</f>
        <v/>
      </c>
      <c r="J210" s="8"/>
      <c r="K210" s="58"/>
      <c r="L210" s="9"/>
      <c r="M21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1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1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10" s="6">
        <f>ACOMPANHAMENTO_05[[#This Row],[QUANT]]</f>
        <v>0</v>
      </c>
    </row>
    <row r="211" spans="2:16" s="6" customFormat="1" ht="12.75" x14ac:dyDescent="0.2">
      <c r="B211" s="6" t="str">
        <f>IF(ACOMPANHAMENTO_05[[#This Row],[MAT]]="","",COUNTA($C$8:C211))</f>
        <v/>
      </c>
      <c r="C211" s="3"/>
      <c r="D211" s="26" t="str">
        <f>IFERROR(VLOOKUP(ACOMPANHAMENTO_05[[#This Row],[MAT]],FUNCIONARIOS[],3,FALSE),"")</f>
        <v/>
      </c>
      <c r="E211" s="26" t="str">
        <f>IFERROR(VLOOKUP(ACOMPANHAMENTO_05[[#This Row],[MAT]],FUNCIONARIOS[],4,FALSE),"")</f>
        <v/>
      </c>
      <c r="F211" s="8"/>
      <c r="G211" s="7"/>
      <c r="H211" s="28" t="str">
        <f>IFERROR(VLOOKUP(ACOMPANHAMENTO_05[[#This Row],[COD.S]],TABELA_PRODUÇÃO[[COD]:[SERVIÇOS]],3,FALSE),"")</f>
        <v/>
      </c>
      <c r="I211" s="28" t="str">
        <f>IFERROR(VLOOKUP(ACOMPANHAMENTO_05[[#This Row],[COD.S]],TABELA_PRODUÇÃO[[COD]:[UND.]],4,FALSE),"")</f>
        <v/>
      </c>
      <c r="J211" s="8"/>
      <c r="K211" s="58"/>
      <c r="L211" s="9"/>
      <c r="M21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1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1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11" s="6">
        <f>ACOMPANHAMENTO_05[[#This Row],[QUANT]]</f>
        <v>0</v>
      </c>
    </row>
    <row r="212" spans="2:16" s="6" customFormat="1" ht="12.75" x14ac:dyDescent="0.2">
      <c r="B212" s="6" t="str">
        <f>IF(ACOMPANHAMENTO_05[[#This Row],[MAT]]="","",COUNTA($C$8:C212))</f>
        <v/>
      </c>
      <c r="C212" s="3"/>
      <c r="D212" s="26" t="str">
        <f>IFERROR(VLOOKUP(ACOMPANHAMENTO_05[[#This Row],[MAT]],FUNCIONARIOS[],3,FALSE),"")</f>
        <v/>
      </c>
      <c r="E212" s="26" t="str">
        <f>IFERROR(VLOOKUP(ACOMPANHAMENTO_05[[#This Row],[MAT]],FUNCIONARIOS[],4,FALSE),"")</f>
        <v/>
      </c>
      <c r="F212" s="8"/>
      <c r="G212" s="7"/>
      <c r="H212" s="28" t="str">
        <f>IFERROR(VLOOKUP(ACOMPANHAMENTO_05[[#This Row],[COD.S]],TABELA_PRODUÇÃO[[COD]:[SERVIÇOS]],3,FALSE),"")</f>
        <v/>
      </c>
      <c r="I212" s="28" t="str">
        <f>IFERROR(VLOOKUP(ACOMPANHAMENTO_05[[#This Row],[COD.S]],TABELA_PRODUÇÃO[[COD]:[UND.]],4,FALSE),"")</f>
        <v/>
      </c>
      <c r="J212" s="8"/>
      <c r="K212" s="58"/>
      <c r="L212" s="9"/>
      <c r="M21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1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1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12" s="6">
        <f>ACOMPANHAMENTO_05[[#This Row],[QUANT]]</f>
        <v>0</v>
      </c>
    </row>
    <row r="213" spans="2:16" s="6" customFormat="1" ht="12.75" x14ac:dyDescent="0.2">
      <c r="B213" s="6" t="str">
        <f>IF(ACOMPANHAMENTO_05[[#This Row],[MAT]]="","",COUNTA($C$8:C213))</f>
        <v/>
      </c>
      <c r="C213" s="3"/>
      <c r="D213" s="26" t="str">
        <f>IFERROR(VLOOKUP(ACOMPANHAMENTO_05[[#This Row],[MAT]],FUNCIONARIOS[],3,FALSE),"")</f>
        <v/>
      </c>
      <c r="E213" s="26" t="str">
        <f>IFERROR(VLOOKUP(ACOMPANHAMENTO_05[[#This Row],[MAT]],FUNCIONARIOS[],4,FALSE),"")</f>
        <v/>
      </c>
      <c r="F213" s="8"/>
      <c r="G213" s="7"/>
      <c r="H213" s="28" t="str">
        <f>IFERROR(VLOOKUP(ACOMPANHAMENTO_05[[#This Row],[COD.S]],TABELA_PRODUÇÃO[[COD]:[SERVIÇOS]],3,FALSE),"")</f>
        <v/>
      </c>
      <c r="I213" s="28" t="str">
        <f>IFERROR(VLOOKUP(ACOMPANHAMENTO_05[[#This Row],[COD.S]],TABELA_PRODUÇÃO[[COD]:[UND.]],4,FALSE),"")</f>
        <v/>
      </c>
      <c r="J213" s="8"/>
      <c r="K213" s="58"/>
      <c r="L213" s="9"/>
      <c r="M21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1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1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13" s="6">
        <f>ACOMPANHAMENTO_05[[#This Row],[QUANT]]</f>
        <v>0</v>
      </c>
    </row>
    <row r="214" spans="2:16" s="6" customFormat="1" ht="12.75" x14ac:dyDescent="0.2">
      <c r="B214" s="6" t="str">
        <f>IF(ACOMPANHAMENTO_05[[#This Row],[MAT]]="","",COUNTA($C$8:C214))</f>
        <v/>
      </c>
      <c r="C214" s="3"/>
      <c r="D214" s="26" t="str">
        <f>IFERROR(VLOOKUP(ACOMPANHAMENTO_05[[#This Row],[MAT]],FUNCIONARIOS[],3,FALSE),"")</f>
        <v/>
      </c>
      <c r="E214" s="26" t="str">
        <f>IFERROR(VLOOKUP(ACOMPANHAMENTO_05[[#This Row],[MAT]],FUNCIONARIOS[],4,FALSE),"")</f>
        <v/>
      </c>
      <c r="F214" s="8"/>
      <c r="G214" s="7"/>
      <c r="H214" s="28" t="str">
        <f>IFERROR(VLOOKUP(ACOMPANHAMENTO_05[[#This Row],[COD.S]],TABELA_PRODUÇÃO[[COD]:[SERVIÇOS]],3,FALSE),"")</f>
        <v/>
      </c>
      <c r="I214" s="28" t="str">
        <f>IFERROR(VLOOKUP(ACOMPANHAMENTO_05[[#This Row],[COD.S]],TABELA_PRODUÇÃO[[COD]:[UND.]],4,FALSE),"")</f>
        <v/>
      </c>
      <c r="J214" s="8"/>
      <c r="K214" s="58"/>
      <c r="L214" s="9"/>
      <c r="M21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1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1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14" s="6">
        <f>ACOMPANHAMENTO_05[[#This Row],[QUANT]]</f>
        <v>0</v>
      </c>
    </row>
    <row r="215" spans="2:16" s="6" customFormat="1" ht="12.75" x14ac:dyDescent="0.2">
      <c r="B215" s="6" t="str">
        <f>IF(ACOMPANHAMENTO_05[[#This Row],[MAT]]="","",COUNTA($C$8:C215))</f>
        <v/>
      </c>
      <c r="C215" s="3"/>
      <c r="D215" s="26" t="str">
        <f>IFERROR(VLOOKUP(ACOMPANHAMENTO_05[[#This Row],[MAT]],FUNCIONARIOS[],3,FALSE),"")</f>
        <v/>
      </c>
      <c r="E215" s="26" t="str">
        <f>IFERROR(VLOOKUP(ACOMPANHAMENTO_05[[#This Row],[MAT]],FUNCIONARIOS[],4,FALSE),"")</f>
        <v/>
      </c>
      <c r="F215" s="8"/>
      <c r="G215" s="7"/>
      <c r="H215" s="28" t="str">
        <f>IFERROR(VLOOKUP(ACOMPANHAMENTO_05[[#This Row],[COD.S]],TABELA_PRODUÇÃO[[COD]:[SERVIÇOS]],3,FALSE),"")</f>
        <v/>
      </c>
      <c r="I215" s="28" t="str">
        <f>IFERROR(VLOOKUP(ACOMPANHAMENTO_05[[#This Row],[COD.S]],TABELA_PRODUÇÃO[[COD]:[UND.]],4,FALSE),"")</f>
        <v/>
      </c>
      <c r="J215" s="8"/>
      <c r="K215" s="58"/>
      <c r="L215" s="9"/>
      <c r="M21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1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1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15" s="6">
        <f>ACOMPANHAMENTO_05[[#This Row],[QUANT]]</f>
        <v>0</v>
      </c>
    </row>
    <row r="216" spans="2:16" s="6" customFormat="1" ht="12.75" x14ac:dyDescent="0.2">
      <c r="B216" s="6" t="str">
        <f>IF(ACOMPANHAMENTO_05[[#This Row],[MAT]]="","",COUNTA($C$8:C216))</f>
        <v/>
      </c>
      <c r="C216" s="3"/>
      <c r="D216" s="26" t="str">
        <f>IFERROR(VLOOKUP(ACOMPANHAMENTO_05[[#This Row],[MAT]],FUNCIONARIOS[],3,FALSE),"")</f>
        <v/>
      </c>
      <c r="E216" s="26" t="str">
        <f>IFERROR(VLOOKUP(ACOMPANHAMENTO_05[[#This Row],[MAT]],FUNCIONARIOS[],4,FALSE),"")</f>
        <v/>
      </c>
      <c r="F216" s="8"/>
      <c r="G216" s="7"/>
      <c r="H216" s="28" t="str">
        <f>IFERROR(VLOOKUP(ACOMPANHAMENTO_05[[#This Row],[COD.S]],TABELA_PRODUÇÃO[[COD]:[SERVIÇOS]],3,FALSE),"")</f>
        <v/>
      </c>
      <c r="I216" s="28" t="str">
        <f>IFERROR(VLOOKUP(ACOMPANHAMENTO_05[[#This Row],[COD.S]],TABELA_PRODUÇÃO[[COD]:[UND.]],4,FALSE),"")</f>
        <v/>
      </c>
      <c r="J216" s="8"/>
      <c r="K216" s="58"/>
      <c r="L216" s="9"/>
      <c r="M21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1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1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16" s="6">
        <f>ACOMPANHAMENTO_05[[#This Row],[QUANT]]</f>
        <v>0</v>
      </c>
    </row>
    <row r="217" spans="2:16" s="6" customFormat="1" ht="12.75" x14ac:dyDescent="0.2">
      <c r="B217" s="6" t="str">
        <f>IF(ACOMPANHAMENTO_05[[#This Row],[MAT]]="","",COUNTA($C$8:C217))</f>
        <v/>
      </c>
      <c r="C217" s="3"/>
      <c r="D217" s="26" t="str">
        <f>IFERROR(VLOOKUP(ACOMPANHAMENTO_05[[#This Row],[MAT]],FUNCIONARIOS[],3,FALSE),"")</f>
        <v/>
      </c>
      <c r="E217" s="26" t="str">
        <f>IFERROR(VLOOKUP(ACOMPANHAMENTO_05[[#This Row],[MAT]],FUNCIONARIOS[],4,FALSE),"")</f>
        <v/>
      </c>
      <c r="F217" s="8"/>
      <c r="G217" s="7"/>
      <c r="H217" s="28" t="str">
        <f>IFERROR(VLOOKUP(ACOMPANHAMENTO_05[[#This Row],[COD.S]],TABELA_PRODUÇÃO[[COD]:[SERVIÇOS]],3,FALSE),"")</f>
        <v/>
      </c>
      <c r="I217" s="28" t="str">
        <f>IFERROR(VLOOKUP(ACOMPANHAMENTO_05[[#This Row],[COD.S]],TABELA_PRODUÇÃO[[COD]:[UND.]],4,FALSE),"")</f>
        <v/>
      </c>
      <c r="J217" s="8"/>
      <c r="K217" s="58"/>
      <c r="L217" s="9"/>
      <c r="M21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1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1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17" s="6">
        <f>ACOMPANHAMENTO_05[[#This Row],[QUANT]]</f>
        <v>0</v>
      </c>
    </row>
    <row r="218" spans="2:16" s="6" customFormat="1" ht="12.75" x14ac:dyDescent="0.2">
      <c r="B218" s="6" t="str">
        <f>IF(ACOMPANHAMENTO_05[[#This Row],[MAT]]="","",COUNTA($C$8:C218))</f>
        <v/>
      </c>
      <c r="C218" s="3"/>
      <c r="D218" s="26" t="str">
        <f>IFERROR(VLOOKUP(ACOMPANHAMENTO_05[[#This Row],[MAT]],FUNCIONARIOS[],3,FALSE),"")</f>
        <v/>
      </c>
      <c r="E218" s="26" t="str">
        <f>IFERROR(VLOOKUP(ACOMPANHAMENTO_05[[#This Row],[MAT]],FUNCIONARIOS[],4,FALSE),"")</f>
        <v/>
      </c>
      <c r="F218" s="8"/>
      <c r="G218" s="7"/>
      <c r="H218" s="28" t="str">
        <f>IFERROR(VLOOKUP(ACOMPANHAMENTO_05[[#This Row],[COD.S]],TABELA_PRODUÇÃO[[COD]:[SERVIÇOS]],3,FALSE),"")</f>
        <v/>
      </c>
      <c r="I218" s="28" t="str">
        <f>IFERROR(VLOOKUP(ACOMPANHAMENTO_05[[#This Row],[COD.S]],TABELA_PRODUÇÃO[[COD]:[UND.]],4,FALSE),"")</f>
        <v/>
      </c>
      <c r="J218" s="8"/>
      <c r="K218" s="58"/>
      <c r="L218" s="9"/>
      <c r="M21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1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1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18" s="6">
        <f>ACOMPANHAMENTO_05[[#This Row],[QUANT]]</f>
        <v>0</v>
      </c>
    </row>
    <row r="219" spans="2:16" s="6" customFormat="1" ht="12.75" x14ac:dyDescent="0.2">
      <c r="B219" s="6" t="str">
        <f>IF(ACOMPANHAMENTO_05[[#This Row],[MAT]]="","",COUNTA($C$8:C219))</f>
        <v/>
      </c>
      <c r="C219" s="3"/>
      <c r="D219" s="26" t="str">
        <f>IFERROR(VLOOKUP(ACOMPANHAMENTO_05[[#This Row],[MAT]],FUNCIONARIOS[],3,FALSE),"")</f>
        <v/>
      </c>
      <c r="E219" s="26" t="str">
        <f>IFERROR(VLOOKUP(ACOMPANHAMENTO_05[[#This Row],[MAT]],FUNCIONARIOS[],4,FALSE),"")</f>
        <v/>
      </c>
      <c r="F219" s="8"/>
      <c r="G219" s="7"/>
      <c r="H219" s="28" t="str">
        <f>IFERROR(VLOOKUP(ACOMPANHAMENTO_05[[#This Row],[COD.S]],TABELA_PRODUÇÃO[[COD]:[SERVIÇOS]],3,FALSE),"")</f>
        <v/>
      </c>
      <c r="I219" s="28" t="str">
        <f>IFERROR(VLOOKUP(ACOMPANHAMENTO_05[[#This Row],[COD.S]],TABELA_PRODUÇÃO[[COD]:[UND.]],4,FALSE),"")</f>
        <v/>
      </c>
      <c r="J219" s="8"/>
      <c r="K219" s="58"/>
      <c r="L219" s="9"/>
      <c r="M21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1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1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19" s="6">
        <f>ACOMPANHAMENTO_05[[#This Row],[QUANT]]</f>
        <v>0</v>
      </c>
    </row>
    <row r="220" spans="2:16" s="6" customFormat="1" ht="12.75" x14ac:dyDescent="0.2">
      <c r="B220" s="6" t="str">
        <f>IF(ACOMPANHAMENTO_05[[#This Row],[MAT]]="","",COUNTA($C$8:C220))</f>
        <v/>
      </c>
      <c r="C220" s="3"/>
      <c r="D220" s="26" t="str">
        <f>IFERROR(VLOOKUP(ACOMPANHAMENTO_05[[#This Row],[MAT]],FUNCIONARIOS[],3,FALSE),"")</f>
        <v/>
      </c>
      <c r="E220" s="26" t="str">
        <f>IFERROR(VLOOKUP(ACOMPANHAMENTO_05[[#This Row],[MAT]],FUNCIONARIOS[],4,FALSE),"")</f>
        <v/>
      </c>
      <c r="F220" s="8"/>
      <c r="G220" s="7"/>
      <c r="H220" s="28" t="str">
        <f>IFERROR(VLOOKUP(ACOMPANHAMENTO_05[[#This Row],[COD.S]],TABELA_PRODUÇÃO[[COD]:[SERVIÇOS]],3,FALSE),"")</f>
        <v/>
      </c>
      <c r="I220" s="28" t="str">
        <f>IFERROR(VLOOKUP(ACOMPANHAMENTO_05[[#This Row],[COD.S]],TABELA_PRODUÇÃO[[COD]:[UND.]],4,FALSE),"")</f>
        <v/>
      </c>
      <c r="J220" s="8"/>
      <c r="K220" s="58"/>
      <c r="L220" s="9"/>
      <c r="M22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2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2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20" s="6">
        <f>ACOMPANHAMENTO_05[[#This Row],[QUANT]]</f>
        <v>0</v>
      </c>
    </row>
    <row r="221" spans="2:16" s="6" customFormat="1" ht="12.75" x14ac:dyDescent="0.2">
      <c r="B221" s="6" t="str">
        <f>IF(ACOMPANHAMENTO_05[[#This Row],[MAT]]="","",COUNTA($C$8:C221))</f>
        <v/>
      </c>
      <c r="C221" s="3"/>
      <c r="D221" s="26" t="str">
        <f>IFERROR(VLOOKUP(ACOMPANHAMENTO_05[[#This Row],[MAT]],FUNCIONARIOS[],3,FALSE),"")</f>
        <v/>
      </c>
      <c r="E221" s="26" t="str">
        <f>IFERROR(VLOOKUP(ACOMPANHAMENTO_05[[#This Row],[MAT]],FUNCIONARIOS[],4,FALSE),"")</f>
        <v/>
      </c>
      <c r="F221" s="8"/>
      <c r="G221" s="7"/>
      <c r="H221" s="28" t="str">
        <f>IFERROR(VLOOKUP(ACOMPANHAMENTO_05[[#This Row],[COD.S]],TABELA_PRODUÇÃO[[COD]:[SERVIÇOS]],3,FALSE),"")</f>
        <v/>
      </c>
      <c r="I221" s="28" t="str">
        <f>IFERROR(VLOOKUP(ACOMPANHAMENTO_05[[#This Row],[COD.S]],TABELA_PRODUÇÃO[[COD]:[UND.]],4,FALSE),"")</f>
        <v/>
      </c>
      <c r="J221" s="8"/>
      <c r="K221" s="58"/>
      <c r="L221" s="9"/>
      <c r="M22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2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2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21" s="6">
        <f>ACOMPANHAMENTO_05[[#This Row],[QUANT]]</f>
        <v>0</v>
      </c>
    </row>
    <row r="222" spans="2:16" s="6" customFormat="1" ht="12.75" x14ac:dyDescent="0.2">
      <c r="B222" s="6" t="str">
        <f>IF(ACOMPANHAMENTO_05[[#This Row],[MAT]]="","",COUNTA($C$8:C222))</f>
        <v/>
      </c>
      <c r="C222" s="3"/>
      <c r="D222" s="26" t="str">
        <f>IFERROR(VLOOKUP(ACOMPANHAMENTO_05[[#This Row],[MAT]],FUNCIONARIOS[],3,FALSE),"")</f>
        <v/>
      </c>
      <c r="E222" s="26" t="str">
        <f>IFERROR(VLOOKUP(ACOMPANHAMENTO_05[[#This Row],[MAT]],FUNCIONARIOS[],4,FALSE),"")</f>
        <v/>
      </c>
      <c r="F222" s="8"/>
      <c r="G222" s="7"/>
      <c r="H222" s="28" t="str">
        <f>IFERROR(VLOOKUP(ACOMPANHAMENTO_05[[#This Row],[COD.S]],TABELA_PRODUÇÃO[[COD]:[SERVIÇOS]],3,FALSE),"")</f>
        <v/>
      </c>
      <c r="I222" s="28" t="str">
        <f>IFERROR(VLOOKUP(ACOMPANHAMENTO_05[[#This Row],[COD.S]],TABELA_PRODUÇÃO[[COD]:[UND.]],4,FALSE),"")</f>
        <v/>
      </c>
      <c r="J222" s="8"/>
      <c r="K222" s="58"/>
      <c r="L222" s="9"/>
      <c r="M22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2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2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22" s="6">
        <f>ACOMPANHAMENTO_05[[#This Row],[QUANT]]</f>
        <v>0</v>
      </c>
    </row>
    <row r="223" spans="2:16" s="6" customFormat="1" ht="12.75" x14ac:dyDescent="0.2">
      <c r="B223" s="6" t="str">
        <f>IF(ACOMPANHAMENTO_05[[#This Row],[MAT]]="","",COUNTA($C$8:C223))</f>
        <v/>
      </c>
      <c r="C223" s="3"/>
      <c r="D223" s="26" t="str">
        <f>IFERROR(VLOOKUP(ACOMPANHAMENTO_05[[#This Row],[MAT]],FUNCIONARIOS[],3,FALSE),"")</f>
        <v/>
      </c>
      <c r="E223" s="26" t="str">
        <f>IFERROR(VLOOKUP(ACOMPANHAMENTO_05[[#This Row],[MAT]],FUNCIONARIOS[],4,FALSE),"")</f>
        <v/>
      </c>
      <c r="F223" s="8"/>
      <c r="G223" s="7"/>
      <c r="H223" s="28" t="str">
        <f>IFERROR(VLOOKUP(ACOMPANHAMENTO_05[[#This Row],[COD.S]],TABELA_PRODUÇÃO[[COD]:[SERVIÇOS]],3,FALSE),"")</f>
        <v/>
      </c>
      <c r="I223" s="28" t="str">
        <f>IFERROR(VLOOKUP(ACOMPANHAMENTO_05[[#This Row],[COD.S]],TABELA_PRODUÇÃO[[COD]:[UND.]],4,FALSE),"")</f>
        <v/>
      </c>
      <c r="J223" s="8"/>
      <c r="K223" s="58"/>
      <c r="L223" s="9"/>
      <c r="M22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2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2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23" s="6">
        <f>ACOMPANHAMENTO_05[[#This Row],[QUANT]]</f>
        <v>0</v>
      </c>
    </row>
    <row r="224" spans="2:16" s="6" customFormat="1" ht="12.75" x14ac:dyDescent="0.2">
      <c r="B224" s="6" t="str">
        <f>IF(ACOMPANHAMENTO_05[[#This Row],[MAT]]="","",COUNTA($C$8:C224))</f>
        <v/>
      </c>
      <c r="C224" s="3"/>
      <c r="D224" s="26" t="str">
        <f>IFERROR(VLOOKUP(ACOMPANHAMENTO_05[[#This Row],[MAT]],FUNCIONARIOS[],3,FALSE),"")</f>
        <v/>
      </c>
      <c r="E224" s="26" t="str">
        <f>IFERROR(VLOOKUP(ACOMPANHAMENTO_05[[#This Row],[MAT]],FUNCIONARIOS[],4,FALSE),"")</f>
        <v/>
      </c>
      <c r="F224" s="8"/>
      <c r="G224" s="7"/>
      <c r="H224" s="28" t="str">
        <f>IFERROR(VLOOKUP(ACOMPANHAMENTO_05[[#This Row],[COD.S]],TABELA_PRODUÇÃO[[COD]:[SERVIÇOS]],3,FALSE),"")</f>
        <v/>
      </c>
      <c r="I224" s="28" t="str">
        <f>IFERROR(VLOOKUP(ACOMPANHAMENTO_05[[#This Row],[COD.S]],TABELA_PRODUÇÃO[[COD]:[UND.]],4,FALSE),"")</f>
        <v/>
      </c>
      <c r="J224" s="8"/>
      <c r="K224" s="58"/>
      <c r="L224" s="9"/>
      <c r="M22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2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2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24" s="6">
        <f>ACOMPANHAMENTO_05[[#This Row],[QUANT]]</f>
        <v>0</v>
      </c>
    </row>
    <row r="225" spans="2:16" s="6" customFormat="1" ht="12.75" x14ac:dyDescent="0.2">
      <c r="B225" s="6" t="str">
        <f>IF(ACOMPANHAMENTO_05[[#This Row],[MAT]]="","",COUNTA($C$8:C225))</f>
        <v/>
      </c>
      <c r="C225" s="3"/>
      <c r="D225" s="26" t="str">
        <f>IFERROR(VLOOKUP(ACOMPANHAMENTO_05[[#This Row],[MAT]],FUNCIONARIOS[],3,FALSE),"")</f>
        <v/>
      </c>
      <c r="E225" s="26" t="str">
        <f>IFERROR(VLOOKUP(ACOMPANHAMENTO_05[[#This Row],[MAT]],FUNCIONARIOS[],4,FALSE),"")</f>
        <v/>
      </c>
      <c r="F225" s="8"/>
      <c r="G225" s="7"/>
      <c r="H225" s="28" t="str">
        <f>IFERROR(VLOOKUP(ACOMPANHAMENTO_05[[#This Row],[COD.S]],TABELA_PRODUÇÃO[[COD]:[SERVIÇOS]],3,FALSE),"")</f>
        <v/>
      </c>
      <c r="I225" s="28" t="str">
        <f>IFERROR(VLOOKUP(ACOMPANHAMENTO_05[[#This Row],[COD.S]],TABELA_PRODUÇÃO[[COD]:[UND.]],4,FALSE),"")</f>
        <v/>
      </c>
      <c r="J225" s="8"/>
      <c r="K225" s="58"/>
      <c r="L225" s="9"/>
      <c r="M22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2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2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25" s="6">
        <f>ACOMPANHAMENTO_05[[#This Row],[QUANT]]</f>
        <v>0</v>
      </c>
    </row>
    <row r="226" spans="2:16" s="6" customFormat="1" ht="12.75" x14ac:dyDescent="0.2">
      <c r="B226" s="6" t="str">
        <f>IF(ACOMPANHAMENTO_05[[#This Row],[MAT]]="","",COUNTA($C$8:C226))</f>
        <v/>
      </c>
      <c r="C226" s="3"/>
      <c r="D226" s="26" t="str">
        <f>IFERROR(VLOOKUP(ACOMPANHAMENTO_05[[#This Row],[MAT]],FUNCIONARIOS[],3,FALSE),"")</f>
        <v/>
      </c>
      <c r="E226" s="26" t="str">
        <f>IFERROR(VLOOKUP(ACOMPANHAMENTO_05[[#This Row],[MAT]],FUNCIONARIOS[],4,FALSE),"")</f>
        <v/>
      </c>
      <c r="F226" s="8"/>
      <c r="G226" s="7"/>
      <c r="H226" s="28" t="str">
        <f>IFERROR(VLOOKUP(ACOMPANHAMENTO_05[[#This Row],[COD.S]],TABELA_PRODUÇÃO[[COD]:[SERVIÇOS]],3,FALSE),"")</f>
        <v/>
      </c>
      <c r="I226" s="28" t="str">
        <f>IFERROR(VLOOKUP(ACOMPANHAMENTO_05[[#This Row],[COD.S]],TABELA_PRODUÇÃO[[COD]:[UND.]],4,FALSE),"")</f>
        <v/>
      </c>
      <c r="J226" s="8"/>
      <c r="K226" s="58"/>
      <c r="L226" s="9"/>
      <c r="M22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2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2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26" s="6">
        <f>ACOMPANHAMENTO_05[[#This Row],[QUANT]]</f>
        <v>0</v>
      </c>
    </row>
    <row r="227" spans="2:16" s="6" customFormat="1" ht="12.75" x14ac:dyDescent="0.2">
      <c r="B227" s="6" t="str">
        <f>IF(ACOMPANHAMENTO_05[[#This Row],[MAT]]="","",COUNTA($C$8:C227))</f>
        <v/>
      </c>
      <c r="C227" s="3"/>
      <c r="D227" s="26" t="str">
        <f>IFERROR(VLOOKUP(ACOMPANHAMENTO_05[[#This Row],[MAT]],FUNCIONARIOS[],3,FALSE),"")</f>
        <v/>
      </c>
      <c r="E227" s="26" t="str">
        <f>IFERROR(VLOOKUP(ACOMPANHAMENTO_05[[#This Row],[MAT]],FUNCIONARIOS[],4,FALSE),"")</f>
        <v/>
      </c>
      <c r="F227" s="8"/>
      <c r="G227" s="7"/>
      <c r="H227" s="28" t="str">
        <f>IFERROR(VLOOKUP(ACOMPANHAMENTO_05[[#This Row],[COD.S]],TABELA_PRODUÇÃO[[COD]:[SERVIÇOS]],3,FALSE),"")</f>
        <v/>
      </c>
      <c r="I227" s="28" t="str">
        <f>IFERROR(VLOOKUP(ACOMPANHAMENTO_05[[#This Row],[COD.S]],TABELA_PRODUÇÃO[[COD]:[UND.]],4,FALSE),"")</f>
        <v/>
      </c>
      <c r="J227" s="8"/>
      <c r="K227" s="58"/>
      <c r="L227" s="9"/>
      <c r="M22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2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2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27" s="6">
        <f>ACOMPANHAMENTO_05[[#This Row],[QUANT]]</f>
        <v>0</v>
      </c>
    </row>
    <row r="228" spans="2:16" s="6" customFormat="1" ht="12.75" x14ac:dyDescent="0.2">
      <c r="B228" s="6" t="str">
        <f>IF(ACOMPANHAMENTO_05[[#This Row],[MAT]]="","",COUNTA($C$8:C228))</f>
        <v/>
      </c>
      <c r="C228" s="3"/>
      <c r="D228" s="26" t="str">
        <f>IFERROR(VLOOKUP(ACOMPANHAMENTO_05[[#This Row],[MAT]],FUNCIONARIOS[],3,FALSE),"")</f>
        <v/>
      </c>
      <c r="E228" s="26" t="str">
        <f>IFERROR(VLOOKUP(ACOMPANHAMENTO_05[[#This Row],[MAT]],FUNCIONARIOS[],4,FALSE),"")</f>
        <v/>
      </c>
      <c r="F228" s="8"/>
      <c r="G228" s="7"/>
      <c r="H228" s="28" t="str">
        <f>IFERROR(VLOOKUP(ACOMPANHAMENTO_05[[#This Row],[COD.S]],TABELA_PRODUÇÃO[[COD]:[SERVIÇOS]],3,FALSE),"")</f>
        <v/>
      </c>
      <c r="I228" s="28" t="str">
        <f>IFERROR(VLOOKUP(ACOMPANHAMENTO_05[[#This Row],[COD.S]],TABELA_PRODUÇÃO[[COD]:[UND.]],4,FALSE),"")</f>
        <v/>
      </c>
      <c r="J228" s="8"/>
      <c r="K228" s="58"/>
      <c r="L228" s="9"/>
      <c r="M22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2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2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28" s="6">
        <f>ACOMPANHAMENTO_05[[#This Row],[QUANT]]</f>
        <v>0</v>
      </c>
    </row>
    <row r="229" spans="2:16" s="6" customFormat="1" ht="12.75" x14ac:dyDescent="0.2">
      <c r="B229" s="6" t="str">
        <f>IF(ACOMPANHAMENTO_05[[#This Row],[MAT]]="","",COUNTA($C$8:C229))</f>
        <v/>
      </c>
      <c r="C229" s="3"/>
      <c r="D229" s="26" t="str">
        <f>IFERROR(VLOOKUP(ACOMPANHAMENTO_05[[#This Row],[MAT]],FUNCIONARIOS[],3,FALSE),"")</f>
        <v/>
      </c>
      <c r="E229" s="26" t="str">
        <f>IFERROR(VLOOKUP(ACOMPANHAMENTO_05[[#This Row],[MAT]],FUNCIONARIOS[],4,FALSE),"")</f>
        <v/>
      </c>
      <c r="F229" s="8"/>
      <c r="G229" s="7"/>
      <c r="H229" s="28" t="str">
        <f>IFERROR(VLOOKUP(ACOMPANHAMENTO_05[[#This Row],[COD.S]],TABELA_PRODUÇÃO[[COD]:[SERVIÇOS]],3,FALSE),"")</f>
        <v/>
      </c>
      <c r="I229" s="28" t="str">
        <f>IFERROR(VLOOKUP(ACOMPANHAMENTO_05[[#This Row],[COD.S]],TABELA_PRODUÇÃO[[COD]:[UND.]],4,FALSE),"")</f>
        <v/>
      </c>
      <c r="J229" s="8"/>
      <c r="K229" s="58"/>
      <c r="L229" s="9"/>
      <c r="M22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2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2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29" s="6">
        <f>ACOMPANHAMENTO_05[[#This Row],[QUANT]]</f>
        <v>0</v>
      </c>
    </row>
    <row r="230" spans="2:16" s="6" customFormat="1" ht="12.75" x14ac:dyDescent="0.2">
      <c r="B230" s="6" t="str">
        <f>IF(ACOMPANHAMENTO_05[[#This Row],[MAT]]="","",COUNTA($C$8:C230))</f>
        <v/>
      </c>
      <c r="C230" s="3"/>
      <c r="D230" s="26" t="str">
        <f>IFERROR(VLOOKUP(ACOMPANHAMENTO_05[[#This Row],[MAT]],FUNCIONARIOS[],3,FALSE),"")</f>
        <v/>
      </c>
      <c r="E230" s="26" t="str">
        <f>IFERROR(VLOOKUP(ACOMPANHAMENTO_05[[#This Row],[MAT]],FUNCIONARIOS[],4,FALSE),"")</f>
        <v/>
      </c>
      <c r="F230" s="8"/>
      <c r="G230" s="7"/>
      <c r="H230" s="28" t="str">
        <f>IFERROR(VLOOKUP(ACOMPANHAMENTO_05[[#This Row],[COD.S]],TABELA_PRODUÇÃO[[COD]:[SERVIÇOS]],3,FALSE),"")</f>
        <v/>
      </c>
      <c r="I230" s="28" t="str">
        <f>IFERROR(VLOOKUP(ACOMPANHAMENTO_05[[#This Row],[COD.S]],TABELA_PRODUÇÃO[[COD]:[UND.]],4,FALSE),"")</f>
        <v/>
      </c>
      <c r="J230" s="8"/>
      <c r="K230" s="58"/>
      <c r="L230" s="9"/>
      <c r="M23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3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3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30" s="6">
        <f>ACOMPANHAMENTO_05[[#This Row],[QUANT]]</f>
        <v>0</v>
      </c>
    </row>
    <row r="231" spans="2:16" s="6" customFormat="1" ht="12.75" x14ac:dyDescent="0.2">
      <c r="B231" s="6" t="str">
        <f>IF(ACOMPANHAMENTO_05[[#This Row],[MAT]]="","",COUNTA($C$8:C231))</f>
        <v/>
      </c>
      <c r="C231" s="3"/>
      <c r="D231" s="26" t="str">
        <f>IFERROR(VLOOKUP(ACOMPANHAMENTO_05[[#This Row],[MAT]],FUNCIONARIOS[],3,FALSE),"")</f>
        <v/>
      </c>
      <c r="E231" s="26" t="str">
        <f>IFERROR(VLOOKUP(ACOMPANHAMENTO_05[[#This Row],[MAT]],FUNCIONARIOS[],4,FALSE),"")</f>
        <v/>
      </c>
      <c r="F231" s="8"/>
      <c r="G231" s="7"/>
      <c r="H231" s="28" t="str">
        <f>IFERROR(VLOOKUP(ACOMPANHAMENTO_05[[#This Row],[COD.S]],TABELA_PRODUÇÃO[[COD]:[SERVIÇOS]],3,FALSE),"")</f>
        <v/>
      </c>
      <c r="I231" s="28" t="str">
        <f>IFERROR(VLOOKUP(ACOMPANHAMENTO_05[[#This Row],[COD.S]],TABELA_PRODUÇÃO[[COD]:[UND.]],4,FALSE),"")</f>
        <v/>
      </c>
      <c r="J231" s="8"/>
      <c r="K231" s="58"/>
      <c r="L231" s="9"/>
      <c r="M23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3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3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31" s="6">
        <f>ACOMPANHAMENTO_05[[#This Row],[QUANT]]</f>
        <v>0</v>
      </c>
    </row>
    <row r="232" spans="2:16" s="6" customFormat="1" ht="12.75" x14ac:dyDescent="0.2">
      <c r="B232" s="6" t="str">
        <f>IF(ACOMPANHAMENTO_05[[#This Row],[MAT]]="","",COUNTA($C$8:C232))</f>
        <v/>
      </c>
      <c r="C232" s="3"/>
      <c r="D232" s="26" t="str">
        <f>IFERROR(VLOOKUP(ACOMPANHAMENTO_05[[#This Row],[MAT]],FUNCIONARIOS[],3,FALSE),"")</f>
        <v/>
      </c>
      <c r="E232" s="26" t="str">
        <f>IFERROR(VLOOKUP(ACOMPANHAMENTO_05[[#This Row],[MAT]],FUNCIONARIOS[],4,FALSE),"")</f>
        <v/>
      </c>
      <c r="F232" s="8"/>
      <c r="G232" s="7"/>
      <c r="H232" s="28" t="str">
        <f>IFERROR(VLOOKUP(ACOMPANHAMENTO_05[[#This Row],[COD.S]],TABELA_PRODUÇÃO[[COD]:[SERVIÇOS]],3,FALSE),"")</f>
        <v/>
      </c>
      <c r="I232" s="28" t="str">
        <f>IFERROR(VLOOKUP(ACOMPANHAMENTO_05[[#This Row],[COD.S]],TABELA_PRODUÇÃO[[COD]:[UND.]],4,FALSE),"")</f>
        <v/>
      </c>
      <c r="J232" s="8"/>
      <c r="K232" s="58"/>
      <c r="L232" s="9"/>
      <c r="M23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3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3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32" s="6">
        <f>ACOMPANHAMENTO_05[[#This Row],[QUANT]]</f>
        <v>0</v>
      </c>
    </row>
    <row r="233" spans="2:16" s="6" customFormat="1" ht="12.75" x14ac:dyDescent="0.2">
      <c r="B233" s="6" t="str">
        <f>IF(ACOMPANHAMENTO_05[[#This Row],[MAT]]="","",COUNTA($C$8:C233))</f>
        <v/>
      </c>
      <c r="C233" s="3"/>
      <c r="D233" s="26" t="str">
        <f>IFERROR(VLOOKUP(ACOMPANHAMENTO_05[[#This Row],[MAT]],FUNCIONARIOS[],3,FALSE),"")</f>
        <v/>
      </c>
      <c r="E233" s="26" t="str">
        <f>IFERROR(VLOOKUP(ACOMPANHAMENTO_05[[#This Row],[MAT]],FUNCIONARIOS[],4,FALSE),"")</f>
        <v/>
      </c>
      <c r="F233" s="8"/>
      <c r="G233" s="7"/>
      <c r="H233" s="28" t="str">
        <f>IFERROR(VLOOKUP(ACOMPANHAMENTO_05[[#This Row],[COD.S]],TABELA_PRODUÇÃO[[COD]:[SERVIÇOS]],3,FALSE),"")</f>
        <v/>
      </c>
      <c r="I233" s="28" t="str">
        <f>IFERROR(VLOOKUP(ACOMPANHAMENTO_05[[#This Row],[COD.S]],TABELA_PRODUÇÃO[[COD]:[UND.]],4,FALSE),"")</f>
        <v/>
      </c>
      <c r="J233" s="8"/>
      <c r="K233" s="58"/>
      <c r="L233" s="9"/>
      <c r="M23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3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3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33" s="6">
        <f>ACOMPANHAMENTO_05[[#This Row],[QUANT]]</f>
        <v>0</v>
      </c>
    </row>
    <row r="234" spans="2:16" s="6" customFormat="1" ht="12.75" x14ac:dyDescent="0.2">
      <c r="B234" s="6" t="str">
        <f>IF(ACOMPANHAMENTO_05[[#This Row],[MAT]]="","",COUNTA($C$8:C234))</f>
        <v/>
      </c>
      <c r="C234" s="3"/>
      <c r="D234" s="26" t="str">
        <f>IFERROR(VLOOKUP(ACOMPANHAMENTO_05[[#This Row],[MAT]],FUNCIONARIOS[],3,FALSE),"")</f>
        <v/>
      </c>
      <c r="E234" s="26" t="str">
        <f>IFERROR(VLOOKUP(ACOMPANHAMENTO_05[[#This Row],[MAT]],FUNCIONARIOS[],4,FALSE),"")</f>
        <v/>
      </c>
      <c r="F234" s="8"/>
      <c r="G234" s="7"/>
      <c r="H234" s="28" t="str">
        <f>IFERROR(VLOOKUP(ACOMPANHAMENTO_05[[#This Row],[COD.S]],TABELA_PRODUÇÃO[[COD]:[SERVIÇOS]],3,FALSE),"")</f>
        <v/>
      </c>
      <c r="I234" s="28" t="str">
        <f>IFERROR(VLOOKUP(ACOMPANHAMENTO_05[[#This Row],[COD.S]],TABELA_PRODUÇÃO[[COD]:[UND.]],4,FALSE),"")</f>
        <v/>
      </c>
      <c r="J234" s="8"/>
      <c r="K234" s="58"/>
      <c r="L234" s="9"/>
      <c r="M23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3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3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34" s="6">
        <f>ACOMPANHAMENTO_05[[#This Row],[QUANT]]</f>
        <v>0</v>
      </c>
    </row>
    <row r="235" spans="2:16" s="6" customFormat="1" ht="12.75" x14ac:dyDescent="0.2">
      <c r="B235" s="6" t="str">
        <f>IF(ACOMPANHAMENTO_05[[#This Row],[MAT]]="","",COUNTA($C$8:C235))</f>
        <v/>
      </c>
      <c r="C235" s="3"/>
      <c r="D235" s="26" t="str">
        <f>IFERROR(VLOOKUP(ACOMPANHAMENTO_05[[#This Row],[MAT]],FUNCIONARIOS[],3,FALSE),"")</f>
        <v/>
      </c>
      <c r="E235" s="26" t="str">
        <f>IFERROR(VLOOKUP(ACOMPANHAMENTO_05[[#This Row],[MAT]],FUNCIONARIOS[],4,FALSE),"")</f>
        <v/>
      </c>
      <c r="F235" s="8"/>
      <c r="G235" s="7"/>
      <c r="H235" s="28" t="str">
        <f>IFERROR(VLOOKUP(ACOMPANHAMENTO_05[[#This Row],[COD.S]],TABELA_PRODUÇÃO[[COD]:[SERVIÇOS]],3,FALSE),"")</f>
        <v/>
      </c>
      <c r="I235" s="28" t="str">
        <f>IFERROR(VLOOKUP(ACOMPANHAMENTO_05[[#This Row],[COD.S]],TABELA_PRODUÇÃO[[COD]:[UND.]],4,FALSE),"")</f>
        <v/>
      </c>
      <c r="J235" s="8"/>
      <c r="K235" s="58"/>
      <c r="L235" s="9"/>
      <c r="M23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3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3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35" s="6">
        <f>ACOMPANHAMENTO_05[[#This Row],[QUANT]]</f>
        <v>0</v>
      </c>
    </row>
    <row r="236" spans="2:16" s="6" customFormat="1" ht="12.75" x14ac:dyDescent="0.2">
      <c r="B236" s="6" t="str">
        <f>IF(ACOMPANHAMENTO_05[[#This Row],[MAT]]="","",COUNTA($C$8:C236))</f>
        <v/>
      </c>
      <c r="C236" s="3"/>
      <c r="D236" s="26" t="str">
        <f>IFERROR(VLOOKUP(ACOMPANHAMENTO_05[[#This Row],[MAT]],FUNCIONARIOS[],3,FALSE),"")</f>
        <v/>
      </c>
      <c r="E236" s="26" t="str">
        <f>IFERROR(VLOOKUP(ACOMPANHAMENTO_05[[#This Row],[MAT]],FUNCIONARIOS[],4,FALSE),"")</f>
        <v/>
      </c>
      <c r="F236" s="8"/>
      <c r="G236" s="7"/>
      <c r="H236" s="28" t="str">
        <f>IFERROR(VLOOKUP(ACOMPANHAMENTO_05[[#This Row],[COD.S]],TABELA_PRODUÇÃO[[COD]:[SERVIÇOS]],3,FALSE),"")</f>
        <v/>
      </c>
      <c r="I236" s="28" t="str">
        <f>IFERROR(VLOOKUP(ACOMPANHAMENTO_05[[#This Row],[COD.S]],TABELA_PRODUÇÃO[[COD]:[UND.]],4,FALSE),"")</f>
        <v/>
      </c>
      <c r="J236" s="8"/>
      <c r="K236" s="58"/>
      <c r="L236" s="9"/>
      <c r="M23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3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3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36" s="6">
        <f>ACOMPANHAMENTO_05[[#This Row],[QUANT]]</f>
        <v>0</v>
      </c>
    </row>
    <row r="237" spans="2:16" s="6" customFormat="1" ht="12.75" x14ac:dyDescent="0.2">
      <c r="B237" s="6" t="str">
        <f>IF(ACOMPANHAMENTO_05[[#This Row],[MAT]]="","",COUNTA($C$8:C237))</f>
        <v/>
      </c>
      <c r="C237" s="3"/>
      <c r="D237" s="26" t="str">
        <f>IFERROR(VLOOKUP(ACOMPANHAMENTO_05[[#This Row],[MAT]],FUNCIONARIOS[],3,FALSE),"")</f>
        <v/>
      </c>
      <c r="E237" s="26" t="str">
        <f>IFERROR(VLOOKUP(ACOMPANHAMENTO_05[[#This Row],[MAT]],FUNCIONARIOS[],4,FALSE),"")</f>
        <v/>
      </c>
      <c r="F237" s="8"/>
      <c r="G237" s="7"/>
      <c r="H237" s="28" t="str">
        <f>IFERROR(VLOOKUP(ACOMPANHAMENTO_05[[#This Row],[COD.S]],TABELA_PRODUÇÃO[[COD]:[SERVIÇOS]],3,FALSE),"")</f>
        <v/>
      </c>
      <c r="I237" s="28" t="str">
        <f>IFERROR(VLOOKUP(ACOMPANHAMENTO_05[[#This Row],[COD.S]],TABELA_PRODUÇÃO[[COD]:[UND.]],4,FALSE),"")</f>
        <v/>
      </c>
      <c r="J237" s="8"/>
      <c r="K237" s="58"/>
      <c r="L237" s="9"/>
      <c r="M23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3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3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37" s="6">
        <f>ACOMPANHAMENTO_05[[#This Row],[QUANT]]</f>
        <v>0</v>
      </c>
    </row>
    <row r="238" spans="2:16" s="6" customFormat="1" ht="12.75" x14ac:dyDescent="0.2">
      <c r="B238" s="6" t="str">
        <f>IF(ACOMPANHAMENTO_05[[#This Row],[MAT]]="","",COUNTA($C$8:C238))</f>
        <v/>
      </c>
      <c r="C238" s="3"/>
      <c r="D238" s="26" t="str">
        <f>IFERROR(VLOOKUP(ACOMPANHAMENTO_05[[#This Row],[MAT]],FUNCIONARIOS[],3,FALSE),"")</f>
        <v/>
      </c>
      <c r="E238" s="26" t="str">
        <f>IFERROR(VLOOKUP(ACOMPANHAMENTO_05[[#This Row],[MAT]],FUNCIONARIOS[],4,FALSE),"")</f>
        <v/>
      </c>
      <c r="F238" s="8"/>
      <c r="G238" s="7"/>
      <c r="H238" s="28" t="str">
        <f>IFERROR(VLOOKUP(ACOMPANHAMENTO_05[[#This Row],[COD.S]],TABELA_PRODUÇÃO[[COD]:[SERVIÇOS]],3,FALSE),"")</f>
        <v/>
      </c>
      <c r="I238" s="28" t="str">
        <f>IFERROR(VLOOKUP(ACOMPANHAMENTO_05[[#This Row],[COD.S]],TABELA_PRODUÇÃO[[COD]:[UND.]],4,FALSE),"")</f>
        <v/>
      </c>
      <c r="J238" s="8"/>
      <c r="K238" s="58"/>
      <c r="L238" s="9"/>
      <c r="M23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3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3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38" s="6">
        <f>ACOMPANHAMENTO_05[[#This Row],[QUANT]]</f>
        <v>0</v>
      </c>
    </row>
    <row r="239" spans="2:16" s="6" customFormat="1" ht="12.75" x14ac:dyDescent="0.2">
      <c r="B239" s="6" t="str">
        <f>IF(ACOMPANHAMENTO_05[[#This Row],[MAT]]="","",COUNTA($C$8:C239))</f>
        <v/>
      </c>
      <c r="C239" s="3"/>
      <c r="D239" s="26" t="str">
        <f>IFERROR(VLOOKUP(ACOMPANHAMENTO_05[[#This Row],[MAT]],FUNCIONARIOS[],3,FALSE),"")</f>
        <v/>
      </c>
      <c r="E239" s="26" t="str">
        <f>IFERROR(VLOOKUP(ACOMPANHAMENTO_05[[#This Row],[MAT]],FUNCIONARIOS[],4,FALSE),"")</f>
        <v/>
      </c>
      <c r="F239" s="8"/>
      <c r="G239" s="7"/>
      <c r="H239" s="28" t="str">
        <f>IFERROR(VLOOKUP(ACOMPANHAMENTO_05[[#This Row],[COD.S]],TABELA_PRODUÇÃO[[COD]:[SERVIÇOS]],3,FALSE),"")</f>
        <v/>
      </c>
      <c r="I239" s="28" t="str">
        <f>IFERROR(VLOOKUP(ACOMPANHAMENTO_05[[#This Row],[COD.S]],TABELA_PRODUÇÃO[[COD]:[UND.]],4,FALSE),"")</f>
        <v/>
      </c>
      <c r="J239" s="8"/>
      <c r="K239" s="58"/>
      <c r="L239" s="9"/>
      <c r="M23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3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3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39" s="6">
        <f>ACOMPANHAMENTO_05[[#This Row],[QUANT]]</f>
        <v>0</v>
      </c>
    </row>
    <row r="240" spans="2:16" s="6" customFormat="1" ht="12.75" x14ac:dyDescent="0.2">
      <c r="B240" s="6" t="str">
        <f>IF(ACOMPANHAMENTO_05[[#This Row],[MAT]]="","",COUNTA($C$8:C240))</f>
        <v/>
      </c>
      <c r="C240" s="3"/>
      <c r="D240" s="26" t="str">
        <f>IFERROR(VLOOKUP(ACOMPANHAMENTO_05[[#This Row],[MAT]],FUNCIONARIOS[],3,FALSE),"")</f>
        <v/>
      </c>
      <c r="E240" s="26" t="str">
        <f>IFERROR(VLOOKUP(ACOMPANHAMENTO_05[[#This Row],[MAT]],FUNCIONARIOS[],4,FALSE),"")</f>
        <v/>
      </c>
      <c r="F240" s="8"/>
      <c r="G240" s="7"/>
      <c r="H240" s="28" t="str">
        <f>IFERROR(VLOOKUP(ACOMPANHAMENTO_05[[#This Row],[COD.S]],TABELA_PRODUÇÃO[[COD]:[SERVIÇOS]],3,FALSE),"")</f>
        <v/>
      </c>
      <c r="I240" s="28" t="str">
        <f>IFERROR(VLOOKUP(ACOMPANHAMENTO_05[[#This Row],[COD.S]],TABELA_PRODUÇÃO[[COD]:[UND.]],4,FALSE),"")</f>
        <v/>
      </c>
      <c r="J240" s="8"/>
      <c r="K240" s="58"/>
      <c r="L240" s="9"/>
      <c r="M24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4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4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40" s="6">
        <f>ACOMPANHAMENTO_05[[#This Row],[QUANT]]</f>
        <v>0</v>
      </c>
    </row>
    <row r="241" spans="2:16" s="6" customFormat="1" ht="12.75" x14ac:dyDescent="0.2">
      <c r="B241" s="6" t="str">
        <f>IF(ACOMPANHAMENTO_05[[#This Row],[MAT]]="","",COUNTA($C$8:C241))</f>
        <v/>
      </c>
      <c r="C241" s="3"/>
      <c r="D241" s="26" t="str">
        <f>IFERROR(VLOOKUP(ACOMPANHAMENTO_05[[#This Row],[MAT]],FUNCIONARIOS[],3,FALSE),"")</f>
        <v/>
      </c>
      <c r="E241" s="26" t="str">
        <f>IFERROR(VLOOKUP(ACOMPANHAMENTO_05[[#This Row],[MAT]],FUNCIONARIOS[],4,FALSE),"")</f>
        <v/>
      </c>
      <c r="F241" s="8"/>
      <c r="G241" s="7"/>
      <c r="H241" s="28" t="str">
        <f>IFERROR(VLOOKUP(ACOMPANHAMENTO_05[[#This Row],[COD.S]],TABELA_PRODUÇÃO[[COD]:[SERVIÇOS]],3,FALSE),"")</f>
        <v/>
      </c>
      <c r="I241" s="28" t="str">
        <f>IFERROR(VLOOKUP(ACOMPANHAMENTO_05[[#This Row],[COD.S]],TABELA_PRODUÇÃO[[COD]:[UND.]],4,FALSE),"")</f>
        <v/>
      </c>
      <c r="J241" s="8"/>
      <c r="K241" s="58"/>
      <c r="L241" s="9"/>
      <c r="M24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4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4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41" s="6">
        <f>ACOMPANHAMENTO_05[[#This Row],[QUANT]]</f>
        <v>0</v>
      </c>
    </row>
    <row r="242" spans="2:16" s="6" customFormat="1" ht="12.75" x14ac:dyDescent="0.2">
      <c r="B242" s="6" t="str">
        <f>IF(ACOMPANHAMENTO_05[[#This Row],[MAT]]="","",COUNTA($C$8:C242))</f>
        <v/>
      </c>
      <c r="C242" s="3"/>
      <c r="D242" s="26" t="str">
        <f>IFERROR(VLOOKUP(ACOMPANHAMENTO_05[[#This Row],[MAT]],FUNCIONARIOS[],3,FALSE),"")</f>
        <v/>
      </c>
      <c r="E242" s="26" t="str">
        <f>IFERROR(VLOOKUP(ACOMPANHAMENTO_05[[#This Row],[MAT]],FUNCIONARIOS[],4,FALSE),"")</f>
        <v/>
      </c>
      <c r="F242" s="8"/>
      <c r="G242" s="7"/>
      <c r="H242" s="28" t="str">
        <f>IFERROR(VLOOKUP(ACOMPANHAMENTO_05[[#This Row],[COD.S]],TABELA_PRODUÇÃO[[COD]:[SERVIÇOS]],3,FALSE),"")</f>
        <v/>
      </c>
      <c r="I242" s="28" t="str">
        <f>IFERROR(VLOOKUP(ACOMPANHAMENTO_05[[#This Row],[COD.S]],TABELA_PRODUÇÃO[[COD]:[UND.]],4,FALSE),"")</f>
        <v/>
      </c>
      <c r="J242" s="8"/>
      <c r="K242" s="58"/>
      <c r="L242" s="9"/>
      <c r="M24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4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4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42" s="6">
        <f>ACOMPANHAMENTO_05[[#This Row],[QUANT]]</f>
        <v>0</v>
      </c>
    </row>
    <row r="243" spans="2:16" s="6" customFormat="1" ht="12.75" x14ac:dyDescent="0.2">
      <c r="B243" s="6" t="str">
        <f>IF(ACOMPANHAMENTO_05[[#This Row],[MAT]]="","",COUNTA($C$8:C243))</f>
        <v/>
      </c>
      <c r="C243" s="3"/>
      <c r="D243" s="26" t="str">
        <f>IFERROR(VLOOKUP(ACOMPANHAMENTO_05[[#This Row],[MAT]],FUNCIONARIOS[],3,FALSE),"")</f>
        <v/>
      </c>
      <c r="E243" s="26" t="str">
        <f>IFERROR(VLOOKUP(ACOMPANHAMENTO_05[[#This Row],[MAT]],FUNCIONARIOS[],4,FALSE),"")</f>
        <v/>
      </c>
      <c r="F243" s="8"/>
      <c r="G243" s="7"/>
      <c r="H243" s="28" t="str">
        <f>IFERROR(VLOOKUP(ACOMPANHAMENTO_05[[#This Row],[COD.S]],TABELA_PRODUÇÃO[[COD]:[SERVIÇOS]],3,FALSE),"")</f>
        <v/>
      </c>
      <c r="I243" s="28" t="str">
        <f>IFERROR(VLOOKUP(ACOMPANHAMENTO_05[[#This Row],[COD.S]],TABELA_PRODUÇÃO[[COD]:[UND.]],4,FALSE),"")</f>
        <v/>
      </c>
      <c r="J243" s="8"/>
      <c r="K243" s="58"/>
      <c r="L243" s="9"/>
      <c r="M24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4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4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43" s="6">
        <f>ACOMPANHAMENTO_05[[#This Row],[QUANT]]</f>
        <v>0</v>
      </c>
    </row>
    <row r="244" spans="2:16" s="6" customFormat="1" ht="12.75" x14ac:dyDescent="0.2">
      <c r="B244" s="6" t="str">
        <f>IF(ACOMPANHAMENTO_05[[#This Row],[MAT]]="","",COUNTA($C$8:C244))</f>
        <v/>
      </c>
      <c r="C244" s="3"/>
      <c r="D244" s="26" t="str">
        <f>IFERROR(VLOOKUP(ACOMPANHAMENTO_05[[#This Row],[MAT]],FUNCIONARIOS[],3,FALSE),"")</f>
        <v/>
      </c>
      <c r="E244" s="26" t="str">
        <f>IFERROR(VLOOKUP(ACOMPANHAMENTO_05[[#This Row],[MAT]],FUNCIONARIOS[],4,FALSE),"")</f>
        <v/>
      </c>
      <c r="F244" s="8"/>
      <c r="G244" s="7"/>
      <c r="H244" s="28" t="str">
        <f>IFERROR(VLOOKUP(ACOMPANHAMENTO_05[[#This Row],[COD.S]],TABELA_PRODUÇÃO[[COD]:[SERVIÇOS]],3,FALSE),"")</f>
        <v/>
      </c>
      <c r="I244" s="28" t="str">
        <f>IFERROR(VLOOKUP(ACOMPANHAMENTO_05[[#This Row],[COD.S]],TABELA_PRODUÇÃO[[COD]:[UND.]],4,FALSE),"")</f>
        <v/>
      </c>
      <c r="J244" s="8"/>
      <c r="K244" s="58"/>
      <c r="L244" s="9"/>
      <c r="M24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4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4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44" s="6">
        <f>ACOMPANHAMENTO_05[[#This Row],[QUANT]]</f>
        <v>0</v>
      </c>
    </row>
    <row r="245" spans="2:16" s="6" customFormat="1" ht="12.75" x14ac:dyDescent="0.2">
      <c r="B245" s="6" t="str">
        <f>IF(ACOMPANHAMENTO_05[[#This Row],[MAT]]="","",COUNTA($C$8:C245))</f>
        <v/>
      </c>
      <c r="C245" s="3"/>
      <c r="D245" s="26" t="str">
        <f>IFERROR(VLOOKUP(ACOMPANHAMENTO_05[[#This Row],[MAT]],FUNCIONARIOS[],3,FALSE),"")</f>
        <v/>
      </c>
      <c r="E245" s="26" t="str">
        <f>IFERROR(VLOOKUP(ACOMPANHAMENTO_05[[#This Row],[MAT]],FUNCIONARIOS[],4,FALSE),"")</f>
        <v/>
      </c>
      <c r="F245" s="8"/>
      <c r="G245" s="7"/>
      <c r="H245" s="28" t="str">
        <f>IFERROR(VLOOKUP(ACOMPANHAMENTO_05[[#This Row],[COD.S]],TABELA_PRODUÇÃO[[COD]:[SERVIÇOS]],3,FALSE),"")</f>
        <v/>
      </c>
      <c r="I245" s="28" t="str">
        <f>IFERROR(VLOOKUP(ACOMPANHAMENTO_05[[#This Row],[COD.S]],TABELA_PRODUÇÃO[[COD]:[UND.]],4,FALSE),"")</f>
        <v/>
      </c>
      <c r="J245" s="8"/>
      <c r="K245" s="58"/>
      <c r="L245" s="9"/>
      <c r="M24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4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4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45" s="6">
        <f>ACOMPANHAMENTO_05[[#This Row],[QUANT]]</f>
        <v>0</v>
      </c>
    </row>
    <row r="246" spans="2:16" s="6" customFormat="1" ht="12.75" x14ac:dyDescent="0.2">
      <c r="B246" s="6" t="str">
        <f>IF(ACOMPANHAMENTO_05[[#This Row],[MAT]]="","",COUNTA($C$8:C246))</f>
        <v/>
      </c>
      <c r="C246" s="3"/>
      <c r="D246" s="26" t="str">
        <f>IFERROR(VLOOKUP(ACOMPANHAMENTO_05[[#This Row],[MAT]],FUNCIONARIOS[],3,FALSE),"")</f>
        <v/>
      </c>
      <c r="E246" s="26" t="str">
        <f>IFERROR(VLOOKUP(ACOMPANHAMENTO_05[[#This Row],[MAT]],FUNCIONARIOS[],4,FALSE),"")</f>
        <v/>
      </c>
      <c r="F246" s="8"/>
      <c r="G246" s="7"/>
      <c r="H246" s="28" t="str">
        <f>IFERROR(VLOOKUP(ACOMPANHAMENTO_05[[#This Row],[COD.S]],TABELA_PRODUÇÃO[[COD]:[SERVIÇOS]],3,FALSE),"")</f>
        <v/>
      </c>
      <c r="I246" s="28" t="str">
        <f>IFERROR(VLOOKUP(ACOMPANHAMENTO_05[[#This Row],[COD.S]],TABELA_PRODUÇÃO[[COD]:[UND.]],4,FALSE),"")</f>
        <v/>
      </c>
      <c r="J246" s="8"/>
      <c r="K246" s="58"/>
      <c r="L246" s="9"/>
      <c r="M24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4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4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46" s="6">
        <f>ACOMPANHAMENTO_05[[#This Row],[QUANT]]</f>
        <v>0</v>
      </c>
    </row>
    <row r="247" spans="2:16" s="6" customFormat="1" ht="12.75" x14ac:dyDescent="0.2">
      <c r="B247" s="6" t="str">
        <f>IF(ACOMPANHAMENTO_05[[#This Row],[MAT]]="","",COUNTA($C$8:C247))</f>
        <v/>
      </c>
      <c r="C247" s="3"/>
      <c r="D247" s="26" t="str">
        <f>IFERROR(VLOOKUP(ACOMPANHAMENTO_05[[#This Row],[MAT]],FUNCIONARIOS[],3,FALSE),"")</f>
        <v/>
      </c>
      <c r="E247" s="26" t="str">
        <f>IFERROR(VLOOKUP(ACOMPANHAMENTO_05[[#This Row],[MAT]],FUNCIONARIOS[],4,FALSE),"")</f>
        <v/>
      </c>
      <c r="F247" s="8"/>
      <c r="G247" s="7"/>
      <c r="H247" s="28" t="str">
        <f>IFERROR(VLOOKUP(ACOMPANHAMENTO_05[[#This Row],[COD.S]],TABELA_PRODUÇÃO[[COD]:[SERVIÇOS]],3,FALSE),"")</f>
        <v/>
      </c>
      <c r="I247" s="28" t="str">
        <f>IFERROR(VLOOKUP(ACOMPANHAMENTO_05[[#This Row],[COD.S]],TABELA_PRODUÇÃO[[COD]:[UND.]],4,FALSE),"")</f>
        <v/>
      </c>
      <c r="J247" s="8"/>
      <c r="K247" s="58"/>
      <c r="L247" s="9"/>
      <c r="M24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4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4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47" s="6">
        <f>ACOMPANHAMENTO_05[[#This Row],[QUANT]]</f>
        <v>0</v>
      </c>
    </row>
    <row r="248" spans="2:16" s="6" customFormat="1" ht="12.75" x14ac:dyDescent="0.2">
      <c r="B248" s="6" t="str">
        <f>IF(ACOMPANHAMENTO_05[[#This Row],[MAT]]="","",COUNTA($C$8:C248))</f>
        <v/>
      </c>
      <c r="C248" s="3"/>
      <c r="D248" s="26" t="str">
        <f>IFERROR(VLOOKUP(ACOMPANHAMENTO_05[[#This Row],[MAT]],FUNCIONARIOS[],3,FALSE),"")</f>
        <v/>
      </c>
      <c r="E248" s="26" t="str">
        <f>IFERROR(VLOOKUP(ACOMPANHAMENTO_05[[#This Row],[MAT]],FUNCIONARIOS[],4,FALSE),"")</f>
        <v/>
      </c>
      <c r="F248" s="8"/>
      <c r="G248" s="7"/>
      <c r="H248" s="28" t="str">
        <f>IFERROR(VLOOKUP(ACOMPANHAMENTO_05[[#This Row],[COD.S]],TABELA_PRODUÇÃO[[COD]:[SERVIÇOS]],3,FALSE),"")</f>
        <v/>
      </c>
      <c r="I248" s="28" t="str">
        <f>IFERROR(VLOOKUP(ACOMPANHAMENTO_05[[#This Row],[COD.S]],TABELA_PRODUÇÃO[[COD]:[UND.]],4,FALSE),"")</f>
        <v/>
      </c>
      <c r="J248" s="8"/>
      <c r="K248" s="58"/>
      <c r="L248" s="9"/>
      <c r="M24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4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4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48" s="6">
        <f>ACOMPANHAMENTO_05[[#This Row],[QUANT]]</f>
        <v>0</v>
      </c>
    </row>
    <row r="249" spans="2:16" s="6" customFormat="1" ht="12.75" x14ac:dyDescent="0.2">
      <c r="B249" s="6" t="str">
        <f>IF(ACOMPANHAMENTO_05[[#This Row],[MAT]]="","",COUNTA($C$8:C249))</f>
        <v/>
      </c>
      <c r="C249" s="3"/>
      <c r="D249" s="26" t="str">
        <f>IFERROR(VLOOKUP(ACOMPANHAMENTO_05[[#This Row],[MAT]],FUNCIONARIOS[],3,FALSE),"")</f>
        <v/>
      </c>
      <c r="E249" s="26" t="str">
        <f>IFERROR(VLOOKUP(ACOMPANHAMENTO_05[[#This Row],[MAT]],FUNCIONARIOS[],4,FALSE),"")</f>
        <v/>
      </c>
      <c r="F249" s="8"/>
      <c r="G249" s="7"/>
      <c r="H249" s="28" t="str">
        <f>IFERROR(VLOOKUP(ACOMPANHAMENTO_05[[#This Row],[COD.S]],TABELA_PRODUÇÃO[[COD]:[SERVIÇOS]],3,FALSE),"")</f>
        <v/>
      </c>
      <c r="I249" s="28" t="str">
        <f>IFERROR(VLOOKUP(ACOMPANHAMENTO_05[[#This Row],[COD.S]],TABELA_PRODUÇÃO[[COD]:[UND.]],4,FALSE),"")</f>
        <v/>
      </c>
      <c r="J249" s="8"/>
      <c r="K249" s="58"/>
      <c r="L249" s="9"/>
      <c r="M24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4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4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49" s="6">
        <f>ACOMPANHAMENTO_05[[#This Row],[QUANT]]</f>
        <v>0</v>
      </c>
    </row>
    <row r="250" spans="2:16" s="6" customFormat="1" ht="12.75" x14ac:dyDescent="0.2">
      <c r="B250" s="6" t="str">
        <f>IF(ACOMPANHAMENTO_05[[#This Row],[MAT]]="","",COUNTA($C$8:C250))</f>
        <v/>
      </c>
      <c r="C250" s="3"/>
      <c r="D250" s="26" t="str">
        <f>IFERROR(VLOOKUP(ACOMPANHAMENTO_05[[#This Row],[MAT]],FUNCIONARIOS[],3,FALSE),"")</f>
        <v/>
      </c>
      <c r="E250" s="26" t="str">
        <f>IFERROR(VLOOKUP(ACOMPANHAMENTO_05[[#This Row],[MAT]],FUNCIONARIOS[],4,FALSE),"")</f>
        <v/>
      </c>
      <c r="F250" s="8"/>
      <c r="G250" s="7"/>
      <c r="H250" s="28" t="str">
        <f>IFERROR(VLOOKUP(ACOMPANHAMENTO_05[[#This Row],[COD.S]],TABELA_PRODUÇÃO[[COD]:[SERVIÇOS]],3,FALSE),"")</f>
        <v/>
      </c>
      <c r="I250" s="28" t="str">
        <f>IFERROR(VLOOKUP(ACOMPANHAMENTO_05[[#This Row],[COD.S]],TABELA_PRODUÇÃO[[COD]:[UND.]],4,FALSE),"")</f>
        <v/>
      </c>
      <c r="J250" s="8"/>
      <c r="K250" s="58"/>
      <c r="L250" s="9"/>
      <c r="M25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5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5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50" s="6">
        <f>ACOMPANHAMENTO_05[[#This Row],[QUANT]]</f>
        <v>0</v>
      </c>
    </row>
    <row r="251" spans="2:16" s="6" customFormat="1" ht="12.75" x14ac:dyDescent="0.2">
      <c r="B251" s="6" t="str">
        <f>IF(ACOMPANHAMENTO_05[[#This Row],[MAT]]="","",COUNTA($C$8:C251))</f>
        <v/>
      </c>
      <c r="C251" s="3"/>
      <c r="D251" s="26" t="str">
        <f>IFERROR(VLOOKUP(ACOMPANHAMENTO_05[[#This Row],[MAT]],FUNCIONARIOS[],3,FALSE),"")</f>
        <v/>
      </c>
      <c r="E251" s="26" t="str">
        <f>IFERROR(VLOOKUP(ACOMPANHAMENTO_05[[#This Row],[MAT]],FUNCIONARIOS[],4,FALSE),"")</f>
        <v/>
      </c>
      <c r="F251" s="8"/>
      <c r="G251" s="7"/>
      <c r="H251" s="28" t="str">
        <f>IFERROR(VLOOKUP(ACOMPANHAMENTO_05[[#This Row],[COD.S]],TABELA_PRODUÇÃO[[COD]:[SERVIÇOS]],3,FALSE),"")</f>
        <v/>
      </c>
      <c r="I251" s="28" t="str">
        <f>IFERROR(VLOOKUP(ACOMPANHAMENTO_05[[#This Row],[COD.S]],TABELA_PRODUÇÃO[[COD]:[UND.]],4,FALSE),"")</f>
        <v/>
      </c>
      <c r="J251" s="8"/>
      <c r="K251" s="58"/>
      <c r="L251" s="9"/>
      <c r="M25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5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5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51" s="6">
        <f>ACOMPANHAMENTO_05[[#This Row],[QUANT]]</f>
        <v>0</v>
      </c>
    </row>
    <row r="252" spans="2:16" s="6" customFormat="1" ht="12.75" x14ac:dyDescent="0.2">
      <c r="B252" s="6" t="str">
        <f>IF(ACOMPANHAMENTO_05[[#This Row],[MAT]]="","",COUNTA($C$8:C252))</f>
        <v/>
      </c>
      <c r="C252" s="3"/>
      <c r="D252" s="26" t="str">
        <f>IFERROR(VLOOKUP(ACOMPANHAMENTO_05[[#This Row],[MAT]],FUNCIONARIOS[],3,FALSE),"")</f>
        <v/>
      </c>
      <c r="E252" s="26" t="str">
        <f>IFERROR(VLOOKUP(ACOMPANHAMENTO_05[[#This Row],[MAT]],FUNCIONARIOS[],4,FALSE),"")</f>
        <v/>
      </c>
      <c r="F252" s="8"/>
      <c r="G252" s="7"/>
      <c r="H252" s="28" t="str">
        <f>IFERROR(VLOOKUP(ACOMPANHAMENTO_05[[#This Row],[COD.S]],TABELA_PRODUÇÃO[[COD]:[SERVIÇOS]],3,FALSE),"")</f>
        <v/>
      </c>
      <c r="I252" s="28" t="str">
        <f>IFERROR(VLOOKUP(ACOMPANHAMENTO_05[[#This Row],[COD.S]],TABELA_PRODUÇÃO[[COD]:[UND.]],4,FALSE),"")</f>
        <v/>
      </c>
      <c r="J252" s="8"/>
      <c r="K252" s="58"/>
      <c r="L252" s="9"/>
      <c r="M25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5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5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52" s="6">
        <f>ACOMPANHAMENTO_05[[#This Row],[QUANT]]</f>
        <v>0</v>
      </c>
    </row>
    <row r="253" spans="2:16" s="6" customFormat="1" ht="12.75" x14ac:dyDescent="0.2">
      <c r="B253" s="6" t="str">
        <f>IF(ACOMPANHAMENTO_05[[#This Row],[MAT]]="","",COUNTA($C$8:C253))</f>
        <v/>
      </c>
      <c r="C253" s="3"/>
      <c r="D253" s="26" t="str">
        <f>IFERROR(VLOOKUP(ACOMPANHAMENTO_05[[#This Row],[MAT]],FUNCIONARIOS[],3,FALSE),"")</f>
        <v/>
      </c>
      <c r="E253" s="26" t="str">
        <f>IFERROR(VLOOKUP(ACOMPANHAMENTO_05[[#This Row],[MAT]],FUNCIONARIOS[],4,FALSE),"")</f>
        <v/>
      </c>
      <c r="F253" s="8"/>
      <c r="G253" s="7"/>
      <c r="H253" s="28" t="str">
        <f>IFERROR(VLOOKUP(ACOMPANHAMENTO_05[[#This Row],[COD.S]],TABELA_PRODUÇÃO[[COD]:[SERVIÇOS]],3,FALSE),"")</f>
        <v/>
      </c>
      <c r="I253" s="28" t="str">
        <f>IFERROR(VLOOKUP(ACOMPANHAMENTO_05[[#This Row],[COD.S]],TABELA_PRODUÇÃO[[COD]:[UND.]],4,FALSE),"")</f>
        <v/>
      </c>
      <c r="J253" s="8"/>
      <c r="K253" s="58"/>
      <c r="L253" s="9"/>
      <c r="M25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5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5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53" s="6">
        <f>ACOMPANHAMENTO_05[[#This Row],[QUANT]]</f>
        <v>0</v>
      </c>
    </row>
    <row r="254" spans="2:16" s="6" customFormat="1" ht="12.75" x14ac:dyDescent="0.2">
      <c r="B254" s="6" t="str">
        <f>IF(ACOMPANHAMENTO_05[[#This Row],[MAT]]="","",COUNTA($C$8:C254))</f>
        <v/>
      </c>
      <c r="C254" s="3"/>
      <c r="D254" s="26" t="str">
        <f>IFERROR(VLOOKUP(ACOMPANHAMENTO_05[[#This Row],[MAT]],FUNCIONARIOS[],3,FALSE),"")</f>
        <v/>
      </c>
      <c r="E254" s="26" t="str">
        <f>IFERROR(VLOOKUP(ACOMPANHAMENTO_05[[#This Row],[MAT]],FUNCIONARIOS[],4,FALSE),"")</f>
        <v/>
      </c>
      <c r="F254" s="8"/>
      <c r="G254" s="7"/>
      <c r="H254" s="28" t="str">
        <f>IFERROR(VLOOKUP(ACOMPANHAMENTO_05[[#This Row],[COD.S]],TABELA_PRODUÇÃO[[COD]:[SERVIÇOS]],3,FALSE),"")</f>
        <v/>
      </c>
      <c r="I254" s="28" t="str">
        <f>IFERROR(VLOOKUP(ACOMPANHAMENTO_05[[#This Row],[COD.S]],TABELA_PRODUÇÃO[[COD]:[UND.]],4,FALSE),"")</f>
        <v/>
      </c>
      <c r="J254" s="8"/>
      <c r="K254" s="58"/>
      <c r="L254" s="9"/>
      <c r="M25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5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5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54" s="6">
        <f>ACOMPANHAMENTO_05[[#This Row],[QUANT]]</f>
        <v>0</v>
      </c>
    </row>
    <row r="255" spans="2:16" s="6" customFormat="1" ht="12.75" x14ac:dyDescent="0.2">
      <c r="B255" s="6" t="str">
        <f>IF(ACOMPANHAMENTO_05[[#This Row],[MAT]]="","",COUNTA($C$8:C255))</f>
        <v/>
      </c>
      <c r="C255" s="3"/>
      <c r="D255" s="26" t="str">
        <f>IFERROR(VLOOKUP(ACOMPANHAMENTO_05[[#This Row],[MAT]],FUNCIONARIOS[],3,FALSE),"")</f>
        <v/>
      </c>
      <c r="E255" s="26" t="str">
        <f>IFERROR(VLOOKUP(ACOMPANHAMENTO_05[[#This Row],[MAT]],FUNCIONARIOS[],4,FALSE),"")</f>
        <v/>
      </c>
      <c r="F255" s="8"/>
      <c r="G255" s="7"/>
      <c r="H255" s="28" t="str">
        <f>IFERROR(VLOOKUP(ACOMPANHAMENTO_05[[#This Row],[COD.S]],TABELA_PRODUÇÃO[[COD]:[SERVIÇOS]],3,FALSE),"")</f>
        <v/>
      </c>
      <c r="I255" s="28" t="str">
        <f>IFERROR(VLOOKUP(ACOMPANHAMENTO_05[[#This Row],[COD.S]],TABELA_PRODUÇÃO[[COD]:[UND.]],4,FALSE),"")</f>
        <v/>
      </c>
      <c r="J255" s="8"/>
      <c r="K255" s="58"/>
      <c r="L255" s="9"/>
      <c r="M25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5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5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55" s="6">
        <f>ACOMPANHAMENTO_05[[#This Row],[QUANT]]</f>
        <v>0</v>
      </c>
    </row>
    <row r="256" spans="2:16" s="6" customFormat="1" ht="12.75" x14ac:dyDescent="0.2">
      <c r="B256" s="6" t="str">
        <f>IF(ACOMPANHAMENTO_05[[#This Row],[MAT]]="","",COUNTA($C$8:C256))</f>
        <v/>
      </c>
      <c r="C256" s="3"/>
      <c r="D256" s="26" t="str">
        <f>IFERROR(VLOOKUP(ACOMPANHAMENTO_05[[#This Row],[MAT]],FUNCIONARIOS[],3,FALSE),"")</f>
        <v/>
      </c>
      <c r="E256" s="26" t="str">
        <f>IFERROR(VLOOKUP(ACOMPANHAMENTO_05[[#This Row],[MAT]],FUNCIONARIOS[],4,FALSE),"")</f>
        <v/>
      </c>
      <c r="F256" s="8"/>
      <c r="G256" s="7"/>
      <c r="H256" s="28" t="str">
        <f>IFERROR(VLOOKUP(ACOMPANHAMENTO_05[[#This Row],[COD.S]],TABELA_PRODUÇÃO[[COD]:[SERVIÇOS]],3,FALSE),"")</f>
        <v/>
      </c>
      <c r="I256" s="28" t="str">
        <f>IFERROR(VLOOKUP(ACOMPANHAMENTO_05[[#This Row],[COD.S]],TABELA_PRODUÇÃO[[COD]:[UND.]],4,FALSE),"")</f>
        <v/>
      </c>
      <c r="J256" s="8"/>
      <c r="K256" s="58"/>
      <c r="L256" s="9"/>
      <c r="M25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5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5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56" s="6">
        <f>ACOMPANHAMENTO_05[[#This Row],[QUANT]]</f>
        <v>0</v>
      </c>
    </row>
    <row r="257" spans="2:16" s="6" customFormat="1" ht="12.75" x14ac:dyDescent="0.2">
      <c r="B257" s="6" t="str">
        <f>IF(ACOMPANHAMENTO_05[[#This Row],[MAT]]="","",COUNTA($C$8:C257))</f>
        <v/>
      </c>
      <c r="C257" s="3"/>
      <c r="D257" s="26" t="str">
        <f>IFERROR(VLOOKUP(ACOMPANHAMENTO_05[[#This Row],[MAT]],FUNCIONARIOS[],3,FALSE),"")</f>
        <v/>
      </c>
      <c r="E257" s="26" t="str">
        <f>IFERROR(VLOOKUP(ACOMPANHAMENTO_05[[#This Row],[MAT]],FUNCIONARIOS[],4,FALSE),"")</f>
        <v/>
      </c>
      <c r="F257" s="8"/>
      <c r="G257" s="7"/>
      <c r="H257" s="28" t="str">
        <f>IFERROR(VLOOKUP(ACOMPANHAMENTO_05[[#This Row],[COD.S]],TABELA_PRODUÇÃO[[COD]:[SERVIÇOS]],3,FALSE),"")</f>
        <v/>
      </c>
      <c r="I257" s="28" t="str">
        <f>IFERROR(VLOOKUP(ACOMPANHAMENTO_05[[#This Row],[COD.S]],TABELA_PRODUÇÃO[[COD]:[UND.]],4,FALSE),"")</f>
        <v/>
      </c>
      <c r="J257" s="8"/>
      <c r="K257" s="58"/>
      <c r="L257" s="9"/>
      <c r="M25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5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5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57" s="6">
        <f>ACOMPANHAMENTO_05[[#This Row],[QUANT]]</f>
        <v>0</v>
      </c>
    </row>
    <row r="258" spans="2:16" s="6" customFormat="1" ht="12.75" x14ac:dyDescent="0.2">
      <c r="B258" s="6" t="str">
        <f>IF(ACOMPANHAMENTO_05[[#This Row],[MAT]]="","",COUNTA($C$8:C258))</f>
        <v/>
      </c>
      <c r="C258" s="3"/>
      <c r="D258" s="26" t="str">
        <f>IFERROR(VLOOKUP(ACOMPANHAMENTO_05[[#This Row],[MAT]],FUNCIONARIOS[],3,FALSE),"")</f>
        <v/>
      </c>
      <c r="E258" s="26" t="str">
        <f>IFERROR(VLOOKUP(ACOMPANHAMENTO_05[[#This Row],[MAT]],FUNCIONARIOS[],4,FALSE),"")</f>
        <v/>
      </c>
      <c r="F258" s="8"/>
      <c r="G258" s="7"/>
      <c r="H258" s="28" t="str">
        <f>IFERROR(VLOOKUP(ACOMPANHAMENTO_05[[#This Row],[COD.S]],TABELA_PRODUÇÃO[[COD]:[SERVIÇOS]],3,FALSE),"")</f>
        <v/>
      </c>
      <c r="I258" s="28" t="str">
        <f>IFERROR(VLOOKUP(ACOMPANHAMENTO_05[[#This Row],[COD.S]],TABELA_PRODUÇÃO[[COD]:[UND.]],4,FALSE),"")</f>
        <v/>
      </c>
      <c r="J258" s="8"/>
      <c r="K258" s="58"/>
      <c r="L258" s="9"/>
      <c r="M25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5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5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58" s="6">
        <f>ACOMPANHAMENTO_05[[#This Row],[QUANT]]</f>
        <v>0</v>
      </c>
    </row>
    <row r="259" spans="2:16" s="6" customFormat="1" ht="12.75" x14ac:dyDescent="0.2">
      <c r="B259" s="6" t="str">
        <f>IF(ACOMPANHAMENTO_05[[#This Row],[MAT]]="","",COUNTA($C$8:C259))</f>
        <v/>
      </c>
      <c r="C259" s="3"/>
      <c r="D259" s="26" t="str">
        <f>IFERROR(VLOOKUP(ACOMPANHAMENTO_05[[#This Row],[MAT]],FUNCIONARIOS[],3,FALSE),"")</f>
        <v/>
      </c>
      <c r="E259" s="26" t="str">
        <f>IFERROR(VLOOKUP(ACOMPANHAMENTO_05[[#This Row],[MAT]],FUNCIONARIOS[],4,FALSE),"")</f>
        <v/>
      </c>
      <c r="F259" s="8"/>
      <c r="G259" s="7"/>
      <c r="H259" s="28" t="str">
        <f>IFERROR(VLOOKUP(ACOMPANHAMENTO_05[[#This Row],[COD.S]],TABELA_PRODUÇÃO[[COD]:[SERVIÇOS]],3,FALSE),"")</f>
        <v/>
      </c>
      <c r="I259" s="28" t="str">
        <f>IFERROR(VLOOKUP(ACOMPANHAMENTO_05[[#This Row],[COD.S]],TABELA_PRODUÇÃO[[COD]:[UND.]],4,FALSE),"")</f>
        <v/>
      </c>
      <c r="J259" s="8"/>
      <c r="K259" s="58"/>
      <c r="L259" s="9"/>
      <c r="M25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5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5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59" s="6">
        <f>ACOMPANHAMENTO_05[[#This Row],[QUANT]]</f>
        <v>0</v>
      </c>
    </row>
    <row r="260" spans="2:16" s="6" customFormat="1" ht="12.75" x14ac:dyDescent="0.2">
      <c r="B260" s="6" t="str">
        <f>IF(ACOMPANHAMENTO_05[[#This Row],[MAT]]="","",COUNTA($C$8:C260))</f>
        <v/>
      </c>
      <c r="C260" s="3"/>
      <c r="D260" s="26" t="str">
        <f>IFERROR(VLOOKUP(ACOMPANHAMENTO_05[[#This Row],[MAT]],FUNCIONARIOS[],3,FALSE),"")</f>
        <v/>
      </c>
      <c r="E260" s="26" t="str">
        <f>IFERROR(VLOOKUP(ACOMPANHAMENTO_05[[#This Row],[MAT]],FUNCIONARIOS[],4,FALSE),"")</f>
        <v/>
      </c>
      <c r="F260" s="8"/>
      <c r="G260" s="7"/>
      <c r="H260" s="28" t="str">
        <f>IFERROR(VLOOKUP(ACOMPANHAMENTO_05[[#This Row],[COD.S]],TABELA_PRODUÇÃO[[COD]:[SERVIÇOS]],3,FALSE),"")</f>
        <v/>
      </c>
      <c r="I260" s="28" t="str">
        <f>IFERROR(VLOOKUP(ACOMPANHAMENTO_05[[#This Row],[COD.S]],TABELA_PRODUÇÃO[[COD]:[UND.]],4,FALSE),"")</f>
        <v/>
      </c>
      <c r="J260" s="8"/>
      <c r="K260" s="58"/>
      <c r="L260" s="9"/>
      <c r="M26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6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6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60" s="6">
        <f>ACOMPANHAMENTO_05[[#This Row],[QUANT]]</f>
        <v>0</v>
      </c>
    </row>
    <row r="261" spans="2:16" s="6" customFormat="1" ht="12.75" x14ac:dyDescent="0.2">
      <c r="B261" s="6" t="str">
        <f>IF(ACOMPANHAMENTO_05[[#This Row],[MAT]]="","",COUNTA($C$8:C261))</f>
        <v/>
      </c>
      <c r="C261" s="3"/>
      <c r="D261" s="26" t="str">
        <f>IFERROR(VLOOKUP(ACOMPANHAMENTO_05[[#This Row],[MAT]],FUNCIONARIOS[],3,FALSE),"")</f>
        <v/>
      </c>
      <c r="E261" s="26" t="str">
        <f>IFERROR(VLOOKUP(ACOMPANHAMENTO_05[[#This Row],[MAT]],FUNCIONARIOS[],4,FALSE),"")</f>
        <v/>
      </c>
      <c r="F261" s="8"/>
      <c r="G261" s="7"/>
      <c r="H261" s="28" t="str">
        <f>IFERROR(VLOOKUP(ACOMPANHAMENTO_05[[#This Row],[COD.S]],TABELA_PRODUÇÃO[[COD]:[SERVIÇOS]],3,FALSE),"")</f>
        <v/>
      </c>
      <c r="I261" s="28" t="str">
        <f>IFERROR(VLOOKUP(ACOMPANHAMENTO_05[[#This Row],[COD.S]],TABELA_PRODUÇÃO[[COD]:[UND.]],4,FALSE),"")</f>
        <v/>
      </c>
      <c r="J261" s="8"/>
      <c r="K261" s="58"/>
      <c r="L261" s="9"/>
      <c r="M26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6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6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61" s="6">
        <f>ACOMPANHAMENTO_05[[#This Row],[QUANT]]</f>
        <v>0</v>
      </c>
    </row>
    <row r="262" spans="2:16" s="6" customFormat="1" ht="12.75" x14ac:dyDescent="0.2">
      <c r="B262" s="6" t="str">
        <f>IF(ACOMPANHAMENTO_05[[#This Row],[MAT]]="","",COUNTA($C$8:C262))</f>
        <v/>
      </c>
      <c r="C262" s="3"/>
      <c r="D262" s="26" t="str">
        <f>IFERROR(VLOOKUP(ACOMPANHAMENTO_05[[#This Row],[MAT]],FUNCIONARIOS[],3,FALSE),"")</f>
        <v/>
      </c>
      <c r="E262" s="26" t="str">
        <f>IFERROR(VLOOKUP(ACOMPANHAMENTO_05[[#This Row],[MAT]],FUNCIONARIOS[],4,FALSE),"")</f>
        <v/>
      </c>
      <c r="F262" s="8"/>
      <c r="G262" s="7"/>
      <c r="H262" s="28" t="str">
        <f>IFERROR(VLOOKUP(ACOMPANHAMENTO_05[[#This Row],[COD.S]],TABELA_PRODUÇÃO[[COD]:[SERVIÇOS]],3,FALSE),"")</f>
        <v/>
      </c>
      <c r="I262" s="28" t="str">
        <f>IFERROR(VLOOKUP(ACOMPANHAMENTO_05[[#This Row],[COD.S]],TABELA_PRODUÇÃO[[COD]:[UND.]],4,FALSE),"")</f>
        <v/>
      </c>
      <c r="J262" s="8"/>
      <c r="K262" s="58"/>
      <c r="L262" s="9"/>
      <c r="M26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6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6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62" s="6">
        <f>ACOMPANHAMENTO_05[[#This Row],[QUANT]]</f>
        <v>0</v>
      </c>
    </row>
    <row r="263" spans="2:16" s="6" customFormat="1" ht="12.75" x14ac:dyDescent="0.2">
      <c r="B263" s="6" t="str">
        <f>IF(ACOMPANHAMENTO_05[[#This Row],[MAT]]="","",COUNTA($C$8:C263))</f>
        <v/>
      </c>
      <c r="C263" s="3"/>
      <c r="D263" s="26" t="str">
        <f>IFERROR(VLOOKUP(ACOMPANHAMENTO_05[[#This Row],[MAT]],FUNCIONARIOS[],3,FALSE),"")</f>
        <v/>
      </c>
      <c r="E263" s="26" t="str">
        <f>IFERROR(VLOOKUP(ACOMPANHAMENTO_05[[#This Row],[MAT]],FUNCIONARIOS[],4,FALSE),"")</f>
        <v/>
      </c>
      <c r="F263" s="8"/>
      <c r="G263" s="7"/>
      <c r="H263" s="28" t="str">
        <f>IFERROR(VLOOKUP(ACOMPANHAMENTO_05[[#This Row],[COD.S]],TABELA_PRODUÇÃO[[COD]:[SERVIÇOS]],3,FALSE),"")</f>
        <v/>
      </c>
      <c r="I263" s="28" t="str">
        <f>IFERROR(VLOOKUP(ACOMPANHAMENTO_05[[#This Row],[COD.S]],TABELA_PRODUÇÃO[[COD]:[UND.]],4,FALSE),"")</f>
        <v/>
      </c>
      <c r="J263" s="8"/>
      <c r="K263" s="58"/>
      <c r="L263" s="9"/>
      <c r="M26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6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6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63" s="6">
        <f>ACOMPANHAMENTO_05[[#This Row],[QUANT]]</f>
        <v>0</v>
      </c>
    </row>
    <row r="264" spans="2:16" s="6" customFormat="1" ht="12.75" x14ac:dyDescent="0.2">
      <c r="B264" s="6" t="str">
        <f>IF(ACOMPANHAMENTO_05[[#This Row],[MAT]]="","",COUNTA($C$8:C264))</f>
        <v/>
      </c>
      <c r="C264" s="3"/>
      <c r="D264" s="26" t="str">
        <f>IFERROR(VLOOKUP(ACOMPANHAMENTO_05[[#This Row],[MAT]],FUNCIONARIOS[],3,FALSE),"")</f>
        <v/>
      </c>
      <c r="E264" s="26" t="str">
        <f>IFERROR(VLOOKUP(ACOMPANHAMENTO_05[[#This Row],[MAT]],FUNCIONARIOS[],4,FALSE),"")</f>
        <v/>
      </c>
      <c r="F264" s="8"/>
      <c r="G264" s="7"/>
      <c r="H264" s="28" t="str">
        <f>IFERROR(VLOOKUP(ACOMPANHAMENTO_05[[#This Row],[COD.S]],TABELA_PRODUÇÃO[[COD]:[SERVIÇOS]],3,FALSE),"")</f>
        <v/>
      </c>
      <c r="I264" s="28" t="str">
        <f>IFERROR(VLOOKUP(ACOMPANHAMENTO_05[[#This Row],[COD.S]],TABELA_PRODUÇÃO[[COD]:[UND.]],4,FALSE),"")</f>
        <v/>
      </c>
      <c r="J264" s="8"/>
      <c r="K264" s="58"/>
      <c r="L264" s="9"/>
      <c r="M26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6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6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64" s="6">
        <f>ACOMPANHAMENTO_05[[#This Row],[QUANT]]</f>
        <v>0</v>
      </c>
    </row>
    <row r="265" spans="2:16" s="6" customFormat="1" ht="12.75" x14ac:dyDescent="0.2">
      <c r="B265" s="6" t="str">
        <f>IF(ACOMPANHAMENTO_05[[#This Row],[MAT]]="","",COUNTA($C$8:C265))</f>
        <v/>
      </c>
      <c r="C265" s="3"/>
      <c r="D265" s="26" t="str">
        <f>IFERROR(VLOOKUP(ACOMPANHAMENTO_05[[#This Row],[MAT]],FUNCIONARIOS[],3,FALSE),"")</f>
        <v/>
      </c>
      <c r="E265" s="26" t="str">
        <f>IFERROR(VLOOKUP(ACOMPANHAMENTO_05[[#This Row],[MAT]],FUNCIONARIOS[],4,FALSE),"")</f>
        <v/>
      </c>
      <c r="F265" s="8"/>
      <c r="G265" s="7"/>
      <c r="H265" s="28" t="str">
        <f>IFERROR(VLOOKUP(ACOMPANHAMENTO_05[[#This Row],[COD.S]],TABELA_PRODUÇÃO[[COD]:[SERVIÇOS]],3,FALSE),"")</f>
        <v/>
      </c>
      <c r="I265" s="28" t="str">
        <f>IFERROR(VLOOKUP(ACOMPANHAMENTO_05[[#This Row],[COD.S]],TABELA_PRODUÇÃO[[COD]:[UND.]],4,FALSE),"")</f>
        <v/>
      </c>
      <c r="J265" s="8"/>
      <c r="K265" s="58"/>
      <c r="L265" s="9"/>
      <c r="M26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6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6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65" s="6">
        <f>ACOMPANHAMENTO_05[[#This Row],[QUANT]]</f>
        <v>0</v>
      </c>
    </row>
    <row r="266" spans="2:16" s="6" customFormat="1" ht="12.75" x14ac:dyDescent="0.2">
      <c r="B266" s="6" t="str">
        <f>IF(ACOMPANHAMENTO_05[[#This Row],[MAT]]="","",COUNTA($C$8:C266))</f>
        <v/>
      </c>
      <c r="C266" s="3"/>
      <c r="D266" s="26" t="str">
        <f>IFERROR(VLOOKUP(ACOMPANHAMENTO_05[[#This Row],[MAT]],FUNCIONARIOS[],3,FALSE),"")</f>
        <v/>
      </c>
      <c r="E266" s="26" t="str">
        <f>IFERROR(VLOOKUP(ACOMPANHAMENTO_05[[#This Row],[MAT]],FUNCIONARIOS[],4,FALSE),"")</f>
        <v/>
      </c>
      <c r="F266" s="8"/>
      <c r="G266" s="7"/>
      <c r="H266" s="28" t="str">
        <f>IFERROR(VLOOKUP(ACOMPANHAMENTO_05[[#This Row],[COD.S]],TABELA_PRODUÇÃO[[COD]:[SERVIÇOS]],3,FALSE),"")</f>
        <v/>
      </c>
      <c r="I266" s="28" t="str">
        <f>IFERROR(VLOOKUP(ACOMPANHAMENTO_05[[#This Row],[COD.S]],TABELA_PRODUÇÃO[[COD]:[UND.]],4,FALSE),"")</f>
        <v/>
      </c>
      <c r="J266" s="8"/>
      <c r="K266" s="58"/>
      <c r="L266" s="9"/>
      <c r="M26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6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6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66" s="6">
        <f>ACOMPANHAMENTO_05[[#This Row],[QUANT]]</f>
        <v>0</v>
      </c>
    </row>
    <row r="267" spans="2:16" s="6" customFormat="1" ht="12.75" x14ac:dyDescent="0.2">
      <c r="B267" s="6" t="str">
        <f>IF(ACOMPANHAMENTO_05[[#This Row],[MAT]]="","",COUNTA($C$8:C267))</f>
        <v/>
      </c>
      <c r="C267" s="3"/>
      <c r="D267" s="26" t="str">
        <f>IFERROR(VLOOKUP(ACOMPANHAMENTO_05[[#This Row],[MAT]],FUNCIONARIOS[],3,FALSE),"")</f>
        <v/>
      </c>
      <c r="E267" s="26" t="str">
        <f>IFERROR(VLOOKUP(ACOMPANHAMENTO_05[[#This Row],[MAT]],FUNCIONARIOS[],4,FALSE),"")</f>
        <v/>
      </c>
      <c r="F267" s="8"/>
      <c r="G267" s="7"/>
      <c r="H267" s="28" t="str">
        <f>IFERROR(VLOOKUP(ACOMPANHAMENTO_05[[#This Row],[COD.S]],TABELA_PRODUÇÃO[[COD]:[SERVIÇOS]],3,FALSE),"")</f>
        <v/>
      </c>
      <c r="I267" s="28" t="str">
        <f>IFERROR(VLOOKUP(ACOMPANHAMENTO_05[[#This Row],[COD.S]],TABELA_PRODUÇÃO[[COD]:[UND.]],4,FALSE),"")</f>
        <v/>
      </c>
      <c r="J267" s="8"/>
      <c r="K267" s="58"/>
      <c r="L267" s="9"/>
      <c r="M26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6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6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67" s="6">
        <f>ACOMPANHAMENTO_05[[#This Row],[QUANT]]</f>
        <v>0</v>
      </c>
    </row>
    <row r="268" spans="2:16" s="6" customFormat="1" ht="12.75" x14ac:dyDescent="0.2">
      <c r="B268" s="6" t="str">
        <f>IF(ACOMPANHAMENTO_05[[#This Row],[MAT]]="","",COUNTA($C$8:C268))</f>
        <v/>
      </c>
      <c r="C268" s="3"/>
      <c r="D268" s="26" t="str">
        <f>IFERROR(VLOOKUP(ACOMPANHAMENTO_05[[#This Row],[MAT]],FUNCIONARIOS[],3,FALSE),"")</f>
        <v/>
      </c>
      <c r="E268" s="26" t="str">
        <f>IFERROR(VLOOKUP(ACOMPANHAMENTO_05[[#This Row],[MAT]],FUNCIONARIOS[],4,FALSE),"")</f>
        <v/>
      </c>
      <c r="F268" s="8"/>
      <c r="G268" s="7"/>
      <c r="H268" s="28" t="str">
        <f>IFERROR(VLOOKUP(ACOMPANHAMENTO_05[[#This Row],[COD.S]],TABELA_PRODUÇÃO[[COD]:[SERVIÇOS]],3,FALSE),"")</f>
        <v/>
      </c>
      <c r="I268" s="28" t="str">
        <f>IFERROR(VLOOKUP(ACOMPANHAMENTO_05[[#This Row],[COD.S]],TABELA_PRODUÇÃO[[COD]:[UND.]],4,FALSE),"")</f>
        <v/>
      </c>
      <c r="J268" s="8"/>
      <c r="K268" s="58"/>
      <c r="L268" s="9"/>
      <c r="M26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6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6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68" s="6">
        <f>ACOMPANHAMENTO_05[[#This Row],[QUANT]]</f>
        <v>0</v>
      </c>
    </row>
    <row r="269" spans="2:16" s="6" customFormat="1" ht="12.75" x14ac:dyDescent="0.2">
      <c r="B269" s="6" t="str">
        <f>IF(ACOMPANHAMENTO_05[[#This Row],[MAT]]="","",COUNTA($C$8:C269))</f>
        <v/>
      </c>
      <c r="C269" s="3"/>
      <c r="D269" s="26" t="str">
        <f>IFERROR(VLOOKUP(ACOMPANHAMENTO_05[[#This Row],[MAT]],FUNCIONARIOS[],3,FALSE),"")</f>
        <v/>
      </c>
      <c r="E269" s="26" t="str">
        <f>IFERROR(VLOOKUP(ACOMPANHAMENTO_05[[#This Row],[MAT]],FUNCIONARIOS[],4,FALSE),"")</f>
        <v/>
      </c>
      <c r="F269" s="8"/>
      <c r="G269" s="7"/>
      <c r="H269" s="28" t="str">
        <f>IFERROR(VLOOKUP(ACOMPANHAMENTO_05[[#This Row],[COD.S]],TABELA_PRODUÇÃO[[COD]:[SERVIÇOS]],3,FALSE),"")</f>
        <v/>
      </c>
      <c r="I269" s="28" t="str">
        <f>IFERROR(VLOOKUP(ACOMPANHAMENTO_05[[#This Row],[COD.S]],TABELA_PRODUÇÃO[[COD]:[UND.]],4,FALSE),"")</f>
        <v/>
      </c>
      <c r="J269" s="8"/>
      <c r="K269" s="58"/>
      <c r="L269" s="9"/>
      <c r="M26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6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6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69" s="6">
        <f>ACOMPANHAMENTO_05[[#This Row],[QUANT]]</f>
        <v>0</v>
      </c>
    </row>
    <row r="270" spans="2:16" s="6" customFormat="1" ht="12.75" x14ac:dyDescent="0.2">
      <c r="B270" s="6" t="str">
        <f>IF(ACOMPANHAMENTO_05[[#This Row],[MAT]]="","",COUNTA($C$8:C270))</f>
        <v/>
      </c>
      <c r="C270" s="3"/>
      <c r="D270" s="26" t="str">
        <f>IFERROR(VLOOKUP(ACOMPANHAMENTO_05[[#This Row],[MAT]],FUNCIONARIOS[],3,FALSE),"")</f>
        <v/>
      </c>
      <c r="E270" s="26" t="str">
        <f>IFERROR(VLOOKUP(ACOMPANHAMENTO_05[[#This Row],[MAT]],FUNCIONARIOS[],4,FALSE),"")</f>
        <v/>
      </c>
      <c r="F270" s="8"/>
      <c r="G270" s="7"/>
      <c r="H270" s="28" t="str">
        <f>IFERROR(VLOOKUP(ACOMPANHAMENTO_05[[#This Row],[COD.S]],TABELA_PRODUÇÃO[[COD]:[SERVIÇOS]],3,FALSE),"")</f>
        <v/>
      </c>
      <c r="I270" s="28" t="str">
        <f>IFERROR(VLOOKUP(ACOMPANHAMENTO_05[[#This Row],[COD.S]],TABELA_PRODUÇÃO[[COD]:[UND.]],4,FALSE),"")</f>
        <v/>
      </c>
      <c r="J270" s="8"/>
      <c r="K270" s="58"/>
      <c r="L270" s="9"/>
      <c r="M27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7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7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70" s="6">
        <f>ACOMPANHAMENTO_05[[#This Row],[QUANT]]</f>
        <v>0</v>
      </c>
    </row>
    <row r="271" spans="2:16" s="6" customFormat="1" ht="12.75" x14ac:dyDescent="0.2">
      <c r="B271" s="6" t="str">
        <f>IF(ACOMPANHAMENTO_05[[#This Row],[MAT]]="","",COUNTA($C$8:C271))</f>
        <v/>
      </c>
      <c r="C271" s="3"/>
      <c r="D271" s="26" t="str">
        <f>IFERROR(VLOOKUP(ACOMPANHAMENTO_05[[#This Row],[MAT]],FUNCIONARIOS[],3,FALSE),"")</f>
        <v/>
      </c>
      <c r="E271" s="26" t="str">
        <f>IFERROR(VLOOKUP(ACOMPANHAMENTO_05[[#This Row],[MAT]],FUNCIONARIOS[],4,FALSE),"")</f>
        <v/>
      </c>
      <c r="F271" s="8"/>
      <c r="G271" s="7"/>
      <c r="H271" s="28" t="str">
        <f>IFERROR(VLOOKUP(ACOMPANHAMENTO_05[[#This Row],[COD.S]],TABELA_PRODUÇÃO[[COD]:[SERVIÇOS]],3,FALSE),"")</f>
        <v/>
      </c>
      <c r="I271" s="28" t="str">
        <f>IFERROR(VLOOKUP(ACOMPANHAMENTO_05[[#This Row],[COD.S]],TABELA_PRODUÇÃO[[COD]:[UND.]],4,FALSE),"")</f>
        <v/>
      </c>
      <c r="J271" s="8"/>
      <c r="K271" s="58"/>
      <c r="L271" s="9"/>
      <c r="M27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7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7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71" s="6">
        <f>ACOMPANHAMENTO_05[[#This Row],[QUANT]]</f>
        <v>0</v>
      </c>
    </row>
    <row r="272" spans="2:16" s="6" customFormat="1" ht="12.75" x14ac:dyDescent="0.2">
      <c r="B272" s="6" t="str">
        <f>IF(ACOMPANHAMENTO_05[[#This Row],[MAT]]="","",COUNTA($C$8:C272))</f>
        <v/>
      </c>
      <c r="C272" s="3"/>
      <c r="D272" s="26" t="str">
        <f>IFERROR(VLOOKUP(ACOMPANHAMENTO_05[[#This Row],[MAT]],FUNCIONARIOS[],3,FALSE),"")</f>
        <v/>
      </c>
      <c r="E272" s="26" t="str">
        <f>IFERROR(VLOOKUP(ACOMPANHAMENTO_05[[#This Row],[MAT]],FUNCIONARIOS[],4,FALSE),"")</f>
        <v/>
      </c>
      <c r="F272" s="8"/>
      <c r="G272" s="7"/>
      <c r="H272" s="28" t="str">
        <f>IFERROR(VLOOKUP(ACOMPANHAMENTO_05[[#This Row],[COD.S]],TABELA_PRODUÇÃO[[COD]:[SERVIÇOS]],3,FALSE),"")</f>
        <v/>
      </c>
      <c r="I272" s="28" t="str">
        <f>IFERROR(VLOOKUP(ACOMPANHAMENTO_05[[#This Row],[COD.S]],TABELA_PRODUÇÃO[[COD]:[UND.]],4,FALSE),"")</f>
        <v/>
      </c>
      <c r="J272" s="8"/>
      <c r="K272" s="58"/>
      <c r="L272" s="9"/>
      <c r="M27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7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7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72" s="6">
        <f>ACOMPANHAMENTO_05[[#This Row],[QUANT]]</f>
        <v>0</v>
      </c>
    </row>
    <row r="273" spans="2:16" s="6" customFormat="1" ht="12.75" x14ac:dyDescent="0.2">
      <c r="B273" s="6" t="str">
        <f>IF(ACOMPANHAMENTO_05[[#This Row],[MAT]]="","",COUNTA($C$8:C273))</f>
        <v/>
      </c>
      <c r="C273" s="3"/>
      <c r="D273" s="26" t="str">
        <f>IFERROR(VLOOKUP(ACOMPANHAMENTO_05[[#This Row],[MAT]],FUNCIONARIOS[],3,FALSE),"")</f>
        <v/>
      </c>
      <c r="E273" s="26" t="str">
        <f>IFERROR(VLOOKUP(ACOMPANHAMENTO_05[[#This Row],[MAT]],FUNCIONARIOS[],4,FALSE),"")</f>
        <v/>
      </c>
      <c r="F273" s="8"/>
      <c r="G273" s="7"/>
      <c r="H273" s="28" t="str">
        <f>IFERROR(VLOOKUP(ACOMPANHAMENTO_05[[#This Row],[COD.S]],TABELA_PRODUÇÃO[[COD]:[SERVIÇOS]],3,FALSE),"")</f>
        <v/>
      </c>
      <c r="I273" s="28" t="str">
        <f>IFERROR(VLOOKUP(ACOMPANHAMENTO_05[[#This Row],[COD.S]],TABELA_PRODUÇÃO[[COD]:[UND.]],4,FALSE),"")</f>
        <v/>
      </c>
      <c r="J273" s="8"/>
      <c r="K273" s="58"/>
      <c r="L273" s="9"/>
      <c r="M27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7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7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73" s="6">
        <f>ACOMPANHAMENTO_05[[#This Row],[QUANT]]</f>
        <v>0</v>
      </c>
    </row>
    <row r="274" spans="2:16" s="6" customFormat="1" ht="12.75" x14ac:dyDescent="0.2">
      <c r="B274" s="6" t="str">
        <f>IF(ACOMPANHAMENTO_05[[#This Row],[MAT]]="","",COUNTA($C$8:C274))</f>
        <v/>
      </c>
      <c r="C274" s="3"/>
      <c r="D274" s="26" t="str">
        <f>IFERROR(VLOOKUP(ACOMPANHAMENTO_05[[#This Row],[MAT]],FUNCIONARIOS[],3,FALSE),"")</f>
        <v/>
      </c>
      <c r="E274" s="26" t="str">
        <f>IFERROR(VLOOKUP(ACOMPANHAMENTO_05[[#This Row],[MAT]],FUNCIONARIOS[],4,FALSE),"")</f>
        <v/>
      </c>
      <c r="F274" s="8"/>
      <c r="G274" s="7"/>
      <c r="H274" s="28" t="str">
        <f>IFERROR(VLOOKUP(ACOMPANHAMENTO_05[[#This Row],[COD.S]],TABELA_PRODUÇÃO[[COD]:[SERVIÇOS]],3,FALSE),"")</f>
        <v/>
      </c>
      <c r="I274" s="28" t="str">
        <f>IFERROR(VLOOKUP(ACOMPANHAMENTO_05[[#This Row],[COD.S]],TABELA_PRODUÇÃO[[COD]:[UND.]],4,FALSE),"")</f>
        <v/>
      </c>
      <c r="J274" s="8"/>
      <c r="K274" s="58"/>
      <c r="L274" s="9"/>
      <c r="M27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7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7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74" s="6">
        <f>ACOMPANHAMENTO_05[[#This Row],[QUANT]]</f>
        <v>0</v>
      </c>
    </row>
    <row r="275" spans="2:16" s="6" customFormat="1" ht="12.75" x14ac:dyDescent="0.2">
      <c r="B275" s="6" t="str">
        <f>IF(ACOMPANHAMENTO_05[[#This Row],[MAT]]="","",COUNTA($C$8:C275))</f>
        <v/>
      </c>
      <c r="C275" s="3"/>
      <c r="D275" s="26" t="str">
        <f>IFERROR(VLOOKUP(ACOMPANHAMENTO_05[[#This Row],[MAT]],FUNCIONARIOS[],3,FALSE),"")</f>
        <v/>
      </c>
      <c r="E275" s="26" t="str">
        <f>IFERROR(VLOOKUP(ACOMPANHAMENTO_05[[#This Row],[MAT]],FUNCIONARIOS[],4,FALSE),"")</f>
        <v/>
      </c>
      <c r="F275" s="8"/>
      <c r="G275" s="7"/>
      <c r="H275" s="28" t="str">
        <f>IFERROR(VLOOKUP(ACOMPANHAMENTO_05[[#This Row],[COD.S]],TABELA_PRODUÇÃO[[COD]:[SERVIÇOS]],3,FALSE),"")</f>
        <v/>
      </c>
      <c r="I275" s="28" t="str">
        <f>IFERROR(VLOOKUP(ACOMPANHAMENTO_05[[#This Row],[COD.S]],TABELA_PRODUÇÃO[[COD]:[UND.]],4,FALSE),"")</f>
        <v/>
      </c>
      <c r="J275" s="8"/>
      <c r="K275" s="58"/>
      <c r="L275" s="9"/>
      <c r="M27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7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7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75" s="6">
        <f>ACOMPANHAMENTO_05[[#This Row],[QUANT]]</f>
        <v>0</v>
      </c>
    </row>
    <row r="276" spans="2:16" s="6" customFormat="1" ht="12.75" x14ac:dyDescent="0.2">
      <c r="B276" s="6" t="str">
        <f>IF(ACOMPANHAMENTO_05[[#This Row],[MAT]]="","",COUNTA($C$8:C276))</f>
        <v/>
      </c>
      <c r="C276" s="3"/>
      <c r="D276" s="26" t="str">
        <f>IFERROR(VLOOKUP(ACOMPANHAMENTO_05[[#This Row],[MAT]],FUNCIONARIOS[],3,FALSE),"")</f>
        <v/>
      </c>
      <c r="E276" s="26" t="str">
        <f>IFERROR(VLOOKUP(ACOMPANHAMENTO_05[[#This Row],[MAT]],FUNCIONARIOS[],4,FALSE),"")</f>
        <v/>
      </c>
      <c r="F276" s="8"/>
      <c r="G276" s="7"/>
      <c r="H276" s="28" t="str">
        <f>IFERROR(VLOOKUP(ACOMPANHAMENTO_05[[#This Row],[COD.S]],TABELA_PRODUÇÃO[[COD]:[SERVIÇOS]],3,FALSE),"")</f>
        <v/>
      </c>
      <c r="I276" s="28" t="str">
        <f>IFERROR(VLOOKUP(ACOMPANHAMENTO_05[[#This Row],[COD.S]],TABELA_PRODUÇÃO[[COD]:[UND.]],4,FALSE),"")</f>
        <v/>
      </c>
      <c r="J276" s="8"/>
      <c r="K276" s="58"/>
      <c r="L276" s="9"/>
      <c r="M27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7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7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76" s="6">
        <f>ACOMPANHAMENTO_05[[#This Row],[QUANT]]</f>
        <v>0</v>
      </c>
    </row>
    <row r="277" spans="2:16" s="6" customFormat="1" ht="12.75" x14ac:dyDescent="0.2">
      <c r="B277" s="6" t="str">
        <f>IF(ACOMPANHAMENTO_05[[#This Row],[MAT]]="","",COUNTA($C$8:C277))</f>
        <v/>
      </c>
      <c r="C277" s="3"/>
      <c r="D277" s="26" t="str">
        <f>IFERROR(VLOOKUP(ACOMPANHAMENTO_05[[#This Row],[MAT]],FUNCIONARIOS[],3,FALSE),"")</f>
        <v/>
      </c>
      <c r="E277" s="26" t="str">
        <f>IFERROR(VLOOKUP(ACOMPANHAMENTO_05[[#This Row],[MAT]],FUNCIONARIOS[],4,FALSE),"")</f>
        <v/>
      </c>
      <c r="F277" s="8"/>
      <c r="G277" s="7"/>
      <c r="H277" s="28" t="str">
        <f>IFERROR(VLOOKUP(ACOMPANHAMENTO_05[[#This Row],[COD.S]],TABELA_PRODUÇÃO[[COD]:[SERVIÇOS]],3,FALSE),"")</f>
        <v/>
      </c>
      <c r="I277" s="28" t="str">
        <f>IFERROR(VLOOKUP(ACOMPANHAMENTO_05[[#This Row],[COD.S]],TABELA_PRODUÇÃO[[COD]:[UND.]],4,FALSE),"")</f>
        <v/>
      </c>
      <c r="J277" s="8"/>
      <c r="K277" s="58"/>
      <c r="L277" s="9"/>
      <c r="M27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7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7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77" s="6">
        <f>ACOMPANHAMENTO_05[[#This Row],[QUANT]]</f>
        <v>0</v>
      </c>
    </row>
    <row r="278" spans="2:16" s="6" customFormat="1" ht="12.75" x14ac:dyDescent="0.2">
      <c r="B278" s="6" t="str">
        <f>IF(ACOMPANHAMENTO_05[[#This Row],[MAT]]="","",COUNTA($C$8:C278))</f>
        <v/>
      </c>
      <c r="C278" s="3"/>
      <c r="D278" s="26" t="str">
        <f>IFERROR(VLOOKUP(ACOMPANHAMENTO_05[[#This Row],[MAT]],FUNCIONARIOS[],3,FALSE),"")</f>
        <v/>
      </c>
      <c r="E278" s="26" t="str">
        <f>IFERROR(VLOOKUP(ACOMPANHAMENTO_05[[#This Row],[MAT]],FUNCIONARIOS[],4,FALSE),"")</f>
        <v/>
      </c>
      <c r="F278" s="8"/>
      <c r="G278" s="7"/>
      <c r="H278" s="28" t="str">
        <f>IFERROR(VLOOKUP(ACOMPANHAMENTO_05[[#This Row],[COD.S]],TABELA_PRODUÇÃO[[COD]:[SERVIÇOS]],3,FALSE),"")</f>
        <v/>
      </c>
      <c r="I278" s="28" t="str">
        <f>IFERROR(VLOOKUP(ACOMPANHAMENTO_05[[#This Row],[COD.S]],TABELA_PRODUÇÃO[[COD]:[UND.]],4,FALSE),"")</f>
        <v/>
      </c>
      <c r="J278" s="8"/>
      <c r="K278" s="58"/>
      <c r="L278" s="9"/>
      <c r="M27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7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7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78" s="6">
        <f>ACOMPANHAMENTO_05[[#This Row],[QUANT]]</f>
        <v>0</v>
      </c>
    </row>
    <row r="279" spans="2:16" s="6" customFormat="1" ht="12.75" x14ac:dyDescent="0.2">
      <c r="B279" s="6" t="str">
        <f>IF(ACOMPANHAMENTO_05[[#This Row],[MAT]]="","",COUNTA($C$8:C279))</f>
        <v/>
      </c>
      <c r="C279" s="3"/>
      <c r="D279" s="26" t="str">
        <f>IFERROR(VLOOKUP(ACOMPANHAMENTO_05[[#This Row],[MAT]],FUNCIONARIOS[],3,FALSE),"")</f>
        <v/>
      </c>
      <c r="E279" s="26" t="str">
        <f>IFERROR(VLOOKUP(ACOMPANHAMENTO_05[[#This Row],[MAT]],FUNCIONARIOS[],4,FALSE),"")</f>
        <v/>
      </c>
      <c r="F279" s="8"/>
      <c r="G279" s="7"/>
      <c r="H279" s="28" t="str">
        <f>IFERROR(VLOOKUP(ACOMPANHAMENTO_05[[#This Row],[COD.S]],TABELA_PRODUÇÃO[[COD]:[SERVIÇOS]],3,FALSE),"")</f>
        <v/>
      </c>
      <c r="I279" s="28" t="str">
        <f>IFERROR(VLOOKUP(ACOMPANHAMENTO_05[[#This Row],[COD.S]],TABELA_PRODUÇÃO[[COD]:[UND.]],4,FALSE),"")</f>
        <v/>
      </c>
      <c r="J279" s="8"/>
      <c r="K279" s="58"/>
      <c r="L279" s="9"/>
      <c r="M27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7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7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79" s="6">
        <f>ACOMPANHAMENTO_05[[#This Row],[QUANT]]</f>
        <v>0</v>
      </c>
    </row>
    <row r="280" spans="2:16" s="6" customFormat="1" ht="12.75" x14ac:dyDescent="0.2">
      <c r="B280" s="6" t="str">
        <f>IF(ACOMPANHAMENTO_05[[#This Row],[MAT]]="","",COUNTA($C$8:C280))</f>
        <v/>
      </c>
      <c r="C280" s="3"/>
      <c r="D280" s="26" t="str">
        <f>IFERROR(VLOOKUP(ACOMPANHAMENTO_05[[#This Row],[MAT]],FUNCIONARIOS[],3,FALSE),"")</f>
        <v/>
      </c>
      <c r="E280" s="26" t="str">
        <f>IFERROR(VLOOKUP(ACOMPANHAMENTO_05[[#This Row],[MAT]],FUNCIONARIOS[],4,FALSE),"")</f>
        <v/>
      </c>
      <c r="F280" s="8"/>
      <c r="G280" s="7"/>
      <c r="H280" s="28" t="str">
        <f>IFERROR(VLOOKUP(ACOMPANHAMENTO_05[[#This Row],[COD.S]],TABELA_PRODUÇÃO[[COD]:[SERVIÇOS]],3,FALSE),"")</f>
        <v/>
      </c>
      <c r="I280" s="28" t="str">
        <f>IFERROR(VLOOKUP(ACOMPANHAMENTO_05[[#This Row],[COD.S]],TABELA_PRODUÇÃO[[COD]:[UND.]],4,FALSE),"")</f>
        <v/>
      </c>
      <c r="J280" s="8"/>
      <c r="K280" s="58"/>
      <c r="L280" s="9"/>
      <c r="M28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8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8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80" s="6">
        <f>ACOMPANHAMENTO_05[[#This Row],[QUANT]]</f>
        <v>0</v>
      </c>
    </row>
    <row r="281" spans="2:16" s="6" customFormat="1" ht="12.75" x14ac:dyDescent="0.2">
      <c r="B281" s="6" t="str">
        <f>IF(ACOMPANHAMENTO_05[[#This Row],[MAT]]="","",COUNTA($C$8:C281))</f>
        <v/>
      </c>
      <c r="C281" s="3"/>
      <c r="D281" s="26" t="str">
        <f>IFERROR(VLOOKUP(ACOMPANHAMENTO_05[[#This Row],[MAT]],FUNCIONARIOS[],3,FALSE),"")</f>
        <v/>
      </c>
      <c r="E281" s="26" t="str">
        <f>IFERROR(VLOOKUP(ACOMPANHAMENTO_05[[#This Row],[MAT]],FUNCIONARIOS[],4,FALSE),"")</f>
        <v/>
      </c>
      <c r="F281" s="8"/>
      <c r="G281" s="7"/>
      <c r="H281" s="28" t="str">
        <f>IFERROR(VLOOKUP(ACOMPANHAMENTO_05[[#This Row],[COD.S]],TABELA_PRODUÇÃO[[COD]:[SERVIÇOS]],3,FALSE),"")</f>
        <v/>
      </c>
      <c r="I281" s="28" t="str">
        <f>IFERROR(VLOOKUP(ACOMPANHAMENTO_05[[#This Row],[COD.S]],TABELA_PRODUÇÃO[[COD]:[UND.]],4,FALSE),"")</f>
        <v/>
      </c>
      <c r="J281" s="8"/>
      <c r="K281" s="58"/>
      <c r="L281" s="9"/>
      <c r="M28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8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8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81" s="6">
        <f>ACOMPANHAMENTO_05[[#This Row],[QUANT]]</f>
        <v>0</v>
      </c>
    </row>
    <row r="282" spans="2:16" s="6" customFormat="1" ht="12.75" x14ac:dyDescent="0.2">
      <c r="B282" s="6" t="str">
        <f>IF(ACOMPANHAMENTO_05[[#This Row],[MAT]]="","",COUNTA($C$8:C282))</f>
        <v/>
      </c>
      <c r="C282" s="3"/>
      <c r="D282" s="26" t="str">
        <f>IFERROR(VLOOKUP(ACOMPANHAMENTO_05[[#This Row],[MAT]],FUNCIONARIOS[],3,FALSE),"")</f>
        <v/>
      </c>
      <c r="E282" s="26" t="str">
        <f>IFERROR(VLOOKUP(ACOMPANHAMENTO_05[[#This Row],[MAT]],FUNCIONARIOS[],4,FALSE),"")</f>
        <v/>
      </c>
      <c r="F282" s="8"/>
      <c r="G282" s="7"/>
      <c r="H282" s="28" t="str">
        <f>IFERROR(VLOOKUP(ACOMPANHAMENTO_05[[#This Row],[COD.S]],TABELA_PRODUÇÃO[[COD]:[SERVIÇOS]],3,FALSE),"")</f>
        <v/>
      </c>
      <c r="I282" s="28" t="str">
        <f>IFERROR(VLOOKUP(ACOMPANHAMENTO_05[[#This Row],[COD.S]],TABELA_PRODUÇÃO[[COD]:[UND.]],4,FALSE),"")</f>
        <v/>
      </c>
      <c r="J282" s="8"/>
      <c r="K282" s="58"/>
      <c r="L282" s="9"/>
      <c r="M28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8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8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82" s="6">
        <f>ACOMPANHAMENTO_05[[#This Row],[QUANT]]</f>
        <v>0</v>
      </c>
    </row>
    <row r="283" spans="2:16" s="6" customFormat="1" ht="12.75" x14ac:dyDescent="0.2">
      <c r="B283" s="6" t="str">
        <f>IF(ACOMPANHAMENTO_05[[#This Row],[MAT]]="","",COUNTA($C$8:C283))</f>
        <v/>
      </c>
      <c r="C283" s="3"/>
      <c r="D283" s="26" t="str">
        <f>IFERROR(VLOOKUP(ACOMPANHAMENTO_05[[#This Row],[MAT]],FUNCIONARIOS[],3,FALSE),"")</f>
        <v/>
      </c>
      <c r="E283" s="26" t="str">
        <f>IFERROR(VLOOKUP(ACOMPANHAMENTO_05[[#This Row],[MAT]],FUNCIONARIOS[],4,FALSE),"")</f>
        <v/>
      </c>
      <c r="F283" s="8"/>
      <c r="G283" s="7"/>
      <c r="H283" s="28" t="str">
        <f>IFERROR(VLOOKUP(ACOMPANHAMENTO_05[[#This Row],[COD.S]],TABELA_PRODUÇÃO[[COD]:[SERVIÇOS]],3,FALSE),"")</f>
        <v/>
      </c>
      <c r="I283" s="28" t="str">
        <f>IFERROR(VLOOKUP(ACOMPANHAMENTO_05[[#This Row],[COD.S]],TABELA_PRODUÇÃO[[COD]:[UND.]],4,FALSE),"")</f>
        <v/>
      </c>
      <c r="J283" s="8"/>
      <c r="K283" s="58"/>
      <c r="L283" s="9"/>
      <c r="M28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8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8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83" s="6">
        <f>ACOMPANHAMENTO_05[[#This Row],[QUANT]]</f>
        <v>0</v>
      </c>
    </row>
    <row r="284" spans="2:16" s="6" customFormat="1" ht="12.75" x14ac:dyDescent="0.2">
      <c r="B284" s="6" t="str">
        <f>IF(ACOMPANHAMENTO_05[[#This Row],[MAT]]="","",COUNTA($C$8:C284))</f>
        <v/>
      </c>
      <c r="C284" s="3"/>
      <c r="D284" s="26" t="str">
        <f>IFERROR(VLOOKUP(ACOMPANHAMENTO_05[[#This Row],[MAT]],FUNCIONARIOS[],3,FALSE),"")</f>
        <v/>
      </c>
      <c r="E284" s="26" t="str">
        <f>IFERROR(VLOOKUP(ACOMPANHAMENTO_05[[#This Row],[MAT]],FUNCIONARIOS[],4,FALSE),"")</f>
        <v/>
      </c>
      <c r="F284" s="8"/>
      <c r="G284" s="7"/>
      <c r="H284" s="28" t="str">
        <f>IFERROR(VLOOKUP(ACOMPANHAMENTO_05[[#This Row],[COD.S]],TABELA_PRODUÇÃO[[COD]:[SERVIÇOS]],3,FALSE),"")</f>
        <v/>
      </c>
      <c r="I284" s="28" t="str">
        <f>IFERROR(VLOOKUP(ACOMPANHAMENTO_05[[#This Row],[COD.S]],TABELA_PRODUÇÃO[[COD]:[UND.]],4,FALSE),"")</f>
        <v/>
      </c>
      <c r="J284" s="8"/>
      <c r="K284" s="58"/>
      <c r="L284" s="9"/>
      <c r="M28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8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8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84" s="6">
        <f>ACOMPANHAMENTO_05[[#This Row],[QUANT]]</f>
        <v>0</v>
      </c>
    </row>
    <row r="285" spans="2:16" s="6" customFormat="1" ht="12.75" x14ac:dyDescent="0.2">
      <c r="B285" s="6" t="str">
        <f>IF(ACOMPANHAMENTO_05[[#This Row],[MAT]]="","",COUNTA($C$8:C285))</f>
        <v/>
      </c>
      <c r="C285" s="3"/>
      <c r="D285" s="26" t="str">
        <f>IFERROR(VLOOKUP(ACOMPANHAMENTO_05[[#This Row],[MAT]],FUNCIONARIOS[],3,FALSE),"")</f>
        <v/>
      </c>
      <c r="E285" s="26" t="str">
        <f>IFERROR(VLOOKUP(ACOMPANHAMENTO_05[[#This Row],[MAT]],FUNCIONARIOS[],4,FALSE),"")</f>
        <v/>
      </c>
      <c r="F285" s="8"/>
      <c r="G285" s="7"/>
      <c r="H285" s="28" t="str">
        <f>IFERROR(VLOOKUP(ACOMPANHAMENTO_05[[#This Row],[COD.S]],TABELA_PRODUÇÃO[[COD]:[SERVIÇOS]],3,FALSE),"")</f>
        <v/>
      </c>
      <c r="I285" s="28" t="str">
        <f>IFERROR(VLOOKUP(ACOMPANHAMENTO_05[[#This Row],[COD.S]],TABELA_PRODUÇÃO[[COD]:[UND.]],4,FALSE),"")</f>
        <v/>
      </c>
      <c r="J285" s="8"/>
      <c r="K285" s="58"/>
      <c r="L285" s="9"/>
      <c r="M28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8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8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85" s="6">
        <f>ACOMPANHAMENTO_05[[#This Row],[QUANT]]</f>
        <v>0</v>
      </c>
    </row>
    <row r="286" spans="2:16" s="6" customFormat="1" ht="12.75" x14ac:dyDescent="0.2">
      <c r="B286" s="6" t="str">
        <f>IF(ACOMPANHAMENTO_05[[#This Row],[MAT]]="","",COUNTA($C$8:C286))</f>
        <v/>
      </c>
      <c r="C286" s="3"/>
      <c r="D286" s="26" t="str">
        <f>IFERROR(VLOOKUP(ACOMPANHAMENTO_05[[#This Row],[MAT]],FUNCIONARIOS[],3,FALSE),"")</f>
        <v/>
      </c>
      <c r="E286" s="26" t="str">
        <f>IFERROR(VLOOKUP(ACOMPANHAMENTO_05[[#This Row],[MAT]],FUNCIONARIOS[],4,FALSE),"")</f>
        <v/>
      </c>
      <c r="F286" s="8"/>
      <c r="G286" s="7"/>
      <c r="H286" s="28" t="str">
        <f>IFERROR(VLOOKUP(ACOMPANHAMENTO_05[[#This Row],[COD.S]],TABELA_PRODUÇÃO[[COD]:[SERVIÇOS]],3,FALSE),"")</f>
        <v/>
      </c>
      <c r="I286" s="28" t="str">
        <f>IFERROR(VLOOKUP(ACOMPANHAMENTO_05[[#This Row],[COD.S]],TABELA_PRODUÇÃO[[COD]:[UND.]],4,FALSE),"")</f>
        <v/>
      </c>
      <c r="J286" s="8"/>
      <c r="K286" s="58"/>
      <c r="L286" s="9"/>
      <c r="M28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86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86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86" s="6">
        <f>ACOMPANHAMENTO_05[[#This Row],[QUANT]]</f>
        <v>0</v>
      </c>
    </row>
    <row r="287" spans="2:16" s="6" customFormat="1" ht="12.75" x14ac:dyDescent="0.2">
      <c r="B287" s="6" t="str">
        <f>IF(ACOMPANHAMENTO_05[[#This Row],[MAT]]="","",COUNTA($C$8:C287))</f>
        <v/>
      </c>
      <c r="C287" s="3"/>
      <c r="D287" s="26" t="str">
        <f>IFERROR(VLOOKUP(ACOMPANHAMENTO_05[[#This Row],[MAT]],FUNCIONARIOS[],3,FALSE),"")</f>
        <v/>
      </c>
      <c r="E287" s="26" t="str">
        <f>IFERROR(VLOOKUP(ACOMPANHAMENTO_05[[#This Row],[MAT]],FUNCIONARIOS[],4,FALSE),"")</f>
        <v/>
      </c>
      <c r="F287" s="8"/>
      <c r="G287" s="7"/>
      <c r="H287" s="28" t="str">
        <f>IFERROR(VLOOKUP(ACOMPANHAMENTO_05[[#This Row],[COD.S]],TABELA_PRODUÇÃO[[COD]:[SERVIÇOS]],3,FALSE),"")</f>
        <v/>
      </c>
      <c r="I287" s="28" t="str">
        <f>IFERROR(VLOOKUP(ACOMPANHAMENTO_05[[#This Row],[COD.S]],TABELA_PRODUÇÃO[[COD]:[UND.]],4,FALSE),"")</f>
        <v/>
      </c>
      <c r="J287" s="8"/>
      <c r="K287" s="58"/>
      <c r="L287" s="9"/>
      <c r="M28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87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87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87" s="6">
        <f>ACOMPANHAMENTO_05[[#This Row],[QUANT]]</f>
        <v>0</v>
      </c>
    </row>
    <row r="288" spans="2:16" s="6" customFormat="1" ht="12.75" x14ac:dyDescent="0.2">
      <c r="B288" s="6" t="str">
        <f>IF(ACOMPANHAMENTO_05[[#This Row],[MAT]]="","",COUNTA($C$8:C288))</f>
        <v/>
      </c>
      <c r="C288" s="3"/>
      <c r="D288" s="26" t="str">
        <f>IFERROR(VLOOKUP(ACOMPANHAMENTO_05[[#This Row],[MAT]],FUNCIONARIOS[],3,FALSE),"")</f>
        <v/>
      </c>
      <c r="E288" s="26" t="str">
        <f>IFERROR(VLOOKUP(ACOMPANHAMENTO_05[[#This Row],[MAT]],FUNCIONARIOS[],4,FALSE),"")</f>
        <v/>
      </c>
      <c r="F288" s="8"/>
      <c r="G288" s="7"/>
      <c r="H288" s="28" t="str">
        <f>IFERROR(VLOOKUP(ACOMPANHAMENTO_05[[#This Row],[COD.S]],TABELA_PRODUÇÃO[[COD]:[SERVIÇOS]],3,FALSE),"")</f>
        <v/>
      </c>
      <c r="I288" s="28" t="str">
        <f>IFERROR(VLOOKUP(ACOMPANHAMENTO_05[[#This Row],[COD.S]],TABELA_PRODUÇÃO[[COD]:[UND.]],4,FALSE),"")</f>
        <v/>
      </c>
      <c r="J288" s="8"/>
      <c r="K288" s="58"/>
      <c r="L288" s="9"/>
      <c r="M28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88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88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88" s="6">
        <f>ACOMPANHAMENTO_05[[#This Row],[QUANT]]</f>
        <v>0</v>
      </c>
    </row>
    <row r="289" spans="2:16" s="6" customFormat="1" ht="12.75" x14ac:dyDescent="0.2">
      <c r="B289" s="6" t="str">
        <f>IF(ACOMPANHAMENTO_05[[#This Row],[MAT]]="","",COUNTA($C$8:C289))</f>
        <v/>
      </c>
      <c r="C289" s="3"/>
      <c r="D289" s="26" t="str">
        <f>IFERROR(VLOOKUP(ACOMPANHAMENTO_05[[#This Row],[MAT]],FUNCIONARIOS[],3,FALSE),"")</f>
        <v/>
      </c>
      <c r="E289" s="26" t="str">
        <f>IFERROR(VLOOKUP(ACOMPANHAMENTO_05[[#This Row],[MAT]],FUNCIONARIOS[],4,FALSE),"")</f>
        <v/>
      </c>
      <c r="F289" s="8"/>
      <c r="G289" s="7"/>
      <c r="H289" s="28" t="str">
        <f>IFERROR(VLOOKUP(ACOMPANHAMENTO_05[[#This Row],[COD.S]],TABELA_PRODUÇÃO[[COD]:[SERVIÇOS]],3,FALSE),"")</f>
        <v/>
      </c>
      <c r="I289" s="28" t="str">
        <f>IFERROR(VLOOKUP(ACOMPANHAMENTO_05[[#This Row],[COD.S]],TABELA_PRODUÇÃO[[COD]:[UND.]],4,FALSE),"")</f>
        <v/>
      </c>
      <c r="J289" s="8"/>
      <c r="K289" s="58"/>
      <c r="L289" s="9"/>
      <c r="M28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89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89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89" s="6">
        <f>ACOMPANHAMENTO_05[[#This Row],[QUANT]]</f>
        <v>0</v>
      </c>
    </row>
    <row r="290" spans="2:16" s="6" customFormat="1" ht="12.75" x14ac:dyDescent="0.2">
      <c r="B290" s="6" t="str">
        <f>IF(ACOMPANHAMENTO_05[[#This Row],[MAT]]="","",COUNTA($C$8:C290))</f>
        <v/>
      </c>
      <c r="C290" s="3"/>
      <c r="D290" s="26" t="str">
        <f>IFERROR(VLOOKUP(ACOMPANHAMENTO_05[[#This Row],[MAT]],FUNCIONARIOS[],3,FALSE),"")</f>
        <v/>
      </c>
      <c r="E290" s="26" t="str">
        <f>IFERROR(VLOOKUP(ACOMPANHAMENTO_05[[#This Row],[MAT]],FUNCIONARIOS[],4,FALSE),"")</f>
        <v/>
      </c>
      <c r="F290" s="8"/>
      <c r="G290" s="7"/>
      <c r="H290" s="28" t="str">
        <f>IFERROR(VLOOKUP(ACOMPANHAMENTO_05[[#This Row],[COD.S]],TABELA_PRODUÇÃO[[COD]:[SERVIÇOS]],3,FALSE),"")</f>
        <v/>
      </c>
      <c r="I290" s="28" t="str">
        <f>IFERROR(VLOOKUP(ACOMPANHAMENTO_05[[#This Row],[COD.S]],TABELA_PRODUÇÃO[[COD]:[UND.]],4,FALSE),"")</f>
        <v/>
      </c>
      <c r="J290" s="8"/>
      <c r="K290" s="58"/>
      <c r="L290" s="9"/>
      <c r="M29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90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90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90" s="6">
        <f>ACOMPANHAMENTO_05[[#This Row],[QUANT]]</f>
        <v>0</v>
      </c>
    </row>
    <row r="291" spans="2:16" s="6" customFormat="1" ht="12.75" x14ac:dyDescent="0.2">
      <c r="B291" s="6" t="str">
        <f>IF(ACOMPANHAMENTO_05[[#This Row],[MAT]]="","",COUNTA($C$8:C291))</f>
        <v/>
      </c>
      <c r="C291" s="3"/>
      <c r="D291" s="26" t="str">
        <f>IFERROR(VLOOKUP(ACOMPANHAMENTO_05[[#This Row],[MAT]],FUNCIONARIOS[],3,FALSE),"")</f>
        <v/>
      </c>
      <c r="E291" s="26" t="str">
        <f>IFERROR(VLOOKUP(ACOMPANHAMENTO_05[[#This Row],[MAT]],FUNCIONARIOS[],4,FALSE),"")</f>
        <v/>
      </c>
      <c r="F291" s="8"/>
      <c r="G291" s="7"/>
      <c r="H291" s="28" t="str">
        <f>IFERROR(VLOOKUP(ACOMPANHAMENTO_05[[#This Row],[COD.S]],TABELA_PRODUÇÃO[[COD]:[SERVIÇOS]],3,FALSE),"")</f>
        <v/>
      </c>
      <c r="I291" s="28" t="str">
        <f>IFERROR(VLOOKUP(ACOMPANHAMENTO_05[[#This Row],[COD.S]],TABELA_PRODUÇÃO[[COD]:[UND.]],4,FALSE),"")</f>
        <v/>
      </c>
      <c r="J291" s="8"/>
      <c r="K291" s="58"/>
      <c r="L291" s="9"/>
      <c r="M29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91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91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91" s="6">
        <f>ACOMPANHAMENTO_05[[#This Row],[QUANT]]</f>
        <v>0</v>
      </c>
    </row>
    <row r="292" spans="2:16" s="6" customFormat="1" ht="12.75" x14ac:dyDescent="0.2">
      <c r="B292" s="6" t="str">
        <f>IF(ACOMPANHAMENTO_05[[#This Row],[MAT]]="","",COUNTA($C$8:C292))</f>
        <v/>
      </c>
      <c r="C292" s="3"/>
      <c r="D292" s="26" t="str">
        <f>IFERROR(VLOOKUP(ACOMPANHAMENTO_05[[#This Row],[MAT]],FUNCIONARIOS[],3,FALSE),"")</f>
        <v/>
      </c>
      <c r="E292" s="26" t="str">
        <f>IFERROR(VLOOKUP(ACOMPANHAMENTO_05[[#This Row],[MAT]],FUNCIONARIOS[],4,FALSE),"")</f>
        <v/>
      </c>
      <c r="F292" s="8"/>
      <c r="G292" s="7"/>
      <c r="H292" s="28" t="str">
        <f>IFERROR(VLOOKUP(ACOMPANHAMENTO_05[[#This Row],[COD.S]],TABELA_PRODUÇÃO[[COD]:[SERVIÇOS]],3,FALSE),"")</f>
        <v/>
      </c>
      <c r="I292" s="28" t="str">
        <f>IFERROR(VLOOKUP(ACOMPANHAMENTO_05[[#This Row],[COD.S]],TABELA_PRODUÇÃO[[COD]:[UND.]],4,FALSE),"")</f>
        <v/>
      </c>
      <c r="J292" s="8"/>
      <c r="K292" s="58"/>
      <c r="L292" s="9"/>
      <c r="M29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92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92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92" s="6">
        <f>ACOMPANHAMENTO_05[[#This Row],[QUANT]]</f>
        <v>0</v>
      </c>
    </row>
    <row r="293" spans="2:16" s="6" customFormat="1" ht="12.75" x14ac:dyDescent="0.2">
      <c r="B293" s="6" t="str">
        <f>IF(ACOMPANHAMENTO_05[[#This Row],[MAT]]="","",COUNTA($C$8:C293))</f>
        <v/>
      </c>
      <c r="C293" s="3"/>
      <c r="D293" s="26" t="str">
        <f>IFERROR(VLOOKUP(ACOMPANHAMENTO_05[[#This Row],[MAT]],FUNCIONARIOS[],3,FALSE),"")</f>
        <v/>
      </c>
      <c r="E293" s="26" t="str">
        <f>IFERROR(VLOOKUP(ACOMPANHAMENTO_05[[#This Row],[MAT]],FUNCIONARIOS[],4,FALSE),"")</f>
        <v/>
      </c>
      <c r="F293" s="8"/>
      <c r="G293" s="7"/>
      <c r="H293" s="28" t="str">
        <f>IFERROR(VLOOKUP(ACOMPANHAMENTO_05[[#This Row],[COD.S]],TABELA_PRODUÇÃO[[COD]:[SERVIÇOS]],3,FALSE),"")</f>
        <v/>
      </c>
      <c r="I293" s="28" t="str">
        <f>IFERROR(VLOOKUP(ACOMPANHAMENTO_05[[#This Row],[COD.S]],TABELA_PRODUÇÃO[[COD]:[UND.]],4,FALSE),"")</f>
        <v/>
      </c>
      <c r="J293" s="8"/>
      <c r="K293" s="58"/>
      <c r="L293" s="9"/>
      <c r="M29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93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93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93" s="6">
        <f>ACOMPANHAMENTO_05[[#This Row],[QUANT]]</f>
        <v>0</v>
      </c>
    </row>
    <row r="294" spans="2:16" s="6" customFormat="1" ht="12.75" x14ac:dyDescent="0.2">
      <c r="B294" s="6" t="str">
        <f>IF(ACOMPANHAMENTO_05[[#This Row],[MAT]]="","",COUNTA($C$8:C294))</f>
        <v/>
      </c>
      <c r="C294" s="3"/>
      <c r="D294" s="26" t="str">
        <f>IFERROR(VLOOKUP(ACOMPANHAMENTO_05[[#This Row],[MAT]],FUNCIONARIOS[],3,FALSE),"")</f>
        <v/>
      </c>
      <c r="E294" s="26" t="str">
        <f>IFERROR(VLOOKUP(ACOMPANHAMENTO_05[[#This Row],[MAT]],FUNCIONARIOS[],4,FALSE),"")</f>
        <v/>
      </c>
      <c r="F294" s="8"/>
      <c r="G294" s="7"/>
      <c r="H294" s="28" t="str">
        <f>IFERROR(VLOOKUP(ACOMPANHAMENTO_05[[#This Row],[COD.S]],TABELA_PRODUÇÃO[[COD]:[SERVIÇOS]],3,FALSE),"")</f>
        <v/>
      </c>
      <c r="I294" s="28" t="str">
        <f>IFERROR(VLOOKUP(ACOMPANHAMENTO_05[[#This Row],[COD.S]],TABELA_PRODUÇÃO[[COD]:[UND.]],4,FALSE),"")</f>
        <v/>
      </c>
      <c r="J294" s="8"/>
      <c r="K294" s="58"/>
      <c r="L294" s="9"/>
      <c r="M29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94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94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94" s="6">
        <f>ACOMPANHAMENTO_05[[#This Row],[QUANT]]</f>
        <v>0</v>
      </c>
    </row>
    <row r="295" spans="2:16" s="6" customFormat="1" x14ac:dyDescent="0.25">
      <c r="B295" s="139" t="str">
        <f>IF(ACOMPANHAMENTO_05[[#This Row],[MAT]]="","",COUNTA($C$8:C295))</f>
        <v/>
      </c>
      <c r="C295" s="3"/>
      <c r="D295" s="26" t="str">
        <f>IFERROR(VLOOKUP(ACOMPANHAMENTO_05[[#This Row],[MAT]],FUNCIONARIOS[],3,FALSE),"")</f>
        <v/>
      </c>
      <c r="E295" s="26" t="str">
        <f>IFERROR(VLOOKUP(ACOMPANHAMENTO_05[[#This Row],[MAT]],FUNCIONARIOS[],4,FALSE),"")</f>
        <v/>
      </c>
      <c r="F295" s="8"/>
      <c r="G295" s="7"/>
      <c r="H295" s="28" t="str">
        <f>IFERROR(VLOOKUP(ACOMPANHAMENTO_05[[#This Row],[COD.S]],TABELA_PRODUÇÃO[[COD]:[SERVIÇOS]],3,FALSE),"")</f>
        <v/>
      </c>
      <c r="I295" s="28" t="str">
        <f>IFERROR(VLOOKUP(ACOMPANHAMENTO_05[[#This Row],[COD.S]],TABELA_PRODUÇÃO[[COD]:[UND.]],4,FALSE),"")</f>
        <v/>
      </c>
      <c r="J295" s="8"/>
      <c r="K295" s="58"/>
      <c r="L295" s="9"/>
      <c r="M29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95" s="10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95" s="6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95" s="6">
        <f>ACOMPANHAMENTO_05[[#This Row],[QUANT]]</f>
        <v>0</v>
      </c>
    </row>
    <row r="296" spans="2:16" x14ac:dyDescent="0.25">
      <c r="B296" s="140" t="str">
        <f>IF(ACOMPANHAMENTO_05[[#This Row],[MAT]]="","",COUNTA($C$8:C296))</f>
        <v/>
      </c>
      <c r="C296" s="3"/>
      <c r="D296" s="28" t="str">
        <f>IFERROR(VLOOKUP(ACOMPANHAMENTO_05[[#This Row],[MAT]],FUNCIONARIOS[],3,FALSE),"")</f>
        <v/>
      </c>
      <c r="E296" s="28" t="str">
        <f>IFERROR(VLOOKUP(ACOMPANHAMENTO_05[[#This Row],[MAT]],FUNCIONARIOS[],4,FALSE),"")</f>
        <v/>
      </c>
      <c r="F296" s="8"/>
      <c r="G296" s="7"/>
      <c r="H296" s="28" t="str">
        <f>IFERROR(VLOOKUP(ACOMPANHAMENTO_05[[#This Row],[COD.S]],TABELA_PRODUÇÃO[[COD]:[SERVIÇOS]],3,FALSE),"")</f>
        <v/>
      </c>
      <c r="I296" s="28" t="str">
        <f>IFERROR(VLOOKUP(ACOMPANHAMENTO_05[[#This Row],[COD.S]],TABELA_PRODUÇÃO[[COD]:[UND.]],4,FALSE),"")</f>
        <v/>
      </c>
      <c r="J296" s="141"/>
      <c r="K296" s="58"/>
      <c r="L296" s="9"/>
      <c r="M29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9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9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96" s="140">
        <f>ACOMPANHAMENTO_05[[#This Row],[QUANT]]</f>
        <v>0</v>
      </c>
    </row>
    <row r="297" spans="2:16" x14ac:dyDescent="0.25">
      <c r="B297" s="140" t="str">
        <f>IF(ACOMPANHAMENTO_05[[#This Row],[MAT]]="","",COUNTA($C$8:C297))</f>
        <v/>
      </c>
      <c r="C297" s="3"/>
      <c r="D297" s="28" t="str">
        <f>IFERROR(VLOOKUP(ACOMPANHAMENTO_05[[#This Row],[MAT]],FUNCIONARIOS[],3,FALSE),"")</f>
        <v/>
      </c>
      <c r="E297" s="28" t="str">
        <f>IFERROR(VLOOKUP(ACOMPANHAMENTO_05[[#This Row],[MAT]],FUNCIONARIOS[],4,FALSE),"")</f>
        <v/>
      </c>
      <c r="F297" s="8"/>
      <c r="G297" s="7"/>
      <c r="H297" s="28" t="str">
        <f>IFERROR(VLOOKUP(ACOMPANHAMENTO_05[[#This Row],[COD.S]],TABELA_PRODUÇÃO[[COD]:[SERVIÇOS]],3,FALSE),"")</f>
        <v/>
      </c>
      <c r="I297" s="28" t="str">
        <f>IFERROR(VLOOKUP(ACOMPANHAMENTO_05[[#This Row],[COD.S]],TABELA_PRODUÇÃO[[COD]:[UND.]],4,FALSE),"")</f>
        <v/>
      </c>
      <c r="J297" s="141"/>
      <c r="K297" s="58"/>
      <c r="L297" s="9"/>
      <c r="M29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9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9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97" s="140">
        <f>ACOMPANHAMENTO_05[[#This Row],[QUANT]]</f>
        <v>0</v>
      </c>
    </row>
    <row r="298" spans="2:16" x14ac:dyDescent="0.25">
      <c r="B298" s="140" t="str">
        <f>IF(ACOMPANHAMENTO_05[[#This Row],[MAT]]="","",COUNTA($C$8:C298))</f>
        <v/>
      </c>
      <c r="C298" s="3"/>
      <c r="D298" s="28" t="str">
        <f>IFERROR(VLOOKUP(ACOMPANHAMENTO_05[[#This Row],[MAT]],FUNCIONARIOS[],3,FALSE),"")</f>
        <v/>
      </c>
      <c r="E298" s="28" t="str">
        <f>IFERROR(VLOOKUP(ACOMPANHAMENTO_05[[#This Row],[MAT]],FUNCIONARIOS[],4,FALSE),"")</f>
        <v/>
      </c>
      <c r="F298" s="8"/>
      <c r="G298" s="7"/>
      <c r="H298" s="28" t="str">
        <f>IFERROR(VLOOKUP(ACOMPANHAMENTO_05[[#This Row],[COD.S]],TABELA_PRODUÇÃO[[COD]:[SERVIÇOS]],3,FALSE),"")</f>
        <v/>
      </c>
      <c r="I298" s="28" t="str">
        <f>IFERROR(VLOOKUP(ACOMPANHAMENTO_05[[#This Row],[COD.S]],TABELA_PRODUÇÃO[[COD]:[UND.]],4,FALSE),"")</f>
        <v/>
      </c>
      <c r="J298" s="141"/>
      <c r="K298" s="58"/>
      <c r="L298" s="9"/>
      <c r="M29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9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9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98" s="140">
        <f>ACOMPANHAMENTO_05[[#This Row],[QUANT]]</f>
        <v>0</v>
      </c>
    </row>
    <row r="299" spans="2:16" x14ac:dyDescent="0.25">
      <c r="B299" s="140" t="str">
        <f>IF(ACOMPANHAMENTO_05[[#This Row],[MAT]]="","",COUNTA($C$8:C299))</f>
        <v/>
      </c>
      <c r="C299" s="3"/>
      <c r="D299" s="28" t="str">
        <f>IFERROR(VLOOKUP(ACOMPANHAMENTO_05[[#This Row],[MAT]],FUNCIONARIOS[],3,FALSE),"")</f>
        <v/>
      </c>
      <c r="E299" s="28" t="str">
        <f>IFERROR(VLOOKUP(ACOMPANHAMENTO_05[[#This Row],[MAT]],FUNCIONARIOS[],4,FALSE),"")</f>
        <v/>
      </c>
      <c r="F299" s="8"/>
      <c r="G299" s="7"/>
      <c r="H299" s="28" t="str">
        <f>IFERROR(VLOOKUP(ACOMPANHAMENTO_05[[#This Row],[COD.S]],TABELA_PRODUÇÃO[[COD]:[SERVIÇOS]],3,FALSE),"")</f>
        <v/>
      </c>
      <c r="I299" s="28" t="str">
        <f>IFERROR(VLOOKUP(ACOMPANHAMENTO_05[[#This Row],[COD.S]],TABELA_PRODUÇÃO[[COD]:[UND.]],4,FALSE),"")</f>
        <v/>
      </c>
      <c r="J299" s="141"/>
      <c r="K299" s="58"/>
      <c r="L299" s="9"/>
      <c r="M29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29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29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299" s="140">
        <f>ACOMPANHAMENTO_05[[#This Row],[QUANT]]</f>
        <v>0</v>
      </c>
    </row>
    <row r="300" spans="2:16" x14ac:dyDescent="0.25">
      <c r="B300" s="140" t="str">
        <f>IF(ACOMPANHAMENTO_05[[#This Row],[MAT]]="","",COUNTA($C$8:C300))</f>
        <v/>
      </c>
      <c r="C300" s="3"/>
      <c r="D300" s="28" t="str">
        <f>IFERROR(VLOOKUP(ACOMPANHAMENTO_05[[#This Row],[MAT]],FUNCIONARIOS[],3,FALSE),"")</f>
        <v/>
      </c>
      <c r="E300" s="28" t="str">
        <f>IFERROR(VLOOKUP(ACOMPANHAMENTO_05[[#This Row],[MAT]],FUNCIONARIOS[],4,FALSE),"")</f>
        <v/>
      </c>
      <c r="F300" s="8"/>
      <c r="G300" s="7"/>
      <c r="H300" s="28" t="str">
        <f>IFERROR(VLOOKUP(ACOMPANHAMENTO_05[[#This Row],[COD.S]],TABELA_PRODUÇÃO[[COD]:[SERVIÇOS]],3,FALSE),"")</f>
        <v/>
      </c>
      <c r="I300" s="28" t="str">
        <f>IFERROR(VLOOKUP(ACOMPANHAMENTO_05[[#This Row],[COD.S]],TABELA_PRODUÇÃO[[COD]:[UND.]],4,FALSE),"")</f>
        <v/>
      </c>
      <c r="J300" s="141"/>
      <c r="K300" s="58"/>
      <c r="L300" s="9"/>
      <c r="M30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0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0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00" s="140">
        <f>ACOMPANHAMENTO_05[[#This Row],[QUANT]]</f>
        <v>0</v>
      </c>
    </row>
    <row r="301" spans="2:16" x14ac:dyDescent="0.25">
      <c r="B301" s="140" t="str">
        <f>IF(ACOMPANHAMENTO_05[[#This Row],[MAT]]="","",COUNTA($C$8:C301))</f>
        <v/>
      </c>
      <c r="C301" s="3"/>
      <c r="D301" s="28" t="str">
        <f>IFERROR(VLOOKUP(ACOMPANHAMENTO_05[[#This Row],[MAT]],FUNCIONARIOS[],3,FALSE),"")</f>
        <v/>
      </c>
      <c r="E301" s="28" t="str">
        <f>IFERROR(VLOOKUP(ACOMPANHAMENTO_05[[#This Row],[MAT]],FUNCIONARIOS[],4,FALSE),"")</f>
        <v/>
      </c>
      <c r="F301" s="8"/>
      <c r="G301" s="7"/>
      <c r="H301" s="28" t="str">
        <f>IFERROR(VLOOKUP(ACOMPANHAMENTO_05[[#This Row],[COD.S]],TABELA_PRODUÇÃO[[COD]:[SERVIÇOS]],3,FALSE),"")</f>
        <v/>
      </c>
      <c r="I301" s="28" t="str">
        <f>IFERROR(VLOOKUP(ACOMPANHAMENTO_05[[#This Row],[COD.S]],TABELA_PRODUÇÃO[[COD]:[UND.]],4,FALSE),"")</f>
        <v/>
      </c>
      <c r="J301" s="141"/>
      <c r="K301" s="58"/>
      <c r="L301" s="9"/>
      <c r="M30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0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0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01" s="140">
        <f>ACOMPANHAMENTO_05[[#This Row],[QUANT]]</f>
        <v>0</v>
      </c>
    </row>
    <row r="302" spans="2:16" x14ac:dyDescent="0.25">
      <c r="B302" s="140" t="str">
        <f>IF(ACOMPANHAMENTO_05[[#This Row],[MAT]]="","",COUNTA($C$8:C302))</f>
        <v/>
      </c>
      <c r="C302" s="3"/>
      <c r="D302" s="28" t="str">
        <f>IFERROR(VLOOKUP(ACOMPANHAMENTO_05[[#This Row],[MAT]],FUNCIONARIOS[],3,FALSE),"")</f>
        <v/>
      </c>
      <c r="E302" s="28" t="str">
        <f>IFERROR(VLOOKUP(ACOMPANHAMENTO_05[[#This Row],[MAT]],FUNCIONARIOS[],4,FALSE),"")</f>
        <v/>
      </c>
      <c r="F302" s="8"/>
      <c r="G302" s="7"/>
      <c r="H302" s="28" t="str">
        <f>IFERROR(VLOOKUP(ACOMPANHAMENTO_05[[#This Row],[COD.S]],TABELA_PRODUÇÃO[[COD]:[SERVIÇOS]],3,FALSE),"")</f>
        <v/>
      </c>
      <c r="I302" s="28" t="str">
        <f>IFERROR(VLOOKUP(ACOMPANHAMENTO_05[[#This Row],[COD.S]],TABELA_PRODUÇÃO[[COD]:[UND.]],4,FALSE),"")</f>
        <v/>
      </c>
      <c r="J302" s="141"/>
      <c r="K302" s="58"/>
      <c r="L302" s="9"/>
      <c r="M30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0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0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02" s="140">
        <f>ACOMPANHAMENTO_05[[#This Row],[QUANT]]</f>
        <v>0</v>
      </c>
    </row>
    <row r="303" spans="2:16" x14ac:dyDescent="0.25">
      <c r="B303" s="140" t="str">
        <f>IF(ACOMPANHAMENTO_05[[#This Row],[MAT]]="","",COUNTA($C$8:C303))</f>
        <v/>
      </c>
      <c r="C303" s="3"/>
      <c r="D303" s="28" t="str">
        <f>IFERROR(VLOOKUP(ACOMPANHAMENTO_05[[#This Row],[MAT]],FUNCIONARIOS[],3,FALSE),"")</f>
        <v/>
      </c>
      <c r="E303" s="28" t="str">
        <f>IFERROR(VLOOKUP(ACOMPANHAMENTO_05[[#This Row],[MAT]],FUNCIONARIOS[],4,FALSE),"")</f>
        <v/>
      </c>
      <c r="F303" s="8"/>
      <c r="G303" s="7"/>
      <c r="H303" s="28" t="str">
        <f>IFERROR(VLOOKUP(ACOMPANHAMENTO_05[[#This Row],[COD.S]],TABELA_PRODUÇÃO[[COD]:[SERVIÇOS]],3,FALSE),"")</f>
        <v/>
      </c>
      <c r="I303" s="28" t="str">
        <f>IFERROR(VLOOKUP(ACOMPANHAMENTO_05[[#This Row],[COD.S]],TABELA_PRODUÇÃO[[COD]:[UND.]],4,FALSE),"")</f>
        <v/>
      </c>
      <c r="J303" s="141"/>
      <c r="K303" s="58"/>
      <c r="L303" s="9"/>
      <c r="M30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0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0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03" s="140">
        <f>ACOMPANHAMENTO_05[[#This Row],[QUANT]]</f>
        <v>0</v>
      </c>
    </row>
    <row r="304" spans="2:16" x14ac:dyDescent="0.25">
      <c r="B304" s="140" t="str">
        <f>IF(ACOMPANHAMENTO_05[[#This Row],[MAT]]="","",COUNTA($C$8:C304))</f>
        <v/>
      </c>
      <c r="C304" s="3"/>
      <c r="D304" s="28" t="str">
        <f>IFERROR(VLOOKUP(ACOMPANHAMENTO_05[[#This Row],[MAT]],FUNCIONARIOS[],3,FALSE),"")</f>
        <v/>
      </c>
      <c r="E304" s="28" t="str">
        <f>IFERROR(VLOOKUP(ACOMPANHAMENTO_05[[#This Row],[MAT]],FUNCIONARIOS[],4,FALSE),"")</f>
        <v/>
      </c>
      <c r="F304" s="8"/>
      <c r="G304" s="7"/>
      <c r="H304" s="28" t="str">
        <f>IFERROR(VLOOKUP(ACOMPANHAMENTO_05[[#This Row],[COD.S]],TABELA_PRODUÇÃO[[COD]:[SERVIÇOS]],3,FALSE),"")</f>
        <v/>
      </c>
      <c r="I304" s="28" t="str">
        <f>IFERROR(VLOOKUP(ACOMPANHAMENTO_05[[#This Row],[COD.S]],TABELA_PRODUÇÃO[[COD]:[UND.]],4,FALSE),"")</f>
        <v/>
      </c>
      <c r="J304" s="141"/>
      <c r="K304" s="58"/>
      <c r="L304" s="9"/>
      <c r="M30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0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0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04" s="140">
        <f>ACOMPANHAMENTO_05[[#This Row],[QUANT]]</f>
        <v>0</v>
      </c>
    </row>
    <row r="305" spans="2:16" x14ac:dyDescent="0.25">
      <c r="B305" s="140" t="str">
        <f>IF(ACOMPANHAMENTO_05[[#This Row],[MAT]]="","",COUNTA($C$8:C305))</f>
        <v/>
      </c>
      <c r="C305" s="3"/>
      <c r="D305" s="28" t="str">
        <f>IFERROR(VLOOKUP(ACOMPANHAMENTO_05[[#This Row],[MAT]],FUNCIONARIOS[],3,FALSE),"")</f>
        <v/>
      </c>
      <c r="E305" s="28" t="str">
        <f>IFERROR(VLOOKUP(ACOMPANHAMENTO_05[[#This Row],[MAT]],FUNCIONARIOS[],4,FALSE),"")</f>
        <v/>
      </c>
      <c r="F305" s="8"/>
      <c r="G305" s="7"/>
      <c r="H305" s="28" t="str">
        <f>IFERROR(VLOOKUP(ACOMPANHAMENTO_05[[#This Row],[COD.S]],TABELA_PRODUÇÃO[[COD]:[SERVIÇOS]],3,FALSE),"")</f>
        <v/>
      </c>
      <c r="I305" s="28" t="str">
        <f>IFERROR(VLOOKUP(ACOMPANHAMENTO_05[[#This Row],[COD.S]],TABELA_PRODUÇÃO[[COD]:[UND.]],4,FALSE),"")</f>
        <v/>
      </c>
      <c r="J305" s="141"/>
      <c r="K305" s="58"/>
      <c r="L305" s="9"/>
      <c r="M30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0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0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05" s="140">
        <f>ACOMPANHAMENTO_05[[#This Row],[QUANT]]</f>
        <v>0</v>
      </c>
    </row>
    <row r="306" spans="2:16" x14ac:dyDescent="0.25">
      <c r="B306" s="140" t="str">
        <f>IF(ACOMPANHAMENTO_05[[#This Row],[MAT]]="","",COUNTA($C$8:C306))</f>
        <v/>
      </c>
      <c r="C306" s="3"/>
      <c r="D306" s="28" t="str">
        <f>IFERROR(VLOOKUP(ACOMPANHAMENTO_05[[#This Row],[MAT]],FUNCIONARIOS[],3,FALSE),"")</f>
        <v/>
      </c>
      <c r="E306" s="28" t="str">
        <f>IFERROR(VLOOKUP(ACOMPANHAMENTO_05[[#This Row],[MAT]],FUNCIONARIOS[],4,FALSE),"")</f>
        <v/>
      </c>
      <c r="F306" s="8"/>
      <c r="G306" s="7"/>
      <c r="H306" s="28" t="str">
        <f>IFERROR(VLOOKUP(ACOMPANHAMENTO_05[[#This Row],[COD.S]],TABELA_PRODUÇÃO[[COD]:[SERVIÇOS]],3,FALSE),"")</f>
        <v/>
      </c>
      <c r="I306" s="28" t="str">
        <f>IFERROR(VLOOKUP(ACOMPANHAMENTO_05[[#This Row],[COD.S]],TABELA_PRODUÇÃO[[COD]:[UND.]],4,FALSE),"")</f>
        <v/>
      </c>
      <c r="J306" s="141"/>
      <c r="K306" s="58"/>
      <c r="L306" s="9"/>
      <c r="M30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0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0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06" s="140">
        <f>ACOMPANHAMENTO_05[[#This Row],[QUANT]]</f>
        <v>0</v>
      </c>
    </row>
    <row r="307" spans="2:16" x14ac:dyDescent="0.25">
      <c r="B307" s="140" t="str">
        <f>IF(ACOMPANHAMENTO_05[[#This Row],[MAT]]="","",COUNTA($C$8:C307))</f>
        <v/>
      </c>
      <c r="C307" s="3"/>
      <c r="D307" s="28" t="str">
        <f>IFERROR(VLOOKUP(ACOMPANHAMENTO_05[[#This Row],[MAT]],FUNCIONARIOS[],3,FALSE),"")</f>
        <v/>
      </c>
      <c r="E307" s="28" t="str">
        <f>IFERROR(VLOOKUP(ACOMPANHAMENTO_05[[#This Row],[MAT]],FUNCIONARIOS[],4,FALSE),"")</f>
        <v/>
      </c>
      <c r="F307" s="8"/>
      <c r="G307" s="7"/>
      <c r="H307" s="28" t="str">
        <f>IFERROR(VLOOKUP(ACOMPANHAMENTO_05[[#This Row],[COD.S]],TABELA_PRODUÇÃO[[COD]:[SERVIÇOS]],3,FALSE),"")</f>
        <v/>
      </c>
      <c r="I307" s="28" t="str">
        <f>IFERROR(VLOOKUP(ACOMPANHAMENTO_05[[#This Row],[COD.S]],TABELA_PRODUÇÃO[[COD]:[UND.]],4,FALSE),"")</f>
        <v/>
      </c>
      <c r="J307" s="141"/>
      <c r="K307" s="58"/>
      <c r="L307" s="9"/>
      <c r="M30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0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0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07" s="140">
        <f>ACOMPANHAMENTO_05[[#This Row],[QUANT]]</f>
        <v>0</v>
      </c>
    </row>
    <row r="308" spans="2:16" x14ac:dyDescent="0.25">
      <c r="B308" s="140" t="str">
        <f>IF(ACOMPANHAMENTO_05[[#This Row],[MAT]]="","",COUNTA($C$8:C308))</f>
        <v/>
      </c>
      <c r="C308" s="3"/>
      <c r="D308" s="28" t="str">
        <f>IFERROR(VLOOKUP(ACOMPANHAMENTO_05[[#This Row],[MAT]],FUNCIONARIOS[],3,FALSE),"")</f>
        <v/>
      </c>
      <c r="E308" s="28" t="str">
        <f>IFERROR(VLOOKUP(ACOMPANHAMENTO_05[[#This Row],[MAT]],FUNCIONARIOS[],4,FALSE),"")</f>
        <v/>
      </c>
      <c r="F308" s="8"/>
      <c r="G308" s="7"/>
      <c r="H308" s="28" t="str">
        <f>IFERROR(VLOOKUP(ACOMPANHAMENTO_05[[#This Row],[COD.S]],TABELA_PRODUÇÃO[[COD]:[SERVIÇOS]],3,FALSE),"")</f>
        <v/>
      </c>
      <c r="I308" s="28" t="str">
        <f>IFERROR(VLOOKUP(ACOMPANHAMENTO_05[[#This Row],[COD.S]],TABELA_PRODUÇÃO[[COD]:[UND.]],4,FALSE),"")</f>
        <v/>
      </c>
      <c r="J308" s="141"/>
      <c r="K308" s="58"/>
      <c r="L308" s="9"/>
      <c r="M30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0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0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08" s="140">
        <f>ACOMPANHAMENTO_05[[#This Row],[QUANT]]</f>
        <v>0</v>
      </c>
    </row>
    <row r="309" spans="2:16" x14ac:dyDescent="0.25">
      <c r="B309" s="140" t="str">
        <f>IF(ACOMPANHAMENTO_05[[#This Row],[MAT]]="","",COUNTA($C$8:C309))</f>
        <v/>
      </c>
      <c r="C309" s="3"/>
      <c r="D309" s="28" t="str">
        <f>IFERROR(VLOOKUP(ACOMPANHAMENTO_05[[#This Row],[MAT]],FUNCIONARIOS[],3,FALSE),"")</f>
        <v/>
      </c>
      <c r="E309" s="28" t="str">
        <f>IFERROR(VLOOKUP(ACOMPANHAMENTO_05[[#This Row],[MAT]],FUNCIONARIOS[],4,FALSE),"")</f>
        <v/>
      </c>
      <c r="F309" s="8"/>
      <c r="G309" s="7"/>
      <c r="H309" s="28" t="str">
        <f>IFERROR(VLOOKUP(ACOMPANHAMENTO_05[[#This Row],[COD.S]],TABELA_PRODUÇÃO[[COD]:[SERVIÇOS]],3,FALSE),"")</f>
        <v/>
      </c>
      <c r="I309" s="28" t="str">
        <f>IFERROR(VLOOKUP(ACOMPANHAMENTO_05[[#This Row],[COD.S]],TABELA_PRODUÇÃO[[COD]:[UND.]],4,FALSE),"")</f>
        <v/>
      </c>
      <c r="J309" s="141"/>
      <c r="K309" s="58"/>
      <c r="L309" s="9"/>
      <c r="M30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0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0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09" s="140">
        <f>ACOMPANHAMENTO_05[[#This Row],[QUANT]]</f>
        <v>0</v>
      </c>
    </row>
    <row r="310" spans="2:16" x14ac:dyDescent="0.25">
      <c r="B310" s="140" t="str">
        <f>IF(ACOMPANHAMENTO_05[[#This Row],[MAT]]="","",COUNTA($C$8:C310))</f>
        <v/>
      </c>
      <c r="C310" s="3"/>
      <c r="D310" s="28" t="str">
        <f>IFERROR(VLOOKUP(ACOMPANHAMENTO_05[[#This Row],[MAT]],FUNCIONARIOS[],3,FALSE),"")</f>
        <v/>
      </c>
      <c r="E310" s="28" t="str">
        <f>IFERROR(VLOOKUP(ACOMPANHAMENTO_05[[#This Row],[MAT]],FUNCIONARIOS[],4,FALSE),"")</f>
        <v/>
      </c>
      <c r="F310" s="8"/>
      <c r="G310" s="7"/>
      <c r="H310" s="28" t="str">
        <f>IFERROR(VLOOKUP(ACOMPANHAMENTO_05[[#This Row],[COD.S]],TABELA_PRODUÇÃO[[COD]:[SERVIÇOS]],3,FALSE),"")</f>
        <v/>
      </c>
      <c r="I310" s="28" t="str">
        <f>IFERROR(VLOOKUP(ACOMPANHAMENTO_05[[#This Row],[COD.S]],TABELA_PRODUÇÃO[[COD]:[UND.]],4,FALSE),"")</f>
        <v/>
      </c>
      <c r="J310" s="141"/>
      <c r="K310" s="58"/>
      <c r="L310" s="9"/>
      <c r="M31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1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1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10" s="140">
        <f>ACOMPANHAMENTO_05[[#This Row],[QUANT]]</f>
        <v>0</v>
      </c>
    </row>
    <row r="311" spans="2:16" x14ac:dyDescent="0.25">
      <c r="B311" s="140" t="str">
        <f>IF(ACOMPANHAMENTO_05[[#This Row],[MAT]]="","",COUNTA($C$8:C311))</f>
        <v/>
      </c>
      <c r="C311" s="3"/>
      <c r="D311" s="28" t="str">
        <f>IFERROR(VLOOKUP(ACOMPANHAMENTO_05[[#This Row],[MAT]],FUNCIONARIOS[],3,FALSE),"")</f>
        <v/>
      </c>
      <c r="E311" s="28" t="str">
        <f>IFERROR(VLOOKUP(ACOMPANHAMENTO_05[[#This Row],[MAT]],FUNCIONARIOS[],4,FALSE),"")</f>
        <v/>
      </c>
      <c r="F311" s="8"/>
      <c r="G311" s="7"/>
      <c r="H311" s="28" t="str">
        <f>IFERROR(VLOOKUP(ACOMPANHAMENTO_05[[#This Row],[COD.S]],TABELA_PRODUÇÃO[[COD]:[SERVIÇOS]],3,FALSE),"")</f>
        <v/>
      </c>
      <c r="I311" s="28" t="str">
        <f>IFERROR(VLOOKUP(ACOMPANHAMENTO_05[[#This Row],[COD.S]],TABELA_PRODUÇÃO[[COD]:[UND.]],4,FALSE),"")</f>
        <v/>
      </c>
      <c r="J311" s="141"/>
      <c r="K311" s="58"/>
      <c r="L311" s="9"/>
      <c r="M31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1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1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11" s="140">
        <f>ACOMPANHAMENTO_05[[#This Row],[QUANT]]</f>
        <v>0</v>
      </c>
    </row>
    <row r="312" spans="2:16" x14ac:dyDescent="0.25">
      <c r="B312" s="140" t="str">
        <f>IF(ACOMPANHAMENTO_05[[#This Row],[MAT]]="","",COUNTA($C$8:C312))</f>
        <v/>
      </c>
      <c r="C312" s="3"/>
      <c r="D312" s="28" t="str">
        <f>IFERROR(VLOOKUP(ACOMPANHAMENTO_05[[#This Row],[MAT]],FUNCIONARIOS[],3,FALSE),"")</f>
        <v/>
      </c>
      <c r="E312" s="28" t="str">
        <f>IFERROR(VLOOKUP(ACOMPANHAMENTO_05[[#This Row],[MAT]],FUNCIONARIOS[],4,FALSE),"")</f>
        <v/>
      </c>
      <c r="F312" s="8"/>
      <c r="G312" s="7"/>
      <c r="H312" s="28" t="str">
        <f>IFERROR(VLOOKUP(ACOMPANHAMENTO_05[[#This Row],[COD.S]],TABELA_PRODUÇÃO[[COD]:[SERVIÇOS]],3,FALSE),"")</f>
        <v/>
      </c>
      <c r="I312" s="28" t="str">
        <f>IFERROR(VLOOKUP(ACOMPANHAMENTO_05[[#This Row],[COD.S]],TABELA_PRODUÇÃO[[COD]:[UND.]],4,FALSE),"")</f>
        <v/>
      </c>
      <c r="J312" s="141"/>
      <c r="K312" s="58"/>
      <c r="L312" s="9"/>
      <c r="M31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1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1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12" s="140">
        <f>ACOMPANHAMENTO_05[[#This Row],[QUANT]]</f>
        <v>0</v>
      </c>
    </row>
    <row r="313" spans="2:16" x14ac:dyDescent="0.25">
      <c r="B313" s="140" t="str">
        <f>IF(ACOMPANHAMENTO_05[[#This Row],[MAT]]="","",COUNTA($C$8:C313))</f>
        <v/>
      </c>
      <c r="C313" s="3"/>
      <c r="D313" s="28" t="str">
        <f>IFERROR(VLOOKUP(ACOMPANHAMENTO_05[[#This Row],[MAT]],FUNCIONARIOS[],3,FALSE),"")</f>
        <v/>
      </c>
      <c r="E313" s="28" t="str">
        <f>IFERROR(VLOOKUP(ACOMPANHAMENTO_05[[#This Row],[MAT]],FUNCIONARIOS[],4,FALSE),"")</f>
        <v/>
      </c>
      <c r="F313" s="8"/>
      <c r="G313" s="7"/>
      <c r="H313" s="28" t="str">
        <f>IFERROR(VLOOKUP(ACOMPANHAMENTO_05[[#This Row],[COD.S]],TABELA_PRODUÇÃO[[COD]:[SERVIÇOS]],3,FALSE),"")</f>
        <v/>
      </c>
      <c r="I313" s="28" t="str">
        <f>IFERROR(VLOOKUP(ACOMPANHAMENTO_05[[#This Row],[COD.S]],TABELA_PRODUÇÃO[[COD]:[UND.]],4,FALSE),"")</f>
        <v/>
      </c>
      <c r="J313" s="141"/>
      <c r="K313" s="58"/>
      <c r="L313" s="9"/>
      <c r="M31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1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1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13" s="140">
        <f>ACOMPANHAMENTO_05[[#This Row],[QUANT]]</f>
        <v>0</v>
      </c>
    </row>
    <row r="314" spans="2:16" x14ac:dyDescent="0.25">
      <c r="B314" s="140" t="str">
        <f>IF(ACOMPANHAMENTO_05[[#This Row],[MAT]]="","",COUNTA($C$8:C314))</f>
        <v/>
      </c>
      <c r="C314" s="3"/>
      <c r="D314" s="28" t="str">
        <f>IFERROR(VLOOKUP(ACOMPANHAMENTO_05[[#This Row],[MAT]],FUNCIONARIOS[],3,FALSE),"")</f>
        <v/>
      </c>
      <c r="E314" s="28" t="str">
        <f>IFERROR(VLOOKUP(ACOMPANHAMENTO_05[[#This Row],[MAT]],FUNCIONARIOS[],4,FALSE),"")</f>
        <v/>
      </c>
      <c r="F314" s="8"/>
      <c r="G314" s="7"/>
      <c r="H314" s="28" t="str">
        <f>IFERROR(VLOOKUP(ACOMPANHAMENTO_05[[#This Row],[COD.S]],TABELA_PRODUÇÃO[[COD]:[SERVIÇOS]],3,FALSE),"")</f>
        <v/>
      </c>
      <c r="I314" s="28" t="str">
        <f>IFERROR(VLOOKUP(ACOMPANHAMENTO_05[[#This Row],[COD.S]],TABELA_PRODUÇÃO[[COD]:[UND.]],4,FALSE),"")</f>
        <v/>
      </c>
      <c r="J314" s="141"/>
      <c r="K314" s="58"/>
      <c r="L314" s="9"/>
      <c r="M31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1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1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14" s="140">
        <f>ACOMPANHAMENTO_05[[#This Row],[QUANT]]</f>
        <v>0</v>
      </c>
    </row>
    <row r="315" spans="2:16" x14ac:dyDescent="0.25">
      <c r="B315" s="140" t="str">
        <f>IF(ACOMPANHAMENTO_05[[#This Row],[MAT]]="","",COUNTA($C$8:C315))</f>
        <v/>
      </c>
      <c r="C315" s="3"/>
      <c r="D315" s="28" t="str">
        <f>IFERROR(VLOOKUP(ACOMPANHAMENTO_05[[#This Row],[MAT]],FUNCIONARIOS[],3,FALSE),"")</f>
        <v/>
      </c>
      <c r="E315" s="28" t="str">
        <f>IFERROR(VLOOKUP(ACOMPANHAMENTO_05[[#This Row],[MAT]],FUNCIONARIOS[],4,FALSE),"")</f>
        <v/>
      </c>
      <c r="F315" s="8"/>
      <c r="G315" s="7"/>
      <c r="H315" s="28" t="str">
        <f>IFERROR(VLOOKUP(ACOMPANHAMENTO_05[[#This Row],[COD.S]],TABELA_PRODUÇÃO[[COD]:[SERVIÇOS]],3,FALSE),"")</f>
        <v/>
      </c>
      <c r="I315" s="28" t="str">
        <f>IFERROR(VLOOKUP(ACOMPANHAMENTO_05[[#This Row],[COD.S]],TABELA_PRODUÇÃO[[COD]:[UND.]],4,FALSE),"")</f>
        <v/>
      </c>
      <c r="J315" s="141"/>
      <c r="K315" s="58"/>
      <c r="L315" s="9"/>
      <c r="M31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1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1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15" s="140">
        <f>ACOMPANHAMENTO_05[[#This Row],[QUANT]]</f>
        <v>0</v>
      </c>
    </row>
    <row r="316" spans="2:16" x14ac:dyDescent="0.25">
      <c r="B316" s="140" t="str">
        <f>IF(ACOMPANHAMENTO_05[[#This Row],[MAT]]="","",COUNTA($C$8:C316))</f>
        <v/>
      </c>
      <c r="C316" s="3"/>
      <c r="D316" s="28" t="str">
        <f>IFERROR(VLOOKUP(ACOMPANHAMENTO_05[[#This Row],[MAT]],FUNCIONARIOS[],3,FALSE),"")</f>
        <v/>
      </c>
      <c r="E316" s="28" t="str">
        <f>IFERROR(VLOOKUP(ACOMPANHAMENTO_05[[#This Row],[MAT]],FUNCIONARIOS[],4,FALSE),"")</f>
        <v/>
      </c>
      <c r="F316" s="8"/>
      <c r="G316" s="7"/>
      <c r="H316" s="28" t="str">
        <f>IFERROR(VLOOKUP(ACOMPANHAMENTO_05[[#This Row],[COD.S]],TABELA_PRODUÇÃO[[COD]:[SERVIÇOS]],3,FALSE),"")</f>
        <v/>
      </c>
      <c r="I316" s="28" t="str">
        <f>IFERROR(VLOOKUP(ACOMPANHAMENTO_05[[#This Row],[COD.S]],TABELA_PRODUÇÃO[[COD]:[UND.]],4,FALSE),"")</f>
        <v/>
      </c>
      <c r="J316" s="141"/>
      <c r="K316" s="58"/>
      <c r="L316" s="9"/>
      <c r="M31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1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1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16" s="140">
        <f>ACOMPANHAMENTO_05[[#This Row],[QUANT]]</f>
        <v>0</v>
      </c>
    </row>
    <row r="317" spans="2:16" x14ac:dyDescent="0.25">
      <c r="B317" s="140" t="str">
        <f>IF(ACOMPANHAMENTO_05[[#This Row],[MAT]]="","",COUNTA($C$8:C317))</f>
        <v/>
      </c>
      <c r="C317" s="3"/>
      <c r="D317" s="28" t="str">
        <f>IFERROR(VLOOKUP(ACOMPANHAMENTO_05[[#This Row],[MAT]],FUNCIONARIOS[],3,FALSE),"")</f>
        <v/>
      </c>
      <c r="E317" s="28" t="str">
        <f>IFERROR(VLOOKUP(ACOMPANHAMENTO_05[[#This Row],[MAT]],FUNCIONARIOS[],4,FALSE),"")</f>
        <v/>
      </c>
      <c r="F317" s="8"/>
      <c r="G317" s="7"/>
      <c r="H317" s="28" t="str">
        <f>IFERROR(VLOOKUP(ACOMPANHAMENTO_05[[#This Row],[COD.S]],TABELA_PRODUÇÃO[[COD]:[SERVIÇOS]],3,FALSE),"")</f>
        <v/>
      </c>
      <c r="I317" s="28" t="str">
        <f>IFERROR(VLOOKUP(ACOMPANHAMENTO_05[[#This Row],[COD.S]],TABELA_PRODUÇÃO[[COD]:[UND.]],4,FALSE),"")</f>
        <v/>
      </c>
      <c r="J317" s="141"/>
      <c r="K317" s="58"/>
      <c r="L317" s="9"/>
      <c r="M31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1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1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17" s="140">
        <f>ACOMPANHAMENTO_05[[#This Row],[QUANT]]</f>
        <v>0</v>
      </c>
    </row>
    <row r="318" spans="2:16" x14ac:dyDescent="0.25">
      <c r="B318" s="140" t="str">
        <f>IF(ACOMPANHAMENTO_05[[#This Row],[MAT]]="","",COUNTA($C$8:C318))</f>
        <v/>
      </c>
      <c r="C318" s="3"/>
      <c r="D318" s="28" t="str">
        <f>IFERROR(VLOOKUP(ACOMPANHAMENTO_05[[#This Row],[MAT]],FUNCIONARIOS[],3,FALSE),"")</f>
        <v/>
      </c>
      <c r="E318" s="28" t="str">
        <f>IFERROR(VLOOKUP(ACOMPANHAMENTO_05[[#This Row],[MAT]],FUNCIONARIOS[],4,FALSE),"")</f>
        <v/>
      </c>
      <c r="F318" s="8"/>
      <c r="G318" s="7"/>
      <c r="H318" s="28" t="str">
        <f>IFERROR(VLOOKUP(ACOMPANHAMENTO_05[[#This Row],[COD.S]],TABELA_PRODUÇÃO[[COD]:[SERVIÇOS]],3,FALSE),"")</f>
        <v/>
      </c>
      <c r="I318" s="28" t="str">
        <f>IFERROR(VLOOKUP(ACOMPANHAMENTO_05[[#This Row],[COD.S]],TABELA_PRODUÇÃO[[COD]:[UND.]],4,FALSE),"")</f>
        <v/>
      </c>
      <c r="J318" s="141"/>
      <c r="K318" s="58"/>
      <c r="L318" s="9"/>
      <c r="M31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1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1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18" s="140">
        <f>ACOMPANHAMENTO_05[[#This Row],[QUANT]]</f>
        <v>0</v>
      </c>
    </row>
    <row r="319" spans="2:16" x14ac:dyDescent="0.25">
      <c r="B319" s="140" t="str">
        <f>IF(ACOMPANHAMENTO_05[[#This Row],[MAT]]="","",COUNTA($C$8:C319))</f>
        <v/>
      </c>
      <c r="C319" s="3"/>
      <c r="D319" s="28" t="str">
        <f>IFERROR(VLOOKUP(ACOMPANHAMENTO_05[[#This Row],[MAT]],FUNCIONARIOS[],3,FALSE),"")</f>
        <v/>
      </c>
      <c r="E319" s="28" t="str">
        <f>IFERROR(VLOOKUP(ACOMPANHAMENTO_05[[#This Row],[MAT]],FUNCIONARIOS[],4,FALSE),"")</f>
        <v/>
      </c>
      <c r="F319" s="8"/>
      <c r="G319" s="7"/>
      <c r="H319" s="28" t="str">
        <f>IFERROR(VLOOKUP(ACOMPANHAMENTO_05[[#This Row],[COD.S]],TABELA_PRODUÇÃO[[COD]:[SERVIÇOS]],3,FALSE),"")</f>
        <v/>
      </c>
      <c r="I319" s="28" t="str">
        <f>IFERROR(VLOOKUP(ACOMPANHAMENTO_05[[#This Row],[COD.S]],TABELA_PRODUÇÃO[[COD]:[UND.]],4,FALSE),"")</f>
        <v/>
      </c>
      <c r="J319" s="141"/>
      <c r="K319" s="58"/>
      <c r="L319" s="9"/>
      <c r="M31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1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1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19" s="140">
        <f>ACOMPANHAMENTO_05[[#This Row],[QUANT]]</f>
        <v>0</v>
      </c>
    </row>
    <row r="320" spans="2:16" x14ac:dyDescent="0.25">
      <c r="B320" s="140" t="str">
        <f>IF(ACOMPANHAMENTO_05[[#This Row],[MAT]]="","",COUNTA($C$8:C320))</f>
        <v/>
      </c>
      <c r="C320" s="3"/>
      <c r="D320" s="28" t="str">
        <f>IFERROR(VLOOKUP(ACOMPANHAMENTO_05[[#This Row],[MAT]],FUNCIONARIOS[],3,FALSE),"")</f>
        <v/>
      </c>
      <c r="E320" s="28" t="str">
        <f>IFERROR(VLOOKUP(ACOMPANHAMENTO_05[[#This Row],[MAT]],FUNCIONARIOS[],4,FALSE),"")</f>
        <v/>
      </c>
      <c r="F320" s="8"/>
      <c r="G320" s="7"/>
      <c r="H320" s="28" t="str">
        <f>IFERROR(VLOOKUP(ACOMPANHAMENTO_05[[#This Row],[COD.S]],TABELA_PRODUÇÃO[[COD]:[SERVIÇOS]],3,FALSE),"")</f>
        <v/>
      </c>
      <c r="I320" s="28" t="str">
        <f>IFERROR(VLOOKUP(ACOMPANHAMENTO_05[[#This Row],[COD.S]],TABELA_PRODUÇÃO[[COD]:[UND.]],4,FALSE),"")</f>
        <v/>
      </c>
      <c r="J320" s="141"/>
      <c r="K320" s="58"/>
      <c r="L320" s="9"/>
      <c r="M32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2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2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20" s="140">
        <f>ACOMPANHAMENTO_05[[#This Row],[QUANT]]</f>
        <v>0</v>
      </c>
    </row>
    <row r="321" spans="2:16" x14ac:dyDescent="0.25">
      <c r="B321" s="140" t="str">
        <f>IF(ACOMPANHAMENTO_05[[#This Row],[MAT]]="","",COUNTA($C$8:C321))</f>
        <v/>
      </c>
      <c r="C321" s="3"/>
      <c r="D321" s="28" t="str">
        <f>IFERROR(VLOOKUP(ACOMPANHAMENTO_05[[#This Row],[MAT]],FUNCIONARIOS[],3,FALSE),"")</f>
        <v/>
      </c>
      <c r="E321" s="28" t="str">
        <f>IFERROR(VLOOKUP(ACOMPANHAMENTO_05[[#This Row],[MAT]],FUNCIONARIOS[],4,FALSE),"")</f>
        <v/>
      </c>
      <c r="F321" s="8"/>
      <c r="G321" s="7"/>
      <c r="H321" s="28" t="str">
        <f>IFERROR(VLOOKUP(ACOMPANHAMENTO_05[[#This Row],[COD.S]],TABELA_PRODUÇÃO[[COD]:[SERVIÇOS]],3,FALSE),"")</f>
        <v/>
      </c>
      <c r="I321" s="28" t="str">
        <f>IFERROR(VLOOKUP(ACOMPANHAMENTO_05[[#This Row],[COD.S]],TABELA_PRODUÇÃO[[COD]:[UND.]],4,FALSE),"")</f>
        <v/>
      </c>
      <c r="J321" s="141"/>
      <c r="K321" s="58"/>
      <c r="L321" s="9"/>
      <c r="M32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2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2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21" s="140">
        <f>ACOMPANHAMENTO_05[[#This Row],[QUANT]]</f>
        <v>0</v>
      </c>
    </row>
    <row r="322" spans="2:16" x14ac:dyDescent="0.25">
      <c r="B322" s="140" t="str">
        <f>IF(ACOMPANHAMENTO_05[[#This Row],[MAT]]="","",COUNTA($C$8:C322))</f>
        <v/>
      </c>
      <c r="C322" s="3"/>
      <c r="D322" s="28" t="str">
        <f>IFERROR(VLOOKUP(ACOMPANHAMENTO_05[[#This Row],[MAT]],FUNCIONARIOS[],3,FALSE),"")</f>
        <v/>
      </c>
      <c r="E322" s="28" t="str">
        <f>IFERROR(VLOOKUP(ACOMPANHAMENTO_05[[#This Row],[MAT]],FUNCIONARIOS[],4,FALSE),"")</f>
        <v/>
      </c>
      <c r="F322" s="8"/>
      <c r="G322" s="7"/>
      <c r="H322" s="28" t="str">
        <f>IFERROR(VLOOKUP(ACOMPANHAMENTO_05[[#This Row],[COD.S]],TABELA_PRODUÇÃO[[COD]:[SERVIÇOS]],3,FALSE),"")</f>
        <v/>
      </c>
      <c r="I322" s="28" t="str">
        <f>IFERROR(VLOOKUP(ACOMPANHAMENTO_05[[#This Row],[COD.S]],TABELA_PRODUÇÃO[[COD]:[UND.]],4,FALSE),"")</f>
        <v/>
      </c>
      <c r="J322" s="141"/>
      <c r="K322" s="58"/>
      <c r="L322" s="9"/>
      <c r="M32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2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2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22" s="140">
        <f>ACOMPANHAMENTO_05[[#This Row],[QUANT]]</f>
        <v>0</v>
      </c>
    </row>
    <row r="323" spans="2:16" x14ac:dyDescent="0.25">
      <c r="B323" s="140" t="str">
        <f>IF(ACOMPANHAMENTO_05[[#This Row],[MAT]]="","",COUNTA($C$8:C323))</f>
        <v/>
      </c>
      <c r="C323" s="3"/>
      <c r="D323" s="28" t="str">
        <f>IFERROR(VLOOKUP(ACOMPANHAMENTO_05[[#This Row],[MAT]],FUNCIONARIOS[],3,FALSE),"")</f>
        <v/>
      </c>
      <c r="E323" s="28" t="str">
        <f>IFERROR(VLOOKUP(ACOMPANHAMENTO_05[[#This Row],[MAT]],FUNCIONARIOS[],4,FALSE),"")</f>
        <v/>
      </c>
      <c r="F323" s="8"/>
      <c r="G323" s="7"/>
      <c r="H323" s="28" t="str">
        <f>IFERROR(VLOOKUP(ACOMPANHAMENTO_05[[#This Row],[COD.S]],TABELA_PRODUÇÃO[[COD]:[SERVIÇOS]],3,FALSE),"")</f>
        <v/>
      </c>
      <c r="I323" s="28" t="str">
        <f>IFERROR(VLOOKUP(ACOMPANHAMENTO_05[[#This Row],[COD.S]],TABELA_PRODUÇÃO[[COD]:[UND.]],4,FALSE),"")</f>
        <v/>
      </c>
      <c r="J323" s="141"/>
      <c r="K323" s="58"/>
      <c r="L323" s="9"/>
      <c r="M32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2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2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23" s="140">
        <f>ACOMPANHAMENTO_05[[#This Row],[QUANT]]</f>
        <v>0</v>
      </c>
    </row>
    <row r="324" spans="2:16" x14ac:dyDescent="0.25">
      <c r="B324" s="140" t="str">
        <f>IF(ACOMPANHAMENTO_05[[#This Row],[MAT]]="","",COUNTA($C$8:C324))</f>
        <v/>
      </c>
      <c r="C324" s="3"/>
      <c r="D324" s="28" t="str">
        <f>IFERROR(VLOOKUP(ACOMPANHAMENTO_05[[#This Row],[MAT]],FUNCIONARIOS[],3,FALSE),"")</f>
        <v/>
      </c>
      <c r="E324" s="28" t="str">
        <f>IFERROR(VLOOKUP(ACOMPANHAMENTO_05[[#This Row],[MAT]],FUNCIONARIOS[],4,FALSE),"")</f>
        <v/>
      </c>
      <c r="F324" s="8"/>
      <c r="G324" s="7"/>
      <c r="H324" s="28" t="str">
        <f>IFERROR(VLOOKUP(ACOMPANHAMENTO_05[[#This Row],[COD.S]],TABELA_PRODUÇÃO[[COD]:[SERVIÇOS]],3,FALSE),"")</f>
        <v/>
      </c>
      <c r="I324" s="28" t="str">
        <f>IFERROR(VLOOKUP(ACOMPANHAMENTO_05[[#This Row],[COD.S]],TABELA_PRODUÇÃO[[COD]:[UND.]],4,FALSE),"")</f>
        <v/>
      </c>
      <c r="J324" s="141"/>
      <c r="K324" s="58"/>
      <c r="L324" s="9"/>
      <c r="M32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2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2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24" s="140">
        <f>ACOMPANHAMENTO_05[[#This Row],[QUANT]]</f>
        <v>0</v>
      </c>
    </row>
    <row r="325" spans="2:16" x14ac:dyDescent="0.25">
      <c r="B325" s="140" t="str">
        <f>IF(ACOMPANHAMENTO_05[[#This Row],[MAT]]="","",COUNTA($C$8:C325))</f>
        <v/>
      </c>
      <c r="C325" s="3"/>
      <c r="D325" s="28" t="str">
        <f>IFERROR(VLOOKUP(ACOMPANHAMENTO_05[[#This Row],[MAT]],FUNCIONARIOS[],3,FALSE),"")</f>
        <v/>
      </c>
      <c r="E325" s="28" t="str">
        <f>IFERROR(VLOOKUP(ACOMPANHAMENTO_05[[#This Row],[MAT]],FUNCIONARIOS[],4,FALSE),"")</f>
        <v/>
      </c>
      <c r="F325" s="8"/>
      <c r="G325" s="7"/>
      <c r="H325" s="28" t="str">
        <f>IFERROR(VLOOKUP(ACOMPANHAMENTO_05[[#This Row],[COD.S]],TABELA_PRODUÇÃO[[COD]:[SERVIÇOS]],3,FALSE),"")</f>
        <v/>
      </c>
      <c r="I325" s="28" t="str">
        <f>IFERROR(VLOOKUP(ACOMPANHAMENTO_05[[#This Row],[COD.S]],TABELA_PRODUÇÃO[[COD]:[UND.]],4,FALSE),"")</f>
        <v/>
      </c>
      <c r="J325" s="141"/>
      <c r="K325" s="58"/>
      <c r="L325" s="9"/>
      <c r="M32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2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2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25" s="140">
        <f>ACOMPANHAMENTO_05[[#This Row],[QUANT]]</f>
        <v>0</v>
      </c>
    </row>
    <row r="326" spans="2:16" x14ac:dyDescent="0.25">
      <c r="B326" s="140" t="str">
        <f>IF(ACOMPANHAMENTO_05[[#This Row],[MAT]]="","",COUNTA($C$8:C326))</f>
        <v/>
      </c>
      <c r="C326" s="3"/>
      <c r="D326" s="28" t="str">
        <f>IFERROR(VLOOKUP(ACOMPANHAMENTO_05[[#This Row],[MAT]],FUNCIONARIOS[],3,FALSE),"")</f>
        <v/>
      </c>
      <c r="E326" s="28" t="str">
        <f>IFERROR(VLOOKUP(ACOMPANHAMENTO_05[[#This Row],[MAT]],FUNCIONARIOS[],4,FALSE),"")</f>
        <v/>
      </c>
      <c r="F326" s="8"/>
      <c r="G326" s="7"/>
      <c r="H326" s="28" t="str">
        <f>IFERROR(VLOOKUP(ACOMPANHAMENTO_05[[#This Row],[COD.S]],TABELA_PRODUÇÃO[[COD]:[SERVIÇOS]],3,FALSE),"")</f>
        <v/>
      </c>
      <c r="I326" s="28" t="str">
        <f>IFERROR(VLOOKUP(ACOMPANHAMENTO_05[[#This Row],[COD.S]],TABELA_PRODUÇÃO[[COD]:[UND.]],4,FALSE),"")</f>
        <v/>
      </c>
      <c r="J326" s="141"/>
      <c r="K326" s="58"/>
      <c r="L326" s="9"/>
      <c r="M32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2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2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26" s="140">
        <f>ACOMPANHAMENTO_05[[#This Row],[QUANT]]</f>
        <v>0</v>
      </c>
    </row>
    <row r="327" spans="2:16" x14ac:dyDescent="0.25">
      <c r="B327" s="140" t="str">
        <f>IF(ACOMPANHAMENTO_05[[#This Row],[MAT]]="","",COUNTA($C$8:C327))</f>
        <v/>
      </c>
      <c r="C327" s="3"/>
      <c r="D327" s="28" t="str">
        <f>IFERROR(VLOOKUP(ACOMPANHAMENTO_05[[#This Row],[MAT]],FUNCIONARIOS[],3,FALSE),"")</f>
        <v/>
      </c>
      <c r="E327" s="28" t="str">
        <f>IFERROR(VLOOKUP(ACOMPANHAMENTO_05[[#This Row],[MAT]],FUNCIONARIOS[],4,FALSE),"")</f>
        <v/>
      </c>
      <c r="F327" s="8"/>
      <c r="G327" s="7"/>
      <c r="H327" s="28" t="str">
        <f>IFERROR(VLOOKUP(ACOMPANHAMENTO_05[[#This Row],[COD.S]],TABELA_PRODUÇÃO[[COD]:[SERVIÇOS]],3,FALSE),"")</f>
        <v/>
      </c>
      <c r="I327" s="28" t="str">
        <f>IFERROR(VLOOKUP(ACOMPANHAMENTO_05[[#This Row],[COD.S]],TABELA_PRODUÇÃO[[COD]:[UND.]],4,FALSE),"")</f>
        <v/>
      </c>
      <c r="J327" s="141"/>
      <c r="K327" s="58"/>
      <c r="L327" s="9"/>
      <c r="M32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2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2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27" s="140">
        <f>ACOMPANHAMENTO_05[[#This Row],[QUANT]]</f>
        <v>0</v>
      </c>
    </row>
    <row r="328" spans="2:16" x14ac:dyDescent="0.25">
      <c r="B328" s="140" t="str">
        <f>IF(ACOMPANHAMENTO_05[[#This Row],[MAT]]="","",COUNTA($C$8:C328))</f>
        <v/>
      </c>
      <c r="C328" s="3"/>
      <c r="D328" s="28" t="str">
        <f>IFERROR(VLOOKUP(ACOMPANHAMENTO_05[[#This Row],[MAT]],FUNCIONARIOS[],3,FALSE),"")</f>
        <v/>
      </c>
      <c r="E328" s="28" t="str">
        <f>IFERROR(VLOOKUP(ACOMPANHAMENTO_05[[#This Row],[MAT]],FUNCIONARIOS[],4,FALSE),"")</f>
        <v/>
      </c>
      <c r="F328" s="8"/>
      <c r="G328" s="7"/>
      <c r="H328" s="28" t="str">
        <f>IFERROR(VLOOKUP(ACOMPANHAMENTO_05[[#This Row],[COD.S]],TABELA_PRODUÇÃO[[COD]:[SERVIÇOS]],3,FALSE),"")</f>
        <v/>
      </c>
      <c r="I328" s="28" t="str">
        <f>IFERROR(VLOOKUP(ACOMPANHAMENTO_05[[#This Row],[COD.S]],TABELA_PRODUÇÃO[[COD]:[UND.]],4,FALSE),"")</f>
        <v/>
      </c>
      <c r="J328" s="141"/>
      <c r="K328" s="58"/>
      <c r="L328" s="9"/>
      <c r="M32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2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2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28" s="140">
        <f>ACOMPANHAMENTO_05[[#This Row],[QUANT]]</f>
        <v>0</v>
      </c>
    </row>
    <row r="329" spans="2:16" x14ac:dyDescent="0.25">
      <c r="B329" s="140" t="str">
        <f>IF(ACOMPANHAMENTO_05[[#This Row],[MAT]]="","",COUNTA($C$8:C329))</f>
        <v/>
      </c>
      <c r="C329" s="3"/>
      <c r="D329" s="28" t="str">
        <f>IFERROR(VLOOKUP(ACOMPANHAMENTO_05[[#This Row],[MAT]],FUNCIONARIOS[],3,FALSE),"")</f>
        <v/>
      </c>
      <c r="E329" s="28" t="str">
        <f>IFERROR(VLOOKUP(ACOMPANHAMENTO_05[[#This Row],[MAT]],FUNCIONARIOS[],4,FALSE),"")</f>
        <v/>
      </c>
      <c r="F329" s="8"/>
      <c r="G329" s="7"/>
      <c r="H329" s="28" t="str">
        <f>IFERROR(VLOOKUP(ACOMPANHAMENTO_05[[#This Row],[COD.S]],TABELA_PRODUÇÃO[[COD]:[SERVIÇOS]],3,FALSE),"")</f>
        <v/>
      </c>
      <c r="I329" s="28" t="str">
        <f>IFERROR(VLOOKUP(ACOMPANHAMENTO_05[[#This Row],[COD.S]],TABELA_PRODUÇÃO[[COD]:[UND.]],4,FALSE),"")</f>
        <v/>
      </c>
      <c r="J329" s="141"/>
      <c r="K329" s="58"/>
      <c r="L329" s="9"/>
      <c r="M32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2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2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29" s="140">
        <f>ACOMPANHAMENTO_05[[#This Row],[QUANT]]</f>
        <v>0</v>
      </c>
    </row>
    <row r="330" spans="2:16" x14ac:dyDescent="0.25">
      <c r="B330" s="140" t="str">
        <f>IF(ACOMPANHAMENTO_05[[#This Row],[MAT]]="","",COUNTA($C$8:C330))</f>
        <v/>
      </c>
      <c r="C330" s="3"/>
      <c r="D330" s="28" t="str">
        <f>IFERROR(VLOOKUP(ACOMPANHAMENTO_05[[#This Row],[MAT]],FUNCIONARIOS[],3,FALSE),"")</f>
        <v/>
      </c>
      <c r="E330" s="28" t="str">
        <f>IFERROR(VLOOKUP(ACOMPANHAMENTO_05[[#This Row],[MAT]],FUNCIONARIOS[],4,FALSE),"")</f>
        <v/>
      </c>
      <c r="F330" s="8"/>
      <c r="G330" s="7"/>
      <c r="H330" s="28" t="str">
        <f>IFERROR(VLOOKUP(ACOMPANHAMENTO_05[[#This Row],[COD.S]],TABELA_PRODUÇÃO[[COD]:[SERVIÇOS]],3,FALSE),"")</f>
        <v/>
      </c>
      <c r="I330" s="28" t="str">
        <f>IFERROR(VLOOKUP(ACOMPANHAMENTO_05[[#This Row],[COD.S]],TABELA_PRODUÇÃO[[COD]:[UND.]],4,FALSE),"")</f>
        <v/>
      </c>
      <c r="J330" s="141"/>
      <c r="K330" s="58"/>
      <c r="L330" s="9"/>
      <c r="M33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3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3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30" s="140">
        <f>ACOMPANHAMENTO_05[[#This Row],[QUANT]]</f>
        <v>0</v>
      </c>
    </row>
    <row r="331" spans="2:16" x14ac:dyDescent="0.25">
      <c r="B331" s="140" t="str">
        <f>IF(ACOMPANHAMENTO_05[[#This Row],[MAT]]="","",COUNTA($C$8:C331))</f>
        <v/>
      </c>
      <c r="C331" s="3"/>
      <c r="D331" s="28" t="str">
        <f>IFERROR(VLOOKUP(ACOMPANHAMENTO_05[[#This Row],[MAT]],FUNCIONARIOS[],3,FALSE),"")</f>
        <v/>
      </c>
      <c r="E331" s="28" t="str">
        <f>IFERROR(VLOOKUP(ACOMPANHAMENTO_05[[#This Row],[MAT]],FUNCIONARIOS[],4,FALSE),"")</f>
        <v/>
      </c>
      <c r="F331" s="8"/>
      <c r="G331" s="7"/>
      <c r="H331" s="28" t="str">
        <f>IFERROR(VLOOKUP(ACOMPANHAMENTO_05[[#This Row],[COD.S]],TABELA_PRODUÇÃO[[COD]:[SERVIÇOS]],3,FALSE),"")</f>
        <v/>
      </c>
      <c r="I331" s="28" t="str">
        <f>IFERROR(VLOOKUP(ACOMPANHAMENTO_05[[#This Row],[COD.S]],TABELA_PRODUÇÃO[[COD]:[UND.]],4,FALSE),"")</f>
        <v/>
      </c>
      <c r="J331" s="141"/>
      <c r="K331" s="58"/>
      <c r="L331" s="9"/>
      <c r="M33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3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3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31" s="140">
        <f>ACOMPANHAMENTO_05[[#This Row],[QUANT]]</f>
        <v>0</v>
      </c>
    </row>
    <row r="332" spans="2:16" x14ac:dyDescent="0.25">
      <c r="B332" s="140" t="str">
        <f>IF(ACOMPANHAMENTO_05[[#This Row],[MAT]]="","",COUNTA($C$8:C332))</f>
        <v/>
      </c>
      <c r="C332" s="3"/>
      <c r="D332" s="28" t="str">
        <f>IFERROR(VLOOKUP(ACOMPANHAMENTO_05[[#This Row],[MAT]],FUNCIONARIOS[],3,FALSE),"")</f>
        <v/>
      </c>
      <c r="E332" s="28" t="str">
        <f>IFERROR(VLOOKUP(ACOMPANHAMENTO_05[[#This Row],[MAT]],FUNCIONARIOS[],4,FALSE),"")</f>
        <v/>
      </c>
      <c r="F332" s="8"/>
      <c r="G332" s="7"/>
      <c r="H332" s="28" t="str">
        <f>IFERROR(VLOOKUP(ACOMPANHAMENTO_05[[#This Row],[COD.S]],TABELA_PRODUÇÃO[[COD]:[SERVIÇOS]],3,FALSE),"")</f>
        <v/>
      </c>
      <c r="I332" s="28" t="str">
        <f>IFERROR(VLOOKUP(ACOMPANHAMENTO_05[[#This Row],[COD.S]],TABELA_PRODUÇÃO[[COD]:[UND.]],4,FALSE),"")</f>
        <v/>
      </c>
      <c r="J332" s="141"/>
      <c r="K332" s="58"/>
      <c r="L332" s="9"/>
      <c r="M33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3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3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32" s="140">
        <f>ACOMPANHAMENTO_05[[#This Row],[QUANT]]</f>
        <v>0</v>
      </c>
    </row>
    <row r="333" spans="2:16" x14ac:dyDescent="0.25">
      <c r="B333" s="140" t="str">
        <f>IF(ACOMPANHAMENTO_05[[#This Row],[MAT]]="","",COUNTA($C$8:C333))</f>
        <v/>
      </c>
      <c r="C333" s="3"/>
      <c r="D333" s="28" t="str">
        <f>IFERROR(VLOOKUP(ACOMPANHAMENTO_05[[#This Row],[MAT]],FUNCIONARIOS[],3,FALSE),"")</f>
        <v/>
      </c>
      <c r="E333" s="28" t="str">
        <f>IFERROR(VLOOKUP(ACOMPANHAMENTO_05[[#This Row],[MAT]],FUNCIONARIOS[],4,FALSE),"")</f>
        <v/>
      </c>
      <c r="F333" s="8"/>
      <c r="G333" s="7"/>
      <c r="H333" s="28" t="str">
        <f>IFERROR(VLOOKUP(ACOMPANHAMENTO_05[[#This Row],[COD.S]],TABELA_PRODUÇÃO[[COD]:[SERVIÇOS]],3,FALSE),"")</f>
        <v/>
      </c>
      <c r="I333" s="28" t="str">
        <f>IFERROR(VLOOKUP(ACOMPANHAMENTO_05[[#This Row],[COD.S]],TABELA_PRODUÇÃO[[COD]:[UND.]],4,FALSE),"")</f>
        <v/>
      </c>
      <c r="J333" s="141"/>
      <c r="K333" s="58"/>
      <c r="L333" s="9"/>
      <c r="M33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3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3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33" s="140">
        <f>ACOMPANHAMENTO_05[[#This Row],[QUANT]]</f>
        <v>0</v>
      </c>
    </row>
    <row r="334" spans="2:16" x14ac:dyDescent="0.25">
      <c r="B334" s="140" t="str">
        <f>IF(ACOMPANHAMENTO_05[[#This Row],[MAT]]="","",COUNTA($C$8:C334))</f>
        <v/>
      </c>
      <c r="C334" s="3"/>
      <c r="D334" s="28" t="str">
        <f>IFERROR(VLOOKUP(ACOMPANHAMENTO_05[[#This Row],[MAT]],FUNCIONARIOS[],3,FALSE),"")</f>
        <v/>
      </c>
      <c r="E334" s="28" t="str">
        <f>IFERROR(VLOOKUP(ACOMPANHAMENTO_05[[#This Row],[MAT]],FUNCIONARIOS[],4,FALSE),"")</f>
        <v/>
      </c>
      <c r="F334" s="8"/>
      <c r="G334" s="7"/>
      <c r="H334" s="28" t="str">
        <f>IFERROR(VLOOKUP(ACOMPANHAMENTO_05[[#This Row],[COD.S]],TABELA_PRODUÇÃO[[COD]:[SERVIÇOS]],3,FALSE),"")</f>
        <v/>
      </c>
      <c r="I334" s="28" t="str">
        <f>IFERROR(VLOOKUP(ACOMPANHAMENTO_05[[#This Row],[COD.S]],TABELA_PRODUÇÃO[[COD]:[UND.]],4,FALSE),"")</f>
        <v/>
      </c>
      <c r="J334" s="141"/>
      <c r="K334" s="58"/>
      <c r="L334" s="9"/>
      <c r="M33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3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3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34" s="140">
        <f>ACOMPANHAMENTO_05[[#This Row],[QUANT]]</f>
        <v>0</v>
      </c>
    </row>
    <row r="335" spans="2:16" x14ac:dyDescent="0.25">
      <c r="B335" s="140" t="str">
        <f>IF(ACOMPANHAMENTO_05[[#This Row],[MAT]]="","",COUNTA($C$8:C335))</f>
        <v/>
      </c>
      <c r="C335" s="3"/>
      <c r="D335" s="28" t="str">
        <f>IFERROR(VLOOKUP(ACOMPANHAMENTO_05[[#This Row],[MAT]],FUNCIONARIOS[],3,FALSE),"")</f>
        <v/>
      </c>
      <c r="E335" s="28" t="str">
        <f>IFERROR(VLOOKUP(ACOMPANHAMENTO_05[[#This Row],[MAT]],FUNCIONARIOS[],4,FALSE),"")</f>
        <v/>
      </c>
      <c r="F335" s="8"/>
      <c r="G335" s="7"/>
      <c r="H335" s="28" t="str">
        <f>IFERROR(VLOOKUP(ACOMPANHAMENTO_05[[#This Row],[COD.S]],TABELA_PRODUÇÃO[[COD]:[SERVIÇOS]],3,FALSE),"")</f>
        <v/>
      </c>
      <c r="I335" s="28" t="str">
        <f>IFERROR(VLOOKUP(ACOMPANHAMENTO_05[[#This Row],[COD.S]],TABELA_PRODUÇÃO[[COD]:[UND.]],4,FALSE),"")</f>
        <v/>
      </c>
      <c r="J335" s="141"/>
      <c r="K335" s="58"/>
      <c r="L335" s="9"/>
      <c r="M33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3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3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35" s="140">
        <f>ACOMPANHAMENTO_05[[#This Row],[QUANT]]</f>
        <v>0</v>
      </c>
    </row>
    <row r="336" spans="2:16" x14ac:dyDescent="0.25">
      <c r="B336" s="140" t="str">
        <f>IF(ACOMPANHAMENTO_05[[#This Row],[MAT]]="","",COUNTA($C$8:C336))</f>
        <v/>
      </c>
      <c r="C336" s="3"/>
      <c r="D336" s="28" t="str">
        <f>IFERROR(VLOOKUP(ACOMPANHAMENTO_05[[#This Row],[MAT]],FUNCIONARIOS[],3,FALSE),"")</f>
        <v/>
      </c>
      <c r="E336" s="28" t="str">
        <f>IFERROR(VLOOKUP(ACOMPANHAMENTO_05[[#This Row],[MAT]],FUNCIONARIOS[],4,FALSE),"")</f>
        <v/>
      </c>
      <c r="F336" s="8"/>
      <c r="G336" s="7"/>
      <c r="H336" s="28" t="str">
        <f>IFERROR(VLOOKUP(ACOMPANHAMENTO_05[[#This Row],[COD.S]],TABELA_PRODUÇÃO[[COD]:[SERVIÇOS]],3,FALSE),"")</f>
        <v/>
      </c>
      <c r="I336" s="28" t="str">
        <f>IFERROR(VLOOKUP(ACOMPANHAMENTO_05[[#This Row],[COD.S]],TABELA_PRODUÇÃO[[COD]:[UND.]],4,FALSE),"")</f>
        <v/>
      </c>
      <c r="J336" s="141"/>
      <c r="K336" s="58"/>
      <c r="L336" s="9"/>
      <c r="M33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3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3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36" s="140">
        <f>ACOMPANHAMENTO_05[[#This Row],[QUANT]]</f>
        <v>0</v>
      </c>
    </row>
    <row r="337" spans="2:16" x14ac:dyDescent="0.25">
      <c r="B337" s="140" t="str">
        <f>IF(ACOMPANHAMENTO_05[[#This Row],[MAT]]="","",COUNTA($C$8:C337))</f>
        <v/>
      </c>
      <c r="C337" s="3"/>
      <c r="D337" s="28" t="str">
        <f>IFERROR(VLOOKUP(ACOMPANHAMENTO_05[[#This Row],[MAT]],FUNCIONARIOS[],3,FALSE),"")</f>
        <v/>
      </c>
      <c r="E337" s="28" t="str">
        <f>IFERROR(VLOOKUP(ACOMPANHAMENTO_05[[#This Row],[MAT]],FUNCIONARIOS[],4,FALSE),"")</f>
        <v/>
      </c>
      <c r="F337" s="8"/>
      <c r="G337" s="7"/>
      <c r="H337" s="28" t="str">
        <f>IFERROR(VLOOKUP(ACOMPANHAMENTO_05[[#This Row],[COD.S]],TABELA_PRODUÇÃO[[COD]:[SERVIÇOS]],3,FALSE),"")</f>
        <v/>
      </c>
      <c r="I337" s="28" t="str">
        <f>IFERROR(VLOOKUP(ACOMPANHAMENTO_05[[#This Row],[COD.S]],TABELA_PRODUÇÃO[[COD]:[UND.]],4,FALSE),"")</f>
        <v/>
      </c>
      <c r="J337" s="141"/>
      <c r="K337" s="58"/>
      <c r="L337" s="9"/>
      <c r="M33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3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3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37" s="140">
        <f>ACOMPANHAMENTO_05[[#This Row],[QUANT]]</f>
        <v>0</v>
      </c>
    </row>
    <row r="338" spans="2:16" x14ac:dyDescent="0.25">
      <c r="B338" s="140" t="str">
        <f>IF(ACOMPANHAMENTO_05[[#This Row],[MAT]]="","",COUNTA($C$8:C338))</f>
        <v/>
      </c>
      <c r="C338" s="3"/>
      <c r="D338" s="28" t="str">
        <f>IFERROR(VLOOKUP(ACOMPANHAMENTO_05[[#This Row],[MAT]],FUNCIONARIOS[],3,FALSE),"")</f>
        <v/>
      </c>
      <c r="E338" s="28" t="str">
        <f>IFERROR(VLOOKUP(ACOMPANHAMENTO_05[[#This Row],[MAT]],FUNCIONARIOS[],4,FALSE),"")</f>
        <v/>
      </c>
      <c r="F338" s="8"/>
      <c r="G338" s="7"/>
      <c r="H338" s="28" t="str">
        <f>IFERROR(VLOOKUP(ACOMPANHAMENTO_05[[#This Row],[COD.S]],TABELA_PRODUÇÃO[[COD]:[SERVIÇOS]],3,FALSE),"")</f>
        <v/>
      </c>
      <c r="I338" s="28" t="str">
        <f>IFERROR(VLOOKUP(ACOMPANHAMENTO_05[[#This Row],[COD.S]],TABELA_PRODUÇÃO[[COD]:[UND.]],4,FALSE),"")</f>
        <v/>
      </c>
      <c r="J338" s="141"/>
      <c r="K338" s="58"/>
      <c r="L338" s="9"/>
      <c r="M33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3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3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38" s="140">
        <f>ACOMPANHAMENTO_05[[#This Row],[QUANT]]</f>
        <v>0</v>
      </c>
    </row>
    <row r="339" spans="2:16" x14ac:dyDescent="0.25">
      <c r="B339" s="140" t="str">
        <f>IF(ACOMPANHAMENTO_05[[#This Row],[MAT]]="","",COUNTA($C$8:C339))</f>
        <v/>
      </c>
      <c r="C339" s="3"/>
      <c r="D339" s="28" t="str">
        <f>IFERROR(VLOOKUP(ACOMPANHAMENTO_05[[#This Row],[MAT]],FUNCIONARIOS[],3,FALSE),"")</f>
        <v/>
      </c>
      <c r="E339" s="28" t="str">
        <f>IFERROR(VLOOKUP(ACOMPANHAMENTO_05[[#This Row],[MAT]],FUNCIONARIOS[],4,FALSE),"")</f>
        <v/>
      </c>
      <c r="F339" s="8"/>
      <c r="G339" s="7"/>
      <c r="H339" s="28" t="str">
        <f>IFERROR(VLOOKUP(ACOMPANHAMENTO_05[[#This Row],[COD.S]],TABELA_PRODUÇÃO[[COD]:[SERVIÇOS]],3,FALSE),"")</f>
        <v/>
      </c>
      <c r="I339" s="28" t="str">
        <f>IFERROR(VLOOKUP(ACOMPANHAMENTO_05[[#This Row],[COD.S]],TABELA_PRODUÇÃO[[COD]:[UND.]],4,FALSE),"")</f>
        <v/>
      </c>
      <c r="J339" s="141"/>
      <c r="K339" s="58"/>
      <c r="L339" s="9"/>
      <c r="M33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3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3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39" s="140">
        <f>ACOMPANHAMENTO_05[[#This Row],[QUANT]]</f>
        <v>0</v>
      </c>
    </row>
    <row r="340" spans="2:16" x14ac:dyDescent="0.25">
      <c r="B340" s="140" t="str">
        <f>IF(ACOMPANHAMENTO_05[[#This Row],[MAT]]="","",COUNTA($C$8:C340))</f>
        <v/>
      </c>
      <c r="C340" s="3"/>
      <c r="D340" s="28" t="str">
        <f>IFERROR(VLOOKUP(ACOMPANHAMENTO_05[[#This Row],[MAT]],FUNCIONARIOS[],3,FALSE),"")</f>
        <v/>
      </c>
      <c r="E340" s="28" t="str">
        <f>IFERROR(VLOOKUP(ACOMPANHAMENTO_05[[#This Row],[MAT]],FUNCIONARIOS[],4,FALSE),"")</f>
        <v/>
      </c>
      <c r="F340" s="8"/>
      <c r="G340" s="7"/>
      <c r="H340" s="28" t="str">
        <f>IFERROR(VLOOKUP(ACOMPANHAMENTO_05[[#This Row],[COD.S]],TABELA_PRODUÇÃO[[COD]:[SERVIÇOS]],3,FALSE),"")</f>
        <v/>
      </c>
      <c r="I340" s="28" t="str">
        <f>IFERROR(VLOOKUP(ACOMPANHAMENTO_05[[#This Row],[COD.S]],TABELA_PRODUÇÃO[[COD]:[UND.]],4,FALSE),"")</f>
        <v/>
      </c>
      <c r="J340" s="141"/>
      <c r="K340" s="58"/>
      <c r="L340" s="9"/>
      <c r="M34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4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4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40" s="140">
        <f>ACOMPANHAMENTO_05[[#This Row],[QUANT]]</f>
        <v>0</v>
      </c>
    </row>
    <row r="341" spans="2:16" x14ac:dyDescent="0.25">
      <c r="B341" s="140" t="str">
        <f>IF(ACOMPANHAMENTO_05[[#This Row],[MAT]]="","",COUNTA($C$8:C341))</f>
        <v/>
      </c>
      <c r="C341" s="3"/>
      <c r="D341" s="28" t="str">
        <f>IFERROR(VLOOKUP(ACOMPANHAMENTO_05[[#This Row],[MAT]],FUNCIONARIOS[],3,FALSE),"")</f>
        <v/>
      </c>
      <c r="E341" s="28" t="str">
        <f>IFERROR(VLOOKUP(ACOMPANHAMENTO_05[[#This Row],[MAT]],FUNCIONARIOS[],4,FALSE),"")</f>
        <v/>
      </c>
      <c r="F341" s="8"/>
      <c r="G341" s="7"/>
      <c r="H341" s="28" t="str">
        <f>IFERROR(VLOOKUP(ACOMPANHAMENTO_05[[#This Row],[COD.S]],TABELA_PRODUÇÃO[[COD]:[SERVIÇOS]],3,FALSE),"")</f>
        <v/>
      </c>
      <c r="I341" s="28" t="str">
        <f>IFERROR(VLOOKUP(ACOMPANHAMENTO_05[[#This Row],[COD.S]],TABELA_PRODUÇÃO[[COD]:[UND.]],4,FALSE),"")</f>
        <v/>
      </c>
      <c r="J341" s="141"/>
      <c r="K341" s="58"/>
      <c r="L341" s="9"/>
      <c r="M34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4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4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41" s="140">
        <f>ACOMPANHAMENTO_05[[#This Row],[QUANT]]</f>
        <v>0</v>
      </c>
    </row>
    <row r="342" spans="2:16" x14ac:dyDescent="0.25">
      <c r="B342" s="140" t="str">
        <f>IF(ACOMPANHAMENTO_05[[#This Row],[MAT]]="","",COUNTA($C$8:C342))</f>
        <v/>
      </c>
      <c r="C342" s="3"/>
      <c r="D342" s="28" t="str">
        <f>IFERROR(VLOOKUP(ACOMPANHAMENTO_05[[#This Row],[MAT]],FUNCIONARIOS[],3,FALSE),"")</f>
        <v/>
      </c>
      <c r="E342" s="28" t="str">
        <f>IFERROR(VLOOKUP(ACOMPANHAMENTO_05[[#This Row],[MAT]],FUNCIONARIOS[],4,FALSE),"")</f>
        <v/>
      </c>
      <c r="F342" s="8"/>
      <c r="G342" s="7"/>
      <c r="H342" s="28" t="str">
        <f>IFERROR(VLOOKUP(ACOMPANHAMENTO_05[[#This Row],[COD.S]],TABELA_PRODUÇÃO[[COD]:[SERVIÇOS]],3,FALSE),"")</f>
        <v/>
      </c>
      <c r="I342" s="28" t="str">
        <f>IFERROR(VLOOKUP(ACOMPANHAMENTO_05[[#This Row],[COD.S]],TABELA_PRODUÇÃO[[COD]:[UND.]],4,FALSE),"")</f>
        <v/>
      </c>
      <c r="J342" s="141"/>
      <c r="K342" s="58"/>
      <c r="L342" s="9"/>
      <c r="M34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4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4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42" s="140">
        <f>ACOMPANHAMENTO_05[[#This Row],[QUANT]]</f>
        <v>0</v>
      </c>
    </row>
    <row r="343" spans="2:16" x14ac:dyDescent="0.25">
      <c r="B343" s="140" t="str">
        <f>IF(ACOMPANHAMENTO_05[[#This Row],[MAT]]="","",COUNTA($C$8:C343))</f>
        <v/>
      </c>
      <c r="C343" s="3"/>
      <c r="D343" s="28" t="str">
        <f>IFERROR(VLOOKUP(ACOMPANHAMENTO_05[[#This Row],[MAT]],FUNCIONARIOS[],3,FALSE),"")</f>
        <v/>
      </c>
      <c r="E343" s="28" t="str">
        <f>IFERROR(VLOOKUP(ACOMPANHAMENTO_05[[#This Row],[MAT]],FUNCIONARIOS[],4,FALSE),"")</f>
        <v/>
      </c>
      <c r="F343" s="8"/>
      <c r="G343" s="7"/>
      <c r="H343" s="28" t="str">
        <f>IFERROR(VLOOKUP(ACOMPANHAMENTO_05[[#This Row],[COD.S]],TABELA_PRODUÇÃO[[COD]:[SERVIÇOS]],3,FALSE),"")</f>
        <v/>
      </c>
      <c r="I343" s="28" t="str">
        <f>IFERROR(VLOOKUP(ACOMPANHAMENTO_05[[#This Row],[COD.S]],TABELA_PRODUÇÃO[[COD]:[UND.]],4,FALSE),"")</f>
        <v/>
      </c>
      <c r="J343" s="141"/>
      <c r="K343" s="58"/>
      <c r="L343" s="9"/>
      <c r="M34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4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4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43" s="140">
        <f>ACOMPANHAMENTO_05[[#This Row],[QUANT]]</f>
        <v>0</v>
      </c>
    </row>
    <row r="344" spans="2:16" x14ac:dyDescent="0.25">
      <c r="B344" s="140" t="str">
        <f>IF(ACOMPANHAMENTO_05[[#This Row],[MAT]]="","",COUNTA($C$8:C344))</f>
        <v/>
      </c>
      <c r="C344" s="3"/>
      <c r="D344" s="28" t="str">
        <f>IFERROR(VLOOKUP(ACOMPANHAMENTO_05[[#This Row],[MAT]],FUNCIONARIOS[],3,FALSE),"")</f>
        <v/>
      </c>
      <c r="E344" s="28" t="str">
        <f>IFERROR(VLOOKUP(ACOMPANHAMENTO_05[[#This Row],[MAT]],FUNCIONARIOS[],4,FALSE),"")</f>
        <v/>
      </c>
      <c r="F344" s="8"/>
      <c r="G344" s="7"/>
      <c r="H344" s="28" t="str">
        <f>IFERROR(VLOOKUP(ACOMPANHAMENTO_05[[#This Row],[COD.S]],TABELA_PRODUÇÃO[[COD]:[SERVIÇOS]],3,FALSE),"")</f>
        <v/>
      </c>
      <c r="I344" s="28" t="str">
        <f>IFERROR(VLOOKUP(ACOMPANHAMENTO_05[[#This Row],[COD.S]],TABELA_PRODUÇÃO[[COD]:[UND.]],4,FALSE),"")</f>
        <v/>
      </c>
      <c r="J344" s="141"/>
      <c r="K344" s="58"/>
      <c r="L344" s="9"/>
      <c r="M34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4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4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44" s="140">
        <f>ACOMPANHAMENTO_05[[#This Row],[QUANT]]</f>
        <v>0</v>
      </c>
    </row>
    <row r="345" spans="2:16" x14ac:dyDescent="0.25">
      <c r="B345" s="140" t="str">
        <f>IF(ACOMPANHAMENTO_05[[#This Row],[MAT]]="","",COUNTA($C$8:C345))</f>
        <v/>
      </c>
      <c r="C345" s="3"/>
      <c r="D345" s="28" t="str">
        <f>IFERROR(VLOOKUP(ACOMPANHAMENTO_05[[#This Row],[MAT]],FUNCIONARIOS[],3,FALSE),"")</f>
        <v/>
      </c>
      <c r="E345" s="28" t="str">
        <f>IFERROR(VLOOKUP(ACOMPANHAMENTO_05[[#This Row],[MAT]],FUNCIONARIOS[],4,FALSE),"")</f>
        <v/>
      </c>
      <c r="F345" s="8"/>
      <c r="G345" s="7"/>
      <c r="H345" s="28" t="str">
        <f>IFERROR(VLOOKUP(ACOMPANHAMENTO_05[[#This Row],[COD.S]],TABELA_PRODUÇÃO[[COD]:[SERVIÇOS]],3,FALSE),"")</f>
        <v/>
      </c>
      <c r="I345" s="28" t="str">
        <f>IFERROR(VLOOKUP(ACOMPANHAMENTO_05[[#This Row],[COD.S]],TABELA_PRODUÇÃO[[COD]:[UND.]],4,FALSE),"")</f>
        <v/>
      </c>
      <c r="J345" s="141"/>
      <c r="K345" s="58"/>
      <c r="L345" s="9"/>
      <c r="M34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4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4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45" s="140">
        <f>ACOMPANHAMENTO_05[[#This Row],[QUANT]]</f>
        <v>0</v>
      </c>
    </row>
    <row r="346" spans="2:16" x14ac:dyDescent="0.25">
      <c r="B346" s="140" t="str">
        <f>IF(ACOMPANHAMENTO_05[[#This Row],[MAT]]="","",COUNTA($C$8:C346))</f>
        <v/>
      </c>
      <c r="C346" s="3"/>
      <c r="D346" s="28" t="str">
        <f>IFERROR(VLOOKUP(ACOMPANHAMENTO_05[[#This Row],[MAT]],FUNCIONARIOS[],3,FALSE),"")</f>
        <v/>
      </c>
      <c r="E346" s="28" t="str">
        <f>IFERROR(VLOOKUP(ACOMPANHAMENTO_05[[#This Row],[MAT]],FUNCIONARIOS[],4,FALSE),"")</f>
        <v/>
      </c>
      <c r="F346" s="8"/>
      <c r="G346" s="7"/>
      <c r="H346" s="28" t="str">
        <f>IFERROR(VLOOKUP(ACOMPANHAMENTO_05[[#This Row],[COD.S]],TABELA_PRODUÇÃO[[COD]:[SERVIÇOS]],3,FALSE),"")</f>
        <v/>
      </c>
      <c r="I346" s="28" t="str">
        <f>IFERROR(VLOOKUP(ACOMPANHAMENTO_05[[#This Row],[COD.S]],TABELA_PRODUÇÃO[[COD]:[UND.]],4,FALSE),"")</f>
        <v/>
      </c>
      <c r="J346" s="141"/>
      <c r="K346" s="58"/>
      <c r="L346" s="9"/>
      <c r="M34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4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4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46" s="140">
        <f>ACOMPANHAMENTO_05[[#This Row],[QUANT]]</f>
        <v>0</v>
      </c>
    </row>
    <row r="347" spans="2:16" x14ac:dyDescent="0.25">
      <c r="B347" s="140" t="str">
        <f>IF(ACOMPANHAMENTO_05[[#This Row],[MAT]]="","",COUNTA($C$8:C347))</f>
        <v/>
      </c>
      <c r="C347" s="3"/>
      <c r="D347" s="28" t="str">
        <f>IFERROR(VLOOKUP(ACOMPANHAMENTO_05[[#This Row],[MAT]],FUNCIONARIOS[],3,FALSE),"")</f>
        <v/>
      </c>
      <c r="E347" s="28" t="str">
        <f>IFERROR(VLOOKUP(ACOMPANHAMENTO_05[[#This Row],[MAT]],FUNCIONARIOS[],4,FALSE),"")</f>
        <v/>
      </c>
      <c r="F347" s="8"/>
      <c r="G347" s="7"/>
      <c r="H347" s="28" t="str">
        <f>IFERROR(VLOOKUP(ACOMPANHAMENTO_05[[#This Row],[COD.S]],TABELA_PRODUÇÃO[[COD]:[SERVIÇOS]],3,FALSE),"")</f>
        <v/>
      </c>
      <c r="I347" s="28" t="str">
        <f>IFERROR(VLOOKUP(ACOMPANHAMENTO_05[[#This Row],[COD.S]],TABELA_PRODUÇÃO[[COD]:[UND.]],4,FALSE),"")</f>
        <v/>
      </c>
      <c r="J347" s="141"/>
      <c r="K347" s="58"/>
      <c r="L347" s="9"/>
      <c r="M34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4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4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47" s="140">
        <f>ACOMPANHAMENTO_05[[#This Row],[QUANT]]</f>
        <v>0</v>
      </c>
    </row>
    <row r="348" spans="2:16" x14ac:dyDescent="0.25">
      <c r="B348" s="140" t="str">
        <f>IF(ACOMPANHAMENTO_05[[#This Row],[MAT]]="","",COUNTA($C$8:C348))</f>
        <v/>
      </c>
      <c r="C348" s="3"/>
      <c r="D348" s="28" t="str">
        <f>IFERROR(VLOOKUP(ACOMPANHAMENTO_05[[#This Row],[MAT]],FUNCIONARIOS[],3,FALSE),"")</f>
        <v/>
      </c>
      <c r="E348" s="28" t="str">
        <f>IFERROR(VLOOKUP(ACOMPANHAMENTO_05[[#This Row],[MAT]],FUNCIONARIOS[],4,FALSE),"")</f>
        <v/>
      </c>
      <c r="F348" s="8"/>
      <c r="G348" s="7"/>
      <c r="H348" s="28" t="str">
        <f>IFERROR(VLOOKUP(ACOMPANHAMENTO_05[[#This Row],[COD.S]],TABELA_PRODUÇÃO[[COD]:[SERVIÇOS]],3,FALSE),"")</f>
        <v/>
      </c>
      <c r="I348" s="28" t="str">
        <f>IFERROR(VLOOKUP(ACOMPANHAMENTO_05[[#This Row],[COD.S]],TABELA_PRODUÇÃO[[COD]:[UND.]],4,FALSE),"")</f>
        <v/>
      </c>
      <c r="J348" s="141"/>
      <c r="K348" s="58"/>
      <c r="L348" s="9"/>
      <c r="M34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4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4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48" s="140">
        <f>ACOMPANHAMENTO_05[[#This Row],[QUANT]]</f>
        <v>0</v>
      </c>
    </row>
    <row r="349" spans="2:16" x14ac:dyDescent="0.25">
      <c r="B349" s="140" t="str">
        <f>IF(ACOMPANHAMENTO_05[[#This Row],[MAT]]="","",COUNTA($C$8:C349))</f>
        <v/>
      </c>
      <c r="C349" s="3"/>
      <c r="D349" s="28" t="str">
        <f>IFERROR(VLOOKUP(ACOMPANHAMENTO_05[[#This Row],[MAT]],FUNCIONARIOS[],3,FALSE),"")</f>
        <v/>
      </c>
      <c r="E349" s="28" t="str">
        <f>IFERROR(VLOOKUP(ACOMPANHAMENTO_05[[#This Row],[MAT]],FUNCIONARIOS[],4,FALSE),"")</f>
        <v/>
      </c>
      <c r="F349" s="8"/>
      <c r="G349" s="7"/>
      <c r="H349" s="28" t="str">
        <f>IFERROR(VLOOKUP(ACOMPANHAMENTO_05[[#This Row],[COD.S]],TABELA_PRODUÇÃO[[COD]:[SERVIÇOS]],3,FALSE),"")</f>
        <v/>
      </c>
      <c r="I349" s="28" t="str">
        <f>IFERROR(VLOOKUP(ACOMPANHAMENTO_05[[#This Row],[COD.S]],TABELA_PRODUÇÃO[[COD]:[UND.]],4,FALSE),"")</f>
        <v/>
      </c>
      <c r="J349" s="141"/>
      <c r="K349" s="58"/>
      <c r="L349" s="9"/>
      <c r="M34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4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4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49" s="140">
        <f>ACOMPANHAMENTO_05[[#This Row],[QUANT]]</f>
        <v>0</v>
      </c>
    </row>
    <row r="350" spans="2:16" x14ac:dyDescent="0.25">
      <c r="B350" s="140" t="str">
        <f>IF(ACOMPANHAMENTO_05[[#This Row],[MAT]]="","",COUNTA($C$8:C350))</f>
        <v/>
      </c>
      <c r="C350" s="3"/>
      <c r="D350" s="28" t="str">
        <f>IFERROR(VLOOKUP(ACOMPANHAMENTO_05[[#This Row],[MAT]],FUNCIONARIOS[],3,FALSE),"")</f>
        <v/>
      </c>
      <c r="E350" s="28" t="str">
        <f>IFERROR(VLOOKUP(ACOMPANHAMENTO_05[[#This Row],[MAT]],FUNCIONARIOS[],4,FALSE),"")</f>
        <v/>
      </c>
      <c r="F350" s="8"/>
      <c r="G350" s="7"/>
      <c r="H350" s="28" t="str">
        <f>IFERROR(VLOOKUP(ACOMPANHAMENTO_05[[#This Row],[COD.S]],TABELA_PRODUÇÃO[[COD]:[SERVIÇOS]],3,FALSE),"")</f>
        <v/>
      </c>
      <c r="I350" s="28" t="str">
        <f>IFERROR(VLOOKUP(ACOMPANHAMENTO_05[[#This Row],[COD.S]],TABELA_PRODUÇÃO[[COD]:[UND.]],4,FALSE),"")</f>
        <v/>
      </c>
      <c r="J350" s="141"/>
      <c r="K350" s="58"/>
      <c r="L350" s="9"/>
      <c r="M35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5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5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50" s="140">
        <f>ACOMPANHAMENTO_05[[#This Row],[QUANT]]</f>
        <v>0</v>
      </c>
    </row>
    <row r="351" spans="2:16" x14ac:dyDescent="0.25">
      <c r="B351" s="140" t="str">
        <f>IF(ACOMPANHAMENTO_05[[#This Row],[MAT]]="","",COUNTA($C$8:C351))</f>
        <v/>
      </c>
      <c r="C351" s="3"/>
      <c r="D351" s="28" t="str">
        <f>IFERROR(VLOOKUP(ACOMPANHAMENTO_05[[#This Row],[MAT]],FUNCIONARIOS[],3,FALSE),"")</f>
        <v/>
      </c>
      <c r="E351" s="28" t="str">
        <f>IFERROR(VLOOKUP(ACOMPANHAMENTO_05[[#This Row],[MAT]],FUNCIONARIOS[],4,FALSE),"")</f>
        <v/>
      </c>
      <c r="F351" s="8"/>
      <c r="G351" s="7"/>
      <c r="H351" s="28" t="str">
        <f>IFERROR(VLOOKUP(ACOMPANHAMENTO_05[[#This Row],[COD.S]],TABELA_PRODUÇÃO[[COD]:[SERVIÇOS]],3,FALSE),"")</f>
        <v/>
      </c>
      <c r="I351" s="28" t="str">
        <f>IFERROR(VLOOKUP(ACOMPANHAMENTO_05[[#This Row],[COD.S]],TABELA_PRODUÇÃO[[COD]:[UND.]],4,FALSE),"")</f>
        <v/>
      </c>
      <c r="J351" s="141"/>
      <c r="K351" s="58"/>
      <c r="L351" s="9"/>
      <c r="M35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5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5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51" s="140">
        <f>ACOMPANHAMENTO_05[[#This Row],[QUANT]]</f>
        <v>0</v>
      </c>
    </row>
    <row r="352" spans="2:16" x14ac:dyDescent="0.25">
      <c r="B352" s="140" t="str">
        <f>IF(ACOMPANHAMENTO_05[[#This Row],[MAT]]="","",COUNTA($C$8:C352))</f>
        <v/>
      </c>
      <c r="C352" s="3"/>
      <c r="D352" s="28" t="str">
        <f>IFERROR(VLOOKUP(ACOMPANHAMENTO_05[[#This Row],[MAT]],FUNCIONARIOS[],3,FALSE),"")</f>
        <v/>
      </c>
      <c r="E352" s="28" t="str">
        <f>IFERROR(VLOOKUP(ACOMPANHAMENTO_05[[#This Row],[MAT]],FUNCIONARIOS[],4,FALSE),"")</f>
        <v/>
      </c>
      <c r="F352" s="8"/>
      <c r="G352" s="7"/>
      <c r="H352" s="28" t="str">
        <f>IFERROR(VLOOKUP(ACOMPANHAMENTO_05[[#This Row],[COD.S]],TABELA_PRODUÇÃO[[COD]:[SERVIÇOS]],3,FALSE),"")</f>
        <v/>
      </c>
      <c r="I352" s="28" t="str">
        <f>IFERROR(VLOOKUP(ACOMPANHAMENTO_05[[#This Row],[COD.S]],TABELA_PRODUÇÃO[[COD]:[UND.]],4,FALSE),"")</f>
        <v/>
      </c>
      <c r="J352" s="141"/>
      <c r="K352" s="58"/>
      <c r="L352" s="9"/>
      <c r="M35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5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5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52" s="140">
        <f>ACOMPANHAMENTO_05[[#This Row],[QUANT]]</f>
        <v>0</v>
      </c>
    </row>
    <row r="353" spans="2:16" x14ac:dyDescent="0.25">
      <c r="B353" s="140" t="str">
        <f>IF(ACOMPANHAMENTO_05[[#This Row],[MAT]]="","",COUNTA($C$8:C353))</f>
        <v/>
      </c>
      <c r="C353" s="3"/>
      <c r="D353" s="28" t="str">
        <f>IFERROR(VLOOKUP(ACOMPANHAMENTO_05[[#This Row],[MAT]],FUNCIONARIOS[],3,FALSE),"")</f>
        <v/>
      </c>
      <c r="E353" s="28" t="str">
        <f>IFERROR(VLOOKUP(ACOMPANHAMENTO_05[[#This Row],[MAT]],FUNCIONARIOS[],4,FALSE),"")</f>
        <v/>
      </c>
      <c r="F353" s="8"/>
      <c r="G353" s="7"/>
      <c r="H353" s="28" t="str">
        <f>IFERROR(VLOOKUP(ACOMPANHAMENTO_05[[#This Row],[COD.S]],TABELA_PRODUÇÃO[[COD]:[SERVIÇOS]],3,FALSE),"")</f>
        <v/>
      </c>
      <c r="I353" s="28" t="str">
        <f>IFERROR(VLOOKUP(ACOMPANHAMENTO_05[[#This Row],[COD.S]],TABELA_PRODUÇÃO[[COD]:[UND.]],4,FALSE),"")</f>
        <v/>
      </c>
      <c r="J353" s="141"/>
      <c r="K353" s="58"/>
      <c r="L353" s="9"/>
      <c r="M35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5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5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53" s="140">
        <f>ACOMPANHAMENTO_05[[#This Row],[QUANT]]</f>
        <v>0</v>
      </c>
    </row>
    <row r="354" spans="2:16" x14ac:dyDescent="0.25">
      <c r="B354" s="140" t="str">
        <f>IF(ACOMPANHAMENTO_05[[#This Row],[MAT]]="","",COUNTA($C$8:C354))</f>
        <v/>
      </c>
      <c r="C354" s="3"/>
      <c r="D354" s="28" t="str">
        <f>IFERROR(VLOOKUP(ACOMPANHAMENTO_05[[#This Row],[MAT]],FUNCIONARIOS[],3,FALSE),"")</f>
        <v/>
      </c>
      <c r="E354" s="28" t="str">
        <f>IFERROR(VLOOKUP(ACOMPANHAMENTO_05[[#This Row],[MAT]],FUNCIONARIOS[],4,FALSE),"")</f>
        <v/>
      </c>
      <c r="F354" s="8"/>
      <c r="G354" s="7"/>
      <c r="H354" s="28" t="str">
        <f>IFERROR(VLOOKUP(ACOMPANHAMENTO_05[[#This Row],[COD.S]],TABELA_PRODUÇÃO[[COD]:[SERVIÇOS]],3,FALSE),"")</f>
        <v/>
      </c>
      <c r="I354" s="28" t="str">
        <f>IFERROR(VLOOKUP(ACOMPANHAMENTO_05[[#This Row],[COD.S]],TABELA_PRODUÇÃO[[COD]:[UND.]],4,FALSE),"")</f>
        <v/>
      </c>
      <c r="J354" s="141"/>
      <c r="K354" s="58"/>
      <c r="L354" s="9"/>
      <c r="M35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5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5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54" s="140">
        <f>ACOMPANHAMENTO_05[[#This Row],[QUANT]]</f>
        <v>0</v>
      </c>
    </row>
    <row r="355" spans="2:16" x14ac:dyDescent="0.25">
      <c r="B355" s="140" t="str">
        <f>IF(ACOMPANHAMENTO_05[[#This Row],[MAT]]="","",COUNTA($C$8:C355))</f>
        <v/>
      </c>
      <c r="C355" s="3"/>
      <c r="D355" s="28" t="str">
        <f>IFERROR(VLOOKUP(ACOMPANHAMENTO_05[[#This Row],[MAT]],FUNCIONARIOS[],3,FALSE),"")</f>
        <v/>
      </c>
      <c r="E355" s="28" t="str">
        <f>IFERROR(VLOOKUP(ACOMPANHAMENTO_05[[#This Row],[MAT]],FUNCIONARIOS[],4,FALSE),"")</f>
        <v/>
      </c>
      <c r="F355" s="8"/>
      <c r="G355" s="7"/>
      <c r="H355" s="28" t="str">
        <f>IFERROR(VLOOKUP(ACOMPANHAMENTO_05[[#This Row],[COD.S]],TABELA_PRODUÇÃO[[COD]:[SERVIÇOS]],3,FALSE),"")</f>
        <v/>
      </c>
      <c r="I355" s="28" t="str">
        <f>IFERROR(VLOOKUP(ACOMPANHAMENTO_05[[#This Row],[COD.S]],TABELA_PRODUÇÃO[[COD]:[UND.]],4,FALSE),"")</f>
        <v/>
      </c>
      <c r="J355" s="141"/>
      <c r="K355" s="58"/>
      <c r="L355" s="9"/>
      <c r="M35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5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5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55" s="140">
        <f>ACOMPANHAMENTO_05[[#This Row],[QUANT]]</f>
        <v>0</v>
      </c>
    </row>
    <row r="356" spans="2:16" x14ac:dyDescent="0.25">
      <c r="B356" s="140" t="str">
        <f>IF(ACOMPANHAMENTO_05[[#This Row],[MAT]]="","",COUNTA($C$8:C356))</f>
        <v/>
      </c>
      <c r="C356" s="3"/>
      <c r="D356" s="28" t="str">
        <f>IFERROR(VLOOKUP(ACOMPANHAMENTO_05[[#This Row],[MAT]],FUNCIONARIOS[],3,FALSE),"")</f>
        <v/>
      </c>
      <c r="E356" s="28" t="str">
        <f>IFERROR(VLOOKUP(ACOMPANHAMENTO_05[[#This Row],[MAT]],FUNCIONARIOS[],4,FALSE),"")</f>
        <v/>
      </c>
      <c r="F356" s="8"/>
      <c r="G356" s="7"/>
      <c r="H356" s="28" t="str">
        <f>IFERROR(VLOOKUP(ACOMPANHAMENTO_05[[#This Row],[COD.S]],TABELA_PRODUÇÃO[[COD]:[SERVIÇOS]],3,FALSE),"")</f>
        <v/>
      </c>
      <c r="I356" s="28" t="str">
        <f>IFERROR(VLOOKUP(ACOMPANHAMENTO_05[[#This Row],[COD.S]],TABELA_PRODUÇÃO[[COD]:[UND.]],4,FALSE),"")</f>
        <v/>
      </c>
      <c r="J356" s="141"/>
      <c r="K356" s="58"/>
      <c r="L356" s="9"/>
      <c r="M35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5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5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56" s="140">
        <f>ACOMPANHAMENTO_05[[#This Row],[QUANT]]</f>
        <v>0</v>
      </c>
    </row>
    <row r="357" spans="2:16" x14ac:dyDescent="0.25">
      <c r="B357" s="140" t="str">
        <f>IF(ACOMPANHAMENTO_05[[#This Row],[MAT]]="","",COUNTA($C$8:C357))</f>
        <v/>
      </c>
      <c r="C357" s="3"/>
      <c r="D357" s="28" t="str">
        <f>IFERROR(VLOOKUP(ACOMPANHAMENTO_05[[#This Row],[MAT]],FUNCIONARIOS[],3,FALSE),"")</f>
        <v/>
      </c>
      <c r="E357" s="28" t="str">
        <f>IFERROR(VLOOKUP(ACOMPANHAMENTO_05[[#This Row],[MAT]],FUNCIONARIOS[],4,FALSE),"")</f>
        <v/>
      </c>
      <c r="F357" s="8"/>
      <c r="G357" s="7"/>
      <c r="H357" s="28" t="str">
        <f>IFERROR(VLOOKUP(ACOMPANHAMENTO_05[[#This Row],[COD.S]],TABELA_PRODUÇÃO[[COD]:[SERVIÇOS]],3,FALSE),"")</f>
        <v/>
      </c>
      <c r="I357" s="28" t="str">
        <f>IFERROR(VLOOKUP(ACOMPANHAMENTO_05[[#This Row],[COD.S]],TABELA_PRODUÇÃO[[COD]:[UND.]],4,FALSE),"")</f>
        <v/>
      </c>
      <c r="J357" s="141"/>
      <c r="K357" s="58"/>
      <c r="L357" s="9"/>
      <c r="M35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5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5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57" s="140">
        <f>ACOMPANHAMENTO_05[[#This Row],[QUANT]]</f>
        <v>0</v>
      </c>
    </row>
    <row r="358" spans="2:16" x14ac:dyDescent="0.25">
      <c r="B358" s="140" t="str">
        <f>IF(ACOMPANHAMENTO_05[[#This Row],[MAT]]="","",COUNTA($C$8:C358))</f>
        <v/>
      </c>
      <c r="C358" s="3"/>
      <c r="D358" s="28" t="str">
        <f>IFERROR(VLOOKUP(ACOMPANHAMENTO_05[[#This Row],[MAT]],FUNCIONARIOS[],3,FALSE),"")</f>
        <v/>
      </c>
      <c r="E358" s="28" t="str">
        <f>IFERROR(VLOOKUP(ACOMPANHAMENTO_05[[#This Row],[MAT]],FUNCIONARIOS[],4,FALSE),"")</f>
        <v/>
      </c>
      <c r="F358" s="8"/>
      <c r="G358" s="7"/>
      <c r="H358" s="28" t="str">
        <f>IFERROR(VLOOKUP(ACOMPANHAMENTO_05[[#This Row],[COD.S]],TABELA_PRODUÇÃO[[COD]:[SERVIÇOS]],3,FALSE),"")</f>
        <v/>
      </c>
      <c r="I358" s="28" t="str">
        <f>IFERROR(VLOOKUP(ACOMPANHAMENTO_05[[#This Row],[COD.S]],TABELA_PRODUÇÃO[[COD]:[UND.]],4,FALSE),"")</f>
        <v/>
      </c>
      <c r="J358" s="141"/>
      <c r="K358" s="58"/>
      <c r="L358" s="9"/>
      <c r="M35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5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5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58" s="140">
        <f>ACOMPANHAMENTO_05[[#This Row],[QUANT]]</f>
        <v>0</v>
      </c>
    </row>
    <row r="359" spans="2:16" x14ac:dyDescent="0.25">
      <c r="B359" s="140" t="str">
        <f>IF(ACOMPANHAMENTO_05[[#This Row],[MAT]]="","",COUNTA($C$8:C359))</f>
        <v/>
      </c>
      <c r="C359" s="3"/>
      <c r="D359" s="28" t="str">
        <f>IFERROR(VLOOKUP(ACOMPANHAMENTO_05[[#This Row],[MAT]],FUNCIONARIOS[],3,FALSE),"")</f>
        <v/>
      </c>
      <c r="E359" s="28" t="str">
        <f>IFERROR(VLOOKUP(ACOMPANHAMENTO_05[[#This Row],[MAT]],FUNCIONARIOS[],4,FALSE),"")</f>
        <v/>
      </c>
      <c r="F359" s="8"/>
      <c r="G359" s="7"/>
      <c r="H359" s="28" t="str">
        <f>IFERROR(VLOOKUP(ACOMPANHAMENTO_05[[#This Row],[COD.S]],TABELA_PRODUÇÃO[[COD]:[SERVIÇOS]],3,FALSE),"")</f>
        <v/>
      </c>
      <c r="I359" s="28" t="str">
        <f>IFERROR(VLOOKUP(ACOMPANHAMENTO_05[[#This Row],[COD.S]],TABELA_PRODUÇÃO[[COD]:[UND.]],4,FALSE),"")</f>
        <v/>
      </c>
      <c r="J359" s="141"/>
      <c r="K359" s="58"/>
      <c r="L359" s="9"/>
      <c r="M35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5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5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59" s="140">
        <f>ACOMPANHAMENTO_05[[#This Row],[QUANT]]</f>
        <v>0</v>
      </c>
    </row>
    <row r="360" spans="2:16" x14ac:dyDescent="0.25">
      <c r="B360" s="140" t="str">
        <f>IF(ACOMPANHAMENTO_05[[#This Row],[MAT]]="","",COUNTA($C$8:C360))</f>
        <v/>
      </c>
      <c r="C360" s="3"/>
      <c r="D360" s="28" t="str">
        <f>IFERROR(VLOOKUP(ACOMPANHAMENTO_05[[#This Row],[MAT]],FUNCIONARIOS[],3,FALSE),"")</f>
        <v/>
      </c>
      <c r="E360" s="28" t="str">
        <f>IFERROR(VLOOKUP(ACOMPANHAMENTO_05[[#This Row],[MAT]],FUNCIONARIOS[],4,FALSE),"")</f>
        <v/>
      </c>
      <c r="F360" s="8"/>
      <c r="G360" s="7"/>
      <c r="H360" s="28" t="str">
        <f>IFERROR(VLOOKUP(ACOMPANHAMENTO_05[[#This Row],[COD.S]],TABELA_PRODUÇÃO[[COD]:[SERVIÇOS]],3,FALSE),"")</f>
        <v/>
      </c>
      <c r="I360" s="28" t="str">
        <f>IFERROR(VLOOKUP(ACOMPANHAMENTO_05[[#This Row],[COD.S]],TABELA_PRODUÇÃO[[COD]:[UND.]],4,FALSE),"")</f>
        <v/>
      </c>
      <c r="J360" s="141"/>
      <c r="K360" s="58"/>
      <c r="L360" s="9"/>
      <c r="M36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6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6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60" s="140">
        <f>ACOMPANHAMENTO_05[[#This Row],[QUANT]]</f>
        <v>0</v>
      </c>
    </row>
    <row r="361" spans="2:16" x14ac:dyDescent="0.25">
      <c r="B361" s="140" t="str">
        <f>IF(ACOMPANHAMENTO_05[[#This Row],[MAT]]="","",COUNTA($C$8:C361))</f>
        <v/>
      </c>
      <c r="C361" s="3"/>
      <c r="D361" s="28" t="str">
        <f>IFERROR(VLOOKUP(ACOMPANHAMENTO_05[[#This Row],[MAT]],FUNCIONARIOS[],3,FALSE),"")</f>
        <v/>
      </c>
      <c r="E361" s="28" t="str">
        <f>IFERROR(VLOOKUP(ACOMPANHAMENTO_05[[#This Row],[MAT]],FUNCIONARIOS[],4,FALSE),"")</f>
        <v/>
      </c>
      <c r="F361" s="8"/>
      <c r="G361" s="7"/>
      <c r="H361" s="28" t="str">
        <f>IFERROR(VLOOKUP(ACOMPANHAMENTO_05[[#This Row],[COD.S]],TABELA_PRODUÇÃO[[COD]:[SERVIÇOS]],3,FALSE),"")</f>
        <v/>
      </c>
      <c r="I361" s="28" t="str">
        <f>IFERROR(VLOOKUP(ACOMPANHAMENTO_05[[#This Row],[COD.S]],TABELA_PRODUÇÃO[[COD]:[UND.]],4,FALSE),"")</f>
        <v/>
      </c>
      <c r="J361" s="141"/>
      <c r="K361" s="58"/>
      <c r="L361" s="9"/>
      <c r="M36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6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6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61" s="140">
        <f>ACOMPANHAMENTO_05[[#This Row],[QUANT]]</f>
        <v>0</v>
      </c>
    </row>
    <row r="362" spans="2:16" x14ac:dyDescent="0.25">
      <c r="B362" s="140" t="str">
        <f>IF(ACOMPANHAMENTO_05[[#This Row],[MAT]]="","",COUNTA($C$8:C362))</f>
        <v/>
      </c>
      <c r="C362" s="3"/>
      <c r="D362" s="28" t="str">
        <f>IFERROR(VLOOKUP(ACOMPANHAMENTO_05[[#This Row],[MAT]],FUNCIONARIOS[],3,FALSE),"")</f>
        <v/>
      </c>
      <c r="E362" s="28" t="str">
        <f>IFERROR(VLOOKUP(ACOMPANHAMENTO_05[[#This Row],[MAT]],FUNCIONARIOS[],4,FALSE),"")</f>
        <v/>
      </c>
      <c r="F362" s="8"/>
      <c r="G362" s="7"/>
      <c r="H362" s="28" t="str">
        <f>IFERROR(VLOOKUP(ACOMPANHAMENTO_05[[#This Row],[COD.S]],TABELA_PRODUÇÃO[[COD]:[SERVIÇOS]],3,FALSE),"")</f>
        <v/>
      </c>
      <c r="I362" s="28" t="str">
        <f>IFERROR(VLOOKUP(ACOMPANHAMENTO_05[[#This Row],[COD.S]],TABELA_PRODUÇÃO[[COD]:[UND.]],4,FALSE),"")</f>
        <v/>
      </c>
      <c r="J362" s="141"/>
      <c r="K362" s="58"/>
      <c r="L362" s="9"/>
      <c r="M36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6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6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62" s="140">
        <f>ACOMPANHAMENTO_05[[#This Row],[QUANT]]</f>
        <v>0</v>
      </c>
    </row>
    <row r="363" spans="2:16" x14ac:dyDescent="0.25">
      <c r="B363" s="140" t="str">
        <f>IF(ACOMPANHAMENTO_05[[#This Row],[MAT]]="","",COUNTA($C$8:C363))</f>
        <v/>
      </c>
      <c r="C363" s="3"/>
      <c r="D363" s="28" t="str">
        <f>IFERROR(VLOOKUP(ACOMPANHAMENTO_05[[#This Row],[MAT]],FUNCIONARIOS[],3,FALSE),"")</f>
        <v/>
      </c>
      <c r="E363" s="28" t="str">
        <f>IFERROR(VLOOKUP(ACOMPANHAMENTO_05[[#This Row],[MAT]],FUNCIONARIOS[],4,FALSE),"")</f>
        <v/>
      </c>
      <c r="F363" s="8"/>
      <c r="G363" s="7"/>
      <c r="H363" s="28" t="str">
        <f>IFERROR(VLOOKUP(ACOMPANHAMENTO_05[[#This Row],[COD.S]],TABELA_PRODUÇÃO[[COD]:[SERVIÇOS]],3,FALSE),"")</f>
        <v/>
      </c>
      <c r="I363" s="28" t="str">
        <f>IFERROR(VLOOKUP(ACOMPANHAMENTO_05[[#This Row],[COD.S]],TABELA_PRODUÇÃO[[COD]:[UND.]],4,FALSE),"")</f>
        <v/>
      </c>
      <c r="J363" s="141"/>
      <c r="K363" s="58"/>
      <c r="L363" s="9"/>
      <c r="M36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6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6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63" s="140">
        <f>ACOMPANHAMENTO_05[[#This Row],[QUANT]]</f>
        <v>0</v>
      </c>
    </row>
    <row r="364" spans="2:16" x14ac:dyDescent="0.25">
      <c r="B364" s="140" t="str">
        <f>IF(ACOMPANHAMENTO_05[[#This Row],[MAT]]="","",COUNTA($C$8:C364))</f>
        <v/>
      </c>
      <c r="C364" s="3"/>
      <c r="D364" s="28" t="str">
        <f>IFERROR(VLOOKUP(ACOMPANHAMENTO_05[[#This Row],[MAT]],FUNCIONARIOS[],3,FALSE),"")</f>
        <v/>
      </c>
      <c r="E364" s="28" t="str">
        <f>IFERROR(VLOOKUP(ACOMPANHAMENTO_05[[#This Row],[MAT]],FUNCIONARIOS[],4,FALSE),"")</f>
        <v/>
      </c>
      <c r="F364" s="8"/>
      <c r="G364" s="7"/>
      <c r="H364" s="28" t="str">
        <f>IFERROR(VLOOKUP(ACOMPANHAMENTO_05[[#This Row],[COD.S]],TABELA_PRODUÇÃO[[COD]:[SERVIÇOS]],3,FALSE),"")</f>
        <v/>
      </c>
      <c r="I364" s="28" t="str">
        <f>IFERROR(VLOOKUP(ACOMPANHAMENTO_05[[#This Row],[COD.S]],TABELA_PRODUÇÃO[[COD]:[UND.]],4,FALSE),"")</f>
        <v/>
      </c>
      <c r="J364" s="141"/>
      <c r="K364" s="58"/>
      <c r="L364" s="9"/>
      <c r="M36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6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6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64" s="140">
        <f>ACOMPANHAMENTO_05[[#This Row],[QUANT]]</f>
        <v>0</v>
      </c>
    </row>
    <row r="365" spans="2:16" x14ac:dyDescent="0.25">
      <c r="B365" s="140" t="str">
        <f>IF(ACOMPANHAMENTO_05[[#This Row],[MAT]]="","",COUNTA($C$8:C365))</f>
        <v/>
      </c>
      <c r="C365" s="3"/>
      <c r="D365" s="28" t="str">
        <f>IFERROR(VLOOKUP(ACOMPANHAMENTO_05[[#This Row],[MAT]],FUNCIONARIOS[],3,FALSE),"")</f>
        <v/>
      </c>
      <c r="E365" s="28" t="str">
        <f>IFERROR(VLOOKUP(ACOMPANHAMENTO_05[[#This Row],[MAT]],FUNCIONARIOS[],4,FALSE),"")</f>
        <v/>
      </c>
      <c r="F365" s="8"/>
      <c r="G365" s="7"/>
      <c r="H365" s="28" t="str">
        <f>IFERROR(VLOOKUP(ACOMPANHAMENTO_05[[#This Row],[COD.S]],TABELA_PRODUÇÃO[[COD]:[SERVIÇOS]],3,FALSE),"")</f>
        <v/>
      </c>
      <c r="I365" s="28" t="str">
        <f>IFERROR(VLOOKUP(ACOMPANHAMENTO_05[[#This Row],[COD.S]],TABELA_PRODUÇÃO[[COD]:[UND.]],4,FALSE),"")</f>
        <v/>
      </c>
      <c r="J365" s="141"/>
      <c r="K365" s="58"/>
      <c r="L365" s="9"/>
      <c r="M36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6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6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65" s="140">
        <f>ACOMPANHAMENTO_05[[#This Row],[QUANT]]</f>
        <v>0</v>
      </c>
    </row>
    <row r="366" spans="2:16" x14ac:dyDescent="0.25">
      <c r="B366" s="140" t="str">
        <f>IF(ACOMPANHAMENTO_05[[#This Row],[MAT]]="","",COUNTA($C$8:C366))</f>
        <v/>
      </c>
      <c r="C366" s="3"/>
      <c r="D366" s="28" t="str">
        <f>IFERROR(VLOOKUP(ACOMPANHAMENTO_05[[#This Row],[MAT]],FUNCIONARIOS[],3,FALSE),"")</f>
        <v/>
      </c>
      <c r="E366" s="28" t="str">
        <f>IFERROR(VLOOKUP(ACOMPANHAMENTO_05[[#This Row],[MAT]],FUNCIONARIOS[],4,FALSE),"")</f>
        <v/>
      </c>
      <c r="F366" s="8"/>
      <c r="G366" s="7"/>
      <c r="H366" s="28" t="str">
        <f>IFERROR(VLOOKUP(ACOMPANHAMENTO_05[[#This Row],[COD.S]],TABELA_PRODUÇÃO[[COD]:[SERVIÇOS]],3,FALSE),"")</f>
        <v/>
      </c>
      <c r="I366" s="28" t="str">
        <f>IFERROR(VLOOKUP(ACOMPANHAMENTO_05[[#This Row],[COD.S]],TABELA_PRODUÇÃO[[COD]:[UND.]],4,FALSE),"")</f>
        <v/>
      </c>
      <c r="J366" s="141"/>
      <c r="K366" s="58"/>
      <c r="L366" s="9"/>
      <c r="M36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6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6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66" s="140">
        <f>ACOMPANHAMENTO_05[[#This Row],[QUANT]]</f>
        <v>0</v>
      </c>
    </row>
    <row r="367" spans="2:16" x14ac:dyDescent="0.25">
      <c r="B367" s="140" t="str">
        <f>IF(ACOMPANHAMENTO_05[[#This Row],[MAT]]="","",COUNTA($C$8:C367))</f>
        <v/>
      </c>
      <c r="C367" s="3"/>
      <c r="D367" s="28" t="str">
        <f>IFERROR(VLOOKUP(ACOMPANHAMENTO_05[[#This Row],[MAT]],FUNCIONARIOS[],3,FALSE),"")</f>
        <v/>
      </c>
      <c r="E367" s="28" t="str">
        <f>IFERROR(VLOOKUP(ACOMPANHAMENTO_05[[#This Row],[MAT]],FUNCIONARIOS[],4,FALSE),"")</f>
        <v/>
      </c>
      <c r="F367" s="8"/>
      <c r="G367" s="7"/>
      <c r="H367" s="28" t="str">
        <f>IFERROR(VLOOKUP(ACOMPANHAMENTO_05[[#This Row],[COD.S]],TABELA_PRODUÇÃO[[COD]:[SERVIÇOS]],3,FALSE),"")</f>
        <v/>
      </c>
      <c r="I367" s="28" t="str">
        <f>IFERROR(VLOOKUP(ACOMPANHAMENTO_05[[#This Row],[COD.S]],TABELA_PRODUÇÃO[[COD]:[UND.]],4,FALSE),"")</f>
        <v/>
      </c>
      <c r="J367" s="141"/>
      <c r="K367" s="58"/>
      <c r="L367" s="9"/>
      <c r="M36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6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6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67" s="140">
        <f>ACOMPANHAMENTO_05[[#This Row],[QUANT]]</f>
        <v>0</v>
      </c>
    </row>
    <row r="368" spans="2:16" x14ac:dyDescent="0.25">
      <c r="B368" s="140" t="str">
        <f>IF(ACOMPANHAMENTO_05[[#This Row],[MAT]]="","",COUNTA($C$8:C368))</f>
        <v/>
      </c>
      <c r="C368" s="3"/>
      <c r="D368" s="28" t="str">
        <f>IFERROR(VLOOKUP(ACOMPANHAMENTO_05[[#This Row],[MAT]],FUNCIONARIOS[],3,FALSE),"")</f>
        <v/>
      </c>
      <c r="E368" s="28" t="str">
        <f>IFERROR(VLOOKUP(ACOMPANHAMENTO_05[[#This Row],[MAT]],FUNCIONARIOS[],4,FALSE),"")</f>
        <v/>
      </c>
      <c r="F368" s="8"/>
      <c r="G368" s="7"/>
      <c r="H368" s="28" t="str">
        <f>IFERROR(VLOOKUP(ACOMPANHAMENTO_05[[#This Row],[COD.S]],TABELA_PRODUÇÃO[[COD]:[SERVIÇOS]],3,FALSE),"")</f>
        <v/>
      </c>
      <c r="I368" s="28" t="str">
        <f>IFERROR(VLOOKUP(ACOMPANHAMENTO_05[[#This Row],[COD.S]],TABELA_PRODUÇÃO[[COD]:[UND.]],4,FALSE),"")</f>
        <v/>
      </c>
      <c r="J368" s="141"/>
      <c r="K368" s="58"/>
      <c r="L368" s="9"/>
      <c r="M36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6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6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68" s="140">
        <f>ACOMPANHAMENTO_05[[#This Row],[QUANT]]</f>
        <v>0</v>
      </c>
    </row>
    <row r="369" spans="2:16" x14ac:dyDescent="0.25">
      <c r="B369" s="140" t="str">
        <f>IF(ACOMPANHAMENTO_05[[#This Row],[MAT]]="","",COUNTA($C$8:C369))</f>
        <v/>
      </c>
      <c r="C369" s="3"/>
      <c r="D369" s="28" t="str">
        <f>IFERROR(VLOOKUP(ACOMPANHAMENTO_05[[#This Row],[MAT]],FUNCIONARIOS[],3,FALSE),"")</f>
        <v/>
      </c>
      <c r="E369" s="28" t="str">
        <f>IFERROR(VLOOKUP(ACOMPANHAMENTO_05[[#This Row],[MAT]],FUNCIONARIOS[],4,FALSE),"")</f>
        <v/>
      </c>
      <c r="F369" s="8"/>
      <c r="G369" s="7"/>
      <c r="H369" s="28" t="str">
        <f>IFERROR(VLOOKUP(ACOMPANHAMENTO_05[[#This Row],[COD.S]],TABELA_PRODUÇÃO[[COD]:[SERVIÇOS]],3,FALSE),"")</f>
        <v/>
      </c>
      <c r="I369" s="28" t="str">
        <f>IFERROR(VLOOKUP(ACOMPANHAMENTO_05[[#This Row],[COD.S]],TABELA_PRODUÇÃO[[COD]:[UND.]],4,FALSE),"")</f>
        <v/>
      </c>
      <c r="J369" s="141"/>
      <c r="K369" s="58"/>
      <c r="L369" s="9"/>
      <c r="M36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6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6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69" s="140">
        <f>ACOMPANHAMENTO_05[[#This Row],[QUANT]]</f>
        <v>0</v>
      </c>
    </row>
    <row r="370" spans="2:16" x14ac:dyDescent="0.25">
      <c r="B370" s="140" t="str">
        <f>IF(ACOMPANHAMENTO_05[[#This Row],[MAT]]="","",COUNTA($C$8:C370))</f>
        <v/>
      </c>
      <c r="C370" s="3"/>
      <c r="D370" s="28" t="str">
        <f>IFERROR(VLOOKUP(ACOMPANHAMENTO_05[[#This Row],[MAT]],FUNCIONARIOS[],3,FALSE),"")</f>
        <v/>
      </c>
      <c r="E370" s="28" t="str">
        <f>IFERROR(VLOOKUP(ACOMPANHAMENTO_05[[#This Row],[MAT]],FUNCIONARIOS[],4,FALSE),"")</f>
        <v/>
      </c>
      <c r="F370" s="8"/>
      <c r="G370" s="7"/>
      <c r="H370" s="28" t="str">
        <f>IFERROR(VLOOKUP(ACOMPANHAMENTO_05[[#This Row],[COD.S]],TABELA_PRODUÇÃO[[COD]:[SERVIÇOS]],3,FALSE),"")</f>
        <v/>
      </c>
      <c r="I370" s="28" t="str">
        <f>IFERROR(VLOOKUP(ACOMPANHAMENTO_05[[#This Row],[COD.S]],TABELA_PRODUÇÃO[[COD]:[UND.]],4,FALSE),"")</f>
        <v/>
      </c>
      <c r="J370" s="141"/>
      <c r="K370" s="58"/>
      <c r="L370" s="9"/>
      <c r="M37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7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7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70" s="140">
        <f>ACOMPANHAMENTO_05[[#This Row],[QUANT]]</f>
        <v>0</v>
      </c>
    </row>
    <row r="371" spans="2:16" x14ac:dyDescent="0.25">
      <c r="B371" s="140" t="str">
        <f>IF(ACOMPANHAMENTO_05[[#This Row],[MAT]]="","",COUNTA($C$8:C371))</f>
        <v/>
      </c>
      <c r="C371" s="3"/>
      <c r="D371" s="28" t="str">
        <f>IFERROR(VLOOKUP(ACOMPANHAMENTO_05[[#This Row],[MAT]],FUNCIONARIOS[],3,FALSE),"")</f>
        <v/>
      </c>
      <c r="E371" s="28" t="str">
        <f>IFERROR(VLOOKUP(ACOMPANHAMENTO_05[[#This Row],[MAT]],FUNCIONARIOS[],4,FALSE),"")</f>
        <v/>
      </c>
      <c r="F371" s="8"/>
      <c r="G371" s="7"/>
      <c r="H371" s="28" t="str">
        <f>IFERROR(VLOOKUP(ACOMPANHAMENTO_05[[#This Row],[COD.S]],TABELA_PRODUÇÃO[[COD]:[SERVIÇOS]],3,FALSE),"")</f>
        <v/>
      </c>
      <c r="I371" s="28" t="str">
        <f>IFERROR(VLOOKUP(ACOMPANHAMENTO_05[[#This Row],[COD.S]],TABELA_PRODUÇÃO[[COD]:[UND.]],4,FALSE),"")</f>
        <v/>
      </c>
      <c r="J371" s="141"/>
      <c r="K371" s="58"/>
      <c r="L371" s="9"/>
      <c r="M37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7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7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71" s="140">
        <f>ACOMPANHAMENTO_05[[#This Row],[QUANT]]</f>
        <v>0</v>
      </c>
    </row>
    <row r="372" spans="2:16" x14ac:dyDescent="0.25">
      <c r="B372" s="140" t="str">
        <f>IF(ACOMPANHAMENTO_05[[#This Row],[MAT]]="","",COUNTA($C$8:C372))</f>
        <v/>
      </c>
      <c r="C372" s="3"/>
      <c r="D372" s="28" t="str">
        <f>IFERROR(VLOOKUP(ACOMPANHAMENTO_05[[#This Row],[MAT]],FUNCIONARIOS[],3,FALSE),"")</f>
        <v/>
      </c>
      <c r="E372" s="28" t="str">
        <f>IFERROR(VLOOKUP(ACOMPANHAMENTO_05[[#This Row],[MAT]],FUNCIONARIOS[],4,FALSE),"")</f>
        <v/>
      </c>
      <c r="F372" s="8"/>
      <c r="G372" s="7"/>
      <c r="H372" s="28" t="str">
        <f>IFERROR(VLOOKUP(ACOMPANHAMENTO_05[[#This Row],[COD.S]],TABELA_PRODUÇÃO[[COD]:[SERVIÇOS]],3,FALSE),"")</f>
        <v/>
      </c>
      <c r="I372" s="28" t="str">
        <f>IFERROR(VLOOKUP(ACOMPANHAMENTO_05[[#This Row],[COD.S]],TABELA_PRODUÇÃO[[COD]:[UND.]],4,FALSE),"")</f>
        <v/>
      </c>
      <c r="J372" s="141"/>
      <c r="K372" s="58"/>
      <c r="L372" s="9"/>
      <c r="M37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7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7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72" s="140">
        <f>ACOMPANHAMENTO_05[[#This Row],[QUANT]]</f>
        <v>0</v>
      </c>
    </row>
    <row r="373" spans="2:16" x14ac:dyDescent="0.25">
      <c r="B373" s="140" t="str">
        <f>IF(ACOMPANHAMENTO_05[[#This Row],[MAT]]="","",COUNTA($C$8:C373))</f>
        <v/>
      </c>
      <c r="C373" s="3"/>
      <c r="D373" s="28" t="str">
        <f>IFERROR(VLOOKUP(ACOMPANHAMENTO_05[[#This Row],[MAT]],FUNCIONARIOS[],3,FALSE),"")</f>
        <v/>
      </c>
      <c r="E373" s="28" t="str">
        <f>IFERROR(VLOOKUP(ACOMPANHAMENTO_05[[#This Row],[MAT]],FUNCIONARIOS[],4,FALSE),"")</f>
        <v/>
      </c>
      <c r="F373" s="8"/>
      <c r="G373" s="7"/>
      <c r="H373" s="28" t="str">
        <f>IFERROR(VLOOKUP(ACOMPANHAMENTO_05[[#This Row],[COD.S]],TABELA_PRODUÇÃO[[COD]:[SERVIÇOS]],3,FALSE),"")</f>
        <v/>
      </c>
      <c r="I373" s="28" t="str">
        <f>IFERROR(VLOOKUP(ACOMPANHAMENTO_05[[#This Row],[COD.S]],TABELA_PRODUÇÃO[[COD]:[UND.]],4,FALSE),"")</f>
        <v/>
      </c>
      <c r="J373" s="141"/>
      <c r="K373" s="58"/>
      <c r="L373" s="9"/>
      <c r="M37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7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7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73" s="140">
        <f>ACOMPANHAMENTO_05[[#This Row],[QUANT]]</f>
        <v>0</v>
      </c>
    </row>
    <row r="374" spans="2:16" x14ac:dyDescent="0.25">
      <c r="B374" s="140" t="str">
        <f>IF(ACOMPANHAMENTO_05[[#This Row],[MAT]]="","",COUNTA($C$8:C374))</f>
        <v/>
      </c>
      <c r="C374" s="3"/>
      <c r="D374" s="28" t="str">
        <f>IFERROR(VLOOKUP(ACOMPANHAMENTO_05[[#This Row],[MAT]],FUNCIONARIOS[],3,FALSE),"")</f>
        <v/>
      </c>
      <c r="E374" s="28" t="str">
        <f>IFERROR(VLOOKUP(ACOMPANHAMENTO_05[[#This Row],[MAT]],FUNCIONARIOS[],4,FALSE),"")</f>
        <v/>
      </c>
      <c r="F374" s="8"/>
      <c r="G374" s="7"/>
      <c r="H374" s="28" t="str">
        <f>IFERROR(VLOOKUP(ACOMPANHAMENTO_05[[#This Row],[COD.S]],TABELA_PRODUÇÃO[[COD]:[SERVIÇOS]],3,FALSE),"")</f>
        <v/>
      </c>
      <c r="I374" s="28" t="str">
        <f>IFERROR(VLOOKUP(ACOMPANHAMENTO_05[[#This Row],[COD.S]],TABELA_PRODUÇÃO[[COD]:[UND.]],4,FALSE),"")</f>
        <v/>
      </c>
      <c r="J374" s="141"/>
      <c r="K374" s="58"/>
      <c r="L374" s="9"/>
      <c r="M37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7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7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74" s="140">
        <f>ACOMPANHAMENTO_05[[#This Row],[QUANT]]</f>
        <v>0</v>
      </c>
    </row>
    <row r="375" spans="2:16" x14ac:dyDescent="0.25">
      <c r="B375" s="140" t="str">
        <f>IF(ACOMPANHAMENTO_05[[#This Row],[MAT]]="","",COUNTA($C$8:C375))</f>
        <v/>
      </c>
      <c r="C375" s="3"/>
      <c r="D375" s="28" t="str">
        <f>IFERROR(VLOOKUP(ACOMPANHAMENTO_05[[#This Row],[MAT]],FUNCIONARIOS[],3,FALSE),"")</f>
        <v/>
      </c>
      <c r="E375" s="28" t="str">
        <f>IFERROR(VLOOKUP(ACOMPANHAMENTO_05[[#This Row],[MAT]],FUNCIONARIOS[],4,FALSE),"")</f>
        <v/>
      </c>
      <c r="F375" s="8"/>
      <c r="G375" s="7"/>
      <c r="H375" s="28" t="str">
        <f>IFERROR(VLOOKUP(ACOMPANHAMENTO_05[[#This Row],[COD.S]],TABELA_PRODUÇÃO[[COD]:[SERVIÇOS]],3,FALSE),"")</f>
        <v/>
      </c>
      <c r="I375" s="28" t="str">
        <f>IFERROR(VLOOKUP(ACOMPANHAMENTO_05[[#This Row],[COD.S]],TABELA_PRODUÇÃO[[COD]:[UND.]],4,FALSE),"")</f>
        <v/>
      </c>
      <c r="J375" s="141"/>
      <c r="K375" s="58"/>
      <c r="L375" s="9"/>
      <c r="M37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7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7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75" s="140">
        <f>ACOMPANHAMENTO_05[[#This Row],[QUANT]]</f>
        <v>0</v>
      </c>
    </row>
    <row r="376" spans="2:16" x14ac:dyDescent="0.25">
      <c r="B376" s="140" t="str">
        <f>IF(ACOMPANHAMENTO_05[[#This Row],[MAT]]="","",COUNTA($C$8:C376))</f>
        <v/>
      </c>
      <c r="C376" s="3"/>
      <c r="D376" s="28" t="str">
        <f>IFERROR(VLOOKUP(ACOMPANHAMENTO_05[[#This Row],[MAT]],FUNCIONARIOS[],3,FALSE),"")</f>
        <v/>
      </c>
      <c r="E376" s="28" t="str">
        <f>IFERROR(VLOOKUP(ACOMPANHAMENTO_05[[#This Row],[MAT]],FUNCIONARIOS[],4,FALSE),"")</f>
        <v/>
      </c>
      <c r="F376" s="8"/>
      <c r="G376" s="7"/>
      <c r="H376" s="28" t="str">
        <f>IFERROR(VLOOKUP(ACOMPANHAMENTO_05[[#This Row],[COD.S]],TABELA_PRODUÇÃO[[COD]:[SERVIÇOS]],3,FALSE),"")</f>
        <v/>
      </c>
      <c r="I376" s="28" t="str">
        <f>IFERROR(VLOOKUP(ACOMPANHAMENTO_05[[#This Row],[COD.S]],TABELA_PRODUÇÃO[[COD]:[UND.]],4,FALSE),"")</f>
        <v/>
      </c>
      <c r="J376" s="141"/>
      <c r="K376" s="58"/>
      <c r="L376" s="9"/>
      <c r="M37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7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7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76" s="140">
        <f>ACOMPANHAMENTO_05[[#This Row],[QUANT]]</f>
        <v>0</v>
      </c>
    </row>
    <row r="377" spans="2:16" x14ac:dyDescent="0.25">
      <c r="B377" s="140" t="str">
        <f>IF(ACOMPANHAMENTO_05[[#This Row],[MAT]]="","",COUNTA($C$8:C377))</f>
        <v/>
      </c>
      <c r="C377" s="3"/>
      <c r="D377" s="28" t="str">
        <f>IFERROR(VLOOKUP(ACOMPANHAMENTO_05[[#This Row],[MAT]],FUNCIONARIOS[],3,FALSE),"")</f>
        <v/>
      </c>
      <c r="E377" s="28" t="str">
        <f>IFERROR(VLOOKUP(ACOMPANHAMENTO_05[[#This Row],[MAT]],FUNCIONARIOS[],4,FALSE),"")</f>
        <v/>
      </c>
      <c r="F377" s="8"/>
      <c r="G377" s="7"/>
      <c r="H377" s="28" t="str">
        <f>IFERROR(VLOOKUP(ACOMPANHAMENTO_05[[#This Row],[COD.S]],TABELA_PRODUÇÃO[[COD]:[SERVIÇOS]],3,FALSE),"")</f>
        <v/>
      </c>
      <c r="I377" s="28" t="str">
        <f>IFERROR(VLOOKUP(ACOMPANHAMENTO_05[[#This Row],[COD.S]],TABELA_PRODUÇÃO[[COD]:[UND.]],4,FALSE),"")</f>
        <v/>
      </c>
      <c r="J377" s="141"/>
      <c r="K377" s="58"/>
      <c r="L377" s="9"/>
      <c r="M37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7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7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77" s="140">
        <f>ACOMPANHAMENTO_05[[#This Row],[QUANT]]</f>
        <v>0</v>
      </c>
    </row>
    <row r="378" spans="2:16" x14ac:dyDescent="0.25">
      <c r="B378" s="140" t="str">
        <f>IF(ACOMPANHAMENTO_05[[#This Row],[MAT]]="","",COUNTA($C$8:C378))</f>
        <v/>
      </c>
      <c r="C378" s="3"/>
      <c r="D378" s="28" t="str">
        <f>IFERROR(VLOOKUP(ACOMPANHAMENTO_05[[#This Row],[MAT]],FUNCIONARIOS[],3,FALSE),"")</f>
        <v/>
      </c>
      <c r="E378" s="28" t="str">
        <f>IFERROR(VLOOKUP(ACOMPANHAMENTO_05[[#This Row],[MAT]],FUNCIONARIOS[],4,FALSE),"")</f>
        <v/>
      </c>
      <c r="F378" s="8"/>
      <c r="G378" s="7"/>
      <c r="H378" s="28" t="str">
        <f>IFERROR(VLOOKUP(ACOMPANHAMENTO_05[[#This Row],[COD.S]],TABELA_PRODUÇÃO[[COD]:[SERVIÇOS]],3,FALSE),"")</f>
        <v/>
      </c>
      <c r="I378" s="28" t="str">
        <f>IFERROR(VLOOKUP(ACOMPANHAMENTO_05[[#This Row],[COD.S]],TABELA_PRODUÇÃO[[COD]:[UND.]],4,FALSE),"")</f>
        <v/>
      </c>
      <c r="J378" s="141"/>
      <c r="K378" s="58"/>
      <c r="L378" s="9"/>
      <c r="M37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7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7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78" s="140">
        <f>ACOMPANHAMENTO_05[[#This Row],[QUANT]]</f>
        <v>0</v>
      </c>
    </row>
    <row r="379" spans="2:16" x14ac:dyDescent="0.25">
      <c r="B379" s="140" t="str">
        <f>IF(ACOMPANHAMENTO_05[[#This Row],[MAT]]="","",COUNTA($C$8:C379))</f>
        <v/>
      </c>
      <c r="C379" s="3"/>
      <c r="D379" s="28" t="str">
        <f>IFERROR(VLOOKUP(ACOMPANHAMENTO_05[[#This Row],[MAT]],FUNCIONARIOS[],3,FALSE),"")</f>
        <v/>
      </c>
      <c r="E379" s="28" t="str">
        <f>IFERROR(VLOOKUP(ACOMPANHAMENTO_05[[#This Row],[MAT]],FUNCIONARIOS[],4,FALSE),"")</f>
        <v/>
      </c>
      <c r="F379" s="8"/>
      <c r="G379" s="7"/>
      <c r="H379" s="28" t="str">
        <f>IFERROR(VLOOKUP(ACOMPANHAMENTO_05[[#This Row],[COD.S]],TABELA_PRODUÇÃO[[COD]:[SERVIÇOS]],3,FALSE),"")</f>
        <v/>
      </c>
      <c r="I379" s="28" t="str">
        <f>IFERROR(VLOOKUP(ACOMPANHAMENTO_05[[#This Row],[COD.S]],TABELA_PRODUÇÃO[[COD]:[UND.]],4,FALSE),"")</f>
        <v/>
      </c>
      <c r="J379" s="141"/>
      <c r="K379" s="58"/>
      <c r="L379" s="9"/>
      <c r="M37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7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7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79" s="140">
        <f>ACOMPANHAMENTO_05[[#This Row],[QUANT]]</f>
        <v>0</v>
      </c>
    </row>
    <row r="380" spans="2:16" x14ac:dyDescent="0.25">
      <c r="B380" s="140" t="str">
        <f>IF(ACOMPANHAMENTO_05[[#This Row],[MAT]]="","",COUNTA($C$8:C380))</f>
        <v/>
      </c>
      <c r="C380" s="3"/>
      <c r="D380" s="28" t="str">
        <f>IFERROR(VLOOKUP(ACOMPANHAMENTO_05[[#This Row],[MAT]],FUNCIONARIOS[],3,FALSE),"")</f>
        <v/>
      </c>
      <c r="E380" s="28" t="str">
        <f>IFERROR(VLOOKUP(ACOMPANHAMENTO_05[[#This Row],[MAT]],FUNCIONARIOS[],4,FALSE),"")</f>
        <v/>
      </c>
      <c r="F380" s="8"/>
      <c r="G380" s="7"/>
      <c r="H380" s="28" t="str">
        <f>IFERROR(VLOOKUP(ACOMPANHAMENTO_05[[#This Row],[COD.S]],TABELA_PRODUÇÃO[[COD]:[SERVIÇOS]],3,FALSE),"")</f>
        <v/>
      </c>
      <c r="I380" s="28" t="str">
        <f>IFERROR(VLOOKUP(ACOMPANHAMENTO_05[[#This Row],[COD.S]],TABELA_PRODUÇÃO[[COD]:[UND.]],4,FALSE),"")</f>
        <v/>
      </c>
      <c r="J380" s="141"/>
      <c r="K380" s="58"/>
      <c r="L380" s="9"/>
      <c r="M38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8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8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80" s="140">
        <f>ACOMPANHAMENTO_05[[#This Row],[QUANT]]</f>
        <v>0</v>
      </c>
    </row>
    <row r="381" spans="2:16" x14ac:dyDescent="0.25">
      <c r="B381" s="140" t="str">
        <f>IF(ACOMPANHAMENTO_05[[#This Row],[MAT]]="","",COUNTA($C$8:C381))</f>
        <v/>
      </c>
      <c r="C381" s="3"/>
      <c r="D381" s="28" t="str">
        <f>IFERROR(VLOOKUP(ACOMPANHAMENTO_05[[#This Row],[MAT]],FUNCIONARIOS[],3,FALSE),"")</f>
        <v/>
      </c>
      <c r="E381" s="28" t="str">
        <f>IFERROR(VLOOKUP(ACOMPANHAMENTO_05[[#This Row],[MAT]],FUNCIONARIOS[],4,FALSE),"")</f>
        <v/>
      </c>
      <c r="F381" s="8"/>
      <c r="G381" s="7"/>
      <c r="H381" s="28" t="str">
        <f>IFERROR(VLOOKUP(ACOMPANHAMENTO_05[[#This Row],[COD.S]],TABELA_PRODUÇÃO[[COD]:[SERVIÇOS]],3,FALSE),"")</f>
        <v/>
      </c>
      <c r="I381" s="28" t="str">
        <f>IFERROR(VLOOKUP(ACOMPANHAMENTO_05[[#This Row],[COD.S]],TABELA_PRODUÇÃO[[COD]:[UND.]],4,FALSE),"")</f>
        <v/>
      </c>
      <c r="J381" s="141"/>
      <c r="K381" s="58"/>
      <c r="L381" s="9"/>
      <c r="M38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8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8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81" s="140">
        <f>ACOMPANHAMENTO_05[[#This Row],[QUANT]]</f>
        <v>0</v>
      </c>
    </row>
    <row r="382" spans="2:16" x14ac:dyDescent="0.25">
      <c r="B382" s="140" t="str">
        <f>IF(ACOMPANHAMENTO_05[[#This Row],[MAT]]="","",COUNTA($C$8:C382))</f>
        <v/>
      </c>
      <c r="C382" s="3"/>
      <c r="D382" s="28" t="str">
        <f>IFERROR(VLOOKUP(ACOMPANHAMENTO_05[[#This Row],[MAT]],FUNCIONARIOS[],3,FALSE),"")</f>
        <v/>
      </c>
      <c r="E382" s="28" t="str">
        <f>IFERROR(VLOOKUP(ACOMPANHAMENTO_05[[#This Row],[MAT]],FUNCIONARIOS[],4,FALSE),"")</f>
        <v/>
      </c>
      <c r="F382" s="8"/>
      <c r="G382" s="7"/>
      <c r="H382" s="28" t="str">
        <f>IFERROR(VLOOKUP(ACOMPANHAMENTO_05[[#This Row],[COD.S]],TABELA_PRODUÇÃO[[COD]:[SERVIÇOS]],3,FALSE),"")</f>
        <v/>
      </c>
      <c r="I382" s="28" t="str">
        <f>IFERROR(VLOOKUP(ACOMPANHAMENTO_05[[#This Row],[COD.S]],TABELA_PRODUÇÃO[[COD]:[UND.]],4,FALSE),"")</f>
        <v/>
      </c>
      <c r="J382" s="141"/>
      <c r="K382" s="58"/>
      <c r="L382" s="9"/>
      <c r="M38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8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8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82" s="140">
        <f>ACOMPANHAMENTO_05[[#This Row],[QUANT]]</f>
        <v>0</v>
      </c>
    </row>
    <row r="383" spans="2:16" x14ac:dyDescent="0.25">
      <c r="B383" s="140" t="str">
        <f>IF(ACOMPANHAMENTO_05[[#This Row],[MAT]]="","",COUNTA($C$8:C383))</f>
        <v/>
      </c>
      <c r="C383" s="3"/>
      <c r="D383" s="28" t="str">
        <f>IFERROR(VLOOKUP(ACOMPANHAMENTO_05[[#This Row],[MAT]],FUNCIONARIOS[],3,FALSE),"")</f>
        <v/>
      </c>
      <c r="E383" s="28" t="str">
        <f>IFERROR(VLOOKUP(ACOMPANHAMENTO_05[[#This Row],[MAT]],FUNCIONARIOS[],4,FALSE),"")</f>
        <v/>
      </c>
      <c r="F383" s="8"/>
      <c r="G383" s="7"/>
      <c r="H383" s="28" t="str">
        <f>IFERROR(VLOOKUP(ACOMPANHAMENTO_05[[#This Row],[COD.S]],TABELA_PRODUÇÃO[[COD]:[SERVIÇOS]],3,FALSE),"")</f>
        <v/>
      </c>
      <c r="I383" s="28" t="str">
        <f>IFERROR(VLOOKUP(ACOMPANHAMENTO_05[[#This Row],[COD.S]],TABELA_PRODUÇÃO[[COD]:[UND.]],4,FALSE),"")</f>
        <v/>
      </c>
      <c r="J383" s="141"/>
      <c r="K383" s="58"/>
      <c r="L383" s="9"/>
      <c r="M38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8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8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83" s="140">
        <f>ACOMPANHAMENTO_05[[#This Row],[QUANT]]</f>
        <v>0</v>
      </c>
    </row>
    <row r="384" spans="2:16" x14ac:dyDescent="0.25">
      <c r="B384" s="140" t="str">
        <f>IF(ACOMPANHAMENTO_05[[#This Row],[MAT]]="","",COUNTA($C$8:C384))</f>
        <v/>
      </c>
      <c r="C384" s="3"/>
      <c r="D384" s="28" t="str">
        <f>IFERROR(VLOOKUP(ACOMPANHAMENTO_05[[#This Row],[MAT]],FUNCIONARIOS[],3,FALSE),"")</f>
        <v/>
      </c>
      <c r="E384" s="28" t="str">
        <f>IFERROR(VLOOKUP(ACOMPANHAMENTO_05[[#This Row],[MAT]],FUNCIONARIOS[],4,FALSE),"")</f>
        <v/>
      </c>
      <c r="F384" s="8"/>
      <c r="G384" s="7"/>
      <c r="H384" s="28" t="str">
        <f>IFERROR(VLOOKUP(ACOMPANHAMENTO_05[[#This Row],[COD.S]],TABELA_PRODUÇÃO[[COD]:[SERVIÇOS]],3,FALSE),"")</f>
        <v/>
      </c>
      <c r="I384" s="28" t="str">
        <f>IFERROR(VLOOKUP(ACOMPANHAMENTO_05[[#This Row],[COD.S]],TABELA_PRODUÇÃO[[COD]:[UND.]],4,FALSE),"")</f>
        <v/>
      </c>
      <c r="J384" s="141"/>
      <c r="K384" s="58"/>
      <c r="L384" s="9"/>
      <c r="M38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8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8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84" s="140">
        <f>ACOMPANHAMENTO_05[[#This Row],[QUANT]]</f>
        <v>0</v>
      </c>
    </row>
    <row r="385" spans="2:16" x14ac:dyDescent="0.25">
      <c r="B385" s="140" t="str">
        <f>IF(ACOMPANHAMENTO_05[[#This Row],[MAT]]="","",COUNTA($C$8:C385))</f>
        <v/>
      </c>
      <c r="C385" s="3"/>
      <c r="D385" s="28" t="str">
        <f>IFERROR(VLOOKUP(ACOMPANHAMENTO_05[[#This Row],[MAT]],FUNCIONARIOS[],3,FALSE),"")</f>
        <v/>
      </c>
      <c r="E385" s="28" t="str">
        <f>IFERROR(VLOOKUP(ACOMPANHAMENTO_05[[#This Row],[MAT]],FUNCIONARIOS[],4,FALSE),"")</f>
        <v/>
      </c>
      <c r="F385" s="8"/>
      <c r="G385" s="7"/>
      <c r="H385" s="28" t="str">
        <f>IFERROR(VLOOKUP(ACOMPANHAMENTO_05[[#This Row],[COD.S]],TABELA_PRODUÇÃO[[COD]:[SERVIÇOS]],3,FALSE),"")</f>
        <v/>
      </c>
      <c r="I385" s="28" t="str">
        <f>IFERROR(VLOOKUP(ACOMPANHAMENTO_05[[#This Row],[COD.S]],TABELA_PRODUÇÃO[[COD]:[UND.]],4,FALSE),"")</f>
        <v/>
      </c>
      <c r="J385" s="141"/>
      <c r="K385" s="58"/>
      <c r="L385" s="9"/>
      <c r="M38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8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8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85" s="140">
        <f>ACOMPANHAMENTO_05[[#This Row],[QUANT]]</f>
        <v>0</v>
      </c>
    </row>
    <row r="386" spans="2:16" x14ac:dyDescent="0.25">
      <c r="B386" s="140" t="str">
        <f>IF(ACOMPANHAMENTO_05[[#This Row],[MAT]]="","",COUNTA($C$8:C386))</f>
        <v/>
      </c>
      <c r="C386" s="3"/>
      <c r="D386" s="28" t="str">
        <f>IFERROR(VLOOKUP(ACOMPANHAMENTO_05[[#This Row],[MAT]],FUNCIONARIOS[],3,FALSE),"")</f>
        <v/>
      </c>
      <c r="E386" s="28" t="str">
        <f>IFERROR(VLOOKUP(ACOMPANHAMENTO_05[[#This Row],[MAT]],FUNCIONARIOS[],4,FALSE),"")</f>
        <v/>
      </c>
      <c r="F386" s="8"/>
      <c r="G386" s="7"/>
      <c r="H386" s="28" t="str">
        <f>IFERROR(VLOOKUP(ACOMPANHAMENTO_05[[#This Row],[COD.S]],TABELA_PRODUÇÃO[[COD]:[SERVIÇOS]],3,FALSE),"")</f>
        <v/>
      </c>
      <c r="I386" s="28" t="str">
        <f>IFERROR(VLOOKUP(ACOMPANHAMENTO_05[[#This Row],[COD.S]],TABELA_PRODUÇÃO[[COD]:[UND.]],4,FALSE),"")</f>
        <v/>
      </c>
      <c r="J386" s="141"/>
      <c r="K386" s="58"/>
      <c r="L386" s="9"/>
      <c r="M38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8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8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86" s="140">
        <f>ACOMPANHAMENTO_05[[#This Row],[QUANT]]</f>
        <v>0</v>
      </c>
    </row>
    <row r="387" spans="2:16" x14ac:dyDescent="0.25">
      <c r="B387" s="140" t="str">
        <f>IF(ACOMPANHAMENTO_05[[#This Row],[MAT]]="","",COUNTA($C$8:C387))</f>
        <v/>
      </c>
      <c r="C387" s="3"/>
      <c r="D387" s="28" t="str">
        <f>IFERROR(VLOOKUP(ACOMPANHAMENTO_05[[#This Row],[MAT]],FUNCIONARIOS[],3,FALSE),"")</f>
        <v/>
      </c>
      <c r="E387" s="28" t="str">
        <f>IFERROR(VLOOKUP(ACOMPANHAMENTO_05[[#This Row],[MAT]],FUNCIONARIOS[],4,FALSE),"")</f>
        <v/>
      </c>
      <c r="F387" s="8"/>
      <c r="G387" s="7"/>
      <c r="H387" s="28" t="str">
        <f>IFERROR(VLOOKUP(ACOMPANHAMENTO_05[[#This Row],[COD.S]],TABELA_PRODUÇÃO[[COD]:[SERVIÇOS]],3,FALSE),"")</f>
        <v/>
      </c>
      <c r="I387" s="28" t="str">
        <f>IFERROR(VLOOKUP(ACOMPANHAMENTO_05[[#This Row],[COD.S]],TABELA_PRODUÇÃO[[COD]:[UND.]],4,FALSE),"")</f>
        <v/>
      </c>
      <c r="J387" s="141"/>
      <c r="K387" s="58"/>
      <c r="L387" s="9"/>
      <c r="M38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8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8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87" s="140">
        <f>ACOMPANHAMENTO_05[[#This Row],[QUANT]]</f>
        <v>0</v>
      </c>
    </row>
    <row r="388" spans="2:16" x14ac:dyDescent="0.25">
      <c r="B388" s="140" t="str">
        <f>IF(ACOMPANHAMENTO_05[[#This Row],[MAT]]="","",COUNTA($C$8:C388))</f>
        <v/>
      </c>
      <c r="C388" s="3"/>
      <c r="D388" s="28" t="str">
        <f>IFERROR(VLOOKUP(ACOMPANHAMENTO_05[[#This Row],[MAT]],FUNCIONARIOS[],3,FALSE),"")</f>
        <v/>
      </c>
      <c r="E388" s="28" t="str">
        <f>IFERROR(VLOOKUP(ACOMPANHAMENTO_05[[#This Row],[MAT]],FUNCIONARIOS[],4,FALSE),"")</f>
        <v/>
      </c>
      <c r="F388" s="8"/>
      <c r="G388" s="7"/>
      <c r="H388" s="28" t="str">
        <f>IFERROR(VLOOKUP(ACOMPANHAMENTO_05[[#This Row],[COD.S]],TABELA_PRODUÇÃO[[COD]:[SERVIÇOS]],3,FALSE),"")</f>
        <v/>
      </c>
      <c r="I388" s="28" t="str">
        <f>IFERROR(VLOOKUP(ACOMPANHAMENTO_05[[#This Row],[COD.S]],TABELA_PRODUÇÃO[[COD]:[UND.]],4,FALSE),"")</f>
        <v/>
      </c>
      <c r="J388" s="141"/>
      <c r="K388" s="58"/>
      <c r="L388" s="9"/>
      <c r="M38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8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8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88" s="140">
        <f>ACOMPANHAMENTO_05[[#This Row],[QUANT]]</f>
        <v>0</v>
      </c>
    </row>
    <row r="389" spans="2:16" x14ac:dyDescent="0.25">
      <c r="B389" s="140" t="str">
        <f>IF(ACOMPANHAMENTO_05[[#This Row],[MAT]]="","",COUNTA($C$8:C389))</f>
        <v/>
      </c>
      <c r="C389" s="3"/>
      <c r="D389" s="28" t="str">
        <f>IFERROR(VLOOKUP(ACOMPANHAMENTO_05[[#This Row],[MAT]],FUNCIONARIOS[],3,FALSE),"")</f>
        <v/>
      </c>
      <c r="E389" s="28" t="str">
        <f>IFERROR(VLOOKUP(ACOMPANHAMENTO_05[[#This Row],[MAT]],FUNCIONARIOS[],4,FALSE),"")</f>
        <v/>
      </c>
      <c r="F389" s="8"/>
      <c r="G389" s="7"/>
      <c r="H389" s="28" t="str">
        <f>IFERROR(VLOOKUP(ACOMPANHAMENTO_05[[#This Row],[COD.S]],TABELA_PRODUÇÃO[[COD]:[SERVIÇOS]],3,FALSE),"")</f>
        <v/>
      </c>
      <c r="I389" s="28" t="str">
        <f>IFERROR(VLOOKUP(ACOMPANHAMENTO_05[[#This Row],[COD.S]],TABELA_PRODUÇÃO[[COD]:[UND.]],4,FALSE),"")</f>
        <v/>
      </c>
      <c r="J389" s="141"/>
      <c r="K389" s="58"/>
      <c r="L389" s="9"/>
      <c r="M38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8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8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89" s="140">
        <f>ACOMPANHAMENTO_05[[#This Row],[QUANT]]</f>
        <v>0</v>
      </c>
    </row>
    <row r="390" spans="2:16" x14ac:dyDescent="0.25">
      <c r="B390" s="140" t="str">
        <f>IF(ACOMPANHAMENTO_05[[#This Row],[MAT]]="","",COUNTA($C$8:C390))</f>
        <v/>
      </c>
      <c r="C390" s="3"/>
      <c r="D390" s="28" t="str">
        <f>IFERROR(VLOOKUP(ACOMPANHAMENTO_05[[#This Row],[MAT]],FUNCIONARIOS[],3,FALSE),"")</f>
        <v/>
      </c>
      <c r="E390" s="28" t="str">
        <f>IFERROR(VLOOKUP(ACOMPANHAMENTO_05[[#This Row],[MAT]],FUNCIONARIOS[],4,FALSE),"")</f>
        <v/>
      </c>
      <c r="F390" s="8"/>
      <c r="G390" s="7"/>
      <c r="H390" s="28" t="str">
        <f>IFERROR(VLOOKUP(ACOMPANHAMENTO_05[[#This Row],[COD.S]],TABELA_PRODUÇÃO[[COD]:[SERVIÇOS]],3,FALSE),"")</f>
        <v/>
      </c>
      <c r="I390" s="28" t="str">
        <f>IFERROR(VLOOKUP(ACOMPANHAMENTO_05[[#This Row],[COD.S]],TABELA_PRODUÇÃO[[COD]:[UND.]],4,FALSE),"")</f>
        <v/>
      </c>
      <c r="J390" s="141"/>
      <c r="K390" s="58"/>
      <c r="L390" s="9"/>
      <c r="M39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9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9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90" s="140">
        <f>ACOMPANHAMENTO_05[[#This Row],[QUANT]]</f>
        <v>0</v>
      </c>
    </row>
    <row r="391" spans="2:16" x14ac:dyDescent="0.25">
      <c r="B391" s="140" t="str">
        <f>IF(ACOMPANHAMENTO_05[[#This Row],[MAT]]="","",COUNTA($C$8:C391))</f>
        <v/>
      </c>
      <c r="C391" s="3"/>
      <c r="D391" s="28" t="str">
        <f>IFERROR(VLOOKUP(ACOMPANHAMENTO_05[[#This Row],[MAT]],FUNCIONARIOS[],3,FALSE),"")</f>
        <v/>
      </c>
      <c r="E391" s="28" t="str">
        <f>IFERROR(VLOOKUP(ACOMPANHAMENTO_05[[#This Row],[MAT]],FUNCIONARIOS[],4,FALSE),"")</f>
        <v/>
      </c>
      <c r="F391" s="8"/>
      <c r="G391" s="7"/>
      <c r="H391" s="28" t="str">
        <f>IFERROR(VLOOKUP(ACOMPANHAMENTO_05[[#This Row],[COD.S]],TABELA_PRODUÇÃO[[COD]:[SERVIÇOS]],3,FALSE),"")</f>
        <v/>
      </c>
      <c r="I391" s="28" t="str">
        <f>IFERROR(VLOOKUP(ACOMPANHAMENTO_05[[#This Row],[COD.S]],TABELA_PRODUÇÃO[[COD]:[UND.]],4,FALSE),"")</f>
        <v/>
      </c>
      <c r="J391" s="141"/>
      <c r="K391" s="58"/>
      <c r="L391" s="9"/>
      <c r="M39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9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9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91" s="140">
        <f>ACOMPANHAMENTO_05[[#This Row],[QUANT]]</f>
        <v>0</v>
      </c>
    </row>
    <row r="392" spans="2:16" x14ac:dyDescent="0.25">
      <c r="B392" s="140" t="str">
        <f>IF(ACOMPANHAMENTO_05[[#This Row],[MAT]]="","",COUNTA($C$8:C392))</f>
        <v/>
      </c>
      <c r="C392" s="3"/>
      <c r="D392" s="28" t="str">
        <f>IFERROR(VLOOKUP(ACOMPANHAMENTO_05[[#This Row],[MAT]],FUNCIONARIOS[],3,FALSE),"")</f>
        <v/>
      </c>
      <c r="E392" s="28" t="str">
        <f>IFERROR(VLOOKUP(ACOMPANHAMENTO_05[[#This Row],[MAT]],FUNCIONARIOS[],4,FALSE),"")</f>
        <v/>
      </c>
      <c r="F392" s="8"/>
      <c r="G392" s="7"/>
      <c r="H392" s="28" t="str">
        <f>IFERROR(VLOOKUP(ACOMPANHAMENTO_05[[#This Row],[COD.S]],TABELA_PRODUÇÃO[[COD]:[SERVIÇOS]],3,FALSE),"")</f>
        <v/>
      </c>
      <c r="I392" s="28" t="str">
        <f>IFERROR(VLOOKUP(ACOMPANHAMENTO_05[[#This Row],[COD.S]],TABELA_PRODUÇÃO[[COD]:[UND.]],4,FALSE),"")</f>
        <v/>
      </c>
      <c r="J392" s="141"/>
      <c r="K392" s="58"/>
      <c r="L392" s="9"/>
      <c r="M39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9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9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92" s="140">
        <f>ACOMPANHAMENTO_05[[#This Row],[QUANT]]</f>
        <v>0</v>
      </c>
    </row>
    <row r="393" spans="2:16" x14ac:dyDescent="0.25">
      <c r="B393" s="140" t="str">
        <f>IF(ACOMPANHAMENTO_05[[#This Row],[MAT]]="","",COUNTA($C$8:C393))</f>
        <v/>
      </c>
      <c r="C393" s="3"/>
      <c r="D393" s="28" t="str">
        <f>IFERROR(VLOOKUP(ACOMPANHAMENTO_05[[#This Row],[MAT]],FUNCIONARIOS[],3,FALSE),"")</f>
        <v/>
      </c>
      <c r="E393" s="28" t="str">
        <f>IFERROR(VLOOKUP(ACOMPANHAMENTO_05[[#This Row],[MAT]],FUNCIONARIOS[],4,FALSE),"")</f>
        <v/>
      </c>
      <c r="F393" s="8"/>
      <c r="G393" s="7"/>
      <c r="H393" s="28" t="str">
        <f>IFERROR(VLOOKUP(ACOMPANHAMENTO_05[[#This Row],[COD.S]],TABELA_PRODUÇÃO[[COD]:[SERVIÇOS]],3,FALSE),"")</f>
        <v/>
      </c>
      <c r="I393" s="28" t="str">
        <f>IFERROR(VLOOKUP(ACOMPANHAMENTO_05[[#This Row],[COD.S]],TABELA_PRODUÇÃO[[COD]:[UND.]],4,FALSE),"")</f>
        <v/>
      </c>
      <c r="J393" s="141"/>
      <c r="K393" s="58"/>
      <c r="L393" s="9"/>
      <c r="M39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9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9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93" s="140">
        <f>ACOMPANHAMENTO_05[[#This Row],[QUANT]]</f>
        <v>0</v>
      </c>
    </row>
    <row r="394" spans="2:16" x14ac:dyDescent="0.25">
      <c r="B394" s="140" t="str">
        <f>IF(ACOMPANHAMENTO_05[[#This Row],[MAT]]="","",COUNTA($C$8:C394))</f>
        <v/>
      </c>
      <c r="C394" s="3"/>
      <c r="D394" s="28" t="str">
        <f>IFERROR(VLOOKUP(ACOMPANHAMENTO_05[[#This Row],[MAT]],FUNCIONARIOS[],3,FALSE),"")</f>
        <v/>
      </c>
      <c r="E394" s="28" t="str">
        <f>IFERROR(VLOOKUP(ACOMPANHAMENTO_05[[#This Row],[MAT]],FUNCIONARIOS[],4,FALSE),"")</f>
        <v/>
      </c>
      <c r="F394" s="8"/>
      <c r="G394" s="7"/>
      <c r="H394" s="28" t="str">
        <f>IFERROR(VLOOKUP(ACOMPANHAMENTO_05[[#This Row],[COD.S]],TABELA_PRODUÇÃO[[COD]:[SERVIÇOS]],3,FALSE),"")</f>
        <v/>
      </c>
      <c r="I394" s="28" t="str">
        <f>IFERROR(VLOOKUP(ACOMPANHAMENTO_05[[#This Row],[COD.S]],TABELA_PRODUÇÃO[[COD]:[UND.]],4,FALSE),"")</f>
        <v/>
      </c>
      <c r="J394" s="141"/>
      <c r="K394" s="58"/>
      <c r="L394" s="9"/>
      <c r="M39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9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9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94" s="140">
        <f>ACOMPANHAMENTO_05[[#This Row],[QUANT]]</f>
        <v>0</v>
      </c>
    </row>
    <row r="395" spans="2:16" x14ac:dyDescent="0.25">
      <c r="B395" s="140" t="str">
        <f>IF(ACOMPANHAMENTO_05[[#This Row],[MAT]]="","",COUNTA($C$8:C395))</f>
        <v/>
      </c>
      <c r="C395" s="3"/>
      <c r="D395" s="28" t="str">
        <f>IFERROR(VLOOKUP(ACOMPANHAMENTO_05[[#This Row],[MAT]],FUNCIONARIOS[],3,FALSE),"")</f>
        <v/>
      </c>
      <c r="E395" s="28" t="str">
        <f>IFERROR(VLOOKUP(ACOMPANHAMENTO_05[[#This Row],[MAT]],FUNCIONARIOS[],4,FALSE),"")</f>
        <v/>
      </c>
      <c r="F395" s="8"/>
      <c r="G395" s="7"/>
      <c r="H395" s="28" t="str">
        <f>IFERROR(VLOOKUP(ACOMPANHAMENTO_05[[#This Row],[COD.S]],TABELA_PRODUÇÃO[[COD]:[SERVIÇOS]],3,FALSE),"")</f>
        <v/>
      </c>
      <c r="I395" s="28" t="str">
        <f>IFERROR(VLOOKUP(ACOMPANHAMENTO_05[[#This Row],[COD.S]],TABELA_PRODUÇÃO[[COD]:[UND.]],4,FALSE),"")</f>
        <v/>
      </c>
      <c r="J395" s="141"/>
      <c r="K395" s="58"/>
      <c r="L395" s="9"/>
      <c r="M39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9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9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95" s="140">
        <f>ACOMPANHAMENTO_05[[#This Row],[QUANT]]</f>
        <v>0</v>
      </c>
    </row>
    <row r="396" spans="2:16" x14ac:dyDescent="0.25">
      <c r="B396" s="140" t="str">
        <f>IF(ACOMPANHAMENTO_05[[#This Row],[MAT]]="","",COUNTA($C$8:C396))</f>
        <v/>
      </c>
      <c r="C396" s="3"/>
      <c r="D396" s="28" t="str">
        <f>IFERROR(VLOOKUP(ACOMPANHAMENTO_05[[#This Row],[MAT]],FUNCIONARIOS[],3,FALSE),"")</f>
        <v/>
      </c>
      <c r="E396" s="28" t="str">
        <f>IFERROR(VLOOKUP(ACOMPANHAMENTO_05[[#This Row],[MAT]],FUNCIONARIOS[],4,FALSE),"")</f>
        <v/>
      </c>
      <c r="F396" s="8"/>
      <c r="G396" s="7"/>
      <c r="H396" s="28" t="str">
        <f>IFERROR(VLOOKUP(ACOMPANHAMENTO_05[[#This Row],[COD.S]],TABELA_PRODUÇÃO[[COD]:[SERVIÇOS]],3,FALSE),"")</f>
        <v/>
      </c>
      <c r="I396" s="28" t="str">
        <f>IFERROR(VLOOKUP(ACOMPANHAMENTO_05[[#This Row],[COD.S]],TABELA_PRODUÇÃO[[COD]:[UND.]],4,FALSE),"")</f>
        <v/>
      </c>
      <c r="J396" s="141"/>
      <c r="K396" s="58"/>
      <c r="L396" s="9"/>
      <c r="M39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9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9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96" s="140">
        <f>ACOMPANHAMENTO_05[[#This Row],[QUANT]]</f>
        <v>0</v>
      </c>
    </row>
    <row r="397" spans="2:16" x14ac:dyDescent="0.25">
      <c r="B397" s="140" t="str">
        <f>IF(ACOMPANHAMENTO_05[[#This Row],[MAT]]="","",COUNTA($C$8:C397))</f>
        <v/>
      </c>
      <c r="C397" s="3"/>
      <c r="D397" s="28" t="str">
        <f>IFERROR(VLOOKUP(ACOMPANHAMENTO_05[[#This Row],[MAT]],FUNCIONARIOS[],3,FALSE),"")</f>
        <v/>
      </c>
      <c r="E397" s="28" t="str">
        <f>IFERROR(VLOOKUP(ACOMPANHAMENTO_05[[#This Row],[MAT]],FUNCIONARIOS[],4,FALSE),"")</f>
        <v/>
      </c>
      <c r="F397" s="8"/>
      <c r="G397" s="7"/>
      <c r="H397" s="28" t="str">
        <f>IFERROR(VLOOKUP(ACOMPANHAMENTO_05[[#This Row],[COD.S]],TABELA_PRODUÇÃO[[COD]:[SERVIÇOS]],3,FALSE),"")</f>
        <v/>
      </c>
      <c r="I397" s="28" t="str">
        <f>IFERROR(VLOOKUP(ACOMPANHAMENTO_05[[#This Row],[COD.S]],TABELA_PRODUÇÃO[[COD]:[UND.]],4,FALSE),"")</f>
        <v/>
      </c>
      <c r="J397" s="141"/>
      <c r="K397" s="58"/>
      <c r="L397" s="9"/>
      <c r="M39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9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9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97" s="140">
        <f>ACOMPANHAMENTO_05[[#This Row],[QUANT]]</f>
        <v>0</v>
      </c>
    </row>
    <row r="398" spans="2:16" x14ac:dyDescent="0.25">
      <c r="B398" s="140" t="str">
        <f>IF(ACOMPANHAMENTO_05[[#This Row],[MAT]]="","",COUNTA($C$8:C398))</f>
        <v/>
      </c>
      <c r="C398" s="3"/>
      <c r="D398" s="28" t="str">
        <f>IFERROR(VLOOKUP(ACOMPANHAMENTO_05[[#This Row],[MAT]],FUNCIONARIOS[],3,FALSE),"")</f>
        <v/>
      </c>
      <c r="E398" s="28" t="str">
        <f>IFERROR(VLOOKUP(ACOMPANHAMENTO_05[[#This Row],[MAT]],FUNCIONARIOS[],4,FALSE),"")</f>
        <v/>
      </c>
      <c r="F398" s="8"/>
      <c r="G398" s="7"/>
      <c r="H398" s="28" t="str">
        <f>IFERROR(VLOOKUP(ACOMPANHAMENTO_05[[#This Row],[COD.S]],TABELA_PRODUÇÃO[[COD]:[SERVIÇOS]],3,FALSE),"")</f>
        <v/>
      </c>
      <c r="I398" s="28" t="str">
        <f>IFERROR(VLOOKUP(ACOMPANHAMENTO_05[[#This Row],[COD.S]],TABELA_PRODUÇÃO[[COD]:[UND.]],4,FALSE),"")</f>
        <v/>
      </c>
      <c r="J398" s="141"/>
      <c r="K398" s="58"/>
      <c r="L398" s="9"/>
      <c r="M39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9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9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98" s="140">
        <f>ACOMPANHAMENTO_05[[#This Row],[QUANT]]</f>
        <v>0</v>
      </c>
    </row>
    <row r="399" spans="2:16" x14ac:dyDescent="0.25">
      <c r="B399" s="140" t="str">
        <f>IF(ACOMPANHAMENTO_05[[#This Row],[MAT]]="","",COUNTA($C$8:C399))</f>
        <v/>
      </c>
      <c r="C399" s="3"/>
      <c r="D399" s="28" t="str">
        <f>IFERROR(VLOOKUP(ACOMPANHAMENTO_05[[#This Row],[MAT]],FUNCIONARIOS[],3,FALSE),"")</f>
        <v/>
      </c>
      <c r="E399" s="28" t="str">
        <f>IFERROR(VLOOKUP(ACOMPANHAMENTO_05[[#This Row],[MAT]],FUNCIONARIOS[],4,FALSE),"")</f>
        <v/>
      </c>
      <c r="F399" s="8"/>
      <c r="G399" s="7"/>
      <c r="H399" s="28" t="str">
        <f>IFERROR(VLOOKUP(ACOMPANHAMENTO_05[[#This Row],[COD.S]],TABELA_PRODUÇÃO[[COD]:[SERVIÇOS]],3,FALSE),"")</f>
        <v/>
      </c>
      <c r="I399" s="28" t="str">
        <f>IFERROR(VLOOKUP(ACOMPANHAMENTO_05[[#This Row],[COD.S]],TABELA_PRODUÇÃO[[COD]:[UND.]],4,FALSE),"")</f>
        <v/>
      </c>
      <c r="J399" s="141"/>
      <c r="K399" s="58"/>
      <c r="L399" s="9"/>
      <c r="M39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39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39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399" s="140">
        <f>ACOMPANHAMENTO_05[[#This Row],[QUANT]]</f>
        <v>0</v>
      </c>
    </row>
    <row r="400" spans="2:16" x14ac:dyDescent="0.25">
      <c r="B400" s="140" t="str">
        <f>IF(ACOMPANHAMENTO_05[[#This Row],[MAT]]="","",COUNTA($C$8:C400))</f>
        <v/>
      </c>
      <c r="C400" s="3"/>
      <c r="D400" s="28" t="str">
        <f>IFERROR(VLOOKUP(ACOMPANHAMENTO_05[[#This Row],[MAT]],FUNCIONARIOS[],3,FALSE),"")</f>
        <v/>
      </c>
      <c r="E400" s="28" t="str">
        <f>IFERROR(VLOOKUP(ACOMPANHAMENTO_05[[#This Row],[MAT]],FUNCIONARIOS[],4,FALSE),"")</f>
        <v/>
      </c>
      <c r="F400" s="8"/>
      <c r="G400" s="7"/>
      <c r="H400" s="28" t="str">
        <f>IFERROR(VLOOKUP(ACOMPANHAMENTO_05[[#This Row],[COD.S]],TABELA_PRODUÇÃO[[COD]:[SERVIÇOS]],3,FALSE),"")</f>
        <v/>
      </c>
      <c r="I400" s="28" t="str">
        <f>IFERROR(VLOOKUP(ACOMPANHAMENTO_05[[#This Row],[COD.S]],TABELA_PRODUÇÃO[[COD]:[UND.]],4,FALSE),"")</f>
        <v/>
      </c>
      <c r="J400" s="141"/>
      <c r="K400" s="58"/>
      <c r="L400" s="9"/>
      <c r="M40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0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0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00" s="140">
        <f>ACOMPANHAMENTO_05[[#This Row],[QUANT]]</f>
        <v>0</v>
      </c>
    </row>
    <row r="401" spans="2:16" x14ac:dyDescent="0.25">
      <c r="B401" s="140" t="str">
        <f>IF(ACOMPANHAMENTO_05[[#This Row],[MAT]]="","",COUNTA($C$8:C401))</f>
        <v/>
      </c>
      <c r="C401" s="3"/>
      <c r="D401" s="28" t="str">
        <f>IFERROR(VLOOKUP(ACOMPANHAMENTO_05[[#This Row],[MAT]],FUNCIONARIOS[],3,FALSE),"")</f>
        <v/>
      </c>
      <c r="E401" s="28" t="str">
        <f>IFERROR(VLOOKUP(ACOMPANHAMENTO_05[[#This Row],[MAT]],FUNCIONARIOS[],4,FALSE),"")</f>
        <v/>
      </c>
      <c r="F401" s="8"/>
      <c r="G401" s="7"/>
      <c r="H401" s="28" t="str">
        <f>IFERROR(VLOOKUP(ACOMPANHAMENTO_05[[#This Row],[COD.S]],TABELA_PRODUÇÃO[[COD]:[SERVIÇOS]],3,FALSE),"")</f>
        <v/>
      </c>
      <c r="I401" s="28" t="str">
        <f>IFERROR(VLOOKUP(ACOMPANHAMENTO_05[[#This Row],[COD.S]],TABELA_PRODUÇÃO[[COD]:[UND.]],4,FALSE),"")</f>
        <v/>
      </c>
      <c r="J401" s="141"/>
      <c r="K401" s="58"/>
      <c r="L401" s="9"/>
      <c r="M40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0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0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01" s="140">
        <f>ACOMPANHAMENTO_05[[#This Row],[QUANT]]</f>
        <v>0</v>
      </c>
    </row>
    <row r="402" spans="2:16" x14ac:dyDescent="0.25">
      <c r="B402" s="140" t="str">
        <f>IF(ACOMPANHAMENTO_05[[#This Row],[MAT]]="","",COUNTA($C$8:C402))</f>
        <v/>
      </c>
      <c r="C402" s="3"/>
      <c r="D402" s="28" t="str">
        <f>IFERROR(VLOOKUP(ACOMPANHAMENTO_05[[#This Row],[MAT]],FUNCIONARIOS[],3,FALSE),"")</f>
        <v/>
      </c>
      <c r="E402" s="28" t="str">
        <f>IFERROR(VLOOKUP(ACOMPANHAMENTO_05[[#This Row],[MAT]],FUNCIONARIOS[],4,FALSE),"")</f>
        <v/>
      </c>
      <c r="F402" s="8"/>
      <c r="G402" s="7"/>
      <c r="H402" s="28" t="str">
        <f>IFERROR(VLOOKUP(ACOMPANHAMENTO_05[[#This Row],[COD.S]],TABELA_PRODUÇÃO[[COD]:[SERVIÇOS]],3,FALSE),"")</f>
        <v/>
      </c>
      <c r="I402" s="28" t="str">
        <f>IFERROR(VLOOKUP(ACOMPANHAMENTO_05[[#This Row],[COD.S]],TABELA_PRODUÇÃO[[COD]:[UND.]],4,FALSE),"")</f>
        <v/>
      </c>
      <c r="J402" s="141"/>
      <c r="K402" s="58"/>
      <c r="L402" s="9"/>
      <c r="M40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0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0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02" s="140">
        <f>ACOMPANHAMENTO_05[[#This Row],[QUANT]]</f>
        <v>0</v>
      </c>
    </row>
    <row r="403" spans="2:16" x14ac:dyDescent="0.25">
      <c r="B403" s="140" t="str">
        <f>IF(ACOMPANHAMENTO_05[[#This Row],[MAT]]="","",COUNTA($C$8:C403))</f>
        <v/>
      </c>
      <c r="C403" s="3"/>
      <c r="D403" s="28" t="str">
        <f>IFERROR(VLOOKUP(ACOMPANHAMENTO_05[[#This Row],[MAT]],FUNCIONARIOS[],3,FALSE),"")</f>
        <v/>
      </c>
      <c r="E403" s="28" t="str">
        <f>IFERROR(VLOOKUP(ACOMPANHAMENTO_05[[#This Row],[MAT]],FUNCIONARIOS[],4,FALSE),"")</f>
        <v/>
      </c>
      <c r="F403" s="8"/>
      <c r="G403" s="7"/>
      <c r="H403" s="28" t="str">
        <f>IFERROR(VLOOKUP(ACOMPANHAMENTO_05[[#This Row],[COD.S]],TABELA_PRODUÇÃO[[COD]:[SERVIÇOS]],3,FALSE),"")</f>
        <v/>
      </c>
      <c r="I403" s="28" t="str">
        <f>IFERROR(VLOOKUP(ACOMPANHAMENTO_05[[#This Row],[COD.S]],TABELA_PRODUÇÃO[[COD]:[UND.]],4,FALSE),"")</f>
        <v/>
      </c>
      <c r="J403" s="141"/>
      <c r="K403" s="58"/>
      <c r="L403" s="9"/>
      <c r="M40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0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0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03" s="140">
        <f>ACOMPANHAMENTO_05[[#This Row],[QUANT]]</f>
        <v>0</v>
      </c>
    </row>
    <row r="404" spans="2:16" x14ac:dyDescent="0.25">
      <c r="B404" s="140" t="str">
        <f>IF(ACOMPANHAMENTO_05[[#This Row],[MAT]]="","",COUNTA($C$8:C404))</f>
        <v/>
      </c>
      <c r="C404" s="3"/>
      <c r="D404" s="28" t="str">
        <f>IFERROR(VLOOKUP(ACOMPANHAMENTO_05[[#This Row],[MAT]],FUNCIONARIOS[],3,FALSE),"")</f>
        <v/>
      </c>
      <c r="E404" s="28" t="str">
        <f>IFERROR(VLOOKUP(ACOMPANHAMENTO_05[[#This Row],[MAT]],FUNCIONARIOS[],4,FALSE),"")</f>
        <v/>
      </c>
      <c r="F404" s="8"/>
      <c r="G404" s="7"/>
      <c r="H404" s="28" t="str">
        <f>IFERROR(VLOOKUP(ACOMPANHAMENTO_05[[#This Row],[COD.S]],TABELA_PRODUÇÃO[[COD]:[SERVIÇOS]],3,FALSE),"")</f>
        <v/>
      </c>
      <c r="I404" s="28" t="str">
        <f>IFERROR(VLOOKUP(ACOMPANHAMENTO_05[[#This Row],[COD.S]],TABELA_PRODUÇÃO[[COD]:[UND.]],4,FALSE),"")</f>
        <v/>
      </c>
      <c r="J404" s="141"/>
      <c r="K404" s="58"/>
      <c r="L404" s="9"/>
      <c r="M40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0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0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04" s="140">
        <f>ACOMPANHAMENTO_05[[#This Row],[QUANT]]</f>
        <v>0</v>
      </c>
    </row>
    <row r="405" spans="2:16" x14ac:dyDescent="0.25">
      <c r="B405" s="140" t="str">
        <f>IF(ACOMPANHAMENTO_05[[#This Row],[MAT]]="","",COUNTA($C$8:C405))</f>
        <v/>
      </c>
      <c r="C405" s="3"/>
      <c r="D405" s="28" t="str">
        <f>IFERROR(VLOOKUP(ACOMPANHAMENTO_05[[#This Row],[MAT]],FUNCIONARIOS[],3,FALSE),"")</f>
        <v/>
      </c>
      <c r="E405" s="28" t="str">
        <f>IFERROR(VLOOKUP(ACOMPANHAMENTO_05[[#This Row],[MAT]],FUNCIONARIOS[],4,FALSE),"")</f>
        <v/>
      </c>
      <c r="F405" s="8"/>
      <c r="G405" s="7"/>
      <c r="H405" s="28" t="str">
        <f>IFERROR(VLOOKUP(ACOMPANHAMENTO_05[[#This Row],[COD.S]],TABELA_PRODUÇÃO[[COD]:[SERVIÇOS]],3,FALSE),"")</f>
        <v/>
      </c>
      <c r="I405" s="28" t="str">
        <f>IFERROR(VLOOKUP(ACOMPANHAMENTO_05[[#This Row],[COD.S]],TABELA_PRODUÇÃO[[COD]:[UND.]],4,FALSE),"")</f>
        <v/>
      </c>
      <c r="J405" s="141"/>
      <c r="K405" s="58"/>
      <c r="L405" s="9"/>
      <c r="M40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0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0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05" s="140">
        <f>ACOMPANHAMENTO_05[[#This Row],[QUANT]]</f>
        <v>0</v>
      </c>
    </row>
    <row r="406" spans="2:16" x14ac:dyDescent="0.25">
      <c r="B406" s="140" t="str">
        <f>IF(ACOMPANHAMENTO_05[[#This Row],[MAT]]="","",COUNTA($C$8:C406))</f>
        <v/>
      </c>
      <c r="C406" s="3"/>
      <c r="D406" s="28" t="str">
        <f>IFERROR(VLOOKUP(ACOMPANHAMENTO_05[[#This Row],[MAT]],FUNCIONARIOS[],3,FALSE),"")</f>
        <v/>
      </c>
      <c r="E406" s="28" t="str">
        <f>IFERROR(VLOOKUP(ACOMPANHAMENTO_05[[#This Row],[MAT]],FUNCIONARIOS[],4,FALSE),"")</f>
        <v/>
      </c>
      <c r="F406" s="8"/>
      <c r="G406" s="7"/>
      <c r="H406" s="28" t="str">
        <f>IFERROR(VLOOKUP(ACOMPANHAMENTO_05[[#This Row],[COD.S]],TABELA_PRODUÇÃO[[COD]:[SERVIÇOS]],3,FALSE),"")</f>
        <v/>
      </c>
      <c r="I406" s="28" t="str">
        <f>IFERROR(VLOOKUP(ACOMPANHAMENTO_05[[#This Row],[COD.S]],TABELA_PRODUÇÃO[[COD]:[UND.]],4,FALSE),"")</f>
        <v/>
      </c>
      <c r="J406" s="141"/>
      <c r="K406" s="58"/>
      <c r="L406" s="9"/>
      <c r="M40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0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0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06" s="140">
        <f>ACOMPANHAMENTO_05[[#This Row],[QUANT]]</f>
        <v>0</v>
      </c>
    </row>
    <row r="407" spans="2:16" x14ac:dyDescent="0.25">
      <c r="B407" s="140" t="str">
        <f>IF(ACOMPANHAMENTO_05[[#This Row],[MAT]]="","",COUNTA($C$8:C407))</f>
        <v/>
      </c>
      <c r="C407" s="3"/>
      <c r="D407" s="28" t="str">
        <f>IFERROR(VLOOKUP(ACOMPANHAMENTO_05[[#This Row],[MAT]],FUNCIONARIOS[],3,FALSE),"")</f>
        <v/>
      </c>
      <c r="E407" s="28" t="str">
        <f>IFERROR(VLOOKUP(ACOMPANHAMENTO_05[[#This Row],[MAT]],FUNCIONARIOS[],4,FALSE),"")</f>
        <v/>
      </c>
      <c r="F407" s="8"/>
      <c r="G407" s="7"/>
      <c r="H407" s="28" t="str">
        <f>IFERROR(VLOOKUP(ACOMPANHAMENTO_05[[#This Row],[COD.S]],TABELA_PRODUÇÃO[[COD]:[SERVIÇOS]],3,FALSE),"")</f>
        <v/>
      </c>
      <c r="I407" s="28" t="str">
        <f>IFERROR(VLOOKUP(ACOMPANHAMENTO_05[[#This Row],[COD.S]],TABELA_PRODUÇÃO[[COD]:[UND.]],4,FALSE),"")</f>
        <v/>
      </c>
      <c r="J407" s="141"/>
      <c r="K407" s="58"/>
      <c r="L407" s="9"/>
      <c r="M40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0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0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07" s="140">
        <f>ACOMPANHAMENTO_05[[#This Row],[QUANT]]</f>
        <v>0</v>
      </c>
    </row>
    <row r="408" spans="2:16" x14ac:dyDescent="0.25">
      <c r="B408" s="140" t="str">
        <f>IF(ACOMPANHAMENTO_05[[#This Row],[MAT]]="","",COUNTA($C$8:C408))</f>
        <v/>
      </c>
      <c r="C408" s="3"/>
      <c r="D408" s="28" t="str">
        <f>IFERROR(VLOOKUP(ACOMPANHAMENTO_05[[#This Row],[MAT]],FUNCIONARIOS[],3,FALSE),"")</f>
        <v/>
      </c>
      <c r="E408" s="28" t="str">
        <f>IFERROR(VLOOKUP(ACOMPANHAMENTO_05[[#This Row],[MAT]],FUNCIONARIOS[],4,FALSE),"")</f>
        <v/>
      </c>
      <c r="F408" s="8"/>
      <c r="G408" s="7"/>
      <c r="H408" s="28" t="str">
        <f>IFERROR(VLOOKUP(ACOMPANHAMENTO_05[[#This Row],[COD.S]],TABELA_PRODUÇÃO[[COD]:[SERVIÇOS]],3,FALSE),"")</f>
        <v/>
      </c>
      <c r="I408" s="28" t="str">
        <f>IFERROR(VLOOKUP(ACOMPANHAMENTO_05[[#This Row],[COD.S]],TABELA_PRODUÇÃO[[COD]:[UND.]],4,FALSE),"")</f>
        <v/>
      </c>
      <c r="J408" s="141"/>
      <c r="K408" s="58"/>
      <c r="L408" s="9"/>
      <c r="M40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0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0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08" s="140">
        <f>ACOMPANHAMENTO_05[[#This Row],[QUANT]]</f>
        <v>0</v>
      </c>
    </row>
    <row r="409" spans="2:16" x14ac:dyDescent="0.25">
      <c r="B409" s="140" t="str">
        <f>IF(ACOMPANHAMENTO_05[[#This Row],[MAT]]="","",COUNTA($C$8:C409))</f>
        <v/>
      </c>
      <c r="C409" s="3"/>
      <c r="D409" s="28" t="str">
        <f>IFERROR(VLOOKUP(ACOMPANHAMENTO_05[[#This Row],[MAT]],FUNCIONARIOS[],3,FALSE),"")</f>
        <v/>
      </c>
      <c r="E409" s="28" t="str">
        <f>IFERROR(VLOOKUP(ACOMPANHAMENTO_05[[#This Row],[MAT]],FUNCIONARIOS[],4,FALSE),"")</f>
        <v/>
      </c>
      <c r="F409" s="8"/>
      <c r="G409" s="7"/>
      <c r="H409" s="28" t="str">
        <f>IFERROR(VLOOKUP(ACOMPANHAMENTO_05[[#This Row],[COD.S]],TABELA_PRODUÇÃO[[COD]:[SERVIÇOS]],3,FALSE),"")</f>
        <v/>
      </c>
      <c r="I409" s="28" t="str">
        <f>IFERROR(VLOOKUP(ACOMPANHAMENTO_05[[#This Row],[COD.S]],TABELA_PRODUÇÃO[[COD]:[UND.]],4,FALSE),"")</f>
        <v/>
      </c>
      <c r="J409" s="141"/>
      <c r="K409" s="58"/>
      <c r="L409" s="9"/>
      <c r="M40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0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0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09" s="140">
        <f>ACOMPANHAMENTO_05[[#This Row],[QUANT]]</f>
        <v>0</v>
      </c>
    </row>
    <row r="410" spans="2:16" x14ac:dyDescent="0.25">
      <c r="B410" s="140" t="str">
        <f>IF(ACOMPANHAMENTO_05[[#This Row],[MAT]]="","",COUNTA($C$8:C410))</f>
        <v/>
      </c>
      <c r="C410" s="3"/>
      <c r="D410" s="28" t="str">
        <f>IFERROR(VLOOKUP(ACOMPANHAMENTO_05[[#This Row],[MAT]],FUNCIONARIOS[],3,FALSE),"")</f>
        <v/>
      </c>
      <c r="E410" s="28" t="str">
        <f>IFERROR(VLOOKUP(ACOMPANHAMENTO_05[[#This Row],[MAT]],FUNCIONARIOS[],4,FALSE),"")</f>
        <v/>
      </c>
      <c r="F410" s="8"/>
      <c r="G410" s="7"/>
      <c r="H410" s="28" t="str">
        <f>IFERROR(VLOOKUP(ACOMPANHAMENTO_05[[#This Row],[COD.S]],TABELA_PRODUÇÃO[[COD]:[SERVIÇOS]],3,FALSE),"")</f>
        <v/>
      </c>
      <c r="I410" s="28" t="str">
        <f>IFERROR(VLOOKUP(ACOMPANHAMENTO_05[[#This Row],[COD.S]],TABELA_PRODUÇÃO[[COD]:[UND.]],4,FALSE),"")</f>
        <v/>
      </c>
      <c r="J410" s="141"/>
      <c r="K410" s="58"/>
      <c r="L410" s="9"/>
      <c r="M41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1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1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10" s="140">
        <f>ACOMPANHAMENTO_05[[#This Row],[QUANT]]</f>
        <v>0</v>
      </c>
    </row>
    <row r="411" spans="2:16" x14ac:dyDescent="0.25">
      <c r="B411" s="140" t="str">
        <f>IF(ACOMPANHAMENTO_05[[#This Row],[MAT]]="","",COUNTA($C$8:C411))</f>
        <v/>
      </c>
      <c r="C411" s="3"/>
      <c r="D411" s="28" t="str">
        <f>IFERROR(VLOOKUP(ACOMPANHAMENTO_05[[#This Row],[MAT]],FUNCIONARIOS[],3,FALSE),"")</f>
        <v/>
      </c>
      <c r="E411" s="28" t="str">
        <f>IFERROR(VLOOKUP(ACOMPANHAMENTO_05[[#This Row],[MAT]],FUNCIONARIOS[],4,FALSE),"")</f>
        <v/>
      </c>
      <c r="F411" s="8"/>
      <c r="G411" s="7"/>
      <c r="H411" s="28" t="str">
        <f>IFERROR(VLOOKUP(ACOMPANHAMENTO_05[[#This Row],[COD.S]],TABELA_PRODUÇÃO[[COD]:[SERVIÇOS]],3,FALSE),"")</f>
        <v/>
      </c>
      <c r="I411" s="28" t="str">
        <f>IFERROR(VLOOKUP(ACOMPANHAMENTO_05[[#This Row],[COD.S]],TABELA_PRODUÇÃO[[COD]:[UND.]],4,FALSE),"")</f>
        <v/>
      </c>
      <c r="J411" s="141"/>
      <c r="K411" s="58"/>
      <c r="L411" s="9"/>
      <c r="M41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1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1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11" s="140">
        <f>ACOMPANHAMENTO_05[[#This Row],[QUANT]]</f>
        <v>0</v>
      </c>
    </row>
    <row r="412" spans="2:16" x14ac:dyDescent="0.25">
      <c r="B412" s="140" t="str">
        <f>IF(ACOMPANHAMENTO_05[[#This Row],[MAT]]="","",COUNTA($C$8:C412))</f>
        <v/>
      </c>
      <c r="C412" s="3"/>
      <c r="D412" s="28" t="str">
        <f>IFERROR(VLOOKUP(ACOMPANHAMENTO_05[[#This Row],[MAT]],FUNCIONARIOS[],3,FALSE),"")</f>
        <v/>
      </c>
      <c r="E412" s="28" t="str">
        <f>IFERROR(VLOOKUP(ACOMPANHAMENTO_05[[#This Row],[MAT]],FUNCIONARIOS[],4,FALSE),"")</f>
        <v/>
      </c>
      <c r="F412" s="8"/>
      <c r="G412" s="7"/>
      <c r="H412" s="28" t="str">
        <f>IFERROR(VLOOKUP(ACOMPANHAMENTO_05[[#This Row],[COD.S]],TABELA_PRODUÇÃO[[COD]:[SERVIÇOS]],3,FALSE),"")</f>
        <v/>
      </c>
      <c r="I412" s="28" t="str">
        <f>IFERROR(VLOOKUP(ACOMPANHAMENTO_05[[#This Row],[COD.S]],TABELA_PRODUÇÃO[[COD]:[UND.]],4,FALSE),"")</f>
        <v/>
      </c>
      <c r="J412" s="141"/>
      <c r="K412" s="58"/>
      <c r="L412" s="9"/>
      <c r="M41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1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1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12" s="140">
        <f>ACOMPANHAMENTO_05[[#This Row],[QUANT]]</f>
        <v>0</v>
      </c>
    </row>
    <row r="413" spans="2:16" x14ac:dyDescent="0.25">
      <c r="B413" s="140" t="str">
        <f>IF(ACOMPANHAMENTO_05[[#This Row],[MAT]]="","",COUNTA($C$8:C413))</f>
        <v/>
      </c>
      <c r="C413" s="3"/>
      <c r="D413" s="28" t="str">
        <f>IFERROR(VLOOKUP(ACOMPANHAMENTO_05[[#This Row],[MAT]],FUNCIONARIOS[],3,FALSE),"")</f>
        <v/>
      </c>
      <c r="E413" s="28" t="str">
        <f>IFERROR(VLOOKUP(ACOMPANHAMENTO_05[[#This Row],[MAT]],FUNCIONARIOS[],4,FALSE),"")</f>
        <v/>
      </c>
      <c r="F413" s="8"/>
      <c r="G413" s="7"/>
      <c r="H413" s="28" t="str">
        <f>IFERROR(VLOOKUP(ACOMPANHAMENTO_05[[#This Row],[COD.S]],TABELA_PRODUÇÃO[[COD]:[SERVIÇOS]],3,FALSE),"")</f>
        <v/>
      </c>
      <c r="I413" s="28" t="str">
        <f>IFERROR(VLOOKUP(ACOMPANHAMENTO_05[[#This Row],[COD.S]],TABELA_PRODUÇÃO[[COD]:[UND.]],4,FALSE),"")</f>
        <v/>
      </c>
      <c r="J413" s="141"/>
      <c r="K413" s="58"/>
      <c r="L413" s="9"/>
      <c r="M41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1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1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13" s="140">
        <f>ACOMPANHAMENTO_05[[#This Row],[QUANT]]</f>
        <v>0</v>
      </c>
    </row>
    <row r="414" spans="2:16" x14ac:dyDescent="0.25">
      <c r="B414" s="140" t="str">
        <f>IF(ACOMPANHAMENTO_05[[#This Row],[MAT]]="","",COUNTA($C$8:C414))</f>
        <v/>
      </c>
      <c r="C414" s="3"/>
      <c r="D414" s="28" t="str">
        <f>IFERROR(VLOOKUP(ACOMPANHAMENTO_05[[#This Row],[MAT]],FUNCIONARIOS[],3,FALSE),"")</f>
        <v/>
      </c>
      <c r="E414" s="28" t="str">
        <f>IFERROR(VLOOKUP(ACOMPANHAMENTO_05[[#This Row],[MAT]],FUNCIONARIOS[],4,FALSE),"")</f>
        <v/>
      </c>
      <c r="F414" s="8"/>
      <c r="G414" s="7"/>
      <c r="H414" s="28" t="str">
        <f>IFERROR(VLOOKUP(ACOMPANHAMENTO_05[[#This Row],[COD.S]],TABELA_PRODUÇÃO[[COD]:[SERVIÇOS]],3,FALSE),"")</f>
        <v/>
      </c>
      <c r="I414" s="28" t="str">
        <f>IFERROR(VLOOKUP(ACOMPANHAMENTO_05[[#This Row],[COD.S]],TABELA_PRODUÇÃO[[COD]:[UND.]],4,FALSE),"")</f>
        <v/>
      </c>
      <c r="J414" s="141"/>
      <c r="K414" s="58"/>
      <c r="L414" s="9"/>
      <c r="M41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1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1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14" s="140">
        <f>ACOMPANHAMENTO_05[[#This Row],[QUANT]]</f>
        <v>0</v>
      </c>
    </row>
    <row r="415" spans="2:16" x14ac:dyDescent="0.25">
      <c r="B415" s="140" t="str">
        <f>IF(ACOMPANHAMENTO_05[[#This Row],[MAT]]="","",COUNTA($C$8:C415))</f>
        <v/>
      </c>
      <c r="C415" s="3"/>
      <c r="D415" s="28" t="str">
        <f>IFERROR(VLOOKUP(ACOMPANHAMENTO_05[[#This Row],[MAT]],FUNCIONARIOS[],3,FALSE),"")</f>
        <v/>
      </c>
      <c r="E415" s="28" t="str">
        <f>IFERROR(VLOOKUP(ACOMPANHAMENTO_05[[#This Row],[MAT]],FUNCIONARIOS[],4,FALSE),"")</f>
        <v/>
      </c>
      <c r="F415" s="8"/>
      <c r="G415" s="7"/>
      <c r="H415" s="28" t="str">
        <f>IFERROR(VLOOKUP(ACOMPANHAMENTO_05[[#This Row],[COD.S]],TABELA_PRODUÇÃO[[COD]:[SERVIÇOS]],3,FALSE),"")</f>
        <v/>
      </c>
      <c r="I415" s="28" t="str">
        <f>IFERROR(VLOOKUP(ACOMPANHAMENTO_05[[#This Row],[COD.S]],TABELA_PRODUÇÃO[[COD]:[UND.]],4,FALSE),"")</f>
        <v/>
      </c>
      <c r="J415" s="141"/>
      <c r="K415" s="58"/>
      <c r="L415" s="9"/>
      <c r="M41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1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1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15" s="140">
        <f>ACOMPANHAMENTO_05[[#This Row],[QUANT]]</f>
        <v>0</v>
      </c>
    </row>
    <row r="416" spans="2:16" x14ac:dyDescent="0.25">
      <c r="B416" s="140" t="str">
        <f>IF(ACOMPANHAMENTO_05[[#This Row],[MAT]]="","",COUNTA($C$8:C416))</f>
        <v/>
      </c>
      <c r="C416" s="3"/>
      <c r="D416" s="28" t="str">
        <f>IFERROR(VLOOKUP(ACOMPANHAMENTO_05[[#This Row],[MAT]],FUNCIONARIOS[],3,FALSE),"")</f>
        <v/>
      </c>
      <c r="E416" s="28" t="str">
        <f>IFERROR(VLOOKUP(ACOMPANHAMENTO_05[[#This Row],[MAT]],FUNCIONARIOS[],4,FALSE),"")</f>
        <v/>
      </c>
      <c r="F416" s="8"/>
      <c r="G416" s="7"/>
      <c r="H416" s="28" t="str">
        <f>IFERROR(VLOOKUP(ACOMPANHAMENTO_05[[#This Row],[COD.S]],TABELA_PRODUÇÃO[[COD]:[SERVIÇOS]],3,FALSE),"")</f>
        <v/>
      </c>
      <c r="I416" s="28" t="str">
        <f>IFERROR(VLOOKUP(ACOMPANHAMENTO_05[[#This Row],[COD.S]],TABELA_PRODUÇÃO[[COD]:[UND.]],4,FALSE),"")</f>
        <v/>
      </c>
      <c r="J416" s="141"/>
      <c r="K416" s="58"/>
      <c r="L416" s="9"/>
      <c r="M41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1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1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16" s="140">
        <f>ACOMPANHAMENTO_05[[#This Row],[QUANT]]</f>
        <v>0</v>
      </c>
    </row>
    <row r="417" spans="2:16" x14ac:dyDescent="0.25">
      <c r="B417" s="140" t="str">
        <f>IF(ACOMPANHAMENTO_05[[#This Row],[MAT]]="","",COUNTA($C$8:C417))</f>
        <v/>
      </c>
      <c r="C417" s="3"/>
      <c r="D417" s="28" t="str">
        <f>IFERROR(VLOOKUP(ACOMPANHAMENTO_05[[#This Row],[MAT]],FUNCIONARIOS[],3,FALSE),"")</f>
        <v/>
      </c>
      <c r="E417" s="28" t="str">
        <f>IFERROR(VLOOKUP(ACOMPANHAMENTO_05[[#This Row],[MAT]],FUNCIONARIOS[],4,FALSE),"")</f>
        <v/>
      </c>
      <c r="F417" s="8"/>
      <c r="G417" s="7"/>
      <c r="H417" s="28" t="str">
        <f>IFERROR(VLOOKUP(ACOMPANHAMENTO_05[[#This Row],[COD.S]],TABELA_PRODUÇÃO[[COD]:[SERVIÇOS]],3,FALSE),"")</f>
        <v/>
      </c>
      <c r="I417" s="28" t="str">
        <f>IFERROR(VLOOKUP(ACOMPANHAMENTO_05[[#This Row],[COD.S]],TABELA_PRODUÇÃO[[COD]:[UND.]],4,FALSE),"")</f>
        <v/>
      </c>
      <c r="J417" s="141"/>
      <c r="K417" s="58"/>
      <c r="L417" s="9"/>
      <c r="M41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1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1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17" s="140">
        <f>ACOMPANHAMENTO_05[[#This Row],[QUANT]]</f>
        <v>0</v>
      </c>
    </row>
    <row r="418" spans="2:16" x14ac:dyDescent="0.25">
      <c r="B418" s="140" t="str">
        <f>IF(ACOMPANHAMENTO_05[[#This Row],[MAT]]="","",COUNTA($C$8:C418))</f>
        <v/>
      </c>
      <c r="C418" s="3"/>
      <c r="D418" s="28" t="str">
        <f>IFERROR(VLOOKUP(ACOMPANHAMENTO_05[[#This Row],[MAT]],FUNCIONARIOS[],3,FALSE),"")</f>
        <v/>
      </c>
      <c r="E418" s="28" t="str">
        <f>IFERROR(VLOOKUP(ACOMPANHAMENTO_05[[#This Row],[MAT]],FUNCIONARIOS[],4,FALSE),"")</f>
        <v/>
      </c>
      <c r="F418" s="8"/>
      <c r="G418" s="7"/>
      <c r="H418" s="28" t="str">
        <f>IFERROR(VLOOKUP(ACOMPANHAMENTO_05[[#This Row],[COD.S]],TABELA_PRODUÇÃO[[COD]:[SERVIÇOS]],3,FALSE),"")</f>
        <v/>
      </c>
      <c r="I418" s="28" t="str">
        <f>IFERROR(VLOOKUP(ACOMPANHAMENTO_05[[#This Row],[COD.S]],TABELA_PRODUÇÃO[[COD]:[UND.]],4,FALSE),"")</f>
        <v/>
      </c>
      <c r="J418" s="141"/>
      <c r="K418" s="58"/>
      <c r="L418" s="9"/>
      <c r="M41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1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1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18" s="140">
        <f>ACOMPANHAMENTO_05[[#This Row],[QUANT]]</f>
        <v>0</v>
      </c>
    </row>
    <row r="419" spans="2:16" x14ac:dyDescent="0.25">
      <c r="B419" s="140" t="str">
        <f>IF(ACOMPANHAMENTO_05[[#This Row],[MAT]]="","",COUNTA($C$8:C419))</f>
        <v/>
      </c>
      <c r="C419" s="3"/>
      <c r="D419" s="28" t="str">
        <f>IFERROR(VLOOKUP(ACOMPANHAMENTO_05[[#This Row],[MAT]],FUNCIONARIOS[],3,FALSE),"")</f>
        <v/>
      </c>
      <c r="E419" s="28" t="str">
        <f>IFERROR(VLOOKUP(ACOMPANHAMENTO_05[[#This Row],[MAT]],FUNCIONARIOS[],4,FALSE),"")</f>
        <v/>
      </c>
      <c r="F419" s="8"/>
      <c r="G419" s="7"/>
      <c r="H419" s="28" t="str">
        <f>IFERROR(VLOOKUP(ACOMPANHAMENTO_05[[#This Row],[COD.S]],TABELA_PRODUÇÃO[[COD]:[SERVIÇOS]],3,FALSE),"")</f>
        <v/>
      </c>
      <c r="I419" s="28" t="str">
        <f>IFERROR(VLOOKUP(ACOMPANHAMENTO_05[[#This Row],[COD.S]],TABELA_PRODUÇÃO[[COD]:[UND.]],4,FALSE),"")</f>
        <v/>
      </c>
      <c r="J419" s="141"/>
      <c r="K419" s="58"/>
      <c r="L419" s="9"/>
      <c r="M41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1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1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19" s="140">
        <f>ACOMPANHAMENTO_05[[#This Row],[QUANT]]</f>
        <v>0</v>
      </c>
    </row>
    <row r="420" spans="2:16" x14ac:dyDescent="0.25">
      <c r="B420" s="140" t="str">
        <f>IF(ACOMPANHAMENTO_05[[#This Row],[MAT]]="","",COUNTA($C$8:C420))</f>
        <v/>
      </c>
      <c r="C420" s="3"/>
      <c r="D420" s="28" t="str">
        <f>IFERROR(VLOOKUP(ACOMPANHAMENTO_05[[#This Row],[MAT]],FUNCIONARIOS[],3,FALSE),"")</f>
        <v/>
      </c>
      <c r="E420" s="28" t="str">
        <f>IFERROR(VLOOKUP(ACOMPANHAMENTO_05[[#This Row],[MAT]],FUNCIONARIOS[],4,FALSE),"")</f>
        <v/>
      </c>
      <c r="F420" s="8"/>
      <c r="G420" s="7"/>
      <c r="H420" s="28" t="str">
        <f>IFERROR(VLOOKUP(ACOMPANHAMENTO_05[[#This Row],[COD.S]],TABELA_PRODUÇÃO[[COD]:[SERVIÇOS]],3,FALSE),"")</f>
        <v/>
      </c>
      <c r="I420" s="28" t="str">
        <f>IFERROR(VLOOKUP(ACOMPANHAMENTO_05[[#This Row],[COD.S]],TABELA_PRODUÇÃO[[COD]:[UND.]],4,FALSE),"")</f>
        <v/>
      </c>
      <c r="J420" s="141"/>
      <c r="K420" s="58"/>
      <c r="L420" s="9"/>
      <c r="M42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2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2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20" s="140">
        <f>ACOMPANHAMENTO_05[[#This Row],[QUANT]]</f>
        <v>0</v>
      </c>
    </row>
    <row r="421" spans="2:16" x14ac:dyDescent="0.25">
      <c r="B421" s="140" t="str">
        <f>IF(ACOMPANHAMENTO_05[[#This Row],[MAT]]="","",COUNTA($C$8:C421))</f>
        <v/>
      </c>
      <c r="C421" s="3"/>
      <c r="D421" s="28" t="str">
        <f>IFERROR(VLOOKUP(ACOMPANHAMENTO_05[[#This Row],[MAT]],FUNCIONARIOS[],3,FALSE),"")</f>
        <v/>
      </c>
      <c r="E421" s="28" t="str">
        <f>IFERROR(VLOOKUP(ACOMPANHAMENTO_05[[#This Row],[MAT]],FUNCIONARIOS[],4,FALSE),"")</f>
        <v/>
      </c>
      <c r="F421" s="8"/>
      <c r="G421" s="7"/>
      <c r="H421" s="28" t="str">
        <f>IFERROR(VLOOKUP(ACOMPANHAMENTO_05[[#This Row],[COD.S]],TABELA_PRODUÇÃO[[COD]:[SERVIÇOS]],3,FALSE),"")</f>
        <v/>
      </c>
      <c r="I421" s="28" t="str">
        <f>IFERROR(VLOOKUP(ACOMPANHAMENTO_05[[#This Row],[COD.S]],TABELA_PRODUÇÃO[[COD]:[UND.]],4,FALSE),"")</f>
        <v/>
      </c>
      <c r="J421" s="141"/>
      <c r="K421" s="58"/>
      <c r="L421" s="9"/>
      <c r="M42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2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2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21" s="140">
        <f>ACOMPANHAMENTO_05[[#This Row],[QUANT]]</f>
        <v>0</v>
      </c>
    </row>
    <row r="422" spans="2:16" x14ac:dyDescent="0.25">
      <c r="B422" s="140" t="str">
        <f>IF(ACOMPANHAMENTO_05[[#This Row],[MAT]]="","",COUNTA($C$8:C422))</f>
        <v/>
      </c>
      <c r="C422" s="3"/>
      <c r="D422" s="28" t="str">
        <f>IFERROR(VLOOKUP(ACOMPANHAMENTO_05[[#This Row],[MAT]],FUNCIONARIOS[],3,FALSE),"")</f>
        <v/>
      </c>
      <c r="E422" s="28" t="str">
        <f>IFERROR(VLOOKUP(ACOMPANHAMENTO_05[[#This Row],[MAT]],FUNCIONARIOS[],4,FALSE),"")</f>
        <v/>
      </c>
      <c r="F422" s="8"/>
      <c r="G422" s="7"/>
      <c r="H422" s="28" t="str">
        <f>IFERROR(VLOOKUP(ACOMPANHAMENTO_05[[#This Row],[COD.S]],TABELA_PRODUÇÃO[[COD]:[SERVIÇOS]],3,FALSE),"")</f>
        <v/>
      </c>
      <c r="I422" s="28" t="str">
        <f>IFERROR(VLOOKUP(ACOMPANHAMENTO_05[[#This Row],[COD.S]],TABELA_PRODUÇÃO[[COD]:[UND.]],4,FALSE),"")</f>
        <v/>
      </c>
      <c r="J422" s="141"/>
      <c r="K422" s="58"/>
      <c r="L422" s="9"/>
      <c r="M42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2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2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22" s="140">
        <f>ACOMPANHAMENTO_05[[#This Row],[QUANT]]</f>
        <v>0</v>
      </c>
    </row>
    <row r="423" spans="2:16" x14ac:dyDescent="0.25">
      <c r="B423" s="140" t="str">
        <f>IF(ACOMPANHAMENTO_05[[#This Row],[MAT]]="","",COUNTA($C$8:C423))</f>
        <v/>
      </c>
      <c r="C423" s="3"/>
      <c r="D423" s="28" t="str">
        <f>IFERROR(VLOOKUP(ACOMPANHAMENTO_05[[#This Row],[MAT]],FUNCIONARIOS[],3,FALSE),"")</f>
        <v/>
      </c>
      <c r="E423" s="28" t="str">
        <f>IFERROR(VLOOKUP(ACOMPANHAMENTO_05[[#This Row],[MAT]],FUNCIONARIOS[],4,FALSE),"")</f>
        <v/>
      </c>
      <c r="F423" s="8"/>
      <c r="G423" s="7"/>
      <c r="H423" s="28" t="str">
        <f>IFERROR(VLOOKUP(ACOMPANHAMENTO_05[[#This Row],[COD.S]],TABELA_PRODUÇÃO[[COD]:[SERVIÇOS]],3,FALSE),"")</f>
        <v/>
      </c>
      <c r="I423" s="28" t="str">
        <f>IFERROR(VLOOKUP(ACOMPANHAMENTO_05[[#This Row],[COD.S]],TABELA_PRODUÇÃO[[COD]:[UND.]],4,FALSE),"")</f>
        <v/>
      </c>
      <c r="J423" s="141"/>
      <c r="K423" s="58"/>
      <c r="L423" s="9"/>
      <c r="M42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2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2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23" s="140">
        <f>ACOMPANHAMENTO_05[[#This Row],[QUANT]]</f>
        <v>0</v>
      </c>
    </row>
    <row r="424" spans="2:16" x14ac:dyDescent="0.25">
      <c r="B424" s="140" t="str">
        <f>IF(ACOMPANHAMENTO_05[[#This Row],[MAT]]="","",COUNTA($C$8:C424))</f>
        <v/>
      </c>
      <c r="C424" s="3"/>
      <c r="D424" s="28" t="str">
        <f>IFERROR(VLOOKUP(ACOMPANHAMENTO_05[[#This Row],[MAT]],FUNCIONARIOS[],3,FALSE),"")</f>
        <v/>
      </c>
      <c r="E424" s="28" t="str">
        <f>IFERROR(VLOOKUP(ACOMPANHAMENTO_05[[#This Row],[MAT]],FUNCIONARIOS[],4,FALSE),"")</f>
        <v/>
      </c>
      <c r="F424" s="8"/>
      <c r="G424" s="7"/>
      <c r="H424" s="28" t="str">
        <f>IFERROR(VLOOKUP(ACOMPANHAMENTO_05[[#This Row],[COD.S]],TABELA_PRODUÇÃO[[COD]:[SERVIÇOS]],3,FALSE),"")</f>
        <v/>
      </c>
      <c r="I424" s="28" t="str">
        <f>IFERROR(VLOOKUP(ACOMPANHAMENTO_05[[#This Row],[COD.S]],TABELA_PRODUÇÃO[[COD]:[UND.]],4,FALSE),"")</f>
        <v/>
      </c>
      <c r="J424" s="141"/>
      <c r="K424" s="58"/>
      <c r="L424" s="9"/>
      <c r="M42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2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2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24" s="140">
        <f>ACOMPANHAMENTO_05[[#This Row],[QUANT]]</f>
        <v>0</v>
      </c>
    </row>
    <row r="425" spans="2:16" x14ac:dyDescent="0.25">
      <c r="B425" s="140" t="str">
        <f>IF(ACOMPANHAMENTO_05[[#This Row],[MAT]]="","",COUNTA($C$8:C425))</f>
        <v/>
      </c>
      <c r="C425" s="3"/>
      <c r="D425" s="28" t="str">
        <f>IFERROR(VLOOKUP(ACOMPANHAMENTO_05[[#This Row],[MAT]],FUNCIONARIOS[],3,FALSE),"")</f>
        <v/>
      </c>
      <c r="E425" s="28" t="str">
        <f>IFERROR(VLOOKUP(ACOMPANHAMENTO_05[[#This Row],[MAT]],FUNCIONARIOS[],4,FALSE),"")</f>
        <v/>
      </c>
      <c r="F425" s="8"/>
      <c r="G425" s="7"/>
      <c r="H425" s="28" t="str">
        <f>IFERROR(VLOOKUP(ACOMPANHAMENTO_05[[#This Row],[COD.S]],TABELA_PRODUÇÃO[[COD]:[SERVIÇOS]],3,FALSE),"")</f>
        <v/>
      </c>
      <c r="I425" s="28" t="str">
        <f>IFERROR(VLOOKUP(ACOMPANHAMENTO_05[[#This Row],[COD.S]],TABELA_PRODUÇÃO[[COD]:[UND.]],4,FALSE),"")</f>
        <v/>
      </c>
      <c r="J425" s="141"/>
      <c r="K425" s="58"/>
      <c r="L425" s="9"/>
      <c r="M42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2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2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25" s="140">
        <f>ACOMPANHAMENTO_05[[#This Row],[QUANT]]</f>
        <v>0</v>
      </c>
    </row>
    <row r="426" spans="2:16" x14ac:dyDescent="0.25">
      <c r="B426" s="140" t="str">
        <f>IF(ACOMPANHAMENTO_05[[#This Row],[MAT]]="","",COUNTA($C$8:C426))</f>
        <v/>
      </c>
      <c r="C426" s="3"/>
      <c r="D426" s="28" t="str">
        <f>IFERROR(VLOOKUP(ACOMPANHAMENTO_05[[#This Row],[MAT]],FUNCIONARIOS[],3,FALSE),"")</f>
        <v/>
      </c>
      <c r="E426" s="28" t="str">
        <f>IFERROR(VLOOKUP(ACOMPANHAMENTO_05[[#This Row],[MAT]],FUNCIONARIOS[],4,FALSE),"")</f>
        <v/>
      </c>
      <c r="F426" s="8"/>
      <c r="G426" s="7"/>
      <c r="H426" s="28" t="str">
        <f>IFERROR(VLOOKUP(ACOMPANHAMENTO_05[[#This Row],[COD.S]],TABELA_PRODUÇÃO[[COD]:[SERVIÇOS]],3,FALSE),"")</f>
        <v/>
      </c>
      <c r="I426" s="28" t="str">
        <f>IFERROR(VLOOKUP(ACOMPANHAMENTO_05[[#This Row],[COD.S]],TABELA_PRODUÇÃO[[COD]:[UND.]],4,FALSE),"")</f>
        <v/>
      </c>
      <c r="J426" s="141"/>
      <c r="K426" s="58"/>
      <c r="L426" s="9"/>
      <c r="M42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2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2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26" s="140">
        <f>ACOMPANHAMENTO_05[[#This Row],[QUANT]]</f>
        <v>0</v>
      </c>
    </row>
    <row r="427" spans="2:16" x14ac:dyDescent="0.25">
      <c r="B427" s="140" t="str">
        <f>IF(ACOMPANHAMENTO_05[[#This Row],[MAT]]="","",COUNTA($C$8:C427))</f>
        <v/>
      </c>
      <c r="C427" s="3"/>
      <c r="D427" s="28" t="str">
        <f>IFERROR(VLOOKUP(ACOMPANHAMENTO_05[[#This Row],[MAT]],FUNCIONARIOS[],3,FALSE),"")</f>
        <v/>
      </c>
      <c r="E427" s="28" t="str">
        <f>IFERROR(VLOOKUP(ACOMPANHAMENTO_05[[#This Row],[MAT]],FUNCIONARIOS[],4,FALSE),"")</f>
        <v/>
      </c>
      <c r="F427" s="8"/>
      <c r="G427" s="7"/>
      <c r="H427" s="28" t="str">
        <f>IFERROR(VLOOKUP(ACOMPANHAMENTO_05[[#This Row],[COD.S]],TABELA_PRODUÇÃO[[COD]:[SERVIÇOS]],3,FALSE),"")</f>
        <v/>
      </c>
      <c r="I427" s="28" t="str">
        <f>IFERROR(VLOOKUP(ACOMPANHAMENTO_05[[#This Row],[COD.S]],TABELA_PRODUÇÃO[[COD]:[UND.]],4,FALSE),"")</f>
        <v/>
      </c>
      <c r="J427" s="141"/>
      <c r="K427" s="58"/>
      <c r="L427" s="9"/>
      <c r="M42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2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2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27" s="140">
        <f>ACOMPANHAMENTO_05[[#This Row],[QUANT]]</f>
        <v>0</v>
      </c>
    </row>
    <row r="428" spans="2:16" x14ac:dyDescent="0.25">
      <c r="B428" s="140" t="str">
        <f>IF(ACOMPANHAMENTO_05[[#This Row],[MAT]]="","",COUNTA($C$8:C428))</f>
        <v/>
      </c>
      <c r="C428" s="3"/>
      <c r="D428" s="28" t="str">
        <f>IFERROR(VLOOKUP(ACOMPANHAMENTO_05[[#This Row],[MAT]],FUNCIONARIOS[],3,FALSE),"")</f>
        <v/>
      </c>
      <c r="E428" s="28" t="str">
        <f>IFERROR(VLOOKUP(ACOMPANHAMENTO_05[[#This Row],[MAT]],FUNCIONARIOS[],4,FALSE),"")</f>
        <v/>
      </c>
      <c r="F428" s="8"/>
      <c r="G428" s="7"/>
      <c r="H428" s="28" t="str">
        <f>IFERROR(VLOOKUP(ACOMPANHAMENTO_05[[#This Row],[COD.S]],TABELA_PRODUÇÃO[[COD]:[SERVIÇOS]],3,FALSE),"")</f>
        <v/>
      </c>
      <c r="I428" s="28" t="str">
        <f>IFERROR(VLOOKUP(ACOMPANHAMENTO_05[[#This Row],[COD.S]],TABELA_PRODUÇÃO[[COD]:[UND.]],4,FALSE),"")</f>
        <v/>
      </c>
      <c r="J428" s="141"/>
      <c r="K428" s="58"/>
      <c r="L428" s="9"/>
      <c r="M42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2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2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28" s="140">
        <f>ACOMPANHAMENTO_05[[#This Row],[QUANT]]</f>
        <v>0</v>
      </c>
    </row>
    <row r="429" spans="2:16" x14ac:dyDescent="0.25">
      <c r="B429" s="140" t="str">
        <f>IF(ACOMPANHAMENTO_05[[#This Row],[MAT]]="","",COUNTA($C$8:C429))</f>
        <v/>
      </c>
      <c r="C429" s="3"/>
      <c r="D429" s="28" t="str">
        <f>IFERROR(VLOOKUP(ACOMPANHAMENTO_05[[#This Row],[MAT]],FUNCIONARIOS[],3,FALSE),"")</f>
        <v/>
      </c>
      <c r="E429" s="28" t="str">
        <f>IFERROR(VLOOKUP(ACOMPANHAMENTO_05[[#This Row],[MAT]],FUNCIONARIOS[],4,FALSE),"")</f>
        <v/>
      </c>
      <c r="F429" s="8"/>
      <c r="G429" s="7"/>
      <c r="H429" s="28" t="str">
        <f>IFERROR(VLOOKUP(ACOMPANHAMENTO_05[[#This Row],[COD.S]],TABELA_PRODUÇÃO[[COD]:[SERVIÇOS]],3,FALSE),"")</f>
        <v/>
      </c>
      <c r="I429" s="28" t="str">
        <f>IFERROR(VLOOKUP(ACOMPANHAMENTO_05[[#This Row],[COD.S]],TABELA_PRODUÇÃO[[COD]:[UND.]],4,FALSE),"")</f>
        <v/>
      </c>
      <c r="J429" s="141"/>
      <c r="K429" s="58"/>
      <c r="L429" s="9"/>
      <c r="M42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2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2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29" s="140">
        <f>ACOMPANHAMENTO_05[[#This Row],[QUANT]]</f>
        <v>0</v>
      </c>
    </row>
    <row r="430" spans="2:16" x14ac:dyDescent="0.25">
      <c r="B430" s="140" t="str">
        <f>IF(ACOMPANHAMENTO_05[[#This Row],[MAT]]="","",COUNTA($C$8:C430))</f>
        <v/>
      </c>
      <c r="C430" s="3"/>
      <c r="D430" s="28" t="str">
        <f>IFERROR(VLOOKUP(ACOMPANHAMENTO_05[[#This Row],[MAT]],FUNCIONARIOS[],3,FALSE),"")</f>
        <v/>
      </c>
      <c r="E430" s="28" t="str">
        <f>IFERROR(VLOOKUP(ACOMPANHAMENTO_05[[#This Row],[MAT]],FUNCIONARIOS[],4,FALSE),"")</f>
        <v/>
      </c>
      <c r="F430" s="8"/>
      <c r="G430" s="7"/>
      <c r="H430" s="28" t="str">
        <f>IFERROR(VLOOKUP(ACOMPANHAMENTO_05[[#This Row],[COD.S]],TABELA_PRODUÇÃO[[COD]:[SERVIÇOS]],3,FALSE),"")</f>
        <v/>
      </c>
      <c r="I430" s="28" t="str">
        <f>IFERROR(VLOOKUP(ACOMPANHAMENTO_05[[#This Row],[COD.S]],TABELA_PRODUÇÃO[[COD]:[UND.]],4,FALSE),"")</f>
        <v/>
      </c>
      <c r="J430" s="141"/>
      <c r="K430" s="58"/>
      <c r="L430" s="9"/>
      <c r="M43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3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3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30" s="140">
        <f>ACOMPANHAMENTO_05[[#This Row],[QUANT]]</f>
        <v>0</v>
      </c>
    </row>
    <row r="431" spans="2:16" x14ac:dyDescent="0.25">
      <c r="B431" s="140" t="str">
        <f>IF(ACOMPANHAMENTO_05[[#This Row],[MAT]]="","",COUNTA($C$8:C431))</f>
        <v/>
      </c>
      <c r="C431" s="3"/>
      <c r="D431" s="28" t="str">
        <f>IFERROR(VLOOKUP(ACOMPANHAMENTO_05[[#This Row],[MAT]],FUNCIONARIOS[],3,FALSE),"")</f>
        <v/>
      </c>
      <c r="E431" s="28" t="str">
        <f>IFERROR(VLOOKUP(ACOMPANHAMENTO_05[[#This Row],[MAT]],FUNCIONARIOS[],4,FALSE),"")</f>
        <v/>
      </c>
      <c r="F431" s="8"/>
      <c r="G431" s="7"/>
      <c r="H431" s="28" t="str">
        <f>IFERROR(VLOOKUP(ACOMPANHAMENTO_05[[#This Row],[COD.S]],TABELA_PRODUÇÃO[[COD]:[SERVIÇOS]],3,FALSE),"")</f>
        <v/>
      </c>
      <c r="I431" s="28" t="str">
        <f>IFERROR(VLOOKUP(ACOMPANHAMENTO_05[[#This Row],[COD.S]],TABELA_PRODUÇÃO[[COD]:[UND.]],4,FALSE),"")</f>
        <v/>
      </c>
      <c r="J431" s="141"/>
      <c r="K431" s="58"/>
      <c r="L431" s="9"/>
      <c r="M43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3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3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31" s="140">
        <f>ACOMPANHAMENTO_05[[#This Row],[QUANT]]</f>
        <v>0</v>
      </c>
    </row>
    <row r="432" spans="2:16" x14ac:dyDescent="0.25">
      <c r="B432" s="140" t="str">
        <f>IF(ACOMPANHAMENTO_05[[#This Row],[MAT]]="","",COUNTA($C$8:C432))</f>
        <v/>
      </c>
      <c r="C432" s="3"/>
      <c r="D432" s="28" t="str">
        <f>IFERROR(VLOOKUP(ACOMPANHAMENTO_05[[#This Row],[MAT]],FUNCIONARIOS[],3,FALSE),"")</f>
        <v/>
      </c>
      <c r="E432" s="28" t="str">
        <f>IFERROR(VLOOKUP(ACOMPANHAMENTO_05[[#This Row],[MAT]],FUNCIONARIOS[],4,FALSE),"")</f>
        <v/>
      </c>
      <c r="F432" s="8"/>
      <c r="G432" s="7"/>
      <c r="H432" s="28" t="str">
        <f>IFERROR(VLOOKUP(ACOMPANHAMENTO_05[[#This Row],[COD.S]],TABELA_PRODUÇÃO[[COD]:[SERVIÇOS]],3,FALSE),"")</f>
        <v/>
      </c>
      <c r="I432" s="28" t="str">
        <f>IFERROR(VLOOKUP(ACOMPANHAMENTO_05[[#This Row],[COD.S]],TABELA_PRODUÇÃO[[COD]:[UND.]],4,FALSE),"")</f>
        <v/>
      </c>
      <c r="J432" s="141"/>
      <c r="K432" s="58"/>
      <c r="L432" s="9"/>
      <c r="M43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3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3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32" s="140">
        <f>ACOMPANHAMENTO_05[[#This Row],[QUANT]]</f>
        <v>0</v>
      </c>
    </row>
    <row r="433" spans="2:16" x14ac:dyDescent="0.25">
      <c r="B433" s="140" t="str">
        <f>IF(ACOMPANHAMENTO_05[[#This Row],[MAT]]="","",COUNTA($C$8:C433))</f>
        <v/>
      </c>
      <c r="C433" s="3"/>
      <c r="D433" s="28" t="str">
        <f>IFERROR(VLOOKUP(ACOMPANHAMENTO_05[[#This Row],[MAT]],FUNCIONARIOS[],3,FALSE),"")</f>
        <v/>
      </c>
      <c r="E433" s="28" t="str">
        <f>IFERROR(VLOOKUP(ACOMPANHAMENTO_05[[#This Row],[MAT]],FUNCIONARIOS[],4,FALSE),"")</f>
        <v/>
      </c>
      <c r="F433" s="8"/>
      <c r="G433" s="7"/>
      <c r="H433" s="28" t="str">
        <f>IFERROR(VLOOKUP(ACOMPANHAMENTO_05[[#This Row],[COD.S]],TABELA_PRODUÇÃO[[COD]:[SERVIÇOS]],3,FALSE),"")</f>
        <v/>
      </c>
      <c r="I433" s="28" t="str">
        <f>IFERROR(VLOOKUP(ACOMPANHAMENTO_05[[#This Row],[COD.S]],TABELA_PRODUÇÃO[[COD]:[UND.]],4,FALSE),"")</f>
        <v/>
      </c>
      <c r="J433" s="141"/>
      <c r="K433" s="58"/>
      <c r="L433" s="9"/>
      <c r="M43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3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3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33" s="140">
        <f>ACOMPANHAMENTO_05[[#This Row],[QUANT]]</f>
        <v>0</v>
      </c>
    </row>
    <row r="434" spans="2:16" x14ac:dyDescent="0.25">
      <c r="B434" s="140" t="str">
        <f>IF(ACOMPANHAMENTO_05[[#This Row],[MAT]]="","",COUNTA($C$8:C434))</f>
        <v/>
      </c>
      <c r="C434" s="3"/>
      <c r="D434" s="28" t="str">
        <f>IFERROR(VLOOKUP(ACOMPANHAMENTO_05[[#This Row],[MAT]],FUNCIONARIOS[],3,FALSE),"")</f>
        <v/>
      </c>
      <c r="E434" s="28" t="str">
        <f>IFERROR(VLOOKUP(ACOMPANHAMENTO_05[[#This Row],[MAT]],FUNCIONARIOS[],4,FALSE),"")</f>
        <v/>
      </c>
      <c r="F434" s="8"/>
      <c r="G434" s="7"/>
      <c r="H434" s="28" t="str">
        <f>IFERROR(VLOOKUP(ACOMPANHAMENTO_05[[#This Row],[COD.S]],TABELA_PRODUÇÃO[[COD]:[SERVIÇOS]],3,FALSE),"")</f>
        <v/>
      </c>
      <c r="I434" s="28" t="str">
        <f>IFERROR(VLOOKUP(ACOMPANHAMENTO_05[[#This Row],[COD.S]],TABELA_PRODUÇÃO[[COD]:[UND.]],4,FALSE),"")</f>
        <v/>
      </c>
      <c r="J434" s="141"/>
      <c r="K434" s="58"/>
      <c r="L434" s="9"/>
      <c r="M43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3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3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34" s="140">
        <f>ACOMPANHAMENTO_05[[#This Row],[QUANT]]</f>
        <v>0</v>
      </c>
    </row>
    <row r="435" spans="2:16" x14ac:dyDescent="0.25">
      <c r="B435" s="140" t="str">
        <f>IF(ACOMPANHAMENTO_05[[#This Row],[MAT]]="","",COUNTA($C$8:C435))</f>
        <v/>
      </c>
      <c r="C435" s="3"/>
      <c r="D435" s="28" t="str">
        <f>IFERROR(VLOOKUP(ACOMPANHAMENTO_05[[#This Row],[MAT]],FUNCIONARIOS[],3,FALSE),"")</f>
        <v/>
      </c>
      <c r="E435" s="28" t="str">
        <f>IFERROR(VLOOKUP(ACOMPANHAMENTO_05[[#This Row],[MAT]],FUNCIONARIOS[],4,FALSE),"")</f>
        <v/>
      </c>
      <c r="F435" s="8"/>
      <c r="G435" s="7"/>
      <c r="H435" s="28" t="str">
        <f>IFERROR(VLOOKUP(ACOMPANHAMENTO_05[[#This Row],[COD.S]],TABELA_PRODUÇÃO[[COD]:[SERVIÇOS]],3,FALSE),"")</f>
        <v/>
      </c>
      <c r="I435" s="28" t="str">
        <f>IFERROR(VLOOKUP(ACOMPANHAMENTO_05[[#This Row],[COD.S]],TABELA_PRODUÇÃO[[COD]:[UND.]],4,FALSE),"")</f>
        <v/>
      </c>
      <c r="J435" s="141"/>
      <c r="K435" s="58"/>
      <c r="L435" s="9"/>
      <c r="M43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3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3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35" s="140">
        <f>ACOMPANHAMENTO_05[[#This Row],[QUANT]]</f>
        <v>0</v>
      </c>
    </row>
    <row r="436" spans="2:16" x14ac:dyDescent="0.25">
      <c r="B436" s="140" t="str">
        <f>IF(ACOMPANHAMENTO_05[[#This Row],[MAT]]="","",COUNTA($C$8:C436))</f>
        <v/>
      </c>
      <c r="C436" s="3"/>
      <c r="D436" s="28" t="str">
        <f>IFERROR(VLOOKUP(ACOMPANHAMENTO_05[[#This Row],[MAT]],FUNCIONARIOS[],3,FALSE),"")</f>
        <v/>
      </c>
      <c r="E436" s="28" t="str">
        <f>IFERROR(VLOOKUP(ACOMPANHAMENTO_05[[#This Row],[MAT]],FUNCIONARIOS[],4,FALSE),"")</f>
        <v/>
      </c>
      <c r="F436" s="8"/>
      <c r="G436" s="7"/>
      <c r="H436" s="28" t="str">
        <f>IFERROR(VLOOKUP(ACOMPANHAMENTO_05[[#This Row],[COD.S]],TABELA_PRODUÇÃO[[COD]:[SERVIÇOS]],3,FALSE),"")</f>
        <v/>
      </c>
      <c r="I436" s="28" t="str">
        <f>IFERROR(VLOOKUP(ACOMPANHAMENTO_05[[#This Row],[COD.S]],TABELA_PRODUÇÃO[[COD]:[UND.]],4,FALSE),"")</f>
        <v/>
      </c>
      <c r="J436" s="141"/>
      <c r="K436" s="58"/>
      <c r="L436" s="9"/>
      <c r="M43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3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3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36" s="140">
        <f>ACOMPANHAMENTO_05[[#This Row],[QUANT]]</f>
        <v>0</v>
      </c>
    </row>
    <row r="437" spans="2:16" x14ac:dyDescent="0.25">
      <c r="B437" s="140" t="str">
        <f>IF(ACOMPANHAMENTO_05[[#This Row],[MAT]]="","",COUNTA($C$8:C437))</f>
        <v/>
      </c>
      <c r="C437" s="3"/>
      <c r="D437" s="28" t="str">
        <f>IFERROR(VLOOKUP(ACOMPANHAMENTO_05[[#This Row],[MAT]],FUNCIONARIOS[],3,FALSE),"")</f>
        <v/>
      </c>
      <c r="E437" s="28" t="str">
        <f>IFERROR(VLOOKUP(ACOMPANHAMENTO_05[[#This Row],[MAT]],FUNCIONARIOS[],4,FALSE),"")</f>
        <v/>
      </c>
      <c r="F437" s="8"/>
      <c r="G437" s="7"/>
      <c r="H437" s="28" t="str">
        <f>IFERROR(VLOOKUP(ACOMPANHAMENTO_05[[#This Row],[COD.S]],TABELA_PRODUÇÃO[[COD]:[SERVIÇOS]],3,FALSE),"")</f>
        <v/>
      </c>
      <c r="I437" s="28" t="str">
        <f>IFERROR(VLOOKUP(ACOMPANHAMENTO_05[[#This Row],[COD.S]],TABELA_PRODUÇÃO[[COD]:[UND.]],4,FALSE),"")</f>
        <v/>
      </c>
      <c r="J437" s="141"/>
      <c r="K437" s="58"/>
      <c r="L437" s="9"/>
      <c r="M43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3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3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37" s="140">
        <f>ACOMPANHAMENTO_05[[#This Row],[QUANT]]</f>
        <v>0</v>
      </c>
    </row>
    <row r="438" spans="2:16" x14ac:dyDescent="0.25">
      <c r="B438" s="140" t="str">
        <f>IF(ACOMPANHAMENTO_05[[#This Row],[MAT]]="","",COUNTA($C$8:C438))</f>
        <v/>
      </c>
      <c r="C438" s="3"/>
      <c r="D438" s="28" t="str">
        <f>IFERROR(VLOOKUP(ACOMPANHAMENTO_05[[#This Row],[MAT]],FUNCIONARIOS[],3,FALSE),"")</f>
        <v/>
      </c>
      <c r="E438" s="28" t="str">
        <f>IFERROR(VLOOKUP(ACOMPANHAMENTO_05[[#This Row],[MAT]],FUNCIONARIOS[],4,FALSE),"")</f>
        <v/>
      </c>
      <c r="F438" s="8"/>
      <c r="G438" s="7"/>
      <c r="H438" s="28" t="str">
        <f>IFERROR(VLOOKUP(ACOMPANHAMENTO_05[[#This Row],[COD.S]],TABELA_PRODUÇÃO[[COD]:[SERVIÇOS]],3,FALSE),"")</f>
        <v/>
      </c>
      <c r="I438" s="28" t="str">
        <f>IFERROR(VLOOKUP(ACOMPANHAMENTO_05[[#This Row],[COD.S]],TABELA_PRODUÇÃO[[COD]:[UND.]],4,FALSE),"")</f>
        <v/>
      </c>
      <c r="J438" s="141"/>
      <c r="K438" s="58"/>
      <c r="L438" s="9"/>
      <c r="M43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3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3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38" s="140">
        <f>ACOMPANHAMENTO_05[[#This Row],[QUANT]]</f>
        <v>0</v>
      </c>
    </row>
    <row r="439" spans="2:16" x14ac:dyDescent="0.25">
      <c r="B439" s="140" t="str">
        <f>IF(ACOMPANHAMENTO_05[[#This Row],[MAT]]="","",COUNTA($C$8:C439))</f>
        <v/>
      </c>
      <c r="C439" s="3"/>
      <c r="D439" s="28" t="str">
        <f>IFERROR(VLOOKUP(ACOMPANHAMENTO_05[[#This Row],[MAT]],FUNCIONARIOS[],3,FALSE),"")</f>
        <v/>
      </c>
      <c r="E439" s="28" t="str">
        <f>IFERROR(VLOOKUP(ACOMPANHAMENTO_05[[#This Row],[MAT]],FUNCIONARIOS[],4,FALSE),"")</f>
        <v/>
      </c>
      <c r="F439" s="8"/>
      <c r="G439" s="7"/>
      <c r="H439" s="28" t="str">
        <f>IFERROR(VLOOKUP(ACOMPANHAMENTO_05[[#This Row],[COD.S]],TABELA_PRODUÇÃO[[COD]:[SERVIÇOS]],3,FALSE),"")</f>
        <v/>
      </c>
      <c r="I439" s="28" t="str">
        <f>IFERROR(VLOOKUP(ACOMPANHAMENTO_05[[#This Row],[COD.S]],TABELA_PRODUÇÃO[[COD]:[UND.]],4,FALSE),"")</f>
        <v/>
      </c>
      <c r="J439" s="141"/>
      <c r="K439" s="58"/>
      <c r="L439" s="9"/>
      <c r="M43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3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3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39" s="140">
        <f>ACOMPANHAMENTO_05[[#This Row],[QUANT]]</f>
        <v>0</v>
      </c>
    </row>
    <row r="440" spans="2:16" x14ac:dyDescent="0.25">
      <c r="B440" s="140" t="str">
        <f>IF(ACOMPANHAMENTO_05[[#This Row],[MAT]]="","",COUNTA($C$8:C440))</f>
        <v/>
      </c>
      <c r="C440" s="3"/>
      <c r="D440" s="28" t="str">
        <f>IFERROR(VLOOKUP(ACOMPANHAMENTO_05[[#This Row],[MAT]],FUNCIONARIOS[],3,FALSE),"")</f>
        <v/>
      </c>
      <c r="E440" s="28" t="str">
        <f>IFERROR(VLOOKUP(ACOMPANHAMENTO_05[[#This Row],[MAT]],FUNCIONARIOS[],4,FALSE),"")</f>
        <v/>
      </c>
      <c r="F440" s="8"/>
      <c r="G440" s="7"/>
      <c r="H440" s="28" t="str">
        <f>IFERROR(VLOOKUP(ACOMPANHAMENTO_05[[#This Row],[COD.S]],TABELA_PRODUÇÃO[[COD]:[SERVIÇOS]],3,FALSE),"")</f>
        <v/>
      </c>
      <c r="I440" s="28" t="str">
        <f>IFERROR(VLOOKUP(ACOMPANHAMENTO_05[[#This Row],[COD.S]],TABELA_PRODUÇÃO[[COD]:[UND.]],4,FALSE),"")</f>
        <v/>
      </c>
      <c r="J440" s="141"/>
      <c r="K440" s="58"/>
      <c r="L440" s="9"/>
      <c r="M44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4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4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40" s="140">
        <f>ACOMPANHAMENTO_05[[#This Row],[QUANT]]</f>
        <v>0</v>
      </c>
    </row>
    <row r="441" spans="2:16" x14ac:dyDescent="0.25">
      <c r="B441" s="140" t="str">
        <f>IF(ACOMPANHAMENTO_05[[#This Row],[MAT]]="","",COUNTA($C$8:C441))</f>
        <v/>
      </c>
      <c r="C441" s="3"/>
      <c r="D441" s="28" t="str">
        <f>IFERROR(VLOOKUP(ACOMPANHAMENTO_05[[#This Row],[MAT]],FUNCIONARIOS[],3,FALSE),"")</f>
        <v/>
      </c>
      <c r="E441" s="28" t="str">
        <f>IFERROR(VLOOKUP(ACOMPANHAMENTO_05[[#This Row],[MAT]],FUNCIONARIOS[],4,FALSE),"")</f>
        <v/>
      </c>
      <c r="F441" s="8"/>
      <c r="G441" s="7"/>
      <c r="H441" s="28" t="str">
        <f>IFERROR(VLOOKUP(ACOMPANHAMENTO_05[[#This Row],[COD.S]],TABELA_PRODUÇÃO[[COD]:[SERVIÇOS]],3,FALSE),"")</f>
        <v/>
      </c>
      <c r="I441" s="28" t="str">
        <f>IFERROR(VLOOKUP(ACOMPANHAMENTO_05[[#This Row],[COD.S]],TABELA_PRODUÇÃO[[COD]:[UND.]],4,FALSE),"")</f>
        <v/>
      </c>
      <c r="J441" s="141"/>
      <c r="K441" s="58"/>
      <c r="L441" s="9"/>
      <c r="M44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4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4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41" s="140">
        <f>ACOMPANHAMENTO_05[[#This Row],[QUANT]]</f>
        <v>0</v>
      </c>
    </row>
    <row r="442" spans="2:16" x14ac:dyDescent="0.25">
      <c r="B442" s="140" t="str">
        <f>IF(ACOMPANHAMENTO_05[[#This Row],[MAT]]="","",COUNTA($C$8:C442))</f>
        <v/>
      </c>
      <c r="C442" s="3"/>
      <c r="D442" s="28" t="str">
        <f>IFERROR(VLOOKUP(ACOMPANHAMENTO_05[[#This Row],[MAT]],FUNCIONARIOS[],3,FALSE),"")</f>
        <v/>
      </c>
      <c r="E442" s="28" t="str">
        <f>IFERROR(VLOOKUP(ACOMPANHAMENTO_05[[#This Row],[MAT]],FUNCIONARIOS[],4,FALSE),"")</f>
        <v/>
      </c>
      <c r="F442" s="8"/>
      <c r="G442" s="7"/>
      <c r="H442" s="28" t="str">
        <f>IFERROR(VLOOKUP(ACOMPANHAMENTO_05[[#This Row],[COD.S]],TABELA_PRODUÇÃO[[COD]:[SERVIÇOS]],3,FALSE),"")</f>
        <v/>
      </c>
      <c r="I442" s="28" t="str">
        <f>IFERROR(VLOOKUP(ACOMPANHAMENTO_05[[#This Row],[COD.S]],TABELA_PRODUÇÃO[[COD]:[UND.]],4,FALSE),"")</f>
        <v/>
      </c>
      <c r="J442" s="141"/>
      <c r="K442" s="58"/>
      <c r="L442" s="9"/>
      <c r="M44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4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4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42" s="140">
        <f>ACOMPANHAMENTO_05[[#This Row],[QUANT]]</f>
        <v>0</v>
      </c>
    </row>
    <row r="443" spans="2:16" x14ac:dyDescent="0.25">
      <c r="B443" s="140" t="str">
        <f>IF(ACOMPANHAMENTO_05[[#This Row],[MAT]]="","",COUNTA($C$8:C443))</f>
        <v/>
      </c>
      <c r="C443" s="3"/>
      <c r="D443" s="28" t="str">
        <f>IFERROR(VLOOKUP(ACOMPANHAMENTO_05[[#This Row],[MAT]],FUNCIONARIOS[],3,FALSE),"")</f>
        <v/>
      </c>
      <c r="E443" s="28" t="str">
        <f>IFERROR(VLOOKUP(ACOMPANHAMENTO_05[[#This Row],[MAT]],FUNCIONARIOS[],4,FALSE),"")</f>
        <v/>
      </c>
      <c r="F443" s="8"/>
      <c r="G443" s="7"/>
      <c r="H443" s="28" t="str">
        <f>IFERROR(VLOOKUP(ACOMPANHAMENTO_05[[#This Row],[COD.S]],TABELA_PRODUÇÃO[[COD]:[SERVIÇOS]],3,FALSE),"")</f>
        <v/>
      </c>
      <c r="I443" s="28" t="str">
        <f>IFERROR(VLOOKUP(ACOMPANHAMENTO_05[[#This Row],[COD.S]],TABELA_PRODUÇÃO[[COD]:[UND.]],4,FALSE),"")</f>
        <v/>
      </c>
      <c r="J443" s="141"/>
      <c r="K443" s="58"/>
      <c r="L443" s="9"/>
      <c r="M44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4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4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43" s="140">
        <f>ACOMPANHAMENTO_05[[#This Row],[QUANT]]</f>
        <v>0</v>
      </c>
    </row>
    <row r="444" spans="2:16" x14ac:dyDescent="0.25">
      <c r="B444" s="140" t="str">
        <f>IF(ACOMPANHAMENTO_05[[#This Row],[MAT]]="","",COUNTA($C$8:C444))</f>
        <v/>
      </c>
      <c r="C444" s="3"/>
      <c r="D444" s="28" t="str">
        <f>IFERROR(VLOOKUP(ACOMPANHAMENTO_05[[#This Row],[MAT]],FUNCIONARIOS[],3,FALSE),"")</f>
        <v/>
      </c>
      <c r="E444" s="28" t="str">
        <f>IFERROR(VLOOKUP(ACOMPANHAMENTO_05[[#This Row],[MAT]],FUNCIONARIOS[],4,FALSE),"")</f>
        <v/>
      </c>
      <c r="F444" s="8"/>
      <c r="G444" s="7"/>
      <c r="H444" s="28" t="str">
        <f>IFERROR(VLOOKUP(ACOMPANHAMENTO_05[[#This Row],[COD.S]],TABELA_PRODUÇÃO[[COD]:[SERVIÇOS]],3,FALSE),"")</f>
        <v/>
      </c>
      <c r="I444" s="28" t="str">
        <f>IFERROR(VLOOKUP(ACOMPANHAMENTO_05[[#This Row],[COD.S]],TABELA_PRODUÇÃO[[COD]:[UND.]],4,FALSE),"")</f>
        <v/>
      </c>
      <c r="J444" s="141"/>
      <c r="K444" s="58"/>
      <c r="L444" s="9"/>
      <c r="M44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4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4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44" s="140">
        <f>ACOMPANHAMENTO_05[[#This Row],[QUANT]]</f>
        <v>0</v>
      </c>
    </row>
    <row r="445" spans="2:16" x14ac:dyDescent="0.25">
      <c r="B445" s="140" t="str">
        <f>IF(ACOMPANHAMENTO_05[[#This Row],[MAT]]="","",COUNTA($C$8:C445))</f>
        <v/>
      </c>
      <c r="C445" s="3"/>
      <c r="D445" s="28" t="str">
        <f>IFERROR(VLOOKUP(ACOMPANHAMENTO_05[[#This Row],[MAT]],FUNCIONARIOS[],3,FALSE),"")</f>
        <v/>
      </c>
      <c r="E445" s="28" t="str">
        <f>IFERROR(VLOOKUP(ACOMPANHAMENTO_05[[#This Row],[MAT]],FUNCIONARIOS[],4,FALSE),"")</f>
        <v/>
      </c>
      <c r="F445" s="8"/>
      <c r="G445" s="7"/>
      <c r="H445" s="28" t="str">
        <f>IFERROR(VLOOKUP(ACOMPANHAMENTO_05[[#This Row],[COD.S]],TABELA_PRODUÇÃO[[COD]:[SERVIÇOS]],3,FALSE),"")</f>
        <v/>
      </c>
      <c r="I445" s="28" t="str">
        <f>IFERROR(VLOOKUP(ACOMPANHAMENTO_05[[#This Row],[COD.S]],TABELA_PRODUÇÃO[[COD]:[UND.]],4,FALSE),"")</f>
        <v/>
      </c>
      <c r="J445" s="141"/>
      <c r="K445" s="58"/>
      <c r="L445" s="9"/>
      <c r="M44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4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4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45" s="140">
        <f>ACOMPANHAMENTO_05[[#This Row],[QUANT]]</f>
        <v>0</v>
      </c>
    </row>
    <row r="446" spans="2:16" x14ac:dyDescent="0.25">
      <c r="B446" s="140" t="str">
        <f>IF(ACOMPANHAMENTO_05[[#This Row],[MAT]]="","",COUNTA($C$8:C446))</f>
        <v/>
      </c>
      <c r="C446" s="3"/>
      <c r="D446" s="28" t="str">
        <f>IFERROR(VLOOKUP(ACOMPANHAMENTO_05[[#This Row],[MAT]],FUNCIONARIOS[],3,FALSE),"")</f>
        <v/>
      </c>
      <c r="E446" s="28" t="str">
        <f>IFERROR(VLOOKUP(ACOMPANHAMENTO_05[[#This Row],[MAT]],FUNCIONARIOS[],4,FALSE),"")</f>
        <v/>
      </c>
      <c r="F446" s="8"/>
      <c r="G446" s="7"/>
      <c r="H446" s="28" t="str">
        <f>IFERROR(VLOOKUP(ACOMPANHAMENTO_05[[#This Row],[COD.S]],TABELA_PRODUÇÃO[[COD]:[SERVIÇOS]],3,FALSE),"")</f>
        <v/>
      </c>
      <c r="I446" s="28" t="str">
        <f>IFERROR(VLOOKUP(ACOMPANHAMENTO_05[[#This Row],[COD.S]],TABELA_PRODUÇÃO[[COD]:[UND.]],4,FALSE),"")</f>
        <v/>
      </c>
      <c r="J446" s="141"/>
      <c r="K446" s="58"/>
      <c r="L446" s="9"/>
      <c r="M44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4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4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46" s="140">
        <f>ACOMPANHAMENTO_05[[#This Row],[QUANT]]</f>
        <v>0</v>
      </c>
    </row>
    <row r="447" spans="2:16" x14ac:dyDescent="0.25">
      <c r="B447" s="140" t="str">
        <f>IF(ACOMPANHAMENTO_05[[#This Row],[MAT]]="","",COUNTA($C$8:C447))</f>
        <v/>
      </c>
      <c r="C447" s="3"/>
      <c r="D447" s="28" t="str">
        <f>IFERROR(VLOOKUP(ACOMPANHAMENTO_05[[#This Row],[MAT]],FUNCIONARIOS[],3,FALSE),"")</f>
        <v/>
      </c>
      <c r="E447" s="28" t="str">
        <f>IFERROR(VLOOKUP(ACOMPANHAMENTO_05[[#This Row],[MAT]],FUNCIONARIOS[],4,FALSE),"")</f>
        <v/>
      </c>
      <c r="F447" s="8"/>
      <c r="G447" s="7"/>
      <c r="H447" s="28" t="str">
        <f>IFERROR(VLOOKUP(ACOMPANHAMENTO_05[[#This Row],[COD.S]],TABELA_PRODUÇÃO[[COD]:[SERVIÇOS]],3,FALSE),"")</f>
        <v/>
      </c>
      <c r="I447" s="28" t="str">
        <f>IFERROR(VLOOKUP(ACOMPANHAMENTO_05[[#This Row],[COD.S]],TABELA_PRODUÇÃO[[COD]:[UND.]],4,FALSE),"")</f>
        <v/>
      </c>
      <c r="J447" s="141"/>
      <c r="K447" s="58"/>
      <c r="L447" s="9"/>
      <c r="M44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4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4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47" s="140">
        <f>ACOMPANHAMENTO_05[[#This Row],[QUANT]]</f>
        <v>0</v>
      </c>
    </row>
    <row r="448" spans="2:16" x14ac:dyDescent="0.25">
      <c r="B448" s="140" t="str">
        <f>IF(ACOMPANHAMENTO_05[[#This Row],[MAT]]="","",COUNTA($C$8:C448))</f>
        <v/>
      </c>
      <c r="C448" s="3"/>
      <c r="D448" s="28" t="str">
        <f>IFERROR(VLOOKUP(ACOMPANHAMENTO_05[[#This Row],[MAT]],FUNCIONARIOS[],3,FALSE),"")</f>
        <v/>
      </c>
      <c r="E448" s="28" t="str">
        <f>IFERROR(VLOOKUP(ACOMPANHAMENTO_05[[#This Row],[MAT]],FUNCIONARIOS[],4,FALSE),"")</f>
        <v/>
      </c>
      <c r="F448" s="8"/>
      <c r="G448" s="7"/>
      <c r="H448" s="28" t="str">
        <f>IFERROR(VLOOKUP(ACOMPANHAMENTO_05[[#This Row],[COD.S]],TABELA_PRODUÇÃO[[COD]:[SERVIÇOS]],3,FALSE),"")</f>
        <v/>
      </c>
      <c r="I448" s="28" t="str">
        <f>IFERROR(VLOOKUP(ACOMPANHAMENTO_05[[#This Row],[COD.S]],TABELA_PRODUÇÃO[[COD]:[UND.]],4,FALSE),"")</f>
        <v/>
      </c>
      <c r="J448" s="141"/>
      <c r="K448" s="58"/>
      <c r="L448" s="9"/>
      <c r="M44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4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4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48" s="140">
        <f>ACOMPANHAMENTO_05[[#This Row],[QUANT]]</f>
        <v>0</v>
      </c>
    </row>
    <row r="449" spans="2:16" x14ac:dyDescent="0.25">
      <c r="B449" s="140" t="str">
        <f>IF(ACOMPANHAMENTO_05[[#This Row],[MAT]]="","",COUNTA($C$8:C449))</f>
        <v/>
      </c>
      <c r="C449" s="3"/>
      <c r="D449" s="28" t="str">
        <f>IFERROR(VLOOKUP(ACOMPANHAMENTO_05[[#This Row],[MAT]],FUNCIONARIOS[],3,FALSE),"")</f>
        <v/>
      </c>
      <c r="E449" s="28" t="str">
        <f>IFERROR(VLOOKUP(ACOMPANHAMENTO_05[[#This Row],[MAT]],FUNCIONARIOS[],4,FALSE),"")</f>
        <v/>
      </c>
      <c r="F449" s="8"/>
      <c r="G449" s="7"/>
      <c r="H449" s="28" t="str">
        <f>IFERROR(VLOOKUP(ACOMPANHAMENTO_05[[#This Row],[COD.S]],TABELA_PRODUÇÃO[[COD]:[SERVIÇOS]],3,FALSE),"")</f>
        <v/>
      </c>
      <c r="I449" s="28" t="str">
        <f>IFERROR(VLOOKUP(ACOMPANHAMENTO_05[[#This Row],[COD.S]],TABELA_PRODUÇÃO[[COD]:[UND.]],4,FALSE),"")</f>
        <v/>
      </c>
      <c r="J449" s="141"/>
      <c r="K449" s="58"/>
      <c r="L449" s="9"/>
      <c r="M44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4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4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49" s="140">
        <f>ACOMPANHAMENTO_05[[#This Row],[QUANT]]</f>
        <v>0</v>
      </c>
    </row>
    <row r="450" spans="2:16" x14ac:dyDescent="0.25">
      <c r="B450" s="140" t="str">
        <f>IF(ACOMPANHAMENTO_05[[#This Row],[MAT]]="","",COUNTA($C$8:C450))</f>
        <v/>
      </c>
      <c r="C450" s="3"/>
      <c r="D450" s="28" t="str">
        <f>IFERROR(VLOOKUP(ACOMPANHAMENTO_05[[#This Row],[MAT]],FUNCIONARIOS[],3,FALSE),"")</f>
        <v/>
      </c>
      <c r="E450" s="28" t="str">
        <f>IFERROR(VLOOKUP(ACOMPANHAMENTO_05[[#This Row],[MAT]],FUNCIONARIOS[],4,FALSE),"")</f>
        <v/>
      </c>
      <c r="F450" s="8"/>
      <c r="G450" s="7"/>
      <c r="H450" s="28" t="str">
        <f>IFERROR(VLOOKUP(ACOMPANHAMENTO_05[[#This Row],[COD.S]],TABELA_PRODUÇÃO[[COD]:[SERVIÇOS]],3,FALSE),"")</f>
        <v/>
      </c>
      <c r="I450" s="28" t="str">
        <f>IFERROR(VLOOKUP(ACOMPANHAMENTO_05[[#This Row],[COD.S]],TABELA_PRODUÇÃO[[COD]:[UND.]],4,FALSE),"")</f>
        <v/>
      </c>
      <c r="J450" s="141"/>
      <c r="K450" s="58"/>
      <c r="L450" s="9"/>
      <c r="M45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5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5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50" s="140">
        <f>ACOMPANHAMENTO_05[[#This Row],[QUANT]]</f>
        <v>0</v>
      </c>
    </row>
    <row r="451" spans="2:16" x14ac:dyDescent="0.25">
      <c r="B451" s="140" t="str">
        <f>IF(ACOMPANHAMENTO_05[[#This Row],[MAT]]="","",COUNTA($C$8:C451))</f>
        <v/>
      </c>
      <c r="C451" s="3"/>
      <c r="D451" s="28" t="str">
        <f>IFERROR(VLOOKUP(ACOMPANHAMENTO_05[[#This Row],[MAT]],FUNCIONARIOS[],3,FALSE),"")</f>
        <v/>
      </c>
      <c r="E451" s="28" t="str">
        <f>IFERROR(VLOOKUP(ACOMPANHAMENTO_05[[#This Row],[MAT]],FUNCIONARIOS[],4,FALSE),"")</f>
        <v/>
      </c>
      <c r="F451" s="8"/>
      <c r="G451" s="7"/>
      <c r="H451" s="28" t="str">
        <f>IFERROR(VLOOKUP(ACOMPANHAMENTO_05[[#This Row],[COD.S]],TABELA_PRODUÇÃO[[COD]:[SERVIÇOS]],3,FALSE),"")</f>
        <v/>
      </c>
      <c r="I451" s="28" t="str">
        <f>IFERROR(VLOOKUP(ACOMPANHAMENTO_05[[#This Row],[COD.S]],TABELA_PRODUÇÃO[[COD]:[UND.]],4,FALSE),"")</f>
        <v/>
      </c>
      <c r="J451" s="141"/>
      <c r="K451" s="58"/>
      <c r="L451" s="9"/>
      <c r="M45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5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5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51" s="140">
        <f>ACOMPANHAMENTO_05[[#This Row],[QUANT]]</f>
        <v>0</v>
      </c>
    </row>
    <row r="452" spans="2:16" x14ac:dyDescent="0.25">
      <c r="B452" s="140" t="str">
        <f>IF(ACOMPANHAMENTO_05[[#This Row],[MAT]]="","",COUNTA($C$8:C452))</f>
        <v/>
      </c>
      <c r="C452" s="3"/>
      <c r="D452" s="28" t="str">
        <f>IFERROR(VLOOKUP(ACOMPANHAMENTO_05[[#This Row],[MAT]],FUNCIONARIOS[],3,FALSE),"")</f>
        <v/>
      </c>
      <c r="E452" s="28" t="str">
        <f>IFERROR(VLOOKUP(ACOMPANHAMENTO_05[[#This Row],[MAT]],FUNCIONARIOS[],4,FALSE),"")</f>
        <v/>
      </c>
      <c r="F452" s="8"/>
      <c r="G452" s="7"/>
      <c r="H452" s="28" t="str">
        <f>IFERROR(VLOOKUP(ACOMPANHAMENTO_05[[#This Row],[COD.S]],TABELA_PRODUÇÃO[[COD]:[SERVIÇOS]],3,FALSE),"")</f>
        <v/>
      </c>
      <c r="I452" s="28" t="str">
        <f>IFERROR(VLOOKUP(ACOMPANHAMENTO_05[[#This Row],[COD.S]],TABELA_PRODUÇÃO[[COD]:[UND.]],4,FALSE),"")</f>
        <v/>
      </c>
      <c r="J452" s="141"/>
      <c r="K452" s="58"/>
      <c r="L452" s="9"/>
      <c r="M45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5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5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52" s="140">
        <f>ACOMPANHAMENTO_05[[#This Row],[QUANT]]</f>
        <v>0</v>
      </c>
    </row>
    <row r="453" spans="2:16" x14ac:dyDescent="0.25">
      <c r="B453" s="140" t="str">
        <f>IF(ACOMPANHAMENTO_05[[#This Row],[MAT]]="","",COUNTA($C$8:C453))</f>
        <v/>
      </c>
      <c r="C453" s="3"/>
      <c r="D453" s="28" t="str">
        <f>IFERROR(VLOOKUP(ACOMPANHAMENTO_05[[#This Row],[MAT]],FUNCIONARIOS[],3,FALSE),"")</f>
        <v/>
      </c>
      <c r="E453" s="28" t="str">
        <f>IFERROR(VLOOKUP(ACOMPANHAMENTO_05[[#This Row],[MAT]],FUNCIONARIOS[],4,FALSE),"")</f>
        <v/>
      </c>
      <c r="F453" s="8"/>
      <c r="G453" s="7"/>
      <c r="H453" s="28" t="str">
        <f>IFERROR(VLOOKUP(ACOMPANHAMENTO_05[[#This Row],[COD.S]],TABELA_PRODUÇÃO[[COD]:[SERVIÇOS]],3,FALSE),"")</f>
        <v/>
      </c>
      <c r="I453" s="28" t="str">
        <f>IFERROR(VLOOKUP(ACOMPANHAMENTO_05[[#This Row],[COD.S]],TABELA_PRODUÇÃO[[COD]:[UND.]],4,FALSE),"")</f>
        <v/>
      </c>
      <c r="J453" s="141"/>
      <c r="K453" s="58"/>
      <c r="L453" s="9"/>
      <c r="M45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5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5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53" s="140">
        <f>ACOMPANHAMENTO_05[[#This Row],[QUANT]]</f>
        <v>0</v>
      </c>
    </row>
    <row r="454" spans="2:16" x14ac:dyDescent="0.25">
      <c r="B454" s="140" t="str">
        <f>IF(ACOMPANHAMENTO_05[[#This Row],[MAT]]="","",COUNTA($C$8:C454))</f>
        <v/>
      </c>
      <c r="C454" s="3"/>
      <c r="D454" s="28" t="str">
        <f>IFERROR(VLOOKUP(ACOMPANHAMENTO_05[[#This Row],[MAT]],FUNCIONARIOS[],3,FALSE),"")</f>
        <v/>
      </c>
      <c r="E454" s="28" t="str">
        <f>IFERROR(VLOOKUP(ACOMPANHAMENTO_05[[#This Row],[MAT]],FUNCIONARIOS[],4,FALSE),"")</f>
        <v/>
      </c>
      <c r="F454" s="8"/>
      <c r="G454" s="7"/>
      <c r="H454" s="28" t="str">
        <f>IFERROR(VLOOKUP(ACOMPANHAMENTO_05[[#This Row],[COD.S]],TABELA_PRODUÇÃO[[COD]:[SERVIÇOS]],3,FALSE),"")</f>
        <v/>
      </c>
      <c r="I454" s="28" t="str">
        <f>IFERROR(VLOOKUP(ACOMPANHAMENTO_05[[#This Row],[COD.S]],TABELA_PRODUÇÃO[[COD]:[UND.]],4,FALSE),"")</f>
        <v/>
      </c>
      <c r="J454" s="141"/>
      <c r="K454" s="58"/>
      <c r="L454" s="9"/>
      <c r="M45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5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5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54" s="140">
        <f>ACOMPANHAMENTO_05[[#This Row],[QUANT]]</f>
        <v>0</v>
      </c>
    </row>
    <row r="455" spans="2:16" x14ac:dyDescent="0.25">
      <c r="B455" s="140" t="str">
        <f>IF(ACOMPANHAMENTO_05[[#This Row],[MAT]]="","",COUNTA($C$8:C455))</f>
        <v/>
      </c>
      <c r="C455" s="3"/>
      <c r="D455" s="28" t="str">
        <f>IFERROR(VLOOKUP(ACOMPANHAMENTO_05[[#This Row],[MAT]],FUNCIONARIOS[],3,FALSE),"")</f>
        <v/>
      </c>
      <c r="E455" s="28" t="str">
        <f>IFERROR(VLOOKUP(ACOMPANHAMENTO_05[[#This Row],[MAT]],FUNCIONARIOS[],4,FALSE),"")</f>
        <v/>
      </c>
      <c r="F455" s="8"/>
      <c r="G455" s="7"/>
      <c r="H455" s="28" t="str">
        <f>IFERROR(VLOOKUP(ACOMPANHAMENTO_05[[#This Row],[COD.S]],TABELA_PRODUÇÃO[[COD]:[SERVIÇOS]],3,FALSE),"")</f>
        <v/>
      </c>
      <c r="I455" s="28" t="str">
        <f>IFERROR(VLOOKUP(ACOMPANHAMENTO_05[[#This Row],[COD.S]],TABELA_PRODUÇÃO[[COD]:[UND.]],4,FALSE),"")</f>
        <v/>
      </c>
      <c r="J455" s="141"/>
      <c r="K455" s="58"/>
      <c r="L455" s="9"/>
      <c r="M45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5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5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55" s="140">
        <f>ACOMPANHAMENTO_05[[#This Row],[QUANT]]</f>
        <v>0</v>
      </c>
    </row>
    <row r="456" spans="2:16" x14ac:dyDescent="0.25">
      <c r="B456" s="140" t="str">
        <f>IF(ACOMPANHAMENTO_05[[#This Row],[MAT]]="","",COUNTA($C$8:C456))</f>
        <v/>
      </c>
      <c r="C456" s="3"/>
      <c r="D456" s="28" t="str">
        <f>IFERROR(VLOOKUP(ACOMPANHAMENTO_05[[#This Row],[MAT]],FUNCIONARIOS[],3,FALSE),"")</f>
        <v/>
      </c>
      <c r="E456" s="28" t="str">
        <f>IFERROR(VLOOKUP(ACOMPANHAMENTO_05[[#This Row],[MAT]],FUNCIONARIOS[],4,FALSE),"")</f>
        <v/>
      </c>
      <c r="F456" s="8"/>
      <c r="G456" s="7"/>
      <c r="H456" s="28" t="str">
        <f>IFERROR(VLOOKUP(ACOMPANHAMENTO_05[[#This Row],[COD.S]],TABELA_PRODUÇÃO[[COD]:[SERVIÇOS]],3,FALSE),"")</f>
        <v/>
      </c>
      <c r="I456" s="28" t="str">
        <f>IFERROR(VLOOKUP(ACOMPANHAMENTO_05[[#This Row],[COD.S]],TABELA_PRODUÇÃO[[COD]:[UND.]],4,FALSE),"")</f>
        <v/>
      </c>
      <c r="J456" s="141"/>
      <c r="K456" s="58"/>
      <c r="L456" s="9"/>
      <c r="M45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5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5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56" s="140">
        <f>ACOMPANHAMENTO_05[[#This Row],[QUANT]]</f>
        <v>0</v>
      </c>
    </row>
    <row r="457" spans="2:16" x14ac:dyDescent="0.25">
      <c r="B457" s="140" t="str">
        <f>IF(ACOMPANHAMENTO_05[[#This Row],[MAT]]="","",COUNTA($C$8:C457))</f>
        <v/>
      </c>
      <c r="C457" s="3"/>
      <c r="D457" s="28" t="str">
        <f>IFERROR(VLOOKUP(ACOMPANHAMENTO_05[[#This Row],[MAT]],FUNCIONARIOS[],3,FALSE),"")</f>
        <v/>
      </c>
      <c r="E457" s="28" t="str">
        <f>IFERROR(VLOOKUP(ACOMPANHAMENTO_05[[#This Row],[MAT]],FUNCIONARIOS[],4,FALSE),"")</f>
        <v/>
      </c>
      <c r="F457" s="8"/>
      <c r="G457" s="7"/>
      <c r="H457" s="28" t="str">
        <f>IFERROR(VLOOKUP(ACOMPANHAMENTO_05[[#This Row],[COD.S]],TABELA_PRODUÇÃO[[COD]:[SERVIÇOS]],3,FALSE),"")</f>
        <v/>
      </c>
      <c r="I457" s="28" t="str">
        <f>IFERROR(VLOOKUP(ACOMPANHAMENTO_05[[#This Row],[COD.S]],TABELA_PRODUÇÃO[[COD]:[UND.]],4,FALSE),"")</f>
        <v/>
      </c>
      <c r="J457" s="141"/>
      <c r="K457" s="58"/>
      <c r="L457" s="9"/>
      <c r="M45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5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5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57" s="140">
        <f>ACOMPANHAMENTO_05[[#This Row],[QUANT]]</f>
        <v>0</v>
      </c>
    </row>
    <row r="458" spans="2:16" x14ac:dyDescent="0.25">
      <c r="B458" s="140" t="str">
        <f>IF(ACOMPANHAMENTO_05[[#This Row],[MAT]]="","",COUNTA($C$8:C458))</f>
        <v/>
      </c>
      <c r="C458" s="3"/>
      <c r="D458" s="28" t="str">
        <f>IFERROR(VLOOKUP(ACOMPANHAMENTO_05[[#This Row],[MAT]],FUNCIONARIOS[],3,FALSE),"")</f>
        <v/>
      </c>
      <c r="E458" s="28" t="str">
        <f>IFERROR(VLOOKUP(ACOMPANHAMENTO_05[[#This Row],[MAT]],FUNCIONARIOS[],4,FALSE),"")</f>
        <v/>
      </c>
      <c r="F458" s="8"/>
      <c r="G458" s="7"/>
      <c r="H458" s="28" t="str">
        <f>IFERROR(VLOOKUP(ACOMPANHAMENTO_05[[#This Row],[COD.S]],TABELA_PRODUÇÃO[[COD]:[SERVIÇOS]],3,FALSE),"")</f>
        <v/>
      </c>
      <c r="I458" s="28" t="str">
        <f>IFERROR(VLOOKUP(ACOMPANHAMENTO_05[[#This Row],[COD.S]],TABELA_PRODUÇÃO[[COD]:[UND.]],4,FALSE),"")</f>
        <v/>
      </c>
      <c r="J458" s="141"/>
      <c r="K458" s="58"/>
      <c r="L458" s="9"/>
      <c r="M45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5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5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58" s="140">
        <f>ACOMPANHAMENTO_05[[#This Row],[QUANT]]</f>
        <v>0</v>
      </c>
    </row>
    <row r="459" spans="2:16" x14ac:dyDescent="0.25">
      <c r="B459" s="140" t="str">
        <f>IF(ACOMPANHAMENTO_05[[#This Row],[MAT]]="","",COUNTA($C$8:C459))</f>
        <v/>
      </c>
      <c r="C459" s="3"/>
      <c r="D459" s="28" t="str">
        <f>IFERROR(VLOOKUP(ACOMPANHAMENTO_05[[#This Row],[MAT]],FUNCIONARIOS[],3,FALSE),"")</f>
        <v/>
      </c>
      <c r="E459" s="28" t="str">
        <f>IFERROR(VLOOKUP(ACOMPANHAMENTO_05[[#This Row],[MAT]],FUNCIONARIOS[],4,FALSE),"")</f>
        <v/>
      </c>
      <c r="F459" s="8"/>
      <c r="G459" s="7"/>
      <c r="H459" s="28" t="str">
        <f>IFERROR(VLOOKUP(ACOMPANHAMENTO_05[[#This Row],[COD.S]],TABELA_PRODUÇÃO[[COD]:[SERVIÇOS]],3,FALSE),"")</f>
        <v/>
      </c>
      <c r="I459" s="28" t="str">
        <f>IFERROR(VLOOKUP(ACOMPANHAMENTO_05[[#This Row],[COD.S]],TABELA_PRODUÇÃO[[COD]:[UND.]],4,FALSE),"")</f>
        <v/>
      </c>
      <c r="J459" s="141"/>
      <c r="K459" s="58"/>
      <c r="L459" s="9"/>
      <c r="M45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5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5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59" s="140">
        <f>ACOMPANHAMENTO_05[[#This Row],[QUANT]]</f>
        <v>0</v>
      </c>
    </row>
    <row r="460" spans="2:16" x14ac:dyDescent="0.25">
      <c r="B460" s="140" t="str">
        <f>IF(ACOMPANHAMENTO_05[[#This Row],[MAT]]="","",COUNTA($C$8:C460))</f>
        <v/>
      </c>
      <c r="C460" s="3"/>
      <c r="D460" s="28" t="str">
        <f>IFERROR(VLOOKUP(ACOMPANHAMENTO_05[[#This Row],[MAT]],FUNCIONARIOS[],3,FALSE),"")</f>
        <v/>
      </c>
      <c r="E460" s="28" t="str">
        <f>IFERROR(VLOOKUP(ACOMPANHAMENTO_05[[#This Row],[MAT]],FUNCIONARIOS[],4,FALSE),"")</f>
        <v/>
      </c>
      <c r="F460" s="8"/>
      <c r="G460" s="7"/>
      <c r="H460" s="28" t="str">
        <f>IFERROR(VLOOKUP(ACOMPANHAMENTO_05[[#This Row],[COD.S]],TABELA_PRODUÇÃO[[COD]:[SERVIÇOS]],3,FALSE),"")</f>
        <v/>
      </c>
      <c r="I460" s="28" t="str">
        <f>IFERROR(VLOOKUP(ACOMPANHAMENTO_05[[#This Row],[COD.S]],TABELA_PRODUÇÃO[[COD]:[UND.]],4,FALSE),"")</f>
        <v/>
      </c>
      <c r="J460" s="141"/>
      <c r="K460" s="58"/>
      <c r="L460" s="9"/>
      <c r="M46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6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6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60" s="140">
        <f>ACOMPANHAMENTO_05[[#This Row],[QUANT]]</f>
        <v>0</v>
      </c>
    </row>
    <row r="461" spans="2:16" x14ac:dyDescent="0.25">
      <c r="B461" s="140" t="str">
        <f>IF(ACOMPANHAMENTO_05[[#This Row],[MAT]]="","",COUNTA($C$8:C461))</f>
        <v/>
      </c>
      <c r="C461" s="3"/>
      <c r="D461" s="28" t="str">
        <f>IFERROR(VLOOKUP(ACOMPANHAMENTO_05[[#This Row],[MAT]],FUNCIONARIOS[],3,FALSE),"")</f>
        <v/>
      </c>
      <c r="E461" s="28" t="str">
        <f>IFERROR(VLOOKUP(ACOMPANHAMENTO_05[[#This Row],[MAT]],FUNCIONARIOS[],4,FALSE),"")</f>
        <v/>
      </c>
      <c r="F461" s="8"/>
      <c r="G461" s="7"/>
      <c r="H461" s="28" t="str">
        <f>IFERROR(VLOOKUP(ACOMPANHAMENTO_05[[#This Row],[COD.S]],TABELA_PRODUÇÃO[[COD]:[SERVIÇOS]],3,FALSE),"")</f>
        <v/>
      </c>
      <c r="I461" s="28" t="str">
        <f>IFERROR(VLOOKUP(ACOMPANHAMENTO_05[[#This Row],[COD.S]],TABELA_PRODUÇÃO[[COD]:[UND.]],4,FALSE),"")</f>
        <v/>
      </c>
      <c r="J461" s="141"/>
      <c r="K461" s="58"/>
      <c r="L461" s="9"/>
      <c r="M46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6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6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61" s="140">
        <f>ACOMPANHAMENTO_05[[#This Row],[QUANT]]</f>
        <v>0</v>
      </c>
    </row>
    <row r="462" spans="2:16" x14ac:dyDescent="0.25">
      <c r="B462" s="140" t="str">
        <f>IF(ACOMPANHAMENTO_05[[#This Row],[MAT]]="","",COUNTA($C$8:C462))</f>
        <v/>
      </c>
      <c r="C462" s="3"/>
      <c r="D462" s="28" t="str">
        <f>IFERROR(VLOOKUP(ACOMPANHAMENTO_05[[#This Row],[MAT]],FUNCIONARIOS[],3,FALSE),"")</f>
        <v/>
      </c>
      <c r="E462" s="28" t="str">
        <f>IFERROR(VLOOKUP(ACOMPANHAMENTO_05[[#This Row],[MAT]],FUNCIONARIOS[],4,FALSE),"")</f>
        <v/>
      </c>
      <c r="F462" s="8"/>
      <c r="G462" s="7"/>
      <c r="H462" s="28" t="str">
        <f>IFERROR(VLOOKUP(ACOMPANHAMENTO_05[[#This Row],[COD.S]],TABELA_PRODUÇÃO[[COD]:[SERVIÇOS]],3,FALSE),"")</f>
        <v/>
      </c>
      <c r="I462" s="28" t="str">
        <f>IFERROR(VLOOKUP(ACOMPANHAMENTO_05[[#This Row],[COD.S]],TABELA_PRODUÇÃO[[COD]:[UND.]],4,FALSE),"")</f>
        <v/>
      </c>
      <c r="J462" s="141"/>
      <c r="K462" s="58"/>
      <c r="L462" s="9"/>
      <c r="M46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6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6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62" s="140">
        <f>ACOMPANHAMENTO_05[[#This Row],[QUANT]]</f>
        <v>0</v>
      </c>
    </row>
    <row r="463" spans="2:16" x14ac:dyDescent="0.25">
      <c r="B463" s="140" t="str">
        <f>IF(ACOMPANHAMENTO_05[[#This Row],[MAT]]="","",COUNTA($C$8:C463))</f>
        <v/>
      </c>
      <c r="C463" s="3"/>
      <c r="D463" s="28" t="str">
        <f>IFERROR(VLOOKUP(ACOMPANHAMENTO_05[[#This Row],[MAT]],FUNCIONARIOS[],3,FALSE),"")</f>
        <v/>
      </c>
      <c r="E463" s="28" t="str">
        <f>IFERROR(VLOOKUP(ACOMPANHAMENTO_05[[#This Row],[MAT]],FUNCIONARIOS[],4,FALSE),"")</f>
        <v/>
      </c>
      <c r="F463" s="8"/>
      <c r="G463" s="7"/>
      <c r="H463" s="28" t="str">
        <f>IFERROR(VLOOKUP(ACOMPANHAMENTO_05[[#This Row],[COD.S]],TABELA_PRODUÇÃO[[COD]:[SERVIÇOS]],3,FALSE),"")</f>
        <v/>
      </c>
      <c r="I463" s="28" t="str">
        <f>IFERROR(VLOOKUP(ACOMPANHAMENTO_05[[#This Row],[COD.S]],TABELA_PRODUÇÃO[[COD]:[UND.]],4,FALSE),"")</f>
        <v/>
      </c>
      <c r="J463" s="141"/>
      <c r="K463" s="58"/>
      <c r="L463" s="9"/>
      <c r="M46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6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6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63" s="140">
        <f>ACOMPANHAMENTO_05[[#This Row],[QUANT]]</f>
        <v>0</v>
      </c>
    </row>
    <row r="464" spans="2:16" x14ac:dyDescent="0.25">
      <c r="B464" s="140" t="str">
        <f>IF(ACOMPANHAMENTO_05[[#This Row],[MAT]]="","",COUNTA($C$8:C464))</f>
        <v/>
      </c>
      <c r="C464" s="3"/>
      <c r="D464" s="28" t="str">
        <f>IFERROR(VLOOKUP(ACOMPANHAMENTO_05[[#This Row],[MAT]],FUNCIONARIOS[],3,FALSE),"")</f>
        <v/>
      </c>
      <c r="E464" s="28" t="str">
        <f>IFERROR(VLOOKUP(ACOMPANHAMENTO_05[[#This Row],[MAT]],FUNCIONARIOS[],4,FALSE),"")</f>
        <v/>
      </c>
      <c r="F464" s="8"/>
      <c r="G464" s="7"/>
      <c r="H464" s="28" t="str">
        <f>IFERROR(VLOOKUP(ACOMPANHAMENTO_05[[#This Row],[COD.S]],TABELA_PRODUÇÃO[[COD]:[SERVIÇOS]],3,FALSE),"")</f>
        <v/>
      </c>
      <c r="I464" s="28" t="str">
        <f>IFERROR(VLOOKUP(ACOMPANHAMENTO_05[[#This Row],[COD.S]],TABELA_PRODUÇÃO[[COD]:[UND.]],4,FALSE),"")</f>
        <v/>
      </c>
      <c r="J464" s="141"/>
      <c r="K464" s="58"/>
      <c r="L464" s="9"/>
      <c r="M46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6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6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64" s="140">
        <f>ACOMPANHAMENTO_05[[#This Row],[QUANT]]</f>
        <v>0</v>
      </c>
    </row>
    <row r="465" spans="2:16" x14ac:dyDescent="0.25">
      <c r="B465" s="140" t="str">
        <f>IF(ACOMPANHAMENTO_05[[#This Row],[MAT]]="","",COUNTA($C$8:C465))</f>
        <v/>
      </c>
      <c r="C465" s="3"/>
      <c r="D465" s="28" t="str">
        <f>IFERROR(VLOOKUP(ACOMPANHAMENTO_05[[#This Row],[MAT]],FUNCIONARIOS[],3,FALSE),"")</f>
        <v/>
      </c>
      <c r="E465" s="28" t="str">
        <f>IFERROR(VLOOKUP(ACOMPANHAMENTO_05[[#This Row],[MAT]],FUNCIONARIOS[],4,FALSE),"")</f>
        <v/>
      </c>
      <c r="F465" s="8"/>
      <c r="G465" s="7"/>
      <c r="H465" s="28" t="str">
        <f>IFERROR(VLOOKUP(ACOMPANHAMENTO_05[[#This Row],[COD.S]],TABELA_PRODUÇÃO[[COD]:[SERVIÇOS]],3,FALSE),"")</f>
        <v/>
      </c>
      <c r="I465" s="28" t="str">
        <f>IFERROR(VLOOKUP(ACOMPANHAMENTO_05[[#This Row],[COD.S]],TABELA_PRODUÇÃO[[COD]:[UND.]],4,FALSE),"")</f>
        <v/>
      </c>
      <c r="J465" s="141"/>
      <c r="K465" s="58"/>
      <c r="L465" s="9"/>
      <c r="M46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6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6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65" s="140">
        <f>ACOMPANHAMENTO_05[[#This Row],[QUANT]]</f>
        <v>0</v>
      </c>
    </row>
    <row r="466" spans="2:16" x14ac:dyDescent="0.25">
      <c r="B466" s="140" t="str">
        <f>IF(ACOMPANHAMENTO_05[[#This Row],[MAT]]="","",COUNTA($C$8:C466))</f>
        <v/>
      </c>
      <c r="C466" s="3"/>
      <c r="D466" s="28" t="str">
        <f>IFERROR(VLOOKUP(ACOMPANHAMENTO_05[[#This Row],[MAT]],FUNCIONARIOS[],3,FALSE),"")</f>
        <v/>
      </c>
      <c r="E466" s="28" t="str">
        <f>IFERROR(VLOOKUP(ACOMPANHAMENTO_05[[#This Row],[MAT]],FUNCIONARIOS[],4,FALSE),"")</f>
        <v/>
      </c>
      <c r="F466" s="8"/>
      <c r="G466" s="7"/>
      <c r="H466" s="28" t="str">
        <f>IFERROR(VLOOKUP(ACOMPANHAMENTO_05[[#This Row],[COD.S]],TABELA_PRODUÇÃO[[COD]:[SERVIÇOS]],3,FALSE),"")</f>
        <v/>
      </c>
      <c r="I466" s="28" t="str">
        <f>IFERROR(VLOOKUP(ACOMPANHAMENTO_05[[#This Row],[COD.S]],TABELA_PRODUÇÃO[[COD]:[UND.]],4,FALSE),"")</f>
        <v/>
      </c>
      <c r="J466" s="141"/>
      <c r="K466" s="58"/>
      <c r="L466" s="9"/>
      <c r="M46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6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6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66" s="140">
        <f>ACOMPANHAMENTO_05[[#This Row],[QUANT]]</f>
        <v>0</v>
      </c>
    </row>
    <row r="467" spans="2:16" x14ac:dyDescent="0.25">
      <c r="B467" s="140" t="str">
        <f>IF(ACOMPANHAMENTO_05[[#This Row],[MAT]]="","",COUNTA($C$8:C467))</f>
        <v/>
      </c>
      <c r="C467" s="3"/>
      <c r="D467" s="28" t="str">
        <f>IFERROR(VLOOKUP(ACOMPANHAMENTO_05[[#This Row],[MAT]],FUNCIONARIOS[],3,FALSE),"")</f>
        <v/>
      </c>
      <c r="E467" s="28" t="str">
        <f>IFERROR(VLOOKUP(ACOMPANHAMENTO_05[[#This Row],[MAT]],FUNCIONARIOS[],4,FALSE),"")</f>
        <v/>
      </c>
      <c r="F467" s="8"/>
      <c r="G467" s="7"/>
      <c r="H467" s="28" t="str">
        <f>IFERROR(VLOOKUP(ACOMPANHAMENTO_05[[#This Row],[COD.S]],TABELA_PRODUÇÃO[[COD]:[SERVIÇOS]],3,FALSE),"")</f>
        <v/>
      </c>
      <c r="I467" s="28" t="str">
        <f>IFERROR(VLOOKUP(ACOMPANHAMENTO_05[[#This Row],[COD.S]],TABELA_PRODUÇÃO[[COD]:[UND.]],4,FALSE),"")</f>
        <v/>
      </c>
      <c r="J467" s="141"/>
      <c r="K467" s="58"/>
      <c r="L467" s="9"/>
      <c r="M46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6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6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67" s="140">
        <f>ACOMPANHAMENTO_05[[#This Row],[QUANT]]</f>
        <v>0</v>
      </c>
    </row>
    <row r="468" spans="2:16" x14ac:dyDescent="0.25">
      <c r="B468" s="140" t="str">
        <f>IF(ACOMPANHAMENTO_05[[#This Row],[MAT]]="","",COUNTA($C$8:C468))</f>
        <v/>
      </c>
      <c r="C468" s="3"/>
      <c r="D468" s="28" t="str">
        <f>IFERROR(VLOOKUP(ACOMPANHAMENTO_05[[#This Row],[MAT]],FUNCIONARIOS[],3,FALSE),"")</f>
        <v/>
      </c>
      <c r="E468" s="28" t="str">
        <f>IFERROR(VLOOKUP(ACOMPANHAMENTO_05[[#This Row],[MAT]],FUNCIONARIOS[],4,FALSE),"")</f>
        <v/>
      </c>
      <c r="F468" s="8"/>
      <c r="G468" s="7"/>
      <c r="H468" s="28" t="str">
        <f>IFERROR(VLOOKUP(ACOMPANHAMENTO_05[[#This Row],[COD.S]],TABELA_PRODUÇÃO[[COD]:[SERVIÇOS]],3,FALSE),"")</f>
        <v/>
      </c>
      <c r="I468" s="28" t="str">
        <f>IFERROR(VLOOKUP(ACOMPANHAMENTO_05[[#This Row],[COD.S]],TABELA_PRODUÇÃO[[COD]:[UND.]],4,FALSE),"")</f>
        <v/>
      </c>
      <c r="J468" s="141"/>
      <c r="K468" s="58"/>
      <c r="L468" s="9"/>
      <c r="M46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6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6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68" s="140">
        <f>ACOMPANHAMENTO_05[[#This Row],[QUANT]]</f>
        <v>0</v>
      </c>
    </row>
    <row r="469" spans="2:16" x14ac:dyDescent="0.25">
      <c r="B469" s="140" t="str">
        <f>IF(ACOMPANHAMENTO_05[[#This Row],[MAT]]="","",COUNTA($C$8:C469))</f>
        <v/>
      </c>
      <c r="C469" s="3"/>
      <c r="D469" s="28" t="str">
        <f>IFERROR(VLOOKUP(ACOMPANHAMENTO_05[[#This Row],[MAT]],FUNCIONARIOS[],3,FALSE),"")</f>
        <v/>
      </c>
      <c r="E469" s="28" t="str">
        <f>IFERROR(VLOOKUP(ACOMPANHAMENTO_05[[#This Row],[MAT]],FUNCIONARIOS[],4,FALSE),"")</f>
        <v/>
      </c>
      <c r="F469" s="8"/>
      <c r="G469" s="7"/>
      <c r="H469" s="28" t="str">
        <f>IFERROR(VLOOKUP(ACOMPANHAMENTO_05[[#This Row],[COD.S]],TABELA_PRODUÇÃO[[COD]:[SERVIÇOS]],3,FALSE),"")</f>
        <v/>
      </c>
      <c r="I469" s="28" t="str">
        <f>IFERROR(VLOOKUP(ACOMPANHAMENTO_05[[#This Row],[COD.S]],TABELA_PRODUÇÃO[[COD]:[UND.]],4,FALSE),"")</f>
        <v/>
      </c>
      <c r="J469" s="141"/>
      <c r="K469" s="58"/>
      <c r="L469" s="9"/>
      <c r="M46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6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6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69" s="140">
        <f>ACOMPANHAMENTO_05[[#This Row],[QUANT]]</f>
        <v>0</v>
      </c>
    </row>
    <row r="470" spans="2:16" x14ac:dyDescent="0.25">
      <c r="B470" s="140" t="str">
        <f>IF(ACOMPANHAMENTO_05[[#This Row],[MAT]]="","",COUNTA($C$8:C470))</f>
        <v/>
      </c>
      <c r="C470" s="3"/>
      <c r="D470" s="28" t="str">
        <f>IFERROR(VLOOKUP(ACOMPANHAMENTO_05[[#This Row],[MAT]],FUNCIONARIOS[],3,FALSE),"")</f>
        <v/>
      </c>
      <c r="E470" s="28" t="str">
        <f>IFERROR(VLOOKUP(ACOMPANHAMENTO_05[[#This Row],[MAT]],FUNCIONARIOS[],4,FALSE),"")</f>
        <v/>
      </c>
      <c r="F470" s="8"/>
      <c r="G470" s="7"/>
      <c r="H470" s="28" t="str">
        <f>IFERROR(VLOOKUP(ACOMPANHAMENTO_05[[#This Row],[COD.S]],TABELA_PRODUÇÃO[[COD]:[SERVIÇOS]],3,FALSE),"")</f>
        <v/>
      </c>
      <c r="I470" s="28" t="str">
        <f>IFERROR(VLOOKUP(ACOMPANHAMENTO_05[[#This Row],[COD.S]],TABELA_PRODUÇÃO[[COD]:[UND.]],4,FALSE),"")</f>
        <v/>
      </c>
      <c r="J470" s="141"/>
      <c r="K470" s="58"/>
      <c r="L470" s="9"/>
      <c r="M47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7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7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70" s="140">
        <f>ACOMPANHAMENTO_05[[#This Row],[QUANT]]</f>
        <v>0</v>
      </c>
    </row>
    <row r="471" spans="2:16" x14ac:dyDescent="0.25">
      <c r="B471" s="140" t="str">
        <f>IF(ACOMPANHAMENTO_05[[#This Row],[MAT]]="","",COUNTA($C$8:C471))</f>
        <v/>
      </c>
      <c r="C471" s="3"/>
      <c r="D471" s="28" t="str">
        <f>IFERROR(VLOOKUP(ACOMPANHAMENTO_05[[#This Row],[MAT]],FUNCIONARIOS[],3,FALSE),"")</f>
        <v/>
      </c>
      <c r="E471" s="28" t="str">
        <f>IFERROR(VLOOKUP(ACOMPANHAMENTO_05[[#This Row],[MAT]],FUNCIONARIOS[],4,FALSE),"")</f>
        <v/>
      </c>
      <c r="F471" s="8"/>
      <c r="G471" s="7"/>
      <c r="H471" s="28" t="str">
        <f>IFERROR(VLOOKUP(ACOMPANHAMENTO_05[[#This Row],[COD.S]],TABELA_PRODUÇÃO[[COD]:[SERVIÇOS]],3,FALSE),"")</f>
        <v/>
      </c>
      <c r="I471" s="28" t="str">
        <f>IFERROR(VLOOKUP(ACOMPANHAMENTO_05[[#This Row],[COD.S]],TABELA_PRODUÇÃO[[COD]:[UND.]],4,FALSE),"")</f>
        <v/>
      </c>
      <c r="J471" s="141"/>
      <c r="K471" s="58"/>
      <c r="L471" s="9"/>
      <c r="M47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7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7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71" s="140">
        <f>ACOMPANHAMENTO_05[[#This Row],[QUANT]]</f>
        <v>0</v>
      </c>
    </row>
    <row r="472" spans="2:16" x14ac:dyDescent="0.25">
      <c r="B472" s="140" t="str">
        <f>IF(ACOMPANHAMENTO_05[[#This Row],[MAT]]="","",COUNTA($C$8:C472))</f>
        <v/>
      </c>
      <c r="C472" s="3"/>
      <c r="D472" s="28" t="str">
        <f>IFERROR(VLOOKUP(ACOMPANHAMENTO_05[[#This Row],[MAT]],FUNCIONARIOS[],3,FALSE),"")</f>
        <v/>
      </c>
      <c r="E472" s="28" t="str">
        <f>IFERROR(VLOOKUP(ACOMPANHAMENTO_05[[#This Row],[MAT]],FUNCIONARIOS[],4,FALSE),"")</f>
        <v/>
      </c>
      <c r="F472" s="8"/>
      <c r="G472" s="7"/>
      <c r="H472" s="28" t="str">
        <f>IFERROR(VLOOKUP(ACOMPANHAMENTO_05[[#This Row],[COD.S]],TABELA_PRODUÇÃO[[COD]:[SERVIÇOS]],3,FALSE),"")</f>
        <v/>
      </c>
      <c r="I472" s="28" t="str">
        <f>IFERROR(VLOOKUP(ACOMPANHAMENTO_05[[#This Row],[COD.S]],TABELA_PRODUÇÃO[[COD]:[UND.]],4,FALSE),"")</f>
        <v/>
      </c>
      <c r="J472" s="141"/>
      <c r="K472" s="58"/>
      <c r="L472" s="9"/>
      <c r="M47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7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7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72" s="140">
        <f>ACOMPANHAMENTO_05[[#This Row],[QUANT]]</f>
        <v>0</v>
      </c>
    </row>
    <row r="473" spans="2:16" x14ac:dyDescent="0.25">
      <c r="B473" s="140" t="str">
        <f>IF(ACOMPANHAMENTO_05[[#This Row],[MAT]]="","",COUNTA($C$8:C473))</f>
        <v/>
      </c>
      <c r="C473" s="3"/>
      <c r="D473" s="28" t="str">
        <f>IFERROR(VLOOKUP(ACOMPANHAMENTO_05[[#This Row],[MAT]],FUNCIONARIOS[],3,FALSE),"")</f>
        <v/>
      </c>
      <c r="E473" s="28" t="str">
        <f>IFERROR(VLOOKUP(ACOMPANHAMENTO_05[[#This Row],[MAT]],FUNCIONARIOS[],4,FALSE),"")</f>
        <v/>
      </c>
      <c r="F473" s="8"/>
      <c r="G473" s="7"/>
      <c r="H473" s="28" t="str">
        <f>IFERROR(VLOOKUP(ACOMPANHAMENTO_05[[#This Row],[COD.S]],TABELA_PRODUÇÃO[[COD]:[SERVIÇOS]],3,FALSE),"")</f>
        <v/>
      </c>
      <c r="I473" s="28" t="str">
        <f>IFERROR(VLOOKUP(ACOMPANHAMENTO_05[[#This Row],[COD.S]],TABELA_PRODUÇÃO[[COD]:[UND.]],4,FALSE),"")</f>
        <v/>
      </c>
      <c r="J473" s="141"/>
      <c r="K473" s="58"/>
      <c r="L473" s="9"/>
      <c r="M47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7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7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73" s="140">
        <f>ACOMPANHAMENTO_05[[#This Row],[QUANT]]</f>
        <v>0</v>
      </c>
    </row>
    <row r="474" spans="2:16" x14ac:dyDescent="0.25">
      <c r="B474" s="140" t="str">
        <f>IF(ACOMPANHAMENTO_05[[#This Row],[MAT]]="","",COUNTA($C$8:C474))</f>
        <v/>
      </c>
      <c r="C474" s="3"/>
      <c r="D474" s="28" t="str">
        <f>IFERROR(VLOOKUP(ACOMPANHAMENTO_05[[#This Row],[MAT]],FUNCIONARIOS[],3,FALSE),"")</f>
        <v/>
      </c>
      <c r="E474" s="28" t="str">
        <f>IFERROR(VLOOKUP(ACOMPANHAMENTO_05[[#This Row],[MAT]],FUNCIONARIOS[],4,FALSE),"")</f>
        <v/>
      </c>
      <c r="F474" s="8"/>
      <c r="G474" s="7"/>
      <c r="H474" s="28" t="str">
        <f>IFERROR(VLOOKUP(ACOMPANHAMENTO_05[[#This Row],[COD.S]],TABELA_PRODUÇÃO[[COD]:[SERVIÇOS]],3,FALSE),"")</f>
        <v/>
      </c>
      <c r="I474" s="28" t="str">
        <f>IFERROR(VLOOKUP(ACOMPANHAMENTO_05[[#This Row],[COD.S]],TABELA_PRODUÇÃO[[COD]:[UND.]],4,FALSE),"")</f>
        <v/>
      </c>
      <c r="J474" s="141"/>
      <c r="K474" s="58"/>
      <c r="L474" s="9"/>
      <c r="M47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7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7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74" s="140">
        <f>ACOMPANHAMENTO_05[[#This Row],[QUANT]]</f>
        <v>0</v>
      </c>
    </row>
    <row r="475" spans="2:16" x14ac:dyDescent="0.25">
      <c r="B475" s="140" t="str">
        <f>IF(ACOMPANHAMENTO_05[[#This Row],[MAT]]="","",COUNTA($C$8:C475))</f>
        <v/>
      </c>
      <c r="C475" s="3"/>
      <c r="D475" s="28" t="str">
        <f>IFERROR(VLOOKUP(ACOMPANHAMENTO_05[[#This Row],[MAT]],FUNCIONARIOS[],3,FALSE),"")</f>
        <v/>
      </c>
      <c r="E475" s="28" t="str">
        <f>IFERROR(VLOOKUP(ACOMPANHAMENTO_05[[#This Row],[MAT]],FUNCIONARIOS[],4,FALSE),"")</f>
        <v/>
      </c>
      <c r="F475" s="8"/>
      <c r="G475" s="7"/>
      <c r="H475" s="28" t="str">
        <f>IFERROR(VLOOKUP(ACOMPANHAMENTO_05[[#This Row],[COD.S]],TABELA_PRODUÇÃO[[COD]:[SERVIÇOS]],3,FALSE),"")</f>
        <v/>
      </c>
      <c r="I475" s="28" t="str">
        <f>IFERROR(VLOOKUP(ACOMPANHAMENTO_05[[#This Row],[COD.S]],TABELA_PRODUÇÃO[[COD]:[UND.]],4,FALSE),"")</f>
        <v/>
      </c>
      <c r="J475" s="141"/>
      <c r="K475" s="58"/>
      <c r="L475" s="9"/>
      <c r="M47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7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7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75" s="140">
        <f>ACOMPANHAMENTO_05[[#This Row],[QUANT]]</f>
        <v>0</v>
      </c>
    </row>
    <row r="476" spans="2:16" x14ac:dyDescent="0.25">
      <c r="B476" s="140" t="str">
        <f>IF(ACOMPANHAMENTO_05[[#This Row],[MAT]]="","",COUNTA($C$8:C476))</f>
        <v/>
      </c>
      <c r="C476" s="3"/>
      <c r="D476" s="28" t="str">
        <f>IFERROR(VLOOKUP(ACOMPANHAMENTO_05[[#This Row],[MAT]],FUNCIONARIOS[],3,FALSE),"")</f>
        <v/>
      </c>
      <c r="E476" s="28" t="str">
        <f>IFERROR(VLOOKUP(ACOMPANHAMENTO_05[[#This Row],[MAT]],FUNCIONARIOS[],4,FALSE),"")</f>
        <v/>
      </c>
      <c r="F476" s="8"/>
      <c r="G476" s="7"/>
      <c r="H476" s="28" t="str">
        <f>IFERROR(VLOOKUP(ACOMPANHAMENTO_05[[#This Row],[COD.S]],TABELA_PRODUÇÃO[[COD]:[SERVIÇOS]],3,FALSE),"")</f>
        <v/>
      </c>
      <c r="I476" s="28" t="str">
        <f>IFERROR(VLOOKUP(ACOMPANHAMENTO_05[[#This Row],[COD.S]],TABELA_PRODUÇÃO[[COD]:[UND.]],4,FALSE),"")</f>
        <v/>
      </c>
      <c r="J476" s="141"/>
      <c r="K476" s="58"/>
      <c r="L476" s="9"/>
      <c r="M47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7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7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76" s="140">
        <f>ACOMPANHAMENTO_05[[#This Row],[QUANT]]</f>
        <v>0</v>
      </c>
    </row>
    <row r="477" spans="2:16" x14ac:dyDescent="0.25">
      <c r="B477" s="140" t="str">
        <f>IF(ACOMPANHAMENTO_05[[#This Row],[MAT]]="","",COUNTA($C$8:C477))</f>
        <v/>
      </c>
      <c r="C477" s="3"/>
      <c r="D477" s="28" t="str">
        <f>IFERROR(VLOOKUP(ACOMPANHAMENTO_05[[#This Row],[MAT]],FUNCIONARIOS[],3,FALSE),"")</f>
        <v/>
      </c>
      <c r="E477" s="28" t="str">
        <f>IFERROR(VLOOKUP(ACOMPANHAMENTO_05[[#This Row],[MAT]],FUNCIONARIOS[],4,FALSE),"")</f>
        <v/>
      </c>
      <c r="F477" s="8"/>
      <c r="G477" s="7"/>
      <c r="H477" s="28" t="str">
        <f>IFERROR(VLOOKUP(ACOMPANHAMENTO_05[[#This Row],[COD.S]],TABELA_PRODUÇÃO[[COD]:[SERVIÇOS]],3,FALSE),"")</f>
        <v/>
      </c>
      <c r="I477" s="28" t="str">
        <f>IFERROR(VLOOKUP(ACOMPANHAMENTO_05[[#This Row],[COD.S]],TABELA_PRODUÇÃO[[COD]:[UND.]],4,FALSE),"")</f>
        <v/>
      </c>
      <c r="J477" s="141"/>
      <c r="K477" s="58"/>
      <c r="L477" s="9"/>
      <c r="M47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7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7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77" s="140">
        <f>ACOMPANHAMENTO_05[[#This Row],[QUANT]]</f>
        <v>0</v>
      </c>
    </row>
    <row r="478" spans="2:16" x14ac:dyDescent="0.25">
      <c r="B478" s="140" t="str">
        <f>IF(ACOMPANHAMENTO_05[[#This Row],[MAT]]="","",COUNTA($C$8:C478))</f>
        <v/>
      </c>
      <c r="C478" s="3"/>
      <c r="D478" s="28" t="str">
        <f>IFERROR(VLOOKUP(ACOMPANHAMENTO_05[[#This Row],[MAT]],FUNCIONARIOS[],3,FALSE),"")</f>
        <v/>
      </c>
      <c r="E478" s="28" t="str">
        <f>IFERROR(VLOOKUP(ACOMPANHAMENTO_05[[#This Row],[MAT]],FUNCIONARIOS[],4,FALSE),"")</f>
        <v/>
      </c>
      <c r="F478" s="8"/>
      <c r="G478" s="7"/>
      <c r="H478" s="28" t="str">
        <f>IFERROR(VLOOKUP(ACOMPANHAMENTO_05[[#This Row],[COD.S]],TABELA_PRODUÇÃO[[COD]:[SERVIÇOS]],3,FALSE),"")</f>
        <v/>
      </c>
      <c r="I478" s="28" t="str">
        <f>IFERROR(VLOOKUP(ACOMPANHAMENTO_05[[#This Row],[COD.S]],TABELA_PRODUÇÃO[[COD]:[UND.]],4,FALSE),"")</f>
        <v/>
      </c>
      <c r="J478" s="141"/>
      <c r="K478" s="58"/>
      <c r="L478" s="9"/>
      <c r="M47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7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7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78" s="140">
        <f>ACOMPANHAMENTO_05[[#This Row],[QUANT]]</f>
        <v>0</v>
      </c>
    </row>
    <row r="479" spans="2:16" x14ac:dyDescent="0.25">
      <c r="B479" s="140" t="str">
        <f>IF(ACOMPANHAMENTO_05[[#This Row],[MAT]]="","",COUNTA($C$8:C479))</f>
        <v/>
      </c>
      <c r="C479" s="3"/>
      <c r="D479" s="28" t="str">
        <f>IFERROR(VLOOKUP(ACOMPANHAMENTO_05[[#This Row],[MAT]],FUNCIONARIOS[],3,FALSE),"")</f>
        <v/>
      </c>
      <c r="E479" s="28" t="str">
        <f>IFERROR(VLOOKUP(ACOMPANHAMENTO_05[[#This Row],[MAT]],FUNCIONARIOS[],4,FALSE),"")</f>
        <v/>
      </c>
      <c r="F479" s="8"/>
      <c r="G479" s="7"/>
      <c r="H479" s="28" t="str">
        <f>IFERROR(VLOOKUP(ACOMPANHAMENTO_05[[#This Row],[COD.S]],TABELA_PRODUÇÃO[[COD]:[SERVIÇOS]],3,FALSE),"")</f>
        <v/>
      </c>
      <c r="I479" s="28" t="str">
        <f>IFERROR(VLOOKUP(ACOMPANHAMENTO_05[[#This Row],[COD.S]],TABELA_PRODUÇÃO[[COD]:[UND.]],4,FALSE),"")</f>
        <v/>
      </c>
      <c r="J479" s="141"/>
      <c r="K479" s="58"/>
      <c r="L479" s="9"/>
      <c r="M47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7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7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79" s="140">
        <f>ACOMPANHAMENTO_05[[#This Row],[QUANT]]</f>
        <v>0</v>
      </c>
    </row>
    <row r="480" spans="2:16" x14ac:dyDescent="0.25">
      <c r="B480" s="140" t="str">
        <f>IF(ACOMPANHAMENTO_05[[#This Row],[MAT]]="","",COUNTA($C$8:C480))</f>
        <v/>
      </c>
      <c r="C480" s="3"/>
      <c r="D480" s="28" t="str">
        <f>IFERROR(VLOOKUP(ACOMPANHAMENTO_05[[#This Row],[MAT]],FUNCIONARIOS[],3,FALSE),"")</f>
        <v/>
      </c>
      <c r="E480" s="28" t="str">
        <f>IFERROR(VLOOKUP(ACOMPANHAMENTO_05[[#This Row],[MAT]],FUNCIONARIOS[],4,FALSE),"")</f>
        <v/>
      </c>
      <c r="F480" s="8"/>
      <c r="G480" s="7"/>
      <c r="H480" s="28" t="str">
        <f>IFERROR(VLOOKUP(ACOMPANHAMENTO_05[[#This Row],[COD.S]],TABELA_PRODUÇÃO[[COD]:[SERVIÇOS]],3,FALSE),"")</f>
        <v/>
      </c>
      <c r="I480" s="28" t="str">
        <f>IFERROR(VLOOKUP(ACOMPANHAMENTO_05[[#This Row],[COD.S]],TABELA_PRODUÇÃO[[COD]:[UND.]],4,FALSE),"")</f>
        <v/>
      </c>
      <c r="J480" s="141"/>
      <c r="K480" s="58"/>
      <c r="L480" s="9"/>
      <c r="M48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8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8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80" s="140">
        <f>ACOMPANHAMENTO_05[[#This Row],[QUANT]]</f>
        <v>0</v>
      </c>
    </row>
    <row r="481" spans="2:16" x14ac:dyDescent="0.25">
      <c r="B481" s="140" t="str">
        <f>IF(ACOMPANHAMENTO_05[[#This Row],[MAT]]="","",COUNTA($C$8:C481))</f>
        <v/>
      </c>
      <c r="C481" s="3"/>
      <c r="D481" s="28" t="str">
        <f>IFERROR(VLOOKUP(ACOMPANHAMENTO_05[[#This Row],[MAT]],FUNCIONARIOS[],3,FALSE),"")</f>
        <v/>
      </c>
      <c r="E481" s="28" t="str">
        <f>IFERROR(VLOOKUP(ACOMPANHAMENTO_05[[#This Row],[MAT]],FUNCIONARIOS[],4,FALSE),"")</f>
        <v/>
      </c>
      <c r="F481" s="8"/>
      <c r="G481" s="7"/>
      <c r="H481" s="28" t="str">
        <f>IFERROR(VLOOKUP(ACOMPANHAMENTO_05[[#This Row],[COD.S]],TABELA_PRODUÇÃO[[COD]:[SERVIÇOS]],3,FALSE),"")</f>
        <v/>
      </c>
      <c r="I481" s="28" t="str">
        <f>IFERROR(VLOOKUP(ACOMPANHAMENTO_05[[#This Row],[COD.S]],TABELA_PRODUÇÃO[[COD]:[UND.]],4,FALSE),"")</f>
        <v/>
      </c>
      <c r="J481" s="141"/>
      <c r="K481" s="58"/>
      <c r="L481" s="9"/>
      <c r="M48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8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8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81" s="140">
        <f>ACOMPANHAMENTO_05[[#This Row],[QUANT]]</f>
        <v>0</v>
      </c>
    </row>
    <row r="482" spans="2:16" x14ac:dyDescent="0.25">
      <c r="B482" s="140" t="str">
        <f>IF(ACOMPANHAMENTO_05[[#This Row],[MAT]]="","",COUNTA($C$8:C482))</f>
        <v/>
      </c>
      <c r="C482" s="3"/>
      <c r="D482" s="28" t="str">
        <f>IFERROR(VLOOKUP(ACOMPANHAMENTO_05[[#This Row],[MAT]],FUNCIONARIOS[],3,FALSE),"")</f>
        <v/>
      </c>
      <c r="E482" s="28" t="str">
        <f>IFERROR(VLOOKUP(ACOMPANHAMENTO_05[[#This Row],[MAT]],FUNCIONARIOS[],4,FALSE),"")</f>
        <v/>
      </c>
      <c r="F482" s="8"/>
      <c r="G482" s="7"/>
      <c r="H482" s="28" t="str">
        <f>IFERROR(VLOOKUP(ACOMPANHAMENTO_05[[#This Row],[COD.S]],TABELA_PRODUÇÃO[[COD]:[SERVIÇOS]],3,FALSE),"")</f>
        <v/>
      </c>
      <c r="I482" s="28" t="str">
        <f>IFERROR(VLOOKUP(ACOMPANHAMENTO_05[[#This Row],[COD.S]],TABELA_PRODUÇÃO[[COD]:[UND.]],4,FALSE),"")</f>
        <v/>
      </c>
      <c r="J482" s="141"/>
      <c r="K482" s="58"/>
      <c r="L482" s="9"/>
      <c r="M48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8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8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82" s="140">
        <f>ACOMPANHAMENTO_05[[#This Row],[QUANT]]</f>
        <v>0</v>
      </c>
    </row>
    <row r="483" spans="2:16" x14ac:dyDescent="0.25">
      <c r="B483" s="140" t="str">
        <f>IF(ACOMPANHAMENTO_05[[#This Row],[MAT]]="","",COUNTA($C$8:C483))</f>
        <v/>
      </c>
      <c r="C483" s="3"/>
      <c r="D483" s="28" t="str">
        <f>IFERROR(VLOOKUP(ACOMPANHAMENTO_05[[#This Row],[MAT]],FUNCIONARIOS[],3,FALSE),"")</f>
        <v/>
      </c>
      <c r="E483" s="28" t="str">
        <f>IFERROR(VLOOKUP(ACOMPANHAMENTO_05[[#This Row],[MAT]],FUNCIONARIOS[],4,FALSE),"")</f>
        <v/>
      </c>
      <c r="F483" s="8"/>
      <c r="G483" s="7"/>
      <c r="H483" s="28" t="str">
        <f>IFERROR(VLOOKUP(ACOMPANHAMENTO_05[[#This Row],[COD.S]],TABELA_PRODUÇÃO[[COD]:[SERVIÇOS]],3,FALSE),"")</f>
        <v/>
      </c>
      <c r="I483" s="28" t="str">
        <f>IFERROR(VLOOKUP(ACOMPANHAMENTO_05[[#This Row],[COD.S]],TABELA_PRODUÇÃO[[COD]:[UND.]],4,FALSE),"")</f>
        <v/>
      </c>
      <c r="J483" s="141"/>
      <c r="K483" s="58"/>
      <c r="L483" s="9"/>
      <c r="M48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8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8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83" s="140">
        <f>ACOMPANHAMENTO_05[[#This Row],[QUANT]]</f>
        <v>0</v>
      </c>
    </row>
    <row r="484" spans="2:16" x14ac:dyDescent="0.25">
      <c r="B484" s="140" t="str">
        <f>IF(ACOMPANHAMENTO_05[[#This Row],[MAT]]="","",COUNTA($C$8:C484))</f>
        <v/>
      </c>
      <c r="C484" s="3"/>
      <c r="D484" s="28" t="str">
        <f>IFERROR(VLOOKUP(ACOMPANHAMENTO_05[[#This Row],[MAT]],FUNCIONARIOS[],3,FALSE),"")</f>
        <v/>
      </c>
      <c r="E484" s="28" t="str">
        <f>IFERROR(VLOOKUP(ACOMPANHAMENTO_05[[#This Row],[MAT]],FUNCIONARIOS[],4,FALSE),"")</f>
        <v/>
      </c>
      <c r="F484" s="8"/>
      <c r="G484" s="7"/>
      <c r="H484" s="28" t="str">
        <f>IFERROR(VLOOKUP(ACOMPANHAMENTO_05[[#This Row],[COD.S]],TABELA_PRODUÇÃO[[COD]:[SERVIÇOS]],3,FALSE),"")</f>
        <v/>
      </c>
      <c r="I484" s="28" t="str">
        <f>IFERROR(VLOOKUP(ACOMPANHAMENTO_05[[#This Row],[COD.S]],TABELA_PRODUÇÃO[[COD]:[UND.]],4,FALSE),"")</f>
        <v/>
      </c>
      <c r="J484" s="141"/>
      <c r="K484" s="58"/>
      <c r="L484" s="9"/>
      <c r="M48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8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8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84" s="140">
        <f>ACOMPANHAMENTO_05[[#This Row],[QUANT]]</f>
        <v>0</v>
      </c>
    </row>
    <row r="485" spans="2:16" x14ac:dyDescent="0.25">
      <c r="B485" s="140" t="str">
        <f>IF(ACOMPANHAMENTO_05[[#This Row],[MAT]]="","",COUNTA($C$8:C485))</f>
        <v/>
      </c>
      <c r="C485" s="3"/>
      <c r="D485" s="28" t="str">
        <f>IFERROR(VLOOKUP(ACOMPANHAMENTO_05[[#This Row],[MAT]],FUNCIONARIOS[],3,FALSE),"")</f>
        <v/>
      </c>
      <c r="E485" s="28" t="str">
        <f>IFERROR(VLOOKUP(ACOMPANHAMENTO_05[[#This Row],[MAT]],FUNCIONARIOS[],4,FALSE),"")</f>
        <v/>
      </c>
      <c r="F485" s="8"/>
      <c r="G485" s="7"/>
      <c r="H485" s="28" t="str">
        <f>IFERROR(VLOOKUP(ACOMPANHAMENTO_05[[#This Row],[COD.S]],TABELA_PRODUÇÃO[[COD]:[SERVIÇOS]],3,FALSE),"")</f>
        <v/>
      </c>
      <c r="I485" s="28" t="str">
        <f>IFERROR(VLOOKUP(ACOMPANHAMENTO_05[[#This Row],[COD.S]],TABELA_PRODUÇÃO[[COD]:[UND.]],4,FALSE),"")</f>
        <v/>
      </c>
      <c r="J485" s="141"/>
      <c r="K485" s="58"/>
      <c r="L485" s="9"/>
      <c r="M48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8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8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85" s="140">
        <f>ACOMPANHAMENTO_05[[#This Row],[QUANT]]</f>
        <v>0</v>
      </c>
    </row>
    <row r="486" spans="2:16" x14ac:dyDescent="0.25">
      <c r="B486" s="140" t="str">
        <f>IF(ACOMPANHAMENTO_05[[#This Row],[MAT]]="","",COUNTA($C$8:C486))</f>
        <v/>
      </c>
      <c r="C486" s="3"/>
      <c r="D486" s="28" t="str">
        <f>IFERROR(VLOOKUP(ACOMPANHAMENTO_05[[#This Row],[MAT]],FUNCIONARIOS[],3,FALSE),"")</f>
        <v/>
      </c>
      <c r="E486" s="28" t="str">
        <f>IFERROR(VLOOKUP(ACOMPANHAMENTO_05[[#This Row],[MAT]],FUNCIONARIOS[],4,FALSE),"")</f>
        <v/>
      </c>
      <c r="F486" s="8"/>
      <c r="G486" s="7"/>
      <c r="H486" s="28" t="str">
        <f>IFERROR(VLOOKUP(ACOMPANHAMENTO_05[[#This Row],[COD.S]],TABELA_PRODUÇÃO[[COD]:[SERVIÇOS]],3,FALSE),"")</f>
        <v/>
      </c>
      <c r="I486" s="28" t="str">
        <f>IFERROR(VLOOKUP(ACOMPANHAMENTO_05[[#This Row],[COD.S]],TABELA_PRODUÇÃO[[COD]:[UND.]],4,FALSE),"")</f>
        <v/>
      </c>
      <c r="J486" s="141"/>
      <c r="K486" s="58"/>
      <c r="L486" s="9"/>
      <c r="M48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8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8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86" s="140">
        <f>ACOMPANHAMENTO_05[[#This Row],[QUANT]]</f>
        <v>0</v>
      </c>
    </row>
    <row r="487" spans="2:16" x14ac:dyDescent="0.25">
      <c r="B487" s="140" t="str">
        <f>IF(ACOMPANHAMENTO_05[[#This Row],[MAT]]="","",COUNTA($C$8:C487))</f>
        <v/>
      </c>
      <c r="C487" s="3"/>
      <c r="D487" s="28" t="str">
        <f>IFERROR(VLOOKUP(ACOMPANHAMENTO_05[[#This Row],[MAT]],FUNCIONARIOS[],3,FALSE),"")</f>
        <v/>
      </c>
      <c r="E487" s="28" t="str">
        <f>IFERROR(VLOOKUP(ACOMPANHAMENTO_05[[#This Row],[MAT]],FUNCIONARIOS[],4,FALSE),"")</f>
        <v/>
      </c>
      <c r="F487" s="8"/>
      <c r="G487" s="7"/>
      <c r="H487" s="28" t="str">
        <f>IFERROR(VLOOKUP(ACOMPANHAMENTO_05[[#This Row],[COD.S]],TABELA_PRODUÇÃO[[COD]:[SERVIÇOS]],3,FALSE),"")</f>
        <v/>
      </c>
      <c r="I487" s="28" t="str">
        <f>IFERROR(VLOOKUP(ACOMPANHAMENTO_05[[#This Row],[COD.S]],TABELA_PRODUÇÃO[[COD]:[UND.]],4,FALSE),"")</f>
        <v/>
      </c>
      <c r="J487" s="141"/>
      <c r="K487" s="58"/>
      <c r="L487" s="9"/>
      <c r="M48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8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8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87" s="140">
        <f>ACOMPANHAMENTO_05[[#This Row],[QUANT]]</f>
        <v>0</v>
      </c>
    </row>
    <row r="488" spans="2:16" x14ac:dyDescent="0.25">
      <c r="B488" s="140" t="str">
        <f>IF(ACOMPANHAMENTO_05[[#This Row],[MAT]]="","",COUNTA($C$8:C488))</f>
        <v/>
      </c>
      <c r="C488" s="3"/>
      <c r="D488" s="28" t="str">
        <f>IFERROR(VLOOKUP(ACOMPANHAMENTO_05[[#This Row],[MAT]],FUNCIONARIOS[],3,FALSE),"")</f>
        <v/>
      </c>
      <c r="E488" s="28" t="str">
        <f>IFERROR(VLOOKUP(ACOMPANHAMENTO_05[[#This Row],[MAT]],FUNCIONARIOS[],4,FALSE),"")</f>
        <v/>
      </c>
      <c r="F488" s="8"/>
      <c r="G488" s="7"/>
      <c r="H488" s="28" t="str">
        <f>IFERROR(VLOOKUP(ACOMPANHAMENTO_05[[#This Row],[COD.S]],TABELA_PRODUÇÃO[[COD]:[SERVIÇOS]],3,FALSE),"")</f>
        <v/>
      </c>
      <c r="I488" s="28" t="str">
        <f>IFERROR(VLOOKUP(ACOMPANHAMENTO_05[[#This Row],[COD.S]],TABELA_PRODUÇÃO[[COD]:[UND.]],4,FALSE),"")</f>
        <v/>
      </c>
      <c r="J488" s="141"/>
      <c r="K488" s="58"/>
      <c r="L488" s="9"/>
      <c r="M48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8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8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88" s="140">
        <f>ACOMPANHAMENTO_05[[#This Row],[QUANT]]</f>
        <v>0</v>
      </c>
    </row>
    <row r="489" spans="2:16" x14ac:dyDescent="0.25">
      <c r="B489" s="140" t="str">
        <f>IF(ACOMPANHAMENTO_05[[#This Row],[MAT]]="","",COUNTA($C$8:C489))</f>
        <v/>
      </c>
      <c r="C489" s="3"/>
      <c r="D489" s="28" t="str">
        <f>IFERROR(VLOOKUP(ACOMPANHAMENTO_05[[#This Row],[MAT]],FUNCIONARIOS[],3,FALSE),"")</f>
        <v/>
      </c>
      <c r="E489" s="28" t="str">
        <f>IFERROR(VLOOKUP(ACOMPANHAMENTO_05[[#This Row],[MAT]],FUNCIONARIOS[],4,FALSE),"")</f>
        <v/>
      </c>
      <c r="F489" s="8"/>
      <c r="G489" s="7"/>
      <c r="H489" s="28" t="str">
        <f>IFERROR(VLOOKUP(ACOMPANHAMENTO_05[[#This Row],[COD.S]],TABELA_PRODUÇÃO[[COD]:[SERVIÇOS]],3,FALSE),"")</f>
        <v/>
      </c>
      <c r="I489" s="28" t="str">
        <f>IFERROR(VLOOKUP(ACOMPANHAMENTO_05[[#This Row],[COD.S]],TABELA_PRODUÇÃO[[COD]:[UND.]],4,FALSE),"")</f>
        <v/>
      </c>
      <c r="J489" s="141"/>
      <c r="K489" s="58"/>
      <c r="L489" s="9"/>
      <c r="M48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8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8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89" s="140">
        <f>ACOMPANHAMENTO_05[[#This Row],[QUANT]]</f>
        <v>0</v>
      </c>
    </row>
    <row r="490" spans="2:16" x14ac:dyDescent="0.25">
      <c r="B490" s="140" t="str">
        <f>IF(ACOMPANHAMENTO_05[[#This Row],[MAT]]="","",COUNTA($C$8:C490))</f>
        <v/>
      </c>
      <c r="C490" s="3"/>
      <c r="D490" s="28" t="str">
        <f>IFERROR(VLOOKUP(ACOMPANHAMENTO_05[[#This Row],[MAT]],FUNCIONARIOS[],3,FALSE),"")</f>
        <v/>
      </c>
      <c r="E490" s="28" t="str">
        <f>IFERROR(VLOOKUP(ACOMPANHAMENTO_05[[#This Row],[MAT]],FUNCIONARIOS[],4,FALSE),"")</f>
        <v/>
      </c>
      <c r="F490" s="8"/>
      <c r="G490" s="7"/>
      <c r="H490" s="28" t="str">
        <f>IFERROR(VLOOKUP(ACOMPANHAMENTO_05[[#This Row],[COD.S]],TABELA_PRODUÇÃO[[COD]:[SERVIÇOS]],3,FALSE),"")</f>
        <v/>
      </c>
      <c r="I490" s="28" t="str">
        <f>IFERROR(VLOOKUP(ACOMPANHAMENTO_05[[#This Row],[COD.S]],TABELA_PRODUÇÃO[[COD]:[UND.]],4,FALSE),"")</f>
        <v/>
      </c>
      <c r="J490" s="141"/>
      <c r="K490" s="58"/>
      <c r="L490" s="9"/>
      <c r="M49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9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9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90" s="140">
        <f>ACOMPANHAMENTO_05[[#This Row],[QUANT]]</f>
        <v>0</v>
      </c>
    </row>
    <row r="491" spans="2:16" x14ac:dyDescent="0.25">
      <c r="B491" s="140" t="str">
        <f>IF(ACOMPANHAMENTO_05[[#This Row],[MAT]]="","",COUNTA($C$8:C491))</f>
        <v/>
      </c>
      <c r="C491" s="3"/>
      <c r="D491" s="28" t="str">
        <f>IFERROR(VLOOKUP(ACOMPANHAMENTO_05[[#This Row],[MAT]],FUNCIONARIOS[],3,FALSE),"")</f>
        <v/>
      </c>
      <c r="E491" s="28" t="str">
        <f>IFERROR(VLOOKUP(ACOMPANHAMENTO_05[[#This Row],[MAT]],FUNCIONARIOS[],4,FALSE),"")</f>
        <v/>
      </c>
      <c r="F491" s="8"/>
      <c r="G491" s="7"/>
      <c r="H491" s="28" t="str">
        <f>IFERROR(VLOOKUP(ACOMPANHAMENTO_05[[#This Row],[COD.S]],TABELA_PRODUÇÃO[[COD]:[SERVIÇOS]],3,FALSE),"")</f>
        <v/>
      </c>
      <c r="I491" s="28" t="str">
        <f>IFERROR(VLOOKUP(ACOMPANHAMENTO_05[[#This Row],[COD.S]],TABELA_PRODUÇÃO[[COD]:[UND.]],4,FALSE),"")</f>
        <v/>
      </c>
      <c r="J491" s="141"/>
      <c r="K491" s="58"/>
      <c r="L491" s="9"/>
      <c r="M49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9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9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91" s="140">
        <f>ACOMPANHAMENTO_05[[#This Row],[QUANT]]</f>
        <v>0</v>
      </c>
    </row>
    <row r="492" spans="2:16" x14ac:dyDescent="0.25">
      <c r="B492" s="140" t="str">
        <f>IF(ACOMPANHAMENTO_05[[#This Row],[MAT]]="","",COUNTA($C$8:C492))</f>
        <v/>
      </c>
      <c r="C492" s="3"/>
      <c r="D492" s="28" t="str">
        <f>IFERROR(VLOOKUP(ACOMPANHAMENTO_05[[#This Row],[MAT]],FUNCIONARIOS[],3,FALSE),"")</f>
        <v/>
      </c>
      <c r="E492" s="28" t="str">
        <f>IFERROR(VLOOKUP(ACOMPANHAMENTO_05[[#This Row],[MAT]],FUNCIONARIOS[],4,FALSE),"")</f>
        <v/>
      </c>
      <c r="F492" s="8"/>
      <c r="G492" s="7"/>
      <c r="H492" s="28" t="str">
        <f>IFERROR(VLOOKUP(ACOMPANHAMENTO_05[[#This Row],[COD.S]],TABELA_PRODUÇÃO[[COD]:[SERVIÇOS]],3,FALSE),"")</f>
        <v/>
      </c>
      <c r="I492" s="28" t="str">
        <f>IFERROR(VLOOKUP(ACOMPANHAMENTO_05[[#This Row],[COD.S]],TABELA_PRODUÇÃO[[COD]:[UND.]],4,FALSE),"")</f>
        <v/>
      </c>
      <c r="J492" s="141"/>
      <c r="K492" s="58"/>
      <c r="L492" s="9"/>
      <c r="M49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9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9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92" s="140">
        <f>ACOMPANHAMENTO_05[[#This Row],[QUANT]]</f>
        <v>0</v>
      </c>
    </row>
    <row r="493" spans="2:16" x14ac:dyDescent="0.25">
      <c r="B493" s="140" t="str">
        <f>IF(ACOMPANHAMENTO_05[[#This Row],[MAT]]="","",COUNTA($C$8:C493))</f>
        <v/>
      </c>
      <c r="C493" s="3"/>
      <c r="D493" s="28" t="str">
        <f>IFERROR(VLOOKUP(ACOMPANHAMENTO_05[[#This Row],[MAT]],FUNCIONARIOS[],3,FALSE),"")</f>
        <v/>
      </c>
      <c r="E493" s="28" t="str">
        <f>IFERROR(VLOOKUP(ACOMPANHAMENTO_05[[#This Row],[MAT]],FUNCIONARIOS[],4,FALSE),"")</f>
        <v/>
      </c>
      <c r="F493" s="8"/>
      <c r="G493" s="7"/>
      <c r="H493" s="28" t="str">
        <f>IFERROR(VLOOKUP(ACOMPANHAMENTO_05[[#This Row],[COD.S]],TABELA_PRODUÇÃO[[COD]:[SERVIÇOS]],3,FALSE),"")</f>
        <v/>
      </c>
      <c r="I493" s="28" t="str">
        <f>IFERROR(VLOOKUP(ACOMPANHAMENTO_05[[#This Row],[COD.S]],TABELA_PRODUÇÃO[[COD]:[UND.]],4,FALSE),"")</f>
        <v/>
      </c>
      <c r="J493" s="141"/>
      <c r="K493" s="58"/>
      <c r="L493" s="9"/>
      <c r="M49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9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9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93" s="140">
        <f>ACOMPANHAMENTO_05[[#This Row],[QUANT]]</f>
        <v>0</v>
      </c>
    </row>
    <row r="494" spans="2:16" x14ac:dyDescent="0.25">
      <c r="B494" s="140" t="str">
        <f>IF(ACOMPANHAMENTO_05[[#This Row],[MAT]]="","",COUNTA($C$8:C494))</f>
        <v/>
      </c>
      <c r="C494" s="3"/>
      <c r="D494" s="28" t="str">
        <f>IFERROR(VLOOKUP(ACOMPANHAMENTO_05[[#This Row],[MAT]],FUNCIONARIOS[],3,FALSE),"")</f>
        <v/>
      </c>
      <c r="E494" s="28" t="str">
        <f>IFERROR(VLOOKUP(ACOMPANHAMENTO_05[[#This Row],[MAT]],FUNCIONARIOS[],4,FALSE),"")</f>
        <v/>
      </c>
      <c r="F494" s="8"/>
      <c r="G494" s="7"/>
      <c r="H494" s="28" t="str">
        <f>IFERROR(VLOOKUP(ACOMPANHAMENTO_05[[#This Row],[COD.S]],TABELA_PRODUÇÃO[[COD]:[SERVIÇOS]],3,FALSE),"")</f>
        <v/>
      </c>
      <c r="I494" s="28" t="str">
        <f>IFERROR(VLOOKUP(ACOMPANHAMENTO_05[[#This Row],[COD.S]],TABELA_PRODUÇÃO[[COD]:[UND.]],4,FALSE),"")</f>
        <v/>
      </c>
      <c r="J494" s="141"/>
      <c r="K494" s="58"/>
      <c r="L494" s="9"/>
      <c r="M49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9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9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94" s="140">
        <f>ACOMPANHAMENTO_05[[#This Row],[QUANT]]</f>
        <v>0</v>
      </c>
    </row>
    <row r="495" spans="2:16" x14ac:dyDescent="0.25">
      <c r="B495" s="140" t="str">
        <f>IF(ACOMPANHAMENTO_05[[#This Row],[MAT]]="","",COUNTA($C$8:C495))</f>
        <v/>
      </c>
      <c r="C495" s="3"/>
      <c r="D495" s="28" t="str">
        <f>IFERROR(VLOOKUP(ACOMPANHAMENTO_05[[#This Row],[MAT]],FUNCIONARIOS[],3,FALSE),"")</f>
        <v/>
      </c>
      <c r="E495" s="28" t="str">
        <f>IFERROR(VLOOKUP(ACOMPANHAMENTO_05[[#This Row],[MAT]],FUNCIONARIOS[],4,FALSE),"")</f>
        <v/>
      </c>
      <c r="F495" s="8"/>
      <c r="G495" s="7"/>
      <c r="H495" s="28" t="str">
        <f>IFERROR(VLOOKUP(ACOMPANHAMENTO_05[[#This Row],[COD.S]],TABELA_PRODUÇÃO[[COD]:[SERVIÇOS]],3,FALSE),"")</f>
        <v/>
      </c>
      <c r="I495" s="28" t="str">
        <f>IFERROR(VLOOKUP(ACOMPANHAMENTO_05[[#This Row],[COD.S]],TABELA_PRODUÇÃO[[COD]:[UND.]],4,FALSE),"")</f>
        <v/>
      </c>
      <c r="J495" s="141"/>
      <c r="K495" s="58"/>
      <c r="L495" s="9"/>
      <c r="M49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9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9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95" s="140">
        <f>ACOMPANHAMENTO_05[[#This Row],[QUANT]]</f>
        <v>0</v>
      </c>
    </row>
    <row r="496" spans="2:16" x14ac:dyDescent="0.25">
      <c r="B496" s="140" t="str">
        <f>IF(ACOMPANHAMENTO_05[[#This Row],[MAT]]="","",COUNTA($C$8:C496))</f>
        <v/>
      </c>
      <c r="C496" s="3"/>
      <c r="D496" s="28" t="str">
        <f>IFERROR(VLOOKUP(ACOMPANHAMENTO_05[[#This Row],[MAT]],FUNCIONARIOS[],3,FALSE),"")</f>
        <v/>
      </c>
      <c r="E496" s="28" t="str">
        <f>IFERROR(VLOOKUP(ACOMPANHAMENTO_05[[#This Row],[MAT]],FUNCIONARIOS[],4,FALSE),"")</f>
        <v/>
      </c>
      <c r="F496" s="8"/>
      <c r="G496" s="7"/>
      <c r="H496" s="28" t="str">
        <f>IFERROR(VLOOKUP(ACOMPANHAMENTO_05[[#This Row],[COD.S]],TABELA_PRODUÇÃO[[COD]:[SERVIÇOS]],3,FALSE),"")</f>
        <v/>
      </c>
      <c r="I496" s="28" t="str">
        <f>IFERROR(VLOOKUP(ACOMPANHAMENTO_05[[#This Row],[COD.S]],TABELA_PRODUÇÃO[[COD]:[UND.]],4,FALSE),"")</f>
        <v/>
      </c>
      <c r="J496" s="141"/>
      <c r="K496" s="58"/>
      <c r="L496" s="9"/>
      <c r="M49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9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9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96" s="140">
        <f>ACOMPANHAMENTO_05[[#This Row],[QUANT]]</f>
        <v>0</v>
      </c>
    </row>
    <row r="497" spans="2:16" x14ac:dyDescent="0.25">
      <c r="B497" s="140" t="str">
        <f>IF(ACOMPANHAMENTO_05[[#This Row],[MAT]]="","",COUNTA($C$8:C497))</f>
        <v/>
      </c>
      <c r="C497" s="3"/>
      <c r="D497" s="28" t="str">
        <f>IFERROR(VLOOKUP(ACOMPANHAMENTO_05[[#This Row],[MAT]],FUNCIONARIOS[],3,FALSE),"")</f>
        <v/>
      </c>
      <c r="E497" s="28" t="str">
        <f>IFERROR(VLOOKUP(ACOMPANHAMENTO_05[[#This Row],[MAT]],FUNCIONARIOS[],4,FALSE),"")</f>
        <v/>
      </c>
      <c r="F497" s="8"/>
      <c r="G497" s="7"/>
      <c r="H497" s="28" t="str">
        <f>IFERROR(VLOOKUP(ACOMPANHAMENTO_05[[#This Row],[COD.S]],TABELA_PRODUÇÃO[[COD]:[SERVIÇOS]],3,FALSE),"")</f>
        <v/>
      </c>
      <c r="I497" s="28" t="str">
        <f>IFERROR(VLOOKUP(ACOMPANHAMENTO_05[[#This Row],[COD.S]],TABELA_PRODUÇÃO[[COD]:[UND.]],4,FALSE),"")</f>
        <v/>
      </c>
      <c r="J497" s="141"/>
      <c r="K497" s="58"/>
      <c r="L497" s="9"/>
      <c r="M49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9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9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97" s="140">
        <f>ACOMPANHAMENTO_05[[#This Row],[QUANT]]</f>
        <v>0</v>
      </c>
    </row>
    <row r="498" spans="2:16" x14ac:dyDescent="0.25">
      <c r="B498" s="140" t="str">
        <f>IF(ACOMPANHAMENTO_05[[#This Row],[MAT]]="","",COUNTA($C$8:C498))</f>
        <v/>
      </c>
      <c r="C498" s="3"/>
      <c r="D498" s="28" t="str">
        <f>IFERROR(VLOOKUP(ACOMPANHAMENTO_05[[#This Row],[MAT]],FUNCIONARIOS[],3,FALSE),"")</f>
        <v/>
      </c>
      <c r="E498" s="28" t="str">
        <f>IFERROR(VLOOKUP(ACOMPANHAMENTO_05[[#This Row],[MAT]],FUNCIONARIOS[],4,FALSE),"")</f>
        <v/>
      </c>
      <c r="F498" s="8"/>
      <c r="G498" s="7"/>
      <c r="H498" s="28" t="str">
        <f>IFERROR(VLOOKUP(ACOMPANHAMENTO_05[[#This Row],[COD.S]],TABELA_PRODUÇÃO[[COD]:[SERVIÇOS]],3,FALSE),"")</f>
        <v/>
      </c>
      <c r="I498" s="28" t="str">
        <f>IFERROR(VLOOKUP(ACOMPANHAMENTO_05[[#This Row],[COD.S]],TABELA_PRODUÇÃO[[COD]:[UND.]],4,FALSE),"")</f>
        <v/>
      </c>
      <c r="J498" s="141"/>
      <c r="K498" s="58"/>
      <c r="L498" s="9"/>
      <c r="M49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9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9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98" s="140">
        <f>ACOMPANHAMENTO_05[[#This Row],[QUANT]]</f>
        <v>0</v>
      </c>
    </row>
    <row r="499" spans="2:16" x14ac:dyDescent="0.25">
      <c r="B499" s="140" t="str">
        <f>IF(ACOMPANHAMENTO_05[[#This Row],[MAT]]="","",COUNTA($C$8:C499))</f>
        <v/>
      </c>
      <c r="C499" s="3"/>
      <c r="D499" s="28" t="str">
        <f>IFERROR(VLOOKUP(ACOMPANHAMENTO_05[[#This Row],[MAT]],FUNCIONARIOS[],3,FALSE),"")</f>
        <v/>
      </c>
      <c r="E499" s="28" t="str">
        <f>IFERROR(VLOOKUP(ACOMPANHAMENTO_05[[#This Row],[MAT]],FUNCIONARIOS[],4,FALSE),"")</f>
        <v/>
      </c>
      <c r="F499" s="8"/>
      <c r="G499" s="7"/>
      <c r="H499" s="28" t="str">
        <f>IFERROR(VLOOKUP(ACOMPANHAMENTO_05[[#This Row],[COD.S]],TABELA_PRODUÇÃO[[COD]:[SERVIÇOS]],3,FALSE),"")</f>
        <v/>
      </c>
      <c r="I499" s="28" t="str">
        <f>IFERROR(VLOOKUP(ACOMPANHAMENTO_05[[#This Row],[COD.S]],TABELA_PRODUÇÃO[[COD]:[UND.]],4,FALSE),"")</f>
        <v/>
      </c>
      <c r="J499" s="141"/>
      <c r="K499" s="58"/>
      <c r="L499" s="9"/>
      <c r="M49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49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49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499" s="140">
        <f>ACOMPANHAMENTO_05[[#This Row],[QUANT]]</f>
        <v>0</v>
      </c>
    </row>
    <row r="500" spans="2:16" x14ac:dyDescent="0.25">
      <c r="B500" s="140" t="str">
        <f>IF(ACOMPANHAMENTO_05[[#This Row],[MAT]]="","",COUNTA($C$8:C500))</f>
        <v/>
      </c>
      <c r="C500" s="3"/>
      <c r="D500" s="28" t="str">
        <f>IFERROR(VLOOKUP(ACOMPANHAMENTO_05[[#This Row],[MAT]],FUNCIONARIOS[],3,FALSE),"")</f>
        <v/>
      </c>
      <c r="E500" s="28" t="str">
        <f>IFERROR(VLOOKUP(ACOMPANHAMENTO_05[[#This Row],[MAT]],FUNCIONARIOS[],4,FALSE),"")</f>
        <v/>
      </c>
      <c r="F500" s="8"/>
      <c r="G500" s="7"/>
      <c r="H500" s="28" t="str">
        <f>IFERROR(VLOOKUP(ACOMPANHAMENTO_05[[#This Row],[COD.S]],TABELA_PRODUÇÃO[[COD]:[SERVIÇOS]],3,FALSE),"")</f>
        <v/>
      </c>
      <c r="I500" s="28" t="str">
        <f>IFERROR(VLOOKUP(ACOMPANHAMENTO_05[[#This Row],[COD.S]],TABELA_PRODUÇÃO[[COD]:[UND.]],4,FALSE),"")</f>
        <v/>
      </c>
      <c r="J500" s="141"/>
      <c r="K500" s="58"/>
      <c r="L500" s="9"/>
      <c r="M50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0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0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00" s="140">
        <f>ACOMPANHAMENTO_05[[#This Row],[QUANT]]</f>
        <v>0</v>
      </c>
    </row>
    <row r="501" spans="2:16" x14ac:dyDescent="0.25">
      <c r="B501" s="140" t="str">
        <f>IF(ACOMPANHAMENTO_05[[#This Row],[MAT]]="","",COUNTA($C$8:C501))</f>
        <v/>
      </c>
      <c r="C501" s="3"/>
      <c r="D501" s="28" t="str">
        <f>IFERROR(VLOOKUP(ACOMPANHAMENTO_05[[#This Row],[MAT]],FUNCIONARIOS[],3,FALSE),"")</f>
        <v/>
      </c>
      <c r="E501" s="28" t="str">
        <f>IFERROR(VLOOKUP(ACOMPANHAMENTO_05[[#This Row],[MAT]],FUNCIONARIOS[],4,FALSE),"")</f>
        <v/>
      </c>
      <c r="F501" s="8"/>
      <c r="G501" s="7"/>
      <c r="H501" s="28" t="str">
        <f>IFERROR(VLOOKUP(ACOMPANHAMENTO_05[[#This Row],[COD.S]],TABELA_PRODUÇÃO[[COD]:[SERVIÇOS]],3,FALSE),"")</f>
        <v/>
      </c>
      <c r="I501" s="28" t="str">
        <f>IFERROR(VLOOKUP(ACOMPANHAMENTO_05[[#This Row],[COD.S]],TABELA_PRODUÇÃO[[COD]:[UND.]],4,FALSE),"")</f>
        <v/>
      </c>
      <c r="J501" s="141"/>
      <c r="K501" s="58"/>
      <c r="L501" s="9"/>
      <c r="M50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0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0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01" s="140">
        <f>ACOMPANHAMENTO_05[[#This Row],[QUANT]]</f>
        <v>0</v>
      </c>
    </row>
    <row r="502" spans="2:16" x14ac:dyDescent="0.25">
      <c r="B502" s="140" t="str">
        <f>IF(ACOMPANHAMENTO_05[[#This Row],[MAT]]="","",COUNTA($C$8:C502))</f>
        <v/>
      </c>
      <c r="C502" s="3"/>
      <c r="D502" s="28" t="str">
        <f>IFERROR(VLOOKUP(ACOMPANHAMENTO_05[[#This Row],[MAT]],FUNCIONARIOS[],3,FALSE),"")</f>
        <v/>
      </c>
      <c r="E502" s="28" t="str">
        <f>IFERROR(VLOOKUP(ACOMPANHAMENTO_05[[#This Row],[MAT]],FUNCIONARIOS[],4,FALSE),"")</f>
        <v/>
      </c>
      <c r="F502" s="8"/>
      <c r="G502" s="7"/>
      <c r="H502" s="28" t="str">
        <f>IFERROR(VLOOKUP(ACOMPANHAMENTO_05[[#This Row],[COD.S]],TABELA_PRODUÇÃO[[COD]:[SERVIÇOS]],3,FALSE),"")</f>
        <v/>
      </c>
      <c r="I502" s="28" t="str">
        <f>IFERROR(VLOOKUP(ACOMPANHAMENTO_05[[#This Row],[COD.S]],TABELA_PRODUÇÃO[[COD]:[UND.]],4,FALSE),"")</f>
        <v/>
      </c>
      <c r="J502" s="141"/>
      <c r="K502" s="58"/>
      <c r="L502" s="9"/>
      <c r="M50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0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0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02" s="140">
        <f>ACOMPANHAMENTO_05[[#This Row],[QUANT]]</f>
        <v>0</v>
      </c>
    </row>
    <row r="503" spans="2:16" x14ac:dyDescent="0.25">
      <c r="B503" s="140" t="str">
        <f>IF(ACOMPANHAMENTO_05[[#This Row],[MAT]]="","",COUNTA($C$8:C503))</f>
        <v/>
      </c>
      <c r="C503" s="3"/>
      <c r="D503" s="28" t="str">
        <f>IFERROR(VLOOKUP(ACOMPANHAMENTO_05[[#This Row],[MAT]],FUNCIONARIOS[],3,FALSE),"")</f>
        <v/>
      </c>
      <c r="E503" s="28" t="str">
        <f>IFERROR(VLOOKUP(ACOMPANHAMENTO_05[[#This Row],[MAT]],FUNCIONARIOS[],4,FALSE),"")</f>
        <v/>
      </c>
      <c r="F503" s="8"/>
      <c r="G503" s="7"/>
      <c r="H503" s="28" t="str">
        <f>IFERROR(VLOOKUP(ACOMPANHAMENTO_05[[#This Row],[COD.S]],TABELA_PRODUÇÃO[[COD]:[SERVIÇOS]],3,FALSE),"")</f>
        <v/>
      </c>
      <c r="I503" s="28" t="str">
        <f>IFERROR(VLOOKUP(ACOMPANHAMENTO_05[[#This Row],[COD.S]],TABELA_PRODUÇÃO[[COD]:[UND.]],4,FALSE),"")</f>
        <v/>
      </c>
      <c r="J503" s="141"/>
      <c r="K503" s="58"/>
      <c r="L503" s="9"/>
      <c r="M50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0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0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03" s="140">
        <f>ACOMPANHAMENTO_05[[#This Row],[QUANT]]</f>
        <v>0</v>
      </c>
    </row>
    <row r="504" spans="2:16" x14ac:dyDescent="0.25">
      <c r="B504" s="140" t="str">
        <f>IF(ACOMPANHAMENTO_05[[#This Row],[MAT]]="","",COUNTA($C$8:C504))</f>
        <v/>
      </c>
      <c r="C504" s="3"/>
      <c r="D504" s="28" t="str">
        <f>IFERROR(VLOOKUP(ACOMPANHAMENTO_05[[#This Row],[MAT]],FUNCIONARIOS[],3,FALSE),"")</f>
        <v/>
      </c>
      <c r="E504" s="28" t="str">
        <f>IFERROR(VLOOKUP(ACOMPANHAMENTO_05[[#This Row],[MAT]],FUNCIONARIOS[],4,FALSE),"")</f>
        <v/>
      </c>
      <c r="F504" s="8"/>
      <c r="G504" s="7"/>
      <c r="H504" s="28" t="str">
        <f>IFERROR(VLOOKUP(ACOMPANHAMENTO_05[[#This Row],[COD.S]],TABELA_PRODUÇÃO[[COD]:[SERVIÇOS]],3,FALSE),"")</f>
        <v/>
      </c>
      <c r="I504" s="28" t="str">
        <f>IFERROR(VLOOKUP(ACOMPANHAMENTO_05[[#This Row],[COD.S]],TABELA_PRODUÇÃO[[COD]:[UND.]],4,FALSE),"")</f>
        <v/>
      </c>
      <c r="J504" s="141"/>
      <c r="K504" s="58"/>
      <c r="L504" s="9"/>
      <c r="M50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0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0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04" s="140">
        <f>ACOMPANHAMENTO_05[[#This Row],[QUANT]]</f>
        <v>0</v>
      </c>
    </row>
    <row r="505" spans="2:16" x14ac:dyDescent="0.25">
      <c r="B505" s="140" t="str">
        <f>IF(ACOMPANHAMENTO_05[[#This Row],[MAT]]="","",COUNTA($C$8:C505))</f>
        <v/>
      </c>
      <c r="C505" s="3"/>
      <c r="D505" s="28" t="str">
        <f>IFERROR(VLOOKUP(ACOMPANHAMENTO_05[[#This Row],[MAT]],FUNCIONARIOS[],3,FALSE),"")</f>
        <v/>
      </c>
      <c r="E505" s="28" t="str">
        <f>IFERROR(VLOOKUP(ACOMPANHAMENTO_05[[#This Row],[MAT]],FUNCIONARIOS[],4,FALSE),"")</f>
        <v/>
      </c>
      <c r="F505" s="8"/>
      <c r="G505" s="7"/>
      <c r="H505" s="28" t="str">
        <f>IFERROR(VLOOKUP(ACOMPANHAMENTO_05[[#This Row],[COD.S]],TABELA_PRODUÇÃO[[COD]:[SERVIÇOS]],3,FALSE),"")</f>
        <v/>
      </c>
      <c r="I505" s="28" t="str">
        <f>IFERROR(VLOOKUP(ACOMPANHAMENTO_05[[#This Row],[COD.S]],TABELA_PRODUÇÃO[[COD]:[UND.]],4,FALSE),"")</f>
        <v/>
      </c>
      <c r="J505" s="141"/>
      <c r="K505" s="58"/>
      <c r="L505" s="9"/>
      <c r="M50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0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0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05" s="140">
        <f>ACOMPANHAMENTO_05[[#This Row],[QUANT]]</f>
        <v>0</v>
      </c>
    </row>
    <row r="506" spans="2:16" x14ac:dyDescent="0.25">
      <c r="B506" s="140" t="str">
        <f>IF(ACOMPANHAMENTO_05[[#This Row],[MAT]]="","",COUNTA($C$8:C506))</f>
        <v/>
      </c>
      <c r="C506" s="3"/>
      <c r="D506" s="28" t="str">
        <f>IFERROR(VLOOKUP(ACOMPANHAMENTO_05[[#This Row],[MAT]],FUNCIONARIOS[],3,FALSE),"")</f>
        <v/>
      </c>
      <c r="E506" s="28" t="str">
        <f>IFERROR(VLOOKUP(ACOMPANHAMENTO_05[[#This Row],[MAT]],FUNCIONARIOS[],4,FALSE),"")</f>
        <v/>
      </c>
      <c r="F506" s="8"/>
      <c r="G506" s="7"/>
      <c r="H506" s="28" t="str">
        <f>IFERROR(VLOOKUP(ACOMPANHAMENTO_05[[#This Row],[COD.S]],TABELA_PRODUÇÃO[[COD]:[SERVIÇOS]],3,FALSE),"")</f>
        <v/>
      </c>
      <c r="I506" s="28" t="str">
        <f>IFERROR(VLOOKUP(ACOMPANHAMENTO_05[[#This Row],[COD.S]],TABELA_PRODUÇÃO[[COD]:[UND.]],4,FALSE),"")</f>
        <v/>
      </c>
      <c r="J506" s="141"/>
      <c r="K506" s="58"/>
      <c r="L506" s="9"/>
      <c r="M50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0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0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06" s="140">
        <f>ACOMPANHAMENTO_05[[#This Row],[QUANT]]</f>
        <v>0</v>
      </c>
    </row>
    <row r="507" spans="2:16" x14ac:dyDescent="0.25">
      <c r="B507" s="140" t="str">
        <f>IF(ACOMPANHAMENTO_05[[#This Row],[MAT]]="","",COUNTA($C$8:C507))</f>
        <v/>
      </c>
      <c r="C507" s="3"/>
      <c r="D507" s="28" t="str">
        <f>IFERROR(VLOOKUP(ACOMPANHAMENTO_05[[#This Row],[MAT]],FUNCIONARIOS[],3,FALSE),"")</f>
        <v/>
      </c>
      <c r="E507" s="28" t="str">
        <f>IFERROR(VLOOKUP(ACOMPANHAMENTO_05[[#This Row],[MAT]],FUNCIONARIOS[],4,FALSE),"")</f>
        <v/>
      </c>
      <c r="F507" s="8"/>
      <c r="G507" s="7"/>
      <c r="H507" s="28" t="str">
        <f>IFERROR(VLOOKUP(ACOMPANHAMENTO_05[[#This Row],[COD.S]],TABELA_PRODUÇÃO[[COD]:[SERVIÇOS]],3,FALSE),"")</f>
        <v/>
      </c>
      <c r="I507" s="28" t="str">
        <f>IFERROR(VLOOKUP(ACOMPANHAMENTO_05[[#This Row],[COD.S]],TABELA_PRODUÇÃO[[COD]:[UND.]],4,FALSE),"")</f>
        <v/>
      </c>
      <c r="J507" s="141"/>
      <c r="K507" s="58"/>
      <c r="L507" s="9"/>
      <c r="M50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0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0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07" s="140">
        <f>ACOMPANHAMENTO_05[[#This Row],[QUANT]]</f>
        <v>0</v>
      </c>
    </row>
    <row r="508" spans="2:16" x14ac:dyDescent="0.25">
      <c r="B508" s="140" t="str">
        <f>IF(ACOMPANHAMENTO_05[[#This Row],[MAT]]="","",COUNTA($C$8:C508))</f>
        <v/>
      </c>
      <c r="C508" s="3"/>
      <c r="D508" s="28" t="str">
        <f>IFERROR(VLOOKUP(ACOMPANHAMENTO_05[[#This Row],[MAT]],FUNCIONARIOS[],3,FALSE),"")</f>
        <v/>
      </c>
      <c r="E508" s="28" t="str">
        <f>IFERROR(VLOOKUP(ACOMPANHAMENTO_05[[#This Row],[MAT]],FUNCIONARIOS[],4,FALSE),"")</f>
        <v/>
      </c>
      <c r="F508" s="8"/>
      <c r="G508" s="7"/>
      <c r="H508" s="28" t="str">
        <f>IFERROR(VLOOKUP(ACOMPANHAMENTO_05[[#This Row],[COD.S]],TABELA_PRODUÇÃO[[COD]:[SERVIÇOS]],3,FALSE),"")</f>
        <v/>
      </c>
      <c r="I508" s="28" t="str">
        <f>IFERROR(VLOOKUP(ACOMPANHAMENTO_05[[#This Row],[COD.S]],TABELA_PRODUÇÃO[[COD]:[UND.]],4,FALSE),"")</f>
        <v/>
      </c>
      <c r="J508" s="141"/>
      <c r="K508" s="58"/>
      <c r="L508" s="9"/>
      <c r="M50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0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0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08" s="140">
        <f>ACOMPANHAMENTO_05[[#This Row],[QUANT]]</f>
        <v>0</v>
      </c>
    </row>
    <row r="509" spans="2:16" x14ac:dyDescent="0.25">
      <c r="B509" s="140" t="str">
        <f>IF(ACOMPANHAMENTO_05[[#This Row],[MAT]]="","",COUNTA($C$8:C509))</f>
        <v/>
      </c>
      <c r="C509" s="3"/>
      <c r="D509" s="28" t="str">
        <f>IFERROR(VLOOKUP(ACOMPANHAMENTO_05[[#This Row],[MAT]],FUNCIONARIOS[],3,FALSE),"")</f>
        <v/>
      </c>
      <c r="E509" s="28" t="str">
        <f>IFERROR(VLOOKUP(ACOMPANHAMENTO_05[[#This Row],[MAT]],FUNCIONARIOS[],4,FALSE),"")</f>
        <v/>
      </c>
      <c r="F509" s="8"/>
      <c r="G509" s="7"/>
      <c r="H509" s="28" t="str">
        <f>IFERROR(VLOOKUP(ACOMPANHAMENTO_05[[#This Row],[COD.S]],TABELA_PRODUÇÃO[[COD]:[SERVIÇOS]],3,FALSE),"")</f>
        <v/>
      </c>
      <c r="I509" s="28" t="str">
        <f>IFERROR(VLOOKUP(ACOMPANHAMENTO_05[[#This Row],[COD.S]],TABELA_PRODUÇÃO[[COD]:[UND.]],4,FALSE),"")</f>
        <v/>
      </c>
      <c r="J509" s="141"/>
      <c r="K509" s="58"/>
      <c r="L509" s="9"/>
      <c r="M50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0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0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09" s="140">
        <f>ACOMPANHAMENTO_05[[#This Row],[QUANT]]</f>
        <v>0</v>
      </c>
    </row>
    <row r="510" spans="2:16" x14ac:dyDescent="0.25">
      <c r="B510" s="140" t="str">
        <f>IF(ACOMPANHAMENTO_05[[#This Row],[MAT]]="","",COUNTA($C$8:C510))</f>
        <v/>
      </c>
      <c r="C510" s="3"/>
      <c r="D510" s="28" t="str">
        <f>IFERROR(VLOOKUP(ACOMPANHAMENTO_05[[#This Row],[MAT]],FUNCIONARIOS[],3,FALSE),"")</f>
        <v/>
      </c>
      <c r="E510" s="28" t="str">
        <f>IFERROR(VLOOKUP(ACOMPANHAMENTO_05[[#This Row],[MAT]],FUNCIONARIOS[],4,FALSE),"")</f>
        <v/>
      </c>
      <c r="F510" s="8"/>
      <c r="G510" s="7"/>
      <c r="H510" s="28" t="str">
        <f>IFERROR(VLOOKUP(ACOMPANHAMENTO_05[[#This Row],[COD.S]],TABELA_PRODUÇÃO[[COD]:[SERVIÇOS]],3,FALSE),"")</f>
        <v/>
      </c>
      <c r="I510" s="28" t="str">
        <f>IFERROR(VLOOKUP(ACOMPANHAMENTO_05[[#This Row],[COD.S]],TABELA_PRODUÇÃO[[COD]:[UND.]],4,FALSE),"")</f>
        <v/>
      </c>
      <c r="J510" s="141"/>
      <c r="K510" s="58"/>
      <c r="L510" s="9"/>
      <c r="M51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1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1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10" s="140">
        <f>ACOMPANHAMENTO_05[[#This Row],[QUANT]]</f>
        <v>0</v>
      </c>
    </row>
    <row r="511" spans="2:16" x14ac:dyDescent="0.25">
      <c r="B511" s="140" t="str">
        <f>IF(ACOMPANHAMENTO_05[[#This Row],[MAT]]="","",COUNTA($C$8:C511))</f>
        <v/>
      </c>
      <c r="C511" s="3"/>
      <c r="D511" s="28" t="str">
        <f>IFERROR(VLOOKUP(ACOMPANHAMENTO_05[[#This Row],[MAT]],FUNCIONARIOS[],3,FALSE),"")</f>
        <v/>
      </c>
      <c r="E511" s="28" t="str">
        <f>IFERROR(VLOOKUP(ACOMPANHAMENTO_05[[#This Row],[MAT]],FUNCIONARIOS[],4,FALSE),"")</f>
        <v/>
      </c>
      <c r="F511" s="8"/>
      <c r="G511" s="7"/>
      <c r="H511" s="28" t="str">
        <f>IFERROR(VLOOKUP(ACOMPANHAMENTO_05[[#This Row],[COD.S]],TABELA_PRODUÇÃO[[COD]:[SERVIÇOS]],3,FALSE),"")</f>
        <v/>
      </c>
      <c r="I511" s="28" t="str">
        <f>IFERROR(VLOOKUP(ACOMPANHAMENTO_05[[#This Row],[COD.S]],TABELA_PRODUÇÃO[[COD]:[UND.]],4,FALSE),"")</f>
        <v/>
      </c>
      <c r="J511" s="141"/>
      <c r="K511" s="58"/>
      <c r="L511" s="9"/>
      <c r="M51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1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1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11" s="140">
        <f>ACOMPANHAMENTO_05[[#This Row],[QUANT]]</f>
        <v>0</v>
      </c>
    </row>
    <row r="512" spans="2:16" x14ac:dyDescent="0.25">
      <c r="B512" s="140" t="str">
        <f>IF(ACOMPANHAMENTO_05[[#This Row],[MAT]]="","",COUNTA($C$8:C512))</f>
        <v/>
      </c>
      <c r="C512" s="3"/>
      <c r="D512" s="28" t="str">
        <f>IFERROR(VLOOKUP(ACOMPANHAMENTO_05[[#This Row],[MAT]],FUNCIONARIOS[],3,FALSE),"")</f>
        <v/>
      </c>
      <c r="E512" s="28" t="str">
        <f>IFERROR(VLOOKUP(ACOMPANHAMENTO_05[[#This Row],[MAT]],FUNCIONARIOS[],4,FALSE),"")</f>
        <v/>
      </c>
      <c r="F512" s="8"/>
      <c r="G512" s="7"/>
      <c r="H512" s="28" t="str">
        <f>IFERROR(VLOOKUP(ACOMPANHAMENTO_05[[#This Row],[COD.S]],TABELA_PRODUÇÃO[[COD]:[SERVIÇOS]],3,FALSE),"")</f>
        <v/>
      </c>
      <c r="I512" s="28" t="str">
        <f>IFERROR(VLOOKUP(ACOMPANHAMENTO_05[[#This Row],[COD.S]],TABELA_PRODUÇÃO[[COD]:[UND.]],4,FALSE),"")</f>
        <v/>
      </c>
      <c r="J512" s="141"/>
      <c r="K512" s="58"/>
      <c r="L512" s="9"/>
      <c r="M51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1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1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12" s="140">
        <f>ACOMPANHAMENTO_05[[#This Row],[QUANT]]</f>
        <v>0</v>
      </c>
    </row>
    <row r="513" spans="2:16" x14ac:dyDescent="0.25">
      <c r="B513" s="140" t="str">
        <f>IF(ACOMPANHAMENTO_05[[#This Row],[MAT]]="","",COUNTA($C$8:C513))</f>
        <v/>
      </c>
      <c r="C513" s="3"/>
      <c r="D513" s="28" t="str">
        <f>IFERROR(VLOOKUP(ACOMPANHAMENTO_05[[#This Row],[MAT]],FUNCIONARIOS[],3,FALSE),"")</f>
        <v/>
      </c>
      <c r="E513" s="28" t="str">
        <f>IFERROR(VLOOKUP(ACOMPANHAMENTO_05[[#This Row],[MAT]],FUNCIONARIOS[],4,FALSE),"")</f>
        <v/>
      </c>
      <c r="F513" s="8"/>
      <c r="G513" s="7"/>
      <c r="H513" s="28" t="str">
        <f>IFERROR(VLOOKUP(ACOMPANHAMENTO_05[[#This Row],[COD.S]],TABELA_PRODUÇÃO[[COD]:[SERVIÇOS]],3,FALSE),"")</f>
        <v/>
      </c>
      <c r="I513" s="28" t="str">
        <f>IFERROR(VLOOKUP(ACOMPANHAMENTO_05[[#This Row],[COD.S]],TABELA_PRODUÇÃO[[COD]:[UND.]],4,FALSE),"")</f>
        <v/>
      </c>
      <c r="J513" s="141"/>
      <c r="K513" s="58"/>
      <c r="L513" s="9"/>
      <c r="M51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1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1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13" s="140">
        <f>ACOMPANHAMENTO_05[[#This Row],[QUANT]]</f>
        <v>0</v>
      </c>
    </row>
    <row r="514" spans="2:16" x14ac:dyDescent="0.25">
      <c r="B514" s="140" t="str">
        <f>IF(ACOMPANHAMENTO_05[[#This Row],[MAT]]="","",COUNTA($C$8:C514))</f>
        <v/>
      </c>
      <c r="C514" s="3"/>
      <c r="D514" s="28" t="str">
        <f>IFERROR(VLOOKUP(ACOMPANHAMENTO_05[[#This Row],[MAT]],FUNCIONARIOS[],3,FALSE),"")</f>
        <v/>
      </c>
      <c r="E514" s="28" t="str">
        <f>IFERROR(VLOOKUP(ACOMPANHAMENTO_05[[#This Row],[MAT]],FUNCIONARIOS[],4,FALSE),"")</f>
        <v/>
      </c>
      <c r="F514" s="8"/>
      <c r="G514" s="7"/>
      <c r="H514" s="28" t="str">
        <f>IFERROR(VLOOKUP(ACOMPANHAMENTO_05[[#This Row],[COD.S]],TABELA_PRODUÇÃO[[COD]:[SERVIÇOS]],3,FALSE),"")</f>
        <v/>
      </c>
      <c r="I514" s="28" t="str">
        <f>IFERROR(VLOOKUP(ACOMPANHAMENTO_05[[#This Row],[COD.S]],TABELA_PRODUÇÃO[[COD]:[UND.]],4,FALSE),"")</f>
        <v/>
      </c>
      <c r="J514" s="141"/>
      <c r="K514" s="58"/>
      <c r="L514" s="9"/>
      <c r="M51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1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1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14" s="140">
        <f>ACOMPANHAMENTO_05[[#This Row],[QUANT]]</f>
        <v>0</v>
      </c>
    </row>
    <row r="515" spans="2:16" x14ac:dyDescent="0.25">
      <c r="B515" s="140" t="str">
        <f>IF(ACOMPANHAMENTO_05[[#This Row],[MAT]]="","",COUNTA($C$8:C515))</f>
        <v/>
      </c>
      <c r="C515" s="3"/>
      <c r="D515" s="28" t="str">
        <f>IFERROR(VLOOKUP(ACOMPANHAMENTO_05[[#This Row],[MAT]],FUNCIONARIOS[],3,FALSE),"")</f>
        <v/>
      </c>
      <c r="E515" s="28" t="str">
        <f>IFERROR(VLOOKUP(ACOMPANHAMENTO_05[[#This Row],[MAT]],FUNCIONARIOS[],4,FALSE),"")</f>
        <v/>
      </c>
      <c r="F515" s="8"/>
      <c r="G515" s="7"/>
      <c r="H515" s="28" t="str">
        <f>IFERROR(VLOOKUP(ACOMPANHAMENTO_05[[#This Row],[COD.S]],TABELA_PRODUÇÃO[[COD]:[SERVIÇOS]],3,FALSE),"")</f>
        <v/>
      </c>
      <c r="I515" s="28" t="str">
        <f>IFERROR(VLOOKUP(ACOMPANHAMENTO_05[[#This Row],[COD.S]],TABELA_PRODUÇÃO[[COD]:[UND.]],4,FALSE),"")</f>
        <v/>
      </c>
      <c r="J515" s="141"/>
      <c r="K515" s="58"/>
      <c r="L515" s="9"/>
      <c r="M51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1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1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15" s="140">
        <f>ACOMPANHAMENTO_05[[#This Row],[QUANT]]</f>
        <v>0</v>
      </c>
    </row>
    <row r="516" spans="2:16" x14ac:dyDescent="0.25">
      <c r="B516" s="140" t="str">
        <f>IF(ACOMPANHAMENTO_05[[#This Row],[MAT]]="","",COUNTA($C$8:C516))</f>
        <v/>
      </c>
      <c r="C516" s="3"/>
      <c r="D516" s="28" t="str">
        <f>IFERROR(VLOOKUP(ACOMPANHAMENTO_05[[#This Row],[MAT]],FUNCIONARIOS[],3,FALSE),"")</f>
        <v/>
      </c>
      <c r="E516" s="28" t="str">
        <f>IFERROR(VLOOKUP(ACOMPANHAMENTO_05[[#This Row],[MAT]],FUNCIONARIOS[],4,FALSE),"")</f>
        <v/>
      </c>
      <c r="F516" s="8"/>
      <c r="G516" s="7"/>
      <c r="H516" s="28" t="str">
        <f>IFERROR(VLOOKUP(ACOMPANHAMENTO_05[[#This Row],[COD.S]],TABELA_PRODUÇÃO[[COD]:[SERVIÇOS]],3,FALSE),"")</f>
        <v/>
      </c>
      <c r="I516" s="28" t="str">
        <f>IFERROR(VLOOKUP(ACOMPANHAMENTO_05[[#This Row],[COD.S]],TABELA_PRODUÇÃO[[COD]:[UND.]],4,FALSE),"")</f>
        <v/>
      </c>
      <c r="J516" s="141"/>
      <c r="K516" s="58"/>
      <c r="L516" s="9"/>
      <c r="M51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1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1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16" s="140">
        <f>ACOMPANHAMENTO_05[[#This Row],[QUANT]]</f>
        <v>0</v>
      </c>
    </row>
    <row r="517" spans="2:16" x14ac:dyDescent="0.25">
      <c r="B517" s="140" t="str">
        <f>IF(ACOMPANHAMENTO_05[[#This Row],[MAT]]="","",COUNTA($C$8:C517))</f>
        <v/>
      </c>
      <c r="C517" s="3"/>
      <c r="D517" s="28" t="str">
        <f>IFERROR(VLOOKUP(ACOMPANHAMENTO_05[[#This Row],[MAT]],FUNCIONARIOS[],3,FALSE),"")</f>
        <v/>
      </c>
      <c r="E517" s="28" t="str">
        <f>IFERROR(VLOOKUP(ACOMPANHAMENTO_05[[#This Row],[MAT]],FUNCIONARIOS[],4,FALSE),"")</f>
        <v/>
      </c>
      <c r="F517" s="8"/>
      <c r="G517" s="7"/>
      <c r="H517" s="28" t="str">
        <f>IFERROR(VLOOKUP(ACOMPANHAMENTO_05[[#This Row],[COD.S]],TABELA_PRODUÇÃO[[COD]:[SERVIÇOS]],3,FALSE),"")</f>
        <v/>
      </c>
      <c r="I517" s="28" t="str">
        <f>IFERROR(VLOOKUP(ACOMPANHAMENTO_05[[#This Row],[COD.S]],TABELA_PRODUÇÃO[[COD]:[UND.]],4,FALSE),"")</f>
        <v/>
      </c>
      <c r="J517" s="141"/>
      <c r="K517" s="58"/>
      <c r="L517" s="9"/>
      <c r="M51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1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1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17" s="140">
        <f>ACOMPANHAMENTO_05[[#This Row],[QUANT]]</f>
        <v>0</v>
      </c>
    </row>
    <row r="518" spans="2:16" x14ac:dyDescent="0.25">
      <c r="B518" s="140" t="str">
        <f>IF(ACOMPANHAMENTO_05[[#This Row],[MAT]]="","",COUNTA($C$8:C518))</f>
        <v/>
      </c>
      <c r="C518" s="3"/>
      <c r="D518" s="28" t="str">
        <f>IFERROR(VLOOKUP(ACOMPANHAMENTO_05[[#This Row],[MAT]],FUNCIONARIOS[],3,FALSE),"")</f>
        <v/>
      </c>
      <c r="E518" s="28" t="str">
        <f>IFERROR(VLOOKUP(ACOMPANHAMENTO_05[[#This Row],[MAT]],FUNCIONARIOS[],4,FALSE),"")</f>
        <v/>
      </c>
      <c r="F518" s="8"/>
      <c r="G518" s="7"/>
      <c r="H518" s="28" t="str">
        <f>IFERROR(VLOOKUP(ACOMPANHAMENTO_05[[#This Row],[COD.S]],TABELA_PRODUÇÃO[[COD]:[SERVIÇOS]],3,FALSE),"")</f>
        <v/>
      </c>
      <c r="I518" s="28" t="str">
        <f>IFERROR(VLOOKUP(ACOMPANHAMENTO_05[[#This Row],[COD.S]],TABELA_PRODUÇÃO[[COD]:[UND.]],4,FALSE),"")</f>
        <v/>
      </c>
      <c r="J518" s="141"/>
      <c r="K518" s="58"/>
      <c r="L518" s="9"/>
      <c r="M51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1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1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18" s="140">
        <f>ACOMPANHAMENTO_05[[#This Row],[QUANT]]</f>
        <v>0</v>
      </c>
    </row>
    <row r="519" spans="2:16" x14ac:dyDescent="0.25">
      <c r="B519" s="140" t="str">
        <f>IF(ACOMPANHAMENTO_05[[#This Row],[MAT]]="","",COUNTA($C$8:C519))</f>
        <v/>
      </c>
      <c r="C519" s="3"/>
      <c r="D519" s="28" t="str">
        <f>IFERROR(VLOOKUP(ACOMPANHAMENTO_05[[#This Row],[MAT]],FUNCIONARIOS[],3,FALSE),"")</f>
        <v/>
      </c>
      <c r="E519" s="28" t="str">
        <f>IFERROR(VLOOKUP(ACOMPANHAMENTO_05[[#This Row],[MAT]],FUNCIONARIOS[],4,FALSE),"")</f>
        <v/>
      </c>
      <c r="F519" s="8"/>
      <c r="G519" s="7"/>
      <c r="H519" s="28" t="str">
        <f>IFERROR(VLOOKUP(ACOMPANHAMENTO_05[[#This Row],[COD.S]],TABELA_PRODUÇÃO[[COD]:[SERVIÇOS]],3,FALSE),"")</f>
        <v/>
      </c>
      <c r="I519" s="28" t="str">
        <f>IFERROR(VLOOKUP(ACOMPANHAMENTO_05[[#This Row],[COD.S]],TABELA_PRODUÇÃO[[COD]:[UND.]],4,FALSE),"")</f>
        <v/>
      </c>
      <c r="J519" s="141"/>
      <c r="K519" s="58"/>
      <c r="L519" s="9"/>
      <c r="M51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1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1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19" s="140">
        <f>ACOMPANHAMENTO_05[[#This Row],[QUANT]]</f>
        <v>0</v>
      </c>
    </row>
    <row r="520" spans="2:16" x14ac:dyDescent="0.25">
      <c r="B520" s="140" t="str">
        <f>IF(ACOMPANHAMENTO_05[[#This Row],[MAT]]="","",COUNTA($C$8:C520))</f>
        <v/>
      </c>
      <c r="C520" s="3"/>
      <c r="D520" s="28" t="str">
        <f>IFERROR(VLOOKUP(ACOMPANHAMENTO_05[[#This Row],[MAT]],FUNCIONARIOS[],3,FALSE),"")</f>
        <v/>
      </c>
      <c r="E520" s="28" t="str">
        <f>IFERROR(VLOOKUP(ACOMPANHAMENTO_05[[#This Row],[MAT]],FUNCIONARIOS[],4,FALSE),"")</f>
        <v/>
      </c>
      <c r="F520" s="8"/>
      <c r="G520" s="7"/>
      <c r="H520" s="28" t="str">
        <f>IFERROR(VLOOKUP(ACOMPANHAMENTO_05[[#This Row],[COD.S]],TABELA_PRODUÇÃO[[COD]:[SERVIÇOS]],3,FALSE),"")</f>
        <v/>
      </c>
      <c r="I520" s="28" t="str">
        <f>IFERROR(VLOOKUP(ACOMPANHAMENTO_05[[#This Row],[COD.S]],TABELA_PRODUÇÃO[[COD]:[UND.]],4,FALSE),"")</f>
        <v/>
      </c>
      <c r="J520" s="141"/>
      <c r="K520" s="58"/>
      <c r="L520" s="9"/>
      <c r="M52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2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2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20" s="140">
        <f>ACOMPANHAMENTO_05[[#This Row],[QUANT]]</f>
        <v>0</v>
      </c>
    </row>
    <row r="521" spans="2:16" x14ac:dyDescent="0.25">
      <c r="B521" s="140" t="str">
        <f>IF(ACOMPANHAMENTO_05[[#This Row],[MAT]]="","",COUNTA($C$8:C521))</f>
        <v/>
      </c>
      <c r="C521" s="3"/>
      <c r="D521" s="28" t="str">
        <f>IFERROR(VLOOKUP(ACOMPANHAMENTO_05[[#This Row],[MAT]],FUNCIONARIOS[],3,FALSE),"")</f>
        <v/>
      </c>
      <c r="E521" s="28" t="str">
        <f>IFERROR(VLOOKUP(ACOMPANHAMENTO_05[[#This Row],[MAT]],FUNCIONARIOS[],4,FALSE),"")</f>
        <v/>
      </c>
      <c r="F521" s="8"/>
      <c r="G521" s="7"/>
      <c r="H521" s="28" t="str">
        <f>IFERROR(VLOOKUP(ACOMPANHAMENTO_05[[#This Row],[COD.S]],TABELA_PRODUÇÃO[[COD]:[SERVIÇOS]],3,FALSE),"")</f>
        <v/>
      </c>
      <c r="I521" s="28" t="str">
        <f>IFERROR(VLOOKUP(ACOMPANHAMENTO_05[[#This Row],[COD.S]],TABELA_PRODUÇÃO[[COD]:[UND.]],4,FALSE),"")</f>
        <v/>
      </c>
      <c r="J521" s="141"/>
      <c r="K521" s="58"/>
      <c r="L521" s="9"/>
      <c r="M52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2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2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21" s="140">
        <f>ACOMPANHAMENTO_05[[#This Row],[QUANT]]</f>
        <v>0</v>
      </c>
    </row>
    <row r="522" spans="2:16" x14ac:dyDescent="0.25">
      <c r="B522" s="140" t="str">
        <f>IF(ACOMPANHAMENTO_05[[#This Row],[MAT]]="","",COUNTA($C$8:C522))</f>
        <v/>
      </c>
      <c r="C522" s="3"/>
      <c r="D522" s="28" t="str">
        <f>IFERROR(VLOOKUP(ACOMPANHAMENTO_05[[#This Row],[MAT]],FUNCIONARIOS[],3,FALSE),"")</f>
        <v/>
      </c>
      <c r="E522" s="28" t="str">
        <f>IFERROR(VLOOKUP(ACOMPANHAMENTO_05[[#This Row],[MAT]],FUNCIONARIOS[],4,FALSE),"")</f>
        <v/>
      </c>
      <c r="F522" s="8"/>
      <c r="G522" s="7"/>
      <c r="H522" s="28" t="str">
        <f>IFERROR(VLOOKUP(ACOMPANHAMENTO_05[[#This Row],[COD.S]],TABELA_PRODUÇÃO[[COD]:[SERVIÇOS]],3,FALSE),"")</f>
        <v/>
      </c>
      <c r="I522" s="28" t="str">
        <f>IFERROR(VLOOKUP(ACOMPANHAMENTO_05[[#This Row],[COD.S]],TABELA_PRODUÇÃO[[COD]:[UND.]],4,FALSE),"")</f>
        <v/>
      </c>
      <c r="J522" s="141"/>
      <c r="K522" s="58"/>
      <c r="L522" s="9"/>
      <c r="M52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2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2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22" s="140">
        <f>ACOMPANHAMENTO_05[[#This Row],[QUANT]]</f>
        <v>0</v>
      </c>
    </row>
    <row r="523" spans="2:16" x14ac:dyDescent="0.25">
      <c r="B523" s="140" t="str">
        <f>IF(ACOMPANHAMENTO_05[[#This Row],[MAT]]="","",COUNTA($C$8:C523))</f>
        <v/>
      </c>
      <c r="C523" s="3"/>
      <c r="D523" s="28" t="str">
        <f>IFERROR(VLOOKUP(ACOMPANHAMENTO_05[[#This Row],[MAT]],FUNCIONARIOS[],3,FALSE),"")</f>
        <v/>
      </c>
      <c r="E523" s="28" t="str">
        <f>IFERROR(VLOOKUP(ACOMPANHAMENTO_05[[#This Row],[MAT]],FUNCIONARIOS[],4,FALSE),"")</f>
        <v/>
      </c>
      <c r="F523" s="8"/>
      <c r="G523" s="7"/>
      <c r="H523" s="28" t="str">
        <f>IFERROR(VLOOKUP(ACOMPANHAMENTO_05[[#This Row],[COD.S]],TABELA_PRODUÇÃO[[COD]:[SERVIÇOS]],3,FALSE),"")</f>
        <v/>
      </c>
      <c r="I523" s="28" t="str">
        <f>IFERROR(VLOOKUP(ACOMPANHAMENTO_05[[#This Row],[COD.S]],TABELA_PRODUÇÃO[[COD]:[UND.]],4,FALSE),"")</f>
        <v/>
      </c>
      <c r="J523" s="141"/>
      <c r="K523" s="58"/>
      <c r="L523" s="9"/>
      <c r="M52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2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2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23" s="140">
        <f>ACOMPANHAMENTO_05[[#This Row],[QUANT]]</f>
        <v>0</v>
      </c>
    </row>
    <row r="524" spans="2:16" x14ac:dyDescent="0.25">
      <c r="B524" s="140" t="str">
        <f>IF(ACOMPANHAMENTO_05[[#This Row],[MAT]]="","",COUNTA($C$8:C524))</f>
        <v/>
      </c>
      <c r="C524" s="3"/>
      <c r="D524" s="28" t="str">
        <f>IFERROR(VLOOKUP(ACOMPANHAMENTO_05[[#This Row],[MAT]],FUNCIONARIOS[],3,FALSE),"")</f>
        <v/>
      </c>
      <c r="E524" s="28" t="str">
        <f>IFERROR(VLOOKUP(ACOMPANHAMENTO_05[[#This Row],[MAT]],FUNCIONARIOS[],4,FALSE),"")</f>
        <v/>
      </c>
      <c r="F524" s="8"/>
      <c r="G524" s="7"/>
      <c r="H524" s="28" t="str">
        <f>IFERROR(VLOOKUP(ACOMPANHAMENTO_05[[#This Row],[COD.S]],TABELA_PRODUÇÃO[[COD]:[SERVIÇOS]],3,FALSE),"")</f>
        <v/>
      </c>
      <c r="I524" s="28" t="str">
        <f>IFERROR(VLOOKUP(ACOMPANHAMENTO_05[[#This Row],[COD.S]],TABELA_PRODUÇÃO[[COD]:[UND.]],4,FALSE),"")</f>
        <v/>
      </c>
      <c r="J524" s="141"/>
      <c r="K524" s="58"/>
      <c r="L524" s="9"/>
      <c r="M52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2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2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24" s="140">
        <f>ACOMPANHAMENTO_05[[#This Row],[QUANT]]</f>
        <v>0</v>
      </c>
    </row>
    <row r="525" spans="2:16" x14ac:dyDescent="0.25">
      <c r="B525" s="140" t="str">
        <f>IF(ACOMPANHAMENTO_05[[#This Row],[MAT]]="","",COUNTA($C$8:C525))</f>
        <v/>
      </c>
      <c r="C525" s="3"/>
      <c r="D525" s="28" t="str">
        <f>IFERROR(VLOOKUP(ACOMPANHAMENTO_05[[#This Row],[MAT]],FUNCIONARIOS[],3,FALSE),"")</f>
        <v/>
      </c>
      <c r="E525" s="28" t="str">
        <f>IFERROR(VLOOKUP(ACOMPANHAMENTO_05[[#This Row],[MAT]],FUNCIONARIOS[],4,FALSE),"")</f>
        <v/>
      </c>
      <c r="F525" s="8"/>
      <c r="G525" s="7"/>
      <c r="H525" s="28" t="str">
        <f>IFERROR(VLOOKUP(ACOMPANHAMENTO_05[[#This Row],[COD.S]],TABELA_PRODUÇÃO[[COD]:[SERVIÇOS]],3,FALSE),"")</f>
        <v/>
      </c>
      <c r="I525" s="28" t="str">
        <f>IFERROR(VLOOKUP(ACOMPANHAMENTO_05[[#This Row],[COD.S]],TABELA_PRODUÇÃO[[COD]:[UND.]],4,FALSE),"")</f>
        <v/>
      </c>
      <c r="J525" s="141"/>
      <c r="K525" s="58"/>
      <c r="L525" s="9"/>
      <c r="M52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2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2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25" s="140">
        <f>ACOMPANHAMENTO_05[[#This Row],[QUANT]]</f>
        <v>0</v>
      </c>
    </row>
    <row r="526" spans="2:16" x14ac:dyDescent="0.25">
      <c r="B526" s="140" t="str">
        <f>IF(ACOMPANHAMENTO_05[[#This Row],[MAT]]="","",COUNTA($C$8:C526))</f>
        <v/>
      </c>
      <c r="C526" s="3"/>
      <c r="D526" s="28" t="str">
        <f>IFERROR(VLOOKUP(ACOMPANHAMENTO_05[[#This Row],[MAT]],FUNCIONARIOS[],3,FALSE),"")</f>
        <v/>
      </c>
      <c r="E526" s="28" t="str">
        <f>IFERROR(VLOOKUP(ACOMPANHAMENTO_05[[#This Row],[MAT]],FUNCIONARIOS[],4,FALSE),"")</f>
        <v/>
      </c>
      <c r="F526" s="8"/>
      <c r="G526" s="7"/>
      <c r="H526" s="28" t="str">
        <f>IFERROR(VLOOKUP(ACOMPANHAMENTO_05[[#This Row],[COD.S]],TABELA_PRODUÇÃO[[COD]:[SERVIÇOS]],3,FALSE),"")</f>
        <v/>
      </c>
      <c r="I526" s="28" t="str">
        <f>IFERROR(VLOOKUP(ACOMPANHAMENTO_05[[#This Row],[COD.S]],TABELA_PRODUÇÃO[[COD]:[UND.]],4,FALSE),"")</f>
        <v/>
      </c>
      <c r="J526" s="141"/>
      <c r="K526" s="58"/>
      <c r="L526" s="9"/>
      <c r="M52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2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2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26" s="140">
        <f>ACOMPANHAMENTO_05[[#This Row],[QUANT]]</f>
        <v>0</v>
      </c>
    </row>
    <row r="527" spans="2:16" x14ac:dyDescent="0.25">
      <c r="B527" s="140" t="str">
        <f>IF(ACOMPANHAMENTO_05[[#This Row],[MAT]]="","",COUNTA($C$8:C527))</f>
        <v/>
      </c>
      <c r="C527" s="3"/>
      <c r="D527" s="28" t="str">
        <f>IFERROR(VLOOKUP(ACOMPANHAMENTO_05[[#This Row],[MAT]],FUNCIONARIOS[],3,FALSE),"")</f>
        <v/>
      </c>
      <c r="E527" s="28" t="str">
        <f>IFERROR(VLOOKUP(ACOMPANHAMENTO_05[[#This Row],[MAT]],FUNCIONARIOS[],4,FALSE),"")</f>
        <v/>
      </c>
      <c r="F527" s="8"/>
      <c r="G527" s="7"/>
      <c r="H527" s="28" t="str">
        <f>IFERROR(VLOOKUP(ACOMPANHAMENTO_05[[#This Row],[COD.S]],TABELA_PRODUÇÃO[[COD]:[SERVIÇOS]],3,FALSE),"")</f>
        <v/>
      </c>
      <c r="I527" s="28" t="str">
        <f>IFERROR(VLOOKUP(ACOMPANHAMENTO_05[[#This Row],[COD.S]],TABELA_PRODUÇÃO[[COD]:[UND.]],4,FALSE),"")</f>
        <v/>
      </c>
      <c r="J527" s="141"/>
      <c r="K527" s="58"/>
      <c r="L527" s="9"/>
      <c r="M52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2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2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27" s="140">
        <f>ACOMPANHAMENTO_05[[#This Row],[QUANT]]</f>
        <v>0</v>
      </c>
    </row>
    <row r="528" spans="2:16" x14ac:dyDescent="0.25">
      <c r="B528" s="140" t="str">
        <f>IF(ACOMPANHAMENTO_05[[#This Row],[MAT]]="","",COUNTA($C$8:C528))</f>
        <v/>
      </c>
      <c r="C528" s="3"/>
      <c r="D528" s="28" t="str">
        <f>IFERROR(VLOOKUP(ACOMPANHAMENTO_05[[#This Row],[MAT]],FUNCIONARIOS[],3,FALSE),"")</f>
        <v/>
      </c>
      <c r="E528" s="28" t="str">
        <f>IFERROR(VLOOKUP(ACOMPANHAMENTO_05[[#This Row],[MAT]],FUNCIONARIOS[],4,FALSE),"")</f>
        <v/>
      </c>
      <c r="F528" s="8"/>
      <c r="G528" s="7"/>
      <c r="H528" s="28" t="str">
        <f>IFERROR(VLOOKUP(ACOMPANHAMENTO_05[[#This Row],[COD.S]],TABELA_PRODUÇÃO[[COD]:[SERVIÇOS]],3,FALSE),"")</f>
        <v/>
      </c>
      <c r="I528" s="28" t="str">
        <f>IFERROR(VLOOKUP(ACOMPANHAMENTO_05[[#This Row],[COD.S]],TABELA_PRODUÇÃO[[COD]:[UND.]],4,FALSE),"")</f>
        <v/>
      </c>
      <c r="J528" s="141"/>
      <c r="K528" s="58"/>
      <c r="L528" s="9"/>
      <c r="M52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2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2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28" s="140">
        <f>ACOMPANHAMENTO_05[[#This Row],[QUANT]]</f>
        <v>0</v>
      </c>
    </row>
    <row r="529" spans="2:16" x14ac:dyDescent="0.25">
      <c r="B529" s="140" t="str">
        <f>IF(ACOMPANHAMENTO_05[[#This Row],[MAT]]="","",COUNTA($C$8:C529))</f>
        <v/>
      </c>
      <c r="C529" s="3"/>
      <c r="D529" s="28" t="str">
        <f>IFERROR(VLOOKUP(ACOMPANHAMENTO_05[[#This Row],[MAT]],FUNCIONARIOS[],3,FALSE),"")</f>
        <v/>
      </c>
      <c r="E529" s="28" t="str">
        <f>IFERROR(VLOOKUP(ACOMPANHAMENTO_05[[#This Row],[MAT]],FUNCIONARIOS[],4,FALSE),"")</f>
        <v/>
      </c>
      <c r="F529" s="8"/>
      <c r="G529" s="7"/>
      <c r="H529" s="28" t="str">
        <f>IFERROR(VLOOKUP(ACOMPANHAMENTO_05[[#This Row],[COD.S]],TABELA_PRODUÇÃO[[COD]:[SERVIÇOS]],3,FALSE),"")</f>
        <v/>
      </c>
      <c r="I529" s="28" t="str">
        <f>IFERROR(VLOOKUP(ACOMPANHAMENTO_05[[#This Row],[COD.S]],TABELA_PRODUÇÃO[[COD]:[UND.]],4,FALSE),"")</f>
        <v/>
      </c>
      <c r="J529" s="141"/>
      <c r="K529" s="58"/>
      <c r="L529" s="9"/>
      <c r="M52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2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2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29" s="140">
        <f>ACOMPANHAMENTO_05[[#This Row],[QUANT]]</f>
        <v>0</v>
      </c>
    </row>
    <row r="530" spans="2:16" x14ac:dyDescent="0.25">
      <c r="B530" s="140" t="str">
        <f>IF(ACOMPANHAMENTO_05[[#This Row],[MAT]]="","",COUNTA($C$8:C530))</f>
        <v/>
      </c>
      <c r="C530" s="3"/>
      <c r="D530" s="28" t="str">
        <f>IFERROR(VLOOKUP(ACOMPANHAMENTO_05[[#This Row],[MAT]],FUNCIONARIOS[],3,FALSE),"")</f>
        <v/>
      </c>
      <c r="E530" s="28" t="str">
        <f>IFERROR(VLOOKUP(ACOMPANHAMENTO_05[[#This Row],[MAT]],FUNCIONARIOS[],4,FALSE),"")</f>
        <v/>
      </c>
      <c r="F530" s="8"/>
      <c r="G530" s="7"/>
      <c r="H530" s="28" t="str">
        <f>IFERROR(VLOOKUP(ACOMPANHAMENTO_05[[#This Row],[COD.S]],TABELA_PRODUÇÃO[[COD]:[SERVIÇOS]],3,FALSE),"")</f>
        <v/>
      </c>
      <c r="I530" s="28" t="str">
        <f>IFERROR(VLOOKUP(ACOMPANHAMENTO_05[[#This Row],[COD.S]],TABELA_PRODUÇÃO[[COD]:[UND.]],4,FALSE),"")</f>
        <v/>
      </c>
      <c r="J530" s="141"/>
      <c r="K530" s="58"/>
      <c r="L530" s="9"/>
      <c r="M53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3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3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30" s="140">
        <f>ACOMPANHAMENTO_05[[#This Row],[QUANT]]</f>
        <v>0</v>
      </c>
    </row>
    <row r="531" spans="2:16" x14ac:dyDescent="0.25">
      <c r="B531" s="140" t="str">
        <f>IF(ACOMPANHAMENTO_05[[#This Row],[MAT]]="","",COUNTA($C$8:C531))</f>
        <v/>
      </c>
      <c r="C531" s="3"/>
      <c r="D531" s="28" t="str">
        <f>IFERROR(VLOOKUP(ACOMPANHAMENTO_05[[#This Row],[MAT]],FUNCIONARIOS[],3,FALSE),"")</f>
        <v/>
      </c>
      <c r="E531" s="28" t="str">
        <f>IFERROR(VLOOKUP(ACOMPANHAMENTO_05[[#This Row],[MAT]],FUNCIONARIOS[],4,FALSE),"")</f>
        <v/>
      </c>
      <c r="F531" s="8"/>
      <c r="G531" s="7"/>
      <c r="H531" s="28" t="str">
        <f>IFERROR(VLOOKUP(ACOMPANHAMENTO_05[[#This Row],[COD.S]],TABELA_PRODUÇÃO[[COD]:[SERVIÇOS]],3,FALSE),"")</f>
        <v/>
      </c>
      <c r="I531" s="28" t="str">
        <f>IFERROR(VLOOKUP(ACOMPANHAMENTO_05[[#This Row],[COD.S]],TABELA_PRODUÇÃO[[COD]:[UND.]],4,FALSE),"")</f>
        <v/>
      </c>
      <c r="J531" s="141"/>
      <c r="K531" s="58"/>
      <c r="L531" s="9"/>
      <c r="M53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3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3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31" s="140">
        <f>ACOMPANHAMENTO_05[[#This Row],[QUANT]]</f>
        <v>0</v>
      </c>
    </row>
    <row r="532" spans="2:16" x14ac:dyDescent="0.25">
      <c r="B532" s="140" t="str">
        <f>IF(ACOMPANHAMENTO_05[[#This Row],[MAT]]="","",COUNTA($C$8:C532))</f>
        <v/>
      </c>
      <c r="C532" s="3"/>
      <c r="D532" s="28" t="str">
        <f>IFERROR(VLOOKUP(ACOMPANHAMENTO_05[[#This Row],[MAT]],FUNCIONARIOS[],3,FALSE),"")</f>
        <v/>
      </c>
      <c r="E532" s="28" t="str">
        <f>IFERROR(VLOOKUP(ACOMPANHAMENTO_05[[#This Row],[MAT]],FUNCIONARIOS[],4,FALSE),"")</f>
        <v/>
      </c>
      <c r="F532" s="8"/>
      <c r="G532" s="7"/>
      <c r="H532" s="28" t="str">
        <f>IFERROR(VLOOKUP(ACOMPANHAMENTO_05[[#This Row],[COD.S]],TABELA_PRODUÇÃO[[COD]:[SERVIÇOS]],3,FALSE),"")</f>
        <v/>
      </c>
      <c r="I532" s="28" t="str">
        <f>IFERROR(VLOOKUP(ACOMPANHAMENTO_05[[#This Row],[COD.S]],TABELA_PRODUÇÃO[[COD]:[UND.]],4,FALSE),"")</f>
        <v/>
      </c>
      <c r="J532" s="141"/>
      <c r="K532" s="58"/>
      <c r="L532" s="9"/>
      <c r="M53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3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3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32" s="140">
        <f>ACOMPANHAMENTO_05[[#This Row],[QUANT]]</f>
        <v>0</v>
      </c>
    </row>
    <row r="533" spans="2:16" x14ac:dyDescent="0.25">
      <c r="B533" s="140" t="str">
        <f>IF(ACOMPANHAMENTO_05[[#This Row],[MAT]]="","",COUNTA($C$8:C533))</f>
        <v/>
      </c>
      <c r="C533" s="3"/>
      <c r="D533" s="28" t="str">
        <f>IFERROR(VLOOKUP(ACOMPANHAMENTO_05[[#This Row],[MAT]],FUNCIONARIOS[],3,FALSE),"")</f>
        <v/>
      </c>
      <c r="E533" s="28" t="str">
        <f>IFERROR(VLOOKUP(ACOMPANHAMENTO_05[[#This Row],[MAT]],FUNCIONARIOS[],4,FALSE),"")</f>
        <v/>
      </c>
      <c r="F533" s="8"/>
      <c r="G533" s="7"/>
      <c r="H533" s="28" t="str">
        <f>IFERROR(VLOOKUP(ACOMPANHAMENTO_05[[#This Row],[COD.S]],TABELA_PRODUÇÃO[[COD]:[SERVIÇOS]],3,FALSE),"")</f>
        <v/>
      </c>
      <c r="I533" s="28" t="str">
        <f>IFERROR(VLOOKUP(ACOMPANHAMENTO_05[[#This Row],[COD.S]],TABELA_PRODUÇÃO[[COD]:[UND.]],4,FALSE),"")</f>
        <v/>
      </c>
      <c r="J533" s="141"/>
      <c r="K533" s="58"/>
      <c r="L533" s="9"/>
      <c r="M53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3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3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33" s="140">
        <f>ACOMPANHAMENTO_05[[#This Row],[QUANT]]</f>
        <v>0</v>
      </c>
    </row>
    <row r="534" spans="2:16" x14ac:dyDescent="0.25">
      <c r="B534" s="140" t="str">
        <f>IF(ACOMPANHAMENTO_05[[#This Row],[MAT]]="","",COUNTA($C$8:C534))</f>
        <v/>
      </c>
      <c r="C534" s="3"/>
      <c r="D534" s="28" t="str">
        <f>IFERROR(VLOOKUP(ACOMPANHAMENTO_05[[#This Row],[MAT]],FUNCIONARIOS[],3,FALSE),"")</f>
        <v/>
      </c>
      <c r="E534" s="28" t="str">
        <f>IFERROR(VLOOKUP(ACOMPANHAMENTO_05[[#This Row],[MAT]],FUNCIONARIOS[],4,FALSE),"")</f>
        <v/>
      </c>
      <c r="F534" s="8"/>
      <c r="G534" s="7"/>
      <c r="H534" s="28" t="str">
        <f>IFERROR(VLOOKUP(ACOMPANHAMENTO_05[[#This Row],[COD.S]],TABELA_PRODUÇÃO[[COD]:[SERVIÇOS]],3,FALSE),"")</f>
        <v/>
      </c>
      <c r="I534" s="28" t="str">
        <f>IFERROR(VLOOKUP(ACOMPANHAMENTO_05[[#This Row],[COD.S]],TABELA_PRODUÇÃO[[COD]:[UND.]],4,FALSE),"")</f>
        <v/>
      </c>
      <c r="J534" s="141"/>
      <c r="K534" s="58"/>
      <c r="L534" s="9"/>
      <c r="M53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3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3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34" s="140">
        <f>ACOMPANHAMENTO_05[[#This Row],[QUANT]]</f>
        <v>0</v>
      </c>
    </row>
    <row r="535" spans="2:16" x14ac:dyDescent="0.25">
      <c r="B535" s="140" t="str">
        <f>IF(ACOMPANHAMENTO_05[[#This Row],[MAT]]="","",COUNTA($C$8:C535))</f>
        <v/>
      </c>
      <c r="C535" s="3"/>
      <c r="D535" s="28" t="str">
        <f>IFERROR(VLOOKUP(ACOMPANHAMENTO_05[[#This Row],[MAT]],FUNCIONARIOS[],3,FALSE),"")</f>
        <v/>
      </c>
      <c r="E535" s="28" t="str">
        <f>IFERROR(VLOOKUP(ACOMPANHAMENTO_05[[#This Row],[MAT]],FUNCIONARIOS[],4,FALSE),"")</f>
        <v/>
      </c>
      <c r="F535" s="8"/>
      <c r="G535" s="7"/>
      <c r="H535" s="28" t="str">
        <f>IFERROR(VLOOKUP(ACOMPANHAMENTO_05[[#This Row],[COD.S]],TABELA_PRODUÇÃO[[COD]:[SERVIÇOS]],3,FALSE),"")</f>
        <v/>
      </c>
      <c r="I535" s="28" t="str">
        <f>IFERROR(VLOOKUP(ACOMPANHAMENTO_05[[#This Row],[COD.S]],TABELA_PRODUÇÃO[[COD]:[UND.]],4,FALSE),"")</f>
        <v/>
      </c>
      <c r="J535" s="141"/>
      <c r="K535" s="58"/>
      <c r="L535" s="9"/>
      <c r="M53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3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3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35" s="140">
        <f>ACOMPANHAMENTO_05[[#This Row],[QUANT]]</f>
        <v>0</v>
      </c>
    </row>
    <row r="536" spans="2:16" x14ac:dyDescent="0.25">
      <c r="B536" s="140" t="str">
        <f>IF(ACOMPANHAMENTO_05[[#This Row],[MAT]]="","",COUNTA($C$8:C536))</f>
        <v/>
      </c>
      <c r="C536" s="3"/>
      <c r="D536" s="28" t="str">
        <f>IFERROR(VLOOKUP(ACOMPANHAMENTO_05[[#This Row],[MAT]],FUNCIONARIOS[],3,FALSE),"")</f>
        <v/>
      </c>
      <c r="E536" s="28" t="str">
        <f>IFERROR(VLOOKUP(ACOMPANHAMENTO_05[[#This Row],[MAT]],FUNCIONARIOS[],4,FALSE),"")</f>
        <v/>
      </c>
      <c r="F536" s="8"/>
      <c r="G536" s="7"/>
      <c r="H536" s="28" t="str">
        <f>IFERROR(VLOOKUP(ACOMPANHAMENTO_05[[#This Row],[COD.S]],TABELA_PRODUÇÃO[[COD]:[SERVIÇOS]],3,FALSE),"")</f>
        <v/>
      </c>
      <c r="I536" s="28" t="str">
        <f>IFERROR(VLOOKUP(ACOMPANHAMENTO_05[[#This Row],[COD.S]],TABELA_PRODUÇÃO[[COD]:[UND.]],4,FALSE),"")</f>
        <v/>
      </c>
      <c r="J536" s="141"/>
      <c r="K536" s="58"/>
      <c r="L536" s="9"/>
      <c r="M53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3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3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36" s="140">
        <f>ACOMPANHAMENTO_05[[#This Row],[QUANT]]</f>
        <v>0</v>
      </c>
    </row>
    <row r="537" spans="2:16" x14ac:dyDescent="0.25">
      <c r="B537" s="140" t="str">
        <f>IF(ACOMPANHAMENTO_05[[#This Row],[MAT]]="","",COUNTA($C$8:C537))</f>
        <v/>
      </c>
      <c r="C537" s="3"/>
      <c r="D537" s="28" t="str">
        <f>IFERROR(VLOOKUP(ACOMPANHAMENTO_05[[#This Row],[MAT]],FUNCIONARIOS[],3,FALSE),"")</f>
        <v/>
      </c>
      <c r="E537" s="28" t="str">
        <f>IFERROR(VLOOKUP(ACOMPANHAMENTO_05[[#This Row],[MAT]],FUNCIONARIOS[],4,FALSE),"")</f>
        <v/>
      </c>
      <c r="F537" s="8"/>
      <c r="G537" s="7"/>
      <c r="H537" s="28" t="str">
        <f>IFERROR(VLOOKUP(ACOMPANHAMENTO_05[[#This Row],[COD.S]],TABELA_PRODUÇÃO[[COD]:[SERVIÇOS]],3,FALSE),"")</f>
        <v/>
      </c>
      <c r="I537" s="28" t="str">
        <f>IFERROR(VLOOKUP(ACOMPANHAMENTO_05[[#This Row],[COD.S]],TABELA_PRODUÇÃO[[COD]:[UND.]],4,FALSE),"")</f>
        <v/>
      </c>
      <c r="J537" s="141"/>
      <c r="K537" s="58"/>
      <c r="L537" s="9"/>
      <c r="M53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3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3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37" s="140">
        <f>ACOMPANHAMENTO_05[[#This Row],[QUANT]]</f>
        <v>0</v>
      </c>
    </row>
    <row r="538" spans="2:16" x14ac:dyDescent="0.25">
      <c r="B538" s="140" t="str">
        <f>IF(ACOMPANHAMENTO_05[[#This Row],[MAT]]="","",COUNTA($C$8:C538))</f>
        <v/>
      </c>
      <c r="C538" s="3"/>
      <c r="D538" s="28" t="str">
        <f>IFERROR(VLOOKUP(ACOMPANHAMENTO_05[[#This Row],[MAT]],FUNCIONARIOS[],3,FALSE),"")</f>
        <v/>
      </c>
      <c r="E538" s="28" t="str">
        <f>IFERROR(VLOOKUP(ACOMPANHAMENTO_05[[#This Row],[MAT]],FUNCIONARIOS[],4,FALSE),"")</f>
        <v/>
      </c>
      <c r="F538" s="8"/>
      <c r="G538" s="7"/>
      <c r="H538" s="28" t="str">
        <f>IFERROR(VLOOKUP(ACOMPANHAMENTO_05[[#This Row],[COD.S]],TABELA_PRODUÇÃO[[COD]:[SERVIÇOS]],3,FALSE),"")</f>
        <v/>
      </c>
      <c r="I538" s="28" t="str">
        <f>IFERROR(VLOOKUP(ACOMPANHAMENTO_05[[#This Row],[COD.S]],TABELA_PRODUÇÃO[[COD]:[UND.]],4,FALSE),"")</f>
        <v/>
      </c>
      <c r="J538" s="141"/>
      <c r="K538" s="58"/>
      <c r="L538" s="9"/>
      <c r="M53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3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3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38" s="140">
        <f>ACOMPANHAMENTO_05[[#This Row],[QUANT]]</f>
        <v>0</v>
      </c>
    </row>
    <row r="539" spans="2:16" x14ac:dyDescent="0.25">
      <c r="B539" s="140" t="str">
        <f>IF(ACOMPANHAMENTO_05[[#This Row],[MAT]]="","",COUNTA($C$8:C539))</f>
        <v/>
      </c>
      <c r="C539" s="3"/>
      <c r="D539" s="28" t="str">
        <f>IFERROR(VLOOKUP(ACOMPANHAMENTO_05[[#This Row],[MAT]],FUNCIONARIOS[],3,FALSE),"")</f>
        <v/>
      </c>
      <c r="E539" s="28" t="str">
        <f>IFERROR(VLOOKUP(ACOMPANHAMENTO_05[[#This Row],[MAT]],FUNCIONARIOS[],4,FALSE),"")</f>
        <v/>
      </c>
      <c r="F539" s="8"/>
      <c r="G539" s="7"/>
      <c r="H539" s="28" t="str">
        <f>IFERROR(VLOOKUP(ACOMPANHAMENTO_05[[#This Row],[COD.S]],TABELA_PRODUÇÃO[[COD]:[SERVIÇOS]],3,FALSE),"")</f>
        <v/>
      </c>
      <c r="I539" s="28" t="str">
        <f>IFERROR(VLOOKUP(ACOMPANHAMENTO_05[[#This Row],[COD.S]],TABELA_PRODUÇÃO[[COD]:[UND.]],4,FALSE),"")</f>
        <v/>
      </c>
      <c r="J539" s="141"/>
      <c r="K539" s="58"/>
      <c r="L539" s="9"/>
      <c r="M53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3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3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39" s="140">
        <f>ACOMPANHAMENTO_05[[#This Row],[QUANT]]</f>
        <v>0</v>
      </c>
    </row>
    <row r="540" spans="2:16" x14ac:dyDescent="0.25">
      <c r="B540" s="140" t="str">
        <f>IF(ACOMPANHAMENTO_05[[#This Row],[MAT]]="","",COUNTA($C$8:C540))</f>
        <v/>
      </c>
      <c r="C540" s="3"/>
      <c r="D540" s="28" t="str">
        <f>IFERROR(VLOOKUP(ACOMPANHAMENTO_05[[#This Row],[MAT]],FUNCIONARIOS[],3,FALSE),"")</f>
        <v/>
      </c>
      <c r="E540" s="28" t="str">
        <f>IFERROR(VLOOKUP(ACOMPANHAMENTO_05[[#This Row],[MAT]],FUNCIONARIOS[],4,FALSE),"")</f>
        <v/>
      </c>
      <c r="F540" s="8"/>
      <c r="G540" s="7"/>
      <c r="H540" s="28" t="str">
        <f>IFERROR(VLOOKUP(ACOMPANHAMENTO_05[[#This Row],[COD.S]],TABELA_PRODUÇÃO[[COD]:[SERVIÇOS]],3,FALSE),"")</f>
        <v/>
      </c>
      <c r="I540" s="28" t="str">
        <f>IFERROR(VLOOKUP(ACOMPANHAMENTO_05[[#This Row],[COD.S]],TABELA_PRODUÇÃO[[COD]:[UND.]],4,FALSE),"")</f>
        <v/>
      </c>
      <c r="J540" s="141"/>
      <c r="K540" s="58"/>
      <c r="L540" s="9"/>
      <c r="M54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4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4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40" s="140">
        <f>ACOMPANHAMENTO_05[[#This Row],[QUANT]]</f>
        <v>0</v>
      </c>
    </row>
    <row r="541" spans="2:16" x14ac:dyDescent="0.25">
      <c r="B541" s="140" t="str">
        <f>IF(ACOMPANHAMENTO_05[[#This Row],[MAT]]="","",COUNTA($C$8:C541))</f>
        <v/>
      </c>
      <c r="C541" s="3"/>
      <c r="D541" s="28" t="str">
        <f>IFERROR(VLOOKUP(ACOMPANHAMENTO_05[[#This Row],[MAT]],FUNCIONARIOS[],3,FALSE),"")</f>
        <v/>
      </c>
      <c r="E541" s="28" t="str">
        <f>IFERROR(VLOOKUP(ACOMPANHAMENTO_05[[#This Row],[MAT]],FUNCIONARIOS[],4,FALSE),"")</f>
        <v/>
      </c>
      <c r="F541" s="8"/>
      <c r="G541" s="7"/>
      <c r="H541" s="28" t="str">
        <f>IFERROR(VLOOKUP(ACOMPANHAMENTO_05[[#This Row],[COD.S]],TABELA_PRODUÇÃO[[COD]:[SERVIÇOS]],3,FALSE),"")</f>
        <v/>
      </c>
      <c r="I541" s="28" t="str">
        <f>IFERROR(VLOOKUP(ACOMPANHAMENTO_05[[#This Row],[COD.S]],TABELA_PRODUÇÃO[[COD]:[UND.]],4,FALSE),"")</f>
        <v/>
      </c>
      <c r="J541" s="141"/>
      <c r="K541" s="58"/>
      <c r="L541" s="9"/>
      <c r="M54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4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4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41" s="140">
        <f>ACOMPANHAMENTO_05[[#This Row],[QUANT]]</f>
        <v>0</v>
      </c>
    </row>
    <row r="542" spans="2:16" x14ac:dyDescent="0.25">
      <c r="B542" s="140" t="str">
        <f>IF(ACOMPANHAMENTO_05[[#This Row],[MAT]]="","",COUNTA($C$8:C542))</f>
        <v/>
      </c>
      <c r="C542" s="3"/>
      <c r="D542" s="28" t="str">
        <f>IFERROR(VLOOKUP(ACOMPANHAMENTO_05[[#This Row],[MAT]],FUNCIONARIOS[],3,FALSE),"")</f>
        <v/>
      </c>
      <c r="E542" s="28" t="str">
        <f>IFERROR(VLOOKUP(ACOMPANHAMENTO_05[[#This Row],[MAT]],FUNCIONARIOS[],4,FALSE),"")</f>
        <v/>
      </c>
      <c r="F542" s="8"/>
      <c r="G542" s="7"/>
      <c r="H542" s="28" t="str">
        <f>IFERROR(VLOOKUP(ACOMPANHAMENTO_05[[#This Row],[COD.S]],TABELA_PRODUÇÃO[[COD]:[SERVIÇOS]],3,FALSE),"")</f>
        <v/>
      </c>
      <c r="I542" s="28" t="str">
        <f>IFERROR(VLOOKUP(ACOMPANHAMENTO_05[[#This Row],[COD.S]],TABELA_PRODUÇÃO[[COD]:[UND.]],4,FALSE),"")</f>
        <v/>
      </c>
      <c r="J542" s="141"/>
      <c r="K542" s="58"/>
      <c r="L542" s="9"/>
      <c r="M54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4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4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42" s="140">
        <f>ACOMPANHAMENTO_05[[#This Row],[QUANT]]</f>
        <v>0</v>
      </c>
    </row>
    <row r="543" spans="2:16" x14ac:dyDescent="0.25">
      <c r="B543" s="140" t="str">
        <f>IF(ACOMPANHAMENTO_05[[#This Row],[MAT]]="","",COUNTA($C$8:C543))</f>
        <v/>
      </c>
      <c r="C543" s="3"/>
      <c r="D543" s="28" t="str">
        <f>IFERROR(VLOOKUP(ACOMPANHAMENTO_05[[#This Row],[MAT]],FUNCIONARIOS[],3,FALSE),"")</f>
        <v/>
      </c>
      <c r="E543" s="28" t="str">
        <f>IFERROR(VLOOKUP(ACOMPANHAMENTO_05[[#This Row],[MAT]],FUNCIONARIOS[],4,FALSE),"")</f>
        <v/>
      </c>
      <c r="F543" s="8"/>
      <c r="G543" s="7"/>
      <c r="H543" s="28" t="str">
        <f>IFERROR(VLOOKUP(ACOMPANHAMENTO_05[[#This Row],[COD.S]],TABELA_PRODUÇÃO[[COD]:[SERVIÇOS]],3,FALSE),"")</f>
        <v/>
      </c>
      <c r="I543" s="28" t="str">
        <f>IFERROR(VLOOKUP(ACOMPANHAMENTO_05[[#This Row],[COD.S]],TABELA_PRODUÇÃO[[COD]:[UND.]],4,FALSE),"")</f>
        <v/>
      </c>
      <c r="J543" s="141"/>
      <c r="K543" s="58"/>
      <c r="L543" s="9"/>
      <c r="M54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4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4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43" s="140">
        <f>ACOMPANHAMENTO_05[[#This Row],[QUANT]]</f>
        <v>0</v>
      </c>
    </row>
    <row r="544" spans="2:16" x14ac:dyDescent="0.25">
      <c r="B544" s="140" t="str">
        <f>IF(ACOMPANHAMENTO_05[[#This Row],[MAT]]="","",COUNTA($C$8:C544))</f>
        <v/>
      </c>
      <c r="C544" s="3"/>
      <c r="D544" s="28" t="str">
        <f>IFERROR(VLOOKUP(ACOMPANHAMENTO_05[[#This Row],[MAT]],FUNCIONARIOS[],3,FALSE),"")</f>
        <v/>
      </c>
      <c r="E544" s="28" t="str">
        <f>IFERROR(VLOOKUP(ACOMPANHAMENTO_05[[#This Row],[MAT]],FUNCIONARIOS[],4,FALSE),"")</f>
        <v/>
      </c>
      <c r="F544" s="8"/>
      <c r="G544" s="7"/>
      <c r="H544" s="28" t="str">
        <f>IFERROR(VLOOKUP(ACOMPANHAMENTO_05[[#This Row],[COD.S]],TABELA_PRODUÇÃO[[COD]:[SERVIÇOS]],3,FALSE),"")</f>
        <v/>
      </c>
      <c r="I544" s="28" t="str">
        <f>IFERROR(VLOOKUP(ACOMPANHAMENTO_05[[#This Row],[COD.S]],TABELA_PRODUÇÃO[[COD]:[UND.]],4,FALSE),"")</f>
        <v/>
      </c>
      <c r="J544" s="141"/>
      <c r="K544" s="58"/>
      <c r="L544" s="9"/>
      <c r="M54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4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4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44" s="140">
        <f>ACOMPANHAMENTO_05[[#This Row],[QUANT]]</f>
        <v>0</v>
      </c>
    </row>
    <row r="545" spans="2:16" x14ac:dyDescent="0.25">
      <c r="B545" s="140" t="str">
        <f>IF(ACOMPANHAMENTO_05[[#This Row],[MAT]]="","",COUNTA($C$8:C545))</f>
        <v/>
      </c>
      <c r="C545" s="3"/>
      <c r="D545" s="28" t="str">
        <f>IFERROR(VLOOKUP(ACOMPANHAMENTO_05[[#This Row],[MAT]],FUNCIONARIOS[],3,FALSE),"")</f>
        <v/>
      </c>
      <c r="E545" s="28" t="str">
        <f>IFERROR(VLOOKUP(ACOMPANHAMENTO_05[[#This Row],[MAT]],FUNCIONARIOS[],4,FALSE),"")</f>
        <v/>
      </c>
      <c r="F545" s="8"/>
      <c r="G545" s="7"/>
      <c r="H545" s="28" t="str">
        <f>IFERROR(VLOOKUP(ACOMPANHAMENTO_05[[#This Row],[COD.S]],TABELA_PRODUÇÃO[[COD]:[SERVIÇOS]],3,FALSE),"")</f>
        <v/>
      </c>
      <c r="I545" s="28" t="str">
        <f>IFERROR(VLOOKUP(ACOMPANHAMENTO_05[[#This Row],[COD.S]],TABELA_PRODUÇÃO[[COD]:[UND.]],4,FALSE),"")</f>
        <v/>
      </c>
      <c r="J545" s="141"/>
      <c r="K545" s="58"/>
      <c r="L545" s="9"/>
      <c r="M54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4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4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45" s="140">
        <f>ACOMPANHAMENTO_05[[#This Row],[QUANT]]</f>
        <v>0</v>
      </c>
    </row>
    <row r="546" spans="2:16" x14ac:dyDescent="0.25">
      <c r="B546" s="140" t="str">
        <f>IF(ACOMPANHAMENTO_05[[#This Row],[MAT]]="","",COUNTA($C$8:C546))</f>
        <v/>
      </c>
      <c r="C546" s="3"/>
      <c r="D546" s="28" t="str">
        <f>IFERROR(VLOOKUP(ACOMPANHAMENTO_05[[#This Row],[MAT]],FUNCIONARIOS[],3,FALSE),"")</f>
        <v/>
      </c>
      <c r="E546" s="28" t="str">
        <f>IFERROR(VLOOKUP(ACOMPANHAMENTO_05[[#This Row],[MAT]],FUNCIONARIOS[],4,FALSE),"")</f>
        <v/>
      </c>
      <c r="F546" s="8"/>
      <c r="G546" s="7"/>
      <c r="H546" s="28" t="str">
        <f>IFERROR(VLOOKUP(ACOMPANHAMENTO_05[[#This Row],[COD.S]],TABELA_PRODUÇÃO[[COD]:[SERVIÇOS]],3,FALSE),"")</f>
        <v/>
      </c>
      <c r="I546" s="28" t="str">
        <f>IFERROR(VLOOKUP(ACOMPANHAMENTO_05[[#This Row],[COD.S]],TABELA_PRODUÇÃO[[COD]:[UND.]],4,FALSE),"")</f>
        <v/>
      </c>
      <c r="J546" s="141"/>
      <c r="K546" s="58"/>
      <c r="L546" s="9"/>
      <c r="M54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4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4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46" s="140">
        <f>ACOMPANHAMENTO_05[[#This Row],[QUANT]]</f>
        <v>0</v>
      </c>
    </row>
    <row r="547" spans="2:16" x14ac:dyDescent="0.25">
      <c r="B547" s="140" t="str">
        <f>IF(ACOMPANHAMENTO_05[[#This Row],[MAT]]="","",COUNTA($C$8:C547))</f>
        <v/>
      </c>
      <c r="C547" s="3"/>
      <c r="D547" s="28" t="str">
        <f>IFERROR(VLOOKUP(ACOMPANHAMENTO_05[[#This Row],[MAT]],FUNCIONARIOS[],3,FALSE),"")</f>
        <v/>
      </c>
      <c r="E547" s="28" t="str">
        <f>IFERROR(VLOOKUP(ACOMPANHAMENTO_05[[#This Row],[MAT]],FUNCIONARIOS[],4,FALSE),"")</f>
        <v/>
      </c>
      <c r="F547" s="8"/>
      <c r="G547" s="7"/>
      <c r="H547" s="28" t="str">
        <f>IFERROR(VLOOKUP(ACOMPANHAMENTO_05[[#This Row],[COD.S]],TABELA_PRODUÇÃO[[COD]:[SERVIÇOS]],3,FALSE),"")</f>
        <v/>
      </c>
      <c r="I547" s="28" t="str">
        <f>IFERROR(VLOOKUP(ACOMPANHAMENTO_05[[#This Row],[COD.S]],TABELA_PRODUÇÃO[[COD]:[UND.]],4,FALSE),"")</f>
        <v/>
      </c>
      <c r="J547" s="141"/>
      <c r="K547" s="58"/>
      <c r="L547" s="9"/>
      <c r="M54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4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4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47" s="140">
        <f>ACOMPANHAMENTO_05[[#This Row],[QUANT]]</f>
        <v>0</v>
      </c>
    </row>
    <row r="548" spans="2:16" x14ac:dyDescent="0.25">
      <c r="B548" s="140" t="str">
        <f>IF(ACOMPANHAMENTO_05[[#This Row],[MAT]]="","",COUNTA($C$8:C548))</f>
        <v/>
      </c>
      <c r="C548" s="3"/>
      <c r="D548" s="28" t="str">
        <f>IFERROR(VLOOKUP(ACOMPANHAMENTO_05[[#This Row],[MAT]],FUNCIONARIOS[],3,FALSE),"")</f>
        <v/>
      </c>
      <c r="E548" s="28" t="str">
        <f>IFERROR(VLOOKUP(ACOMPANHAMENTO_05[[#This Row],[MAT]],FUNCIONARIOS[],4,FALSE),"")</f>
        <v/>
      </c>
      <c r="F548" s="8"/>
      <c r="G548" s="7"/>
      <c r="H548" s="28" t="str">
        <f>IFERROR(VLOOKUP(ACOMPANHAMENTO_05[[#This Row],[COD.S]],TABELA_PRODUÇÃO[[COD]:[SERVIÇOS]],3,FALSE),"")</f>
        <v/>
      </c>
      <c r="I548" s="28" t="str">
        <f>IFERROR(VLOOKUP(ACOMPANHAMENTO_05[[#This Row],[COD.S]],TABELA_PRODUÇÃO[[COD]:[UND.]],4,FALSE),"")</f>
        <v/>
      </c>
      <c r="J548" s="141"/>
      <c r="K548" s="58"/>
      <c r="L548" s="9"/>
      <c r="M54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4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4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48" s="140">
        <f>ACOMPANHAMENTO_05[[#This Row],[QUANT]]</f>
        <v>0</v>
      </c>
    </row>
    <row r="549" spans="2:16" x14ac:dyDescent="0.25">
      <c r="B549" s="140" t="str">
        <f>IF(ACOMPANHAMENTO_05[[#This Row],[MAT]]="","",COUNTA($C$8:C549))</f>
        <v/>
      </c>
      <c r="C549" s="3"/>
      <c r="D549" s="28" t="str">
        <f>IFERROR(VLOOKUP(ACOMPANHAMENTO_05[[#This Row],[MAT]],FUNCIONARIOS[],3,FALSE),"")</f>
        <v/>
      </c>
      <c r="E549" s="28" t="str">
        <f>IFERROR(VLOOKUP(ACOMPANHAMENTO_05[[#This Row],[MAT]],FUNCIONARIOS[],4,FALSE),"")</f>
        <v/>
      </c>
      <c r="F549" s="8"/>
      <c r="G549" s="7"/>
      <c r="H549" s="28" t="str">
        <f>IFERROR(VLOOKUP(ACOMPANHAMENTO_05[[#This Row],[COD.S]],TABELA_PRODUÇÃO[[COD]:[SERVIÇOS]],3,FALSE),"")</f>
        <v/>
      </c>
      <c r="I549" s="28" t="str">
        <f>IFERROR(VLOOKUP(ACOMPANHAMENTO_05[[#This Row],[COD.S]],TABELA_PRODUÇÃO[[COD]:[UND.]],4,FALSE),"")</f>
        <v/>
      </c>
      <c r="J549" s="141"/>
      <c r="K549" s="58"/>
      <c r="L549" s="9"/>
      <c r="M54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4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4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49" s="140">
        <f>ACOMPANHAMENTO_05[[#This Row],[QUANT]]</f>
        <v>0</v>
      </c>
    </row>
    <row r="550" spans="2:16" x14ac:dyDescent="0.25">
      <c r="B550" s="140" t="str">
        <f>IF(ACOMPANHAMENTO_05[[#This Row],[MAT]]="","",COUNTA($C$8:C550))</f>
        <v/>
      </c>
      <c r="C550" s="3"/>
      <c r="D550" s="28" t="str">
        <f>IFERROR(VLOOKUP(ACOMPANHAMENTO_05[[#This Row],[MAT]],FUNCIONARIOS[],3,FALSE),"")</f>
        <v/>
      </c>
      <c r="E550" s="28" t="str">
        <f>IFERROR(VLOOKUP(ACOMPANHAMENTO_05[[#This Row],[MAT]],FUNCIONARIOS[],4,FALSE),"")</f>
        <v/>
      </c>
      <c r="F550" s="8"/>
      <c r="G550" s="7"/>
      <c r="H550" s="28" t="str">
        <f>IFERROR(VLOOKUP(ACOMPANHAMENTO_05[[#This Row],[COD.S]],TABELA_PRODUÇÃO[[COD]:[SERVIÇOS]],3,FALSE),"")</f>
        <v/>
      </c>
      <c r="I550" s="28" t="str">
        <f>IFERROR(VLOOKUP(ACOMPANHAMENTO_05[[#This Row],[COD.S]],TABELA_PRODUÇÃO[[COD]:[UND.]],4,FALSE),"")</f>
        <v/>
      </c>
      <c r="J550" s="141"/>
      <c r="K550" s="58"/>
      <c r="L550" s="9"/>
      <c r="M55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5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5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50" s="140">
        <f>ACOMPANHAMENTO_05[[#This Row],[QUANT]]</f>
        <v>0</v>
      </c>
    </row>
    <row r="551" spans="2:16" x14ac:dyDescent="0.25">
      <c r="B551" s="140" t="str">
        <f>IF(ACOMPANHAMENTO_05[[#This Row],[MAT]]="","",COUNTA($C$8:C551))</f>
        <v/>
      </c>
      <c r="C551" s="3"/>
      <c r="D551" s="28" t="str">
        <f>IFERROR(VLOOKUP(ACOMPANHAMENTO_05[[#This Row],[MAT]],FUNCIONARIOS[],3,FALSE),"")</f>
        <v/>
      </c>
      <c r="E551" s="28" t="str">
        <f>IFERROR(VLOOKUP(ACOMPANHAMENTO_05[[#This Row],[MAT]],FUNCIONARIOS[],4,FALSE),"")</f>
        <v/>
      </c>
      <c r="F551" s="8"/>
      <c r="G551" s="7"/>
      <c r="H551" s="28" t="str">
        <f>IFERROR(VLOOKUP(ACOMPANHAMENTO_05[[#This Row],[COD.S]],TABELA_PRODUÇÃO[[COD]:[SERVIÇOS]],3,FALSE),"")</f>
        <v/>
      </c>
      <c r="I551" s="28" t="str">
        <f>IFERROR(VLOOKUP(ACOMPANHAMENTO_05[[#This Row],[COD.S]],TABELA_PRODUÇÃO[[COD]:[UND.]],4,FALSE),"")</f>
        <v/>
      </c>
      <c r="J551" s="141"/>
      <c r="K551" s="58"/>
      <c r="L551" s="9"/>
      <c r="M55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5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5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51" s="140">
        <f>ACOMPANHAMENTO_05[[#This Row],[QUANT]]</f>
        <v>0</v>
      </c>
    </row>
    <row r="552" spans="2:16" x14ac:dyDescent="0.25">
      <c r="B552" s="140" t="str">
        <f>IF(ACOMPANHAMENTO_05[[#This Row],[MAT]]="","",COUNTA($C$8:C552))</f>
        <v/>
      </c>
      <c r="C552" s="3"/>
      <c r="D552" s="28" t="str">
        <f>IFERROR(VLOOKUP(ACOMPANHAMENTO_05[[#This Row],[MAT]],FUNCIONARIOS[],3,FALSE),"")</f>
        <v/>
      </c>
      <c r="E552" s="28" t="str">
        <f>IFERROR(VLOOKUP(ACOMPANHAMENTO_05[[#This Row],[MAT]],FUNCIONARIOS[],4,FALSE),"")</f>
        <v/>
      </c>
      <c r="F552" s="8"/>
      <c r="G552" s="7"/>
      <c r="H552" s="28" t="str">
        <f>IFERROR(VLOOKUP(ACOMPANHAMENTO_05[[#This Row],[COD.S]],TABELA_PRODUÇÃO[[COD]:[SERVIÇOS]],3,FALSE),"")</f>
        <v/>
      </c>
      <c r="I552" s="28" t="str">
        <f>IFERROR(VLOOKUP(ACOMPANHAMENTO_05[[#This Row],[COD.S]],TABELA_PRODUÇÃO[[COD]:[UND.]],4,FALSE),"")</f>
        <v/>
      </c>
      <c r="J552" s="141"/>
      <c r="K552" s="58"/>
      <c r="L552" s="9"/>
      <c r="M55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5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5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52" s="140">
        <f>ACOMPANHAMENTO_05[[#This Row],[QUANT]]</f>
        <v>0</v>
      </c>
    </row>
    <row r="553" spans="2:16" x14ac:dyDescent="0.25">
      <c r="B553" s="140" t="str">
        <f>IF(ACOMPANHAMENTO_05[[#This Row],[MAT]]="","",COUNTA($C$8:C553))</f>
        <v/>
      </c>
      <c r="C553" s="3"/>
      <c r="D553" s="28" t="str">
        <f>IFERROR(VLOOKUP(ACOMPANHAMENTO_05[[#This Row],[MAT]],FUNCIONARIOS[],3,FALSE),"")</f>
        <v/>
      </c>
      <c r="E553" s="28" t="str">
        <f>IFERROR(VLOOKUP(ACOMPANHAMENTO_05[[#This Row],[MAT]],FUNCIONARIOS[],4,FALSE),"")</f>
        <v/>
      </c>
      <c r="F553" s="8"/>
      <c r="G553" s="7"/>
      <c r="H553" s="28" t="str">
        <f>IFERROR(VLOOKUP(ACOMPANHAMENTO_05[[#This Row],[COD.S]],TABELA_PRODUÇÃO[[COD]:[SERVIÇOS]],3,FALSE),"")</f>
        <v/>
      </c>
      <c r="I553" s="28" t="str">
        <f>IFERROR(VLOOKUP(ACOMPANHAMENTO_05[[#This Row],[COD.S]],TABELA_PRODUÇÃO[[COD]:[UND.]],4,FALSE),"")</f>
        <v/>
      </c>
      <c r="J553" s="141"/>
      <c r="K553" s="58"/>
      <c r="L553" s="9"/>
      <c r="M55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5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5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53" s="140">
        <f>ACOMPANHAMENTO_05[[#This Row],[QUANT]]</f>
        <v>0</v>
      </c>
    </row>
    <row r="554" spans="2:16" x14ac:dyDescent="0.25">
      <c r="B554" s="140" t="str">
        <f>IF(ACOMPANHAMENTO_05[[#This Row],[MAT]]="","",COUNTA($C$8:C554))</f>
        <v/>
      </c>
      <c r="C554" s="3"/>
      <c r="D554" s="28" t="str">
        <f>IFERROR(VLOOKUP(ACOMPANHAMENTO_05[[#This Row],[MAT]],FUNCIONARIOS[],3,FALSE),"")</f>
        <v/>
      </c>
      <c r="E554" s="28" t="str">
        <f>IFERROR(VLOOKUP(ACOMPANHAMENTO_05[[#This Row],[MAT]],FUNCIONARIOS[],4,FALSE),"")</f>
        <v/>
      </c>
      <c r="F554" s="8"/>
      <c r="G554" s="7"/>
      <c r="H554" s="28" t="str">
        <f>IFERROR(VLOOKUP(ACOMPANHAMENTO_05[[#This Row],[COD.S]],TABELA_PRODUÇÃO[[COD]:[SERVIÇOS]],3,FALSE),"")</f>
        <v/>
      </c>
      <c r="I554" s="28" t="str">
        <f>IFERROR(VLOOKUP(ACOMPANHAMENTO_05[[#This Row],[COD.S]],TABELA_PRODUÇÃO[[COD]:[UND.]],4,FALSE),"")</f>
        <v/>
      </c>
      <c r="J554" s="141"/>
      <c r="K554" s="58"/>
      <c r="L554" s="9"/>
      <c r="M55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5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5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54" s="140">
        <f>ACOMPANHAMENTO_05[[#This Row],[QUANT]]</f>
        <v>0</v>
      </c>
    </row>
    <row r="555" spans="2:16" x14ac:dyDescent="0.25">
      <c r="B555" s="140" t="str">
        <f>IF(ACOMPANHAMENTO_05[[#This Row],[MAT]]="","",COUNTA($C$8:C555))</f>
        <v/>
      </c>
      <c r="C555" s="3"/>
      <c r="D555" s="28" t="str">
        <f>IFERROR(VLOOKUP(ACOMPANHAMENTO_05[[#This Row],[MAT]],FUNCIONARIOS[],3,FALSE),"")</f>
        <v/>
      </c>
      <c r="E555" s="28" t="str">
        <f>IFERROR(VLOOKUP(ACOMPANHAMENTO_05[[#This Row],[MAT]],FUNCIONARIOS[],4,FALSE),"")</f>
        <v/>
      </c>
      <c r="F555" s="8"/>
      <c r="G555" s="7"/>
      <c r="H555" s="28" t="str">
        <f>IFERROR(VLOOKUP(ACOMPANHAMENTO_05[[#This Row],[COD.S]],TABELA_PRODUÇÃO[[COD]:[SERVIÇOS]],3,FALSE),"")</f>
        <v/>
      </c>
      <c r="I555" s="28" t="str">
        <f>IFERROR(VLOOKUP(ACOMPANHAMENTO_05[[#This Row],[COD.S]],TABELA_PRODUÇÃO[[COD]:[UND.]],4,FALSE),"")</f>
        <v/>
      </c>
      <c r="J555" s="141"/>
      <c r="K555" s="58"/>
      <c r="L555" s="9"/>
      <c r="M55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5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5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55" s="140">
        <f>ACOMPANHAMENTO_05[[#This Row],[QUANT]]</f>
        <v>0</v>
      </c>
    </row>
    <row r="556" spans="2:16" x14ac:dyDescent="0.25">
      <c r="B556" s="140" t="str">
        <f>IF(ACOMPANHAMENTO_05[[#This Row],[MAT]]="","",COUNTA($C$8:C556))</f>
        <v/>
      </c>
      <c r="C556" s="3"/>
      <c r="D556" s="28" t="str">
        <f>IFERROR(VLOOKUP(ACOMPANHAMENTO_05[[#This Row],[MAT]],FUNCIONARIOS[],3,FALSE),"")</f>
        <v/>
      </c>
      <c r="E556" s="28" t="str">
        <f>IFERROR(VLOOKUP(ACOMPANHAMENTO_05[[#This Row],[MAT]],FUNCIONARIOS[],4,FALSE),"")</f>
        <v/>
      </c>
      <c r="F556" s="8"/>
      <c r="G556" s="7"/>
      <c r="H556" s="28" t="str">
        <f>IFERROR(VLOOKUP(ACOMPANHAMENTO_05[[#This Row],[COD.S]],TABELA_PRODUÇÃO[[COD]:[SERVIÇOS]],3,FALSE),"")</f>
        <v/>
      </c>
      <c r="I556" s="28" t="str">
        <f>IFERROR(VLOOKUP(ACOMPANHAMENTO_05[[#This Row],[COD.S]],TABELA_PRODUÇÃO[[COD]:[UND.]],4,FALSE),"")</f>
        <v/>
      </c>
      <c r="J556" s="141"/>
      <c r="K556" s="58"/>
      <c r="L556" s="9"/>
      <c r="M55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5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5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56" s="140">
        <f>ACOMPANHAMENTO_05[[#This Row],[QUANT]]</f>
        <v>0</v>
      </c>
    </row>
    <row r="557" spans="2:16" x14ac:dyDescent="0.25">
      <c r="B557" s="140" t="str">
        <f>IF(ACOMPANHAMENTO_05[[#This Row],[MAT]]="","",COUNTA($C$8:C557))</f>
        <v/>
      </c>
      <c r="C557" s="3"/>
      <c r="D557" s="28" t="str">
        <f>IFERROR(VLOOKUP(ACOMPANHAMENTO_05[[#This Row],[MAT]],FUNCIONARIOS[],3,FALSE),"")</f>
        <v/>
      </c>
      <c r="E557" s="28" t="str">
        <f>IFERROR(VLOOKUP(ACOMPANHAMENTO_05[[#This Row],[MAT]],FUNCIONARIOS[],4,FALSE),"")</f>
        <v/>
      </c>
      <c r="F557" s="8"/>
      <c r="G557" s="7"/>
      <c r="H557" s="28" t="str">
        <f>IFERROR(VLOOKUP(ACOMPANHAMENTO_05[[#This Row],[COD.S]],TABELA_PRODUÇÃO[[COD]:[SERVIÇOS]],3,FALSE),"")</f>
        <v/>
      </c>
      <c r="I557" s="28" t="str">
        <f>IFERROR(VLOOKUP(ACOMPANHAMENTO_05[[#This Row],[COD.S]],TABELA_PRODUÇÃO[[COD]:[UND.]],4,FALSE),"")</f>
        <v/>
      </c>
      <c r="J557" s="141"/>
      <c r="K557" s="58"/>
      <c r="L557" s="9"/>
      <c r="M55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5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5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57" s="140">
        <f>ACOMPANHAMENTO_05[[#This Row],[QUANT]]</f>
        <v>0</v>
      </c>
    </row>
    <row r="558" spans="2:16" x14ac:dyDescent="0.25">
      <c r="B558" s="140" t="str">
        <f>IF(ACOMPANHAMENTO_05[[#This Row],[MAT]]="","",COUNTA($C$8:C558))</f>
        <v/>
      </c>
      <c r="C558" s="3"/>
      <c r="D558" s="28" t="str">
        <f>IFERROR(VLOOKUP(ACOMPANHAMENTO_05[[#This Row],[MAT]],FUNCIONARIOS[],3,FALSE),"")</f>
        <v/>
      </c>
      <c r="E558" s="28" t="str">
        <f>IFERROR(VLOOKUP(ACOMPANHAMENTO_05[[#This Row],[MAT]],FUNCIONARIOS[],4,FALSE),"")</f>
        <v/>
      </c>
      <c r="F558" s="8"/>
      <c r="G558" s="7"/>
      <c r="H558" s="28" t="str">
        <f>IFERROR(VLOOKUP(ACOMPANHAMENTO_05[[#This Row],[COD.S]],TABELA_PRODUÇÃO[[COD]:[SERVIÇOS]],3,FALSE),"")</f>
        <v/>
      </c>
      <c r="I558" s="28" t="str">
        <f>IFERROR(VLOOKUP(ACOMPANHAMENTO_05[[#This Row],[COD.S]],TABELA_PRODUÇÃO[[COD]:[UND.]],4,FALSE),"")</f>
        <v/>
      </c>
      <c r="J558" s="141"/>
      <c r="K558" s="58"/>
      <c r="L558" s="9"/>
      <c r="M55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5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5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58" s="140">
        <f>ACOMPANHAMENTO_05[[#This Row],[QUANT]]</f>
        <v>0</v>
      </c>
    </row>
    <row r="559" spans="2:16" x14ac:dyDescent="0.25">
      <c r="B559" s="140" t="str">
        <f>IF(ACOMPANHAMENTO_05[[#This Row],[MAT]]="","",COUNTA($C$8:C559))</f>
        <v/>
      </c>
      <c r="C559" s="3"/>
      <c r="D559" s="28" t="str">
        <f>IFERROR(VLOOKUP(ACOMPANHAMENTO_05[[#This Row],[MAT]],FUNCIONARIOS[],3,FALSE),"")</f>
        <v/>
      </c>
      <c r="E559" s="28" t="str">
        <f>IFERROR(VLOOKUP(ACOMPANHAMENTO_05[[#This Row],[MAT]],FUNCIONARIOS[],4,FALSE),"")</f>
        <v/>
      </c>
      <c r="F559" s="8"/>
      <c r="G559" s="7"/>
      <c r="H559" s="28" t="str">
        <f>IFERROR(VLOOKUP(ACOMPANHAMENTO_05[[#This Row],[COD.S]],TABELA_PRODUÇÃO[[COD]:[SERVIÇOS]],3,FALSE),"")</f>
        <v/>
      </c>
      <c r="I559" s="28" t="str">
        <f>IFERROR(VLOOKUP(ACOMPANHAMENTO_05[[#This Row],[COD.S]],TABELA_PRODUÇÃO[[COD]:[UND.]],4,FALSE),"")</f>
        <v/>
      </c>
      <c r="J559" s="141"/>
      <c r="K559" s="58"/>
      <c r="L559" s="9"/>
      <c r="M55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5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5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59" s="140">
        <f>ACOMPANHAMENTO_05[[#This Row],[QUANT]]</f>
        <v>0</v>
      </c>
    </row>
    <row r="560" spans="2:16" x14ac:dyDescent="0.25">
      <c r="B560" s="140" t="str">
        <f>IF(ACOMPANHAMENTO_05[[#This Row],[MAT]]="","",COUNTA($C$8:C560))</f>
        <v/>
      </c>
      <c r="C560" s="3"/>
      <c r="D560" s="28" t="str">
        <f>IFERROR(VLOOKUP(ACOMPANHAMENTO_05[[#This Row],[MAT]],FUNCIONARIOS[],3,FALSE),"")</f>
        <v/>
      </c>
      <c r="E560" s="28" t="str">
        <f>IFERROR(VLOOKUP(ACOMPANHAMENTO_05[[#This Row],[MAT]],FUNCIONARIOS[],4,FALSE),"")</f>
        <v/>
      </c>
      <c r="F560" s="8"/>
      <c r="G560" s="7"/>
      <c r="H560" s="28" t="str">
        <f>IFERROR(VLOOKUP(ACOMPANHAMENTO_05[[#This Row],[COD.S]],TABELA_PRODUÇÃO[[COD]:[SERVIÇOS]],3,FALSE),"")</f>
        <v/>
      </c>
      <c r="I560" s="28" t="str">
        <f>IFERROR(VLOOKUP(ACOMPANHAMENTO_05[[#This Row],[COD.S]],TABELA_PRODUÇÃO[[COD]:[UND.]],4,FALSE),"")</f>
        <v/>
      </c>
      <c r="J560" s="141"/>
      <c r="K560" s="58"/>
      <c r="L560" s="9"/>
      <c r="M56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6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6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60" s="140">
        <f>ACOMPANHAMENTO_05[[#This Row],[QUANT]]</f>
        <v>0</v>
      </c>
    </row>
    <row r="561" spans="2:16" x14ac:dyDescent="0.25">
      <c r="B561" s="140" t="str">
        <f>IF(ACOMPANHAMENTO_05[[#This Row],[MAT]]="","",COUNTA($C$8:C561))</f>
        <v/>
      </c>
      <c r="C561" s="3"/>
      <c r="D561" s="28" t="str">
        <f>IFERROR(VLOOKUP(ACOMPANHAMENTO_05[[#This Row],[MAT]],FUNCIONARIOS[],3,FALSE),"")</f>
        <v/>
      </c>
      <c r="E561" s="28" t="str">
        <f>IFERROR(VLOOKUP(ACOMPANHAMENTO_05[[#This Row],[MAT]],FUNCIONARIOS[],4,FALSE),"")</f>
        <v/>
      </c>
      <c r="F561" s="8"/>
      <c r="G561" s="7"/>
      <c r="H561" s="28" t="str">
        <f>IFERROR(VLOOKUP(ACOMPANHAMENTO_05[[#This Row],[COD.S]],TABELA_PRODUÇÃO[[COD]:[SERVIÇOS]],3,FALSE),"")</f>
        <v/>
      </c>
      <c r="I561" s="28" t="str">
        <f>IFERROR(VLOOKUP(ACOMPANHAMENTO_05[[#This Row],[COD.S]],TABELA_PRODUÇÃO[[COD]:[UND.]],4,FALSE),"")</f>
        <v/>
      </c>
      <c r="J561" s="141"/>
      <c r="K561" s="58"/>
      <c r="L561" s="9"/>
      <c r="M56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6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6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61" s="140">
        <f>ACOMPANHAMENTO_05[[#This Row],[QUANT]]</f>
        <v>0</v>
      </c>
    </row>
    <row r="562" spans="2:16" x14ac:dyDescent="0.25">
      <c r="B562" s="140" t="str">
        <f>IF(ACOMPANHAMENTO_05[[#This Row],[MAT]]="","",COUNTA($C$8:C562))</f>
        <v/>
      </c>
      <c r="C562" s="3"/>
      <c r="D562" s="28" t="str">
        <f>IFERROR(VLOOKUP(ACOMPANHAMENTO_05[[#This Row],[MAT]],FUNCIONARIOS[],3,FALSE),"")</f>
        <v/>
      </c>
      <c r="E562" s="28" t="str">
        <f>IFERROR(VLOOKUP(ACOMPANHAMENTO_05[[#This Row],[MAT]],FUNCIONARIOS[],4,FALSE),"")</f>
        <v/>
      </c>
      <c r="F562" s="8"/>
      <c r="G562" s="7"/>
      <c r="H562" s="28" t="str">
        <f>IFERROR(VLOOKUP(ACOMPANHAMENTO_05[[#This Row],[COD.S]],TABELA_PRODUÇÃO[[COD]:[SERVIÇOS]],3,FALSE),"")</f>
        <v/>
      </c>
      <c r="I562" s="28" t="str">
        <f>IFERROR(VLOOKUP(ACOMPANHAMENTO_05[[#This Row],[COD.S]],TABELA_PRODUÇÃO[[COD]:[UND.]],4,FALSE),"")</f>
        <v/>
      </c>
      <c r="J562" s="141"/>
      <c r="K562" s="58"/>
      <c r="L562" s="9"/>
      <c r="M56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6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6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62" s="140">
        <f>ACOMPANHAMENTO_05[[#This Row],[QUANT]]</f>
        <v>0</v>
      </c>
    </row>
    <row r="563" spans="2:16" x14ac:dyDescent="0.25">
      <c r="B563" s="140" t="str">
        <f>IF(ACOMPANHAMENTO_05[[#This Row],[MAT]]="","",COUNTA($C$8:C563))</f>
        <v/>
      </c>
      <c r="C563" s="3"/>
      <c r="D563" s="28" t="str">
        <f>IFERROR(VLOOKUP(ACOMPANHAMENTO_05[[#This Row],[MAT]],FUNCIONARIOS[],3,FALSE),"")</f>
        <v/>
      </c>
      <c r="E563" s="28" t="str">
        <f>IFERROR(VLOOKUP(ACOMPANHAMENTO_05[[#This Row],[MAT]],FUNCIONARIOS[],4,FALSE),"")</f>
        <v/>
      </c>
      <c r="F563" s="8"/>
      <c r="G563" s="7"/>
      <c r="H563" s="28" t="str">
        <f>IFERROR(VLOOKUP(ACOMPANHAMENTO_05[[#This Row],[COD.S]],TABELA_PRODUÇÃO[[COD]:[SERVIÇOS]],3,FALSE),"")</f>
        <v/>
      </c>
      <c r="I563" s="28" t="str">
        <f>IFERROR(VLOOKUP(ACOMPANHAMENTO_05[[#This Row],[COD.S]],TABELA_PRODUÇÃO[[COD]:[UND.]],4,FALSE),"")</f>
        <v/>
      </c>
      <c r="J563" s="141"/>
      <c r="K563" s="58"/>
      <c r="L563" s="9"/>
      <c r="M56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6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6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63" s="140">
        <f>ACOMPANHAMENTO_05[[#This Row],[QUANT]]</f>
        <v>0</v>
      </c>
    </row>
    <row r="564" spans="2:16" x14ac:dyDescent="0.25">
      <c r="B564" s="140" t="str">
        <f>IF(ACOMPANHAMENTO_05[[#This Row],[MAT]]="","",COUNTA($C$8:C564))</f>
        <v/>
      </c>
      <c r="C564" s="3"/>
      <c r="D564" s="28" t="str">
        <f>IFERROR(VLOOKUP(ACOMPANHAMENTO_05[[#This Row],[MAT]],FUNCIONARIOS[],3,FALSE),"")</f>
        <v/>
      </c>
      <c r="E564" s="28" t="str">
        <f>IFERROR(VLOOKUP(ACOMPANHAMENTO_05[[#This Row],[MAT]],FUNCIONARIOS[],4,FALSE),"")</f>
        <v/>
      </c>
      <c r="F564" s="8"/>
      <c r="G564" s="7"/>
      <c r="H564" s="28" t="str">
        <f>IFERROR(VLOOKUP(ACOMPANHAMENTO_05[[#This Row],[COD.S]],TABELA_PRODUÇÃO[[COD]:[SERVIÇOS]],3,FALSE),"")</f>
        <v/>
      </c>
      <c r="I564" s="28" t="str">
        <f>IFERROR(VLOOKUP(ACOMPANHAMENTO_05[[#This Row],[COD.S]],TABELA_PRODUÇÃO[[COD]:[UND.]],4,FALSE),"")</f>
        <v/>
      </c>
      <c r="J564" s="141"/>
      <c r="K564" s="58"/>
      <c r="L564" s="9"/>
      <c r="M56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6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6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64" s="140">
        <f>ACOMPANHAMENTO_05[[#This Row],[QUANT]]</f>
        <v>0</v>
      </c>
    </row>
    <row r="565" spans="2:16" x14ac:dyDescent="0.25">
      <c r="B565" s="140" t="str">
        <f>IF(ACOMPANHAMENTO_05[[#This Row],[MAT]]="","",COUNTA($C$8:C565))</f>
        <v/>
      </c>
      <c r="C565" s="3"/>
      <c r="D565" s="28" t="str">
        <f>IFERROR(VLOOKUP(ACOMPANHAMENTO_05[[#This Row],[MAT]],FUNCIONARIOS[],3,FALSE),"")</f>
        <v/>
      </c>
      <c r="E565" s="28" t="str">
        <f>IFERROR(VLOOKUP(ACOMPANHAMENTO_05[[#This Row],[MAT]],FUNCIONARIOS[],4,FALSE),"")</f>
        <v/>
      </c>
      <c r="F565" s="8"/>
      <c r="G565" s="7"/>
      <c r="H565" s="28" t="str">
        <f>IFERROR(VLOOKUP(ACOMPANHAMENTO_05[[#This Row],[COD.S]],TABELA_PRODUÇÃO[[COD]:[SERVIÇOS]],3,FALSE),"")</f>
        <v/>
      </c>
      <c r="I565" s="28" t="str">
        <f>IFERROR(VLOOKUP(ACOMPANHAMENTO_05[[#This Row],[COD.S]],TABELA_PRODUÇÃO[[COD]:[UND.]],4,FALSE),"")</f>
        <v/>
      </c>
      <c r="J565" s="141"/>
      <c r="K565" s="58"/>
      <c r="L565" s="9"/>
      <c r="M56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6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6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65" s="140">
        <f>ACOMPANHAMENTO_05[[#This Row],[QUANT]]</f>
        <v>0</v>
      </c>
    </row>
    <row r="566" spans="2:16" x14ac:dyDescent="0.25">
      <c r="B566" s="140" t="str">
        <f>IF(ACOMPANHAMENTO_05[[#This Row],[MAT]]="","",COUNTA($C$8:C566))</f>
        <v/>
      </c>
      <c r="C566" s="3"/>
      <c r="D566" s="28" t="str">
        <f>IFERROR(VLOOKUP(ACOMPANHAMENTO_05[[#This Row],[MAT]],FUNCIONARIOS[],3,FALSE),"")</f>
        <v/>
      </c>
      <c r="E566" s="28" t="str">
        <f>IFERROR(VLOOKUP(ACOMPANHAMENTO_05[[#This Row],[MAT]],FUNCIONARIOS[],4,FALSE),"")</f>
        <v/>
      </c>
      <c r="F566" s="8"/>
      <c r="G566" s="7"/>
      <c r="H566" s="28" t="str">
        <f>IFERROR(VLOOKUP(ACOMPANHAMENTO_05[[#This Row],[COD.S]],TABELA_PRODUÇÃO[[COD]:[SERVIÇOS]],3,FALSE),"")</f>
        <v/>
      </c>
      <c r="I566" s="28" t="str">
        <f>IFERROR(VLOOKUP(ACOMPANHAMENTO_05[[#This Row],[COD.S]],TABELA_PRODUÇÃO[[COD]:[UND.]],4,FALSE),"")</f>
        <v/>
      </c>
      <c r="J566" s="141"/>
      <c r="K566" s="58"/>
      <c r="L566" s="9"/>
      <c r="M56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6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6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66" s="140">
        <f>ACOMPANHAMENTO_05[[#This Row],[QUANT]]</f>
        <v>0</v>
      </c>
    </row>
    <row r="567" spans="2:16" x14ac:dyDescent="0.25">
      <c r="B567" s="140" t="str">
        <f>IF(ACOMPANHAMENTO_05[[#This Row],[MAT]]="","",COUNTA($C$8:C567))</f>
        <v/>
      </c>
      <c r="C567" s="3"/>
      <c r="D567" s="28" t="str">
        <f>IFERROR(VLOOKUP(ACOMPANHAMENTO_05[[#This Row],[MAT]],FUNCIONARIOS[],3,FALSE),"")</f>
        <v/>
      </c>
      <c r="E567" s="28" t="str">
        <f>IFERROR(VLOOKUP(ACOMPANHAMENTO_05[[#This Row],[MAT]],FUNCIONARIOS[],4,FALSE),"")</f>
        <v/>
      </c>
      <c r="F567" s="8"/>
      <c r="G567" s="7"/>
      <c r="H567" s="28" t="str">
        <f>IFERROR(VLOOKUP(ACOMPANHAMENTO_05[[#This Row],[COD.S]],TABELA_PRODUÇÃO[[COD]:[SERVIÇOS]],3,FALSE),"")</f>
        <v/>
      </c>
      <c r="I567" s="28" t="str">
        <f>IFERROR(VLOOKUP(ACOMPANHAMENTO_05[[#This Row],[COD.S]],TABELA_PRODUÇÃO[[COD]:[UND.]],4,FALSE),"")</f>
        <v/>
      </c>
      <c r="J567" s="141"/>
      <c r="K567" s="58"/>
      <c r="L567" s="9"/>
      <c r="M56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6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6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67" s="140">
        <f>ACOMPANHAMENTO_05[[#This Row],[QUANT]]</f>
        <v>0</v>
      </c>
    </row>
    <row r="568" spans="2:16" x14ac:dyDescent="0.25">
      <c r="B568" s="140" t="str">
        <f>IF(ACOMPANHAMENTO_05[[#This Row],[MAT]]="","",COUNTA($C$8:C568))</f>
        <v/>
      </c>
      <c r="C568" s="3"/>
      <c r="D568" s="28" t="str">
        <f>IFERROR(VLOOKUP(ACOMPANHAMENTO_05[[#This Row],[MAT]],FUNCIONARIOS[],3,FALSE),"")</f>
        <v/>
      </c>
      <c r="E568" s="28" t="str">
        <f>IFERROR(VLOOKUP(ACOMPANHAMENTO_05[[#This Row],[MAT]],FUNCIONARIOS[],4,FALSE),"")</f>
        <v/>
      </c>
      <c r="F568" s="8"/>
      <c r="G568" s="7"/>
      <c r="H568" s="28" t="str">
        <f>IFERROR(VLOOKUP(ACOMPANHAMENTO_05[[#This Row],[COD.S]],TABELA_PRODUÇÃO[[COD]:[SERVIÇOS]],3,FALSE),"")</f>
        <v/>
      </c>
      <c r="I568" s="28" t="str">
        <f>IFERROR(VLOOKUP(ACOMPANHAMENTO_05[[#This Row],[COD.S]],TABELA_PRODUÇÃO[[COD]:[UND.]],4,FALSE),"")</f>
        <v/>
      </c>
      <c r="J568" s="141"/>
      <c r="K568" s="58"/>
      <c r="L568" s="9"/>
      <c r="M56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6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6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68" s="140">
        <f>ACOMPANHAMENTO_05[[#This Row],[QUANT]]</f>
        <v>0</v>
      </c>
    </row>
    <row r="569" spans="2:16" x14ac:dyDescent="0.25">
      <c r="B569" s="140" t="str">
        <f>IF(ACOMPANHAMENTO_05[[#This Row],[MAT]]="","",COUNTA($C$8:C569))</f>
        <v/>
      </c>
      <c r="C569" s="3"/>
      <c r="D569" s="28" t="str">
        <f>IFERROR(VLOOKUP(ACOMPANHAMENTO_05[[#This Row],[MAT]],FUNCIONARIOS[],3,FALSE),"")</f>
        <v/>
      </c>
      <c r="E569" s="28" t="str">
        <f>IFERROR(VLOOKUP(ACOMPANHAMENTO_05[[#This Row],[MAT]],FUNCIONARIOS[],4,FALSE),"")</f>
        <v/>
      </c>
      <c r="F569" s="8"/>
      <c r="G569" s="7"/>
      <c r="H569" s="28" t="str">
        <f>IFERROR(VLOOKUP(ACOMPANHAMENTO_05[[#This Row],[COD.S]],TABELA_PRODUÇÃO[[COD]:[SERVIÇOS]],3,FALSE),"")</f>
        <v/>
      </c>
      <c r="I569" s="28" t="str">
        <f>IFERROR(VLOOKUP(ACOMPANHAMENTO_05[[#This Row],[COD.S]],TABELA_PRODUÇÃO[[COD]:[UND.]],4,FALSE),"")</f>
        <v/>
      </c>
      <c r="J569" s="141"/>
      <c r="K569" s="58"/>
      <c r="L569" s="9"/>
      <c r="M56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6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6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69" s="140">
        <f>ACOMPANHAMENTO_05[[#This Row],[QUANT]]</f>
        <v>0</v>
      </c>
    </row>
    <row r="570" spans="2:16" x14ac:dyDescent="0.25">
      <c r="B570" s="140" t="str">
        <f>IF(ACOMPANHAMENTO_05[[#This Row],[MAT]]="","",COUNTA($C$8:C570))</f>
        <v/>
      </c>
      <c r="C570" s="3"/>
      <c r="D570" s="28" t="str">
        <f>IFERROR(VLOOKUP(ACOMPANHAMENTO_05[[#This Row],[MAT]],FUNCIONARIOS[],3,FALSE),"")</f>
        <v/>
      </c>
      <c r="E570" s="28" t="str">
        <f>IFERROR(VLOOKUP(ACOMPANHAMENTO_05[[#This Row],[MAT]],FUNCIONARIOS[],4,FALSE),"")</f>
        <v/>
      </c>
      <c r="F570" s="8"/>
      <c r="G570" s="7"/>
      <c r="H570" s="28" t="str">
        <f>IFERROR(VLOOKUP(ACOMPANHAMENTO_05[[#This Row],[COD.S]],TABELA_PRODUÇÃO[[COD]:[SERVIÇOS]],3,FALSE),"")</f>
        <v/>
      </c>
      <c r="I570" s="28" t="str">
        <f>IFERROR(VLOOKUP(ACOMPANHAMENTO_05[[#This Row],[COD.S]],TABELA_PRODUÇÃO[[COD]:[UND.]],4,FALSE),"")</f>
        <v/>
      </c>
      <c r="J570" s="141"/>
      <c r="K570" s="58"/>
      <c r="L570" s="9"/>
      <c r="M57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7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7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70" s="140">
        <f>ACOMPANHAMENTO_05[[#This Row],[QUANT]]</f>
        <v>0</v>
      </c>
    </row>
    <row r="571" spans="2:16" x14ac:dyDescent="0.25">
      <c r="B571" s="140" t="str">
        <f>IF(ACOMPANHAMENTO_05[[#This Row],[MAT]]="","",COUNTA($C$8:C571))</f>
        <v/>
      </c>
      <c r="C571" s="3"/>
      <c r="D571" s="28" t="str">
        <f>IFERROR(VLOOKUP(ACOMPANHAMENTO_05[[#This Row],[MAT]],FUNCIONARIOS[],3,FALSE),"")</f>
        <v/>
      </c>
      <c r="E571" s="28" t="str">
        <f>IFERROR(VLOOKUP(ACOMPANHAMENTO_05[[#This Row],[MAT]],FUNCIONARIOS[],4,FALSE),"")</f>
        <v/>
      </c>
      <c r="F571" s="8"/>
      <c r="G571" s="7"/>
      <c r="H571" s="28" t="str">
        <f>IFERROR(VLOOKUP(ACOMPANHAMENTO_05[[#This Row],[COD.S]],TABELA_PRODUÇÃO[[COD]:[SERVIÇOS]],3,FALSE),"")</f>
        <v/>
      </c>
      <c r="I571" s="28" t="str">
        <f>IFERROR(VLOOKUP(ACOMPANHAMENTO_05[[#This Row],[COD.S]],TABELA_PRODUÇÃO[[COD]:[UND.]],4,FALSE),"")</f>
        <v/>
      </c>
      <c r="J571" s="141"/>
      <c r="K571" s="58"/>
      <c r="L571" s="9"/>
      <c r="M57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7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7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71" s="140">
        <f>ACOMPANHAMENTO_05[[#This Row],[QUANT]]</f>
        <v>0</v>
      </c>
    </row>
    <row r="572" spans="2:16" x14ac:dyDescent="0.25">
      <c r="B572" s="140" t="str">
        <f>IF(ACOMPANHAMENTO_05[[#This Row],[MAT]]="","",COUNTA($C$8:C572))</f>
        <v/>
      </c>
      <c r="C572" s="3"/>
      <c r="D572" s="28" t="str">
        <f>IFERROR(VLOOKUP(ACOMPANHAMENTO_05[[#This Row],[MAT]],FUNCIONARIOS[],3,FALSE),"")</f>
        <v/>
      </c>
      <c r="E572" s="28" t="str">
        <f>IFERROR(VLOOKUP(ACOMPANHAMENTO_05[[#This Row],[MAT]],FUNCIONARIOS[],4,FALSE),"")</f>
        <v/>
      </c>
      <c r="F572" s="8"/>
      <c r="G572" s="7"/>
      <c r="H572" s="28" t="str">
        <f>IFERROR(VLOOKUP(ACOMPANHAMENTO_05[[#This Row],[COD.S]],TABELA_PRODUÇÃO[[COD]:[SERVIÇOS]],3,FALSE),"")</f>
        <v/>
      </c>
      <c r="I572" s="28" t="str">
        <f>IFERROR(VLOOKUP(ACOMPANHAMENTO_05[[#This Row],[COD.S]],TABELA_PRODUÇÃO[[COD]:[UND.]],4,FALSE),"")</f>
        <v/>
      </c>
      <c r="J572" s="141"/>
      <c r="K572" s="58"/>
      <c r="L572" s="9"/>
      <c r="M57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7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7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72" s="140">
        <f>ACOMPANHAMENTO_05[[#This Row],[QUANT]]</f>
        <v>0</v>
      </c>
    </row>
    <row r="573" spans="2:16" x14ac:dyDescent="0.25">
      <c r="B573" s="140" t="str">
        <f>IF(ACOMPANHAMENTO_05[[#This Row],[MAT]]="","",COUNTA($C$8:C573))</f>
        <v/>
      </c>
      <c r="C573" s="3"/>
      <c r="D573" s="28" t="str">
        <f>IFERROR(VLOOKUP(ACOMPANHAMENTO_05[[#This Row],[MAT]],FUNCIONARIOS[],3,FALSE),"")</f>
        <v/>
      </c>
      <c r="E573" s="28" t="str">
        <f>IFERROR(VLOOKUP(ACOMPANHAMENTO_05[[#This Row],[MAT]],FUNCIONARIOS[],4,FALSE),"")</f>
        <v/>
      </c>
      <c r="F573" s="8"/>
      <c r="G573" s="7"/>
      <c r="H573" s="28" t="str">
        <f>IFERROR(VLOOKUP(ACOMPANHAMENTO_05[[#This Row],[COD.S]],TABELA_PRODUÇÃO[[COD]:[SERVIÇOS]],3,FALSE),"")</f>
        <v/>
      </c>
      <c r="I573" s="28" t="str">
        <f>IFERROR(VLOOKUP(ACOMPANHAMENTO_05[[#This Row],[COD.S]],TABELA_PRODUÇÃO[[COD]:[UND.]],4,FALSE),"")</f>
        <v/>
      </c>
      <c r="J573" s="141"/>
      <c r="K573" s="58"/>
      <c r="L573" s="9"/>
      <c r="M57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7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7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73" s="140">
        <f>ACOMPANHAMENTO_05[[#This Row],[QUANT]]</f>
        <v>0</v>
      </c>
    </row>
    <row r="574" spans="2:16" x14ac:dyDescent="0.25">
      <c r="B574" s="140" t="str">
        <f>IF(ACOMPANHAMENTO_05[[#This Row],[MAT]]="","",COUNTA($C$8:C574))</f>
        <v/>
      </c>
      <c r="C574" s="3"/>
      <c r="D574" s="28" t="str">
        <f>IFERROR(VLOOKUP(ACOMPANHAMENTO_05[[#This Row],[MAT]],FUNCIONARIOS[],3,FALSE),"")</f>
        <v/>
      </c>
      <c r="E574" s="28" t="str">
        <f>IFERROR(VLOOKUP(ACOMPANHAMENTO_05[[#This Row],[MAT]],FUNCIONARIOS[],4,FALSE),"")</f>
        <v/>
      </c>
      <c r="F574" s="8"/>
      <c r="G574" s="7"/>
      <c r="H574" s="28" t="str">
        <f>IFERROR(VLOOKUP(ACOMPANHAMENTO_05[[#This Row],[COD.S]],TABELA_PRODUÇÃO[[COD]:[SERVIÇOS]],3,FALSE),"")</f>
        <v/>
      </c>
      <c r="I574" s="28" t="str">
        <f>IFERROR(VLOOKUP(ACOMPANHAMENTO_05[[#This Row],[COD.S]],TABELA_PRODUÇÃO[[COD]:[UND.]],4,FALSE),"")</f>
        <v/>
      </c>
      <c r="J574" s="141"/>
      <c r="K574" s="58"/>
      <c r="L574" s="9"/>
      <c r="M57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7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7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74" s="140">
        <f>ACOMPANHAMENTO_05[[#This Row],[QUANT]]</f>
        <v>0</v>
      </c>
    </row>
    <row r="575" spans="2:16" x14ac:dyDescent="0.25">
      <c r="B575" s="140" t="str">
        <f>IF(ACOMPANHAMENTO_05[[#This Row],[MAT]]="","",COUNTA($C$8:C575))</f>
        <v/>
      </c>
      <c r="C575" s="3"/>
      <c r="D575" s="28" t="str">
        <f>IFERROR(VLOOKUP(ACOMPANHAMENTO_05[[#This Row],[MAT]],FUNCIONARIOS[],3,FALSE),"")</f>
        <v/>
      </c>
      <c r="E575" s="28" t="str">
        <f>IFERROR(VLOOKUP(ACOMPANHAMENTO_05[[#This Row],[MAT]],FUNCIONARIOS[],4,FALSE),"")</f>
        <v/>
      </c>
      <c r="F575" s="8"/>
      <c r="G575" s="7"/>
      <c r="H575" s="28" t="str">
        <f>IFERROR(VLOOKUP(ACOMPANHAMENTO_05[[#This Row],[COD.S]],TABELA_PRODUÇÃO[[COD]:[SERVIÇOS]],3,FALSE),"")</f>
        <v/>
      </c>
      <c r="I575" s="28" t="str">
        <f>IFERROR(VLOOKUP(ACOMPANHAMENTO_05[[#This Row],[COD.S]],TABELA_PRODUÇÃO[[COD]:[UND.]],4,FALSE),"")</f>
        <v/>
      </c>
      <c r="J575" s="141"/>
      <c r="K575" s="58"/>
      <c r="L575" s="9"/>
      <c r="M57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7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7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75" s="140">
        <f>ACOMPANHAMENTO_05[[#This Row],[QUANT]]</f>
        <v>0</v>
      </c>
    </row>
    <row r="576" spans="2:16" x14ac:dyDescent="0.25">
      <c r="B576" s="140" t="str">
        <f>IF(ACOMPANHAMENTO_05[[#This Row],[MAT]]="","",COUNTA($C$8:C576))</f>
        <v/>
      </c>
      <c r="C576" s="3"/>
      <c r="D576" s="28" t="str">
        <f>IFERROR(VLOOKUP(ACOMPANHAMENTO_05[[#This Row],[MAT]],FUNCIONARIOS[],3,FALSE),"")</f>
        <v/>
      </c>
      <c r="E576" s="28" t="str">
        <f>IFERROR(VLOOKUP(ACOMPANHAMENTO_05[[#This Row],[MAT]],FUNCIONARIOS[],4,FALSE),"")</f>
        <v/>
      </c>
      <c r="F576" s="8"/>
      <c r="G576" s="7"/>
      <c r="H576" s="28" t="str">
        <f>IFERROR(VLOOKUP(ACOMPANHAMENTO_05[[#This Row],[COD.S]],TABELA_PRODUÇÃO[[COD]:[SERVIÇOS]],3,FALSE),"")</f>
        <v/>
      </c>
      <c r="I576" s="28" t="str">
        <f>IFERROR(VLOOKUP(ACOMPANHAMENTO_05[[#This Row],[COD.S]],TABELA_PRODUÇÃO[[COD]:[UND.]],4,FALSE),"")</f>
        <v/>
      </c>
      <c r="J576" s="141"/>
      <c r="K576" s="58"/>
      <c r="L576" s="9"/>
      <c r="M57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7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7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76" s="140">
        <f>ACOMPANHAMENTO_05[[#This Row],[QUANT]]</f>
        <v>0</v>
      </c>
    </row>
    <row r="577" spans="2:16" x14ac:dyDescent="0.25">
      <c r="B577" s="140" t="str">
        <f>IF(ACOMPANHAMENTO_05[[#This Row],[MAT]]="","",COUNTA($C$8:C577))</f>
        <v/>
      </c>
      <c r="C577" s="3"/>
      <c r="D577" s="28" t="str">
        <f>IFERROR(VLOOKUP(ACOMPANHAMENTO_05[[#This Row],[MAT]],FUNCIONARIOS[],3,FALSE),"")</f>
        <v/>
      </c>
      <c r="E577" s="28" t="str">
        <f>IFERROR(VLOOKUP(ACOMPANHAMENTO_05[[#This Row],[MAT]],FUNCIONARIOS[],4,FALSE),"")</f>
        <v/>
      </c>
      <c r="F577" s="8"/>
      <c r="G577" s="7"/>
      <c r="H577" s="28" t="str">
        <f>IFERROR(VLOOKUP(ACOMPANHAMENTO_05[[#This Row],[COD.S]],TABELA_PRODUÇÃO[[COD]:[SERVIÇOS]],3,FALSE),"")</f>
        <v/>
      </c>
      <c r="I577" s="28" t="str">
        <f>IFERROR(VLOOKUP(ACOMPANHAMENTO_05[[#This Row],[COD.S]],TABELA_PRODUÇÃO[[COD]:[UND.]],4,FALSE),"")</f>
        <v/>
      </c>
      <c r="J577" s="141"/>
      <c r="K577" s="58"/>
      <c r="L577" s="9"/>
      <c r="M57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7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7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77" s="140">
        <f>ACOMPANHAMENTO_05[[#This Row],[QUANT]]</f>
        <v>0</v>
      </c>
    </row>
    <row r="578" spans="2:16" x14ac:dyDescent="0.25">
      <c r="B578" s="140" t="str">
        <f>IF(ACOMPANHAMENTO_05[[#This Row],[MAT]]="","",COUNTA($C$8:C578))</f>
        <v/>
      </c>
      <c r="C578" s="3"/>
      <c r="D578" s="28" t="str">
        <f>IFERROR(VLOOKUP(ACOMPANHAMENTO_05[[#This Row],[MAT]],FUNCIONARIOS[],3,FALSE),"")</f>
        <v/>
      </c>
      <c r="E578" s="28" t="str">
        <f>IFERROR(VLOOKUP(ACOMPANHAMENTO_05[[#This Row],[MAT]],FUNCIONARIOS[],4,FALSE),"")</f>
        <v/>
      </c>
      <c r="F578" s="8"/>
      <c r="G578" s="7"/>
      <c r="H578" s="28" t="str">
        <f>IFERROR(VLOOKUP(ACOMPANHAMENTO_05[[#This Row],[COD.S]],TABELA_PRODUÇÃO[[COD]:[SERVIÇOS]],3,FALSE),"")</f>
        <v/>
      </c>
      <c r="I578" s="28" t="str">
        <f>IFERROR(VLOOKUP(ACOMPANHAMENTO_05[[#This Row],[COD.S]],TABELA_PRODUÇÃO[[COD]:[UND.]],4,FALSE),"")</f>
        <v/>
      </c>
      <c r="J578" s="141"/>
      <c r="K578" s="58"/>
      <c r="L578" s="9"/>
      <c r="M57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7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7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78" s="140">
        <f>ACOMPANHAMENTO_05[[#This Row],[QUANT]]</f>
        <v>0</v>
      </c>
    </row>
    <row r="579" spans="2:16" x14ac:dyDescent="0.25">
      <c r="B579" s="140" t="str">
        <f>IF(ACOMPANHAMENTO_05[[#This Row],[MAT]]="","",COUNTA($C$8:C579))</f>
        <v/>
      </c>
      <c r="C579" s="3"/>
      <c r="D579" s="28" t="str">
        <f>IFERROR(VLOOKUP(ACOMPANHAMENTO_05[[#This Row],[MAT]],FUNCIONARIOS[],3,FALSE),"")</f>
        <v/>
      </c>
      <c r="E579" s="28" t="str">
        <f>IFERROR(VLOOKUP(ACOMPANHAMENTO_05[[#This Row],[MAT]],FUNCIONARIOS[],4,FALSE),"")</f>
        <v/>
      </c>
      <c r="F579" s="8"/>
      <c r="G579" s="7"/>
      <c r="H579" s="28" t="str">
        <f>IFERROR(VLOOKUP(ACOMPANHAMENTO_05[[#This Row],[COD.S]],TABELA_PRODUÇÃO[[COD]:[SERVIÇOS]],3,FALSE),"")</f>
        <v/>
      </c>
      <c r="I579" s="28" t="str">
        <f>IFERROR(VLOOKUP(ACOMPANHAMENTO_05[[#This Row],[COD.S]],TABELA_PRODUÇÃO[[COD]:[UND.]],4,FALSE),"")</f>
        <v/>
      </c>
      <c r="J579" s="141"/>
      <c r="K579" s="58"/>
      <c r="L579" s="9"/>
      <c r="M57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7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7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79" s="140">
        <f>ACOMPANHAMENTO_05[[#This Row],[QUANT]]</f>
        <v>0</v>
      </c>
    </row>
    <row r="580" spans="2:16" x14ac:dyDescent="0.25">
      <c r="B580" s="140" t="str">
        <f>IF(ACOMPANHAMENTO_05[[#This Row],[MAT]]="","",COUNTA($C$8:C580))</f>
        <v/>
      </c>
      <c r="C580" s="3"/>
      <c r="D580" s="28" t="str">
        <f>IFERROR(VLOOKUP(ACOMPANHAMENTO_05[[#This Row],[MAT]],FUNCIONARIOS[],3,FALSE),"")</f>
        <v/>
      </c>
      <c r="E580" s="28" t="str">
        <f>IFERROR(VLOOKUP(ACOMPANHAMENTO_05[[#This Row],[MAT]],FUNCIONARIOS[],4,FALSE),"")</f>
        <v/>
      </c>
      <c r="F580" s="8"/>
      <c r="G580" s="7"/>
      <c r="H580" s="28" t="str">
        <f>IFERROR(VLOOKUP(ACOMPANHAMENTO_05[[#This Row],[COD.S]],TABELA_PRODUÇÃO[[COD]:[SERVIÇOS]],3,FALSE),"")</f>
        <v/>
      </c>
      <c r="I580" s="28" t="str">
        <f>IFERROR(VLOOKUP(ACOMPANHAMENTO_05[[#This Row],[COD.S]],TABELA_PRODUÇÃO[[COD]:[UND.]],4,FALSE),"")</f>
        <v/>
      </c>
      <c r="J580" s="141"/>
      <c r="K580" s="58"/>
      <c r="L580" s="9"/>
      <c r="M58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8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8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80" s="140">
        <f>ACOMPANHAMENTO_05[[#This Row],[QUANT]]</f>
        <v>0</v>
      </c>
    </row>
    <row r="581" spans="2:16" x14ac:dyDescent="0.25">
      <c r="B581" s="140" t="str">
        <f>IF(ACOMPANHAMENTO_05[[#This Row],[MAT]]="","",COUNTA($C$8:C581))</f>
        <v/>
      </c>
      <c r="C581" s="3"/>
      <c r="D581" s="28" t="str">
        <f>IFERROR(VLOOKUP(ACOMPANHAMENTO_05[[#This Row],[MAT]],FUNCIONARIOS[],3,FALSE),"")</f>
        <v/>
      </c>
      <c r="E581" s="28" t="str">
        <f>IFERROR(VLOOKUP(ACOMPANHAMENTO_05[[#This Row],[MAT]],FUNCIONARIOS[],4,FALSE),"")</f>
        <v/>
      </c>
      <c r="F581" s="8"/>
      <c r="G581" s="7"/>
      <c r="H581" s="28" t="str">
        <f>IFERROR(VLOOKUP(ACOMPANHAMENTO_05[[#This Row],[COD.S]],TABELA_PRODUÇÃO[[COD]:[SERVIÇOS]],3,FALSE),"")</f>
        <v/>
      </c>
      <c r="I581" s="28" t="str">
        <f>IFERROR(VLOOKUP(ACOMPANHAMENTO_05[[#This Row],[COD.S]],TABELA_PRODUÇÃO[[COD]:[UND.]],4,FALSE),"")</f>
        <v/>
      </c>
      <c r="J581" s="141"/>
      <c r="K581" s="58"/>
      <c r="L581" s="9"/>
      <c r="M58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8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8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81" s="140">
        <f>ACOMPANHAMENTO_05[[#This Row],[QUANT]]</f>
        <v>0</v>
      </c>
    </row>
    <row r="582" spans="2:16" x14ac:dyDescent="0.25">
      <c r="B582" s="140" t="str">
        <f>IF(ACOMPANHAMENTO_05[[#This Row],[MAT]]="","",COUNTA($C$8:C582))</f>
        <v/>
      </c>
      <c r="C582" s="3"/>
      <c r="D582" s="28" t="str">
        <f>IFERROR(VLOOKUP(ACOMPANHAMENTO_05[[#This Row],[MAT]],FUNCIONARIOS[],3,FALSE),"")</f>
        <v/>
      </c>
      <c r="E582" s="28" t="str">
        <f>IFERROR(VLOOKUP(ACOMPANHAMENTO_05[[#This Row],[MAT]],FUNCIONARIOS[],4,FALSE),"")</f>
        <v/>
      </c>
      <c r="F582" s="8"/>
      <c r="G582" s="7"/>
      <c r="H582" s="28" t="str">
        <f>IFERROR(VLOOKUP(ACOMPANHAMENTO_05[[#This Row],[COD.S]],TABELA_PRODUÇÃO[[COD]:[SERVIÇOS]],3,FALSE),"")</f>
        <v/>
      </c>
      <c r="I582" s="28" t="str">
        <f>IFERROR(VLOOKUP(ACOMPANHAMENTO_05[[#This Row],[COD.S]],TABELA_PRODUÇÃO[[COD]:[UND.]],4,FALSE),"")</f>
        <v/>
      </c>
      <c r="J582" s="141"/>
      <c r="K582" s="58"/>
      <c r="L582" s="9"/>
      <c r="M58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8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8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82" s="140">
        <f>ACOMPANHAMENTO_05[[#This Row],[QUANT]]</f>
        <v>0</v>
      </c>
    </row>
    <row r="583" spans="2:16" x14ac:dyDescent="0.25">
      <c r="B583" s="140" t="str">
        <f>IF(ACOMPANHAMENTO_05[[#This Row],[MAT]]="","",COUNTA($C$8:C583))</f>
        <v/>
      </c>
      <c r="C583" s="3"/>
      <c r="D583" s="28" t="str">
        <f>IFERROR(VLOOKUP(ACOMPANHAMENTO_05[[#This Row],[MAT]],FUNCIONARIOS[],3,FALSE),"")</f>
        <v/>
      </c>
      <c r="E583" s="28" t="str">
        <f>IFERROR(VLOOKUP(ACOMPANHAMENTO_05[[#This Row],[MAT]],FUNCIONARIOS[],4,FALSE),"")</f>
        <v/>
      </c>
      <c r="F583" s="8"/>
      <c r="G583" s="7"/>
      <c r="H583" s="28" t="str">
        <f>IFERROR(VLOOKUP(ACOMPANHAMENTO_05[[#This Row],[COD.S]],TABELA_PRODUÇÃO[[COD]:[SERVIÇOS]],3,FALSE),"")</f>
        <v/>
      </c>
      <c r="I583" s="28" t="str">
        <f>IFERROR(VLOOKUP(ACOMPANHAMENTO_05[[#This Row],[COD.S]],TABELA_PRODUÇÃO[[COD]:[UND.]],4,FALSE),"")</f>
        <v/>
      </c>
      <c r="J583" s="141"/>
      <c r="K583" s="58"/>
      <c r="L583" s="9"/>
      <c r="M58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8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8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83" s="140">
        <f>ACOMPANHAMENTO_05[[#This Row],[QUANT]]</f>
        <v>0</v>
      </c>
    </row>
    <row r="584" spans="2:16" x14ac:dyDescent="0.25">
      <c r="B584" s="140" t="str">
        <f>IF(ACOMPANHAMENTO_05[[#This Row],[MAT]]="","",COUNTA($C$8:C584))</f>
        <v/>
      </c>
      <c r="C584" s="3"/>
      <c r="D584" s="28" t="str">
        <f>IFERROR(VLOOKUP(ACOMPANHAMENTO_05[[#This Row],[MAT]],FUNCIONARIOS[],3,FALSE),"")</f>
        <v/>
      </c>
      <c r="E584" s="28" t="str">
        <f>IFERROR(VLOOKUP(ACOMPANHAMENTO_05[[#This Row],[MAT]],FUNCIONARIOS[],4,FALSE),"")</f>
        <v/>
      </c>
      <c r="F584" s="8"/>
      <c r="G584" s="7"/>
      <c r="H584" s="28" t="str">
        <f>IFERROR(VLOOKUP(ACOMPANHAMENTO_05[[#This Row],[COD.S]],TABELA_PRODUÇÃO[[COD]:[SERVIÇOS]],3,FALSE),"")</f>
        <v/>
      </c>
      <c r="I584" s="28" t="str">
        <f>IFERROR(VLOOKUP(ACOMPANHAMENTO_05[[#This Row],[COD.S]],TABELA_PRODUÇÃO[[COD]:[UND.]],4,FALSE),"")</f>
        <v/>
      </c>
      <c r="J584" s="141"/>
      <c r="K584" s="58"/>
      <c r="L584" s="9"/>
      <c r="M58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8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8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84" s="140">
        <f>ACOMPANHAMENTO_05[[#This Row],[QUANT]]</f>
        <v>0</v>
      </c>
    </row>
    <row r="585" spans="2:16" x14ac:dyDescent="0.25">
      <c r="B585" s="140" t="str">
        <f>IF(ACOMPANHAMENTO_05[[#This Row],[MAT]]="","",COUNTA($C$8:C585))</f>
        <v/>
      </c>
      <c r="C585" s="3"/>
      <c r="D585" s="28" t="str">
        <f>IFERROR(VLOOKUP(ACOMPANHAMENTO_05[[#This Row],[MAT]],FUNCIONARIOS[],3,FALSE),"")</f>
        <v/>
      </c>
      <c r="E585" s="28" t="str">
        <f>IFERROR(VLOOKUP(ACOMPANHAMENTO_05[[#This Row],[MAT]],FUNCIONARIOS[],4,FALSE),"")</f>
        <v/>
      </c>
      <c r="F585" s="8"/>
      <c r="G585" s="7"/>
      <c r="H585" s="28" t="str">
        <f>IFERROR(VLOOKUP(ACOMPANHAMENTO_05[[#This Row],[COD.S]],TABELA_PRODUÇÃO[[COD]:[SERVIÇOS]],3,FALSE),"")</f>
        <v/>
      </c>
      <c r="I585" s="28" t="str">
        <f>IFERROR(VLOOKUP(ACOMPANHAMENTO_05[[#This Row],[COD.S]],TABELA_PRODUÇÃO[[COD]:[UND.]],4,FALSE),"")</f>
        <v/>
      </c>
      <c r="J585" s="141"/>
      <c r="K585" s="58"/>
      <c r="L585" s="9"/>
      <c r="M58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8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8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85" s="140">
        <f>ACOMPANHAMENTO_05[[#This Row],[QUANT]]</f>
        <v>0</v>
      </c>
    </row>
    <row r="586" spans="2:16" x14ac:dyDescent="0.25">
      <c r="B586" s="140" t="str">
        <f>IF(ACOMPANHAMENTO_05[[#This Row],[MAT]]="","",COUNTA($C$8:C586))</f>
        <v/>
      </c>
      <c r="C586" s="3"/>
      <c r="D586" s="28" t="str">
        <f>IFERROR(VLOOKUP(ACOMPANHAMENTO_05[[#This Row],[MAT]],FUNCIONARIOS[],3,FALSE),"")</f>
        <v/>
      </c>
      <c r="E586" s="28" t="str">
        <f>IFERROR(VLOOKUP(ACOMPANHAMENTO_05[[#This Row],[MAT]],FUNCIONARIOS[],4,FALSE),"")</f>
        <v/>
      </c>
      <c r="F586" s="8"/>
      <c r="G586" s="7"/>
      <c r="H586" s="28" t="str">
        <f>IFERROR(VLOOKUP(ACOMPANHAMENTO_05[[#This Row],[COD.S]],TABELA_PRODUÇÃO[[COD]:[SERVIÇOS]],3,FALSE),"")</f>
        <v/>
      </c>
      <c r="I586" s="28" t="str">
        <f>IFERROR(VLOOKUP(ACOMPANHAMENTO_05[[#This Row],[COD.S]],TABELA_PRODUÇÃO[[COD]:[UND.]],4,FALSE),"")</f>
        <v/>
      </c>
      <c r="J586" s="141"/>
      <c r="K586" s="58"/>
      <c r="L586" s="9"/>
      <c r="M58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8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8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86" s="140">
        <f>ACOMPANHAMENTO_05[[#This Row],[QUANT]]</f>
        <v>0</v>
      </c>
    </row>
    <row r="587" spans="2:16" x14ac:dyDescent="0.25">
      <c r="B587" s="140" t="str">
        <f>IF(ACOMPANHAMENTO_05[[#This Row],[MAT]]="","",COUNTA($C$8:C587))</f>
        <v/>
      </c>
      <c r="C587" s="3"/>
      <c r="D587" s="28" t="str">
        <f>IFERROR(VLOOKUP(ACOMPANHAMENTO_05[[#This Row],[MAT]],FUNCIONARIOS[],3,FALSE),"")</f>
        <v/>
      </c>
      <c r="E587" s="28" t="str">
        <f>IFERROR(VLOOKUP(ACOMPANHAMENTO_05[[#This Row],[MAT]],FUNCIONARIOS[],4,FALSE),"")</f>
        <v/>
      </c>
      <c r="F587" s="8"/>
      <c r="G587" s="7"/>
      <c r="H587" s="28" t="str">
        <f>IFERROR(VLOOKUP(ACOMPANHAMENTO_05[[#This Row],[COD.S]],TABELA_PRODUÇÃO[[COD]:[SERVIÇOS]],3,FALSE),"")</f>
        <v/>
      </c>
      <c r="I587" s="28" t="str">
        <f>IFERROR(VLOOKUP(ACOMPANHAMENTO_05[[#This Row],[COD.S]],TABELA_PRODUÇÃO[[COD]:[UND.]],4,FALSE),"")</f>
        <v/>
      </c>
      <c r="J587" s="141"/>
      <c r="K587" s="58"/>
      <c r="L587" s="9"/>
      <c r="M58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8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8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87" s="140">
        <f>ACOMPANHAMENTO_05[[#This Row],[QUANT]]</f>
        <v>0</v>
      </c>
    </row>
    <row r="588" spans="2:16" x14ac:dyDescent="0.25">
      <c r="B588" s="140" t="str">
        <f>IF(ACOMPANHAMENTO_05[[#This Row],[MAT]]="","",COUNTA($C$8:C588))</f>
        <v/>
      </c>
      <c r="C588" s="3"/>
      <c r="D588" s="28" t="str">
        <f>IFERROR(VLOOKUP(ACOMPANHAMENTO_05[[#This Row],[MAT]],FUNCIONARIOS[],3,FALSE),"")</f>
        <v/>
      </c>
      <c r="E588" s="28" t="str">
        <f>IFERROR(VLOOKUP(ACOMPANHAMENTO_05[[#This Row],[MAT]],FUNCIONARIOS[],4,FALSE),"")</f>
        <v/>
      </c>
      <c r="F588" s="8"/>
      <c r="G588" s="7"/>
      <c r="H588" s="28" t="str">
        <f>IFERROR(VLOOKUP(ACOMPANHAMENTO_05[[#This Row],[COD.S]],TABELA_PRODUÇÃO[[COD]:[SERVIÇOS]],3,FALSE),"")</f>
        <v/>
      </c>
      <c r="I588" s="28" t="str">
        <f>IFERROR(VLOOKUP(ACOMPANHAMENTO_05[[#This Row],[COD.S]],TABELA_PRODUÇÃO[[COD]:[UND.]],4,FALSE),"")</f>
        <v/>
      </c>
      <c r="J588" s="141"/>
      <c r="K588" s="58"/>
      <c r="L588" s="9"/>
      <c r="M58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8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8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88" s="140">
        <f>ACOMPANHAMENTO_05[[#This Row],[QUANT]]</f>
        <v>0</v>
      </c>
    </row>
    <row r="589" spans="2:16" x14ac:dyDescent="0.25">
      <c r="B589" s="140" t="str">
        <f>IF(ACOMPANHAMENTO_05[[#This Row],[MAT]]="","",COUNTA($C$8:C589))</f>
        <v/>
      </c>
      <c r="C589" s="3"/>
      <c r="D589" s="28" t="str">
        <f>IFERROR(VLOOKUP(ACOMPANHAMENTO_05[[#This Row],[MAT]],FUNCIONARIOS[],3,FALSE),"")</f>
        <v/>
      </c>
      <c r="E589" s="28" t="str">
        <f>IFERROR(VLOOKUP(ACOMPANHAMENTO_05[[#This Row],[MAT]],FUNCIONARIOS[],4,FALSE),"")</f>
        <v/>
      </c>
      <c r="F589" s="8"/>
      <c r="G589" s="7"/>
      <c r="H589" s="28" t="str">
        <f>IFERROR(VLOOKUP(ACOMPANHAMENTO_05[[#This Row],[COD.S]],TABELA_PRODUÇÃO[[COD]:[SERVIÇOS]],3,FALSE),"")</f>
        <v/>
      </c>
      <c r="I589" s="28" t="str">
        <f>IFERROR(VLOOKUP(ACOMPANHAMENTO_05[[#This Row],[COD.S]],TABELA_PRODUÇÃO[[COD]:[UND.]],4,FALSE),"")</f>
        <v/>
      </c>
      <c r="J589" s="141"/>
      <c r="K589" s="58"/>
      <c r="L589" s="9"/>
      <c r="M58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8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8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89" s="140">
        <f>ACOMPANHAMENTO_05[[#This Row],[QUANT]]</f>
        <v>0</v>
      </c>
    </row>
    <row r="590" spans="2:16" x14ac:dyDescent="0.25">
      <c r="B590" s="140" t="str">
        <f>IF(ACOMPANHAMENTO_05[[#This Row],[MAT]]="","",COUNTA($C$8:C590))</f>
        <v/>
      </c>
      <c r="C590" s="3"/>
      <c r="D590" s="28" t="str">
        <f>IFERROR(VLOOKUP(ACOMPANHAMENTO_05[[#This Row],[MAT]],FUNCIONARIOS[],3,FALSE),"")</f>
        <v/>
      </c>
      <c r="E590" s="28" t="str">
        <f>IFERROR(VLOOKUP(ACOMPANHAMENTO_05[[#This Row],[MAT]],FUNCIONARIOS[],4,FALSE),"")</f>
        <v/>
      </c>
      <c r="F590" s="8"/>
      <c r="G590" s="7"/>
      <c r="H590" s="28" t="str">
        <f>IFERROR(VLOOKUP(ACOMPANHAMENTO_05[[#This Row],[COD.S]],TABELA_PRODUÇÃO[[COD]:[SERVIÇOS]],3,FALSE),"")</f>
        <v/>
      </c>
      <c r="I590" s="28" t="str">
        <f>IFERROR(VLOOKUP(ACOMPANHAMENTO_05[[#This Row],[COD.S]],TABELA_PRODUÇÃO[[COD]:[UND.]],4,FALSE),"")</f>
        <v/>
      </c>
      <c r="J590" s="141"/>
      <c r="K590" s="58"/>
      <c r="L590" s="9"/>
      <c r="M59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9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9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90" s="140">
        <f>ACOMPANHAMENTO_05[[#This Row],[QUANT]]</f>
        <v>0</v>
      </c>
    </row>
    <row r="591" spans="2:16" x14ac:dyDescent="0.25">
      <c r="B591" s="140" t="str">
        <f>IF(ACOMPANHAMENTO_05[[#This Row],[MAT]]="","",COUNTA($C$8:C591))</f>
        <v/>
      </c>
      <c r="C591" s="3"/>
      <c r="D591" s="28" t="str">
        <f>IFERROR(VLOOKUP(ACOMPANHAMENTO_05[[#This Row],[MAT]],FUNCIONARIOS[],3,FALSE),"")</f>
        <v/>
      </c>
      <c r="E591" s="28" t="str">
        <f>IFERROR(VLOOKUP(ACOMPANHAMENTO_05[[#This Row],[MAT]],FUNCIONARIOS[],4,FALSE),"")</f>
        <v/>
      </c>
      <c r="F591" s="8"/>
      <c r="G591" s="7"/>
      <c r="H591" s="28" t="str">
        <f>IFERROR(VLOOKUP(ACOMPANHAMENTO_05[[#This Row],[COD.S]],TABELA_PRODUÇÃO[[COD]:[SERVIÇOS]],3,FALSE),"")</f>
        <v/>
      </c>
      <c r="I591" s="28" t="str">
        <f>IFERROR(VLOOKUP(ACOMPANHAMENTO_05[[#This Row],[COD.S]],TABELA_PRODUÇÃO[[COD]:[UND.]],4,FALSE),"")</f>
        <v/>
      </c>
      <c r="J591" s="141"/>
      <c r="K591" s="58"/>
      <c r="L591" s="9"/>
      <c r="M59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9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9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91" s="140">
        <f>ACOMPANHAMENTO_05[[#This Row],[QUANT]]</f>
        <v>0</v>
      </c>
    </row>
    <row r="592" spans="2:16" x14ac:dyDescent="0.25">
      <c r="B592" s="140" t="str">
        <f>IF(ACOMPANHAMENTO_05[[#This Row],[MAT]]="","",COUNTA($C$8:C592))</f>
        <v/>
      </c>
      <c r="C592" s="3"/>
      <c r="D592" s="28" t="str">
        <f>IFERROR(VLOOKUP(ACOMPANHAMENTO_05[[#This Row],[MAT]],FUNCIONARIOS[],3,FALSE),"")</f>
        <v/>
      </c>
      <c r="E592" s="28" t="str">
        <f>IFERROR(VLOOKUP(ACOMPANHAMENTO_05[[#This Row],[MAT]],FUNCIONARIOS[],4,FALSE),"")</f>
        <v/>
      </c>
      <c r="F592" s="8"/>
      <c r="G592" s="7"/>
      <c r="H592" s="28" t="str">
        <f>IFERROR(VLOOKUP(ACOMPANHAMENTO_05[[#This Row],[COD.S]],TABELA_PRODUÇÃO[[COD]:[SERVIÇOS]],3,FALSE),"")</f>
        <v/>
      </c>
      <c r="I592" s="28" t="str">
        <f>IFERROR(VLOOKUP(ACOMPANHAMENTO_05[[#This Row],[COD.S]],TABELA_PRODUÇÃO[[COD]:[UND.]],4,FALSE),"")</f>
        <v/>
      </c>
      <c r="J592" s="141"/>
      <c r="K592" s="58"/>
      <c r="L592" s="9"/>
      <c r="M59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9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9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92" s="140">
        <f>ACOMPANHAMENTO_05[[#This Row],[QUANT]]</f>
        <v>0</v>
      </c>
    </row>
    <row r="593" spans="2:16" x14ac:dyDescent="0.25">
      <c r="B593" s="140" t="str">
        <f>IF(ACOMPANHAMENTO_05[[#This Row],[MAT]]="","",COUNTA($C$8:C593))</f>
        <v/>
      </c>
      <c r="C593" s="3"/>
      <c r="D593" s="28" t="str">
        <f>IFERROR(VLOOKUP(ACOMPANHAMENTO_05[[#This Row],[MAT]],FUNCIONARIOS[],3,FALSE),"")</f>
        <v/>
      </c>
      <c r="E593" s="28" t="str">
        <f>IFERROR(VLOOKUP(ACOMPANHAMENTO_05[[#This Row],[MAT]],FUNCIONARIOS[],4,FALSE),"")</f>
        <v/>
      </c>
      <c r="F593" s="8"/>
      <c r="G593" s="7"/>
      <c r="H593" s="28" t="str">
        <f>IFERROR(VLOOKUP(ACOMPANHAMENTO_05[[#This Row],[COD.S]],TABELA_PRODUÇÃO[[COD]:[SERVIÇOS]],3,FALSE),"")</f>
        <v/>
      </c>
      <c r="I593" s="28" t="str">
        <f>IFERROR(VLOOKUP(ACOMPANHAMENTO_05[[#This Row],[COD.S]],TABELA_PRODUÇÃO[[COD]:[UND.]],4,FALSE),"")</f>
        <v/>
      </c>
      <c r="J593" s="141"/>
      <c r="K593" s="58"/>
      <c r="L593" s="9"/>
      <c r="M59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9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9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93" s="140">
        <f>ACOMPANHAMENTO_05[[#This Row],[QUANT]]</f>
        <v>0</v>
      </c>
    </row>
    <row r="594" spans="2:16" x14ac:dyDescent="0.25">
      <c r="B594" s="140" t="str">
        <f>IF(ACOMPANHAMENTO_05[[#This Row],[MAT]]="","",COUNTA($C$8:C594))</f>
        <v/>
      </c>
      <c r="C594" s="3"/>
      <c r="D594" s="28" t="str">
        <f>IFERROR(VLOOKUP(ACOMPANHAMENTO_05[[#This Row],[MAT]],FUNCIONARIOS[],3,FALSE),"")</f>
        <v/>
      </c>
      <c r="E594" s="28" t="str">
        <f>IFERROR(VLOOKUP(ACOMPANHAMENTO_05[[#This Row],[MAT]],FUNCIONARIOS[],4,FALSE),"")</f>
        <v/>
      </c>
      <c r="F594" s="8"/>
      <c r="G594" s="7"/>
      <c r="H594" s="28" t="str">
        <f>IFERROR(VLOOKUP(ACOMPANHAMENTO_05[[#This Row],[COD.S]],TABELA_PRODUÇÃO[[COD]:[SERVIÇOS]],3,FALSE),"")</f>
        <v/>
      </c>
      <c r="I594" s="28" t="str">
        <f>IFERROR(VLOOKUP(ACOMPANHAMENTO_05[[#This Row],[COD.S]],TABELA_PRODUÇÃO[[COD]:[UND.]],4,FALSE),"")</f>
        <v/>
      </c>
      <c r="J594" s="141"/>
      <c r="K594" s="58"/>
      <c r="L594" s="9"/>
      <c r="M59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9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9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94" s="140">
        <f>ACOMPANHAMENTO_05[[#This Row],[QUANT]]</f>
        <v>0</v>
      </c>
    </row>
    <row r="595" spans="2:16" x14ac:dyDescent="0.25">
      <c r="B595" s="140" t="str">
        <f>IF(ACOMPANHAMENTO_05[[#This Row],[MAT]]="","",COUNTA($C$8:C595))</f>
        <v/>
      </c>
      <c r="C595" s="3"/>
      <c r="D595" s="28" t="str">
        <f>IFERROR(VLOOKUP(ACOMPANHAMENTO_05[[#This Row],[MAT]],FUNCIONARIOS[],3,FALSE),"")</f>
        <v/>
      </c>
      <c r="E595" s="28" t="str">
        <f>IFERROR(VLOOKUP(ACOMPANHAMENTO_05[[#This Row],[MAT]],FUNCIONARIOS[],4,FALSE),"")</f>
        <v/>
      </c>
      <c r="F595" s="8"/>
      <c r="G595" s="7"/>
      <c r="H595" s="28" t="str">
        <f>IFERROR(VLOOKUP(ACOMPANHAMENTO_05[[#This Row],[COD.S]],TABELA_PRODUÇÃO[[COD]:[SERVIÇOS]],3,FALSE),"")</f>
        <v/>
      </c>
      <c r="I595" s="28" t="str">
        <f>IFERROR(VLOOKUP(ACOMPANHAMENTO_05[[#This Row],[COD.S]],TABELA_PRODUÇÃO[[COD]:[UND.]],4,FALSE),"")</f>
        <v/>
      </c>
      <c r="J595" s="141"/>
      <c r="K595" s="58"/>
      <c r="L595" s="9"/>
      <c r="M59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9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9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95" s="140">
        <f>ACOMPANHAMENTO_05[[#This Row],[QUANT]]</f>
        <v>0</v>
      </c>
    </row>
    <row r="596" spans="2:16" x14ac:dyDescent="0.25">
      <c r="B596" s="140" t="str">
        <f>IF(ACOMPANHAMENTO_05[[#This Row],[MAT]]="","",COUNTA($C$8:C596))</f>
        <v/>
      </c>
      <c r="C596" s="3"/>
      <c r="D596" s="28" t="str">
        <f>IFERROR(VLOOKUP(ACOMPANHAMENTO_05[[#This Row],[MAT]],FUNCIONARIOS[],3,FALSE),"")</f>
        <v/>
      </c>
      <c r="E596" s="28" t="str">
        <f>IFERROR(VLOOKUP(ACOMPANHAMENTO_05[[#This Row],[MAT]],FUNCIONARIOS[],4,FALSE),"")</f>
        <v/>
      </c>
      <c r="F596" s="8"/>
      <c r="G596" s="7"/>
      <c r="H596" s="28" t="str">
        <f>IFERROR(VLOOKUP(ACOMPANHAMENTO_05[[#This Row],[COD.S]],TABELA_PRODUÇÃO[[COD]:[SERVIÇOS]],3,FALSE),"")</f>
        <v/>
      </c>
      <c r="I596" s="28" t="str">
        <f>IFERROR(VLOOKUP(ACOMPANHAMENTO_05[[#This Row],[COD.S]],TABELA_PRODUÇÃO[[COD]:[UND.]],4,FALSE),"")</f>
        <v/>
      </c>
      <c r="J596" s="141"/>
      <c r="K596" s="58"/>
      <c r="L596" s="9"/>
      <c r="M59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9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9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96" s="140">
        <f>ACOMPANHAMENTO_05[[#This Row],[QUANT]]</f>
        <v>0</v>
      </c>
    </row>
    <row r="597" spans="2:16" x14ac:dyDescent="0.25">
      <c r="B597" s="140" t="str">
        <f>IF(ACOMPANHAMENTO_05[[#This Row],[MAT]]="","",COUNTA($C$8:C597))</f>
        <v/>
      </c>
      <c r="C597" s="3"/>
      <c r="D597" s="28" t="str">
        <f>IFERROR(VLOOKUP(ACOMPANHAMENTO_05[[#This Row],[MAT]],FUNCIONARIOS[],3,FALSE),"")</f>
        <v/>
      </c>
      <c r="E597" s="28" t="str">
        <f>IFERROR(VLOOKUP(ACOMPANHAMENTO_05[[#This Row],[MAT]],FUNCIONARIOS[],4,FALSE),"")</f>
        <v/>
      </c>
      <c r="F597" s="8"/>
      <c r="G597" s="7"/>
      <c r="H597" s="28" t="str">
        <f>IFERROR(VLOOKUP(ACOMPANHAMENTO_05[[#This Row],[COD.S]],TABELA_PRODUÇÃO[[COD]:[SERVIÇOS]],3,FALSE),"")</f>
        <v/>
      </c>
      <c r="I597" s="28" t="str">
        <f>IFERROR(VLOOKUP(ACOMPANHAMENTO_05[[#This Row],[COD.S]],TABELA_PRODUÇÃO[[COD]:[UND.]],4,FALSE),"")</f>
        <v/>
      </c>
      <c r="J597" s="141"/>
      <c r="K597" s="58"/>
      <c r="L597" s="9"/>
      <c r="M59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9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9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97" s="140">
        <f>ACOMPANHAMENTO_05[[#This Row],[QUANT]]</f>
        <v>0</v>
      </c>
    </row>
    <row r="598" spans="2:16" x14ac:dyDescent="0.25">
      <c r="B598" s="140" t="str">
        <f>IF(ACOMPANHAMENTO_05[[#This Row],[MAT]]="","",COUNTA($C$8:C598))</f>
        <v/>
      </c>
      <c r="C598" s="3"/>
      <c r="D598" s="28" t="str">
        <f>IFERROR(VLOOKUP(ACOMPANHAMENTO_05[[#This Row],[MAT]],FUNCIONARIOS[],3,FALSE),"")</f>
        <v/>
      </c>
      <c r="E598" s="28" t="str">
        <f>IFERROR(VLOOKUP(ACOMPANHAMENTO_05[[#This Row],[MAT]],FUNCIONARIOS[],4,FALSE),"")</f>
        <v/>
      </c>
      <c r="F598" s="8"/>
      <c r="G598" s="7"/>
      <c r="H598" s="28" t="str">
        <f>IFERROR(VLOOKUP(ACOMPANHAMENTO_05[[#This Row],[COD.S]],TABELA_PRODUÇÃO[[COD]:[SERVIÇOS]],3,FALSE),"")</f>
        <v/>
      </c>
      <c r="I598" s="28" t="str">
        <f>IFERROR(VLOOKUP(ACOMPANHAMENTO_05[[#This Row],[COD.S]],TABELA_PRODUÇÃO[[COD]:[UND.]],4,FALSE),"")</f>
        <v/>
      </c>
      <c r="J598" s="141"/>
      <c r="K598" s="58"/>
      <c r="L598" s="9"/>
      <c r="M59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9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9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98" s="140">
        <f>ACOMPANHAMENTO_05[[#This Row],[QUANT]]</f>
        <v>0</v>
      </c>
    </row>
    <row r="599" spans="2:16" x14ac:dyDescent="0.25">
      <c r="B599" s="140" t="str">
        <f>IF(ACOMPANHAMENTO_05[[#This Row],[MAT]]="","",COUNTA($C$8:C599))</f>
        <v/>
      </c>
      <c r="C599" s="3"/>
      <c r="D599" s="28" t="str">
        <f>IFERROR(VLOOKUP(ACOMPANHAMENTO_05[[#This Row],[MAT]],FUNCIONARIOS[],3,FALSE),"")</f>
        <v/>
      </c>
      <c r="E599" s="28" t="str">
        <f>IFERROR(VLOOKUP(ACOMPANHAMENTO_05[[#This Row],[MAT]],FUNCIONARIOS[],4,FALSE),"")</f>
        <v/>
      </c>
      <c r="F599" s="8"/>
      <c r="G599" s="7"/>
      <c r="H599" s="28" t="str">
        <f>IFERROR(VLOOKUP(ACOMPANHAMENTO_05[[#This Row],[COD.S]],TABELA_PRODUÇÃO[[COD]:[SERVIÇOS]],3,FALSE),"")</f>
        <v/>
      </c>
      <c r="I599" s="28" t="str">
        <f>IFERROR(VLOOKUP(ACOMPANHAMENTO_05[[#This Row],[COD.S]],TABELA_PRODUÇÃO[[COD]:[UND.]],4,FALSE),"")</f>
        <v/>
      </c>
      <c r="J599" s="141"/>
      <c r="K599" s="58"/>
      <c r="L599" s="9"/>
      <c r="M59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59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59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599" s="140">
        <f>ACOMPANHAMENTO_05[[#This Row],[QUANT]]</f>
        <v>0</v>
      </c>
    </row>
    <row r="600" spans="2:16" x14ac:dyDescent="0.25">
      <c r="B600" s="140" t="str">
        <f>IF(ACOMPANHAMENTO_05[[#This Row],[MAT]]="","",COUNTA($C$8:C600))</f>
        <v/>
      </c>
      <c r="C600" s="3"/>
      <c r="D600" s="28" t="str">
        <f>IFERROR(VLOOKUP(ACOMPANHAMENTO_05[[#This Row],[MAT]],FUNCIONARIOS[],3,FALSE),"")</f>
        <v/>
      </c>
      <c r="E600" s="28" t="str">
        <f>IFERROR(VLOOKUP(ACOMPANHAMENTO_05[[#This Row],[MAT]],FUNCIONARIOS[],4,FALSE),"")</f>
        <v/>
      </c>
      <c r="F600" s="8"/>
      <c r="G600" s="7"/>
      <c r="H600" s="28" t="str">
        <f>IFERROR(VLOOKUP(ACOMPANHAMENTO_05[[#This Row],[COD.S]],TABELA_PRODUÇÃO[[COD]:[SERVIÇOS]],3,FALSE),"")</f>
        <v/>
      </c>
      <c r="I600" s="28" t="str">
        <f>IFERROR(VLOOKUP(ACOMPANHAMENTO_05[[#This Row],[COD.S]],TABELA_PRODUÇÃO[[COD]:[UND.]],4,FALSE),"")</f>
        <v/>
      </c>
      <c r="J600" s="141"/>
      <c r="K600" s="58"/>
      <c r="L600" s="9"/>
      <c r="M60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0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0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00" s="140">
        <f>ACOMPANHAMENTO_05[[#This Row],[QUANT]]</f>
        <v>0</v>
      </c>
    </row>
    <row r="601" spans="2:16" x14ac:dyDescent="0.25">
      <c r="B601" s="140" t="str">
        <f>IF(ACOMPANHAMENTO_05[[#This Row],[MAT]]="","",COUNTA($C$8:C601))</f>
        <v/>
      </c>
      <c r="C601" s="3"/>
      <c r="D601" s="28" t="str">
        <f>IFERROR(VLOOKUP(ACOMPANHAMENTO_05[[#This Row],[MAT]],FUNCIONARIOS[],3,FALSE),"")</f>
        <v/>
      </c>
      <c r="E601" s="28" t="str">
        <f>IFERROR(VLOOKUP(ACOMPANHAMENTO_05[[#This Row],[MAT]],FUNCIONARIOS[],4,FALSE),"")</f>
        <v/>
      </c>
      <c r="F601" s="8"/>
      <c r="G601" s="7"/>
      <c r="H601" s="28" t="str">
        <f>IFERROR(VLOOKUP(ACOMPANHAMENTO_05[[#This Row],[COD.S]],TABELA_PRODUÇÃO[[COD]:[SERVIÇOS]],3,FALSE),"")</f>
        <v/>
      </c>
      <c r="I601" s="28" t="str">
        <f>IFERROR(VLOOKUP(ACOMPANHAMENTO_05[[#This Row],[COD.S]],TABELA_PRODUÇÃO[[COD]:[UND.]],4,FALSE),"")</f>
        <v/>
      </c>
      <c r="J601" s="141"/>
      <c r="K601" s="58"/>
      <c r="L601" s="9"/>
      <c r="M60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0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0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01" s="140">
        <f>ACOMPANHAMENTO_05[[#This Row],[QUANT]]</f>
        <v>0</v>
      </c>
    </row>
    <row r="602" spans="2:16" x14ac:dyDescent="0.25">
      <c r="B602" s="140" t="str">
        <f>IF(ACOMPANHAMENTO_05[[#This Row],[MAT]]="","",COUNTA($C$8:C602))</f>
        <v/>
      </c>
      <c r="C602" s="3"/>
      <c r="D602" s="28" t="str">
        <f>IFERROR(VLOOKUP(ACOMPANHAMENTO_05[[#This Row],[MAT]],FUNCIONARIOS[],3,FALSE),"")</f>
        <v/>
      </c>
      <c r="E602" s="28" t="str">
        <f>IFERROR(VLOOKUP(ACOMPANHAMENTO_05[[#This Row],[MAT]],FUNCIONARIOS[],4,FALSE),"")</f>
        <v/>
      </c>
      <c r="F602" s="8"/>
      <c r="G602" s="7"/>
      <c r="H602" s="28" t="str">
        <f>IFERROR(VLOOKUP(ACOMPANHAMENTO_05[[#This Row],[COD.S]],TABELA_PRODUÇÃO[[COD]:[SERVIÇOS]],3,FALSE),"")</f>
        <v/>
      </c>
      <c r="I602" s="28" t="str">
        <f>IFERROR(VLOOKUP(ACOMPANHAMENTO_05[[#This Row],[COD.S]],TABELA_PRODUÇÃO[[COD]:[UND.]],4,FALSE),"")</f>
        <v/>
      </c>
      <c r="J602" s="141"/>
      <c r="K602" s="58"/>
      <c r="L602" s="9"/>
      <c r="M60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0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0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02" s="140">
        <f>ACOMPANHAMENTO_05[[#This Row],[QUANT]]</f>
        <v>0</v>
      </c>
    </row>
    <row r="603" spans="2:16" x14ac:dyDescent="0.25">
      <c r="B603" s="140" t="str">
        <f>IF(ACOMPANHAMENTO_05[[#This Row],[MAT]]="","",COUNTA($C$8:C603))</f>
        <v/>
      </c>
      <c r="C603" s="3"/>
      <c r="D603" s="28" t="str">
        <f>IFERROR(VLOOKUP(ACOMPANHAMENTO_05[[#This Row],[MAT]],FUNCIONARIOS[],3,FALSE),"")</f>
        <v/>
      </c>
      <c r="E603" s="28" t="str">
        <f>IFERROR(VLOOKUP(ACOMPANHAMENTO_05[[#This Row],[MAT]],FUNCIONARIOS[],4,FALSE),"")</f>
        <v/>
      </c>
      <c r="F603" s="8"/>
      <c r="G603" s="7"/>
      <c r="H603" s="28" t="str">
        <f>IFERROR(VLOOKUP(ACOMPANHAMENTO_05[[#This Row],[COD.S]],TABELA_PRODUÇÃO[[COD]:[SERVIÇOS]],3,FALSE),"")</f>
        <v/>
      </c>
      <c r="I603" s="28" t="str">
        <f>IFERROR(VLOOKUP(ACOMPANHAMENTO_05[[#This Row],[COD.S]],TABELA_PRODUÇÃO[[COD]:[UND.]],4,FALSE),"")</f>
        <v/>
      </c>
      <c r="J603" s="141"/>
      <c r="K603" s="58"/>
      <c r="L603" s="9"/>
      <c r="M60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0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0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03" s="140">
        <f>ACOMPANHAMENTO_05[[#This Row],[QUANT]]</f>
        <v>0</v>
      </c>
    </row>
    <row r="604" spans="2:16" x14ac:dyDescent="0.25">
      <c r="B604" s="140" t="str">
        <f>IF(ACOMPANHAMENTO_05[[#This Row],[MAT]]="","",COUNTA($C$8:C604))</f>
        <v/>
      </c>
      <c r="C604" s="3"/>
      <c r="D604" s="28" t="str">
        <f>IFERROR(VLOOKUP(ACOMPANHAMENTO_05[[#This Row],[MAT]],FUNCIONARIOS[],3,FALSE),"")</f>
        <v/>
      </c>
      <c r="E604" s="28" t="str">
        <f>IFERROR(VLOOKUP(ACOMPANHAMENTO_05[[#This Row],[MAT]],FUNCIONARIOS[],4,FALSE),"")</f>
        <v/>
      </c>
      <c r="F604" s="8"/>
      <c r="G604" s="7"/>
      <c r="H604" s="28" t="str">
        <f>IFERROR(VLOOKUP(ACOMPANHAMENTO_05[[#This Row],[COD.S]],TABELA_PRODUÇÃO[[COD]:[SERVIÇOS]],3,FALSE),"")</f>
        <v/>
      </c>
      <c r="I604" s="28" t="str">
        <f>IFERROR(VLOOKUP(ACOMPANHAMENTO_05[[#This Row],[COD.S]],TABELA_PRODUÇÃO[[COD]:[UND.]],4,FALSE),"")</f>
        <v/>
      </c>
      <c r="J604" s="141"/>
      <c r="K604" s="58"/>
      <c r="L604" s="9"/>
      <c r="M60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0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0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04" s="140">
        <f>ACOMPANHAMENTO_05[[#This Row],[QUANT]]</f>
        <v>0</v>
      </c>
    </row>
    <row r="605" spans="2:16" x14ac:dyDescent="0.25">
      <c r="B605" s="140" t="str">
        <f>IF(ACOMPANHAMENTO_05[[#This Row],[MAT]]="","",COUNTA($C$8:C605))</f>
        <v/>
      </c>
      <c r="C605" s="3"/>
      <c r="D605" s="28" t="str">
        <f>IFERROR(VLOOKUP(ACOMPANHAMENTO_05[[#This Row],[MAT]],FUNCIONARIOS[],3,FALSE),"")</f>
        <v/>
      </c>
      <c r="E605" s="28" t="str">
        <f>IFERROR(VLOOKUP(ACOMPANHAMENTO_05[[#This Row],[MAT]],FUNCIONARIOS[],4,FALSE),"")</f>
        <v/>
      </c>
      <c r="F605" s="8"/>
      <c r="G605" s="7"/>
      <c r="H605" s="28" t="str">
        <f>IFERROR(VLOOKUP(ACOMPANHAMENTO_05[[#This Row],[COD.S]],TABELA_PRODUÇÃO[[COD]:[SERVIÇOS]],3,FALSE),"")</f>
        <v/>
      </c>
      <c r="I605" s="28" t="str">
        <f>IFERROR(VLOOKUP(ACOMPANHAMENTO_05[[#This Row],[COD.S]],TABELA_PRODUÇÃO[[COD]:[UND.]],4,FALSE),"")</f>
        <v/>
      </c>
      <c r="J605" s="141"/>
      <c r="K605" s="58"/>
      <c r="L605" s="9"/>
      <c r="M60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0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0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05" s="140">
        <f>ACOMPANHAMENTO_05[[#This Row],[QUANT]]</f>
        <v>0</v>
      </c>
    </row>
    <row r="606" spans="2:16" x14ac:dyDescent="0.25">
      <c r="B606" s="140" t="str">
        <f>IF(ACOMPANHAMENTO_05[[#This Row],[MAT]]="","",COUNTA($C$8:C606))</f>
        <v/>
      </c>
      <c r="C606" s="3"/>
      <c r="D606" s="28" t="str">
        <f>IFERROR(VLOOKUP(ACOMPANHAMENTO_05[[#This Row],[MAT]],FUNCIONARIOS[],3,FALSE),"")</f>
        <v/>
      </c>
      <c r="E606" s="28" t="str">
        <f>IFERROR(VLOOKUP(ACOMPANHAMENTO_05[[#This Row],[MAT]],FUNCIONARIOS[],4,FALSE),"")</f>
        <v/>
      </c>
      <c r="F606" s="8"/>
      <c r="G606" s="7"/>
      <c r="H606" s="28" t="str">
        <f>IFERROR(VLOOKUP(ACOMPANHAMENTO_05[[#This Row],[COD.S]],TABELA_PRODUÇÃO[[COD]:[SERVIÇOS]],3,FALSE),"")</f>
        <v/>
      </c>
      <c r="I606" s="28" t="str">
        <f>IFERROR(VLOOKUP(ACOMPANHAMENTO_05[[#This Row],[COD.S]],TABELA_PRODUÇÃO[[COD]:[UND.]],4,FALSE),"")</f>
        <v/>
      </c>
      <c r="J606" s="141"/>
      <c r="K606" s="58"/>
      <c r="L606" s="9"/>
      <c r="M60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0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0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06" s="140">
        <f>ACOMPANHAMENTO_05[[#This Row],[QUANT]]</f>
        <v>0</v>
      </c>
    </row>
    <row r="607" spans="2:16" x14ac:dyDescent="0.25">
      <c r="B607" s="140" t="str">
        <f>IF(ACOMPANHAMENTO_05[[#This Row],[MAT]]="","",COUNTA($C$8:C607))</f>
        <v/>
      </c>
      <c r="C607" s="3"/>
      <c r="D607" s="28" t="str">
        <f>IFERROR(VLOOKUP(ACOMPANHAMENTO_05[[#This Row],[MAT]],FUNCIONARIOS[],3,FALSE),"")</f>
        <v/>
      </c>
      <c r="E607" s="28" t="str">
        <f>IFERROR(VLOOKUP(ACOMPANHAMENTO_05[[#This Row],[MAT]],FUNCIONARIOS[],4,FALSE),"")</f>
        <v/>
      </c>
      <c r="F607" s="8"/>
      <c r="G607" s="7"/>
      <c r="H607" s="28" t="str">
        <f>IFERROR(VLOOKUP(ACOMPANHAMENTO_05[[#This Row],[COD.S]],TABELA_PRODUÇÃO[[COD]:[SERVIÇOS]],3,FALSE),"")</f>
        <v/>
      </c>
      <c r="I607" s="28" t="str">
        <f>IFERROR(VLOOKUP(ACOMPANHAMENTO_05[[#This Row],[COD.S]],TABELA_PRODUÇÃO[[COD]:[UND.]],4,FALSE),"")</f>
        <v/>
      </c>
      <c r="J607" s="141"/>
      <c r="K607" s="58"/>
      <c r="L607" s="9"/>
      <c r="M60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0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0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07" s="140">
        <f>ACOMPANHAMENTO_05[[#This Row],[QUANT]]</f>
        <v>0</v>
      </c>
    </row>
    <row r="608" spans="2:16" x14ac:dyDescent="0.25">
      <c r="B608" s="140" t="str">
        <f>IF(ACOMPANHAMENTO_05[[#This Row],[MAT]]="","",COUNTA($C$8:C608))</f>
        <v/>
      </c>
      <c r="C608" s="3"/>
      <c r="D608" s="28" t="str">
        <f>IFERROR(VLOOKUP(ACOMPANHAMENTO_05[[#This Row],[MAT]],FUNCIONARIOS[],3,FALSE),"")</f>
        <v/>
      </c>
      <c r="E608" s="28" t="str">
        <f>IFERROR(VLOOKUP(ACOMPANHAMENTO_05[[#This Row],[MAT]],FUNCIONARIOS[],4,FALSE),"")</f>
        <v/>
      </c>
      <c r="F608" s="8"/>
      <c r="G608" s="7"/>
      <c r="H608" s="28" t="str">
        <f>IFERROR(VLOOKUP(ACOMPANHAMENTO_05[[#This Row],[COD.S]],TABELA_PRODUÇÃO[[COD]:[SERVIÇOS]],3,FALSE),"")</f>
        <v/>
      </c>
      <c r="I608" s="28" t="str">
        <f>IFERROR(VLOOKUP(ACOMPANHAMENTO_05[[#This Row],[COD.S]],TABELA_PRODUÇÃO[[COD]:[UND.]],4,FALSE),"")</f>
        <v/>
      </c>
      <c r="J608" s="141"/>
      <c r="K608" s="58"/>
      <c r="L608" s="9"/>
      <c r="M60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0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0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08" s="140">
        <f>ACOMPANHAMENTO_05[[#This Row],[QUANT]]</f>
        <v>0</v>
      </c>
    </row>
    <row r="609" spans="2:16" x14ac:dyDescent="0.25">
      <c r="B609" s="140" t="str">
        <f>IF(ACOMPANHAMENTO_05[[#This Row],[MAT]]="","",COUNTA($C$8:C609))</f>
        <v/>
      </c>
      <c r="C609" s="3"/>
      <c r="D609" s="28" t="str">
        <f>IFERROR(VLOOKUP(ACOMPANHAMENTO_05[[#This Row],[MAT]],FUNCIONARIOS[],3,FALSE),"")</f>
        <v/>
      </c>
      <c r="E609" s="28" t="str">
        <f>IFERROR(VLOOKUP(ACOMPANHAMENTO_05[[#This Row],[MAT]],FUNCIONARIOS[],4,FALSE),"")</f>
        <v/>
      </c>
      <c r="F609" s="8"/>
      <c r="G609" s="7"/>
      <c r="H609" s="28" t="str">
        <f>IFERROR(VLOOKUP(ACOMPANHAMENTO_05[[#This Row],[COD.S]],TABELA_PRODUÇÃO[[COD]:[SERVIÇOS]],3,FALSE),"")</f>
        <v/>
      </c>
      <c r="I609" s="28" t="str">
        <f>IFERROR(VLOOKUP(ACOMPANHAMENTO_05[[#This Row],[COD.S]],TABELA_PRODUÇÃO[[COD]:[UND.]],4,FALSE),"")</f>
        <v/>
      </c>
      <c r="J609" s="141"/>
      <c r="K609" s="58"/>
      <c r="L609" s="9"/>
      <c r="M60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0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0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09" s="140">
        <f>ACOMPANHAMENTO_05[[#This Row],[QUANT]]</f>
        <v>0</v>
      </c>
    </row>
    <row r="610" spans="2:16" x14ac:dyDescent="0.25">
      <c r="B610" s="140" t="str">
        <f>IF(ACOMPANHAMENTO_05[[#This Row],[MAT]]="","",COUNTA($C$8:C610))</f>
        <v/>
      </c>
      <c r="C610" s="3"/>
      <c r="D610" s="28" t="str">
        <f>IFERROR(VLOOKUP(ACOMPANHAMENTO_05[[#This Row],[MAT]],FUNCIONARIOS[],3,FALSE),"")</f>
        <v/>
      </c>
      <c r="E610" s="28" t="str">
        <f>IFERROR(VLOOKUP(ACOMPANHAMENTO_05[[#This Row],[MAT]],FUNCIONARIOS[],4,FALSE),"")</f>
        <v/>
      </c>
      <c r="F610" s="8"/>
      <c r="G610" s="7"/>
      <c r="H610" s="28" t="str">
        <f>IFERROR(VLOOKUP(ACOMPANHAMENTO_05[[#This Row],[COD.S]],TABELA_PRODUÇÃO[[COD]:[SERVIÇOS]],3,FALSE),"")</f>
        <v/>
      </c>
      <c r="I610" s="28" t="str">
        <f>IFERROR(VLOOKUP(ACOMPANHAMENTO_05[[#This Row],[COD.S]],TABELA_PRODUÇÃO[[COD]:[UND.]],4,FALSE),"")</f>
        <v/>
      </c>
      <c r="J610" s="141"/>
      <c r="K610" s="58"/>
      <c r="L610" s="9"/>
      <c r="M61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1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1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10" s="140">
        <f>ACOMPANHAMENTO_05[[#This Row],[QUANT]]</f>
        <v>0</v>
      </c>
    </row>
    <row r="611" spans="2:16" x14ac:dyDescent="0.25">
      <c r="B611" s="140" t="str">
        <f>IF(ACOMPANHAMENTO_05[[#This Row],[MAT]]="","",COUNTA($C$8:C611))</f>
        <v/>
      </c>
      <c r="C611" s="3"/>
      <c r="D611" s="28" t="str">
        <f>IFERROR(VLOOKUP(ACOMPANHAMENTO_05[[#This Row],[MAT]],FUNCIONARIOS[],3,FALSE),"")</f>
        <v/>
      </c>
      <c r="E611" s="28" t="str">
        <f>IFERROR(VLOOKUP(ACOMPANHAMENTO_05[[#This Row],[MAT]],FUNCIONARIOS[],4,FALSE),"")</f>
        <v/>
      </c>
      <c r="F611" s="8"/>
      <c r="G611" s="7"/>
      <c r="H611" s="28" t="str">
        <f>IFERROR(VLOOKUP(ACOMPANHAMENTO_05[[#This Row],[COD.S]],TABELA_PRODUÇÃO[[COD]:[SERVIÇOS]],3,FALSE),"")</f>
        <v/>
      </c>
      <c r="I611" s="28" t="str">
        <f>IFERROR(VLOOKUP(ACOMPANHAMENTO_05[[#This Row],[COD.S]],TABELA_PRODUÇÃO[[COD]:[UND.]],4,FALSE),"")</f>
        <v/>
      </c>
      <c r="J611" s="141"/>
      <c r="K611" s="58"/>
      <c r="L611" s="9"/>
      <c r="M61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1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1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11" s="140">
        <f>ACOMPANHAMENTO_05[[#This Row],[QUANT]]</f>
        <v>0</v>
      </c>
    </row>
    <row r="612" spans="2:16" x14ac:dyDescent="0.25">
      <c r="B612" s="140" t="str">
        <f>IF(ACOMPANHAMENTO_05[[#This Row],[MAT]]="","",COUNTA($C$8:C612))</f>
        <v/>
      </c>
      <c r="C612" s="3"/>
      <c r="D612" s="28" t="str">
        <f>IFERROR(VLOOKUP(ACOMPANHAMENTO_05[[#This Row],[MAT]],FUNCIONARIOS[],3,FALSE),"")</f>
        <v/>
      </c>
      <c r="E612" s="28" t="str">
        <f>IFERROR(VLOOKUP(ACOMPANHAMENTO_05[[#This Row],[MAT]],FUNCIONARIOS[],4,FALSE),"")</f>
        <v/>
      </c>
      <c r="F612" s="8"/>
      <c r="G612" s="7"/>
      <c r="H612" s="28" t="str">
        <f>IFERROR(VLOOKUP(ACOMPANHAMENTO_05[[#This Row],[COD.S]],TABELA_PRODUÇÃO[[COD]:[SERVIÇOS]],3,FALSE),"")</f>
        <v/>
      </c>
      <c r="I612" s="28" t="str">
        <f>IFERROR(VLOOKUP(ACOMPANHAMENTO_05[[#This Row],[COD.S]],TABELA_PRODUÇÃO[[COD]:[UND.]],4,FALSE),"")</f>
        <v/>
      </c>
      <c r="J612" s="141"/>
      <c r="K612" s="58"/>
      <c r="L612" s="9"/>
      <c r="M61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1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1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12" s="140">
        <f>ACOMPANHAMENTO_05[[#This Row],[QUANT]]</f>
        <v>0</v>
      </c>
    </row>
    <row r="613" spans="2:16" x14ac:dyDescent="0.25">
      <c r="B613" s="140" t="str">
        <f>IF(ACOMPANHAMENTO_05[[#This Row],[MAT]]="","",COUNTA($C$8:C613))</f>
        <v/>
      </c>
      <c r="C613" s="3"/>
      <c r="D613" s="28" t="str">
        <f>IFERROR(VLOOKUP(ACOMPANHAMENTO_05[[#This Row],[MAT]],FUNCIONARIOS[],3,FALSE),"")</f>
        <v/>
      </c>
      <c r="E613" s="28" t="str">
        <f>IFERROR(VLOOKUP(ACOMPANHAMENTO_05[[#This Row],[MAT]],FUNCIONARIOS[],4,FALSE),"")</f>
        <v/>
      </c>
      <c r="F613" s="8"/>
      <c r="G613" s="7"/>
      <c r="H613" s="28" t="str">
        <f>IFERROR(VLOOKUP(ACOMPANHAMENTO_05[[#This Row],[COD.S]],TABELA_PRODUÇÃO[[COD]:[SERVIÇOS]],3,FALSE),"")</f>
        <v/>
      </c>
      <c r="I613" s="28" t="str">
        <f>IFERROR(VLOOKUP(ACOMPANHAMENTO_05[[#This Row],[COD.S]],TABELA_PRODUÇÃO[[COD]:[UND.]],4,FALSE),"")</f>
        <v/>
      </c>
      <c r="J613" s="141"/>
      <c r="K613" s="58"/>
      <c r="L613" s="9"/>
      <c r="M61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1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1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13" s="140">
        <f>ACOMPANHAMENTO_05[[#This Row],[QUANT]]</f>
        <v>0</v>
      </c>
    </row>
    <row r="614" spans="2:16" x14ac:dyDescent="0.25">
      <c r="B614" s="140" t="str">
        <f>IF(ACOMPANHAMENTO_05[[#This Row],[MAT]]="","",COUNTA($C$8:C614))</f>
        <v/>
      </c>
      <c r="C614" s="3"/>
      <c r="D614" s="28" t="str">
        <f>IFERROR(VLOOKUP(ACOMPANHAMENTO_05[[#This Row],[MAT]],FUNCIONARIOS[],3,FALSE),"")</f>
        <v/>
      </c>
      <c r="E614" s="28" t="str">
        <f>IFERROR(VLOOKUP(ACOMPANHAMENTO_05[[#This Row],[MAT]],FUNCIONARIOS[],4,FALSE),"")</f>
        <v/>
      </c>
      <c r="F614" s="8"/>
      <c r="G614" s="7"/>
      <c r="H614" s="28" t="str">
        <f>IFERROR(VLOOKUP(ACOMPANHAMENTO_05[[#This Row],[COD.S]],TABELA_PRODUÇÃO[[COD]:[SERVIÇOS]],3,FALSE),"")</f>
        <v/>
      </c>
      <c r="I614" s="28" t="str">
        <f>IFERROR(VLOOKUP(ACOMPANHAMENTO_05[[#This Row],[COD.S]],TABELA_PRODUÇÃO[[COD]:[UND.]],4,FALSE),"")</f>
        <v/>
      </c>
      <c r="J614" s="141"/>
      <c r="K614" s="58"/>
      <c r="L614" s="9"/>
      <c r="M61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1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1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14" s="140">
        <f>ACOMPANHAMENTO_05[[#This Row],[QUANT]]</f>
        <v>0</v>
      </c>
    </row>
    <row r="615" spans="2:16" x14ac:dyDescent="0.25">
      <c r="B615" s="140" t="str">
        <f>IF(ACOMPANHAMENTO_05[[#This Row],[MAT]]="","",COUNTA($C$8:C615))</f>
        <v/>
      </c>
      <c r="C615" s="3"/>
      <c r="D615" s="28" t="str">
        <f>IFERROR(VLOOKUP(ACOMPANHAMENTO_05[[#This Row],[MAT]],FUNCIONARIOS[],3,FALSE),"")</f>
        <v/>
      </c>
      <c r="E615" s="28" t="str">
        <f>IFERROR(VLOOKUP(ACOMPANHAMENTO_05[[#This Row],[MAT]],FUNCIONARIOS[],4,FALSE),"")</f>
        <v/>
      </c>
      <c r="F615" s="8"/>
      <c r="G615" s="7"/>
      <c r="H615" s="28" t="str">
        <f>IFERROR(VLOOKUP(ACOMPANHAMENTO_05[[#This Row],[COD.S]],TABELA_PRODUÇÃO[[COD]:[SERVIÇOS]],3,FALSE),"")</f>
        <v/>
      </c>
      <c r="I615" s="28" t="str">
        <f>IFERROR(VLOOKUP(ACOMPANHAMENTO_05[[#This Row],[COD.S]],TABELA_PRODUÇÃO[[COD]:[UND.]],4,FALSE),"")</f>
        <v/>
      </c>
      <c r="J615" s="141"/>
      <c r="K615" s="58"/>
      <c r="L615" s="9"/>
      <c r="M61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1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1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15" s="140">
        <f>ACOMPANHAMENTO_05[[#This Row],[QUANT]]</f>
        <v>0</v>
      </c>
    </row>
    <row r="616" spans="2:16" x14ac:dyDescent="0.25">
      <c r="B616" s="140" t="str">
        <f>IF(ACOMPANHAMENTO_05[[#This Row],[MAT]]="","",COUNTA($C$8:C616))</f>
        <v/>
      </c>
      <c r="C616" s="3"/>
      <c r="D616" s="28" t="str">
        <f>IFERROR(VLOOKUP(ACOMPANHAMENTO_05[[#This Row],[MAT]],FUNCIONARIOS[],3,FALSE),"")</f>
        <v/>
      </c>
      <c r="E616" s="28" t="str">
        <f>IFERROR(VLOOKUP(ACOMPANHAMENTO_05[[#This Row],[MAT]],FUNCIONARIOS[],4,FALSE),"")</f>
        <v/>
      </c>
      <c r="F616" s="8"/>
      <c r="G616" s="7"/>
      <c r="H616" s="28" t="str">
        <f>IFERROR(VLOOKUP(ACOMPANHAMENTO_05[[#This Row],[COD.S]],TABELA_PRODUÇÃO[[COD]:[SERVIÇOS]],3,FALSE),"")</f>
        <v/>
      </c>
      <c r="I616" s="28" t="str">
        <f>IFERROR(VLOOKUP(ACOMPANHAMENTO_05[[#This Row],[COD.S]],TABELA_PRODUÇÃO[[COD]:[UND.]],4,FALSE),"")</f>
        <v/>
      </c>
      <c r="J616" s="141"/>
      <c r="K616" s="58"/>
      <c r="L616" s="9"/>
      <c r="M61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1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1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16" s="140">
        <f>ACOMPANHAMENTO_05[[#This Row],[QUANT]]</f>
        <v>0</v>
      </c>
    </row>
    <row r="617" spans="2:16" x14ac:dyDescent="0.25">
      <c r="B617" s="140" t="str">
        <f>IF(ACOMPANHAMENTO_05[[#This Row],[MAT]]="","",COUNTA($C$8:C617))</f>
        <v/>
      </c>
      <c r="C617" s="3"/>
      <c r="D617" s="28" t="str">
        <f>IFERROR(VLOOKUP(ACOMPANHAMENTO_05[[#This Row],[MAT]],FUNCIONARIOS[],3,FALSE),"")</f>
        <v/>
      </c>
      <c r="E617" s="28" t="str">
        <f>IFERROR(VLOOKUP(ACOMPANHAMENTO_05[[#This Row],[MAT]],FUNCIONARIOS[],4,FALSE),"")</f>
        <v/>
      </c>
      <c r="F617" s="8"/>
      <c r="G617" s="7"/>
      <c r="H617" s="28" t="str">
        <f>IFERROR(VLOOKUP(ACOMPANHAMENTO_05[[#This Row],[COD.S]],TABELA_PRODUÇÃO[[COD]:[SERVIÇOS]],3,FALSE),"")</f>
        <v/>
      </c>
      <c r="I617" s="28" t="str">
        <f>IFERROR(VLOOKUP(ACOMPANHAMENTO_05[[#This Row],[COD.S]],TABELA_PRODUÇÃO[[COD]:[UND.]],4,FALSE),"")</f>
        <v/>
      </c>
      <c r="J617" s="141"/>
      <c r="K617" s="58"/>
      <c r="L617" s="9"/>
      <c r="M61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1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1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17" s="140">
        <f>ACOMPANHAMENTO_05[[#This Row],[QUANT]]</f>
        <v>0</v>
      </c>
    </row>
    <row r="618" spans="2:16" x14ac:dyDescent="0.25">
      <c r="B618" s="140" t="str">
        <f>IF(ACOMPANHAMENTO_05[[#This Row],[MAT]]="","",COUNTA($C$8:C618))</f>
        <v/>
      </c>
      <c r="C618" s="3"/>
      <c r="D618" s="28" t="str">
        <f>IFERROR(VLOOKUP(ACOMPANHAMENTO_05[[#This Row],[MAT]],FUNCIONARIOS[],3,FALSE),"")</f>
        <v/>
      </c>
      <c r="E618" s="28" t="str">
        <f>IFERROR(VLOOKUP(ACOMPANHAMENTO_05[[#This Row],[MAT]],FUNCIONARIOS[],4,FALSE),"")</f>
        <v/>
      </c>
      <c r="F618" s="8"/>
      <c r="G618" s="7"/>
      <c r="H618" s="28" t="str">
        <f>IFERROR(VLOOKUP(ACOMPANHAMENTO_05[[#This Row],[COD.S]],TABELA_PRODUÇÃO[[COD]:[SERVIÇOS]],3,FALSE),"")</f>
        <v/>
      </c>
      <c r="I618" s="28" t="str">
        <f>IFERROR(VLOOKUP(ACOMPANHAMENTO_05[[#This Row],[COD.S]],TABELA_PRODUÇÃO[[COD]:[UND.]],4,FALSE),"")</f>
        <v/>
      </c>
      <c r="J618" s="141"/>
      <c r="K618" s="58"/>
      <c r="L618" s="9"/>
      <c r="M61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1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1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18" s="140">
        <f>ACOMPANHAMENTO_05[[#This Row],[QUANT]]</f>
        <v>0</v>
      </c>
    </row>
    <row r="619" spans="2:16" x14ac:dyDescent="0.25">
      <c r="B619" s="140" t="str">
        <f>IF(ACOMPANHAMENTO_05[[#This Row],[MAT]]="","",COUNTA($C$8:C619))</f>
        <v/>
      </c>
      <c r="C619" s="3"/>
      <c r="D619" s="28" t="str">
        <f>IFERROR(VLOOKUP(ACOMPANHAMENTO_05[[#This Row],[MAT]],FUNCIONARIOS[],3,FALSE),"")</f>
        <v/>
      </c>
      <c r="E619" s="28" t="str">
        <f>IFERROR(VLOOKUP(ACOMPANHAMENTO_05[[#This Row],[MAT]],FUNCIONARIOS[],4,FALSE),"")</f>
        <v/>
      </c>
      <c r="F619" s="8"/>
      <c r="G619" s="7"/>
      <c r="H619" s="28" t="str">
        <f>IFERROR(VLOOKUP(ACOMPANHAMENTO_05[[#This Row],[COD.S]],TABELA_PRODUÇÃO[[COD]:[SERVIÇOS]],3,FALSE),"")</f>
        <v/>
      </c>
      <c r="I619" s="28" t="str">
        <f>IFERROR(VLOOKUP(ACOMPANHAMENTO_05[[#This Row],[COD.S]],TABELA_PRODUÇÃO[[COD]:[UND.]],4,FALSE),"")</f>
        <v/>
      </c>
      <c r="J619" s="141"/>
      <c r="K619" s="58"/>
      <c r="L619" s="9"/>
      <c r="M61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1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1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19" s="140">
        <f>ACOMPANHAMENTO_05[[#This Row],[QUANT]]</f>
        <v>0</v>
      </c>
    </row>
    <row r="620" spans="2:16" x14ac:dyDescent="0.25">
      <c r="B620" s="140" t="str">
        <f>IF(ACOMPANHAMENTO_05[[#This Row],[MAT]]="","",COUNTA($C$8:C620))</f>
        <v/>
      </c>
      <c r="C620" s="3"/>
      <c r="D620" s="28" t="str">
        <f>IFERROR(VLOOKUP(ACOMPANHAMENTO_05[[#This Row],[MAT]],FUNCIONARIOS[],3,FALSE),"")</f>
        <v/>
      </c>
      <c r="E620" s="28" t="str">
        <f>IFERROR(VLOOKUP(ACOMPANHAMENTO_05[[#This Row],[MAT]],FUNCIONARIOS[],4,FALSE),"")</f>
        <v/>
      </c>
      <c r="F620" s="8"/>
      <c r="G620" s="7"/>
      <c r="H620" s="28" t="str">
        <f>IFERROR(VLOOKUP(ACOMPANHAMENTO_05[[#This Row],[COD.S]],TABELA_PRODUÇÃO[[COD]:[SERVIÇOS]],3,FALSE),"")</f>
        <v/>
      </c>
      <c r="I620" s="28" t="str">
        <f>IFERROR(VLOOKUP(ACOMPANHAMENTO_05[[#This Row],[COD.S]],TABELA_PRODUÇÃO[[COD]:[UND.]],4,FALSE),"")</f>
        <v/>
      </c>
      <c r="J620" s="141"/>
      <c r="K620" s="58"/>
      <c r="L620" s="9"/>
      <c r="M62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2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2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20" s="140">
        <f>ACOMPANHAMENTO_05[[#This Row],[QUANT]]</f>
        <v>0</v>
      </c>
    </row>
    <row r="621" spans="2:16" x14ac:dyDescent="0.25">
      <c r="B621" s="140" t="str">
        <f>IF(ACOMPANHAMENTO_05[[#This Row],[MAT]]="","",COUNTA($C$8:C621))</f>
        <v/>
      </c>
      <c r="C621" s="3"/>
      <c r="D621" s="28" t="str">
        <f>IFERROR(VLOOKUP(ACOMPANHAMENTO_05[[#This Row],[MAT]],FUNCIONARIOS[],3,FALSE),"")</f>
        <v/>
      </c>
      <c r="E621" s="28" t="str">
        <f>IFERROR(VLOOKUP(ACOMPANHAMENTO_05[[#This Row],[MAT]],FUNCIONARIOS[],4,FALSE),"")</f>
        <v/>
      </c>
      <c r="F621" s="8"/>
      <c r="G621" s="7"/>
      <c r="H621" s="28" t="str">
        <f>IFERROR(VLOOKUP(ACOMPANHAMENTO_05[[#This Row],[COD.S]],TABELA_PRODUÇÃO[[COD]:[SERVIÇOS]],3,FALSE),"")</f>
        <v/>
      </c>
      <c r="I621" s="28" t="str">
        <f>IFERROR(VLOOKUP(ACOMPANHAMENTO_05[[#This Row],[COD.S]],TABELA_PRODUÇÃO[[COD]:[UND.]],4,FALSE),"")</f>
        <v/>
      </c>
      <c r="J621" s="141"/>
      <c r="K621" s="58"/>
      <c r="L621" s="9"/>
      <c r="M62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2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2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21" s="140">
        <f>ACOMPANHAMENTO_05[[#This Row],[QUANT]]</f>
        <v>0</v>
      </c>
    </row>
    <row r="622" spans="2:16" x14ac:dyDescent="0.25">
      <c r="B622" s="140" t="str">
        <f>IF(ACOMPANHAMENTO_05[[#This Row],[MAT]]="","",COUNTA($C$8:C622))</f>
        <v/>
      </c>
      <c r="C622" s="3"/>
      <c r="D622" s="28" t="str">
        <f>IFERROR(VLOOKUP(ACOMPANHAMENTO_05[[#This Row],[MAT]],FUNCIONARIOS[],3,FALSE),"")</f>
        <v/>
      </c>
      <c r="E622" s="28" t="str">
        <f>IFERROR(VLOOKUP(ACOMPANHAMENTO_05[[#This Row],[MAT]],FUNCIONARIOS[],4,FALSE),"")</f>
        <v/>
      </c>
      <c r="F622" s="8"/>
      <c r="G622" s="7"/>
      <c r="H622" s="28" t="str">
        <f>IFERROR(VLOOKUP(ACOMPANHAMENTO_05[[#This Row],[COD.S]],TABELA_PRODUÇÃO[[COD]:[SERVIÇOS]],3,FALSE),"")</f>
        <v/>
      </c>
      <c r="I622" s="28" t="str">
        <f>IFERROR(VLOOKUP(ACOMPANHAMENTO_05[[#This Row],[COD.S]],TABELA_PRODUÇÃO[[COD]:[UND.]],4,FALSE),"")</f>
        <v/>
      </c>
      <c r="J622" s="141"/>
      <c r="K622" s="58"/>
      <c r="L622" s="9"/>
      <c r="M62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2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2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22" s="140">
        <f>ACOMPANHAMENTO_05[[#This Row],[QUANT]]</f>
        <v>0</v>
      </c>
    </row>
    <row r="623" spans="2:16" x14ac:dyDescent="0.25">
      <c r="B623" s="140" t="str">
        <f>IF(ACOMPANHAMENTO_05[[#This Row],[MAT]]="","",COUNTA($C$8:C623))</f>
        <v/>
      </c>
      <c r="C623" s="3"/>
      <c r="D623" s="28" t="str">
        <f>IFERROR(VLOOKUP(ACOMPANHAMENTO_05[[#This Row],[MAT]],FUNCIONARIOS[],3,FALSE),"")</f>
        <v/>
      </c>
      <c r="E623" s="28" t="str">
        <f>IFERROR(VLOOKUP(ACOMPANHAMENTO_05[[#This Row],[MAT]],FUNCIONARIOS[],4,FALSE),"")</f>
        <v/>
      </c>
      <c r="F623" s="8"/>
      <c r="G623" s="7"/>
      <c r="H623" s="28" t="str">
        <f>IFERROR(VLOOKUP(ACOMPANHAMENTO_05[[#This Row],[COD.S]],TABELA_PRODUÇÃO[[COD]:[SERVIÇOS]],3,FALSE),"")</f>
        <v/>
      </c>
      <c r="I623" s="28" t="str">
        <f>IFERROR(VLOOKUP(ACOMPANHAMENTO_05[[#This Row],[COD.S]],TABELA_PRODUÇÃO[[COD]:[UND.]],4,FALSE),"")</f>
        <v/>
      </c>
      <c r="J623" s="141"/>
      <c r="K623" s="58"/>
      <c r="L623" s="9"/>
      <c r="M62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2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2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23" s="140">
        <f>ACOMPANHAMENTO_05[[#This Row],[QUANT]]</f>
        <v>0</v>
      </c>
    </row>
    <row r="624" spans="2:16" x14ac:dyDescent="0.25">
      <c r="B624" s="140" t="str">
        <f>IF(ACOMPANHAMENTO_05[[#This Row],[MAT]]="","",COUNTA($C$8:C624))</f>
        <v/>
      </c>
      <c r="C624" s="3"/>
      <c r="D624" s="28" t="str">
        <f>IFERROR(VLOOKUP(ACOMPANHAMENTO_05[[#This Row],[MAT]],FUNCIONARIOS[],3,FALSE),"")</f>
        <v/>
      </c>
      <c r="E624" s="28" t="str">
        <f>IFERROR(VLOOKUP(ACOMPANHAMENTO_05[[#This Row],[MAT]],FUNCIONARIOS[],4,FALSE),"")</f>
        <v/>
      </c>
      <c r="F624" s="8"/>
      <c r="G624" s="7"/>
      <c r="H624" s="28" t="str">
        <f>IFERROR(VLOOKUP(ACOMPANHAMENTO_05[[#This Row],[COD.S]],TABELA_PRODUÇÃO[[COD]:[SERVIÇOS]],3,FALSE),"")</f>
        <v/>
      </c>
      <c r="I624" s="28" t="str">
        <f>IFERROR(VLOOKUP(ACOMPANHAMENTO_05[[#This Row],[COD.S]],TABELA_PRODUÇÃO[[COD]:[UND.]],4,FALSE),"")</f>
        <v/>
      </c>
      <c r="J624" s="141"/>
      <c r="K624" s="58"/>
      <c r="L624" s="9"/>
      <c r="M62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2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2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24" s="140">
        <f>ACOMPANHAMENTO_05[[#This Row],[QUANT]]</f>
        <v>0</v>
      </c>
    </row>
    <row r="625" spans="2:16" x14ac:dyDescent="0.25">
      <c r="B625" s="140" t="str">
        <f>IF(ACOMPANHAMENTO_05[[#This Row],[MAT]]="","",COUNTA($C$8:C625))</f>
        <v/>
      </c>
      <c r="C625" s="3"/>
      <c r="D625" s="28" t="str">
        <f>IFERROR(VLOOKUP(ACOMPANHAMENTO_05[[#This Row],[MAT]],FUNCIONARIOS[],3,FALSE),"")</f>
        <v/>
      </c>
      <c r="E625" s="28" t="str">
        <f>IFERROR(VLOOKUP(ACOMPANHAMENTO_05[[#This Row],[MAT]],FUNCIONARIOS[],4,FALSE),"")</f>
        <v/>
      </c>
      <c r="F625" s="8"/>
      <c r="G625" s="7"/>
      <c r="H625" s="28" t="str">
        <f>IFERROR(VLOOKUP(ACOMPANHAMENTO_05[[#This Row],[COD.S]],TABELA_PRODUÇÃO[[COD]:[SERVIÇOS]],3,FALSE),"")</f>
        <v/>
      </c>
      <c r="I625" s="28" t="str">
        <f>IFERROR(VLOOKUP(ACOMPANHAMENTO_05[[#This Row],[COD.S]],TABELA_PRODUÇÃO[[COD]:[UND.]],4,FALSE),"")</f>
        <v/>
      </c>
      <c r="J625" s="141"/>
      <c r="K625" s="58"/>
      <c r="L625" s="9"/>
      <c r="M62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2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2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25" s="140">
        <f>ACOMPANHAMENTO_05[[#This Row],[QUANT]]</f>
        <v>0</v>
      </c>
    </row>
    <row r="626" spans="2:16" x14ac:dyDescent="0.25">
      <c r="B626" s="140" t="str">
        <f>IF(ACOMPANHAMENTO_05[[#This Row],[MAT]]="","",COUNTA($C$8:C626))</f>
        <v/>
      </c>
      <c r="C626" s="3"/>
      <c r="D626" s="28" t="str">
        <f>IFERROR(VLOOKUP(ACOMPANHAMENTO_05[[#This Row],[MAT]],FUNCIONARIOS[],3,FALSE),"")</f>
        <v/>
      </c>
      <c r="E626" s="28" t="str">
        <f>IFERROR(VLOOKUP(ACOMPANHAMENTO_05[[#This Row],[MAT]],FUNCIONARIOS[],4,FALSE),"")</f>
        <v/>
      </c>
      <c r="F626" s="8"/>
      <c r="G626" s="7"/>
      <c r="H626" s="28" t="str">
        <f>IFERROR(VLOOKUP(ACOMPANHAMENTO_05[[#This Row],[COD.S]],TABELA_PRODUÇÃO[[COD]:[SERVIÇOS]],3,FALSE),"")</f>
        <v/>
      </c>
      <c r="I626" s="28" t="str">
        <f>IFERROR(VLOOKUP(ACOMPANHAMENTO_05[[#This Row],[COD.S]],TABELA_PRODUÇÃO[[COD]:[UND.]],4,FALSE),"")</f>
        <v/>
      </c>
      <c r="J626" s="141"/>
      <c r="K626" s="58"/>
      <c r="L626" s="9"/>
      <c r="M62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2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2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26" s="140">
        <f>ACOMPANHAMENTO_05[[#This Row],[QUANT]]</f>
        <v>0</v>
      </c>
    </row>
    <row r="627" spans="2:16" x14ac:dyDescent="0.25">
      <c r="B627" s="140" t="str">
        <f>IF(ACOMPANHAMENTO_05[[#This Row],[MAT]]="","",COUNTA($C$8:C627))</f>
        <v/>
      </c>
      <c r="C627" s="3"/>
      <c r="D627" s="28" t="str">
        <f>IFERROR(VLOOKUP(ACOMPANHAMENTO_05[[#This Row],[MAT]],FUNCIONARIOS[],3,FALSE),"")</f>
        <v/>
      </c>
      <c r="E627" s="28" t="str">
        <f>IFERROR(VLOOKUP(ACOMPANHAMENTO_05[[#This Row],[MAT]],FUNCIONARIOS[],4,FALSE),"")</f>
        <v/>
      </c>
      <c r="F627" s="8"/>
      <c r="G627" s="7"/>
      <c r="H627" s="28" t="str">
        <f>IFERROR(VLOOKUP(ACOMPANHAMENTO_05[[#This Row],[COD.S]],TABELA_PRODUÇÃO[[COD]:[SERVIÇOS]],3,FALSE),"")</f>
        <v/>
      </c>
      <c r="I627" s="28" t="str">
        <f>IFERROR(VLOOKUP(ACOMPANHAMENTO_05[[#This Row],[COD.S]],TABELA_PRODUÇÃO[[COD]:[UND.]],4,FALSE),"")</f>
        <v/>
      </c>
      <c r="J627" s="141"/>
      <c r="K627" s="58"/>
      <c r="L627" s="9"/>
      <c r="M62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2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2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27" s="140">
        <f>ACOMPANHAMENTO_05[[#This Row],[QUANT]]</f>
        <v>0</v>
      </c>
    </row>
    <row r="628" spans="2:16" x14ac:dyDescent="0.25">
      <c r="B628" s="140" t="str">
        <f>IF(ACOMPANHAMENTO_05[[#This Row],[MAT]]="","",COUNTA($C$8:C628))</f>
        <v/>
      </c>
      <c r="C628" s="3"/>
      <c r="D628" s="28" t="str">
        <f>IFERROR(VLOOKUP(ACOMPANHAMENTO_05[[#This Row],[MAT]],FUNCIONARIOS[],3,FALSE),"")</f>
        <v/>
      </c>
      <c r="E628" s="28" t="str">
        <f>IFERROR(VLOOKUP(ACOMPANHAMENTO_05[[#This Row],[MAT]],FUNCIONARIOS[],4,FALSE),"")</f>
        <v/>
      </c>
      <c r="F628" s="8"/>
      <c r="G628" s="7"/>
      <c r="H628" s="28" t="str">
        <f>IFERROR(VLOOKUP(ACOMPANHAMENTO_05[[#This Row],[COD.S]],TABELA_PRODUÇÃO[[COD]:[SERVIÇOS]],3,FALSE),"")</f>
        <v/>
      </c>
      <c r="I628" s="28" t="str">
        <f>IFERROR(VLOOKUP(ACOMPANHAMENTO_05[[#This Row],[COD.S]],TABELA_PRODUÇÃO[[COD]:[UND.]],4,FALSE),"")</f>
        <v/>
      </c>
      <c r="J628" s="141"/>
      <c r="K628" s="58"/>
      <c r="L628" s="9"/>
      <c r="M62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2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2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28" s="140">
        <f>ACOMPANHAMENTO_05[[#This Row],[QUANT]]</f>
        <v>0</v>
      </c>
    </row>
    <row r="629" spans="2:16" x14ac:dyDescent="0.25">
      <c r="B629" s="140" t="str">
        <f>IF(ACOMPANHAMENTO_05[[#This Row],[MAT]]="","",COUNTA($C$8:C629))</f>
        <v/>
      </c>
      <c r="C629" s="3"/>
      <c r="D629" s="28" t="str">
        <f>IFERROR(VLOOKUP(ACOMPANHAMENTO_05[[#This Row],[MAT]],FUNCIONARIOS[],3,FALSE),"")</f>
        <v/>
      </c>
      <c r="E629" s="28" t="str">
        <f>IFERROR(VLOOKUP(ACOMPANHAMENTO_05[[#This Row],[MAT]],FUNCIONARIOS[],4,FALSE),"")</f>
        <v/>
      </c>
      <c r="F629" s="8"/>
      <c r="G629" s="7"/>
      <c r="H629" s="28" t="str">
        <f>IFERROR(VLOOKUP(ACOMPANHAMENTO_05[[#This Row],[COD.S]],TABELA_PRODUÇÃO[[COD]:[SERVIÇOS]],3,FALSE),"")</f>
        <v/>
      </c>
      <c r="I629" s="28" t="str">
        <f>IFERROR(VLOOKUP(ACOMPANHAMENTO_05[[#This Row],[COD.S]],TABELA_PRODUÇÃO[[COD]:[UND.]],4,FALSE),"")</f>
        <v/>
      </c>
      <c r="J629" s="141"/>
      <c r="K629" s="58"/>
      <c r="L629" s="9"/>
      <c r="M62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2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2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29" s="140">
        <f>ACOMPANHAMENTO_05[[#This Row],[QUANT]]</f>
        <v>0</v>
      </c>
    </row>
    <row r="630" spans="2:16" x14ac:dyDescent="0.25">
      <c r="B630" s="140" t="str">
        <f>IF(ACOMPANHAMENTO_05[[#This Row],[MAT]]="","",COUNTA($C$8:C630))</f>
        <v/>
      </c>
      <c r="C630" s="3"/>
      <c r="D630" s="28" t="str">
        <f>IFERROR(VLOOKUP(ACOMPANHAMENTO_05[[#This Row],[MAT]],FUNCIONARIOS[],3,FALSE),"")</f>
        <v/>
      </c>
      <c r="E630" s="28" t="str">
        <f>IFERROR(VLOOKUP(ACOMPANHAMENTO_05[[#This Row],[MAT]],FUNCIONARIOS[],4,FALSE),"")</f>
        <v/>
      </c>
      <c r="F630" s="8"/>
      <c r="G630" s="7"/>
      <c r="H630" s="28" t="str">
        <f>IFERROR(VLOOKUP(ACOMPANHAMENTO_05[[#This Row],[COD.S]],TABELA_PRODUÇÃO[[COD]:[SERVIÇOS]],3,FALSE),"")</f>
        <v/>
      </c>
      <c r="I630" s="28" t="str">
        <f>IFERROR(VLOOKUP(ACOMPANHAMENTO_05[[#This Row],[COD.S]],TABELA_PRODUÇÃO[[COD]:[UND.]],4,FALSE),"")</f>
        <v/>
      </c>
      <c r="J630" s="141"/>
      <c r="K630" s="58"/>
      <c r="L630" s="9"/>
      <c r="M63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3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3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30" s="140">
        <f>ACOMPANHAMENTO_05[[#This Row],[QUANT]]</f>
        <v>0</v>
      </c>
    </row>
    <row r="631" spans="2:16" x14ac:dyDescent="0.25">
      <c r="B631" s="140" t="str">
        <f>IF(ACOMPANHAMENTO_05[[#This Row],[MAT]]="","",COUNTA($C$8:C631))</f>
        <v/>
      </c>
      <c r="C631" s="3"/>
      <c r="D631" s="28" t="str">
        <f>IFERROR(VLOOKUP(ACOMPANHAMENTO_05[[#This Row],[MAT]],FUNCIONARIOS[],3,FALSE),"")</f>
        <v/>
      </c>
      <c r="E631" s="28" t="str">
        <f>IFERROR(VLOOKUP(ACOMPANHAMENTO_05[[#This Row],[MAT]],FUNCIONARIOS[],4,FALSE),"")</f>
        <v/>
      </c>
      <c r="F631" s="8"/>
      <c r="G631" s="7"/>
      <c r="H631" s="28" t="str">
        <f>IFERROR(VLOOKUP(ACOMPANHAMENTO_05[[#This Row],[COD.S]],TABELA_PRODUÇÃO[[COD]:[SERVIÇOS]],3,FALSE),"")</f>
        <v/>
      </c>
      <c r="I631" s="28" t="str">
        <f>IFERROR(VLOOKUP(ACOMPANHAMENTO_05[[#This Row],[COD.S]],TABELA_PRODUÇÃO[[COD]:[UND.]],4,FALSE),"")</f>
        <v/>
      </c>
      <c r="J631" s="141"/>
      <c r="K631" s="58"/>
      <c r="L631" s="9"/>
      <c r="M63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3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3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31" s="140">
        <f>ACOMPANHAMENTO_05[[#This Row],[QUANT]]</f>
        <v>0</v>
      </c>
    </row>
    <row r="632" spans="2:16" x14ac:dyDescent="0.25">
      <c r="B632" s="140" t="str">
        <f>IF(ACOMPANHAMENTO_05[[#This Row],[MAT]]="","",COUNTA($C$8:C632))</f>
        <v/>
      </c>
      <c r="C632" s="3"/>
      <c r="D632" s="28" t="str">
        <f>IFERROR(VLOOKUP(ACOMPANHAMENTO_05[[#This Row],[MAT]],FUNCIONARIOS[],3,FALSE),"")</f>
        <v/>
      </c>
      <c r="E632" s="28" t="str">
        <f>IFERROR(VLOOKUP(ACOMPANHAMENTO_05[[#This Row],[MAT]],FUNCIONARIOS[],4,FALSE),"")</f>
        <v/>
      </c>
      <c r="F632" s="8"/>
      <c r="G632" s="7"/>
      <c r="H632" s="28" t="str">
        <f>IFERROR(VLOOKUP(ACOMPANHAMENTO_05[[#This Row],[COD.S]],TABELA_PRODUÇÃO[[COD]:[SERVIÇOS]],3,FALSE),"")</f>
        <v/>
      </c>
      <c r="I632" s="28" t="str">
        <f>IFERROR(VLOOKUP(ACOMPANHAMENTO_05[[#This Row],[COD.S]],TABELA_PRODUÇÃO[[COD]:[UND.]],4,FALSE),"")</f>
        <v/>
      </c>
      <c r="J632" s="141"/>
      <c r="K632" s="58"/>
      <c r="L632" s="9"/>
      <c r="M63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3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3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32" s="140">
        <f>ACOMPANHAMENTO_05[[#This Row],[QUANT]]</f>
        <v>0</v>
      </c>
    </row>
    <row r="633" spans="2:16" x14ac:dyDescent="0.25">
      <c r="B633" s="140" t="str">
        <f>IF(ACOMPANHAMENTO_05[[#This Row],[MAT]]="","",COUNTA($C$8:C633))</f>
        <v/>
      </c>
      <c r="C633" s="3"/>
      <c r="D633" s="28" t="str">
        <f>IFERROR(VLOOKUP(ACOMPANHAMENTO_05[[#This Row],[MAT]],FUNCIONARIOS[],3,FALSE),"")</f>
        <v/>
      </c>
      <c r="E633" s="28" t="str">
        <f>IFERROR(VLOOKUP(ACOMPANHAMENTO_05[[#This Row],[MAT]],FUNCIONARIOS[],4,FALSE),"")</f>
        <v/>
      </c>
      <c r="F633" s="8"/>
      <c r="G633" s="7"/>
      <c r="H633" s="28" t="str">
        <f>IFERROR(VLOOKUP(ACOMPANHAMENTO_05[[#This Row],[COD.S]],TABELA_PRODUÇÃO[[COD]:[SERVIÇOS]],3,FALSE),"")</f>
        <v/>
      </c>
      <c r="I633" s="28" t="str">
        <f>IFERROR(VLOOKUP(ACOMPANHAMENTO_05[[#This Row],[COD.S]],TABELA_PRODUÇÃO[[COD]:[UND.]],4,FALSE),"")</f>
        <v/>
      </c>
      <c r="J633" s="141"/>
      <c r="K633" s="58"/>
      <c r="L633" s="9"/>
      <c r="M63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3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3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33" s="140">
        <f>ACOMPANHAMENTO_05[[#This Row],[QUANT]]</f>
        <v>0</v>
      </c>
    </row>
    <row r="634" spans="2:16" x14ac:dyDescent="0.25">
      <c r="B634" s="140" t="str">
        <f>IF(ACOMPANHAMENTO_05[[#This Row],[MAT]]="","",COUNTA($C$8:C634))</f>
        <v/>
      </c>
      <c r="C634" s="3"/>
      <c r="D634" s="28" t="str">
        <f>IFERROR(VLOOKUP(ACOMPANHAMENTO_05[[#This Row],[MAT]],FUNCIONARIOS[],3,FALSE),"")</f>
        <v/>
      </c>
      <c r="E634" s="28" t="str">
        <f>IFERROR(VLOOKUP(ACOMPANHAMENTO_05[[#This Row],[MAT]],FUNCIONARIOS[],4,FALSE),"")</f>
        <v/>
      </c>
      <c r="F634" s="8"/>
      <c r="G634" s="7"/>
      <c r="H634" s="28" t="str">
        <f>IFERROR(VLOOKUP(ACOMPANHAMENTO_05[[#This Row],[COD.S]],TABELA_PRODUÇÃO[[COD]:[SERVIÇOS]],3,FALSE),"")</f>
        <v/>
      </c>
      <c r="I634" s="28" t="str">
        <f>IFERROR(VLOOKUP(ACOMPANHAMENTO_05[[#This Row],[COD.S]],TABELA_PRODUÇÃO[[COD]:[UND.]],4,FALSE),"")</f>
        <v/>
      </c>
      <c r="J634" s="141"/>
      <c r="K634" s="58"/>
      <c r="L634" s="9"/>
      <c r="M63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3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3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34" s="140">
        <f>ACOMPANHAMENTO_05[[#This Row],[QUANT]]</f>
        <v>0</v>
      </c>
    </row>
    <row r="635" spans="2:16" x14ac:dyDescent="0.25">
      <c r="B635" s="140" t="str">
        <f>IF(ACOMPANHAMENTO_05[[#This Row],[MAT]]="","",COUNTA($C$8:C635))</f>
        <v/>
      </c>
      <c r="C635" s="3"/>
      <c r="D635" s="28" t="str">
        <f>IFERROR(VLOOKUP(ACOMPANHAMENTO_05[[#This Row],[MAT]],FUNCIONARIOS[],3,FALSE),"")</f>
        <v/>
      </c>
      <c r="E635" s="28" t="str">
        <f>IFERROR(VLOOKUP(ACOMPANHAMENTO_05[[#This Row],[MAT]],FUNCIONARIOS[],4,FALSE),"")</f>
        <v/>
      </c>
      <c r="F635" s="8"/>
      <c r="G635" s="7"/>
      <c r="H635" s="28" t="str">
        <f>IFERROR(VLOOKUP(ACOMPANHAMENTO_05[[#This Row],[COD.S]],TABELA_PRODUÇÃO[[COD]:[SERVIÇOS]],3,FALSE),"")</f>
        <v/>
      </c>
      <c r="I635" s="28" t="str">
        <f>IFERROR(VLOOKUP(ACOMPANHAMENTO_05[[#This Row],[COD.S]],TABELA_PRODUÇÃO[[COD]:[UND.]],4,FALSE),"")</f>
        <v/>
      </c>
      <c r="J635" s="141"/>
      <c r="K635" s="58"/>
      <c r="L635" s="9"/>
      <c r="M63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3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3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35" s="140">
        <f>ACOMPANHAMENTO_05[[#This Row],[QUANT]]</f>
        <v>0</v>
      </c>
    </row>
    <row r="636" spans="2:16" x14ac:dyDescent="0.25">
      <c r="B636" s="140" t="str">
        <f>IF(ACOMPANHAMENTO_05[[#This Row],[MAT]]="","",COUNTA($C$8:C636))</f>
        <v/>
      </c>
      <c r="C636" s="3"/>
      <c r="D636" s="28" t="str">
        <f>IFERROR(VLOOKUP(ACOMPANHAMENTO_05[[#This Row],[MAT]],FUNCIONARIOS[],3,FALSE),"")</f>
        <v/>
      </c>
      <c r="E636" s="28" t="str">
        <f>IFERROR(VLOOKUP(ACOMPANHAMENTO_05[[#This Row],[MAT]],FUNCIONARIOS[],4,FALSE),"")</f>
        <v/>
      </c>
      <c r="F636" s="8"/>
      <c r="G636" s="7"/>
      <c r="H636" s="28" t="str">
        <f>IFERROR(VLOOKUP(ACOMPANHAMENTO_05[[#This Row],[COD.S]],TABELA_PRODUÇÃO[[COD]:[SERVIÇOS]],3,FALSE),"")</f>
        <v/>
      </c>
      <c r="I636" s="28" t="str">
        <f>IFERROR(VLOOKUP(ACOMPANHAMENTO_05[[#This Row],[COD.S]],TABELA_PRODUÇÃO[[COD]:[UND.]],4,FALSE),"")</f>
        <v/>
      </c>
      <c r="J636" s="141"/>
      <c r="K636" s="58"/>
      <c r="L636" s="9"/>
      <c r="M63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3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3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36" s="140">
        <f>ACOMPANHAMENTO_05[[#This Row],[QUANT]]</f>
        <v>0</v>
      </c>
    </row>
    <row r="637" spans="2:16" x14ac:dyDescent="0.25">
      <c r="B637" s="140" t="str">
        <f>IF(ACOMPANHAMENTO_05[[#This Row],[MAT]]="","",COUNTA($C$8:C637))</f>
        <v/>
      </c>
      <c r="C637" s="3"/>
      <c r="D637" s="28" t="str">
        <f>IFERROR(VLOOKUP(ACOMPANHAMENTO_05[[#This Row],[MAT]],FUNCIONARIOS[],3,FALSE),"")</f>
        <v/>
      </c>
      <c r="E637" s="28" t="str">
        <f>IFERROR(VLOOKUP(ACOMPANHAMENTO_05[[#This Row],[MAT]],FUNCIONARIOS[],4,FALSE),"")</f>
        <v/>
      </c>
      <c r="F637" s="8"/>
      <c r="G637" s="7"/>
      <c r="H637" s="28" t="str">
        <f>IFERROR(VLOOKUP(ACOMPANHAMENTO_05[[#This Row],[COD.S]],TABELA_PRODUÇÃO[[COD]:[SERVIÇOS]],3,FALSE),"")</f>
        <v/>
      </c>
      <c r="I637" s="28" t="str">
        <f>IFERROR(VLOOKUP(ACOMPANHAMENTO_05[[#This Row],[COD.S]],TABELA_PRODUÇÃO[[COD]:[UND.]],4,FALSE),"")</f>
        <v/>
      </c>
      <c r="J637" s="141"/>
      <c r="K637" s="58"/>
      <c r="L637" s="9"/>
      <c r="M63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3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3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37" s="140">
        <f>ACOMPANHAMENTO_05[[#This Row],[QUANT]]</f>
        <v>0</v>
      </c>
    </row>
    <row r="638" spans="2:16" x14ac:dyDescent="0.25">
      <c r="B638" s="140" t="str">
        <f>IF(ACOMPANHAMENTO_05[[#This Row],[MAT]]="","",COUNTA($C$8:C638))</f>
        <v/>
      </c>
      <c r="C638" s="3"/>
      <c r="D638" s="28" t="str">
        <f>IFERROR(VLOOKUP(ACOMPANHAMENTO_05[[#This Row],[MAT]],FUNCIONARIOS[],3,FALSE),"")</f>
        <v/>
      </c>
      <c r="E638" s="28" t="str">
        <f>IFERROR(VLOOKUP(ACOMPANHAMENTO_05[[#This Row],[MAT]],FUNCIONARIOS[],4,FALSE),"")</f>
        <v/>
      </c>
      <c r="F638" s="8"/>
      <c r="G638" s="7"/>
      <c r="H638" s="28" t="str">
        <f>IFERROR(VLOOKUP(ACOMPANHAMENTO_05[[#This Row],[COD.S]],TABELA_PRODUÇÃO[[COD]:[SERVIÇOS]],3,FALSE),"")</f>
        <v/>
      </c>
      <c r="I638" s="28" t="str">
        <f>IFERROR(VLOOKUP(ACOMPANHAMENTO_05[[#This Row],[COD.S]],TABELA_PRODUÇÃO[[COD]:[UND.]],4,FALSE),"")</f>
        <v/>
      </c>
      <c r="J638" s="141"/>
      <c r="K638" s="58"/>
      <c r="L638" s="9"/>
      <c r="M63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3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3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38" s="140">
        <f>ACOMPANHAMENTO_05[[#This Row],[QUANT]]</f>
        <v>0</v>
      </c>
    </row>
    <row r="639" spans="2:16" x14ac:dyDescent="0.25">
      <c r="B639" s="140" t="str">
        <f>IF(ACOMPANHAMENTO_05[[#This Row],[MAT]]="","",COUNTA($C$8:C639))</f>
        <v/>
      </c>
      <c r="C639" s="3"/>
      <c r="D639" s="28" t="str">
        <f>IFERROR(VLOOKUP(ACOMPANHAMENTO_05[[#This Row],[MAT]],FUNCIONARIOS[],3,FALSE),"")</f>
        <v/>
      </c>
      <c r="E639" s="28" t="str">
        <f>IFERROR(VLOOKUP(ACOMPANHAMENTO_05[[#This Row],[MAT]],FUNCIONARIOS[],4,FALSE),"")</f>
        <v/>
      </c>
      <c r="F639" s="8"/>
      <c r="G639" s="7"/>
      <c r="H639" s="28" t="str">
        <f>IFERROR(VLOOKUP(ACOMPANHAMENTO_05[[#This Row],[COD.S]],TABELA_PRODUÇÃO[[COD]:[SERVIÇOS]],3,FALSE),"")</f>
        <v/>
      </c>
      <c r="I639" s="28" t="str">
        <f>IFERROR(VLOOKUP(ACOMPANHAMENTO_05[[#This Row],[COD.S]],TABELA_PRODUÇÃO[[COD]:[UND.]],4,FALSE),"")</f>
        <v/>
      </c>
      <c r="J639" s="141"/>
      <c r="K639" s="58"/>
      <c r="L639" s="9"/>
      <c r="M63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3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3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39" s="140">
        <f>ACOMPANHAMENTO_05[[#This Row],[QUANT]]</f>
        <v>0</v>
      </c>
    </row>
    <row r="640" spans="2:16" x14ac:dyDescent="0.25">
      <c r="B640" s="140" t="str">
        <f>IF(ACOMPANHAMENTO_05[[#This Row],[MAT]]="","",COUNTA($C$8:C640))</f>
        <v/>
      </c>
      <c r="C640" s="3"/>
      <c r="D640" s="28" t="str">
        <f>IFERROR(VLOOKUP(ACOMPANHAMENTO_05[[#This Row],[MAT]],FUNCIONARIOS[],3,FALSE),"")</f>
        <v/>
      </c>
      <c r="E640" s="28" t="str">
        <f>IFERROR(VLOOKUP(ACOMPANHAMENTO_05[[#This Row],[MAT]],FUNCIONARIOS[],4,FALSE),"")</f>
        <v/>
      </c>
      <c r="F640" s="8"/>
      <c r="G640" s="7"/>
      <c r="H640" s="28" t="str">
        <f>IFERROR(VLOOKUP(ACOMPANHAMENTO_05[[#This Row],[COD.S]],TABELA_PRODUÇÃO[[COD]:[SERVIÇOS]],3,FALSE),"")</f>
        <v/>
      </c>
      <c r="I640" s="28" t="str">
        <f>IFERROR(VLOOKUP(ACOMPANHAMENTO_05[[#This Row],[COD.S]],TABELA_PRODUÇÃO[[COD]:[UND.]],4,FALSE),"")</f>
        <v/>
      </c>
      <c r="J640" s="141"/>
      <c r="K640" s="58"/>
      <c r="L640" s="9"/>
      <c r="M64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4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4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40" s="140">
        <f>ACOMPANHAMENTO_05[[#This Row],[QUANT]]</f>
        <v>0</v>
      </c>
    </row>
    <row r="641" spans="2:16" x14ac:dyDescent="0.25">
      <c r="B641" s="140" t="str">
        <f>IF(ACOMPANHAMENTO_05[[#This Row],[MAT]]="","",COUNTA($C$8:C641))</f>
        <v/>
      </c>
      <c r="C641" s="3"/>
      <c r="D641" s="28" t="str">
        <f>IFERROR(VLOOKUP(ACOMPANHAMENTO_05[[#This Row],[MAT]],FUNCIONARIOS[],3,FALSE),"")</f>
        <v/>
      </c>
      <c r="E641" s="28" t="str">
        <f>IFERROR(VLOOKUP(ACOMPANHAMENTO_05[[#This Row],[MAT]],FUNCIONARIOS[],4,FALSE),"")</f>
        <v/>
      </c>
      <c r="F641" s="8"/>
      <c r="G641" s="7"/>
      <c r="H641" s="28" t="str">
        <f>IFERROR(VLOOKUP(ACOMPANHAMENTO_05[[#This Row],[COD.S]],TABELA_PRODUÇÃO[[COD]:[SERVIÇOS]],3,FALSE),"")</f>
        <v/>
      </c>
      <c r="I641" s="28" t="str">
        <f>IFERROR(VLOOKUP(ACOMPANHAMENTO_05[[#This Row],[COD.S]],TABELA_PRODUÇÃO[[COD]:[UND.]],4,FALSE),"")</f>
        <v/>
      </c>
      <c r="J641" s="141"/>
      <c r="K641" s="58"/>
      <c r="L641" s="9"/>
      <c r="M64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4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4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41" s="140">
        <f>ACOMPANHAMENTO_05[[#This Row],[QUANT]]</f>
        <v>0</v>
      </c>
    </row>
    <row r="642" spans="2:16" x14ac:dyDescent="0.25">
      <c r="B642" s="140" t="str">
        <f>IF(ACOMPANHAMENTO_05[[#This Row],[MAT]]="","",COUNTA($C$8:C642))</f>
        <v/>
      </c>
      <c r="C642" s="3"/>
      <c r="D642" s="28" t="str">
        <f>IFERROR(VLOOKUP(ACOMPANHAMENTO_05[[#This Row],[MAT]],FUNCIONARIOS[],3,FALSE),"")</f>
        <v/>
      </c>
      <c r="E642" s="28" t="str">
        <f>IFERROR(VLOOKUP(ACOMPANHAMENTO_05[[#This Row],[MAT]],FUNCIONARIOS[],4,FALSE),"")</f>
        <v/>
      </c>
      <c r="F642" s="8"/>
      <c r="G642" s="7"/>
      <c r="H642" s="28" t="str">
        <f>IFERROR(VLOOKUP(ACOMPANHAMENTO_05[[#This Row],[COD.S]],TABELA_PRODUÇÃO[[COD]:[SERVIÇOS]],3,FALSE),"")</f>
        <v/>
      </c>
      <c r="I642" s="28" t="str">
        <f>IFERROR(VLOOKUP(ACOMPANHAMENTO_05[[#This Row],[COD.S]],TABELA_PRODUÇÃO[[COD]:[UND.]],4,FALSE),"")</f>
        <v/>
      </c>
      <c r="J642" s="141"/>
      <c r="K642" s="58"/>
      <c r="L642" s="9"/>
      <c r="M64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4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4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42" s="140">
        <f>ACOMPANHAMENTO_05[[#This Row],[QUANT]]</f>
        <v>0</v>
      </c>
    </row>
    <row r="643" spans="2:16" x14ac:dyDescent="0.25">
      <c r="B643" s="140" t="str">
        <f>IF(ACOMPANHAMENTO_05[[#This Row],[MAT]]="","",COUNTA($C$8:C643))</f>
        <v/>
      </c>
      <c r="C643" s="3"/>
      <c r="D643" s="28" t="str">
        <f>IFERROR(VLOOKUP(ACOMPANHAMENTO_05[[#This Row],[MAT]],FUNCIONARIOS[],3,FALSE),"")</f>
        <v/>
      </c>
      <c r="E643" s="28" t="str">
        <f>IFERROR(VLOOKUP(ACOMPANHAMENTO_05[[#This Row],[MAT]],FUNCIONARIOS[],4,FALSE),"")</f>
        <v/>
      </c>
      <c r="F643" s="8"/>
      <c r="G643" s="7"/>
      <c r="H643" s="28" t="str">
        <f>IFERROR(VLOOKUP(ACOMPANHAMENTO_05[[#This Row],[COD.S]],TABELA_PRODUÇÃO[[COD]:[SERVIÇOS]],3,FALSE),"")</f>
        <v/>
      </c>
      <c r="I643" s="28" t="str">
        <f>IFERROR(VLOOKUP(ACOMPANHAMENTO_05[[#This Row],[COD.S]],TABELA_PRODUÇÃO[[COD]:[UND.]],4,FALSE),"")</f>
        <v/>
      </c>
      <c r="J643" s="141"/>
      <c r="K643" s="58"/>
      <c r="L643" s="9"/>
      <c r="M64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4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4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43" s="140">
        <f>ACOMPANHAMENTO_05[[#This Row],[QUANT]]</f>
        <v>0</v>
      </c>
    </row>
    <row r="644" spans="2:16" x14ac:dyDescent="0.25">
      <c r="B644" s="140" t="str">
        <f>IF(ACOMPANHAMENTO_05[[#This Row],[MAT]]="","",COUNTA($C$8:C644))</f>
        <v/>
      </c>
      <c r="C644" s="3"/>
      <c r="D644" s="28" t="str">
        <f>IFERROR(VLOOKUP(ACOMPANHAMENTO_05[[#This Row],[MAT]],FUNCIONARIOS[],3,FALSE),"")</f>
        <v/>
      </c>
      <c r="E644" s="28" t="str">
        <f>IFERROR(VLOOKUP(ACOMPANHAMENTO_05[[#This Row],[MAT]],FUNCIONARIOS[],4,FALSE),"")</f>
        <v/>
      </c>
      <c r="F644" s="8"/>
      <c r="G644" s="7"/>
      <c r="H644" s="28" t="str">
        <f>IFERROR(VLOOKUP(ACOMPANHAMENTO_05[[#This Row],[COD.S]],TABELA_PRODUÇÃO[[COD]:[SERVIÇOS]],3,FALSE),"")</f>
        <v/>
      </c>
      <c r="I644" s="28" t="str">
        <f>IFERROR(VLOOKUP(ACOMPANHAMENTO_05[[#This Row],[COD.S]],TABELA_PRODUÇÃO[[COD]:[UND.]],4,FALSE),"")</f>
        <v/>
      </c>
      <c r="J644" s="141"/>
      <c r="K644" s="58"/>
      <c r="L644" s="9"/>
      <c r="M64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4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4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44" s="140">
        <f>ACOMPANHAMENTO_05[[#This Row],[QUANT]]</f>
        <v>0</v>
      </c>
    </row>
    <row r="645" spans="2:16" x14ac:dyDescent="0.25">
      <c r="B645" s="140" t="str">
        <f>IF(ACOMPANHAMENTO_05[[#This Row],[MAT]]="","",COUNTA($C$8:C645))</f>
        <v/>
      </c>
      <c r="C645" s="3"/>
      <c r="D645" s="28" t="str">
        <f>IFERROR(VLOOKUP(ACOMPANHAMENTO_05[[#This Row],[MAT]],FUNCIONARIOS[],3,FALSE),"")</f>
        <v/>
      </c>
      <c r="E645" s="28" t="str">
        <f>IFERROR(VLOOKUP(ACOMPANHAMENTO_05[[#This Row],[MAT]],FUNCIONARIOS[],4,FALSE),"")</f>
        <v/>
      </c>
      <c r="F645" s="8"/>
      <c r="G645" s="7"/>
      <c r="H645" s="28" t="str">
        <f>IFERROR(VLOOKUP(ACOMPANHAMENTO_05[[#This Row],[COD.S]],TABELA_PRODUÇÃO[[COD]:[SERVIÇOS]],3,FALSE),"")</f>
        <v/>
      </c>
      <c r="I645" s="28" t="str">
        <f>IFERROR(VLOOKUP(ACOMPANHAMENTO_05[[#This Row],[COD.S]],TABELA_PRODUÇÃO[[COD]:[UND.]],4,FALSE),"")</f>
        <v/>
      </c>
      <c r="J645" s="141"/>
      <c r="K645" s="58"/>
      <c r="L645" s="9"/>
      <c r="M64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4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4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45" s="140">
        <f>ACOMPANHAMENTO_05[[#This Row],[QUANT]]</f>
        <v>0</v>
      </c>
    </row>
    <row r="646" spans="2:16" x14ac:dyDescent="0.25">
      <c r="B646" s="140" t="str">
        <f>IF(ACOMPANHAMENTO_05[[#This Row],[MAT]]="","",COUNTA($C$8:C646))</f>
        <v/>
      </c>
      <c r="C646" s="3"/>
      <c r="D646" s="28" t="str">
        <f>IFERROR(VLOOKUP(ACOMPANHAMENTO_05[[#This Row],[MAT]],FUNCIONARIOS[],3,FALSE),"")</f>
        <v/>
      </c>
      <c r="E646" s="28" t="str">
        <f>IFERROR(VLOOKUP(ACOMPANHAMENTO_05[[#This Row],[MAT]],FUNCIONARIOS[],4,FALSE),"")</f>
        <v/>
      </c>
      <c r="F646" s="8"/>
      <c r="G646" s="7"/>
      <c r="H646" s="28" t="str">
        <f>IFERROR(VLOOKUP(ACOMPANHAMENTO_05[[#This Row],[COD.S]],TABELA_PRODUÇÃO[[COD]:[SERVIÇOS]],3,FALSE),"")</f>
        <v/>
      </c>
      <c r="I646" s="28" t="str">
        <f>IFERROR(VLOOKUP(ACOMPANHAMENTO_05[[#This Row],[COD.S]],TABELA_PRODUÇÃO[[COD]:[UND.]],4,FALSE),"")</f>
        <v/>
      </c>
      <c r="J646" s="141"/>
      <c r="K646" s="58"/>
      <c r="L646" s="9"/>
      <c r="M64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4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4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46" s="140">
        <f>ACOMPANHAMENTO_05[[#This Row],[QUANT]]</f>
        <v>0</v>
      </c>
    </row>
    <row r="647" spans="2:16" x14ac:dyDescent="0.25">
      <c r="B647" s="140" t="str">
        <f>IF(ACOMPANHAMENTO_05[[#This Row],[MAT]]="","",COUNTA($C$8:C647))</f>
        <v/>
      </c>
      <c r="C647" s="3"/>
      <c r="D647" s="28" t="str">
        <f>IFERROR(VLOOKUP(ACOMPANHAMENTO_05[[#This Row],[MAT]],FUNCIONARIOS[],3,FALSE),"")</f>
        <v/>
      </c>
      <c r="E647" s="28" t="str">
        <f>IFERROR(VLOOKUP(ACOMPANHAMENTO_05[[#This Row],[MAT]],FUNCIONARIOS[],4,FALSE),"")</f>
        <v/>
      </c>
      <c r="F647" s="8"/>
      <c r="G647" s="7"/>
      <c r="H647" s="28" t="str">
        <f>IFERROR(VLOOKUP(ACOMPANHAMENTO_05[[#This Row],[COD.S]],TABELA_PRODUÇÃO[[COD]:[SERVIÇOS]],3,FALSE),"")</f>
        <v/>
      </c>
      <c r="I647" s="28" t="str">
        <f>IFERROR(VLOOKUP(ACOMPANHAMENTO_05[[#This Row],[COD.S]],TABELA_PRODUÇÃO[[COD]:[UND.]],4,FALSE),"")</f>
        <v/>
      </c>
      <c r="J647" s="141"/>
      <c r="K647" s="58"/>
      <c r="L647" s="9"/>
      <c r="M64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4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4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47" s="140">
        <f>ACOMPANHAMENTO_05[[#This Row],[QUANT]]</f>
        <v>0</v>
      </c>
    </row>
    <row r="648" spans="2:16" x14ac:dyDescent="0.25">
      <c r="B648" s="140" t="str">
        <f>IF(ACOMPANHAMENTO_05[[#This Row],[MAT]]="","",COUNTA($C$8:C648))</f>
        <v/>
      </c>
      <c r="C648" s="3"/>
      <c r="D648" s="28" t="str">
        <f>IFERROR(VLOOKUP(ACOMPANHAMENTO_05[[#This Row],[MAT]],FUNCIONARIOS[],3,FALSE),"")</f>
        <v/>
      </c>
      <c r="E648" s="28" t="str">
        <f>IFERROR(VLOOKUP(ACOMPANHAMENTO_05[[#This Row],[MAT]],FUNCIONARIOS[],4,FALSE),"")</f>
        <v/>
      </c>
      <c r="F648" s="8"/>
      <c r="G648" s="7"/>
      <c r="H648" s="28" t="str">
        <f>IFERROR(VLOOKUP(ACOMPANHAMENTO_05[[#This Row],[COD.S]],TABELA_PRODUÇÃO[[COD]:[SERVIÇOS]],3,FALSE),"")</f>
        <v/>
      </c>
      <c r="I648" s="28" t="str">
        <f>IFERROR(VLOOKUP(ACOMPANHAMENTO_05[[#This Row],[COD.S]],TABELA_PRODUÇÃO[[COD]:[UND.]],4,FALSE),"")</f>
        <v/>
      </c>
      <c r="J648" s="141"/>
      <c r="K648" s="58"/>
      <c r="L648" s="9"/>
      <c r="M64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4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4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48" s="140">
        <f>ACOMPANHAMENTO_05[[#This Row],[QUANT]]</f>
        <v>0</v>
      </c>
    </row>
    <row r="649" spans="2:16" x14ac:dyDescent="0.25">
      <c r="B649" s="140" t="str">
        <f>IF(ACOMPANHAMENTO_05[[#This Row],[MAT]]="","",COUNTA($C$8:C649))</f>
        <v/>
      </c>
      <c r="C649" s="3"/>
      <c r="D649" s="28" t="str">
        <f>IFERROR(VLOOKUP(ACOMPANHAMENTO_05[[#This Row],[MAT]],FUNCIONARIOS[],3,FALSE),"")</f>
        <v/>
      </c>
      <c r="E649" s="28" t="str">
        <f>IFERROR(VLOOKUP(ACOMPANHAMENTO_05[[#This Row],[MAT]],FUNCIONARIOS[],4,FALSE),"")</f>
        <v/>
      </c>
      <c r="F649" s="8"/>
      <c r="G649" s="7"/>
      <c r="H649" s="28" t="str">
        <f>IFERROR(VLOOKUP(ACOMPANHAMENTO_05[[#This Row],[COD.S]],TABELA_PRODUÇÃO[[COD]:[SERVIÇOS]],3,FALSE),"")</f>
        <v/>
      </c>
      <c r="I649" s="28" t="str">
        <f>IFERROR(VLOOKUP(ACOMPANHAMENTO_05[[#This Row],[COD.S]],TABELA_PRODUÇÃO[[COD]:[UND.]],4,FALSE),"")</f>
        <v/>
      </c>
      <c r="J649" s="141"/>
      <c r="K649" s="58"/>
      <c r="L649" s="9"/>
      <c r="M64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4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4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49" s="140">
        <f>ACOMPANHAMENTO_05[[#This Row],[QUANT]]</f>
        <v>0</v>
      </c>
    </row>
    <row r="650" spans="2:16" x14ac:dyDescent="0.25">
      <c r="B650" s="140" t="str">
        <f>IF(ACOMPANHAMENTO_05[[#This Row],[MAT]]="","",COUNTA($C$8:C650))</f>
        <v/>
      </c>
      <c r="C650" s="3"/>
      <c r="D650" s="28" t="str">
        <f>IFERROR(VLOOKUP(ACOMPANHAMENTO_05[[#This Row],[MAT]],FUNCIONARIOS[],3,FALSE),"")</f>
        <v/>
      </c>
      <c r="E650" s="28" t="str">
        <f>IFERROR(VLOOKUP(ACOMPANHAMENTO_05[[#This Row],[MAT]],FUNCIONARIOS[],4,FALSE),"")</f>
        <v/>
      </c>
      <c r="F650" s="8"/>
      <c r="G650" s="7"/>
      <c r="H650" s="28" t="str">
        <f>IFERROR(VLOOKUP(ACOMPANHAMENTO_05[[#This Row],[COD.S]],TABELA_PRODUÇÃO[[COD]:[SERVIÇOS]],3,FALSE),"")</f>
        <v/>
      </c>
      <c r="I650" s="28" t="str">
        <f>IFERROR(VLOOKUP(ACOMPANHAMENTO_05[[#This Row],[COD.S]],TABELA_PRODUÇÃO[[COD]:[UND.]],4,FALSE),"")</f>
        <v/>
      </c>
      <c r="J650" s="141"/>
      <c r="K650" s="58"/>
      <c r="L650" s="9"/>
      <c r="M65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5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5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50" s="140">
        <f>ACOMPANHAMENTO_05[[#This Row],[QUANT]]</f>
        <v>0</v>
      </c>
    </row>
    <row r="651" spans="2:16" x14ac:dyDescent="0.25">
      <c r="B651" s="140" t="str">
        <f>IF(ACOMPANHAMENTO_05[[#This Row],[MAT]]="","",COUNTA($C$8:C651))</f>
        <v/>
      </c>
      <c r="C651" s="3"/>
      <c r="D651" s="28" t="str">
        <f>IFERROR(VLOOKUP(ACOMPANHAMENTO_05[[#This Row],[MAT]],FUNCIONARIOS[],3,FALSE),"")</f>
        <v/>
      </c>
      <c r="E651" s="28" t="str">
        <f>IFERROR(VLOOKUP(ACOMPANHAMENTO_05[[#This Row],[MAT]],FUNCIONARIOS[],4,FALSE),"")</f>
        <v/>
      </c>
      <c r="F651" s="8"/>
      <c r="G651" s="7"/>
      <c r="H651" s="28" t="str">
        <f>IFERROR(VLOOKUP(ACOMPANHAMENTO_05[[#This Row],[COD.S]],TABELA_PRODUÇÃO[[COD]:[SERVIÇOS]],3,FALSE),"")</f>
        <v/>
      </c>
      <c r="I651" s="28" t="str">
        <f>IFERROR(VLOOKUP(ACOMPANHAMENTO_05[[#This Row],[COD.S]],TABELA_PRODUÇÃO[[COD]:[UND.]],4,FALSE),"")</f>
        <v/>
      </c>
      <c r="J651" s="141"/>
      <c r="K651" s="58"/>
      <c r="L651" s="9"/>
      <c r="M65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5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5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51" s="140">
        <f>ACOMPANHAMENTO_05[[#This Row],[QUANT]]</f>
        <v>0</v>
      </c>
    </row>
    <row r="652" spans="2:16" x14ac:dyDescent="0.25">
      <c r="B652" s="140" t="str">
        <f>IF(ACOMPANHAMENTO_05[[#This Row],[MAT]]="","",COUNTA($C$8:C652))</f>
        <v/>
      </c>
      <c r="C652" s="3"/>
      <c r="D652" s="28" t="str">
        <f>IFERROR(VLOOKUP(ACOMPANHAMENTO_05[[#This Row],[MAT]],FUNCIONARIOS[],3,FALSE),"")</f>
        <v/>
      </c>
      <c r="E652" s="28" t="str">
        <f>IFERROR(VLOOKUP(ACOMPANHAMENTO_05[[#This Row],[MAT]],FUNCIONARIOS[],4,FALSE),"")</f>
        <v/>
      </c>
      <c r="F652" s="8"/>
      <c r="G652" s="7"/>
      <c r="H652" s="28" t="str">
        <f>IFERROR(VLOOKUP(ACOMPANHAMENTO_05[[#This Row],[COD.S]],TABELA_PRODUÇÃO[[COD]:[SERVIÇOS]],3,FALSE),"")</f>
        <v/>
      </c>
      <c r="I652" s="28" t="str">
        <f>IFERROR(VLOOKUP(ACOMPANHAMENTO_05[[#This Row],[COD.S]],TABELA_PRODUÇÃO[[COD]:[UND.]],4,FALSE),"")</f>
        <v/>
      </c>
      <c r="J652" s="141"/>
      <c r="K652" s="58"/>
      <c r="L652" s="9"/>
      <c r="M65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5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5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52" s="140">
        <f>ACOMPANHAMENTO_05[[#This Row],[QUANT]]</f>
        <v>0</v>
      </c>
    </row>
    <row r="653" spans="2:16" x14ac:dyDescent="0.25">
      <c r="B653" s="140" t="str">
        <f>IF(ACOMPANHAMENTO_05[[#This Row],[MAT]]="","",COUNTA($C$8:C653))</f>
        <v/>
      </c>
      <c r="C653" s="3"/>
      <c r="D653" s="28" t="str">
        <f>IFERROR(VLOOKUP(ACOMPANHAMENTO_05[[#This Row],[MAT]],FUNCIONARIOS[],3,FALSE),"")</f>
        <v/>
      </c>
      <c r="E653" s="28" t="str">
        <f>IFERROR(VLOOKUP(ACOMPANHAMENTO_05[[#This Row],[MAT]],FUNCIONARIOS[],4,FALSE),"")</f>
        <v/>
      </c>
      <c r="F653" s="8"/>
      <c r="G653" s="7"/>
      <c r="H653" s="28" t="str">
        <f>IFERROR(VLOOKUP(ACOMPANHAMENTO_05[[#This Row],[COD.S]],TABELA_PRODUÇÃO[[COD]:[SERVIÇOS]],3,FALSE),"")</f>
        <v/>
      </c>
      <c r="I653" s="28" t="str">
        <f>IFERROR(VLOOKUP(ACOMPANHAMENTO_05[[#This Row],[COD.S]],TABELA_PRODUÇÃO[[COD]:[UND.]],4,FALSE),"")</f>
        <v/>
      </c>
      <c r="J653" s="141"/>
      <c r="K653" s="58"/>
      <c r="L653" s="9"/>
      <c r="M65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5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5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53" s="140">
        <f>ACOMPANHAMENTO_05[[#This Row],[QUANT]]</f>
        <v>0</v>
      </c>
    </row>
    <row r="654" spans="2:16" x14ac:dyDescent="0.25">
      <c r="B654" s="140" t="str">
        <f>IF(ACOMPANHAMENTO_05[[#This Row],[MAT]]="","",COUNTA($C$8:C654))</f>
        <v/>
      </c>
      <c r="C654" s="3"/>
      <c r="D654" s="28" t="str">
        <f>IFERROR(VLOOKUP(ACOMPANHAMENTO_05[[#This Row],[MAT]],FUNCIONARIOS[],3,FALSE),"")</f>
        <v/>
      </c>
      <c r="E654" s="28" t="str">
        <f>IFERROR(VLOOKUP(ACOMPANHAMENTO_05[[#This Row],[MAT]],FUNCIONARIOS[],4,FALSE),"")</f>
        <v/>
      </c>
      <c r="F654" s="8"/>
      <c r="G654" s="7"/>
      <c r="H654" s="28" t="str">
        <f>IFERROR(VLOOKUP(ACOMPANHAMENTO_05[[#This Row],[COD.S]],TABELA_PRODUÇÃO[[COD]:[SERVIÇOS]],3,FALSE),"")</f>
        <v/>
      </c>
      <c r="I654" s="28" t="str">
        <f>IFERROR(VLOOKUP(ACOMPANHAMENTO_05[[#This Row],[COD.S]],TABELA_PRODUÇÃO[[COD]:[UND.]],4,FALSE),"")</f>
        <v/>
      </c>
      <c r="J654" s="141"/>
      <c r="K654" s="58"/>
      <c r="L654" s="9"/>
      <c r="M65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5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5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54" s="140">
        <f>ACOMPANHAMENTO_05[[#This Row],[QUANT]]</f>
        <v>0</v>
      </c>
    </row>
    <row r="655" spans="2:16" x14ac:dyDescent="0.25">
      <c r="B655" s="140" t="str">
        <f>IF(ACOMPANHAMENTO_05[[#This Row],[MAT]]="","",COUNTA($C$8:C655))</f>
        <v/>
      </c>
      <c r="C655" s="3"/>
      <c r="D655" s="28" t="str">
        <f>IFERROR(VLOOKUP(ACOMPANHAMENTO_05[[#This Row],[MAT]],FUNCIONARIOS[],3,FALSE),"")</f>
        <v/>
      </c>
      <c r="E655" s="28" t="str">
        <f>IFERROR(VLOOKUP(ACOMPANHAMENTO_05[[#This Row],[MAT]],FUNCIONARIOS[],4,FALSE),"")</f>
        <v/>
      </c>
      <c r="F655" s="8"/>
      <c r="G655" s="7"/>
      <c r="H655" s="28" t="str">
        <f>IFERROR(VLOOKUP(ACOMPANHAMENTO_05[[#This Row],[COD.S]],TABELA_PRODUÇÃO[[COD]:[SERVIÇOS]],3,FALSE),"")</f>
        <v/>
      </c>
      <c r="I655" s="28" t="str">
        <f>IFERROR(VLOOKUP(ACOMPANHAMENTO_05[[#This Row],[COD.S]],TABELA_PRODUÇÃO[[COD]:[UND.]],4,FALSE),"")</f>
        <v/>
      </c>
      <c r="J655" s="141"/>
      <c r="K655" s="58"/>
      <c r="L655" s="9"/>
      <c r="M65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5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5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55" s="140">
        <f>ACOMPANHAMENTO_05[[#This Row],[QUANT]]</f>
        <v>0</v>
      </c>
    </row>
    <row r="656" spans="2:16" x14ac:dyDescent="0.25">
      <c r="B656" s="140" t="str">
        <f>IF(ACOMPANHAMENTO_05[[#This Row],[MAT]]="","",COUNTA($C$8:C656))</f>
        <v/>
      </c>
      <c r="C656" s="3"/>
      <c r="D656" s="28" t="str">
        <f>IFERROR(VLOOKUP(ACOMPANHAMENTO_05[[#This Row],[MAT]],FUNCIONARIOS[],3,FALSE),"")</f>
        <v/>
      </c>
      <c r="E656" s="28" t="str">
        <f>IFERROR(VLOOKUP(ACOMPANHAMENTO_05[[#This Row],[MAT]],FUNCIONARIOS[],4,FALSE),"")</f>
        <v/>
      </c>
      <c r="F656" s="8"/>
      <c r="G656" s="7"/>
      <c r="H656" s="28" t="str">
        <f>IFERROR(VLOOKUP(ACOMPANHAMENTO_05[[#This Row],[COD.S]],TABELA_PRODUÇÃO[[COD]:[SERVIÇOS]],3,FALSE),"")</f>
        <v/>
      </c>
      <c r="I656" s="28" t="str">
        <f>IFERROR(VLOOKUP(ACOMPANHAMENTO_05[[#This Row],[COD.S]],TABELA_PRODUÇÃO[[COD]:[UND.]],4,FALSE),"")</f>
        <v/>
      </c>
      <c r="J656" s="141"/>
      <c r="K656" s="58"/>
      <c r="L656" s="9"/>
      <c r="M65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5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5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56" s="140">
        <f>ACOMPANHAMENTO_05[[#This Row],[QUANT]]</f>
        <v>0</v>
      </c>
    </row>
    <row r="657" spans="2:16" x14ac:dyDescent="0.25">
      <c r="B657" s="140" t="str">
        <f>IF(ACOMPANHAMENTO_05[[#This Row],[MAT]]="","",COUNTA($C$8:C657))</f>
        <v/>
      </c>
      <c r="C657" s="3"/>
      <c r="D657" s="28" t="str">
        <f>IFERROR(VLOOKUP(ACOMPANHAMENTO_05[[#This Row],[MAT]],FUNCIONARIOS[],3,FALSE),"")</f>
        <v/>
      </c>
      <c r="E657" s="28" t="str">
        <f>IFERROR(VLOOKUP(ACOMPANHAMENTO_05[[#This Row],[MAT]],FUNCIONARIOS[],4,FALSE),"")</f>
        <v/>
      </c>
      <c r="F657" s="8"/>
      <c r="G657" s="7"/>
      <c r="H657" s="28" t="str">
        <f>IFERROR(VLOOKUP(ACOMPANHAMENTO_05[[#This Row],[COD.S]],TABELA_PRODUÇÃO[[COD]:[SERVIÇOS]],3,FALSE),"")</f>
        <v/>
      </c>
      <c r="I657" s="28" t="str">
        <f>IFERROR(VLOOKUP(ACOMPANHAMENTO_05[[#This Row],[COD.S]],TABELA_PRODUÇÃO[[COD]:[UND.]],4,FALSE),"")</f>
        <v/>
      </c>
      <c r="J657" s="141"/>
      <c r="K657" s="58"/>
      <c r="L657" s="9"/>
      <c r="M65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5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5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57" s="140">
        <f>ACOMPANHAMENTO_05[[#This Row],[QUANT]]</f>
        <v>0</v>
      </c>
    </row>
    <row r="658" spans="2:16" x14ac:dyDescent="0.25">
      <c r="B658" s="140" t="str">
        <f>IF(ACOMPANHAMENTO_05[[#This Row],[MAT]]="","",COUNTA($C$8:C658))</f>
        <v/>
      </c>
      <c r="C658" s="3"/>
      <c r="D658" s="28" t="str">
        <f>IFERROR(VLOOKUP(ACOMPANHAMENTO_05[[#This Row],[MAT]],FUNCIONARIOS[],3,FALSE),"")</f>
        <v/>
      </c>
      <c r="E658" s="28" t="str">
        <f>IFERROR(VLOOKUP(ACOMPANHAMENTO_05[[#This Row],[MAT]],FUNCIONARIOS[],4,FALSE),"")</f>
        <v/>
      </c>
      <c r="F658" s="8"/>
      <c r="G658" s="7"/>
      <c r="H658" s="28" t="str">
        <f>IFERROR(VLOOKUP(ACOMPANHAMENTO_05[[#This Row],[COD.S]],TABELA_PRODUÇÃO[[COD]:[SERVIÇOS]],3,FALSE),"")</f>
        <v/>
      </c>
      <c r="I658" s="28" t="str">
        <f>IFERROR(VLOOKUP(ACOMPANHAMENTO_05[[#This Row],[COD.S]],TABELA_PRODUÇÃO[[COD]:[UND.]],4,FALSE),"")</f>
        <v/>
      </c>
      <c r="J658" s="141"/>
      <c r="K658" s="58"/>
      <c r="L658" s="9"/>
      <c r="M65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5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5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58" s="140">
        <f>ACOMPANHAMENTO_05[[#This Row],[QUANT]]</f>
        <v>0</v>
      </c>
    </row>
    <row r="659" spans="2:16" x14ac:dyDescent="0.25">
      <c r="B659" s="140" t="str">
        <f>IF(ACOMPANHAMENTO_05[[#This Row],[MAT]]="","",COUNTA($C$8:C659))</f>
        <v/>
      </c>
      <c r="C659" s="3"/>
      <c r="D659" s="28" t="str">
        <f>IFERROR(VLOOKUP(ACOMPANHAMENTO_05[[#This Row],[MAT]],FUNCIONARIOS[],3,FALSE),"")</f>
        <v/>
      </c>
      <c r="E659" s="28" t="str">
        <f>IFERROR(VLOOKUP(ACOMPANHAMENTO_05[[#This Row],[MAT]],FUNCIONARIOS[],4,FALSE),"")</f>
        <v/>
      </c>
      <c r="F659" s="8"/>
      <c r="G659" s="7"/>
      <c r="H659" s="28" t="str">
        <f>IFERROR(VLOOKUP(ACOMPANHAMENTO_05[[#This Row],[COD.S]],TABELA_PRODUÇÃO[[COD]:[SERVIÇOS]],3,FALSE),"")</f>
        <v/>
      </c>
      <c r="I659" s="28" t="str">
        <f>IFERROR(VLOOKUP(ACOMPANHAMENTO_05[[#This Row],[COD.S]],TABELA_PRODUÇÃO[[COD]:[UND.]],4,FALSE),"")</f>
        <v/>
      </c>
      <c r="J659" s="141"/>
      <c r="K659" s="58"/>
      <c r="L659" s="9"/>
      <c r="M65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5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5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59" s="140">
        <f>ACOMPANHAMENTO_05[[#This Row],[QUANT]]</f>
        <v>0</v>
      </c>
    </row>
    <row r="660" spans="2:16" x14ac:dyDescent="0.25">
      <c r="B660" s="140" t="str">
        <f>IF(ACOMPANHAMENTO_05[[#This Row],[MAT]]="","",COUNTA($C$8:C660))</f>
        <v/>
      </c>
      <c r="C660" s="3"/>
      <c r="D660" s="28" t="str">
        <f>IFERROR(VLOOKUP(ACOMPANHAMENTO_05[[#This Row],[MAT]],FUNCIONARIOS[],3,FALSE),"")</f>
        <v/>
      </c>
      <c r="E660" s="28" t="str">
        <f>IFERROR(VLOOKUP(ACOMPANHAMENTO_05[[#This Row],[MAT]],FUNCIONARIOS[],4,FALSE),"")</f>
        <v/>
      </c>
      <c r="F660" s="8"/>
      <c r="G660" s="7"/>
      <c r="H660" s="28" t="str">
        <f>IFERROR(VLOOKUP(ACOMPANHAMENTO_05[[#This Row],[COD.S]],TABELA_PRODUÇÃO[[COD]:[SERVIÇOS]],3,FALSE),"")</f>
        <v/>
      </c>
      <c r="I660" s="28" t="str">
        <f>IFERROR(VLOOKUP(ACOMPANHAMENTO_05[[#This Row],[COD.S]],TABELA_PRODUÇÃO[[COD]:[UND.]],4,FALSE),"")</f>
        <v/>
      </c>
      <c r="J660" s="141"/>
      <c r="K660" s="58"/>
      <c r="L660" s="9"/>
      <c r="M66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6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6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60" s="140">
        <f>ACOMPANHAMENTO_05[[#This Row],[QUANT]]</f>
        <v>0</v>
      </c>
    </row>
    <row r="661" spans="2:16" x14ac:dyDescent="0.25">
      <c r="B661" s="140" t="str">
        <f>IF(ACOMPANHAMENTO_05[[#This Row],[MAT]]="","",COUNTA($C$8:C661))</f>
        <v/>
      </c>
      <c r="C661" s="3"/>
      <c r="D661" s="28" t="str">
        <f>IFERROR(VLOOKUP(ACOMPANHAMENTO_05[[#This Row],[MAT]],FUNCIONARIOS[],3,FALSE),"")</f>
        <v/>
      </c>
      <c r="E661" s="28" t="str">
        <f>IFERROR(VLOOKUP(ACOMPANHAMENTO_05[[#This Row],[MAT]],FUNCIONARIOS[],4,FALSE),"")</f>
        <v/>
      </c>
      <c r="F661" s="8"/>
      <c r="G661" s="7"/>
      <c r="H661" s="28" t="str">
        <f>IFERROR(VLOOKUP(ACOMPANHAMENTO_05[[#This Row],[COD.S]],TABELA_PRODUÇÃO[[COD]:[SERVIÇOS]],3,FALSE),"")</f>
        <v/>
      </c>
      <c r="I661" s="28" t="str">
        <f>IFERROR(VLOOKUP(ACOMPANHAMENTO_05[[#This Row],[COD.S]],TABELA_PRODUÇÃO[[COD]:[UND.]],4,FALSE),"")</f>
        <v/>
      </c>
      <c r="J661" s="141"/>
      <c r="K661" s="58"/>
      <c r="L661" s="9"/>
      <c r="M66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6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6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61" s="140">
        <f>ACOMPANHAMENTO_05[[#This Row],[QUANT]]</f>
        <v>0</v>
      </c>
    </row>
    <row r="662" spans="2:16" x14ac:dyDescent="0.25">
      <c r="B662" s="140" t="str">
        <f>IF(ACOMPANHAMENTO_05[[#This Row],[MAT]]="","",COUNTA($C$8:C662))</f>
        <v/>
      </c>
      <c r="C662" s="3"/>
      <c r="D662" s="28" t="str">
        <f>IFERROR(VLOOKUP(ACOMPANHAMENTO_05[[#This Row],[MAT]],FUNCIONARIOS[],3,FALSE),"")</f>
        <v/>
      </c>
      <c r="E662" s="28" t="str">
        <f>IFERROR(VLOOKUP(ACOMPANHAMENTO_05[[#This Row],[MAT]],FUNCIONARIOS[],4,FALSE),"")</f>
        <v/>
      </c>
      <c r="F662" s="8"/>
      <c r="G662" s="7"/>
      <c r="H662" s="28" t="str">
        <f>IFERROR(VLOOKUP(ACOMPANHAMENTO_05[[#This Row],[COD.S]],TABELA_PRODUÇÃO[[COD]:[SERVIÇOS]],3,FALSE),"")</f>
        <v/>
      </c>
      <c r="I662" s="28" t="str">
        <f>IFERROR(VLOOKUP(ACOMPANHAMENTO_05[[#This Row],[COD.S]],TABELA_PRODUÇÃO[[COD]:[UND.]],4,FALSE),"")</f>
        <v/>
      </c>
      <c r="J662" s="141"/>
      <c r="K662" s="58"/>
      <c r="L662" s="9"/>
      <c r="M66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6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6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62" s="140">
        <f>ACOMPANHAMENTO_05[[#This Row],[QUANT]]</f>
        <v>0</v>
      </c>
    </row>
    <row r="663" spans="2:16" x14ac:dyDescent="0.25">
      <c r="B663" s="140" t="str">
        <f>IF(ACOMPANHAMENTO_05[[#This Row],[MAT]]="","",COUNTA($C$8:C663))</f>
        <v/>
      </c>
      <c r="C663" s="3"/>
      <c r="D663" s="28" t="str">
        <f>IFERROR(VLOOKUP(ACOMPANHAMENTO_05[[#This Row],[MAT]],FUNCIONARIOS[],3,FALSE),"")</f>
        <v/>
      </c>
      <c r="E663" s="28" t="str">
        <f>IFERROR(VLOOKUP(ACOMPANHAMENTO_05[[#This Row],[MAT]],FUNCIONARIOS[],4,FALSE),"")</f>
        <v/>
      </c>
      <c r="F663" s="8"/>
      <c r="G663" s="7"/>
      <c r="H663" s="28" t="str">
        <f>IFERROR(VLOOKUP(ACOMPANHAMENTO_05[[#This Row],[COD.S]],TABELA_PRODUÇÃO[[COD]:[SERVIÇOS]],3,FALSE),"")</f>
        <v/>
      </c>
      <c r="I663" s="28" t="str">
        <f>IFERROR(VLOOKUP(ACOMPANHAMENTO_05[[#This Row],[COD.S]],TABELA_PRODUÇÃO[[COD]:[UND.]],4,FALSE),"")</f>
        <v/>
      </c>
      <c r="J663" s="141"/>
      <c r="K663" s="58"/>
      <c r="L663" s="9"/>
      <c r="M66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6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6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63" s="140">
        <f>ACOMPANHAMENTO_05[[#This Row],[QUANT]]</f>
        <v>0</v>
      </c>
    </row>
    <row r="664" spans="2:16" x14ac:dyDescent="0.25">
      <c r="B664" s="140" t="str">
        <f>IF(ACOMPANHAMENTO_05[[#This Row],[MAT]]="","",COUNTA($C$8:C664))</f>
        <v/>
      </c>
      <c r="C664" s="3"/>
      <c r="D664" s="28" t="str">
        <f>IFERROR(VLOOKUP(ACOMPANHAMENTO_05[[#This Row],[MAT]],FUNCIONARIOS[],3,FALSE),"")</f>
        <v/>
      </c>
      <c r="E664" s="28" t="str">
        <f>IFERROR(VLOOKUP(ACOMPANHAMENTO_05[[#This Row],[MAT]],FUNCIONARIOS[],4,FALSE),"")</f>
        <v/>
      </c>
      <c r="F664" s="8"/>
      <c r="G664" s="7"/>
      <c r="H664" s="28" t="str">
        <f>IFERROR(VLOOKUP(ACOMPANHAMENTO_05[[#This Row],[COD.S]],TABELA_PRODUÇÃO[[COD]:[SERVIÇOS]],3,FALSE),"")</f>
        <v/>
      </c>
      <c r="I664" s="28" t="str">
        <f>IFERROR(VLOOKUP(ACOMPANHAMENTO_05[[#This Row],[COD.S]],TABELA_PRODUÇÃO[[COD]:[UND.]],4,FALSE),"")</f>
        <v/>
      </c>
      <c r="J664" s="141"/>
      <c r="K664" s="58"/>
      <c r="L664" s="9"/>
      <c r="M66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6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6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64" s="140">
        <f>ACOMPANHAMENTO_05[[#This Row],[QUANT]]</f>
        <v>0</v>
      </c>
    </row>
    <row r="665" spans="2:16" x14ac:dyDescent="0.25">
      <c r="B665" s="140" t="str">
        <f>IF(ACOMPANHAMENTO_05[[#This Row],[MAT]]="","",COUNTA($C$8:C665))</f>
        <v/>
      </c>
      <c r="C665" s="3"/>
      <c r="D665" s="28" t="str">
        <f>IFERROR(VLOOKUP(ACOMPANHAMENTO_05[[#This Row],[MAT]],FUNCIONARIOS[],3,FALSE),"")</f>
        <v/>
      </c>
      <c r="E665" s="28" t="str">
        <f>IFERROR(VLOOKUP(ACOMPANHAMENTO_05[[#This Row],[MAT]],FUNCIONARIOS[],4,FALSE),"")</f>
        <v/>
      </c>
      <c r="F665" s="8"/>
      <c r="G665" s="7"/>
      <c r="H665" s="28" t="str">
        <f>IFERROR(VLOOKUP(ACOMPANHAMENTO_05[[#This Row],[COD.S]],TABELA_PRODUÇÃO[[COD]:[SERVIÇOS]],3,FALSE),"")</f>
        <v/>
      </c>
      <c r="I665" s="28" t="str">
        <f>IFERROR(VLOOKUP(ACOMPANHAMENTO_05[[#This Row],[COD.S]],TABELA_PRODUÇÃO[[COD]:[UND.]],4,FALSE),"")</f>
        <v/>
      </c>
      <c r="J665" s="141"/>
      <c r="K665" s="58"/>
      <c r="L665" s="9"/>
      <c r="M66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6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6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65" s="140">
        <f>ACOMPANHAMENTO_05[[#This Row],[QUANT]]</f>
        <v>0</v>
      </c>
    </row>
    <row r="666" spans="2:16" x14ac:dyDescent="0.25">
      <c r="B666" s="140" t="str">
        <f>IF(ACOMPANHAMENTO_05[[#This Row],[MAT]]="","",COUNTA($C$8:C666))</f>
        <v/>
      </c>
      <c r="C666" s="3"/>
      <c r="D666" s="28" t="str">
        <f>IFERROR(VLOOKUP(ACOMPANHAMENTO_05[[#This Row],[MAT]],FUNCIONARIOS[],3,FALSE),"")</f>
        <v/>
      </c>
      <c r="E666" s="28" t="str">
        <f>IFERROR(VLOOKUP(ACOMPANHAMENTO_05[[#This Row],[MAT]],FUNCIONARIOS[],4,FALSE),"")</f>
        <v/>
      </c>
      <c r="F666" s="8"/>
      <c r="G666" s="7"/>
      <c r="H666" s="28" t="str">
        <f>IFERROR(VLOOKUP(ACOMPANHAMENTO_05[[#This Row],[COD.S]],TABELA_PRODUÇÃO[[COD]:[SERVIÇOS]],3,FALSE),"")</f>
        <v/>
      </c>
      <c r="I666" s="28" t="str">
        <f>IFERROR(VLOOKUP(ACOMPANHAMENTO_05[[#This Row],[COD.S]],TABELA_PRODUÇÃO[[COD]:[UND.]],4,FALSE),"")</f>
        <v/>
      </c>
      <c r="J666" s="141"/>
      <c r="K666" s="58"/>
      <c r="L666" s="9"/>
      <c r="M66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6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6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66" s="140">
        <f>ACOMPANHAMENTO_05[[#This Row],[QUANT]]</f>
        <v>0</v>
      </c>
    </row>
    <row r="667" spans="2:16" x14ac:dyDescent="0.25">
      <c r="B667" s="140" t="str">
        <f>IF(ACOMPANHAMENTO_05[[#This Row],[MAT]]="","",COUNTA($C$8:C667))</f>
        <v/>
      </c>
      <c r="C667" s="3"/>
      <c r="D667" s="28" t="str">
        <f>IFERROR(VLOOKUP(ACOMPANHAMENTO_05[[#This Row],[MAT]],FUNCIONARIOS[],3,FALSE),"")</f>
        <v/>
      </c>
      <c r="E667" s="28" t="str">
        <f>IFERROR(VLOOKUP(ACOMPANHAMENTO_05[[#This Row],[MAT]],FUNCIONARIOS[],4,FALSE),"")</f>
        <v/>
      </c>
      <c r="F667" s="8"/>
      <c r="G667" s="7"/>
      <c r="H667" s="28" t="str">
        <f>IFERROR(VLOOKUP(ACOMPANHAMENTO_05[[#This Row],[COD.S]],TABELA_PRODUÇÃO[[COD]:[SERVIÇOS]],3,FALSE),"")</f>
        <v/>
      </c>
      <c r="I667" s="28" t="str">
        <f>IFERROR(VLOOKUP(ACOMPANHAMENTO_05[[#This Row],[COD.S]],TABELA_PRODUÇÃO[[COD]:[UND.]],4,FALSE),"")</f>
        <v/>
      </c>
      <c r="J667" s="141"/>
      <c r="K667" s="58"/>
      <c r="L667" s="9"/>
      <c r="M66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6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6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67" s="140">
        <f>ACOMPANHAMENTO_05[[#This Row],[QUANT]]</f>
        <v>0</v>
      </c>
    </row>
    <row r="668" spans="2:16" x14ac:dyDescent="0.25">
      <c r="B668" s="140" t="str">
        <f>IF(ACOMPANHAMENTO_05[[#This Row],[MAT]]="","",COUNTA($C$8:C668))</f>
        <v/>
      </c>
      <c r="C668" s="3"/>
      <c r="D668" s="28" t="str">
        <f>IFERROR(VLOOKUP(ACOMPANHAMENTO_05[[#This Row],[MAT]],FUNCIONARIOS[],3,FALSE),"")</f>
        <v/>
      </c>
      <c r="E668" s="28" t="str">
        <f>IFERROR(VLOOKUP(ACOMPANHAMENTO_05[[#This Row],[MAT]],FUNCIONARIOS[],4,FALSE),"")</f>
        <v/>
      </c>
      <c r="F668" s="8"/>
      <c r="G668" s="7"/>
      <c r="H668" s="28" t="str">
        <f>IFERROR(VLOOKUP(ACOMPANHAMENTO_05[[#This Row],[COD.S]],TABELA_PRODUÇÃO[[COD]:[SERVIÇOS]],3,FALSE),"")</f>
        <v/>
      </c>
      <c r="I668" s="28" t="str">
        <f>IFERROR(VLOOKUP(ACOMPANHAMENTO_05[[#This Row],[COD.S]],TABELA_PRODUÇÃO[[COD]:[UND.]],4,FALSE),"")</f>
        <v/>
      </c>
      <c r="J668" s="141"/>
      <c r="K668" s="58"/>
      <c r="L668" s="9"/>
      <c r="M66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6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6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68" s="140">
        <f>ACOMPANHAMENTO_05[[#This Row],[QUANT]]</f>
        <v>0</v>
      </c>
    </row>
    <row r="669" spans="2:16" x14ac:dyDescent="0.25">
      <c r="B669" s="140" t="str">
        <f>IF(ACOMPANHAMENTO_05[[#This Row],[MAT]]="","",COUNTA($C$8:C669))</f>
        <v/>
      </c>
      <c r="C669" s="3"/>
      <c r="D669" s="28" t="str">
        <f>IFERROR(VLOOKUP(ACOMPANHAMENTO_05[[#This Row],[MAT]],FUNCIONARIOS[],3,FALSE),"")</f>
        <v/>
      </c>
      <c r="E669" s="28" t="str">
        <f>IFERROR(VLOOKUP(ACOMPANHAMENTO_05[[#This Row],[MAT]],FUNCIONARIOS[],4,FALSE),"")</f>
        <v/>
      </c>
      <c r="F669" s="8"/>
      <c r="G669" s="7"/>
      <c r="H669" s="28" t="str">
        <f>IFERROR(VLOOKUP(ACOMPANHAMENTO_05[[#This Row],[COD.S]],TABELA_PRODUÇÃO[[COD]:[SERVIÇOS]],3,FALSE),"")</f>
        <v/>
      </c>
      <c r="I669" s="28" t="str">
        <f>IFERROR(VLOOKUP(ACOMPANHAMENTO_05[[#This Row],[COD.S]],TABELA_PRODUÇÃO[[COD]:[UND.]],4,FALSE),"")</f>
        <v/>
      </c>
      <c r="J669" s="141"/>
      <c r="K669" s="58"/>
      <c r="L669" s="9"/>
      <c r="M66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6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6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69" s="140">
        <f>ACOMPANHAMENTO_05[[#This Row],[QUANT]]</f>
        <v>0</v>
      </c>
    </row>
    <row r="670" spans="2:16" x14ac:dyDescent="0.25">
      <c r="B670" s="140" t="str">
        <f>IF(ACOMPANHAMENTO_05[[#This Row],[MAT]]="","",COUNTA($C$8:C670))</f>
        <v/>
      </c>
      <c r="C670" s="3"/>
      <c r="D670" s="28" t="str">
        <f>IFERROR(VLOOKUP(ACOMPANHAMENTO_05[[#This Row],[MAT]],FUNCIONARIOS[],3,FALSE),"")</f>
        <v/>
      </c>
      <c r="E670" s="28" t="str">
        <f>IFERROR(VLOOKUP(ACOMPANHAMENTO_05[[#This Row],[MAT]],FUNCIONARIOS[],4,FALSE),"")</f>
        <v/>
      </c>
      <c r="F670" s="8"/>
      <c r="G670" s="7"/>
      <c r="H670" s="28" t="str">
        <f>IFERROR(VLOOKUP(ACOMPANHAMENTO_05[[#This Row],[COD.S]],TABELA_PRODUÇÃO[[COD]:[SERVIÇOS]],3,FALSE),"")</f>
        <v/>
      </c>
      <c r="I670" s="28" t="str">
        <f>IFERROR(VLOOKUP(ACOMPANHAMENTO_05[[#This Row],[COD.S]],TABELA_PRODUÇÃO[[COD]:[UND.]],4,FALSE),"")</f>
        <v/>
      </c>
      <c r="J670" s="141"/>
      <c r="K670" s="58"/>
      <c r="L670" s="9"/>
      <c r="M67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7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7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70" s="140">
        <f>ACOMPANHAMENTO_05[[#This Row],[QUANT]]</f>
        <v>0</v>
      </c>
    </row>
    <row r="671" spans="2:16" x14ac:dyDescent="0.25">
      <c r="B671" s="140" t="str">
        <f>IF(ACOMPANHAMENTO_05[[#This Row],[MAT]]="","",COUNTA($C$8:C671))</f>
        <v/>
      </c>
      <c r="C671" s="3"/>
      <c r="D671" s="28" t="str">
        <f>IFERROR(VLOOKUP(ACOMPANHAMENTO_05[[#This Row],[MAT]],FUNCIONARIOS[],3,FALSE),"")</f>
        <v/>
      </c>
      <c r="E671" s="28" t="str">
        <f>IFERROR(VLOOKUP(ACOMPANHAMENTO_05[[#This Row],[MAT]],FUNCIONARIOS[],4,FALSE),"")</f>
        <v/>
      </c>
      <c r="F671" s="8"/>
      <c r="G671" s="7"/>
      <c r="H671" s="28" t="str">
        <f>IFERROR(VLOOKUP(ACOMPANHAMENTO_05[[#This Row],[COD.S]],TABELA_PRODUÇÃO[[COD]:[SERVIÇOS]],3,FALSE),"")</f>
        <v/>
      </c>
      <c r="I671" s="28" t="str">
        <f>IFERROR(VLOOKUP(ACOMPANHAMENTO_05[[#This Row],[COD.S]],TABELA_PRODUÇÃO[[COD]:[UND.]],4,FALSE),"")</f>
        <v/>
      </c>
      <c r="J671" s="141"/>
      <c r="K671" s="58"/>
      <c r="L671" s="9"/>
      <c r="M67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7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7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71" s="140">
        <f>ACOMPANHAMENTO_05[[#This Row],[QUANT]]</f>
        <v>0</v>
      </c>
    </row>
    <row r="672" spans="2:16" x14ac:dyDescent="0.25">
      <c r="B672" s="140" t="str">
        <f>IF(ACOMPANHAMENTO_05[[#This Row],[MAT]]="","",COUNTA($C$8:C672))</f>
        <v/>
      </c>
      <c r="C672" s="3"/>
      <c r="D672" s="28" t="str">
        <f>IFERROR(VLOOKUP(ACOMPANHAMENTO_05[[#This Row],[MAT]],FUNCIONARIOS[],3,FALSE),"")</f>
        <v/>
      </c>
      <c r="E672" s="28" t="str">
        <f>IFERROR(VLOOKUP(ACOMPANHAMENTO_05[[#This Row],[MAT]],FUNCIONARIOS[],4,FALSE),"")</f>
        <v/>
      </c>
      <c r="F672" s="8"/>
      <c r="G672" s="7"/>
      <c r="H672" s="28" t="str">
        <f>IFERROR(VLOOKUP(ACOMPANHAMENTO_05[[#This Row],[COD.S]],TABELA_PRODUÇÃO[[COD]:[SERVIÇOS]],3,FALSE),"")</f>
        <v/>
      </c>
      <c r="I672" s="28" t="str">
        <f>IFERROR(VLOOKUP(ACOMPANHAMENTO_05[[#This Row],[COD.S]],TABELA_PRODUÇÃO[[COD]:[UND.]],4,FALSE),"")</f>
        <v/>
      </c>
      <c r="J672" s="141"/>
      <c r="K672" s="58"/>
      <c r="L672" s="9"/>
      <c r="M67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7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7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72" s="140">
        <f>ACOMPANHAMENTO_05[[#This Row],[QUANT]]</f>
        <v>0</v>
      </c>
    </row>
    <row r="673" spans="2:16" x14ac:dyDescent="0.25">
      <c r="B673" s="140" t="str">
        <f>IF(ACOMPANHAMENTO_05[[#This Row],[MAT]]="","",COUNTA($C$8:C673))</f>
        <v/>
      </c>
      <c r="C673" s="3"/>
      <c r="D673" s="28" t="str">
        <f>IFERROR(VLOOKUP(ACOMPANHAMENTO_05[[#This Row],[MAT]],FUNCIONARIOS[],3,FALSE),"")</f>
        <v/>
      </c>
      <c r="E673" s="28" t="str">
        <f>IFERROR(VLOOKUP(ACOMPANHAMENTO_05[[#This Row],[MAT]],FUNCIONARIOS[],4,FALSE),"")</f>
        <v/>
      </c>
      <c r="F673" s="8"/>
      <c r="G673" s="7"/>
      <c r="H673" s="28" t="str">
        <f>IFERROR(VLOOKUP(ACOMPANHAMENTO_05[[#This Row],[COD.S]],TABELA_PRODUÇÃO[[COD]:[SERVIÇOS]],3,FALSE),"")</f>
        <v/>
      </c>
      <c r="I673" s="28" t="str">
        <f>IFERROR(VLOOKUP(ACOMPANHAMENTO_05[[#This Row],[COD.S]],TABELA_PRODUÇÃO[[COD]:[UND.]],4,FALSE),"")</f>
        <v/>
      </c>
      <c r="J673" s="141"/>
      <c r="K673" s="58"/>
      <c r="L673" s="9"/>
      <c r="M67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7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7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73" s="140">
        <f>ACOMPANHAMENTO_05[[#This Row],[QUANT]]</f>
        <v>0</v>
      </c>
    </row>
    <row r="674" spans="2:16" x14ac:dyDescent="0.25">
      <c r="B674" s="140" t="str">
        <f>IF(ACOMPANHAMENTO_05[[#This Row],[MAT]]="","",COUNTA($C$8:C674))</f>
        <v/>
      </c>
      <c r="C674" s="3"/>
      <c r="D674" s="28" t="str">
        <f>IFERROR(VLOOKUP(ACOMPANHAMENTO_05[[#This Row],[MAT]],FUNCIONARIOS[],3,FALSE),"")</f>
        <v/>
      </c>
      <c r="E674" s="28" t="str">
        <f>IFERROR(VLOOKUP(ACOMPANHAMENTO_05[[#This Row],[MAT]],FUNCIONARIOS[],4,FALSE),"")</f>
        <v/>
      </c>
      <c r="F674" s="8"/>
      <c r="G674" s="7"/>
      <c r="H674" s="28" t="str">
        <f>IFERROR(VLOOKUP(ACOMPANHAMENTO_05[[#This Row],[COD.S]],TABELA_PRODUÇÃO[[COD]:[SERVIÇOS]],3,FALSE),"")</f>
        <v/>
      </c>
      <c r="I674" s="28" t="str">
        <f>IFERROR(VLOOKUP(ACOMPANHAMENTO_05[[#This Row],[COD.S]],TABELA_PRODUÇÃO[[COD]:[UND.]],4,FALSE),"")</f>
        <v/>
      </c>
      <c r="J674" s="141"/>
      <c r="K674" s="58"/>
      <c r="L674" s="9"/>
      <c r="M67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7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7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74" s="140">
        <f>ACOMPANHAMENTO_05[[#This Row],[QUANT]]</f>
        <v>0</v>
      </c>
    </row>
    <row r="675" spans="2:16" x14ac:dyDescent="0.25">
      <c r="B675" s="140" t="str">
        <f>IF(ACOMPANHAMENTO_05[[#This Row],[MAT]]="","",COUNTA($C$8:C675))</f>
        <v/>
      </c>
      <c r="C675" s="3"/>
      <c r="D675" s="28" t="str">
        <f>IFERROR(VLOOKUP(ACOMPANHAMENTO_05[[#This Row],[MAT]],FUNCIONARIOS[],3,FALSE),"")</f>
        <v/>
      </c>
      <c r="E675" s="28" t="str">
        <f>IFERROR(VLOOKUP(ACOMPANHAMENTO_05[[#This Row],[MAT]],FUNCIONARIOS[],4,FALSE),"")</f>
        <v/>
      </c>
      <c r="F675" s="8"/>
      <c r="G675" s="7"/>
      <c r="H675" s="28" t="str">
        <f>IFERROR(VLOOKUP(ACOMPANHAMENTO_05[[#This Row],[COD.S]],TABELA_PRODUÇÃO[[COD]:[SERVIÇOS]],3,FALSE),"")</f>
        <v/>
      </c>
      <c r="I675" s="28" t="str">
        <f>IFERROR(VLOOKUP(ACOMPANHAMENTO_05[[#This Row],[COD.S]],TABELA_PRODUÇÃO[[COD]:[UND.]],4,FALSE),"")</f>
        <v/>
      </c>
      <c r="J675" s="141"/>
      <c r="K675" s="58"/>
      <c r="L675" s="9"/>
      <c r="M67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7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7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75" s="140">
        <f>ACOMPANHAMENTO_05[[#This Row],[QUANT]]</f>
        <v>0</v>
      </c>
    </row>
    <row r="676" spans="2:16" x14ac:dyDescent="0.25">
      <c r="B676" s="140" t="str">
        <f>IF(ACOMPANHAMENTO_05[[#This Row],[MAT]]="","",COUNTA($C$8:C676))</f>
        <v/>
      </c>
      <c r="C676" s="3"/>
      <c r="D676" s="28" t="str">
        <f>IFERROR(VLOOKUP(ACOMPANHAMENTO_05[[#This Row],[MAT]],FUNCIONARIOS[],3,FALSE),"")</f>
        <v/>
      </c>
      <c r="E676" s="28" t="str">
        <f>IFERROR(VLOOKUP(ACOMPANHAMENTO_05[[#This Row],[MAT]],FUNCIONARIOS[],4,FALSE),"")</f>
        <v/>
      </c>
      <c r="F676" s="8"/>
      <c r="G676" s="7"/>
      <c r="H676" s="28" t="str">
        <f>IFERROR(VLOOKUP(ACOMPANHAMENTO_05[[#This Row],[COD.S]],TABELA_PRODUÇÃO[[COD]:[SERVIÇOS]],3,FALSE),"")</f>
        <v/>
      </c>
      <c r="I676" s="28" t="str">
        <f>IFERROR(VLOOKUP(ACOMPANHAMENTO_05[[#This Row],[COD.S]],TABELA_PRODUÇÃO[[COD]:[UND.]],4,FALSE),"")</f>
        <v/>
      </c>
      <c r="J676" s="141"/>
      <c r="K676" s="58"/>
      <c r="L676" s="9"/>
      <c r="M67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7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7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76" s="140">
        <f>ACOMPANHAMENTO_05[[#This Row],[QUANT]]</f>
        <v>0</v>
      </c>
    </row>
    <row r="677" spans="2:16" x14ac:dyDescent="0.25">
      <c r="B677" s="140" t="str">
        <f>IF(ACOMPANHAMENTO_05[[#This Row],[MAT]]="","",COUNTA($C$8:C677))</f>
        <v/>
      </c>
      <c r="C677" s="3"/>
      <c r="D677" s="28" t="str">
        <f>IFERROR(VLOOKUP(ACOMPANHAMENTO_05[[#This Row],[MAT]],FUNCIONARIOS[],3,FALSE),"")</f>
        <v/>
      </c>
      <c r="E677" s="28" t="str">
        <f>IFERROR(VLOOKUP(ACOMPANHAMENTO_05[[#This Row],[MAT]],FUNCIONARIOS[],4,FALSE),"")</f>
        <v/>
      </c>
      <c r="F677" s="8"/>
      <c r="G677" s="7"/>
      <c r="H677" s="28" t="str">
        <f>IFERROR(VLOOKUP(ACOMPANHAMENTO_05[[#This Row],[COD.S]],TABELA_PRODUÇÃO[[COD]:[SERVIÇOS]],3,FALSE),"")</f>
        <v/>
      </c>
      <c r="I677" s="28" t="str">
        <f>IFERROR(VLOOKUP(ACOMPANHAMENTO_05[[#This Row],[COD.S]],TABELA_PRODUÇÃO[[COD]:[UND.]],4,FALSE),"")</f>
        <v/>
      </c>
      <c r="J677" s="141"/>
      <c r="K677" s="58"/>
      <c r="L677" s="9"/>
      <c r="M67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7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7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77" s="140">
        <f>ACOMPANHAMENTO_05[[#This Row],[QUANT]]</f>
        <v>0</v>
      </c>
    </row>
    <row r="678" spans="2:16" x14ac:dyDescent="0.25">
      <c r="B678" s="140" t="str">
        <f>IF(ACOMPANHAMENTO_05[[#This Row],[MAT]]="","",COUNTA($C$8:C678))</f>
        <v/>
      </c>
      <c r="C678" s="3"/>
      <c r="D678" s="28" t="str">
        <f>IFERROR(VLOOKUP(ACOMPANHAMENTO_05[[#This Row],[MAT]],FUNCIONARIOS[],3,FALSE),"")</f>
        <v/>
      </c>
      <c r="E678" s="28" t="str">
        <f>IFERROR(VLOOKUP(ACOMPANHAMENTO_05[[#This Row],[MAT]],FUNCIONARIOS[],4,FALSE),"")</f>
        <v/>
      </c>
      <c r="F678" s="8"/>
      <c r="G678" s="7"/>
      <c r="H678" s="28" t="str">
        <f>IFERROR(VLOOKUP(ACOMPANHAMENTO_05[[#This Row],[COD.S]],TABELA_PRODUÇÃO[[COD]:[SERVIÇOS]],3,FALSE),"")</f>
        <v/>
      </c>
      <c r="I678" s="28" t="str">
        <f>IFERROR(VLOOKUP(ACOMPANHAMENTO_05[[#This Row],[COD.S]],TABELA_PRODUÇÃO[[COD]:[UND.]],4,FALSE),"")</f>
        <v/>
      </c>
      <c r="J678" s="141"/>
      <c r="K678" s="58"/>
      <c r="L678" s="9"/>
      <c r="M67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7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7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78" s="140">
        <f>ACOMPANHAMENTO_05[[#This Row],[QUANT]]</f>
        <v>0</v>
      </c>
    </row>
    <row r="679" spans="2:16" x14ac:dyDescent="0.25">
      <c r="B679" s="140" t="str">
        <f>IF(ACOMPANHAMENTO_05[[#This Row],[MAT]]="","",COUNTA($C$8:C679))</f>
        <v/>
      </c>
      <c r="C679" s="3"/>
      <c r="D679" s="28" t="str">
        <f>IFERROR(VLOOKUP(ACOMPANHAMENTO_05[[#This Row],[MAT]],FUNCIONARIOS[],3,FALSE),"")</f>
        <v/>
      </c>
      <c r="E679" s="28" t="str">
        <f>IFERROR(VLOOKUP(ACOMPANHAMENTO_05[[#This Row],[MAT]],FUNCIONARIOS[],4,FALSE),"")</f>
        <v/>
      </c>
      <c r="F679" s="8"/>
      <c r="G679" s="7"/>
      <c r="H679" s="28" t="str">
        <f>IFERROR(VLOOKUP(ACOMPANHAMENTO_05[[#This Row],[COD.S]],TABELA_PRODUÇÃO[[COD]:[SERVIÇOS]],3,FALSE),"")</f>
        <v/>
      </c>
      <c r="I679" s="28" t="str">
        <f>IFERROR(VLOOKUP(ACOMPANHAMENTO_05[[#This Row],[COD.S]],TABELA_PRODUÇÃO[[COD]:[UND.]],4,FALSE),"")</f>
        <v/>
      </c>
      <c r="J679" s="141"/>
      <c r="K679" s="58"/>
      <c r="L679" s="9"/>
      <c r="M67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7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7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79" s="140">
        <f>ACOMPANHAMENTO_05[[#This Row],[QUANT]]</f>
        <v>0</v>
      </c>
    </row>
    <row r="680" spans="2:16" x14ac:dyDescent="0.25">
      <c r="B680" s="140" t="str">
        <f>IF(ACOMPANHAMENTO_05[[#This Row],[MAT]]="","",COUNTA($C$8:C680))</f>
        <v/>
      </c>
      <c r="C680" s="3"/>
      <c r="D680" s="28" t="str">
        <f>IFERROR(VLOOKUP(ACOMPANHAMENTO_05[[#This Row],[MAT]],FUNCIONARIOS[],3,FALSE),"")</f>
        <v/>
      </c>
      <c r="E680" s="28" t="str">
        <f>IFERROR(VLOOKUP(ACOMPANHAMENTO_05[[#This Row],[MAT]],FUNCIONARIOS[],4,FALSE),"")</f>
        <v/>
      </c>
      <c r="F680" s="8"/>
      <c r="G680" s="7"/>
      <c r="H680" s="28" t="str">
        <f>IFERROR(VLOOKUP(ACOMPANHAMENTO_05[[#This Row],[COD.S]],TABELA_PRODUÇÃO[[COD]:[SERVIÇOS]],3,FALSE),"")</f>
        <v/>
      </c>
      <c r="I680" s="28" t="str">
        <f>IFERROR(VLOOKUP(ACOMPANHAMENTO_05[[#This Row],[COD.S]],TABELA_PRODUÇÃO[[COD]:[UND.]],4,FALSE),"")</f>
        <v/>
      </c>
      <c r="J680" s="141"/>
      <c r="K680" s="58"/>
      <c r="L680" s="9"/>
      <c r="M68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8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8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80" s="140">
        <f>ACOMPANHAMENTO_05[[#This Row],[QUANT]]</f>
        <v>0</v>
      </c>
    </row>
    <row r="681" spans="2:16" x14ac:dyDescent="0.25">
      <c r="B681" s="140" t="str">
        <f>IF(ACOMPANHAMENTO_05[[#This Row],[MAT]]="","",COUNTA($C$8:C681))</f>
        <v/>
      </c>
      <c r="C681" s="3"/>
      <c r="D681" s="28" t="str">
        <f>IFERROR(VLOOKUP(ACOMPANHAMENTO_05[[#This Row],[MAT]],FUNCIONARIOS[],3,FALSE),"")</f>
        <v/>
      </c>
      <c r="E681" s="28" t="str">
        <f>IFERROR(VLOOKUP(ACOMPANHAMENTO_05[[#This Row],[MAT]],FUNCIONARIOS[],4,FALSE),"")</f>
        <v/>
      </c>
      <c r="F681" s="8"/>
      <c r="G681" s="7"/>
      <c r="H681" s="28" t="str">
        <f>IFERROR(VLOOKUP(ACOMPANHAMENTO_05[[#This Row],[COD.S]],TABELA_PRODUÇÃO[[COD]:[SERVIÇOS]],3,FALSE),"")</f>
        <v/>
      </c>
      <c r="I681" s="28" t="str">
        <f>IFERROR(VLOOKUP(ACOMPANHAMENTO_05[[#This Row],[COD.S]],TABELA_PRODUÇÃO[[COD]:[UND.]],4,FALSE),"")</f>
        <v/>
      </c>
      <c r="J681" s="141"/>
      <c r="K681" s="58"/>
      <c r="L681" s="9"/>
      <c r="M68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8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8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81" s="140">
        <f>ACOMPANHAMENTO_05[[#This Row],[QUANT]]</f>
        <v>0</v>
      </c>
    </row>
    <row r="682" spans="2:16" x14ac:dyDescent="0.25">
      <c r="B682" s="140" t="str">
        <f>IF(ACOMPANHAMENTO_05[[#This Row],[MAT]]="","",COUNTA($C$8:C682))</f>
        <v/>
      </c>
      <c r="C682" s="3"/>
      <c r="D682" s="28" t="str">
        <f>IFERROR(VLOOKUP(ACOMPANHAMENTO_05[[#This Row],[MAT]],FUNCIONARIOS[],3,FALSE),"")</f>
        <v/>
      </c>
      <c r="E682" s="28" t="str">
        <f>IFERROR(VLOOKUP(ACOMPANHAMENTO_05[[#This Row],[MAT]],FUNCIONARIOS[],4,FALSE),"")</f>
        <v/>
      </c>
      <c r="F682" s="8"/>
      <c r="G682" s="7"/>
      <c r="H682" s="28" t="str">
        <f>IFERROR(VLOOKUP(ACOMPANHAMENTO_05[[#This Row],[COD.S]],TABELA_PRODUÇÃO[[COD]:[SERVIÇOS]],3,FALSE),"")</f>
        <v/>
      </c>
      <c r="I682" s="28" t="str">
        <f>IFERROR(VLOOKUP(ACOMPANHAMENTO_05[[#This Row],[COD.S]],TABELA_PRODUÇÃO[[COD]:[UND.]],4,FALSE),"")</f>
        <v/>
      </c>
      <c r="J682" s="141"/>
      <c r="K682" s="58"/>
      <c r="L682" s="9"/>
      <c r="M68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8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8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82" s="140">
        <f>ACOMPANHAMENTO_05[[#This Row],[QUANT]]</f>
        <v>0</v>
      </c>
    </row>
    <row r="683" spans="2:16" x14ac:dyDescent="0.25">
      <c r="B683" s="140" t="str">
        <f>IF(ACOMPANHAMENTO_05[[#This Row],[MAT]]="","",COUNTA($C$8:C683))</f>
        <v/>
      </c>
      <c r="C683" s="3"/>
      <c r="D683" s="28" t="str">
        <f>IFERROR(VLOOKUP(ACOMPANHAMENTO_05[[#This Row],[MAT]],FUNCIONARIOS[],3,FALSE),"")</f>
        <v/>
      </c>
      <c r="E683" s="28" t="str">
        <f>IFERROR(VLOOKUP(ACOMPANHAMENTO_05[[#This Row],[MAT]],FUNCIONARIOS[],4,FALSE),"")</f>
        <v/>
      </c>
      <c r="F683" s="8"/>
      <c r="G683" s="7"/>
      <c r="H683" s="28" t="str">
        <f>IFERROR(VLOOKUP(ACOMPANHAMENTO_05[[#This Row],[COD.S]],TABELA_PRODUÇÃO[[COD]:[SERVIÇOS]],3,FALSE),"")</f>
        <v/>
      </c>
      <c r="I683" s="28" t="str">
        <f>IFERROR(VLOOKUP(ACOMPANHAMENTO_05[[#This Row],[COD.S]],TABELA_PRODUÇÃO[[COD]:[UND.]],4,FALSE),"")</f>
        <v/>
      </c>
      <c r="J683" s="141"/>
      <c r="K683" s="58"/>
      <c r="L683" s="9"/>
      <c r="M68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8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8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83" s="140">
        <f>ACOMPANHAMENTO_05[[#This Row],[QUANT]]</f>
        <v>0</v>
      </c>
    </row>
    <row r="684" spans="2:16" x14ac:dyDescent="0.25">
      <c r="B684" s="140" t="str">
        <f>IF(ACOMPANHAMENTO_05[[#This Row],[MAT]]="","",COUNTA($C$8:C684))</f>
        <v/>
      </c>
      <c r="C684" s="3"/>
      <c r="D684" s="28" t="str">
        <f>IFERROR(VLOOKUP(ACOMPANHAMENTO_05[[#This Row],[MAT]],FUNCIONARIOS[],3,FALSE),"")</f>
        <v/>
      </c>
      <c r="E684" s="28" t="str">
        <f>IFERROR(VLOOKUP(ACOMPANHAMENTO_05[[#This Row],[MAT]],FUNCIONARIOS[],4,FALSE),"")</f>
        <v/>
      </c>
      <c r="F684" s="8"/>
      <c r="G684" s="7"/>
      <c r="H684" s="28" t="str">
        <f>IFERROR(VLOOKUP(ACOMPANHAMENTO_05[[#This Row],[COD.S]],TABELA_PRODUÇÃO[[COD]:[SERVIÇOS]],3,FALSE),"")</f>
        <v/>
      </c>
      <c r="I684" s="28" t="str">
        <f>IFERROR(VLOOKUP(ACOMPANHAMENTO_05[[#This Row],[COD.S]],TABELA_PRODUÇÃO[[COD]:[UND.]],4,FALSE),"")</f>
        <v/>
      </c>
      <c r="J684" s="141"/>
      <c r="K684" s="58"/>
      <c r="L684" s="9"/>
      <c r="M68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8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8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84" s="140">
        <f>ACOMPANHAMENTO_05[[#This Row],[QUANT]]</f>
        <v>0</v>
      </c>
    </row>
    <row r="685" spans="2:16" x14ac:dyDescent="0.25">
      <c r="B685" s="140" t="str">
        <f>IF(ACOMPANHAMENTO_05[[#This Row],[MAT]]="","",COUNTA($C$8:C685))</f>
        <v/>
      </c>
      <c r="C685" s="3"/>
      <c r="D685" s="28" t="str">
        <f>IFERROR(VLOOKUP(ACOMPANHAMENTO_05[[#This Row],[MAT]],FUNCIONARIOS[],3,FALSE),"")</f>
        <v/>
      </c>
      <c r="E685" s="28" t="str">
        <f>IFERROR(VLOOKUP(ACOMPANHAMENTO_05[[#This Row],[MAT]],FUNCIONARIOS[],4,FALSE),"")</f>
        <v/>
      </c>
      <c r="F685" s="8"/>
      <c r="G685" s="7"/>
      <c r="H685" s="28" t="str">
        <f>IFERROR(VLOOKUP(ACOMPANHAMENTO_05[[#This Row],[COD.S]],TABELA_PRODUÇÃO[[COD]:[SERVIÇOS]],3,FALSE),"")</f>
        <v/>
      </c>
      <c r="I685" s="28" t="str">
        <f>IFERROR(VLOOKUP(ACOMPANHAMENTO_05[[#This Row],[COD.S]],TABELA_PRODUÇÃO[[COD]:[UND.]],4,FALSE),"")</f>
        <v/>
      </c>
      <c r="J685" s="141"/>
      <c r="K685" s="58"/>
      <c r="L685" s="9"/>
      <c r="M68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8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8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85" s="140">
        <f>ACOMPANHAMENTO_05[[#This Row],[QUANT]]</f>
        <v>0</v>
      </c>
    </row>
    <row r="686" spans="2:16" x14ac:dyDescent="0.25">
      <c r="B686" s="140" t="str">
        <f>IF(ACOMPANHAMENTO_05[[#This Row],[MAT]]="","",COUNTA($C$8:C686))</f>
        <v/>
      </c>
      <c r="C686" s="3"/>
      <c r="D686" s="28" t="str">
        <f>IFERROR(VLOOKUP(ACOMPANHAMENTO_05[[#This Row],[MAT]],FUNCIONARIOS[],3,FALSE),"")</f>
        <v/>
      </c>
      <c r="E686" s="28" t="str">
        <f>IFERROR(VLOOKUP(ACOMPANHAMENTO_05[[#This Row],[MAT]],FUNCIONARIOS[],4,FALSE),"")</f>
        <v/>
      </c>
      <c r="F686" s="8"/>
      <c r="G686" s="7"/>
      <c r="H686" s="28" t="str">
        <f>IFERROR(VLOOKUP(ACOMPANHAMENTO_05[[#This Row],[COD.S]],TABELA_PRODUÇÃO[[COD]:[SERVIÇOS]],3,FALSE),"")</f>
        <v/>
      </c>
      <c r="I686" s="28" t="str">
        <f>IFERROR(VLOOKUP(ACOMPANHAMENTO_05[[#This Row],[COD.S]],TABELA_PRODUÇÃO[[COD]:[UND.]],4,FALSE),"")</f>
        <v/>
      </c>
      <c r="J686" s="141"/>
      <c r="K686" s="58"/>
      <c r="L686" s="9"/>
      <c r="M68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8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8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86" s="140">
        <f>ACOMPANHAMENTO_05[[#This Row],[QUANT]]</f>
        <v>0</v>
      </c>
    </row>
    <row r="687" spans="2:16" x14ac:dyDescent="0.25">
      <c r="B687" s="140" t="str">
        <f>IF(ACOMPANHAMENTO_05[[#This Row],[MAT]]="","",COUNTA($C$8:C687))</f>
        <v/>
      </c>
      <c r="C687" s="3"/>
      <c r="D687" s="28" t="str">
        <f>IFERROR(VLOOKUP(ACOMPANHAMENTO_05[[#This Row],[MAT]],FUNCIONARIOS[],3,FALSE),"")</f>
        <v/>
      </c>
      <c r="E687" s="28" t="str">
        <f>IFERROR(VLOOKUP(ACOMPANHAMENTO_05[[#This Row],[MAT]],FUNCIONARIOS[],4,FALSE),"")</f>
        <v/>
      </c>
      <c r="F687" s="8"/>
      <c r="G687" s="7"/>
      <c r="H687" s="28" t="str">
        <f>IFERROR(VLOOKUP(ACOMPANHAMENTO_05[[#This Row],[COD.S]],TABELA_PRODUÇÃO[[COD]:[SERVIÇOS]],3,FALSE),"")</f>
        <v/>
      </c>
      <c r="I687" s="28" t="str">
        <f>IFERROR(VLOOKUP(ACOMPANHAMENTO_05[[#This Row],[COD.S]],TABELA_PRODUÇÃO[[COD]:[UND.]],4,FALSE),"")</f>
        <v/>
      </c>
      <c r="J687" s="141"/>
      <c r="K687" s="58"/>
      <c r="L687" s="9"/>
      <c r="M68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8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8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87" s="140">
        <f>ACOMPANHAMENTO_05[[#This Row],[QUANT]]</f>
        <v>0</v>
      </c>
    </row>
    <row r="688" spans="2:16" x14ac:dyDescent="0.25">
      <c r="B688" s="140" t="str">
        <f>IF(ACOMPANHAMENTO_05[[#This Row],[MAT]]="","",COUNTA($C$8:C688))</f>
        <v/>
      </c>
      <c r="C688" s="3"/>
      <c r="D688" s="28" t="str">
        <f>IFERROR(VLOOKUP(ACOMPANHAMENTO_05[[#This Row],[MAT]],FUNCIONARIOS[],3,FALSE),"")</f>
        <v/>
      </c>
      <c r="E688" s="28" t="str">
        <f>IFERROR(VLOOKUP(ACOMPANHAMENTO_05[[#This Row],[MAT]],FUNCIONARIOS[],4,FALSE),"")</f>
        <v/>
      </c>
      <c r="F688" s="8"/>
      <c r="G688" s="7"/>
      <c r="H688" s="28" t="str">
        <f>IFERROR(VLOOKUP(ACOMPANHAMENTO_05[[#This Row],[COD.S]],TABELA_PRODUÇÃO[[COD]:[SERVIÇOS]],3,FALSE),"")</f>
        <v/>
      </c>
      <c r="I688" s="28" t="str">
        <f>IFERROR(VLOOKUP(ACOMPANHAMENTO_05[[#This Row],[COD.S]],TABELA_PRODUÇÃO[[COD]:[UND.]],4,FALSE),"")</f>
        <v/>
      </c>
      <c r="J688" s="141"/>
      <c r="K688" s="58"/>
      <c r="L688" s="9"/>
      <c r="M68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8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8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88" s="140">
        <f>ACOMPANHAMENTO_05[[#This Row],[QUANT]]</f>
        <v>0</v>
      </c>
    </row>
    <row r="689" spans="2:16" x14ac:dyDescent="0.25">
      <c r="B689" s="140" t="str">
        <f>IF(ACOMPANHAMENTO_05[[#This Row],[MAT]]="","",COUNTA($C$8:C689))</f>
        <v/>
      </c>
      <c r="C689" s="3"/>
      <c r="D689" s="28" t="str">
        <f>IFERROR(VLOOKUP(ACOMPANHAMENTO_05[[#This Row],[MAT]],FUNCIONARIOS[],3,FALSE),"")</f>
        <v/>
      </c>
      <c r="E689" s="28" t="str">
        <f>IFERROR(VLOOKUP(ACOMPANHAMENTO_05[[#This Row],[MAT]],FUNCIONARIOS[],4,FALSE),"")</f>
        <v/>
      </c>
      <c r="F689" s="8"/>
      <c r="G689" s="7"/>
      <c r="H689" s="28" t="str">
        <f>IFERROR(VLOOKUP(ACOMPANHAMENTO_05[[#This Row],[COD.S]],TABELA_PRODUÇÃO[[COD]:[SERVIÇOS]],3,FALSE),"")</f>
        <v/>
      </c>
      <c r="I689" s="28" t="str">
        <f>IFERROR(VLOOKUP(ACOMPANHAMENTO_05[[#This Row],[COD.S]],TABELA_PRODUÇÃO[[COD]:[UND.]],4,FALSE),"")</f>
        <v/>
      </c>
      <c r="J689" s="141"/>
      <c r="K689" s="58"/>
      <c r="L689" s="9"/>
      <c r="M68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8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8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89" s="140">
        <f>ACOMPANHAMENTO_05[[#This Row],[QUANT]]</f>
        <v>0</v>
      </c>
    </row>
    <row r="690" spans="2:16" x14ac:dyDescent="0.25">
      <c r="B690" s="140" t="str">
        <f>IF(ACOMPANHAMENTO_05[[#This Row],[MAT]]="","",COUNTA($C$8:C690))</f>
        <v/>
      </c>
      <c r="C690" s="3"/>
      <c r="D690" s="28" t="str">
        <f>IFERROR(VLOOKUP(ACOMPANHAMENTO_05[[#This Row],[MAT]],FUNCIONARIOS[],3,FALSE),"")</f>
        <v/>
      </c>
      <c r="E690" s="28" t="str">
        <f>IFERROR(VLOOKUP(ACOMPANHAMENTO_05[[#This Row],[MAT]],FUNCIONARIOS[],4,FALSE),"")</f>
        <v/>
      </c>
      <c r="F690" s="8"/>
      <c r="G690" s="7"/>
      <c r="H690" s="28" t="str">
        <f>IFERROR(VLOOKUP(ACOMPANHAMENTO_05[[#This Row],[COD.S]],TABELA_PRODUÇÃO[[COD]:[SERVIÇOS]],3,FALSE),"")</f>
        <v/>
      </c>
      <c r="I690" s="28" t="str">
        <f>IFERROR(VLOOKUP(ACOMPANHAMENTO_05[[#This Row],[COD.S]],TABELA_PRODUÇÃO[[COD]:[UND.]],4,FALSE),"")</f>
        <v/>
      </c>
      <c r="J690" s="141"/>
      <c r="K690" s="58"/>
      <c r="L690" s="9"/>
      <c r="M69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9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9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90" s="140">
        <f>ACOMPANHAMENTO_05[[#This Row],[QUANT]]</f>
        <v>0</v>
      </c>
    </row>
    <row r="691" spans="2:16" x14ac:dyDescent="0.25">
      <c r="B691" s="140" t="str">
        <f>IF(ACOMPANHAMENTO_05[[#This Row],[MAT]]="","",COUNTA($C$8:C691))</f>
        <v/>
      </c>
      <c r="C691" s="3"/>
      <c r="D691" s="28" t="str">
        <f>IFERROR(VLOOKUP(ACOMPANHAMENTO_05[[#This Row],[MAT]],FUNCIONARIOS[],3,FALSE),"")</f>
        <v/>
      </c>
      <c r="E691" s="28" t="str">
        <f>IFERROR(VLOOKUP(ACOMPANHAMENTO_05[[#This Row],[MAT]],FUNCIONARIOS[],4,FALSE),"")</f>
        <v/>
      </c>
      <c r="F691" s="8"/>
      <c r="G691" s="7"/>
      <c r="H691" s="28" t="str">
        <f>IFERROR(VLOOKUP(ACOMPANHAMENTO_05[[#This Row],[COD.S]],TABELA_PRODUÇÃO[[COD]:[SERVIÇOS]],3,FALSE),"")</f>
        <v/>
      </c>
      <c r="I691" s="28" t="str">
        <f>IFERROR(VLOOKUP(ACOMPANHAMENTO_05[[#This Row],[COD.S]],TABELA_PRODUÇÃO[[COD]:[UND.]],4,FALSE),"")</f>
        <v/>
      </c>
      <c r="J691" s="141"/>
      <c r="K691" s="58"/>
      <c r="L691" s="9"/>
      <c r="M69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9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9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91" s="140">
        <f>ACOMPANHAMENTO_05[[#This Row],[QUANT]]</f>
        <v>0</v>
      </c>
    </row>
    <row r="692" spans="2:16" x14ac:dyDescent="0.25">
      <c r="B692" s="140" t="str">
        <f>IF(ACOMPANHAMENTO_05[[#This Row],[MAT]]="","",COUNTA($C$8:C692))</f>
        <v/>
      </c>
      <c r="C692" s="3"/>
      <c r="D692" s="28" t="str">
        <f>IFERROR(VLOOKUP(ACOMPANHAMENTO_05[[#This Row],[MAT]],FUNCIONARIOS[],3,FALSE),"")</f>
        <v/>
      </c>
      <c r="E692" s="28" t="str">
        <f>IFERROR(VLOOKUP(ACOMPANHAMENTO_05[[#This Row],[MAT]],FUNCIONARIOS[],4,FALSE),"")</f>
        <v/>
      </c>
      <c r="F692" s="8"/>
      <c r="G692" s="7"/>
      <c r="H692" s="28" t="str">
        <f>IFERROR(VLOOKUP(ACOMPANHAMENTO_05[[#This Row],[COD.S]],TABELA_PRODUÇÃO[[COD]:[SERVIÇOS]],3,FALSE),"")</f>
        <v/>
      </c>
      <c r="I692" s="28" t="str">
        <f>IFERROR(VLOOKUP(ACOMPANHAMENTO_05[[#This Row],[COD.S]],TABELA_PRODUÇÃO[[COD]:[UND.]],4,FALSE),"")</f>
        <v/>
      </c>
      <c r="J692" s="141"/>
      <c r="K692" s="58"/>
      <c r="L692" s="9"/>
      <c r="M69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9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9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92" s="140">
        <f>ACOMPANHAMENTO_05[[#This Row],[QUANT]]</f>
        <v>0</v>
      </c>
    </row>
    <row r="693" spans="2:16" x14ac:dyDescent="0.25">
      <c r="B693" s="140" t="str">
        <f>IF(ACOMPANHAMENTO_05[[#This Row],[MAT]]="","",COUNTA($C$8:C693))</f>
        <v/>
      </c>
      <c r="C693" s="3"/>
      <c r="D693" s="28" t="str">
        <f>IFERROR(VLOOKUP(ACOMPANHAMENTO_05[[#This Row],[MAT]],FUNCIONARIOS[],3,FALSE),"")</f>
        <v/>
      </c>
      <c r="E693" s="28" t="str">
        <f>IFERROR(VLOOKUP(ACOMPANHAMENTO_05[[#This Row],[MAT]],FUNCIONARIOS[],4,FALSE),"")</f>
        <v/>
      </c>
      <c r="F693" s="8"/>
      <c r="G693" s="7"/>
      <c r="H693" s="28" t="str">
        <f>IFERROR(VLOOKUP(ACOMPANHAMENTO_05[[#This Row],[COD.S]],TABELA_PRODUÇÃO[[COD]:[SERVIÇOS]],3,FALSE),"")</f>
        <v/>
      </c>
      <c r="I693" s="28" t="str">
        <f>IFERROR(VLOOKUP(ACOMPANHAMENTO_05[[#This Row],[COD.S]],TABELA_PRODUÇÃO[[COD]:[UND.]],4,FALSE),"")</f>
        <v/>
      </c>
      <c r="J693" s="141"/>
      <c r="K693" s="58"/>
      <c r="L693" s="9"/>
      <c r="M69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9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9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93" s="140">
        <f>ACOMPANHAMENTO_05[[#This Row],[QUANT]]</f>
        <v>0</v>
      </c>
    </row>
    <row r="694" spans="2:16" x14ac:dyDescent="0.25">
      <c r="B694" s="140" t="str">
        <f>IF(ACOMPANHAMENTO_05[[#This Row],[MAT]]="","",COUNTA($C$8:C694))</f>
        <v/>
      </c>
      <c r="C694" s="3"/>
      <c r="D694" s="28" t="str">
        <f>IFERROR(VLOOKUP(ACOMPANHAMENTO_05[[#This Row],[MAT]],FUNCIONARIOS[],3,FALSE),"")</f>
        <v/>
      </c>
      <c r="E694" s="28" t="str">
        <f>IFERROR(VLOOKUP(ACOMPANHAMENTO_05[[#This Row],[MAT]],FUNCIONARIOS[],4,FALSE),"")</f>
        <v/>
      </c>
      <c r="F694" s="8"/>
      <c r="G694" s="7"/>
      <c r="H694" s="28" t="str">
        <f>IFERROR(VLOOKUP(ACOMPANHAMENTO_05[[#This Row],[COD.S]],TABELA_PRODUÇÃO[[COD]:[SERVIÇOS]],3,FALSE),"")</f>
        <v/>
      </c>
      <c r="I694" s="28" t="str">
        <f>IFERROR(VLOOKUP(ACOMPANHAMENTO_05[[#This Row],[COD.S]],TABELA_PRODUÇÃO[[COD]:[UND.]],4,FALSE),"")</f>
        <v/>
      </c>
      <c r="J694" s="141"/>
      <c r="K694" s="58"/>
      <c r="L694" s="9"/>
      <c r="M69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9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9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94" s="140">
        <f>ACOMPANHAMENTO_05[[#This Row],[QUANT]]</f>
        <v>0</v>
      </c>
    </row>
    <row r="695" spans="2:16" x14ac:dyDescent="0.25">
      <c r="B695" s="140" t="str">
        <f>IF(ACOMPANHAMENTO_05[[#This Row],[MAT]]="","",COUNTA($C$8:C695))</f>
        <v/>
      </c>
      <c r="C695" s="3"/>
      <c r="D695" s="28" t="str">
        <f>IFERROR(VLOOKUP(ACOMPANHAMENTO_05[[#This Row],[MAT]],FUNCIONARIOS[],3,FALSE),"")</f>
        <v/>
      </c>
      <c r="E695" s="28" t="str">
        <f>IFERROR(VLOOKUP(ACOMPANHAMENTO_05[[#This Row],[MAT]],FUNCIONARIOS[],4,FALSE),"")</f>
        <v/>
      </c>
      <c r="F695" s="8"/>
      <c r="G695" s="7"/>
      <c r="H695" s="28" t="str">
        <f>IFERROR(VLOOKUP(ACOMPANHAMENTO_05[[#This Row],[COD.S]],TABELA_PRODUÇÃO[[COD]:[SERVIÇOS]],3,FALSE),"")</f>
        <v/>
      </c>
      <c r="I695" s="28" t="str">
        <f>IFERROR(VLOOKUP(ACOMPANHAMENTO_05[[#This Row],[COD.S]],TABELA_PRODUÇÃO[[COD]:[UND.]],4,FALSE),"")</f>
        <v/>
      </c>
      <c r="J695" s="141"/>
      <c r="K695" s="58"/>
      <c r="L695" s="9"/>
      <c r="M69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9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9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95" s="140">
        <f>ACOMPANHAMENTO_05[[#This Row],[QUANT]]</f>
        <v>0</v>
      </c>
    </row>
    <row r="696" spans="2:16" x14ac:dyDescent="0.25">
      <c r="B696" s="140" t="str">
        <f>IF(ACOMPANHAMENTO_05[[#This Row],[MAT]]="","",COUNTA($C$8:C696))</f>
        <v/>
      </c>
      <c r="C696" s="3"/>
      <c r="D696" s="28" t="str">
        <f>IFERROR(VLOOKUP(ACOMPANHAMENTO_05[[#This Row],[MAT]],FUNCIONARIOS[],3,FALSE),"")</f>
        <v/>
      </c>
      <c r="E696" s="28" t="str">
        <f>IFERROR(VLOOKUP(ACOMPANHAMENTO_05[[#This Row],[MAT]],FUNCIONARIOS[],4,FALSE),"")</f>
        <v/>
      </c>
      <c r="F696" s="8"/>
      <c r="G696" s="7"/>
      <c r="H696" s="28" t="str">
        <f>IFERROR(VLOOKUP(ACOMPANHAMENTO_05[[#This Row],[COD.S]],TABELA_PRODUÇÃO[[COD]:[SERVIÇOS]],3,FALSE),"")</f>
        <v/>
      </c>
      <c r="I696" s="28" t="str">
        <f>IFERROR(VLOOKUP(ACOMPANHAMENTO_05[[#This Row],[COD.S]],TABELA_PRODUÇÃO[[COD]:[UND.]],4,FALSE),"")</f>
        <v/>
      </c>
      <c r="J696" s="141"/>
      <c r="K696" s="58"/>
      <c r="L696" s="9"/>
      <c r="M69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9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9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96" s="140">
        <f>ACOMPANHAMENTO_05[[#This Row],[QUANT]]</f>
        <v>0</v>
      </c>
    </row>
    <row r="697" spans="2:16" x14ac:dyDescent="0.25">
      <c r="B697" s="140" t="str">
        <f>IF(ACOMPANHAMENTO_05[[#This Row],[MAT]]="","",COUNTA($C$8:C697))</f>
        <v/>
      </c>
      <c r="C697" s="3"/>
      <c r="D697" s="28" t="str">
        <f>IFERROR(VLOOKUP(ACOMPANHAMENTO_05[[#This Row],[MAT]],FUNCIONARIOS[],3,FALSE),"")</f>
        <v/>
      </c>
      <c r="E697" s="28" t="str">
        <f>IFERROR(VLOOKUP(ACOMPANHAMENTO_05[[#This Row],[MAT]],FUNCIONARIOS[],4,FALSE),"")</f>
        <v/>
      </c>
      <c r="F697" s="8"/>
      <c r="G697" s="7"/>
      <c r="H697" s="28" t="str">
        <f>IFERROR(VLOOKUP(ACOMPANHAMENTO_05[[#This Row],[COD.S]],TABELA_PRODUÇÃO[[COD]:[SERVIÇOS]],3,FALSE),"")</f>
        <v/>
      </c>
      <c r="I697" s="28" t="str">
        <f>IFERROR(VLOOKUP(ACOMPANHAMENTO_05[[#This Row],[COD.S]],TABELA_PRODUÇÃO[[COD]:[UND.]],4,FALSE),"")</f>
        <v/>
      </c>
      <c r="J697" s="141"/>
      <c r="K697" s="58"/>
      <c r="L697" s="9"/>
      <c r="M69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9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9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97" s="140">
        <f>ACOMPANHAMENTO_05[[#This Row],[QUANT]]</f>
        <v>0</v>
      </c>
    </row>
    <row r="698" spans="2:16" x14ac:dyDescent="0.25">
      <c r="B698" s="140" t="str">
        <f>IF(ACOMPANHAMENTO_05[[#This Row],[MAT]]="","",COUNTA($C$8:C698))</f>
        <v/>
      </c>
      <c r="C698" s="3"/>
      <c r="D698" s="28" t="str">
        <f>IFERROR(VLOOKUP(ACOMPANHAMENTO_05[[#This Row],[MAT]],FUNCIONARIOS[],3,FALSE),"")</f>
        <v/>
      </c>
      <c r="E698" s="28" t="str">
        <f>IFERROR(VLOOKUP(ACOMPANHAMENTO_05[[#This Row],[MAT]],FUNCIONARIOS[],4,FALSE),"")</f>
        <v/>
      </c>
      <c r="F698" s="8"/>
      <c r="G698" s="7"/>
      <c r="H698" s="28" t="str">
        <f>IFERROR(VLOOKUP(ACOMPANHAMENTO_05[[#This Row],[COD.S]],TABELA_PRODUÇÃO[[COD]:[SERVIÇOS]],3,FALSE),"")</f>
        <v/>
      </c>
      <c r="I698" s="28" t="str">
        <f>IFERROR(VLOOKUP(ACOMPANHAMENTO_05[[#This Row],[COD.S]],TABELA_PRODUÇÃO[[COD]:[UND.]],4,FALSE),"")</f>
        <v/>
      </c>
      <c r="J698" s="141"/>
      <c r="K698" s="58"/>
      <c r="L698" s="9"/>
      <c r="M69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9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9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98" s="140">
        <f>ACOMPANHAMENTO_05[[#This Row],[QUANT]]</f>
        <v>0</v>
      </c>
    </row>
    <row r="699" spans="2:16" x14ac:dyDescent="0.25">
      <c r="B699" s="140" t="str">
        <f>IF(ACOMPANHAMENTO_05[[#This Row],[MAT]]="","",COUNTA($C$8:C699))</f>
        <v/>
      </c>
      <c r="C699" s="3"/>
      <c r="D699" s="28" t="str">
        <f>IFERROR(VLOOKUP(ACOMPANHAMENTO_05[[#This Row],[MAT]],FUNCIONARIOS[],3,FALSE),"")</f>
        <v/>
      </c>
      <c r="E699" s="28" t="str">
        <f>IFERROR(VLOOKUP(ACOMPANHAMENTO_05[[#This Row],[MAT]],FUNCIONARIOS[],4,FALSE),"")</f>
        <v/>
      </c>
      <c r="F699" s="8"/>
      <c r="G699" s="7"/>
      <c r="H699" s="28" t="str">
        <f>IFERROR(VLOOKUP(ACOMPANHAMENTO_05[[#This Row],[COD.S]],TABELA_PRODUÇÃO[[COD]:[SERVIÇOS]],3,FALSE),"")</f>
        <v/>
      </c>
      <c r="I699" s="28" t="str">
        <f>IFERROR(VLOOKUP(ACOMPANHAMENTO_05[[#This Row],[COD.S]],TABELA_PRODUÇÃO[[COD]:[UND.]],4,FALSE),"")</f>
        <v/>
      </c>
      <c r="J699" s="141"/>
      <c r="K699" s="58"/>
      <c r="L699" s="9"/>
      <c r="M69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69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69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699" s="140">
        <f>ACOMPANHAMENTO_05[[#This Row],[QUANT]]</f>
        <v>0</v>
      </c>
    </row>
    <row r="700" spans="2:16" x14ac:dyDescent="0.25">
      <c r="B700" s="140" t="str">
        <f>IF(ACOMPANHAMENTO_05[[#This Row],[MAT]]="","",COUNTA($C$8:C700))</f>
        <v/>
      </c>
      <c r="C700" s="3"/>
      <c r="D700" s="28" t="str">
        <f>IFERROR(VLOOKUP(ACOMPANHAMENTO_05[[#This Row],[MAT]],FUNCIONARIOS[],3,FALSE),"")</f>
        <v/>
      </c>
      <c r="E700" s="28" t="str">
        <f>IFERROR(VLOOKUP(ACOMPANHAMENTO_05[[#This Row],[MAT]],FUNCIONARIOS[],4,FALSE),"")</f>
        <v/>
      </c>
      <c r="F700" s="8"/>
      <c r="G700" s="7"/>
      <c r="H700" s="28" t="str">
        <f>IFERROR(VLOOKUP(ACOMPANHAMENTO_05[[#This Row],[COD.S]],TABELA_PRODUÇÃO[[COD]:[SERVIÇOS]],3,FALSE),"")</f>
        <v/>
      </c>
      <c r="I700" s="28" t="str">
        <f>IFERROR(VLOOKUP(ACOMPANHAMENTO_05[[#This Row],[COD.S]],TABELA_PRODUÇÃO[[COD]:[UND.]],4,FALSE),"")</f>
        <v/>
      </c>
      <c r="J700" s="141"/>
      <c r="K700" s="58"/>
      <c r="L700" s="9"/>
      <c r="M70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0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0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00" s="140">
        <f>ACOMPANHAMENTO_05[[#This Row],[QUANT]]</f>
        <v>0</v>
      </c>
    </row>
    <row r="701" spans="2:16" x14ac:dyDescent="0.25">
      <c r="B701" s="140" t="str">
        <f>IF(ACOMPANHAMENTO_05[[#This Row],[MAT]]="","",COUNTA($C$8:C701))</f>
        <v/>
      </c>
      <c r="C701" s="3"/>
      <c r="D701" s="28" t="str">
        <f>IFERROR(VLOOKUP(ACOMPANHAMENTO_05[[#This Row],[MAT]],FUNCIONARIOS[],3,FALSE),"")</f>
        <v/>
      </c>
      <c r="E701" s="28" t="str">
        <f>IFERROR(VLOOKUP(ACOMPANHAMENTO_05[[#This Row],[MAT]],FUNCIONARIOS[],4,FALSE),"")</f>
        <v/>
      </c>
      <c r="F701" s="8"/>
      <c r="G701" s="7"/>
      <c r="H701" s="28" t="str">
        <f>IFERROR(VLOOKUP(ACOMPANHAMENTO_05[[#This Row],[COD.S]],TABELA_PRODUÇÃO[[COD]:[SERVIÇOS]],3,FALSE),"")</f>
        <v/>
      </c>
      <c r="I701" s="28" t="str">
        <f>IFERROR(VLOOKUP(ACOMPANHAMENTO_05[[#This Row],[COD.S]],TABELA_PRODUÇÃO[[COD]:[UND.]],4,FALSE),"")</f>
        <v/>
      </c>
      <c r="J701" s="141"/>
      <c r="K701" s="58"/>
      <c r="L701" s="9"/>
      <c r="M70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0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0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01" s="140">
        <f>ACOMPANHAMENTO_05[[#This Row],[QUANT]]</f>
        <v>0</v>
      </c>
    </row>
    <row r="702" spans="2:16" x14ac:dyDescent="0.25">
      <c r="B702" s="140" t="str">
        <f>IF(ACOMPANHAMENTO_05[[#This Row],[MAT]]="","",COUNTA($C$8:C702))</f>
        <v/>
      </c>
      <c r="C702" s="3"/>
      <c r="D702" s="28" t="str">
        <f>IFERROR(VLOOKUP(ACOMPANHAMENTO_05[[#This Row],[MAT]],FUNCIONARIOS[],3,FALSE),"")</f>
        <v/>
      </c>
      <c r="E702" s="28" t="str">
        <f>IFERROR(VLOOKUP(ACOMPANHAMENTO_05[[#This Row],[MAT]],FUNCIONARIOS[],4,FALSE),"")</f>
        <v/>
      </c>
      <c r="F702" s="8"/>
      <c r="G702" s="7"/>
      <c r="H702" s="28" t="str">
        <f>IFERROR(VLOOKUP(ACOMPANHAMENTO_05[[#This Row],[COD.S]],TABELA_PRODUÇÃO[[COD]:[SERVIÇOS]],3,FALSE),"")</f>
        <v/>
      </c>
      <c r="I702" s="28" t="str">
        <f>IFERROR(VLOOKUP(ACOMPANHAMENTO_05[[#This Row],[COD.S]],TABELA_PRODUÇÃO[[COD]:[UND.]],4,FALSE),"")</f>
        <v/>
      </c>
      <c r="J702" s="141"/>
      <c r="K702" s="58"/>
      <c r="L702" s="9"/>
      <c r="M70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0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0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02" s="140">
        <f>ACOMPANHAMENTO_05[[#This Row],[QUANT]]</f>
        <v>0</v>
      </c>
    </row>
    <row r="703" spans="2:16" x14ac:dyDescent="0.25">
      <c r="B703" s="140" t="str">
        <f>IF(ACOMPANHAMENTO_05[[#This Row],[MAT]]="","",COUNTA($C$8:C703))</f>
        <v/>
      </c>
      <c r="C703" s="3"/>
      <c r="D703" s="28" t="str">
        <f>IFERROR(VLOOKUP(ACOMPANHAMENTO_05[[#This Row],[MAT]],FUNCIONARIOS[],3,FALSE),"")</f>
        <v/>
      </c>
      <c r="E703" s="28" t="str">
        <f>IFERROR(VLOOKUP(ACOMPANHAMENTO_05[[#This Row],[MAT]],FUNCIONARIOS[],4,FALSE),"")</f>
        <v/>
      </c>
      <c r="F703" s="8"/>
      <c r="G703" s="7"/>
      <c r="H703" s="28" t="str">
        <f>IFERROR(VLOOKUP(ACOMPANHAMENTO_05[[#This Row],[COD.S]],TABELA_PRODUÇÃO[[COD]:[SERVIÇOS]],3,FALSE),"")</f>
        <v/>
      </c>
      <c r="I703" s="28" t="str">
        <f>IFERROR(VLOOKUP(ACOMPANHAMENTO_05[[#This Row],[COD.S]],TABELA_PRODUÇÃO[[COD]:[UND.]],4,FALSE),"")</f>
        <v/>
      </c>
      <c r="J703" s="141"/>
      <c r="K703" s="58"/>
      <c r="L703" s="9"/>
      <c r="M70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0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0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03" s="140">
        <f>ACOMPANHAMENTO_05[[#This Row],[QUANT]]</f>
        <v>0</v>
      </c>
    </row>
    <row r="704" spans="2:16" x14ac:dyDescent="0.25">
      <c r="B704" s="140" t="str">
        <f>IF(ACOMPANHAMENTO_05[[#This Row],[MAT]]="","",COUNTA($C$8:C704))</f>
        <v/>
      </c>
      <c r="C704" s="3"/>
      <c r="D704" s="28" t="str">
        <f>IFERROR(VLOOKUP(ACOMPANHAMENTO_05[[#This Row],[MAT]],FUNCIONARIOS[],3,FALSE),"")</f>
        <v/>
      </c>
      <c r="E704" s="28" t="str">
        <f>IFERROR(VLOOKUP(ACOMPANHAMENTO_05[[#This Row],[MAT]],FUNCIONARIOS[],4,FALSE),"")</f>
        <v/>
      </c>
      <c r="F704" s="8"/>
      <c r="G704" s="7"/>
      <c r="H704" s="28" t="str">
        <f>IFERROR(VLOOKUP(ACOMPANHAMENTO_05[[#This Row],[COD.S]],TABELA_PRODUÇÃO[[COD]:[SERVIÇOS]],3,FALSE),"")</f>
        <v/>
      </c>
      <c r="I704" s="28" t="str">
        <f>IFERROR(VLOOKUP(ACOMPANHAMENTO_05[[#This Row],[COD.S]],TABELA_PRODUÇÃO[[COD]:[UND.]],4,FALSE),"")</f>
        <v/>
      </c>
      <c r="J704" s="141"/>
      <c r="K704" s="58"/>
      <c r="L704" s="9"/>
      <c r="M70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0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0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04" s="140">
        <f>ACOMPANHAMENTO_05[[#This Row],[QUANT]]</f>
        <v>0</v>
      </c>
    </row>
    <row r="705" spans="2:16" x14ac:dyDescent="0.25">
      <c r="B705" s="140" t="str">
        <f>IF(ACOMPANHAMENTO_05[[#This Row],[MAT]]="","",COUNTA($C$8:C705))</f>
        <v/>
      </c>
      <c r="C705" s="3"/>
      <c r="D705" s="28" t="str">
        <f>IFERROR(VLOOKUP(ACOMPANHAMENTO_05[[#This Row],[MAT]],FUNCIONARIOS[],3,FALSE),"")</f>
        <v/>
      </c>
      <c r="E705" s="28" t="str">
        <f>IFERROR(VLOOKUP(ACOMPANHAMENTO_05[[#This Row],[MAT]],FUNCIONARIOS[],4,FALSE),"")</f>
        <v/>
      </c>
      <c r="F705" s="8"/>
      <c r="G705" s="7"/>
      <c r="H705" s="28" t="str">
        <f>IFERROR(VLOOKUP(ACOMPANHAMENTO_05[[#This Row],[COD.S]],TABELA_PRODUÇÃO[[COD]:[SERVIÇOS]],3,FALSE),"")</f>
        <v/>
      </c>
      <c r="I705" s="28" t="str">
        <f>IFERROR(VLOOKUP(ACOMPANHAMENTO_05[[#This Row],[COD.S]],TABELA_PRODUÇÃO[[COD]:[UND.]],4,FALSE),"")</f>
        <v/>
      </c>
      <c r="J705" s="141"/>
      <c r="K705" s="58"/>
      <c r="L705" s="9"/>
      <c r="M70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0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0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05" s="140">
        <f>ACOMPANHAMENTO_05[[#This Row],[QUANT]]</f>
        <v>0</v>
      </c>
    </row>
    <row r="706" spans="2:16" x14ac:dyDescent="0.25">
      <c r="B706" s="140" t="str">
        <f>IF(ACOMPANHAMENTO_05[[#This Row],[MAT]]="","",COUNTA($C$8:C706))</f>
        <v/>
      </c>
      <c r="C706" s="3"/>
      <c r="D706" s="28" t="str">
        <f>IFERROR(VLOOKUP(ACOMPANHAMENTO_05[[#This Row],[MAT]],FUNCIONARIOS[],3,FALSE),"")</f>
        <v/>
      </c>
      <c r="E706" s="28" t="str">
        <f>IFERROR(VLOOKUP(ACOMPANHAMENTO_05[[#This Row],[MAT]],FUNCIONARIOS[],4,FALSE),"")</f>
        <v/>
      </c>
      <c r="F706" s="8"/>
      <c r="G706" s="7"/>
      <c r="H706" s="28" t="str">
        <f>IFERROR(VLOOKUP(ACOMPANHAMENTO_05[[#This Row],[COD.S]],TABELA_PRODUÇÃO[[COD]:[SERVIÇOS]],3,FALSE),"")</f>
        <v/>
      </c>
      <c r="I706" s="28" t="str">
        <f>IFERROR(VLOOKUP(ACOMPANHAMENTO_05[[#This Row],[COD.S]],TABELA_PRODUÇÃO[[COD]:[UND.]],4,FALSE),"")</f>
        <v/>
      </c>
      <c r="J706" s="141"/>
      <c r="K706" s="58"/>
      <c r="L706" s="9"/>
      <c r="M70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0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0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06" s="140">
        <f>ACOMPANHAMENTO_05[[#This Row],[QUANT]]</f>
        <v>0</v>
      </c>
    </row>
    <row r="707" spans="2:16" x14ac:dyDescent="0.25">
      <c r="B707" s="140" t="str">
        <f>IF(ACOMPANHAMENTO_05[[#This Row],[MAT]]="","",COUNTA($C$8:C707))</f>
        <v/>
      </c>
      <c r="C707" s="3"/>
      <c r="D707" s="28" t="str">
        <f>IFERROR(VLOOKUP(ACOMPANHAMENTO_05[[#This Row],[MAT]],FUNCIONARIOS[],3,FALSE),"")</f>
        <v/>
      </c>
      <c r="E707" s="28" t="str">
        <f>IFERROR(VLOOKUP(ACOMPANHAMENTO_05[[#This Row],[MAT]],FUNCIONARIOS[],4,FALSE),"")</f>
        <v/>
      </c>
      <c r="F707" s="8"/>
      <c r="G707" s="7"/>
      <c r="H707" s="28" t="str">
        <f>IFERROR(VLOOKUP(ACOMPANHAMENTO_05[[#This Row],[COD.S]],TABELA_PRODUÇÃO[[COD]:[SERVIÇOS]],3,FALSE),"")</f>
        <v/>
      </c>
      <c r="I707" s="28" t="str">
        <f>IFERROR(VLOOKUP(ACOMPANHAMENTO_05[[#This Row],[COD.S]],TABELA_PRODUÇÃO[[COD]:[UND.]],4,FALSE),"")</f>
        <v/>
      </c>
      <c r="J707" s="141"/>
      <c r="K707" s="58"/>
      <c r="L707" s="9"/>
      <c r="M70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0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0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07" s="140">
        <f>ACOMPANHAMENTO_05[[#This Row],[QUANT]]</f>
        <v>0</v>
      </c>
    </row>
    <row r="708" spans="2:16" x14ac:dyDescent="0.25">
      <c r="B708" s="140" t="str">
        <f>IF(ACOMPANHAMENTO_05[[#This Row],[MAT]]="","",COUNTA($C$8:C708))</f>
        <v/>
      </c>
      <c r="C708" s="3"/>
      <c r="D708" s="28" t="str">
        <f>IFERROR(VLOOKUP(ACOMPANHAMENTO_05[[#This Row],[MAT]],FUNCIONARIOS[],3,FALSE),"")</f>
        <v/>
      </c>
      <c r="E708" s="28" t="str">
        <f>IFERROR(VLOOKUP(ACOMPANHAMENTO_05[[#This Row],[MAT]],FUNCIONARIOS[],4,FALSE),"")</f>
        <v/>
      </c>
      <c r="F708" s="8"/>
      <c r="G708" s="7"/>
      <c r="H708" s="28" t="str">
        <f>IFERROR(VLOOKUP(ACOMPANHAMENTO_05[[#This Row],[COD.S]],TABELA_PRODUÇÃO[[COD]:[SERVIÇOS]],3,FALSE),"")</f>
        <v/>
      </c>
      <c r="I708" s="28" t="str">
        <f>IFERROR(VLOOKUP(ACOMPANHAMENTO_05[[#This Row],[COD.S]],TABELA_PRODUÇÃO[[COD]:[UND.]],4,FALSE),"")</f>
        <v/>
      </c>
      <c r="J708" s="141"/>
      <c r="K708" s="58"/>
      <c r="L708" s="9"/>
      <c r="M70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0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0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08" s="140">
        <f>ACOMPANHAMENTO_05[[#This Row],[QUANT]]</f>
        <v>0</v>
      </c>
    </row>
    <row r="709" spans="2:16" x14ac:dyDescent="0.25">
      <c r="B709" s="140" t="str">
        <f>IF(ACOMPANHAMENTO_05[[#This Row],[MAT]]="","",COUNTA($C$8:C709))</f>
        <v/>
      </c>
      <c r="C709" s="3"/>
      <c r="D709" s="28" t="str">
        <f>IFERROR(VLOOKUP(ACOMPANHAMENTO_05[[#This Row],[MAT]],FUNCIONARIOS[],3,FALSE),"")</f>
        <v/>
      </c>
      <c r="E709" s="28" t="str">
        <f>IFERROR(VLOOKUP(ACOMPANHAMENTO_05[[#This Row],[MAT]],FUNCIONARIOS[],4,FALSE),"")</f>
        <v/>
      </c>
      <c r="F709" s="8"/>
      <c r="G709" s="7"/>
      <c r="H709" s="28" t="str">
        <f>IFERROR(VLOOKUP(ACOMPANHAMENTO_05[[#This Row],[COD.S]],TABELA_PRODUÇÃO[[COD]:[SERVIÇOS]],3,FALSE),"")</f>
        <v/>
      </c>
      <c r="I709" s="28" t="str">
        <f>IFERROR(VLOOKUP(ACOMPANHAMENTO_05[[#This Row],[COD.S]],TABELA_PRODUÇÃO[[COD]:[UND.]],4,FALSE),"")</f>
        <v/>
      </c>
      <c r="J709" s="141"/>
      <c r="K709" s="58"/>
      <c r="L709" s="9"/>
      <c r="M70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0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0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09" s="140">
        <f>ACOMPANHAMENTO_05[[#This Row],[QUANT]]</f>
        <v>0</v>
      </c>
    </row>
    <row r="710" spans="2:16" x14ac:dyDescent="0.25">
      <c r="B710" s="140" t="str">
        <f>IF(ACOMPANHAMENTO_05[[#This Row],[MAT]]="","",COUNTA($C$8:C710))</f>
        <v/>
      </c>
      <c r="C710" s="3"/>
      <c r="D710" s="28" t="str">
        <f>IFERROR(VLOOKUP(ACOMPANHAMENTO_05[[#This Row],[MAT]],FUNCIONARIOS[],3,FALSE),"")</f>
        <v/>
      </c>
      <c r="E710" s="28" t="str">
        <f>IFERROR(VLOOKUP(ACOMPANHAMENTO_05[[#This Row],[MAT]],FUNCIONARIOS[],4,FALSE),"")</f>
        <v/>
      </c>
      <c r="F710" s="8"/>
      <c r="G710" s="7"/>
      <c r="H710" s="28" t="str">
        <f>IFERROR(VLOOKUP(ACOMPANHAMENTO_05[[#This Row],[COD.S]],TABELA_PRODUÇÃO[[COD]:[SERVIÇOS]],3,FALSE),"")</f>
        <v/>
      </c>
      <c r="I710" s="28" t="str">
        <f>IFERROR(VLOOKUP(ACOMPANHAMENTO_05[[#This Row],[COD.S]],TABELA_PRODUÇÃO[[COD]:[UND.]],4,FALSE),"")</f>
        <v/>
      </c>
      <c r="J710" s="141"/>
      <c r="K710" s="58"/>
      <c r="L710" s="9"/>
      <c r="M71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1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1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10" s="140">
        <f>ACOMPANHAMENTO_05[[#This Row],[QUANT]]</f>
        <v>0</v>
      </c>
    </row>
    <row r="711" spans="2:16" x14ac:dyDescent="0.25">
      <c r="B711" s="140" t="str">
        <f>IF(ACOMPANHAMENTO_05[[#This Row],[MAT]]="","",COUNTA($C$8:C711))</f>
        <v/>
      </c>
      <c r="C711" s="3"/>
      <c r="D711" s="28" t="str">
        <f>IFERROR(VLOOKUP(ACOMPANHAMENTO_05[[#This Row],[MAT]],FUNCIONARIOS[],3,FALSE),"")</f>
        <v/>
      </c>
      <c r="E711" s="28" t="str">
        <f>IFERROR(VLOOKUP(ACOMPANHAMENTO_05[[#This Row],[MAT]],FUNCIONARIOS[],4,FALSE),"")</f>
        <v/>
      </c>
      <c r="F711" s="8"/>
      <c r="G711" s="7"/>
      <c r="H711" s="28" t="str">
        <f>IFERROR(VLOOKUP(ACOMPANHAMENTO_05[[#This Row],[COD.S]],TABELA_PRODUÇÃO[[COD]:[SERVIÇOS]],3,FALSE),"")</f>
        <v/>
      </c>
      <c r="I711" s="28" t="str">
        <f>IFERROR(VLOOKUP(ACOMPANHAMENTO_05[[#This Row],[COD.S]],TABELA_PRODUÇÃO[[COD]:[UND.]],4,FALSE),"")</f>
        <v/>
      </c>
      <c r="J711" s="141"/>
      <c r="K711" s="58"/>
      <c r="L711" s="9"/>
      <c r="M71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1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1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11" s="140">
        <f>ACOMPANHAMENTO_05[[#This Row],[QUANT]]</f>
        <v>0</v>
      </c>
    </row>
    <row r="712" spans="2:16" x14ac:dyDescent="0.25">
      <c r="B712" s="140" t="str">
        <f>IF(ACOMPANHAMENTO_05[[#This Row],[MAT]]="","",COUNTA($C$8:C712))</f>
        <v/>
      </c>
      <c r="C712" s="3"/>
      <c r="D712" s="28" t="str">
        <f>IFERROR(VLOOKUP(ACOMPANHAMENTO_05[[#This Row],[MAT]],FUNCIONARIOS[],3,FALSE),"")</f>
        <v/>
      </c>
      <c r="E712" s="28" t="str">
        <f>IFERROR(VLOOKUP(ACOMPANHAMENTO_05[[#This Row],[MAT]],FUNCIONARIOS[],4,FALSE),"")</f>
        <v/>
      </c>
      <c r="F712" s="8"/>
      <c r="G712" s="7"/>
      <c r="H712" s="28" t="str">
        <f>IFERROR(VLOOKUP(ACOMPANHAMENTO_05[[#This Row],[COD.S]],TABELA_PRODUÇÃO[[COD]:[SERVIÇOS]],3,FALSE),"")</f>
        <v/>
      </c>
      <c r="I712" s="28" t="str">
        <f>IFERROR(VLOOKUP(ACOMPANHAMENTO_05[[#This Row],[COD.S]],TABELA_PRODUÇÃO[[COD]:[UND.]],4,FALSE),"")</f>
        <v/>
      </c>
      <c r="J712" s="141"/>
      <c r="K712" s="58"/>
      <c r="L712" s="9"/>
      <c r="M71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1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1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12" s="140">
        <f>ACOMPANHAMENTO_05[[#This Row],[QUANT]]</f>
        <v>0</v>
      </c>
    </row>
    <row r="713" spans="2:16" x14ac:dyDescent="0.25">
      <c r="B713" s="140" t="str">
        <f>IF(ACOMPANHAMENTO_05[[#This Row],[MAT]]="","",COUNTA($C$8:C713))</f>
        <v/>
      </c>
      <c r="C713" s="3"/>
      <c r="D713" s="28" t="str">
        <f>IFERROR(VLOOKUP(ACOMPANHAMENTO_05[[#This Row],[MAT]],FUNCIONARIOS[],3,FALSE),"")</f>
        <v/>
      </c>
      <c r="E713" s="28" t="str">
        <f>IFERROR(VLOOKUP(ACOMPANHAMENTO_05[[#This Row],[MAT]],FUNCIONARIOS[],4,FALSE),"")</f>
        <v/>
      </c>
      <c r="F713" s="8"/>
      <c r="G713" s="7"/>
      <c r="H713" s="28" t="str">
        <f>IFERROR(VLOOKUP(ACOMPANHAMENTO_05[[#This Row],[COD.S]],TABELA_PRODUÇÃO[[COD]:[SERVIÇOS]],3,FALSE),"")</f>
        <v/>
      </c>
      <c r="I713" s="28" t="str">
        <f>IFERROR(VLOOKUP(ACOMPANHAMENTO_05[[#This Row],[COD.S]],TABELA_PRODUÇÃO[[COD]:[UND.]],4,FALSE),"")</f>
        <v/>
      </c>
      <c r="J713" s="141"/>
      <c r="K713" s="58"/>
      <c r="L713" s="9"/>
      <c r="M71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1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1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13" s="140">
        <f>ACOMPANHAMENTO_05[[#This Row],[QUANT]]</f>
        <v>0</v>
      </c>
    </row>
    <row r="714" spans="2:16" x14ac:dyDescent="0.25">
      <c r="B714" s="140" t="str">
        <f>IF(ACOMPANHAMENTO_05[[#This Row],[MAT]]="","",COUNTA($C$8:C714))</f>
        <v/>
      </c>
      <c r="C714" s="3"/>
      <c r="D714" s="28" t="str">
        <f>IFERROR(VLOOKUP(ACOMPANHAMENTO_05[[#This Row],[MAT]],FUNCIONARIOS[],3,FALSE),"")</f>
        <v/>
      </c>
      <c r="E714" s="28" t="str">
        <f>IFERROR(VLOOKUP(ACOMPANHAMENTO_05[[#This Row],[MAT]],FUNCIONARIOS[],4,FALSE),"")</f>
        <v/>
      </c>
      <c r="F714" s="8"/>
      <c r="G714" s="7"/>
      <c r="H714" s="28" t="str">
        <f>IFERROR(VLOOKUP(ACOMPANHAMENTO_05[[#This Row],[COD.S]],TABELA_PRODUÇÃO[[COD]:[SERVIÇOS]],3,FALSE),"")</f>
        <v/>
      </c>
      <c r="I714" s="28" t="str">
        <f>IFERROR(VLOOKUP(ACOMPANHAMENTO_05[[#This Row],[COD.S]],TABELA_PRODUÇÃO[[COD]:[UND.]],4,FALSE),"")</f>
        <v/>
      </c>
      <c r="J714" s="141"/>
      <c r="K714" s="58"/>
      <c r="L714" s="9"/>
      <c r="M71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1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1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14" s="140">
        <f>ACOMPANHAMENTO_05[[#This Row],[QUANT]]</f>
        <v>0</v>
      </c>
    </row>
    <row r="715" spans="2:16" x14ac:dyDescent="0.25">
      <c r="B715" s="140" t="str">
        <f>IF(ACOMPANHAMENTO_05[[#This Row],[MAT]]="","",COUNTA($C$8:C715))</f>
        <v/>
      </c>
      <c r="C715" s="3"/>
      <c r="D715" s="28" t="str">
        <f>IFERROR(VLOOKUP(ACOMPANHAMENTO_05[[#This Row],[MAT]],FUNCIONARIOS[],3,FALSE),"")</f>
        <v/>
      </c>
      <c r="E715" s="28" t="str">
        <f>IFERROR(VLOOKUP(ACOMPANHAMENTO_05[[#This Row],[MAT]],FUNCIONARIOS[],4,FALSE),"")</f>
        <v/>
      </c>
      <c r="F715" s="8"/>
      <c r="G715" s="7"/>
      <c r="H715" s="28" t="str">
        <f>IFERROR(VLOOKUP(ACOMPANHAMENTO_05[[#This Row],[COD.S]],TABELA_PRODUÇÃO[[COD]:[SERVIÇOS]],3,FALSE),"")</f>
        <v/>
      </c>
      <c r="I715" s="28" t="str">
        <f>IFERROR(VLOOKUP(ACOMPANHAMENTO_05[[#This Row],[COD.S]],TABELA_PRODUÇÃO[[COD]:[UND.]],4,FALSE),"")</f>
        <v/>
      </c>
      <c r="J715" s="141"/>
      <c r="K715" s="58"/>
      <c r="L715" s="9"/>
      <c r="M71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1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1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15" s="140">
        <f>ACOMPANHAMENTO_05[[#This Row],[QUANT]]</f>
        <v>0</v>
      </c>
    </row>
    <row r="716" spans="2:16" x14ac:dyDescent="0.25">
      <c r="B716" s="140" t="str">
        <f>IF(ACOMPANHAMENTO_05[[#This Row],[MAT]]="","",COUNTA($C$8:C716))</f>
        <v/>
      </c>
      <c r="C716" s="3"/>
      <c r="D716" s="28" t="str">
        <f>IFERROR(VLOOKUP(ACOMPANHAMENTO_05[[#This Row],[MAT]],FUNCIONARIOS[],3,FALSE),"")</f>
        <v/>
      </c>
      <c r="E716" s="28" t="str">
        <f>IFERROR(VLOOKUP(ACOMPANHAMENTO_05[[#This Row],[MAT]],FUNCIONARIOS[],4,FALSE),"")</f>
        <v/>
      </c>
      <c r="F716" s="8"/>
      <c r="G716" s="7"/>
      <c r="H716" s="28" t="str">
        <f>IFERROR(VLOOKUP(ACOMPANHAMENTO_05[[#This Row],[COD.S]],TABELA_PRODUÇÃO[[COD]:[SERVIÇOS]],3,FALSE),"")</f>
        <v/>
      </c>
      <c r="I716" s="28" t="str">
        <f>IFERROR(VLOOKUP(ACOMPANHAMENTO_05[[#This Row],[COD.S]],TABELA_PRODUÇÃO[[COD]:[UND.]],4,FALSE),"")</f>
        <v/>
      </c>
      <c r="J716" s="141"/>
      <c r="K716" s="58"/>
      <c r="L716" s="9"/>
      <c r="M71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1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1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16" s="140">
        <f>ACOMPANHAMENTO_05[[#This Row],[QUANT]]</f>
        <v>0</v>
      </c>
    </row>
    <row r="717" spans="2:16" x14ac:dyDescent="0.25">
      <c r="B717" s="140" t="str">
        <f>IF(ACOMPANHAMENTO_05[[#This Row],[MAT]]="","",COUNTA($C$8:C717))</f>
        <v/>
      </c>
      <c r="C717" s="3"/>
      <c r="D717" s="28" t="str">
        <f>IFERROR(VLOOKUP(ACOMPANHAMENTO_05[[#This Row],[MAT]],FUNCIONARIOS[],3,FALSE),"")</f>
        <v/>
      </c>
      <c r="E717" s="28" t="str">
        <f>IFERROR(VLOOKUP(ACOMPANHAMENTO_05[[#This Row],[MAT]],FUNCIONARIOS[],4,FALSE),"")</f>
        <v/>
      </c>
      <c r="F717" s="8"/>
      <c r="G717" s="7"/>
      <c r="H717" s="28" t="str">
        <f>IFERROR(VLOOKUP(ACOMPANHAMENTO_05[[#This Row],[COD.S]],TABELA_PRODUÇÃO[[COD]:[SERVIÇOS]],3,FALSE),"")</f>
        <v/>
      </c>
      <c r="I717" s="28" t="str">
        <f>IFERROR(VLOOKUP(ACOMPANHAMENTO_05[[#This Row],[COD.S]],TABELA_PRODUÇÃO[[COD]:[UND.]],4,FALSE),"")</f>
        <v/>
      </c>
      <c r="J717" s="141"/>
      <c r="K717" s="58"/>
      <c r="L717" s="9"/>
      <c r="M71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1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1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17" s="140">
        <f>ACOMPANHAMENTO_05[[#This Row],[QUANT]]</f>
        <v>0</v>
      </c>
    </row>
    <row r="718" spans="2:16" x14ac:dyDescent="0.25">
      <c r="B718" s="140" t="str">
        <f>IF(ACOMPANHAMENTO_05[[#This Row],[MAT]]="","",COUNTA($C$8:C718))</f>
        <v/>
      </c>
      <c r="C718" s="3"/>
      <c r="D718" s="28" t="str">
        <f>IFERROR(VLOOKUP(ACOMPANHAMENTO_05[[#This Row],[MAT]],FUNCIONARIOS[],3,FALSE),"")</f>
        <v/>
      </c>
      <c r="E718" s="28" t="str">
        <f>IFERROR(VLOOKUP(ACOMPANHAMENTO_05[[#This Row],[MAT]],FUNCIONARIOS[],4,FALSE),"")</f>
        <v/>
      </c>
      <c r="F718" s="8"/>
      <c r="G718" s="7"/>
      <c r="H718" s="28" t="str">
        <f>IFERROR(VLOOKUP(ACOMPANHAMENTO_05[[#This Row],[COD.S]],TABELA_PRODUÇÃO[[COD]:[SERVIÇOS]],3,FALSE),"")</f>
        <v/>
      </c>
      <c r="I718" s="28" t="str">
        <f>IFERROR(VLOOKUP(ACOMPANHAMENTO_05[[#This Row],[COD.S]],TABELA_PRODUÇÃO[[COD]:[UND.]],4,FALSE),"")</f>
        <v/>
      </c>
      <c r="J718" s="141"/>
      <c r="K718" s="58"/>
      <c r="L718" s="9"/>
      <c r="M71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1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1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18" s="140">
        <f>ACOMPANHAMENTO_05[[#This Row],[QUANT]]</f>
        <v>0</v>
      </c>
    </row>
    <row r="719" spans="2:16" x14ac:dyDescent="0.25">
      <c r="B719" s="140" t="str">
        <f>IF(ACOMPANHAMENTO_05[[#This Row],[MAT]]="","",COUNTA($C$8:C719))</f>
        <v/>
      </c>
      <c r="C719" s="3"/>
      <c r="D719" s="28" t="str">
        <f>IFERROR(VLOOKUP(ACOMPANHAMENTO_05[[#This Row],[MAT]],FUNCIONARIOS[],3,FALSE),"")</f>
        <v/>
      </c>
      <c r="E719" s="28" t="str">
        <f>IFERROR(VLOOKUP(ACOMPANHAMENTO_05[[#This Row],[MAT]],FUNCIONARIOS[],4,FALSE),"")</f>
        <v/>
      </c>
      <c r="F719" s="8"/>
      <c r="G719" s="7"/>
      <c r="H719" s="28" t="str">
        <f>IFERROR(VLOOKUP(ACOMPANHAMENTO_05[[#This Row],[COD.S]],TABELA_PRODUÇÃO[[COD]:[SERVIÇOS]],3,FALSE),"")</f>
        <v/>
      </c>
      <c r="I719" s="28" t="str">
        <f>IFERROR(VLOOKUP(ACOMPANHAMENTO_05[[#This Row],[COD.S]],TABELA_PRODUÇÃO[[COD]:[UND.]],4,FALSE),"")</f>
        <v/>
      </c>
      <c r="J719" s="141"/>
      <c r="K719" s="58"/>
      <c r="L719" s="9"/>
      <c r="M71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1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1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19" s="140">
        <f>ACOMPANHAMENTO_05[[#This Row],[QUANT]]</f>
        <v>0</v>
      </c>
    </row>
    <row r="720" spans="2:16" x14ac:dyDescent="0.25">
      <c r="B720" s="140" t="str">
        <f>IF(ACOMPANHAMENTO_05[[#This Row],[MAT]]="","",COUNTA($C$8:C720))</f>
        <v/>
      </c>
      <c r="C720" s="3"/>
      <c r="D720" s="28" t="str">
        <f>IFERROR(VLOOKUP(ACOMPANHAMENTO_05[[#This Row],[MAT]],FUNCIONARIOS[],3,FALSE),"")</f>
        <v/>
      </c>
      <c r="E720" s="28" t="str">
        <f>IFERROR(VLOOKUP(ACOMPANHAMENTO_05[[#This Row],[MAT]],FUNCIONARIOS[],4,FALSE),"")</f>
        <v/>
      </c>
      <c r="F720" s="8"/>
      <c r="G720" s="7"/>
      <c r="H720" s="28" t="str">
        <f>IFERROR(VLOOKUP(ACOMPANHAMENTO_05[[#This Row],[COD.S]],TABELA_PRODUÇÃO[[COD]:[SERVIÇOS]],3,FALSE),"")</f>
        <v/>
      </c>
      <c r="I720" s="28" t="str">
        <f>IFERROR(VLOOKUP(ACOMPANHAMENTO_05[[#This Row],[COD.S]],TABELA_PRODUÇÃO[[COD]:[UND.]],4,FALSE),"")</f>
        <v/>
      </c>
      <c r="J720" s="141"/>
      <c r="K720" s="58"/>
      <c r="L720" s="9"/>
      <c r="M72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2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2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20" s="140">
        <f>ACOMPANHAMENTO_05[[#This Row],[QUANT]]</f>
        <v>0</v>
      </c>
    </row>
    <row r="721" spans="2:16" x14ac:dyDescent="0.25">
      <c r="B721" s="140" t="str">
        <f>IF(ACOMPANHAMENTO_05[[#This Row],[MAT]]="","",COUNTA($C$8:C721))</f>
        <v/>
      </c>
      <c r="C721" s="3"/>
      <c r="D721" s="28" t="str">
        <f>IFERROR(VLOOKUP(ACOMPANHAMENTO_05[[#This Row],[MAT]],FUNCIONARIOS[],3,FALSE),"")</f>
        <v/>
      </c>
      <c r="E721" s="28" t="str">
        <f>IFERROR(VLOOKUP(ACOMPANHAMENTO_05[[#This Row],[MAT]],FUNCIONARIOS[],4,FALSE),"")</f>
        <v/>
      </c>
      <c r="F721" s="8"/>
      <c r="G721" s="7"/>
      <c r="H721" s="28" t="str">
        <f>IFERROR(VLOOKUP(ACOMPANHAMENTO_05[[#This Row],[COD.S]],TABELA_PRODUÇÃO[[COD]:[SERVIÇOS]],3,FALSE),"")</f>
        <v/>
      </c>
      <c r="I721" s="28" t="str">
        <f>IFERROR(VLOOKUP(ACOMPANHAMENTO_05[[#This Row],[COD.S]],TABELA_PRODUÇÃO[[COD]:[UND.]],4,FALSE),"")</f>
        <v/>
      </c>
      <c r="J721" s="141"/>
      <c r="K721" s="58"/>
      <c r="L721" s="9"/>
      <c r="M72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2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2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21" s="140">
        <f>ACOMPANHAMENTO_05[[#This Row],[QUANT]]</f>
        <v>0</v>
      </c>
    </row>
    <row r="722" spans="2:16" x14ac:dyDescent="0.25">
      <c r="B722" s="140" t="str">
        <f>IF(ACOMPANHAMENTO_05[[#This Row],[MAT]]="","",COUNTA($C$8:C722))</f>
        <v/>
      </c>
      <c r="C722" s="3"/>
      <c r="D722" s="28" t="str">
        <f>IFERROR(VLOOKUP(ACOMPANHAMENTO_05[[#This Row],[MAT]],FUNCIONARIOS[],3,FALSE),"")</f>
        <v/>
      </c>
      <c r="E722" s="28" t="str">
        <f>IFERROR(VLOOKUP(ACOMPANHAMENTO_05[[#This Row],[MAT]],FUNCIONARIOS[],4,FALSE),"")</f>
        <v/>
      </c>
      <c r="F722" s="8"/>
      <c r="G722" s="7"/>
      <c r="H722" s="28" t="str">
        <f>IFERROR(VLOOKUP(ACOMPANHAMENTO_05[[#This Row],[COD.S]],TABELA_PRODUÇÃO[[COD]:[SERVIÇOS]],3,FALSE),"")</f>
        <v/>
      </c>
      <c r="I722" s="28" t="str">
        <f>IFERROR(VLOOKUP(ACOMPANHAMENTO_05[[#This Row],[COD.S]],TABELA_PRODUÇÃO[[COD]:[UND.]],4,FALSE),"")</f>
        <v/>
      </c>
      <c r="J722" s="141"/>
      <c r="K722" s="58"/>
      <c r="L722" s="9"/>
      <c r="M72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2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2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22" s="140">
        <f>ACOMPANHAMENTO_05[[#This Row],[QUANT]]</f>
        <v>0</v>
      </c>
    </row>
    <row r="723" spans="2:16" x14ac:dyDescent="0.25">
      <c r="B723" s="140" t="str">
        <f>IF(ACOMPANHAMENTO_05[[#This Row],[MAT]]="","",COUNTA($C$8:C723))</f>
        <v/>
      </c>
      <c r="C723" s="3"/>
      <c r="D723" s="28" t="str">
        <f>IFERROR(VLOOKUP(ACOMPANHAMENTO_05[[#This Row],[MAT]],FUNCIONARIOS[],3,FALSE),"")</f>
        <v/>
      </c>
      <c r="E723" s="28" t="str">
        <f>IFERROR(VLOOKUP(ACOMPANHAMENTO_05[[#This Row],[MAT]],FUNCIONARIOS[],4,FALSE),"")</f>
        <v/>
      </c>
      <c r="F723" s="8"/>
      <c r="G723" s="7"/>
      <c r="H723" s="28" t="str">
        <f>IFERROR(VLOOKUP(ACOMPANHAMENTO_05[[#This Row],[COD.S]],TABELA_PRODUÇÃO[[COD]:[SERVIÇOS]],3,FALSE),"")</f>
        <v/>
      </c>
      <c r="I723" s="28" t="str">
        <f>IFERROR(VLOOKUP(ACOMPANHAMENTO_05[[#This Row],[COD.S]],TABELA_PRODUÇÃO[[COD]:[UND.]],4,FALSE),"")</f>
        <v/>
      </c>
      <c r="J723" s="141"/>
      <c r="K723" s="58"/>
      <c r="L723" s="9"/>
      <c r="M72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2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2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23" s="140">
        <f>ACOMPANHAMENTO_05[[#This Row],[QUANT]]</f>
        <v>0</v>
      </c>
    </row>
    <row r="724" spans="2:16" x14ac:dyDescent="0.25">
      <c r="B724" s="140" t="str">
        <f>IF(ACOMPANHAMENTO_05[[#This Row],[MAT]]="","",COUNTA($C$8:C724))</f>
        <v/>
      </c>
      <c r="C724" s="3"/>
      <c r="D724" s="28" t="str">
        <f>IFERROR(VLOOKUP(ACOMPANHAMENTO_05[[#This Row],[MAT]],FUNCIONARIOS[],3,FALSE),"")</f>
        <v/>
      </c>
      <c r="E724" s="28" t="str">
        <f>IFERROR(VLOOKUP(ACOMPANHAMENTO_05[[#This Row],[MAT]],FUNCIONARIOS[],4,FALSE),"")</f>
        <v/>
      </c>
      <c r="F724" s="8"/>
      <c r="G724" s="7"/>
      <c r="H724" s="28" t="str">
        <f>IFERROR(VLOOKUP(ACOMPANHAMENTO_05[[#This Row],[COD.S]],TABELA_PRODUÇÃO[[COD]:[SERVIÇOS]],3,FALSE),"")</f>
        <v/>
      </c>
      <c r="I724" s="28" t="str">
        <f>IFERROR(VLOOKUP(ACOMPANHAMENTO_05[[#This Row],[COD.S]],TABELA_PRODUÇÃO[[COD]:[UND.]],4,FALSE),"")</f>
        <v/>
      </c>
      <c r="J724" s="141"/>
      <c r="K724" s="58"/>
      <c r="L724" s="9"/>
      <c r="M72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2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2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24" s="140">
        <f>ACOMPANHAMENTO_05[[#This Row],[QUANT]]</f>
        <v>0</v>
      </c>
    </row>
    <row r="725" spans="2:16" x14ac:dyDescent="0.25">
      <c r="B725" s="140" t="str">
        <f>IF(ACOMPANHAMENTO_05[[#This Row],[MAT]]="","",COUNTA($C$8:C725))</f>
        <v/>
      </c>
      <c r="C725" s="3"/>
      <c r="D725" s="28" t="str">
        <f>IFERROR(VLOOKUP(ACOMPANHAMENTO_05[[#This Row],[MAT]],FUNCIONARIOS[],3,FALSE),"")</f>
        <v/>
      </c>
      <c r="E725" s="28" t="str">
        <f>IFERROR(VLOOKUP(ACOMPANHAMENTO_05[[#This Row],[MAT]],FUNCIONARIOS[],4,FALSE),"")</f>
        <v/>
      </c>
      <c r="F725" s="8"/>
      <c r="G725" s="7"/>
      <c r="H725" s="28" t="str">
        <f>IFERROR(VLOOKUP(ACOMPANHAMENTO_05[[#This Row],[COD.S]],TABELA_PRODUÇÃO[[COD]:[SERVIÇOS]],3,FALSE),"")</f>
        <v/>
      </c>
      <c r="I725" s="28" t="str">
        <f>IFERROR(VLOOKUP(ACOMPANHAMENTO_05[[#This Row],[COD.S]],TABELA_PRODUÇÃO[[COD]:[UND.]],4,FALSE),"")</f>
        <v/>
      </c>
      <c r="J725" s="141"/>
      <c r="K725" s="58"/>
      <c r="L725" s="9"/>
      <c r="M72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2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2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25" s="140">
        <f>ACOMPANHAMENTO_05[[#This Row],[QUANT]]</f>
        <v>0</v>
      </c>
    </row>
    <row r="726" spans="2:16" x14ac:dyDescent="0.25">
      <c r="B726" s="140" t="str">
        <f>IF(ACOMPANHAMENTO_05[[#This Row],[MAT]]="","",COUNTA($C$8:C726))</f>
        <v/>
      </c>
      <c r="C726" s="3"/>
      <c r="D726" s="28" t="str">
        <f>IFERROR(VLOOKUP(ACOMPANHAMENTO_05[[#This Row],[MAT]],FUNCIONARIOS[],3,FALSE),"")</f>
        <v/>
      </c>
      <c r="E726" s="28" t="str">
        <f>IFERROR(VLOOKUP(ACOMPANHAMENTO_05[[#This Row],[MAT]],FUNCIONARIOS[],4,FALSE),"")</f>
        <v/>
      </c>
      <c r="F726" s="8"/>
      <c r="G726" s="7"/>
      <c r="H726" s="28" t="str">
        <f>IFERROR(VLOOKUP(ACOMPANHAMENTO_05[[#This Row],[COD.S]],TABELA_PRODUÇÃO[[COD]:[SERVIÇOS]],3,FALSE),"")</f>
        <v/>
      </c>
      <c r="I726" s="28" t="str">
        <f>IFERROR(VLOOKUP(ACOMPANHAMENTO_05[[#This Row],[COD.S]],TABELA_PRODUÇÃO[[COD]:[UND.]],4,FALSE),"")</f>
        <v/>
      </c>
      <c r="J726" s="141"/>
      <c r="K726" s="58"/>
      <c r="L726" s="9"/>
      <c r="M72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2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2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26" s="140">
        <f>ACOMPANHAMENTO_05[[#This Row],[QUANT]]</f>
        <v>0</v>
      </c>
    </row>
    <row r="727" spans="2:16" x14ac:dyDescent="0.25">
      <c r="B727" s="140" t="str">
        <f>IF(ACOMPANHAMENTO_05[[#This Row],[MAT]]="","",COUNTA($C$8:C727))</f>
        <v/>
      </c>
      <c r="C727" s="3"/>
      <c r="D727" s="28" t="str">
        <f>IFERROR(VLOOKUP(ACOMPANHAMENTO_05[[#This Row],[MAT]],FUNCIONARIOS[],3,FALSE),"")</f>
        <v/>
      </c>
      <c r="E727" s="28" t="str">
        <f>IFERROR(VLOOKUP(ACOMPANHAMENTO_05[[#This Row],[MAT]],FUNCIONARIOS[],4,FALSE),"")</f>
        <v/>
      </c>
      <c r="F727" s="8"/>
      <c r="G727" s="7"/>
      <c r="H727" s="28" t="str">
        <f>IFERROR(VLOOKUP(ACOMPANHAMENTO_05[[#This Row],[COD.S]],TABELA_PRODUÇÃO[[COD]:[SERVIÇOS]],3,FALSE),"")</f>
        <v/>
      </c>
      <c r="I727" s="28" t="str">
        <f>IFERROR(VLOOKUP(ACOMPANHAMENTO_05[[#This Row],[COD.S]],TABELA_PRODUÇÃO[[COD]:[UND.]],4,FALSE),"")</f>
        <v/>
      </c>
      <c r="J727" s="141"/>
      <c r="K727" s="58"/>
      <c r="L727" s="9"/>
      <c r="M72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2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2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27" s="140">
        <f>ACOMPANHAMENTO_05[[#This Row],[QUANT]]</f>
        <v>0</v>
      </c>
    </row>
    <row r="728" spans="2:16" x14ac:dyDescent="0.25">
      <c r="B728" s="140" t="str">
        <f>IF(ACOMPANHAMENTO_05[[#This Row],[MAT]]="","",COUNTA($C$8:C728))</f>
        <v/>
      </c>
      <c r="C728" s="3"/>
      <c r="D728" s="28" t="str">
        <f>IFERROR(VLOOKUP(ACOMPANHAMENTO_05[[#This Row],[MAT]],FUNCIONARIOS[],3,FALSE),"")</f>
        <v/>
      </c>
      <c r="E728" s="28" t="str">
        <f>IFERROR(VLOOKUP(ACOMPANHAMENTO_05[[#This Row],[MAT]],FUNCIONARIOS[],4,FALSE),"")</f>
        <v/>
      </c>
      <c r="F728" s="8"/>
      <c r="G728" s="7"/>
      <c r="H728" s="28" t="str">
        <f>IFERROR(VLOOKUP(ACOMPANHAMENTO_05[[#This Row],[COD.S]],TABELA_PRODUÇÃO[[COD]:[SERVIÇOS]],3,FALSE),"")</f>
        <v/>
      </c>
      <c r="I728" s="28" t="str">
        <f>IFERROR(VLOOKUP(ACOMPANHAMENTO_05[[#This Row],[COD.S]],TABELA_PRODUÇÃO[[COD]:[UND.]],4,FALSE),"")</f>
        <v/>
      </c>
      <c r="J728" s="141"/>
      <c r="K728" s="58"/>
      <c r="L728" s="9"/>
      <c r="M72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2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2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28" s="140">
        <f>ACOMPANHAMENTO_05[[#This Row],[QUANT]]</f>
        <v>0</v>
      </c>
    </row>
    <row r="729" spans="2:16" x14ac:dyDescent="0.25">
      <c r="B729" s="140" t="str">
        <f>IF(ACOMPANHAMENTO_05[[#This Row],[MAT]]="","",COUNTA($C$8:C729))</f>
        <v/>
      </c>
      <c r="C729" s="3"/>
      <c r="D729" s="28" t="str">
        <f>IFERROR(VLOOKUP(ACOMPANHAMENTO_05[[#This Row],[MAT]],FUNCIONARIOS[],3,FALSE),"")</f>
        <v/>
      </c>
      <c r="E729" s="28" t="str">
        <f>IFERROR(VLOOKUP(ACOMPANHAMENTO_05[[#This Row],[MAT]],FUNCIONARIOS[],4,FALSE),"")</f>
        <v/>
      </c>
      <c r="F729" s="8"/>
      <c r="G729" s="7"/>
      <c r="H729" s="28" t="str">
        <f>IFERROR(VLOOKUP(ACOMPANHAMENTO_05[[#This Row],[COD.S]],TABELA_PRODUÇÃO[[COD]:[SERVIÇOS]],3,FALSE),"")</f>
        <v/>
      </c>
      <c r="I729" s="28" t="str">
        <f>IFERROR(VLOOKUP(ACOMPANHAMENTO_05[[#This Row],[COD.S]],TABELA_PRODUÇÃO[[COD]:[UND.]],4,FALSE),"")</f>
        <v/>
      </c>
      <c r="J729" s="141"/>
      <c r="K729" s="58"/>
      <c r="L729" s="9"/>
      <c r="M72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2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2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29" s="140">
        <f>ACOMPANHAMENTO_05[[#This Row],[QUANT]]</f>
        <v>0</v>
      </c>
    </row>
    <row r="730" spans="2:16" x14ac:dyDescent="0.25">
      <c r="B730" s="140" t="str">
        <f>IF(ACOMPANHAMENTO_05[[#This Row],[MAT]]="","",COUNTA($C$8:C730))</f>
        <v/>
      </c>
      <c r="C730" s="3"/>
      <c r="D730" s="28" t="str">
        <f>IFERROR(VLOOKUP(ACOMPANHAMENTO_05[[#This Row],[MAT]],FUNCIONARIOS[],3,FALSE),"")</f>
        <v/>
      </c>
      <c r="E730" s="28" t="str">
        <f>IFERROR(VLOOKUP(ACOMPANHAMENTO_05[[#This Row],[MAT]],FUNCIONARIOS[],4,FALSE),"")</f>
        <v/>
      </c>
      <c r="F730" s="8"/>
      <c r="G730" s="7"/>
      <c r="H730" s="28" t="str">
        <f>IFERROR(VLOOKUP(ACOMPANHAMENTO_05[[#This Row],[COD.S]],TABELA_PRODUÇÃO[[COD]:[SERVIÇOS]],3,FALSE),"")</f>
        <v/>
      </c>
      <c r="I730" s="28" t="str">
        <f>IFERROR(VLOOKUP(ACOMPANHAMENTO_05[[#This Row],[COD.S]],TABELA_PRODUÇÃO[[COD]:[UND.]],4,FALSE),"")</f>
        <v/>
      </c>
      <c r="J730" s="141"/>
      <c r="K730" s="58"/>
      <c r="L730" s="9"/>
      <c r="M73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3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3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30" s="140">
        <f>ACOMPANHAMENTO_05[[#This Row],[QUANT]]</f>
        <v>0</v>
      </c>
    </row>
    <row r="731" spans="2:16" x14ac:dyDescent="0.25">
      <c r="B731" s="140" t="str">
        <f>IF(ACOMPANHAMENTO_05[[#This Row],[MAT]]="","",COUNTA($C$8:C731))</f>
        <v/>
      </c>
      <c r="C731" s="3"/>
      <c r="D731" s="28" t="str">
        <f>IFERROR(VLOOKUP(ACOMPANHAMENTO_05[[#This Row],[MAT]],FUNCIONARIOS[],3,FALSE),"")</f>
        <v/>
      </c>
      <c r="E731" s="28" t="str">
        <f>IFERROR(VLOOKUP(ACOMPANHAMENTO_05[[#This Row],[MAT]],FUNCIONARIOS[],4,FALSE),"")</f>
        <v/>
      </c>
      <c r="F731" s="8"/>
      <c r="G731" s="7"/>
      <c r="H731" s="28" t="str">
        <f>IFERROR(VLOOKUP(ACOMPANHAMENTO_05[[#This Row],[COD.S]],TABELA_PRODUÇÃO[[COD]:[SERVIÇOS]],3,FALSE),"")</f>
        <v/>
      </c>
      <c r="I731" s="28" t="str">
        <f>IFERROR(VLOOKUP(ACOMPANHAMENTO_05[[#This Row],[COD.S]],TABELA_PRODUÇÃO[[COD]:[UND.]],4,FALSE),"")</f>
        <v/>
      </c>
      <c r="J731" s="141"/>
      <c r="K731" s="58"/>
      <c r="L731" s="9"/>
      <c r="M73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3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3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31" s="140">
        <f>ACOMPANHAMENTO_05[[#This Row],[QUANT]]</f>
        <v>0</v>
      </c>
    </row>
    <row r="732" spans="2:16" x14ac:dyDescent="0.25">
      <c r="B732" s="140" t="str">
        <f>IF(ACOMPANHAMENTO_05[[#This Row],[MAT]]="","",COUNTA($C$8:C732))</f>
        <v/>
      </c>
      <c r="C732" s="3"/>
      <c r="D732" s="28" t="str">
        <f>IFERROR(VLOOKUP(ACOMPANHAMENTO_05[[#This Row],[MAT]],FUNCIONARIOS[],3,FALSE),"")</f>
        <v/>
      </c>
      <c r="E732" s="28" t="str">
        <f>IFERROR(VLOOKUP(ACOMPANHAMENTO_05[[#This Row],[MAT]],FUNCIONARIOS[],4,FALSE),"")</f>
        <v/>
      </c>
      <c r="F732" s="8"/>
      <c r="G732" s="7"/>
      <c r="H732" s="28" t="str">
        <f>IFERROR(VLOOKUP(ACOMPANHAMENTO_05[[#This Row],[COD.S]],TABELA_PRODUÇÃO[[COD]:[SERVIÇOS]],3,FALSE),"")</f>
        <v/>
      </c>
      <c r="I732" s="28" t="str">
        <f>IFERROR(VLOOKUP(ACOMPANHAMENTO_05[[#This Row],[COD.S]],TABELA_PRODUÇÃO[[COD]:[UND.]],4,FALSE),"")</f>
        <v/>
      </c>
      <c r="J732" s="141"/>
      <c r="K732" s="58"/>
      <c r="L732" s="9"/>
      <c r="M73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3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3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32" s="140">
        <f>ACOMPANHAMENTO_05[[#This Row],[QUANT]]</f>
        <v>0</v>
      </c>
    </row>
    <row r="733" spans="2:16" x14ac:dyDescent="0.25">
      <c r="B733" s="140" t="str">
        <f>IF(ACOMPANHAMENTO_05[[#This Row],[MAT]]="","",COUNTA($C$8:C733))</f>
        <v/>
      </c>
      <c r="C733" s="3"/>
      <c r="D733" s="28" t="str">
        <f>IFERROR(VLOOKUP(ACOMPANHAMENTO_05[[#This Row],[MAT]],FUNCIONARIOS[],3,FALSE),"")</f>
        <v/>
      </c>
      <c r="E733" s="28" t="str">
        <f>IFERROR(VLOOKUP(ACOMPANHAMENTO_05[[#This Row],[MAT]],FUNCIONARIOS[],4,FALSE),"")</f>
        <v/>
      </c>
      <c r="F733" s="8"/>
      <c r="G733" s="7"/>
      <c r="H733" s="28" t="str">
        <f>IFERROR(VLOOKUP(ACOMPANHAMENTO_05[[#This Row],[COD.S]],TABELA_PRODUÇÃO[[COD]:[SERVIÇOS]],3,FALSE),"")</f>
        <v/>
      </c>
      <c r="I733" s="28" t="str">
        <f>IFERROR(VLOOKUP(ACOMPANHAMENTO_05[[#This Row],[COD.S]],TABELA_PRODUÇÃO[[COD]:[UND.]],4,FALSE),"")</f>
        <v/>
      </c>
      <c r="J733" s="141"/>
      <c r="K733" s="58"/>
      <c r="L733" s="9"/>
      <c r="M73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3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3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33" s="140">
        <f>ACOMPANHAMENTO_05[[#This Row],[QUANT]]</f>
        <v>0</v>
      </c>
    </row>
    <row r="734" spans="2:16" x14ac:dyDescent="0.25">
      <c r="B734" s="140" t="str">
        <f>IF(ACOMPANHAMENTO_05[[#This Row],[MAT]]="","",COUNTA($C$8:C734))</f>
        <v/>
      </c>
      <c r="C734" s="3"/>
      <c r="D734" s="28" t="str">
        <f>IFERROR(VLOOKUP(ACOMPANHAMENTO_05[[#This Row],[MAT]],FUNCIONARIOS[],3,FALSE),"")</f>
        <v/>
      </c>
      <c r="E734" s="28" t="str">
        <f>IFERROR(VLOOKUP(ACOMPANHAMENTO_05[[#This Row],[MAT]],FUNCIONARIOS[],4,FALSE),"")</f>
        <v/>
      </c>
      <c r="F734" s="8"/>
      <c r="G734" s="7"/>
      <c r="H734" s="28" t="str">
        <f>IFERROR(VLOOKUP(ACOMPANHAMENTO_05[[#This Row],[COD.S]],TABELA_PRODUÇÃO[[COD]:[SERVIÇOS]],3,FALSE),"")</f>
        <v/>
      </c>
      <c r="I734" s="28" t="str">
        <f>IFERROR(VLOOKUP(ACOMPANHAMENTO_05[[#This Row],[COD.S]],TABELA_PRODUÇÃO[[COD]:[UND.]],4,FALSE),"")</f>
        <v/>
      </c>
      <c r="J734" s="141"/>
      <c r="K734" s="58"/>
      <c r="L734" s="9"/>
      <c r="M73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3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3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34" s="140">
        <f>ACOMPANHAMENTO_05[[#This Row],[QUANT]]</f>
        <v>0</v>
      </c>
    </row>
    <row r="735" spans="2:16" x14ac:dyDescent="0.25">
      <c r="B735" s="140" t="str">
        <f>IF(ACOMPANHAMENTO_05[[#This Row],[MAT]]="","",COUNTA($C$8:C735))</f>
        <v/>
      </c>
      <c r="C735" s="3"/>
      <c r="D735" s="28" t="str">
        <f>IFERROR(VLOOKUP(ACOMPANHAMENTO_05[[#This Row],[MAT]],FUNCIONARIOS[],3,FALSE),"")</f>
        <v/>
      </c>
      <c r="E735" s="28" t="str">
        <f>IFERROR(VLOOKUP(ACOMPANHAMENTO_05[[#This Row],[MAT]],FUNCIONARIOS[],4,FALSE),"")</f>
        <v/>
      </c>
      <c r="F735" s="8"/>
      <c r="G735" s="7"/>
      <c r="H735" s="28" t="str">
        <f>IFERROR(VLOOKUP(ACOMPANHAMENTO_05[[#This Row],[COD.S]],TABELA_PRODUÇÃO[[COD]:[SERVIÇOS]],3,FALSE),"")</f>
        <v/>
      </c>
      <c r="I735" s="28" t="str">
        <f>IFERROR(VLOOKUP(ACOMPANHAMENTO_05[[#This Row],[COD.S]],TABELA_PRODUÇÃO[[COD]:[UND.]],4,FALSE),"")</f>
        <v/>
      </c>
      <c r="J735" s="141"/>
      <c r="K735" s="58"/>
      <c r="L735" s="9"/>
      <c r="M73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3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3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35" s="140">
        <f>ACOMPANHAMENTO_05[[#This Row],[QUANT]]</f>
        <v>0</v>
      </c>
    </row>
    <row r="736" spans="2:16" x14ac:dyDescent="0.25">
      <c r="B736" s="140" t="str">
        <f>IF(ACOMPANHAMENTO_05[[#This Row],[MAT]]="","",COUNTA($C$8:C736))</f>
        <v/>
      </c>
      <c r="C736" s="3"/>
      <c r="D736" s="28" t="str">
        <f>IFERROR(VLOOKUP(ACOMPANHAMENTO_05[[#This Row],[MAT]],FUNCIONARIOS[],3,FALSE),"")</f>
        <v/>
      </c>
      <c r="E736" s="28" t="str">
        <f>IFERROR(VLOOKUP(ACOMPANHAMENTO_05[[#This Row],[MAT]],FUNCIONARIOS[],4,FALSE),"")</f>
        <v/>
      </c>
      <c r="F736" s="8"/>
      <c r="G736" s="7"/>
      <c r="H736" s="28" t="str">
        <f>IFERROR(VLOOKUP(ACOMPANHAMENTO_05[[#This Row],[COD.S]],TABELA_PRODUÇÃO[[COD]:[SERVIÇOS]],3,FALSE),"")</f>
        <v/>
      </c>
      <c r="I736" s="28" t="str">
        <f>IFERROR(VLOOKUP(ACOMPANHAMENTO_05[[#This Row],[COD.S]],TABELA_PRODUÇÃO[[COD]:[UND.]],4,FALSE),"")</f>
        <v/>
      </c>
      <c r="J736" s="141"/>
      <c r="K736" s="58"/>
      <c r="L736" s="9"/>
      <c r="M73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3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3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36" s="140">
        <f>ACOMPANHAMENTO_05[[#This Row],[QUANT]]</f>
        <v>0</v>
      </c>
    </row>
    <row r="737" spans="2:16" x14ac:dyDescent="0.25">
      <c r="B737" s="140" t="str">
        <f>IF(ACOMPANHAMENTO_05[[#This Row],[MAT]]="","",COUNTA($C$8:C737))</f>
        <v/>
      </c>
      <c r="C737" s="3"/>
      <c r="D737" s="28" t="str">
        <f>IFERROR(VLOOKUP(ACOMPANHAMENTO_05[[#This Row],[MAT]],FUNCIONARIOS[],3,FALSE),"")</f>
        <v/>
      </c>
      <c r="E737" s="28" t="str">
        <f>IFERROR(VLOOKUP(ACOMPANHAMENTO_05[[#This Row],[MAT]],FUNCIONARIOS[],4,FALSE),"")</f>
        <v/>
      </c>
      <c r="F737" s="8"/>
      <c r="G737" s="7"/>
      <c r="H737" s="28" t="str">
        <f>IFERROR(VLOOKUP(ACOMPANHAMENTO_05[[#This Row],[COD.S]],TABELA_PRODUÇÃO[[COD]:[SERVIÇOS]],3,FALSE),"")</f>
        <v/>
      </c>
      <c r="I737" s="28" t="str">
        <f>IFERROR(VLOOKUP(ACOMPANHAMENTO_05[[#This Row],[COD.S]],TABELA_PRODUÇÃO[[COD]:[UND.]],4,FALSE),"")</f>
        <v/>
      </c>
      <c r="J737" s="141"/>
      <c r="K737" s="58"/>
      <c r="L737" s="9"/>
      <c r="M73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3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3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37" s="140">
        <f>ACOMPANHAMENTO_05[[#This Row],[QUANT]]</f>
        <v>0</v>
      </c>
    </row>
    <row r="738" spans="2:16" x14ac:dyDescent="0.25">
      <c r="B738" s="140" t="str">
        <f>IF(ACOMPANHAMENTO_05[[#This Row],[MAT]]="","",COUNTA($C$8:C738))</f>
        <v/>
      </c>
      <c r="C738" s="3"/>
      <c r="D738" s="28" t="str">
        <f>IFERROR(VLOOKUP(ACOMPANHAMENTO_05[[#This Row],[MAT]],FUNCIONARIOS[],3,FALSE),"")</f>
        <v/>
      </c>
      <c r="E738" s="28" t="str">
        <f>IFERROR(VLOOKUP(ACOMPANHAMENTO_05[[#This Row],[MAT]],FUNCIONARIOS[],4,FALSE),"")</f>
        <v/>
      </c>
      <c r="F738" s="8"/>
      <c r="G738" s="7"/>
      <c r="H738" s="28" t="str">
        <f>IFERROR(VLOOKUP(ACOMPANHAMENTO_05[[#This Row],[COD.S]],TABELA_PRODUÇÃO[[COD]:[SERVIÇOS]],3,FALSE),"")</f>
        <v/>
      </c>
      <c r="I738" s="28" t="str">
        <f>IFERROR(VLOOKUP(ACOMPANHAMENTO_05[[#This Row],[COD.S]],TABELA_PRODUÇÃO[[COD]:[UND.]],4,FALSE),"")</f>
        <v/>
      </c>
      <c r="J738" s="141"/>
      <c r="K738" s="58"/>
      <c r="L738" s="9"/>
      <c r="M73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3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3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38" s="140">
        <f>ACOMPANHAMENTO_05[[#This Row],[QUANT]]</f>
        <v>0</v>
      </c>
    </row>
    <row r="739" spans="2:16" x14ac:dyDescent="0.25">
      <c r="B739" s="140" t="str">
        <f>IF(ACOMPANHAMENTO_05[[#This Row],[MAT]]="","",COUNTA($C$8:C739))</f>
        <v/>
      </c>
      <c r="C739" s="3"/>
      <c r="D739" s="28" t="str">
        <f>IFERROR(VLOOKUP(ACOMPANHAMENTO_05[[#This Row],[MAT]],FUNCIONARIOS[],3,FALSE),"")</f>
        <v/>
      </c>
      <c r="E739" s="28" t="str">
        <f>IFERROR(VLOOKUP(ACOMPANHAMENTO_05[[#This Row],[MAT]],FUNCIONARIOS[],4,FALSE),"")</f>
        <v/>
      </c>
      <c r="F739" s="8"/>
      <c r="G739" s="7"/>
      <c r="H739" s="28" t="str">
        <f>IFERROR(VLOOKUP(ACOMPANHAMENTO_05[[#This Row],[COD.S]],TABELA_PRODUÇÃO[[COD]:[SERVIÇOS]],3,FALSE),"")</f>
        <v/>
      </c>
      <c r="I739" s="28" t="str">
        <f>IFERROR(VLOOKUP(ACOMPANHAMENTO_05[[#This Row],[COD.S]],TABELA_PRODUÇÃO[[COD]:[UND.]],4,FALSE),"")</f>
        <v/>
      </c>
      <c r="J739" s="141"/>
      <c r="K739" s="58"/>
      <c r="L739" s="9"/>
      <c r="M73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3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3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39" s="140">
        <f>ACOMPANHAMENTO_05[[#This Row],[QUANT]]</f>
        <v>0</v>
      </c>
    </row>
    <row r="740" spans="2:16" x14ac:dyDescent="0.25">
      <c r="B740" s="140" t="str">
        <f>IF(ACOMPANHAMENTO_05[[#This Row],[MAT]]="","",COUNTA($C$8:C740))</f>
        <v/>
      </c>
      <c r="C740" s="3"/>
      <c r="D740" s="28" t="str">
        <f>IFERROR(VLOOKUP(ACOMPANHAMENTO_05[[#This Row],[MAT]],FUNCIONARIOS[],3,FALSE),"")</f>
        <v/>
      </c>
      <c r="E740" s="28" t="str">
        <f>IFERROR(VLOOKUP(ACOMPANHAMENTO_05[[#This Row],[MAT]],FUNCIONARIOS[],4,FALSE),"")</f>
        <v/>
      </c>
      <c r="F740" s="8"/>
      <c r="G740" s="7"/>
      <c r="H740" s="28" t="str">
        <f>IFERROR(VLOOKUP(ACOMPANHAMENTO_05[[#This Row],[COD.S]],TABELA_PRODUÇÃO[[COD]:[SERVIÇOS]],3,FALSE),"")</f>
        <v/>
      </c>
      <c r="I740" s="28" t="str">
        <f>IFERROR(VLOOKUP(ACOMPANHAMENTO_05[[#This Row],[COD.S]],TABELA_PRODUÇÃO[[COD]:[UND.]],4,FALSE),"")</f>
        <v/>
      </c>
      <c r="J740" s="141"/>
      <c r="K740" s="58"/>
      <c r="L740" s="9"/>
      <c r="M74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4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4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40" s="140">
        <f>ACOMPANHAMENTO_05[[#This Row],[QUANT]]</f>
        <v>0</v>
      </c>
    </row>
    <row r="741" spans="2:16" x14ac:dyDescent="0.25">
      <c r="B741" s="140" t="str">
        <f>IF(ACOMPANHAMENTO_05[[#This Row],[MAT]]="","",COUNTA($C$8:C741))</f>
        <v/>
      </c>
      <c r="C741" s="3"/>
      <c r="D741" s="28" t="str">
        <f>IFERROR(VLOOKUP(ACOMPANHAMENTO_05[[#This Row],[MAT]],FUNCIONARIOS[],3,FALSE),"")</f>
        <v/>
      </c>
      <c r="E741" s="28" t="str">
        <f>IFERROR(VLOOKUP(ACOMPANHAMENTO_05[[#This Row],[MAT]],FUNCIONARIOS[],4,FALSE),"")</f>
        <v/>
      </c>
      <c r="F741" s="8"/>
      <c r="G741" s="7"/>
      <c r="H741" s="28" t="str">
        <f>IFERROR(VLOOKUP(ACOMPANHAMENTO_05[[#This Row],[COD.S]],TABELA_PRODUÇÃO[[COD]:[SERVIÇOS]],3,FALSE),"")</f>
        <v/>
      </c>
      <c r="I741" s="28" t="str">
        <f>IFERROR(VLOOKUP(ACOMPANHAMENTO_05[[#This Row],[COD.S]],TABELA_PRODUÇÃO[[COD]:[UND.]],4,FALSE),"")</f>
        <v/>
      </c>
      <c r="J741" s="141"/>
      <c r="K741" s="58"/>
      <c r="L741" s="9"/>
      <c r="M74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4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4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41" s="140">
        <f>ACOMPANHAMENTO_05[[#This Row],[QUANT]]</f>
        <v>0</v>
      </c>
    </row>
    <row r="742" spans="2:16" x14ac:dyDescent="0.25">
      <c r="B742" s="140" t="str">
        <f>IF(ACOMPANHAMENTO_05[[#This Row],[MAT]]="","",COUNTA($C$8:C742))</f>
        <v/>
      </c>
      <c r="C742" s="3"/>
      <c r="D742" s="28" t="str">
        <f>IFERROR(VLOOKUP(ACOMPANHAMENTO_05[[#This Row],[MAT]],FUNCIONARIOS[],3,FALSE),"")</f>
        <v/>
      </c>
      <c r="E742" s="28" t="str">
        <f>IFERROR(VLOOKUP(ACOMPANHAMENTO_05[[#This Row],[MAT]],FUNCIONARIOS[],4,FALSE),"")</f>
        <v/>
      </c>
      <c r="F742" s="8"/>
      <c r="G742" s="7"/>
      <c r="H742" s="28" t="str">
        <f>IFERROR(VLOOKUP(ACOMPANHAMENTO_05[[#This Row],[COD.S]],TABELA_PRODUÇÃO[[COD]:[SERVIÇOS]],3,FALSE),"")</f>
        <v/>
      </c>
      <c r="I742" s="28" t="str">
        <f>IFERROR(VLOOKUP(ACOMPANHAMENTO_05[[#This Row],[COD.S]],TABELA_PRODUÇÃO[[COD]:[UND.]],4,FALSE),"")</f>
        <v/>
      </c>
      <c r="J742" s="141"/>
      <c r="K742" s="58"/>
      <c r="L742" s="9"/>
      <c r="M74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4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4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42" s="140">
        <f>ACOMPANHAMENTO_05[[#This Row],[QUANT]]</f>
        <v>0</v>
      </c>
    </row>
    <row r="743" spans="2:16" x14ac:dyDescent="0.25">
      <c r="B743" s="140" t="str">
        <f>IF(ACOMPANHAMENTO_05[[#This Row],[MAT]]="","",COUNTA($C$8:C743))</f>
        <v/>
      </c>
      <c r="C743" s="3"/>
      <c r="D743" s="28" t="str">
        <f>IFERROR(VLOOKUP(ACOMPANHAMENTO_05[[#This Row],[MAT]],FUNCIONARIOS[],3,FALSE),"")</f>
        <v/>
      </c>
      <c r="E743" s="28" t="str">
        <f>IFERROR(VLOOKUP(ACOMPANHAMENTO_05[[#This Row],[MAT]],FUNCIONARIOS[],4,FALSE),"")</f>
        <v/>
      </c>
      <c r="F743" s="8"/>
      <c r="G743" s="7"/>
      <c r="H743" s="28" t="str">
        <f>IFERROR(VLOOKUP(ACOMPANHAMENTO_05[[#This Row],[COD.S]],TABELA_PRODUÇÃO[[COD]:[SERVIÇOS]],3,FALSE),"")</f>
        <v/>
      </c>
      <c r="I743" s="28" t="str">
        <f>IFERROR(VLOOKUP(ACOMPANHAMENTO_05[[#This Row],[COD.S]],TABELA_PRODUÇÃO[[COD]:[UND.]],4,FALSE),"")</f>
        <v/>
      </c>
      <c r="J743" s="141"/>
      <c r="K743" s="58"/>
      <c r="L743" s="9"/>
      <c r="M74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4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4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43" s="140">
        <f>ACOMPANHAMENTO_05[[#This Row],[QUANT]]</f>
        <v>0</v>
      </c>
    </row>
    <row r="744" spans="2:16" x14ac:dyDescent="0.25">
      <c r="B744" s="140" t="str">
        <f>IF(ACOMPANHAMENTO_05[[#This Row],[MAT]]="","",COUNTA($C$8:C744))</f>
        <v/>
      </c>
      <c r="C744" s="3"/>
      <c r="D744" s="28" t="str">
        <f>IFERROR(VLOOKUP(ACOMPANHAMENTO_05[[#This Row],[MAT]],FUNCIONARIOS[],3,FALSE),"")</f>
        <v/>
      </c>
      <c r="E744" s="28" t="str">
        <f>IFERROR(VLOOKUP(ACOMPANHAMENTO_05[[#This Row],[MAT]],FUNCIONARIOS[],4,FALSE),"")</f>
        <v/>
      </c>
      <c r="F744" s="8"/>
      <c r="G744" s="7"/>
      <c r="H744" s="28" t="str">
        <f>IFERROR(VLOOKUP(ACOMPANHAMENTO_05[[#This Row],[COD.S]],TABELA_PRODUÇÃO[[COD]:[SERVIÇOS]],3,FALSE),"")</f>
        <v/>
      </c>
      <c r="I744" s="28" t="str">
        <f>IFERROR(VLOOKUP(ACOMPANHAMENTO_05[[#This Row],[COD.S]],TABELA_PRODUÇÃO[[COD]:[UND.]],4,FALSE),"")</f>
        <v/>
      </c>
      <c r="J744" s="141"/>
      <c r="K744" s="58"/>
      <c r="L744" s="9"/>
      <c r="M74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4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4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44" s="140">
        <f>ACOMPANHAMENTO_05[[#This Row],[QUANT]]</f>
        <v>0</v>
      </c>
    </row>
    <row r="745" spans="2:16" x14ac:dyDescent="0.25">
      <c r="B745" s="140" t="str">
        <f>IF(ACOMPANHAMENTO_05[[#This Row],[MAT]]="","",COUNTA($C$8:C745))</f>
        <v/>
      </c>
      <c r="C745" s="3"/>
      <c r="D745" s="28" t="str">
        <f>IFERROR(VLOOKUP(ACOMPANHAMENTO_05[[#This Row],[MAT]],FUNCIONARIOS[],3,FALSE),"")</f>
        <v/>
      </c>
      <c r="E745" s="28" t="str">
        <f>IFERROR(VLOOKUP(ACOMPANHAMENTO_05[[#This Row],[MAT]],FUNCIONARIOS[],4,FALSE),"")</f>
        <v/>
      </c>
      <c r="F745" s="8"/>
      <c r="G745" s="7"/>
      <c r="H745" s="28" t="str">
        <f>IFERROR(VLOOKUP(ACOMPANHAMENTO_05[[#This Row],[COD.S]],TABELA_PRODUÇÃO[[COD]:[SERVIÇOS]],3,FALSE),"")</f>
        <v/>
      </c>
      <c r="I745" s="28" t="str">
        <f>IFERROR(VLOOKUP(ACOMPANHAMENTO_05[[#This Row],[COD.S]],TABELA_PRODUÇÃO[[COD]:[UND.]],4,FALSE),"")</f>
        <v/>
      </c>
      <c r="J745" s="141"/>
      <c r="K745" s="58"/>
      <c r="L745" s="9"/>
      <c r="M74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4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4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45" s="140">
        <f>ACOMPANHAMENTO_05[[#This Row],[QUANT]]</f>
        <v>0</v>
      </c>
    </row>
    <row r="746" spans="2:16" x14ac:dyDescent="0.25">
      <c r="B746" s="140" t="str">
        <f>IF(ACOMPANHAMENTO_05[[#This Row],[MAT]]="","",COUNTA($C$8:C746))</f>
        <v/>
      </c>
      <c r="C746" s="3"/>
      <c r="D746" s="28" t="str">
        <f>IFERROR(VLOOKUP(ACOMPANHAMENTO_05[[#This Row],[MAT]],FUNCIONARIOS[],3,FALSE),"")</f>
        <v/>
      </c>
      <c r="E746" s="28" t="str">
        <f>IFERROR(VLOOKUP(ACOMPANHAMENTO_05[[#This Row],[MAT]],FUNCIONARIOS[],4,FALSE),"")</f>
        <v/>
      </c>
      <c r="F746" s="8"/>
      <c r="G746" s="7"/>
      <c r="H746" s="28" t="str">
        <f>IFERROR(VLOOKUP(ACOMPANHAMENTO_05[[#This Row],[COD.S]],TABELA_PRODUÇÃO[[COD]:[SERVIÇOS]],3,FALSE),"")</f>
        <v/>
      </c>
      <c r="I746" s="28" t="str">
        <f>IFERROR(VLOOKUP(ACOMPANHAMENTO_05[[#This Row],[COD.S]],TABELA_PRODUÇÃO[[COD]:[UND.]],4,FALSE),"")</f>
        <v/>
      </c>
      <c r="J746" s="141"/>
      <c r="K746" s="58"/>
      <c r="L746" s="9"/>
      <c r="M74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4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4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46" s="140">
        <f>ACOMPANHAMENTO_05[[#This Row],[QUANT]]</f>
        <v>0</v>
      </c>
    </row>
    <row r="747" spans="2:16" x14ac:dyDescent="0.25">
      <c r="B747" s="140" t="str">
        <f>IF(ACOMPANHAMENTO_05[[#This Row],[MAT]]="","",COUNTA($C$8:C747))</f>
        <v/>
      </c>
      <c r="C747" s="3"/>
      <c r="D747" s="28" t="str">
        <f>IFERROR(VLOOKUP(ACOMPANHAMENTO_05[[#This Row],[MAT]],FUNCIONARIOS[],3,FALSE),"")</f>
        <v/>
      </c>
      <c r="E747" s="28" t="str">
        <f>IFERROR(VLOOKUP(ACOMPANHAMENTO_05[[#This Row],[MAT]],FUNCIONARIOS[],4,FALSE),"")</f>
        <v/>
      </c>
      <c r="F747" s="8"/>
      <c r="G747" s="7"/>
      <c r="H747" s="28" t="str">
        <f>IFERROR(VLOOKUP(ACOMPANHAMENTO_05[[#This Row],[COD.S]],TABELA_PRODUÇÃO[[COD]:[SERVIÇOS]],3,FALSE),"")</f>
        <v/>
      </c>
      <c r="I747" s="28" t="str">
        <f>IFERROR(VLOOKUP(ACOMPANHAMENTO_05[[#This Row],[COD.S]],TABELA_PRODUÇÃO[[COD]:[UND.]],4,FALSE),"")</f>
        <v/>
      </c>
      <c r="J747" s="141"/>
      <c r="K747" s="58"/>
      <c r="L747" s="9"/>
      <c r="M74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4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4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47" s="140">
        <f>ACOMPANHAMENTO_05[[#This Row],[QUANT]]</f>
        <v>0</v>
      </c>
    </row>
    <row r="748" spans="2:16" x14ac:dyDescent="0.25">
      <c r="B748" s="140" t="str">
        <f>IF(ACOMPANHAMENTO_05[[#This Row],[MAT]]="","",COUNTA($C$8:C748))</f>
        <v/>
      </c>
      <c r="C748" s="3"/>
      <c r="D748" s="28" t="str">
        <f>IFERROR(VLOOKUP(ACOMPANHAMENTO_05[[#This Row],[MAT]],FUNCIONARIOS[],3,FALSE),"")</f>
        <v/>
      </c>
      <c r="E748" s="28" t="str">
        <f>IFERROR(VLOOKUP(ACOMPANHAMENTO_05[[#This Row],[MAT]],FUNCIONARIOS[],4,FALSE),"")</f>
        <v/>
      </c>
      <c r="F748" s="8"/>
      <c r="G748" s="7"/>
      <c r="H748" s="28" t="str">
        <f>IFERROR(VLOOKUP(ACOMPANHAMENTO_05[[#This Row],[COD.S]],TABELA_PRODUÇÃO[[COD]:[SERVIÇOS]],3,FALSE),"")</f>
        <v/>
      </c>
      <c r="I748" s="28" t="str">
        <f>IFERROR(VLOOKUP(ACOMPANHAMENTO_05[[#This Row],[COD.S]],TABELA_PRODUÇÃO[[COD]:[UND.]],4,FALSE),"")</f>
        <v/>
      </c>
      <c r="J748" s="141"/>
      <c r="K748" s="58"/>
      <c r="L748" s="9"/>
      <c r="M74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4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4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48" s="140">
        <f>ACOMPANHAMENTO_05[[#This Row],[QUANT]]</f>
        <v>0</v>
      </c>
    </row>
    <row r="749" spans="2:16" x14ac:dyDescent="0.25">
      <c r="B749" s="140" t="str">
        <f>IF(ACOMPANHAMENTO_05[[#This Row],[MAT]]="","",COUNTA($C$8:C749))</f>
        <v/>
      </c>
      <c r="C749" s="3"/>
      <c r="D749" s="28" t="str">
        <f>IFERROR(VLOOKUP(ACOMPANHAMENTO_05[[#This Row],[MAT]],FUNCIONARIOS[],3,FALSE),"")</f>
        <v/>
      </c>
      <c r="E749" s="28" t="str">
        <f>IFERROR(VLOOKUP(ACOMPANHAMENTO_05[[#This Row],[MAT]],FUNCIONARIOS[],4,FALSE),"")</f>
        <v/>
      </c>
      <c r="F749" s="8"/>
      <c r="G749" s="7"/>
      <c r="H749" s="28" t="str">
        <f>IFERROR(VLOOKUP(ACOMPANHAMENTO_05[[#This Row],[COD.S]],TABELA_PRODUÇÃO[[COD]:[SERVIÇOS]],3,FALSE),"")</f>
        <v/>
      </c>
      <c r="I749" s="28" t="str">
        <f>IFERROR(VLOOKUP(ACOMPANHAMENTO_05[[#This Row],[COD.S]],TABELA_PRODUÇÃO[[COD]:[UND.]],4,FALSE),"")</f>
        <v/>
      </c>
      <c r="J749" s="141"/>
      <c r="K749" s="58"/>
      <c r="L749" s="9"/>
      <c r="M74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4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4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49" s="140">
        <f>ACOMPANHAMENTO_05[[#This Row],[QUANT]]</f>
        <v>0</v>
      </c>
    </row>
    <row r="750" spans="2:16" x14ac:dyDescent="0.25">
      <c r="B750" s="140" t="str">
        <f>IF(ACOMPANHAMENTO_05[[#This Row],[MAT]]="","",COUNTA($C$8:C750))</f>
        <v/>
      </c>
      <c r="C750" s="3"/>
      <c r="D750" s="28" t="str">
        <f>IFERROR(VLOOKUP(ACOMPANHAMENTO_05[[#This Row],[MAT]],FUNCIONARIOS[],3,FALSE),"")</f>
        <v/>
      </c>
      <c r="E750" s="28" t="str">
        <f>IFERROR(VLOOKUP(ACOMPANHAMENTO_05[[#This Row],[MAT]],FUNCIONARIOS[],4,FALSE),"")</f>
        <v/>
      </c>
      <c r="F750" s="8"/>
      <c r="G750" s="7"/>
      <c r="H750" s="28" t="str">
        <f>IFERROR(VLOOKUP(ACOMPANHAMENTO_05[[#This Row],[COD.S]],TABELA_PRODUÇÃO[[COD]:[SERVIÇOS]],3,FALSE),"")</f>
        <v/>
      </c>
      <c r="I750" s="28" t="str">
        <f>IFERROR(VLOOKUP(ACOMPANHAMENTO_05[[#This Row],[COD.S]],TABELA_PRODUÇÃO[[COD]:[UND.]],4,FALSE),"")</f>
        <v/>
      </c>
      <c r="J750" s="141"/>
      <c r="K750" s="58"/>
      <c r="L750" s="9"/>
      <c r="M75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5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5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50" s="140">
        <f>ACOMPANHAMENTO_05[[#This Row],[QUANT]]</f>
        <v>0</v>
      </c>
    </row>
    <row r="751" spans="2:16" x14ac:dyDescent="0.25">
      <c r="B751" s="140" t="str">
        <f>IF(ACOMPANHAMENTO_05[[#This Row],[MAT]]="","",COUNTA($C$8:C751))</f>
        <v/>
      </c>
      <c r="C751" s="3"/>
      <c r="D751" s="28" t="str">
        <f>IFERROR(VLOOKUP(ACOMPANHAMENTO_05[[#This Row],[MAT]],FUNCIONARIOS[],3,FALSE),"")</f>
        <v/>
      </c>
      <c r="E751" s="28" t="str">
        <f>IFERROR(VLOOKUP(ACOMPANHAMENTO_05[[#This Row],[MAT]],FUNCIONARIOS[],4,FALSE),"")</f>
        <v/>
      </c>
      <c r="F751" s="8"/>
      <c r="G751" s="7"/>
      <c r="H751" s="28" t="str">
        <f>IFERROR(VLOOKUP(ACOMPANHAMENTO_05[[#This Row],[COD.S]],TABELA_PRODUÇÃO[[COD]:[SERVIÇOS]],3,FALSE),"")</f>
        <v/>
      </c>
      <c r="I751" s="28" t="str">
        <f>IFERROR(VLOOKUP(ACOMPANHAMENTO_05[[#This Row],[COD.S]],TABELA_PRODUÇÃO[[COD]:[UND.]],4,FALSE),"")</f>
        <v/>
      </c>
      <c r="J751" s="141"/>
      <c r="K751" s="58"/>
      <c r="L751" s="9"/>
      <c r="M75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5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5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51" s="140">
        <f>ACOMPANHAMENTO_05[[#This Row],[QUANT]]</f>
        <v>0</v>
      </c>
    </row>
    <row r="752" spans="2:16" x14ac:dyDescent="0.25">
      <c r="B752" s="140" t="str">
        <f>IF(ACOMPANHAMENTO_05[[#This Row],[MAT]]="","",COUNTA($C$8:C752))</f>
        <v/>
      </c>
      <c r="C752" s="3"/>
      <c r="D752" s="28" t="str">
        <f>IFERROR(VLOOKUP(ACOMPANHAMENTO_05[[#This Row],[MAT]],FUNCIONARIOS[],3,FALSE),"")</f>
        <v/>
      </c>
      <c r="E752" s="28" t="str">
        <f>IFERROR(VLOOKUP(ACOMPANHAMENTO_05[[#This Row],[MAT]],FUNCIONARIOS[],4,FALSE),"")</f>
        <v/>
      </c>
      <c r="F752" s="8"/>
      <c r="G752" s="7"/>
      <c r="H752" s="28" t="str">
        <f>IFERROR(VLOOKUP(ACOMPANHAMENTO_05[[#This Row],[COD.S]],TABELA_PRODUÇÃO[[COD]:[SERVIÇOS]],3,FALSE),"")</f>
        <v/>
      </c>
      <c r="I752" s="28" t="str">
        <f>IFERROR(VLOOKUP(ACOMPANHAMENTO_05[[#This Row],[COD.S]],TABELA_PRODUÇÃO[[COD]:[UND.]],4,FALSE),"")</f>
        <v/>
      </c>
      <c r="J752" s="141"/>
      <c r="K752" s="58"/>
      <c r="L752" s="9"/>
      <c r="M75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5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5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52" s="140">
        <f>ACOMPANHAMENTO_05[[#This Row],[QUANT]]</f>
        <v>0</v>
      </c>
    </row>
    <row r="753" spans="2:16" x14ac:dyDescent="0.25">
      <c r="B753" s="140" t="str">
        <f>IF(ACOMPANHAMENTO_05[[#This Row],[MAT]]="","",COUNTA($C$8:C753))</f>
        <v/>
      </c>
      <c r="C753" s="3"/>
      <c r="D753" s="28" t="str">
        <f>IFERROR(VLOOKUP(ACOMPANHAMENTO_05[[#This Row],[MAT]],FUNCIONARIOS[],3,FALSE),"")</f>
        <v/>
      </c>
      <c r="E753" s="28" t="str">
        <f>IFERROR(VLOOKUP(ACOMPANHAMENTO_05[[#This Row],[MAT]],FUNCIONARIOS[],4,FALSE),"")</f>
        <v/>
      </c>
      <c r="F753" s="8"/>
      <c r="G753" s="7"/>
      <c r="H753" s="28" t="str">
        <f>IFERROR(VLOOKUP(ACOMPANHAMENTO_05[[#This Row],[COD.S]],TABELA_PRODUÇÃO[[COD]:[SERVIÇOS]],3,FALSE),"")</f>
        <v/>
      </c>
      <c r="I753" s="28" t="str">
        <f>IFERROR(VLOOKUP(ACOMPANHAMENTO_05[[#This Row],[COD.S]],TABELA_PRODUÇÃO[[COD]:[UND.]],4,FALSE),"")</f>
        <v/>
      </c>
      <c r="J753" s="141"/>
      <c r="K753" s="58"/>
      <c r="L753" s="9"/>
      <c r="M75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5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5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53" s="140">
        <f>ACOMPANHAMENTO_05[[#This Row],[QUANT]]</f>
        <v>0</v>
      </c>
    </row>
    <row r="754" spans="2:16" x14ac:dyDescent="0.25">
      <c r="B754" s="140" t="str">
        <f>IF(ACOMPANHAMENTO_05[[#This Row],[MAT]]="","",COUNTA($C$8:C754))</f>
        <v/>
      </c>
      <c r="C754" s="3"/>
      <c r="D754" s="28" t="str">
        <f>IFERROR(VLOOKUP(ACOMPANHAMENTO_05[[#This Row],[MAT]],FUNCIONARIOS[],3,FALSE),"")</f>
        <v/>
      </c>
      <c r="E754" s="28" t="str">
        <f>IFERROR(VLOOKUP(ACOMPANHAMENTO_05[[#This Row],[MAT]],FUNCIONARIOS[],4,FALSE),"")</f>
        <v/>
      </c>
      <c r="F754" s="8"/>
      <c r="G754" s="7"/>
      <c r="H754" s="28" t="str">
        <f>IFERROR(VLOOKUP(ACOMPANHAMENTO_05[[#This Row],[COD.S]],TABELA_PRODUÇÃO[[COD]:[SERVIÇOS]],3,FALSE),"")</f>
        <v/>
      </c>
      <c r="I754" s="28" t="str">
        <f>IFERROR(VLOOKUP(ACOMPANHAMENTO_05[[#This Row],[COD.S]],TABELA_PRODUÇÃO[[COD]:[UND.]],4,FALSE),"")</f>
        <v/>
      </c>
      <c r="J754" s="141"/>
      <c r="K754" s="58"/>
      <c r="L754" s="9"/>
      <c r="M75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5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5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54" s="140">
        <f>ACOMPANHAMENTO_05[[#This Row],[QUANT]]</f>
        <v>0</v>
      </c>
    </row>
    <row r="755" spans="2:16" x14ac:dyDescent="0.25">
      <c r="B755" s="140" t="str">
        <f>IF(ACOMPANHAMENTO_05[[#This Row],[MAT]]="","",COUNTA($C$8:C755))</f>
        <v/>
      </c>
      <c r="C755" s="3"/>
      <c r="D755" s="28" t="str">
        <f>IFERROR(VLOOKUP(ACOMPANHAMENTO_05[[#This Row],[MAT]],FUNCIONARIOS[],3,FALSE),"")</f>
        <v/>
      </c>
      <c r="E755" s="28" t="str">
        <f>IFERROR(VLOOKUP(ACOMPANHAMENTO_05[[#This Row],[MAT]],FUNCIONARIOS[],4,FALSE),"")</f>
        <v/>
      </c>
      <c r="F755" s="8"/>
      <c r="G755" s="7"/>
      <c r="H755" s="28" t="str">
        <f>IFERROR(VLOOKUP(ACOMPANHAMENTO_05[[#This Row],[COD.S]],TABELA_PRODUÇÃO[[COD]:[SERVIÇOS]],3,FALSE),"")</f>
        <v/>
      </c>
      <c r="I755" s="28" t="str">
        <f>IFERROR(VLOOKUP(ACOMPANHAMENTO_05[[#This Row],[COD.S]],TABELA_PRODUÇÃO[[COD]:[UND.]],4,FALSE),"")</f>
        <v/>
      </c>
      <c r="J755" s="141"/>
      <c r="K755" s="58"/>
      <c r="L755" s="9"/>
      <c r="M75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5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5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55" s="140">
        <f>ACOMPANHAMENTO_05[[#This Row],[QUANT]]</f>
        <v>0</v>
      </c>
    </row>
    <row r="756" spans="2:16" x14ac:dyDescent="0.25">
      <c r="B756" s="140" t="str">
        <f>IF(ACOMPANHAMENTO_05[[#This Row],[MAT]]="","",COUNTA($C$8:C756))</f>
        <v/>
      </c>
      <c r="C756" s="3"/>
      <c r="D756" s="28" t="str">
        <f>IFERROR(VLOOKUP(ACOMPANHAMENTO_05[[#This Row],[MAT]],FUNCIONARIOS[],3,FALSE),"")</f>
        <v/>
      </c>
      <c r="E756" s="28" t="str">
        <f>IFERROR(VLOOKUP(ACOMPANHAMENTO_05[[#This Row],[MAT]],FUNCIONARIOS[],4,FALSE),"")</f>
        <v/>
      </c>
      <c r="F756" s="8"/>
      <c r="G756" s="7"/>
      <c r="H756" s="28" t="str">
        <f>IFERROR(VLOOKUP(ACOMPANHAMENTO_05[[#This Row],[COD.S]],TABELA_PRODUÇÃO[[COD]:[SERVIÇOS]],3,FALSE),"")</f>
        <v/>
      </c>
      <c r="I756" s="28" t="str">
        <f>IFERROR(VLOOKUP(ACOMPANHAMENTO_05[[#This Row],[COD.S]],TABELA_PRODUÇÃO[[COD]:[UND.]],4,FALSE),"")</f>
        <v/>
      </c>
      <c r="J756" s="141"/>
      <c r="K756" s="58"/>
      <c r="L756" s="9"/>
      <c r="M75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5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5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56" s="140">
        <f>ACOMPANHAMENTO_05[[#This Row],[QUANT]]</f>
        <v>0</v>
      </c>
    </row>
    <row r="757" spans="2:16" x14ac:dyDescent="0.25">
      <c r="B757" s="140" t="str">
        <f>IF(ACOMPANHAMENTO_05[[#This Row],[MAT]]="","",COUNTA($C$8:C757))</f>
        <v/>
      </c>
      <c r="C757" s="3"/>
      <c r="D757" s="28" t="str">
        <f>IFERROR(VLOOKUP(ACOMPANHAMENTO_05[[#This Row],[MAT]],FUNCIONARIOS[],3,FALSE),"")</f>
        <v/>
      </c>
      <c r="E757" s="28" t="str">
        <f>IFERROR(VLOOKUP(ACOMPANHAMENTO_05[[#This Row],[MAT]],FUNCIONARIOS[],4,FALSE),"")</f>
        <v/>
      </c>
      <c r="F757" s="8"/>
      <c r="G757" s="7"/>
      <c r="H757" s="28" t="str">
        <f>IFERROR(VLOOKUP(ACOMPANHAMENTO_05[[#This Row],[COD.S]],TABELA_PRODUÇÃO[[COD]:[SERVIÇOS]],3,FALSE),"")</f>
        <v/>
      </c>
      <c r="I757" s="28" t="str">
        <f>IFERROR(VLOOKUP(ACOMPANHAMENTO_05[[#This Row],[COD.S]],TABELA_PRODUÇÃO[[COD]:[UND.]],4,FALSE),"")</f>
        <v/>
      </c>
      <c r="J757" s="141"/>
      <c r="K757" s="58"/>
      <c r="L757" s="9"/>
      <c r="M75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5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5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57" s="140">
        <f>ACOMPANHAMENTO_05[[#This Row],[QUANT]]</f>
        <v>0</v>
      </c>
    </row>
    <row r="758" spans="2:16" x14ac:dyDescent="0.25">
      <c r="B758" s="140" t="str">
        <f>IF(ACOMPANHAMENTO_05[[#This Row],[MAT]]="","",COUNTA($C$8:C758))</f>
        <v/>
      </c>
      <c r="C758" s="3"/>
      <c r="D758" s="28" t="str">
        <f>IFERROR(VLOOKUP(ACOMPANHAMENTO_05[[#This Row],[MAT]],FUNCIONARIOS[],3,FALSE),"")</f>
        <v/>
      </c>
      <c r="E758" s="28" t="str">
        <f>IFERROR(VLOOKUP(ACOMPANHAMENTO_05[[#This Row],[MAT]],FUNCIONARIOS[],4,FALSE),"")</f>
        <v/>
      </c>
      <c r="F758" s="8"/>
      <c r="G758" s="7"/>
      <c r="H758" s="28" t="str">
        <f>IFERROR(VLOOKUP(ACOMPANHAMENTO_05[[#This Row],[COD.S]],TABELA_PRODUÇÃO[[COD]:[SERVIÇOS]],3,FALSE),"")</f>
        <v/>
      </c>
      <c r="I758" s="28" t="str">
        <f>IFERROR(VLOOKUP(ACOMPANHAMENTO_05[[#This Row],[COD.S]],TABELA_PRODUÇÃO[[COD]:[UND.]],4,FALSE),"")</f>
        <v/>
      </c>
      <c r="J758" s="141"/>
      <c r="K758" s="58"/>
      <c r="L758" s="9"/>
      <c r="M75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5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5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58" s="140">
        <f>ACOMPANHAMENTO_05[[#This Row],[QUANT]]</f>
        <v>0</v>
      </c>
    </row>
    <row r="759" spans="2:16" x14ac:dyDescent="0.25">
      <c r="B759" s="140" t="str">
        <f>IF(ACOMPANHAMENTO_05[[#This Row],[MAT]]="","",COUNTA($C$8:C759))</f>
        <v/>
      </c>
      <c r="C759" s="3"/>
      <c r="D759" s="28" t="str">
        <f>IFERROR(VLOOKUP(ACOMPANHAMENTO_05[[#This Row],[MAT]],FUNCIONARIOS[],3,FALSE),"")</f>
        <v/>
      </c>
      <c r="E759" s="28" t="str">
        <f>IFERROR(VLOOKUP(ACOMPANHAMENTO_05[[#This Row],[MAT]],FUNCIONARIOS[],4,FALSE),"")</f>
        <v/>
      </c>
      <c r="F759" s="8"/>
      <c r="G759" s="7"/>
      <c r="H759" s="28" t="str">
        <f>IFERROR(VLOOKUP(ACOMPANHAMENTO_05[[#This Row],[COD.S]],TABELA_PRODUÇÃO[[COD]:[SERVIÇOS]],3,FALSE),"")</f>
        <v/>
      </c>
      <c r="I759" s="28" t="str">
        <f>IFERROR(VLOOKUP(ACOMPANHAMENTO_05[[#This Row],[COD.S]],TABELA_PRODUÇÃO[[COD]:[UND.]],4,FALSE),"")</f>
        <v/>
      </c>
      <c r="J759" s="141"/>
      <c r="K759" s="58"/>
      <c r="L759" s="9"/>
      <c r="M75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5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5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59" s="140">
        <f>ACOMPANHAMENTO_05[[#This Row],[QUANT]]</f>
        <v>0</v>
      </c>
    </row>
    <row r="760" spans="2:16" x14ac:dyDescent="0.25">
      <c r="B760" s="140" t="str">
        <f>IF(ACOMPANHAMENTO_05[[#This Row],[MAT]]="","",COUNTA($C$8:C760))</f>
        <v/>
      </c>
      <c r="C760" s="3"/>
      <c r="D760" s="28" t="str">
        <f>IFERROR(VLOOKUP(ACOMPANHAMENTO_05[[#This Row],[MAT]],FUNCIONARIOS[],3,FALSE),"")</f>
        <v/>
      </c>
      <c r="E760" s="28" t="str">
        <f>IFERROR(VLOOKUP(ACOMPANHAMENTO_05[[#This Row],[MAT]],FUNCIONARIOS[],4,FALSE),"")</f>
        <v/>
      </c>
      <c r="F760" s="8"/>
      <c r="G760" s="7"/>
      <c r="H760" s="28" t="str">
        <f>IFERROR(VLOOKUP(ACOMPANHAMENTO_05[[#This Row],[COD.S]],TABELA_PRODUÇÃO[[COD]:[SERVIÇOS]],3,FALSE),"")</f>
        <v/>
      </c>
      <c r="I760" s="28" t="str">
        <f>IFERROR(VLOOKUP(ACOMPANHAMENTO_05[[#This Row],[COD.S]],TABELA_PRODUÇÃO[[COD]:[UND.]],4,FALSE),"")</f>
        <v/>
      </c>
      <c r="J760" s="141"/>
      <c r="K760" s="58"/>
      <c r="L760" s="9"/>
      <c r="M76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6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6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60" s="140">
        <f>ACOMPANHAMENTO_05[[#This Row],[QUANT]]</f>
        <v>0</v>
      </c>
    </row>
    <row r="761" spans="2:16" x14ac:dyDescent="0.25">
      <c r="B761" s="140" t="str">
        <f>IF(ACOMPANHAMENTO_05[[#This Row],[MAT]]="","",COUNTA($C$8:C761))</f>
        <v/>
      </c>
      <c r="C761" s="3"/>
      <c r="D761" s="28" t="str">
        <f>IFERROR(VLOOKUP(ACOMPANHAMENTO_05[[#This Row],[MAT]],FUNCIONARIOS[],3,FALSE),"")</f>
        <v/>
      </c>
      <c r="E761" s="28" t="str">
        <f>IFERROR(VLOOKUP(ACOMPANHAMENTO_05[[#This Row],[MAT]],FUNCIONARIOS[],4,FALSE),"")</f>
        <v/>
      </c>
      <c r="F761" s="8"/>
      <c r="G761" s="7"/>
      <c r="H761" s="28" t="str">
        <f>IFERROR(VLOOKUP(ACOMPANHAMENTO_05[[#This Row],[COD.S]],TABELA_PRODUÇÃO[[COD]:[SERVIÇOS]],3,FALSE),"")</f>
        <v/>
      </c>
      <c r="I761" s="28" t="str">
        <f>IFERROR(VLOOKUP(ACOMPANHAMENTO_05[[#This Row],[COD.S]],TABELA_PRODUÇÃO[[COD]:[UND.]],4,FALSE),"")</f>
        <v/>
      </c>
      <c r="J761" s="141"/>
      <c r="K761" s="58"/>
      <c r="L761" s="9"/>
      <c r="M76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6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6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61" s="140">
        <f>ACOMPANHAMENTO_05[[#This Row],[QUANT]]</f>
        <v>0</v>
      </c>
    </row>
    <row r="762" spans="2:16" x14ac:dyDescent="0.25">
      <c r="B762" s="140" t="str">
        <f>IF(ACOMPANHAMENTO_05[[#This Row],[MAT]]="","",COUNTA($C$8:C762))</f>
        <v/>
      </c>
      <c r="C762" s="3"/>
      <c r="D762" s="28" t="str">
        <f>IFERROR(VLOOKUP(ACOMPANHAMENTO_05[[#This Row],[MAT]],FUNCIONARIOS[],3,FALSE),"")</f>
        <v/>
      </c>
      <c r="E762" s="28" t="str">
        <f>IFERROR(VLOOKUP(ACOMPANHAMENTO_05[[#This Row],[MAT]],FUNCIONARIOS[],4,FALSE),"")</f>
        <v/>
      </c>
      <c r="F762" s="8"/>
      <c r="G762" s="7"/>
      <c r="H762" s="28" t="str">
        <f>IFERROR(VLOOKUP(ACOMPANHAMENTO_05[[#This Row],[COD.S]],TABELA_PRODUÇÃO[[COD]:[SERVIÇOS]],3,FALSE),"")</f>
        <v/>
      </c>
      <c r="I762" s="28" t="str">
        <f>IFERROR(VLOOKUP(ACOMPANHAMENTO_05[[#This Row],[COD.S]],TABELA_PRODUÇÃO[[COD]:[UND.]],4,FALSE),"")</f>
        <v/>
      </c>
      <c r="J762" s="141"/>
      <c r="K762" s="58"/>
      <c r="L762" s="9"/>
      <c r="M76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6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6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62" s="140">
        <f>ACOMPANHAMENTO_05[[#This Row],[QUANT]]</f>
        <v>0</v>
      </c>
    </row>
    <row r="763" spans="2:16" x14ac:dyDescent="0.25">
      <c r="B763" s="140" t="str">
        <f>IF(ACOMPANHAMENTO_05[[#This Row],[MAT]]="","",COUNTA($C$8:C763))</f>
        <v/>
      </c>
      <c r="C763" s="3"/>
      <c r="D763" s="28" t="str">
        <f>IFERROR(VLOOKUP(ACOMPANHAMENTO_05[[#This Row],[MAT]],FUNCIONARIOS[],3,FALSE),"")</f>
        <v/>
      </c>
      <c r="E763" s="28" t="str">
        <f>IFERROR(VLOOKUP(ACOMPANHAMENTO_05[[#This Row],[MAT]],FUNCIONARIOS[],4,FALSE),"")</f>
        <v/>
      </c>
      <c r="F763" s="8"/>
      <c r="G763" s="7"/>
      <c r="H763" s="28" t="str">
        <f>IFERROR(VLOOKUP(ACOMPANHAMENTO_05[[#This Row],[COD.S]],TABELA_PRODUÇÃO[[COD]:[SERVIÇOS]],3,FALSE),"")</f>
        <v/>
      </c>
      <c r="I763" s="28" t="str">
        <f>IFERROR(VLOOKUP(ACOMPANHAMENTO_05[[#This Row],[COD.S]],TABELA_PRODUÇÃO[[COD]:[UND.]],4,FALSE),"")</f>
        <v/>
      </c>
      <c r="J763" s="141"/>
      <c r="K763" s="58"/>
      <c r="L763" s="9"/>
      <c r="M76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6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6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63" s="140">
        <f>ACOMPANHAMENTO_05[[#This Row],[QUANT]]</f>
        <v>0</v>
      </c>
    </row>
    <row r="764" spans="2:16" x14ac:dyDescent="0.25">
      <c r="B764" s="140" t="str">
        <f>IF(ACOMPANHAMENTO_05[[#This Row],[MAT]]="","",COUNTA($C$8:C764))</f>
        <v/>
      </c>
      <c r="C764" s="3"/>
      <c r="D764" s="28" t="str">
        <f>IFERROR(VLOOKUP(ACOMPANHAMENTO_05[[#This Row],[MAT]],FUNCIONARIOS[],3,FALSE),"")</f>
        <v/>
      </c>
      <c r="E764" s="28" t="str">
        <f>IFERROR(VLOOKUP(ACOMPANHAMENTO_05[[#This Row],[MAT]],FUNCIONARIOS[],4,FALSE),"")</f>
        <v/>
      </c>
      <c r="F764" s="8"/>
      <c r="G764" s="7"/>
      <c r="H764" s="28" t="str">
        <f>IFERROR(VLOOKUP(ACOMPANHAMENTO_05[[#This Row],[COD.S]],TABELA_PRODUÇÃO[[COD]:[SERVIÇOS]],3,FALSE),"")</f>
        <v/>
      </c>
      <c r="I764" s="28" t="str">
        <f>IFERROR(VLOOKUP(ACOMPANHAMENTO_05[[#This Row],[COD.S]],TABELA_PRODUÇÃO[[COD]:[UND.]],4,FALSE),"")</f>
        <v/>
      </c>
      <c r="J764" s="141"/>
      <c r="K764" s="58"/>
      <c r="L764" s="9"/>
      <c r="M76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6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6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64" s="140">
        <f>ACOMPANHAMENTO_05[[#This Row],[QUANT]]</f>
        <v>0</v>
      </c>
    </row>
    <row r="765" spans="2:16" x14ac:dyDescent="0.25">
      <c r="B765" s="140" t="str">
        <f>IF(ACOMPANHAMENTO_05[[#This Row],[MAT]]="","",COUNTA($C$8:C765))</f>
        <v/>
      </c>
      <c r="C765" s="3"/>
      <c r="D765" s="28" t="str">
        <f>IFERROR(VLOOKUP(ACOMPANHAMENTO_05[[#This Row],[MAT]],FUNCIONARIOS[],3,FALSE),"")</f>
        <v/>
      </c>
      <c r="E765" s="28" t="str">
        <f>IFERROR(VLOOKUP(ACOMPANHAMENTO_05[[#This Row],[MAT]],FUNCIONARIOS[],4,FALSE),"")</f>
        <v/>
      </c>
      <c r="F765" s="8"/>
      <c r="G765" s="7"/>
      <c r="H765" s="28" t="str">
        <f>IFERROR(VLOOKUP(ACOMPANHAMENTO_05[[#This Row],[COD.S]],TABELA_PRODUÇÃO[[COD]:[SERVIÇOS]],3,FALSE),"")</f>
        <v/>
      </c>
      <c r="I765" s="28" t="str">
        <f>IFERROR(VLOOKUP(ACOMPANHAMENTO_05[[#This Row],[COD.S]],TABELA_PRODUÇÃO[[COD]:[UND.]],4,FALSE),"")</f>
        <v/>
      </c>
      <c r="J765" s="141"/>
      <c r="K765" s="58"/>
      <c r="L765" s="9"/>
      <c r="M76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6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6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65" s="140">
        <f>ACOMPANHAMENTO_05[[#This Row],[QUANT]]</f>
        <v>0</v>
      </c>
    </row>
    <row r="766" spans="2:16" x14ac:dyDescent="0.25">
      <c r="B766" s="140" t="str">
        <f>IF(ACOMPANHAMENTO_05[[#This Row],[MAT]]="","",COUNTA($C$8:C766))</f>
        <v/>
      </c>
      <c r="C766" s="3"/>
      <c r="D766" s="28" t="str">
        <f>IFERROR(VLOOKUP(ACOMPANHAMENTO_05[[#This Row],[MAT]],FUNCIONARIOS[],3,FALSE),"")</f>
        <v/>
      </c>
      <c r="E766" s="28" t="str">
        <f>IFERROR(VLOOKUP(ACOMPANHAMENTO_05[[#This Row],[MAT]],FUNCIONARIOS[],4,FALSE),"")</f>
        <v/>
      </c>
      <c r="F766" s="8"/>
      <c r="G766" s="7"/>
      <c r="H766" s="28" t="str">
        <f>IFERROR(VLOOKUP(ACOMPANHAMENTO_05[[#This Row],[COD.S]],TABELA_PRODUÇÃO[[COD]:[SERVIÇOS]],3,FALSE),"")</f>
        <v/>
      </c>
      <c r="I766" s="28" t="str">
        <f>IFERROR(VLOOKUP(ACOMPANHAMENTO_05[[#This Row],[COD.S]],TABELA_PRODUÇÃO[[COD]:[UND.]],4,FALSE),"")</f>
        <v/>
      </c>
      <c r="J766" s="141"/>
      <c r="K766" s="58"/>
      <c r="L766" s="9"/>
      <c r="M76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6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6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66" s="140">
        <f>ACOMPANHAMENTO_05[[#This Row],[QUANT]]</f>
        <v>0</v>
      </c>
    </row>
    <row r="767" spans="2:16" x14ac:dyDescent="0.25">
      <c r="B767" s="140" t="str">
        <f>IF(ACOMPANHAMENTO_05[[#This Row],[MAT]]="","",COUNTA($C$8:C767))</f>
        <v/>
      </c>
      <c r="C767" s="3"/>
      <c r="D767" s="28" t="str">
        <f>IFERROR(VLOOKUP(ACOMPANHAMENTO_05[[#This Row],[MAT]],FUNCIONARIOS[],3,FALSE),"")</f>
        <v/>
      </c>
      <c r="E767" s="28" t="str">
        <f>IFERROR(VLOOKUP(ACOMPANHAMENTO_05[[#This Row],[MAT]],FUNCIONARIOS[],4,FALSE),"")</f>
        <v/>
      </c>
      <c r="F767" s="8"/>
      <c r="G767" s="7"/>
      <c r="H767" s="28" t="str">
        <f>IFERROR(VLOOKUP(ACOMPANHAMENTO_05[[#This Row],[COD.S]],TABELA_PRODUÇÃO[[COD]:[SERVIÇOS]],3,FALSE),"")</f>
        <v/>
      </c>
      <c r="I767" s="28" t="str">
        <f>IFERROR(VLOOKUP(ACOMPANHAMENTO_05[[#This Row],[COD.S]],TABELA_PRODUÇÃO[[COD]:[UND.]],4,FALSE),"")</f>
        <v/>
      </c>
      <c r="J767" s="141"/>
      <c r="K767" s="58"/>
      <c r="L767" s="9"/>
      <c r="M76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6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6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67" s="140">
        <f>ACOMPANHAMENTO_05[[#This Row],[QUANT]]</f>
        <v>0</v>
      </c>
    </row>
    <row r="768" spans="2:16" x14ac:dyDescent="0.25">
      <c r="B768" s="140" t="str">
        <f>IF(ACOMPANHAMENTO_05[[#This Row],[MAT]]="","",COUNTA($C$8:C768))</f>
        <v/>
      </c>
      <c r="C768" s="3"/>
      <c r="D768" s="28" t="str">
        <f>IFERROR(VLOOKUP(ACOMPANHAMENTO_05[[#This Row],[MAT]],FUNCIONARIOS[],3,FALSE),"")</f>
        <v/>
      </c>
      <c r="E768" s="28" t="str">
        <f>IFERROR(VLOOKUP(ACOMPANHAMENTO_05[[#This Row],[MAT]],FUNCIONARIOS[],4,FALSE),"")</f>
        <v/>
      </c>
      <c r="F768" s="8"/>
      <c r="G768" s="7"/>
      <c r="H768" s="28" t="str">
        <f>IFERROR(VLOOKUP(ACOMPANHAMENTO_05[[#This Row],[COD.S]],TABELA_PRODUÇÃO[[COD]:[SERVIÇOS]],3,FALSE),"")</f>
        <v/>
      </c>
      <c r="I768" s="28" t="str">
        <f>IFERROR(VLOOKUP(ACOMPANHAMENTO_05[[#This Row],[COD.S]],TABELA_PRODUÇÃO[[COD]:[UND.]],4,FALSE),"")</f>
        <v/>
      </c>
      <c r="J768" s="141"/>
      <c r="K768" s="58"/>
      <c r="L768" s="9"/>
      <c r="M76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6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6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68" s="140">
        <f>ACOMPANHAMENTO_05[[#This Row],[QUANT]]</f>
        <v>0</v>
      </c>
    </row>
    <row r="769" spans="2:16" x14ac:dyDescent="0.25">
      <c r="B769" s="140" t="str">
        <f>IF(ACOMPANHAMENTO_05[[#This Row],[MAT]]="","",COUNTA($C$8:C769))</f>
        <v/>
      </c>
      <c r="C769" s="3"/>
      <c r="D769" s="28" t="str">
        <f>IFERROR(VLOOKUP(ACOMPANHAMENTO_05[[#This Row],[MAT]],FUNCIONARIOS[],3,FALSE),"")</f>
        <v/>
      </c>
      <c r="E769" s="28" t="str">
        <f>IFERROR(VLOOKUP(ACOMPANHAMENTO_05[[#This Row],[MAT]],FUNCIONARIOS[],4,FALSE),"")</f>
        <v/>
      </c>
      <c r="F769" s="8"/>
      <c r="G769" s="7"/>
      <c r="H769" s="28" t="str">
        <f>IFERROR(VLOOKUP(ACOMPANHAMENTO_05[[#This Row],[COD.S]],TABELA_PRODUÇÃO[[COD]:[SERVIÇOS]],3,FALSE),"")</f>
        <v/>
      </c>
      <c r="I769" s="28" t="str">
        <f>IFERROR(VLOOKUP(ACOMPANHAMENTO_05[[#This Row],[COD.S]],TABELA_PRODUÇÃO[[COD]:[UND.]],4,FALSE),"")</f>
        <v/>
      </c>
      <c r="J769" s="141"/>
      <c r="K769" s="58"/>
      <c r="L769" s="9"/>
      <c r="M76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6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6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69" s="140">
        <f>ACOMPANHAMENTO_05[[#This Row],[QUANT]]</f>
        <v>0</v>
      </c>
    </row>
    <row r="770" spans="2:16" x14ac:dyDescent="0.25">
      <c r="B770" s="140" t="str">
        <f>IF(ACOMPANHAMENTO_05[[#This Row],[MAT]]="","",COUNTA($C$8:C770))</f>
        <v/>
      </c>
      <c r="C770" s="3"/>
      <c r="D770" s="28" t="str">
        <f>IFERROR(VLOOKUP(ACOMPANHAMENTO_05[[#This Row],[MAT]],FUNCIONARIOS[],3,FALSE),"")</f>
        <v/>
      </c>
      <c r="E770" s="28" t="str">
        <f>IFERROR(VLOOKUP(ACOMPANHAMENTO_05[[#This Row],[MAT]],FUNCIONARIOS[],4,FALSE),"")</f>
        <v/>
      </c>
      <c r="F770" s="8"/>
      <c r="G770" s="7"/>
      <c r="H770" s="28" t="str">
        <f>IFERROR(VLOOKUP(ACOMPANHAMENTO_05[[#This Row],[COD.S]],TABELA_PRODUÇÃO[[COD]:[SERVIÇOS]],3,FALSE),"")</f>
        <v/>
      </c>
      <c r="I770" s="28" t="str">
        <f>IFERROR(VLOOKUP(ACOMPANHAMENTO_05[[#This Row],[COD.S]],TABELA_PRODUÇÃO[[COD]:[UND.]],4,FALSE),"")</f>
        <v/>
      </c>
      <c r="J770" s="141"/>
      <c r="K770" s="58"/>
      <c r="L770" s="9"/>
      <c r="M77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7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7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70" s="140">
        <f>ACOMPANHAMENTO_05[[#This Row],[QUANT]]</f>
        <v>0</v>
      </c>
    </row>
    <row r="771" spans="2:16" x14ac:dyDescent="0.25">
      <c r="B771" s="140" t="str">
        <f>IF(ACOMPANHAMENTO_05[[#This Row],[MAT]]="","",COUNTA($C$8:C771))</f>
        <v/>
      </c>
      <c r="C771" s="3"/>
      <c r="D771" s="28" t="str">
        <f>IFERROR(VLOOKUP(ACOMPANHAMENTO_05[[#This Row],[MAT]],FUNCIONARIOS[],3,FALSE),"")</f>
        <v/>
      </c>
      <c r="E771" s="28" t="str">
        <f>IFERROR(VLOOKUP(ACOMPANHAMENTO_05[[#This Row],[MAT]],FUNCIONARIOS[],4,FALSE),"")</f>
        <v/>
      </c>
      <c r="F771" s="8"/>
      <c r="G771" s="7"/>
      <c r="H771" s="28" t="str">
        <f>IFERROR(VLOOKUP(ACOMPANHAMENTO_05[[#This Row],[COD.S]],TABELA_PRODUÇÃO[[COD]:[SERVIÇOS]],3,FALSE),"")</f>
        <v/>
      </c>
      <c r="I771" s="28" t="str">
        <f>IFERROR(VLOOKUP(ACOMPANHAMENTO_05[[#This Row],[COD.S]],TABELA_PRODUÇÃO[[COD]:[UND.]],4,FALSE),"")</f>
        <v/>
      </c>
      <c r="J771" s="141"/>
      <c r="K771" s="58"/>
      <c r="L771" s="9"/>
      <c r="M77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7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7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71" s="140">
        <f>ACOMPANHAMENTO_05[[#This Row],[QUANT]]</f>
        <v>0</v>
      </c>
    </row>
    <row r="772" spans="2:16" x14ac:dyDescent="0.25">
      <c r="B772" s="140" t="str">
        <f>IF(ACOMPANHAMENTO_05[[#This Row],[MAT]]="","",COUNTA($C$8:C772))</f>
        <v/>
      </c>
      <c r="C772" s="3"/>
      <c r="D772" s="28" t="str">
        <f>IFERROR(VLOOKUP(ACOMPANHAMENTO_05[[#This Row],[MAT]],FUNCIONARIOS[],3,FALSE),"")</f>
        <v/>
      </c>
      <c r="E772" s="28" t="str">
        <f>IFERROR(VLOOKUP(ACOMPANHAMENTO_05[[#This Row],[MAT]],FUNCIONARIOS[],4,FALSE),"")</f>
        <v/>
      </c>
      <c r="F772" s="8"/>
      <c r="G772" s="7"/>
      <c r="H772" s="28" t="str">
        <f>IFERROR(VLOOKUP(ACOMPANHAMENTO_05[[#This Row],[COD.S]],TABELA_PRODUÇÃO[[COD]:[SERVIÇOS]],3,FALSE),"")</f>
        <v/>
      </c>
      <c r="I772" s="28" t="str">
        <f>IFERROR(VLOOKUP(ACOMPANHAMENTO_05[[#This Row],[COD.S]],TABELA_PRODUÇÃO[[COD]:[UND.]],4,FALSE),"")</f>
        <v/>
      </c>
      <c r="J772" s="141"/>
      <c r="K772" s="58"/>
      <c r="L772" s="9"/>
      <c r="M77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7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7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72" s="140">
        <f>ACOMPANHAMENTO_05[[#This Row],[QUANT]]</f>
        <v>0</v>
      </c>
    </row>
    <row r="773" spans="2:16" x14ac:dyDescent="0.25">
      <c r="B773" s="140" t="str">
        <f>IF(ACOMPANHAMENTO_05[[#This Row],[MAT]]="","",COUNTA($C$8:C773))</f>
        <v/>
      </c>
      <c r="C773" s="3"/>
      <c r="D773" s="28" t="str">
        <f>IFERROR(VLOOKUP(ACOMPANHAMENTO_05[[#This Row],[MAT]],FUNCIONARIOS[],3,FALSE),"")</f>
        <v/>
      </c>
      <c r="E773" s="28" t="str">
        <f>IFERROR(VLOOKUP(ACOMPANHAMENTO_05[[#This Row],[MAT]],FUNCIONARIOS[],4,FALSE),"")</f>
        <v/>
      </c>
      <c r="F773" s="8"/>
      <c r="G773" s="7"/>
      <c r="H773" s="28" t="str">
        <f>IFERROR(VLOOKUP(ACOMPANHAMENTO_05[[#This Row],[COD.S]],TABELA_PRODUÇÃO[[COD]:[SERVIÇOS]],3,FALSE),"")</f>
        <v/>
      </c>
      <c r="I773" s="28" t="str">
        <f>IFERROR(VLOOKUP(ACOMPANHAMENTO_05[[#This Row],[COD.S]],TABELA_PRODUÇÃO[[COD]:[UND.]],4,FALSE),"")</f>
        <v/>
      </c>
      <c r="J773" s="141"/>
      <c r="K773" s="58"/>
      <c r="L773" s="9"/>
      <c r="M77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7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7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73" s="140">
        <f>ACOMPANHAMENTO_05[[#This Row],[QUANT]]</f>
        <v>0</v>
      </c>
    </row>
    <row r="774" spans="2:16" x14ac:dyDescent="0.25">
      <c r="B774" s="140" t="str">
        <f>IF(ACOMPANHAMENTO_05[[#This Row],[MAT]]="","",COUNTA($C$8:C774))</f>
        <v/>
      </c>
      <c r="C774" s="3"/>
      <c r="D774" s="28" t="str">
        <f>IFERROR(VLOOKUP(ACOMPANHAMENTO_05[[#This Row],[MAT]],FUNCIONARIOS[],3,FALSE),"")</f>
        <v/>
      </c>
      <c r="E774" s="28" t="str">
        <f>IFERROR(VLOOKUP(ACOMPANHAMENTO_05[[#This Row],[MAT]],FUNCIONARIOS[],4,FALSE),"")</f>
        <v/>
      </c>
      <c r="F774" s="8"/>
      <c r="G774" s="7"/>
      <c r="H774" s="28" t="str">
        <f>IFERROR(VLOOKUP(ACOMPANHAMENTO_05[[#This Row],[COD.S]],TABELA_PRODUÇÃO[[COD]:[SERVIÇOS]],3,FALSE),"")</f>
        <v/>
      </c>
      <c r="I774" s="28" t="str">
        <f>IFERROR(VLOOKUP(ACOMPANHAMENTO_05[[#This Row],[COD.S]],TABELA_PRODUÇÃO[[COD]:[UND.]],4,FALSE),"")</f>
        <v/>
      </c>
      <c r="J774" s="141"/>
      <c r="K774" s="58"/>
      <c r="L774" s="9"/>
      <c r="M77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7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7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74" s="140">
        <f>ACOMPANHAMENTO_05[[#This Row],[QUANT]]</f>
        <v>0</v>
      </c>
    </row>
    <row r="775" spans="2:16" x14ac:dyDescent="0.25">
      <c r="B775" s="140" t="str">
        <f>IF(ACOMPANHAMENTO_05[[#This Row],[MAT]]="","",COUNTA($C$8:C775))</f>
        <v/>
      </c>
      <c r="C775" s="3"/>
      <c r="D775" s="28" t="str">
        <f>IFERROR(VLOOKUP(ACOMPANHAMENTO_05[[#This Row],[MAT]],FUNCIONARIOS[],3,FALSE),"")</f>
        <v/>
      </c>
      <c r="E775" s="28" t="str">
        <f>IFERROR(VLOOKUP(ACOMPANHAMENTO_05[[#This Row],[MAT]],FUNCIONARIOS[],4,FALSE),"")</f>
        <v/>
      </c>
      <c r="F775" s="8"/>
      <c r="G775" s="7"/>
      <c r="H775" s="28" t="str">
        <f>IFERROR(VLOOKUP(ACOMPANHAMENTO_05[[#This Row],[COD.S]],TABELA_PRODUÇÃO[[COD]:[SERVIÇOS]],3,FALSE),"")</f>
        <v/>
      </c>
      <c r="I775" s="28" t="str">
        <f>IFERROR(VLOOKUP(ACOMPANHAMENTO_05[[#This Row],[COD.S]],TABELA_PRODUÇÃO[[COD]:[UND.]],4,FALSE),"")</f>
        <v/>
      </c>
      <c r="J775" s="141"/>
      <c r="K775" s="58"/>
      <c r="L775" s="9"/>
      <c r="M77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7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7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75" s="140">
        <f>ACOMPANHAMENTO_05[[#This Row],[QUANT]]</f>
        <v>0</v>
      </c>
    </row>
    <row r="776" spans="2:16" x14ac:dyDescent="0.25">
      <c r="B776" s="140" t="str">
        <f>IF(ACOMPANHAMENTO_05[[#This Row],[MAT]]="","",COUNTA($C$8:C776))</f>
        <v/>
      </c>
      <c r="C776" s="3"/>
      <c r="D776" s="28" t="str">
        <f>IFERROR(VLOOKUP(ACOMPANHAMENTO_05[[#This Row],[MAT]],FUNCIONARIOS[],3,FALSE),"")</f>
        <v/>
      </c>
      <c r="E776" s="28" t="str">
        <f>IFERROR(VLOOKUP(ACOMPANHAMENTO_05[[#This Row],[MAT]],FUNCIONARIOS[],4,FALSE),"")</f>
        <v/>
      </c>
      <c r="F776" s="8"/>
      <c r="G776" s="7"/>
      <c r="H776" s="28" t="str">
        <f>IFERROR(VLOOKUP(ACOMPANHAMENTO_05[[#This Row],[COD.S]],TABELA_PRODUÇÃO[[COD]:[SERVIÇOS]],3,FALSE),"")</f>
        <v/>
      </c>
      <c r="I776" s="28" t="str">
        <f>IFERROR(VLOOKUP(ACOMPANHAMENTO_05[[#This Row],[COD.S]],TABELA_PRODUÇÃO[[COD]:[UND.]],4,FALSE),"")</f>
        <v/>
      </c>
      <c r="J776" s="141"/>
      <c r="K776" s="58"/>
      <c r="L776" s="9"/>
      <c r="M77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7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7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76" s="140">
        <f>ACOMPANHAMENTO_05[[#This Row],[QUANT]]</f>
        <v>0</v>
      </c>
    </row>
    <row r="777" spans="2:16" x14ac:dyDescent="0.25">
      <c r="B777" s="140" t="str">
        <f>IF(ACOMPANHAMENTO_05[[#This Row],[MAT]]="","",COUNTA($C$8:C777))</f>
        <v/>
      </c>
      <c r="C777" s="3"/>
      <c r="D777" s="28" t="str">
        <f>IFERROR(VLOOKUP(ACOMPANHAMENTO_05[[#This Row],[MAT]],FUNCIONARIOS[],3,FALSE),"")</f>
        <v/>
      </c>
      <c r="E777" s="28" t="str">
        <f>IFERROR(VLOOKUP(ACOMPANHAMENTO_05[[#This Row],[MAT]],FUNCIONARIOS[],4,FALSE),"")</f>
        <v/>
      </c>
      <c r="F777" s="8"/>
      <c r="G777" s="7"/>
      <c r="H777" s="28" t="str">
        <f>IFERROR(VLOOKUP(ACOMPANHAMENTO_05[[#This Row],[COD.S]],TABELA_PRODUÇÃO[[COD]:[SERVIÇOS]],3,FALSE),"")</f>
        <v/>
      </c>
      <c r="I777" s="28" t="str">
        <f>IFERROR(VLOOKUP(ACOMPANHAMENTO_05[[#This Row],[COD.S]],TABELA_PRODUÇÃO[[COD]:[UND.]],4,FALSE),"")</f>
        <v/>
      </c>
      <c r="J777" s="141"/>
      <c r="K777" s="58"/>
      <c r="L777" s="9"/>
      <c r="M77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7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7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77" s="140">
        <f>ACOMPANHAMENTO_05[[#This Row],[QUANT]]</f>
        <v>0</v>
      </c>
    </row>
    <row r="778" spans="2:16" x14ac:dyDescent="0.25">
      <c r="B778" s="140" t="str">
        <f>IF(ACOMPANHAMENTO_05[[#This Row],[MAT]]="","",COUNTA($C$8:C778))</f>
        <v/>
      </c>
      <c r="C778" s="3"/>
      <c r="D778" s="28" t="str">
        <f>IFERROR(VLOOKUP(ACOMPANHAMENTO_05[[#This Row],[MAT]],FUNCIONARIOS[],3,FALSE),"")</f>
        <v/>
      </c>
      <c r="E778" s="28" t="str">
        <f>IFERROR(VLOOKUP(ACOMPANHAMENTO_05[[#This Row],[MAT]],FUNCIONARIOS[],4,FALSE),"")</f>
        <v/>
      </c>
      <c r="F778" s="8"/>
      <c r="G778" s="7"/>
      <c r="H778" s="28" t="str">
        <f>IFERROR(VLOOKUP(ACOMPANHAMENTO_05[[#This Row],[COD.S]],TABELA_PRODUÇÃO[[COD]:[SERVIÇOS]],3,FALSE),"")</f>
        <v/>
      </c>
      <c r="I778" s="28" t="str">
        <f>IFERROR(VLOOKUP(ACOMPANHAMENTO_05[[#This Row],[COD.S]],TABELA_PRODUÇÃO[[COD]:[UND.]],4,FALSE),"")</f>
        <v/>
      </c>
      <c r="J778" s="141"/>
      <c r="K778" s="58"/>
      <c r="L778" s="9"/>
      <c r="M77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7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7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78" s="140">
        <f>ACOMPANHAMENTO_05[[#This Row],[QUANT]]</f>
        <v>0</v>
      </c>
    </row>
    <row r="779" spans="2:16" x14ac:dyDescent="0.25">
      <c r="B779" s="140" t="str">
        <f>IF(ACOMPANHAMENTO_05[[#This Row],[MAT]]="","",COUNTA($C$8:C779))</f>
        <v/>
      </c>
      <c r="C779" s="3"/>
      <c r="D779" s="28" t="str">
        <f>IFERROR(VLOOKUP(ACOMPANHAMENTO_05[[#This Row],[MAT]],FUNCIONARIOS[],3,FALSE),"")</f>
        <v/>
      </c>
      <c r="E779" s="28" t="str">
        <f>IFERROR(VLOOKUP(ACOMPANHAMENTO_05[[#This Row],[MAT]],FUNCIONARIOS[],4,FALSE),"")</f>
        <v/>
      </c>
      <c r="F779" s="8"/>
      <c r="G779" s="7"/>
      <c r="H779" s="28" t="str">
        <f>IFERROR(VLOOKUP(ACOMPANHAMENTO_05[[#This Row],[COD.S]],TABELA_PRODUÇÃO[[COD]:[SERVIÇOS]],3,FALSE),"")</f>
        <v/>
      </c>
      <c r="I779" s="28" t="str">
        <f>IFERROR(VLOOKUP(ACOMPANHAMENTO_05[[#This Row],[COD.S]],TABELA_PRODUÇÃO[[COD]:[UND.]],4,FALSE),"")</f>
        <v/>
      </c>
      <c r="J779" s="141"/>
      <c r="K779" s="58"/>
      <c r="L779" s="9"/>
      <c r="M77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7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7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79" s="140">
        <f>ACOMPANHAMENTO_05[[#This Row],[QUANT]]</f>
        <v>0</v>
      </c>
    </row>
    <row r="780" spans="2:16" x14ac:dyDescent="0.25">
      <c r="B780" s="140" t="str">
        <f>IF(ACOMPANHAMENTO_05[[#This Row],[MAT]]="","",COUNTA($C$8:C780))</f>
        <v/>
      </c>
      <c r="C780" s="3"/>
      <c r="D780" s="28" t="str">
        <f>IFERROR(VLOOKUP(ACOMPANHAMENTO_05[[#This Row],[MAT]],FUNCIONARIOS[],3,FALSE),"")</f>
        <v/>
      </c>
      <c r="E780" s="28" t="str">
        <f>IFERROR(VLOOKUP(ACOMPANHAMENTO_05[[#This Row],[MAT]],FUNCIONARIOS[],4,FALSE),"")</f>
        <v/>
      </c>
      <c r="F780" s="8"/>
      <c r="G780" s="7"/>
      <c r="H780" s="28" t="str">
        <f>IFERROR(VLOOKUP(ACOMPANHAMENTO_05[[#This Row],[COD.S]],TABELA_PRODUÇÃO[[COD]:[SERVIÇOS]],3,FALSE),"")</f>
        <v/>
      </c>
      <c r="I780" s="28" t="str">
        <f>IFERROR(VLOOKUP(ACOMPANHAMENTO_05[[#This Row],[COD.S]],TABELA_PRODUÇÃO[[COD]:[UND.]],4,FALSE),"")</f>
        <v/>
      </c>
      <c r="J780" s="141"/>
      <c r="K780" s="58"/>
      <c r="L780" s="9"/>
      <c r="M78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8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8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80" s="140">
        <f>ACOMPANHAMENTO_05[[#This Row],[QUANT]]</f>
        <v>0</v>
      </c>
    </row>
    <row r="781" spans="2:16" x14ac:dyDescent="0.25">
      <c r="B781" s="140" t="str">
        <f>IF(ACOMPANHAMENTO_05[[#This Row],[MAT]]="","",COUNTA($C$8:C781))</f>
        <v/>
      </c>
      <c r="C781" s="3"/>
      <c r="D781" s="28" t="str">
        <f>IFERROR(VLOOKUP(ACOMPANHAMENTO_05[[#This Row],[MAT]],FUNCIONARIOS[],3,FALSE),"")</f>
        <v/>
      </c>
      <c r="E781" s="28" t="str">
        <f>IFERROR(VLOOKUP(ACOMPANHAMENTO_05[[#This Row],[MAT]],FUNCIONARIOS[],4,FALSE),"")</f>
        <v/>
      </c>
      <c r="F781" s="8"/>
      <c r="G781" s="7"/>
      <c r="H781" s="28" t="str">
        <f>IFERROR(VLOOKUP(ACOMPANHAMENTO_05[[#This Row],[COD.S]],TABELA_PRODUÇÃO[[COD]:[SERVIÇOS]],3,FALSE),"")</f>
        <v/>
      </c>
      <c r="I781" s="28" t="str">
        <f>IFERROR(VLOOKUP(ACOMPANHAMENTO_05[[#This Row],[COD.S]],TABELA_PRODUÇÃO[[COD]:[UND.]],4,FALSE),"")</f>
        <v/>
      </c>
      <c r="J781" s="141"/>
      <c r="K781" s="58"/>
      <c r="L781" s="9"/>
      <c r="M78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8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8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81" s="140">
        <f>ACOMPANHAMENTO_05[[#This Row],[QUANT]]</f>
        <v>0</v>
      </c>
    </row>
    <row r="782" spans="2:16" x14ac:dyDescent="0.25">
      <c r="B782" s="140" t="str">
        <f>IF(ACOMPANHAMENTO_05[[#This Row],[MAT]]="","",COUNTA($C$8:C782))</f>
        <v/>
      </c>
      <c r="C782" s="3"/>
      <c r="D782" s="28" t="str">
        <f>IFERROR(VLOOKUP(ACOMPANHAMENTO_05[[#This Row],[MAT]],FUNCIONARIOS[],3,FALSE),"")</f>
        <v/>
      </c>
      <c r="E782" s="28" t="str">
        <f>IFERROR(VLOOKUP(ACOMPANHAMENTO_05[[#This Row],[MAT]],FUNCIONARIOS[],4,FALSE),"")</f>
        <v/>
      </c>
      <c r="F782" s="8"/>
      <c r="G782" s="7"/>
      <c r="H782" s="28" t="str">
        <f>IFERROR(VLOOKUP(ACOMPANHAMENTO_05[[#This Row],[COD.S]],TABELA_PRODUÇÃO[[COD]:[SERVIÇOS]],3,FALSE),"")</f>
        <v/>
      </c>
      <c r="I782" s="28" t="str">
        <f>IFERROR(VLOOKUP(ACOMPANHAMENTO_05[[#This Row],[COD.S]],TABELA_PRODUÇÃO[[COD]:[UND.]],4,FALSE),"")</f>
        <v/>
      </c>
      <c r="J782" s="141"/>
      <c r="K782" s="58"/>
      <c r="L782" s="9"/>
      <c r="M78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8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8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82" s="140">
        <f>ACOMPANHAMENTO_05[[#This Row],[QUANT]]</f>
        <v>0</v>
      </c>
    </row>
    <row r="783" spans="2:16" x14ac:dyDescent="0.25">
      <c r="B783" s="140" t="str">
        <f>IF(ACOMPANHAMENTO_05[[#This Row],[MAT]]="","",COUNTA($C$8:C783))</f>
        <v/>
      </c>
      <c r="C783" s="3"/>
      <c r="D783" s="28" t="str">
        <f>IFERROR(VLOOKUP(ACOMPANHAMENTO_05[[#This Row],[MAT]],FUNCIONARIOS[],3,FALSE),"")</f>
        <v/>
      </c>
      <c r="E783" s="28" t="str">
        <f>IFERROR(VLOOKUP(ACOMPANHAMENTO_05[[#This Row],[MAT]],FUNCIONARIOS[],4,FALSE),"")</f>
        <v/>
      </c>
      <c r="F783" s="8"/>
      <c r="G783" s="7"/>
      <c r="H783" s="28" t="str">
        <f>IFERROR(VLOOKUP(ACOMPANHAMENTO_05[[#This Row],[COD.S]],TABELA_PRODUÇÃO[[COD]:[SERVIÇOS]],3,FALSE),"")</f>
        <v/>
      </c>
      <c r="I783" s="28" t="str">
        <f>IFERROR(VLOOKUP(ACOMPANHAMENTO_05[[#This Row],[COD.S]],TABELA_PRODUÇÃO[[COD]:[UND.]],4,FALSE),"")</f>
        <v/>
      </c>
      <c r="J783" s="141"/>
      <c r="K783" s="58"/>
      <c r="L783" s="9"/>
      <c r="M78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8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8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83" s="140">
        <f>ACOMPANHAMENTO_05[[#This Row],[QUANT]]</f>
        <v>0</v>
      </c>
    </row>
    <row r="784" spans="2:16" x14ac:dyDescent="0.25">
      <c r="B784" s="140" t="str">
        <f>IF(ACOMPANHAMENTO_05[[#This Row],[MAT]]="","",COUNTA($C$8:C784))</f>
        <v/>
      </c>
      <c r="C784" s="3"/>
      <c r="D784" s="28" t="str">
        <f>IFERROR(VLOOKUP(ACOMPANHAMENTO_05[[#This Row],[MAT]],FUNCIONARIOS[],3,FALSE),"")</f>
        <v/>
      </c>
      <c r="E784" s="28" t="str">
        <f>IFERROR(VLOOKUP(ACOMPANHAMENTO_05[[#This Row],[MAT]],FUNCIONARIOS[],4,FALSE),"")</f>
        <v/>
      </c>
      <c r="F784" s="8"/>
      <c r="G784" s="7"/>
      <c r="H784" s="28" t="str">
        <f>IFERROR(VLOOKUP(ACOMPANHAMENTO_05[[#This Row],[COD.S]],TABELA_PRODUÇÃO[[COD]:[SERVIÇOS]],3,FALSE),"")</f>
        <v/>
      </c>
      <c r="I784" s="28" t="str">
        <f>IFERROR(VLOOKUP(ACOMPANHAMENTO_05[[#This Row],[COD.S]],TABELA_PRODUÇÃO[[COD]:[UND.]],4,FALSE),"")</f>
        <v/>
      </c>
      <c r="J784" s="141"/>
      <c r="K784" s="58"/>
      <c r="L784" s="9"/>
      <c r="M78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8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8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84" s="140">
        <f>ACOMPANHAMENTO_05[[#This Row],[QUANT]]</f>
        <v>0</v>
      </c>
    </row>
    <row r="785" spans="2:16" x14ac:dyDescent="0.25">
      <c r="B785" s="140" t="str">
        <f>IF(ACOMPANHAMENTO_05[[#This Row],[MAT]]="","",COUNTA($C$8:C785))</f>
        <v/>
      </c>
      <c r="C785" s="3"/>
      <c r="D785" s="28" t="str">
        <f>IFERROR(VLOOKUP(ACOMPANHAMENTO_05[[#This Row],[MAT]],FUNCIONARIOS[],3,FALSE),"")</f>
        <v/>
      </c>
      <c r="E785" s="28" t="str">
        <f>IFERROR(VLOOKUP(ACOMPANHAMENTO_05[[#This Row],[MAT]],FUNCIONARIOS[],4,FALSE),"")</f>
        <v/>
      </c>
      <c r="F785" s="8"/>
      <c r="G785" s="7"/>
      <c r="H785" s="28" t="str">
        <f>IFERROR(VLOOKUP(ACOMPANHAMENTO_05[[#This Row],[COD.S]],TABELA_PRODUÇÃO[[COD]:[SERVIÇOS]],3,FALSE),"")</f>
        <v/>
      </c>
      <c r="I785" s="28" t="str">
        <f>IFERROR(VLOOKUP(ACOMPANHAMENTO_05[[#This Row],[COD.S]],TABELA_PRODUÇÃO[[COD]:[UND.]],4,FALSE),"")</f>
        <v/>
      </c>
      <c r="J785" s="141"/>
      <c r="K785" s="58"/>
      <c r="L785" s="9"/>
      <c r="M78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8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8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85" s="140">
        <f>ACOMPANHAMENTO_05[[#This Row],[QUANT]]</f>
        <v>0</v>
      </c>
    </row>
    <row r="786" spans="2:16" x14ac:dyDescent="0.25">
      <c r="B786" s="140" t="str">
        <f>IF(ACOMPANHAMENTO_05[[#This Row],[MAT]]="","",COUNTA($C$8:C786))</f>
        <v/>
      </c>
      <c r="C786" s="3"/>
      <c r="D786" s="28" t="str">
        <f>IFERROR(VLOOKUP(ACOMPANHAMENTO_05[[#This Row],[MAT]],FUNCIONARIOS[],3,FALSE),"")</f>
        <v/>
      </c>
      <c r="E786" s="28" t="str">
        <f>IFERROR(VLOOKUP(ACOMPANHAMENTO_05[[#This Row],[MAT]],FUNCIONARIOS[],4,FALSE),"")</f>
        <v/>
      </c>
      <c r="F786" s="8"/>
      <c r="G786" s="7"/>
      <c r="H786" s="28" t="str">
        <f>IFERROR(VLOOKUP(ACOMPANHAMENTO_05[[#This Row],[COD.S]],TABELA_PRODUÇÃO[[COD]:[SERVIÇOS]],3,FALSE),"")</f>
        <v/>
      </c>
      <c r="I786" s="28" t="str">
        <f>IFERROR(VLOOKUP(ACOMPANHAMENTO_05[[#This Row],[COD.S]],TABELA_PRODUÇÃO[[COD]:[UND.]],4,FALSE),"")</f>
        <v/>
      </c>
      <c r="J786" s="141"/>
      <c r="K786" s="58"/>
      <c r="L786" s="9"/>
      <c r="M78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8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8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86" s="140">
        <f>ACOMPANHAMENTO_05[[#This Row],[QUANT]]</f>
        <v>0</v>
      </c>
    </row>
    <row r="787" spans="2:16" x14ac:dyDescent="0.25">
      <c r="B787" s="140" t="str">
        <f>IF(ACOMPANHAMENTO_05[[#This Row],[MAT]]="","",COUNTA($C$8:C787))</f>
        <v/>
      </c>
      <c r="C787" s="3"/>
      <c r="D787" s="28" t="str">
        <f>IFERROR(VLOOKUP(ACOMPANHAMENTO_05[[#This Row],[MAT]],FUNCIONARIOS[],3,FALSE),"")</f>
        <v/>
      </c>
      <c r="E787" s="28" t="str">
        <f>IFERROR(VLOOKUP(ACOMPANHAMENTO_05[[#This Row],[MAT]],FUNCIONARIOS[],4,FALSE),"")</f>
        <v/>
      </c>
      <c r="F787" s="8"/>
      <c r="G787" s="7"/>
      <c r="H787" s="28" t="str">
        <f>IFERROR(VLOOKUP(ACOMPANHAMENTO_05[[#This Row],[COD.S]],TABELA_PRODUÇÃO[[COD]:[SERVIÇOS]],3,FALSE),"")</f>
        <v/>
      </c>
      <c r="I787" s="28" t="str">
        <f>IFERROR(VLOOKUP(ACOMPANHAMENTO_05[[#This Row],[COD.S]],TABELA_PRODUÇÃO[[COD]:[UND.]],4,FALSE),"")</f>
        <v/>
      </c>
      <c r="J787" s="141"/>
      <c r="K787" s="58"/>
      <c r="L787" s="9"/>
      <c r="M78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8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8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87" s="140">
        <f>ACOMPANHAMENTO_05[[#This Row],[QUANT]]</f>
        <v>0</v>
      </c>
    </row>
    <row r="788" spans="2:16" x14ac:dyDescent="0.25">
      <c r="B788" s="140" t="str">
        <f>IF(ACOMPANHAMENTO_05[[#This Row],[MAT]]="","",COUNTA($C$8:C788))</f>
        <v/>
      </c>
      <c r="C788" s="3"/>
      <c r="D788" s="28" t="str">
        <f>IFERROR(VLOOKUP(ACOMPANHAMENTO_05[[#This Row],[MAT]],FUNCIONARIOS[],3,FALSE),"")</f>
        <v/>
      </c>
      <c r="E788" s="28" t="str">
        <f>IFERROR(VLOOKUP(ACOMPANHAMENTO_05[[#This Row],[MAT]],FUNCIONARIOS[],4,FALSE),"")</f>
        <v/>
      </c>
      <c r="F788" s="8"/>
      <c r="G788" s="7"/>
      <c r="H788" s="28" t="str">
        <f>IFERROR(VLOOKUP(ACOMPANHAMENTO_05[[#This Row],[COD.S]],TABELA_PRODUÇÃO[[COD]:[SERVIÇOS]],3,FALSE),"")</f>
        <v/>
      </c>
      <c r="I788" s="28" t="str">
        <f>IFERROR(VLOOKUP(ACOMPANHAMENTO_05[[#This Row],[COD.S]],TABELA_PRODUÇÃO[[COD]:[UND.]],4,FALSE),"")</f>
        <v/>
      </c>
      <c r="J788" s="141"/>
      <c r="K788" s="58"/>
      <c r="L788" s="9"/>
      <c r="M78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8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8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88" s="140">
        <f>ACOMPANHAMENTO_05[[#This Row],[QUANT]]</f>
        <v>0</v>
      </c>
    </row>
    <row r="789" spans="2:16" x14ac:dyDescent="0.25">
      <c r="B789" s="140" t="str">
        <f>IF(ACOMPANHAMENTO_05[[#This Row],[MAT]]="","",COUNTA($C$8:C789))</f>
        <v/>
      </c>
      <c r="C789" s="3"/>
      <c r="D789" s="28" t="str">
        <f>IFERROR(VLOOKUP(ACOMPANHAMENTO_05[[#This Row],[MAT]],FUNCIONARIOS[],3,FALSE),"")</f>
        <v/>
      </c>
      <c r="E789" s="28" t="str">
        <f>IFERROR(VLOOKUP(ACOMPANHAMENTO_05[[#This Row],[MAT]],FUNCIONARIOS[],4,FALSE),"")</f>
        <v/>
      </c>
      <c r="F789" s="8"/>
      <c r="G789" s="7"/>
      <c r="H789" s="28" t="str">
        <f>IFERROR(VLOOKUP(ACOMPANHAMENTO_05[[#This Row],[COD.S]],TABELA_PRODUÇÃO[[COD]:[SERVIÇOS]],3,FALSE),"")</f>
        <v/>
      </c>
      <c r="I789" s="28" t="str">
        <f>IFERROR(VLOOKUP(ACOMPANHAMENTO_05[[#This Row],[COD.S]],TABELA_PRODUÇÃO[[COD]:[UND.]],4,FALSE),"")</f>
        <v/>
      </c>
      <c r="J789" s="141"/>
      <c r="K789" s="58"/>
      <c r="L789" s="9"/>
      <c r="M78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8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8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89" s="140">
        <f>ACOMPANHAMENTO_05[[#This Row],[QUANT]]</f>
        <v>0</v>
      </c>
    </row>
    <row r="790" spans="2:16" x14ac:dyDescent="0.25">
      <c r="B790" s="140" t="str">
        <f>IF(ACOMPANHAMENTO_05[[#This Row],[MAT]]="","",COUNTA($C$8:C790))</f>
        <v/>
      </c>
      <c r="C790" s="3"/>
      <c r="D790" s="28" t="str">
        <f>IFERROR(VLOOKUP(ACOMPANHAMENTO_05[[#This Row],[MAT]],FUNCIONARIOS[],3,FALSE),"")</f>
        <v/>
      </c>
      <c r="E790" s="28" t="str">
        <f>IFERROR(VLOOKUP(ACOMPANHAMENTO_05[[#This Row],[MAT]],FUNCIONARIOS[],4,FALSE),"")</f>
        <v/>
      </c>
      <c r="F790" s="8"/>
      <c r="G790" s="7"/>
      <c r="H790" s="28" t="str">
        <f>IFERROR(VLOOKUP(ACOMPANHAMENTO_05[[#This Row],[COD.S]],TABELA_PRODUÇÃO[[COD]:[SERVIÇOS]],3,FALSE),"")</f>
        <v/>
      </c>
      <c r="I790" s="28" t="str">
        <f>IFERROR(VLOOKUP(ACOMPANHAMENTO_05[[#This Row],[COD.S]],TABELA_PRODUÇÃO[[COD]:[UND.]],4,FALSE),"")</f>
        <v/>
      </c>
      <c r="J790" s="141"/>
      <c r="K790" s="58"/>
      <c r="L790" s="9"/>
      <c r="M79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9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9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90" s="140">
        <f>ACOMPANHAMENTO_05[[#This Row],[QUANT]]</f>
        <v>0</v>
      </c>
    </row>
    <row r="791" spans="2:16" x14ac:dyDescent="0.25">
      <c r="B791" s="140" t="str">
        <f>IF(ACOMPANHAMENTO_05[[#This Row],[MAT]]="","",COUNTA($C$8:C791))</f>
        <v/>
      </c>
      <c r="C791" s="3"/>
      <c r="D791" s="28" t="str">
        <f>IFERROR(VLOOKUP(ACOMPANHAMENTO_05[[#This Row],[MAT]],FUNCIONARIOS[],3,FALSE),"")</f>
        <v/>
      </c>
      <c r="E791" s="28" t="str">
        <f>IFERROR(VLOOKUP(ACOMPANHAMENTO_05[[#This Row],[MAT]],FUNCIONARIOS[],4,FALSE),"")</f>
        <v/>
      </c>
      <c r="F791" s="8"/>
      <c r="G791" s="7"/>
      <c r="H791" s="28" t="str">
        <f>IFERROR(VLOOKUP(ACOMPANHAMENTO_05[[#This Row],[COD.S]],TABELA_PRODUÇÃO[[COD]:[SERVIÇOS]],3,FALSE),"")</f>
        <v/>
      </c>
      <c r="I791" s="28" t="str">
        <f>IFERROR(VLOOKUP(ACOMPANHAMENTO_05[[#This Row],[COD.S]],TABELA_PRODUÇÃO[[COD]:[UND.]],4,FALSE),"")</f>
        <v/>
      </c>
      <c r="J791" s="141"/>
      <c r="K791" s="58"/>
      <c r="L791" s="9"/>
      <c r="M79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9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9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91" s="140">
        <f>ACOMPANHAMENTO_05[[#This Row],[QUANT]]</f>
        <v>0</v>
      </c>
    </row>
    <row r="792" spans="2:16" x14ac:dyDescent="0.25">
      <c r="B792" s="140" t="str">
        <f>IF(ACOMPANHAMENTO_05[[#This Row],[MAT]]="","",COUNTA($C$8:C792))</f>
        <v/>
      </c>
      <c r="C792" s="3"/>
      <c r="D792" s="28" t="str">
        <f>IFERROR(VLOOKUP(ACOMPANHAMENTO_05[[#This Row],[MAT]],FUNCIONARIOS[],3,FALSE),"")</f>
        <v/>
      </c>
      <c r="E792" s="28" t="str">
        <f>IFERROR(VLOOKUP(ACOMPANHAMENTO_05[[#This Row],[MAT]],FUNCIONARIOS[],4,FALSE),"")</f>
        <v/>
      </c>
      <c r="F792" s="8"/>
      <c r="G792" s="7"/>
      <c r="H792" s="28" t="str">
        <f>IFERROR(VLOOKUP(ACOMPANHAMENTO_05[[#This Row],[COD.S]],TABELA_PRODUÇÃO[[COD]:[SERVIÇOS]],3,FALSE),"")</f>
        <v/>
      </c>
      <c r="I792" s="28" t="str">
        <f>IFERROR(VLOOKUP(ACOMPANHAMENTO_05[[#This Row],[COD.S]],TABELA_PRODUÇÃO[[COD]:[UND.]],4,FALSE),"")</f>
        <v/>
      </c>
      <c r="J792" s="141"/>
      <c r="K792" s="58"/>
      <c r="L792" s="9"/>
      <c r="M79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9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9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92" s="140">
        <f>ACOMPANHAMENTO_05[[#This Row],[QUANT]]</f>
        <v>0</v>
      </c>
    </row>
    <row r="793" spans="2:16" x14ac:dyDescent="0.25">
      <c r="B793" s="140" t="str">
        <f>IF(ACOMPANHAMENTO_05[[#This Row],[MAT]]="","",COUNTA($C$8:C793))</f>
        <v/>
      </c>
      <c r="C793" s="3"/>
      <c r="D793" s="28" t="str">
        <f>IFERROR(VLOOKUP(ACOMPANHAMENTO_05[[#This Row],[MAT]],FUNCIONARIOS[],3,FALSE),"")</f>
        <v/>
      </c>
      <c r="E793" s="28" t="str">
        <f>IFERROR(VLOOKUP(ACOMPANHAMENTO_05[[#This Row],[MAT]],FUNCIONARIOS[],4,FALSE),"")</f>
        <v/>
      </c>
      <c r="F793" s="8"/>
      <c r="G793" s="7"/>
      <c r="H793" s="28" t="str">
        <f>IFERROR(VLOOKUP(ACOMPANHAMENTO_05[[#This Row],[COD.S]],TABELA_PRODUÇÃO[[COD]:[SERVIÇOS]],3,FALSE),"")</f>
        <v/>
      </c>
      <c r="I793" s="28" t="str">
        <f>IFERROR(VLOOKUP(ACOMPANHAMENTO_05[[#This Row],[COD.S]],TABELA_PRODUÇÃO[[COD]:[UND.]],4,FALSE),"")</f>
        <v/>
      </c>
      <c r="J793" s="141"/>
      <c r="K793" s="58"/>
      <c r="L793" s="9"/>
      <c r="M79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9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9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93" s="140">
        <f>ACOMPANHAMENTO_05[[#This Row],[QUANT]]</f>
        <v>0</v>
      </c>
    </row>
    <row r="794" spans="2:16" x14ac:dyDescent="0.25">
      <c r="B794" s="140" t="str">
        <f>IF(ACOMPANHAMENTO_05[[#This Row],[MAT]]="","",COUNTA($C$8:C794))</f>
        <v/>
      </c>
      <c r="C794" s="3"/>
      <c r="D794" s="28" t="str">
        <f>IFERROR(VLOOKUP(ACOMPANHAMENTO_05[[#This Row],[MAT]],FUNCIONARIOS[],3,FALSE),"")</f>
        <v/>
      </c>
      <c r="E794" s="28" t="str">
        <f>IFERROR(VLOOKUP(ACOMPANHAMENTO_05[[#This Row],[MAT]],FUNCIONARIOS[],4,FALSE),"")</f>
        <v/>
      </c>
      <c r="F794" s="8"/>
      <c r="G794" s="7"/>
      <c r="H794" s="28" t="str">
        <f>IFERROR(VLOOKUP(ACOMPANHAMENTO_05[[#This Row],[COD.S]],TABELA_PRODUÇÃO[[COD]:[SERVIÇOS]],3,FALSE),"")</f>
        <v/>
      </c>
      <c r="I794" s="28" t="str">
        <f>IFERROR(VLOOKUP(ACOMPANHAMENTO_05[[#This Row],[COD.S]],TABELA_PRODUÇÃO[[COD]:[UND.]],4,FALSE),"")</f>
        <v/>
      </c>
      <c r="J794" s="141"/>
      <c r="K794" s="58"/>
      <c r="L794" s="9"/>
      <c r="M79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9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9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94" s="140">
        <f>ACOMPANHAMENTO_05[[#This Row],[QUANT]]</f>
        <v>0</v>
      </c>
    </row>
    <row r="795" spans="2:16" x14ac:dyDescent="0.25">
      <c r="B795" s="140" t="str">
        <f>IF(ACOMPANHAMENTO_05[[#This Row],[MAT]]="","",COUNTA($C$8:C795))</f>
        <v/>
      </c>
      <c r="C795" s="3"/>
      <c r="D795" s="28" t="str">
        <f>IFERROR(VLOOKUP(ACOMPANHAMENTO_05[[#This Row],[MAT]],FUNCIONARIOS[],3,FALSE),"")</f>
        <v/>
      </c>
      <c r="E795" s="28" t="str">
        <f>IFERROR(VLOOKUP(ACOMPANHAMENTO_05[[#This Row],[MAT]],FUNCIONARIOS[],4,FALSE),"")</f>
        <v/>
      </c>
      <c r="F795" s="8"/>
      <c r="G795" s="7"/>
      <c r="H795" s="28" t="str">
        <f>IFERROR(VLOOKUP(ACOMPANHAMENTO_05[[#This Row],[COD.S]],TABELA_PRODUÇÃO[[COD]:[SERVIÇOS]],3,FALSE),"")</f>
        <v/>
      </c>
      <c r="I795" s="28" t="str">
        <f>IFERROR(VLOOKUP(ACOMPANHAMENTO_05[[#This Row],[COD.S]],TABELA_PRODUÇÃO[[COD]:[UND.]],4,FALSE),"")</f>
        <v/>
      </c>
      <c r="J795" s="141"/>
      <c r="K795" s="58"/>
      <c r="L795" s="9"/>
      <c r="M79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9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9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95" s="140">
        <f>ACOMPANHAMENTO_05[[#This Row],[QUANT]]</f>
        <v>0</v>
      </c>
    </row>
    <row r="796" spans="2:16" x14ac:dyDescent="0.25">
      <c r="B796" s="140" t="str">
        <f>IF(ACOMPANHAMENTO_05[[#This Row],[MAT]]="","",COUNTA($C$8:C796))</f>
        <v/>
      </c>
      <c r="C796" s="3"/>
      <c r="D796" s="28" t="str">
        <f>IFERROR(VLOOKUP(ACOMPANHAMENTO_05[[#This Row],[MAT]],FUNCIONARIOS[],3,FALSE),"")</f>
        <v/>
      </c>
      <c r="E796" s="28" t="str">
        <f>IFERROR(VLOOKUP(ACOMPANHAMENTO_05[[#This Row],[MAT]],FUNCIONARIOS[],4,FALSE),"")</f>
        <v/>
      </c>
      <c r="F796" s="8"/>
      <c r="G796" s="7"/>
      <c r="H796" s="28" t="str">
        <f>IFERROR(VLOOKUP(ACOMPANHAMENTO_05[[#This Row],[COD.S]],TABELA_PRODUÇÃO[[COD]:[SERVIÇOS]],3,FALSE),"")</f>
        <v/>
      </c>
      <c r="I796" s="28" t="str">
        <f>IFERROR(VLOOKUP(ACOMPANHAMENTO_05[[#This Row],[COD.S]],TABELA_PRODUÇÃO[[COD]:[UND.]],4,FALSE),"")</f>
        <v/>
      </c>
      <c r="J796" s="141"/>
      <c r="K796" s="58"/>
      <c r="L796" s="9"/>
      <c r="M79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9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9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96" s="140">
        <f>ACOMPANHAMENTO_05[[#This Row],[QUANT]]</f>
        <v>0</v>
      </c>
    </row>
    <row r="797" spans="2:16" x14ac:dyDescent="0.25">
      <c r="B797" s="140" t="str">
        <f>IF(ACOMPANHAMENTO_05[[#This Row],[MAT]]="","",COUNTA($C$8:C797))</f>
        <v/>
      </c>
      <c r="C797" s="3"/>
      <c r="D797" s="28" t="str">
        <f>IFERROR(VLOOKUP(ACOMPANHAMENTO_05[[#This Row],[MAT]],FUNCIONARIOS[],3,FALSE),"")</f>
        <v/>
      </c>
      <c r="E797" s="28" t="str">
        <f>IFERROR(VLOOKUP(ACOMPANHAMENTO_05[[#This Row],[MAT]],FUNCIONARIOS[],4,FALSE),"")</f>
        <v/>
      </c>
      <c r="F797" s="8"/>
      <c r="G797" s="7"/>
      <c r="H797" s="28" t="str">
        <f>IFERROR(VLOOKUP(ACOMPANHAMENTO_05[[#This Row],[COD.S]],TABELA_PRODUÇÃO[[COD]:[SERVIÇOS]],3,FALSE),"")</f>
        <v/>
      </c>
      <c r="I797" s="28" t="str">
        <f>IFERROR(VLOOKUP(ACOMPANHAMENTO_05[[#This Row],[COD.S]],TABELA_PRODUÇÃO[[COD]:[UND.]],4,FALSE),"")</f>
        <v/>
      </c>
      <c r="J797" s="141"/>
      <c r="K797" s="58"/>
      <c r="L797" s="9"/>
      <c r="M79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9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9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97" s="140">
        <f>ACOMPANHAMENTO_05[[#This Row],[QUANT]]</f>
        <v>0</v>
      </c>
    </row>
    <row r="798" spans="2:16" x14ac:dyDescent="0.25">
      <c r="B798" s="140" t="str">
        <f>IF(ACOMPANHAMENTO_05[[#This Row],[MAT]]="","",COUNTA($C$8:C798))</f>
        <v/>
      </c>
      <c r="C798" s="3"/>
      <c r="D798" s="28" t="str">
        <f>IFERROR(VLOOKUP(ACOMPANHAMENTO_05[[#This Row],[MAT]],FUNCIONARIOS[],3,FALSE),"")</f>
        <v/>
      </c>
      <c r="E798" s="28" t="str">
        <f>IFERROR(VLOOKUP(ACOMPANHAMENTO_05[[#This Row],[MAT]],FUNCIONARIOS[],4,FALSE),"")</f>
        <v/>
      </c>
      <c r="F798" s="8"/>
      <c r="G798" s="7"/>
      <c r="H798" s="28" t="str">
        <f>IFERROR(VLOOKUP(ACOMPANHAMENTO_05[[#This Row],[COD.S]],TABELA_PRODUÇÃO[[COD]:[SERVIÇOS]],3,FALSE),"")</f>
        <v/>
      </c>
      <c r="I798" s="28" t="str">
        <f>IFERROR(VLOOKUP(ACOMPANHAMENTO_05[[#This Row],[COD.S]],TABELA_PRODUÇÃO[[COD]:[UND.]],4,FALSE),"")</f>
        <v/>
      </c>
      <c r="J798" s="141"/>
      <c r="K798" s="58"/>
      <c r="L798" s="9"/>
      <c r="M79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9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9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98" s="140">
        <f>ACOMPANHAMENTO_05[[#This Row],[QUANT]]</f>
        <v>0</v>
      </c>
    </row>
    <row r="799" spans="2:16" x14ac:dyDescent="0.25">
      <c r="B799" s="140" t="str">
        <f>IF(ACOMPANHAMENTO_05[[#This Row],[MAT]]="","",COUNTA($C$8:C799))</f>
        <v/>
      </c>
      <c r="C799" s="3"/>
      <c r="D799" s="28" t="str">
        <f>IFERROR(VLOOKUP(ACOMPANHAMENTO_05[[#This Row],[MAT]],FUNCIONARIOS[],3,FALSE),"")</f>
        <v/>
      </c>
      <c r="E799" s="28" t="str">
        <f>IFERROR(VLOOKUP(ACOMPANHAMENTO_05[[#This Row],[MAT]],FUNCIONARIOS[],4,FALSE),"")</f>
        <v/>
      </c>
      <c r="F799" s="8"/>
      <c r="G799" s="7"/>
      <c r="H799" s="28" t="str">
        <f>IFERROR(VLOOKUP(ACOMPANHAMENTO_05[[#This Row],[COD.S]],TABELA_PRODUÇÃO[[COD]:[SERVIÇOS]],3,FALSE),"")</f>
        <v/>
      </c>
      <c r="I799" s="28" t="str">
        <f>IFERROR(VLOOKUP(ACOMPANHAMENTO_05[[#This Row],[COD.S]],TABELA_PRODUÇÃO[[COD]:[UND.]],4,FALSE),"")</f>
        <v/>
      </c>
      <c r="J799" s="141"/>
      <c r="K799" s="58"/>
      <c r="L799" s="9"/>
      <c r="M79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79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79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799" s="140">
        <f>ACOMPANHAMENTO_05[[#This Row],[QUANT]]</f>
        <v>0</v>
      </c>
    </row>
    <row r="800" spans="2:16" x14ac:dyDescent="0.25">
      <c r="B800" s="140" t="str">
        <f>IF(ACOMPANHAMENTO_05[[#This Row],[MAT]]="","",COUNTA($C$8:C800))</f>
        <v/>
      </c>
      <c r="C800" s="3"/>
      <c r="D800" s="28" t="str">
        <f>IFERROR(VLOOKUP(ACOMPANHAMENTO_05[[#This Row],[MAT]],FUNCIONARIOS[],3,FALSE),"")</f>
        <v/>
      </c>
      <c r="E800" s="28" t="str">
        <f>IFERROR(VLOOKUP(ACOMPANHAMENTO_05[[#This Row],[MAT]],FUNCIONARIOS[],4,FALSE),"")</f>
        <v/>
      </c>
      <c r="F800" s="8"/>
      <c r="G800" s="7"/>
      <c r="H800" s="28" t="str">
        <f>IFERROR(VLOOKUP(ACOMPANHAMENTO_05[[#This Row],[COD.S]],TABELA_PRODUÇÃO[[COD]:[SERVIÇOS]],3,FALSE),"")</f>
        <v/>
      </c>
      <c r="I800" s="28" t="str">
        <f>IFERROR(VLOOKUP(ACOMPANHAMENTO_05[[#This Row],[COD.S]],TABELA_PRODUÇÃO[[COD]:[UND.]],4,FALSE),"")</f>
        <v/>
      </c>
      <c r="J800" s="141"/>
      <c r="K800" s="58"/>
      <c r="L800" s="9"/>
      <c r="M80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0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0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00" s="140">
        <f>ACOMPANHAMENTO_05[[#This Row],[QUANT]]</f>
        <v>0</v>
      </c>
    </row>
    <row r="801" spans="2:16" x14ac:dyDescent="0.25">
      <c r="B801" s="140" t="str">
        <f>IF(ACOMPANHAMENTO_05[[#This Row],[MAT]]="","",COUNTA($C$8:C801))</f>
        <v/>
      </c>
      <c r="C801" s="3"/>
      <c r="D801" s="28" t="str">
        <f>IFERROR(VLOOKUP(ACOMPANHAMENTO_05[[#This Row],[MAT]],FUNCIONARIOS[],3,FALSE),"")</f>
        <v/>
      </c>
      <c r="E801" s="28" t="str">
        <f>IFERROR(VLOOKUP(ACOMPANHAMENTO_05[[#This Row],[MAT]],FUNCIONARIOS[],4,FALSE),"")</f>
        <v/>
      </c>
      <c r="F801" s="8"/>
      <c r="G801" s="7"/>
      <c r="H801" s="28" t="str">
        <f>IFERROR(VLOOKUP(ACOMPANHAMENTO_05[[#This Row],[COD.S]],TABELA_PRODUÇÃO[[COD]:[SERVIÇOS]],3,FALSE),"")</f>
        <v/>
      </c>
      <c r="I801" s="28" t="str">
        <f>IFERROR(VLOOKUP(ACOMPANHAMENTO_05[[#This Row],[COD.S]],TABELA_PRODUÇÃO[[COD]:[UND.]],4,FALSE),"")</f>
        <v/>
      </c>
      <c r="J801" s="141"/>
      <c r="K801" s="58"/>
      <c r="L801" s="9"/>
      <c r="M80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0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0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01" s="140">
        <f>ACOMPANHAMENTO_05[[#This Row],[QUANT]]</f>
        <v>0</v>
      </c>
    </row>
    <row r="802" spans="2:16" x14ac:dyDescent="0.25">
      <c r="B802" s="140" t="str">
        <f>IF(ACOMPANHAMENTO_05[[#This Row],[MAT]]="","",COUNTA($C$8:C802))</f>
        <v/>
      </c>
      <c r="C802" s="3"/>
      <c r="D802" s="28" t="str">
        <f>IFERROR(VLOOKUP(ACOMPANHAMENTO_05[[#This Row],[MAT]],FUNCIONARIOS[],3,FALSE),"")</f>
        <v/>
      </c>
      <c r="E802" s="28" t="str">
        <f>IFERROR(VLOOKUP(ACOMPANHAMENTO_05[[#This Row],[MAT]],FUNCIONARIOS[],4,FALSE),"")</f>
        <v/>
      </c>
      <c r="F802" s="8"/>
      <c r="G802" s="7"/>
      <c r="H802" s="28" t="str">
        <f>IFERROR(VLOOKUP(ACOMPANHAMENTO_05[[#This Row],[COD.S]],TABELA_PRODUÇÃO[[COD]:[SERVIÇOS]],3,FALSE),"")</f>
        <v/>
      </c>
      <c r="I802" s="28" t="str">
        <f>IFERROR(VLOOKUP(ACOMPANHAMENTO_05[[#This Row],[COD.S]],TABELA_PRODUÇÃO[[COD]:[UND.]],4,FALSE),"")</f>
        <v/>
      </c>
      <c r="J802" s="141"/>
      <c r="K802" s="58"/>
      <c r="L802" s="9"/>
      <c r="M80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0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0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02" s="140">
        <f>ACOMPANHAMENTO_05[[#This Row],[QUANT]]</f>
        <v>0</v>
      </c>
    </row>
    <row r="803" spans="2:16" x14ac:dyDescent="0.25">
      <c r="B803" s="140" t="str">
        <f>IF(ACOMPANHAMENTO_05[[#This Row],[MAT]]="","",COUNTA($C$8:C803))</f>
        <v/>
      </c>
      <c r="C803" s="3"/>
      <c r="D803" s="28" t="str">
        <f>IFERROR(VLOOKUP(ACOMPANHAMENTO_05[[#This Row],[MAT]],FUNCIONARIOS[],3,FALSE),"")</f>
        <v/>
      </c>
      <c r="E803" s="28" t="str">
        <f>IFERROR(VLOOKUP(ACOMPANHAMENTO_05[[#This Row],[MAT]],FUNCIONARIOS[],4,FALSE),"")</f>
        <v/>
      </c>
      <c r="F803" s="8"/>
      <c r="G803" s="7"/>
      <c r="H803" s="28" t="str">
        <f>IFERROR(VLOOKUP(ACOMPANHAMENTO_05[[#This Row],[COD.S]],TABELA_PRODUÇÃO[[COD]:[SERVIÇOS]],3,FALSE),"")</f>
        <v/>
      </c>
      <c r="I803" s="28" t="str">
        <f>IFERROR(VLOOKUP(ACOMPANHAMENTO_05[[#This Row],[COD.S]],TABELA_PRODUÇÃO[[COD]:[UND.]],4,FALSE),"")</f>
        <v/>
      </c>
      <c r="J803" s="141"/>
      <c r="K803" s="58"/>
      <c r="L803" s="9"/>
      <c r="M80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0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0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03" s="140">
        <f>ACOMPANHAMENTO_05[[#This Row],[QUANT]]</f>
        <v>0</v>
      </c>
    </row>
    <row r="804" spans="2:16" x14ac:dyDescent="0.25">
      <c r="B804" s="140" t="str">
        <f>IF(ACOMPANHAMENTO_05[[#This Row],[MAT]]="","",COUNTA($C$8:C804))</f>
        <v/>
      </c>
      <c r="C804" s="3"/>
      <c r="D804" s="28" t="str">
        <f>IFERROR(VLOOKUP(ACOMPANHAMENTO_05[[#This Row],[MAT]],FUNCIONARIOS[],3,FALSE),"")</f>
        <v/>
      </c>
      <c r="E804" s="28" t="str">
        <f>IFERROR(VLOOKUP(ACOMPANHAMENTO_05[[#This Row],[MAT]],FUNCIONARIOS[],4,FALSE),"")</f>
        <v/>
      </c>
      <c r="F804" s="8"/>
      <c r="G804" s="7"/>
      <c r="H804" s="28" t="str">
        <f>IFERROR(VLOOKUP(ACOMPANHAMENTO_05[[#This Row],[COD.S]],TABELA_PRODUÇÃO[[COD]:[SERVIÇOS]],3,FALSE),"")</f>
        <v/>
      </c>
      <c r="I804" s="28" t="str">
        <f>IFERROR(VLOOKUP(ACOMPANHAMENTO_05[[#This Row],[COD.S]],TABELA_PRODUÇÃO[[COD]:[UND.]],4,FALSE),"")</f>
        <v/>
      </c>
      <c r="J804" s="141"/>
      <c r="K804" s="58"/>
      <c r="L804" s="9"/>
      <c r="M80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0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0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04" s="140">
        <f>ACOMPANHAMENTO_05[[#This Row],[QUANT]]</f>
        <v>0</v>
      </c>
    </row>
    <row r="805" spans="2:16" x14ac:dyDescent="0.25">
      <c r="B805" s="140" t="str">
        <f>IF(ACOMPANHAMENTO_05[[#This Row],[MAT]]="","",COUNTA($C$8:C805))</f>
        <v/>
      </c>
      <c r="C805" s="3"/>
      <c r="D805" s="28" t="str">
        <f>IFERROR(VLOOKUP(ACOMPANHAMENTO_05[[#This Row],[MAT]],FUNCIONARIOS[],3,FALSE),"")</f>
        <v/>
      </c>
      <c r="E805" s="28" t="str">
        <f>IFERROR(VLOOKUP(ACOMPANHAMENTO_05[[#This Row],[MAT]],FUNCIONARIOS[],4,FALSE),"")</f>
        <v/>
      </c>
      <c r="F805" s="8"/>
      <c r="G805" s="7"/>
      <c r="H805" s="28" t="str">
        <f>IFERROR(VLOOKUP(ACOMPANHAMENTO_05[[#This Row],[COD.S]],TABELA_PRODUÇÃO[[COD]:[SERVIÇOS]],3,FALSE),"")</f>
        <v/>
      </c>
      <c r="I805" s="28" t="str">
        <f>IFERROR(VLOOKUP(ACOMPANHAMENTO_05[[#This Row],[COD.S]],TABELA_PRODUÇÃO[[COD]:[UND.]],4,FALSE),"")</f>
        <v/>
      </c>
      <c r="J805" s="141"/>
      <c r="K805" s="58"/>
      <c r="L805" s="9"/>
      <c r="M80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0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0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05" s="140">
        <f>ACOMPANHAMENTO_05[[#This Row],[QUANT]]</f>
        <v>0</v>
      </c>
    </row>
    <row r="806" spans="2:16" x14ac:dyDescent="0.25">
      <c r="B806" s="140" t="str">
        <f>IF(ACOMPANHAMENTO_05[[#This Row],[MAT]]="","",COUNTA($C$8:C806))</f>
        <v/>
      </c>
      <c r="C806" s="3"/>
      <c r="D806" s="28" t="str">
        <f>IFERROR(VLOOKUP(ACOMPANHAMENTO_05[[#This Row],[MAT]],FUNCIONARIOS[],3,FALSE),"")</f>
        <v/>
      </c>
      <c r="E806" s="28" t="str">
        <f>IFERROR(VLOOKUP(ACOMPANHAMENTO_05[[#This Row],[MAT]],FUNCIONARIOS[],4,FALSE),"")</f>
        <v/>
      </c>
      <c r="F806" s="8"/>
      <c r="G806" s="7"/>
      <c r="H806" s="28" t="str">
        <f>IFERROR(VLOOKUP(ACOMPANHAMENTO_05[[#This Row],[COD.S]],TABELA_PRODUÇÃO[[COD]:[SERVIÇOS]],3,FALSE),"")</f>
        <v/>
      </c>
      <c r="I806" s="28" t="str">
        <f>IFERROR(VLOOKUP(ACOMPANHAMENTO_05[[#This Row],[COD.S]],TABELA_PRODUÇÃO[[COD]:[UND.]],4,FALSE),"")</f>
        <v/>
      </c>
      <c r="J806" s="141"/>
      <c r="K806" s="58"/>
      <c r="L806" s="9"/>
      <c r="M80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0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0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06" s="140">
        <f>ACOMPANHAMENTO_05[[#This Row],[QUANT]]</f>
        <v>0</v>
      </c>
    </row>
    <row r="807" spans="2:16" x14ac:dyDescent="0.25">
      <c r="B807" s="140" t="str">
        <f>IF(ACOMPANHAMENTO_05[[#This Row],[MAT]]="","",COUNTA($C$8:C807))</f>
        <v/>
      </c>
      <c r="C807" s="3"/>
      <c r="D807" s="28" t="str">
        <f>IFERROR(VLOOKUP(ACOMPANHAMENTO_05[[#This Row],[MAT]],FUNCIONARIOS[],3,FALSE),"")</f>
        <v/>
      </c>
      <c r="E807" s="28" t="str">
        <f>IFERROR(VLOOKUP(ACOMPANHAMENTO_05[[#This Row],[MAT]],FUNCIONARIOS[],4,FALSE),"")</f>
        <v/>
      </c>
      <c r="F807" s="8"/>
      <c r="G807" s="7"/>
      <c r="H807" s="28" t="str">
        <f>IFERROR(VLOOKUP(ACOMPANHAMENTO_05[[#This Row],[COD.S]],TABELA_PRODUÇÃO[[COD]:[SERVIÇOS]],3,FALSE),"")</f>
        <v/>
      </c>
      <c r="I807" s="28" t="str">
        <f>IFERROR(VLOOKUP(ACOMPANHAMENTO_05[[#This Row],[COD.S]],TABELA_PRODUÇÃO[[COD]:[UND.]],4,FALSE),"")</f>
        <v/>
      </c>
      <c r="J807" s="141"/>
      <c r="K807" s="58"/>
      <c r="L807" s="9"/>
      <c r="M80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0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0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07" s="140">
        <f>ACOMPANHAMENTO_05[[#This Row],[QUANT]]</f>
        <v>0</v>
      </c>
    </row>
    <row r="808" spans="2:16" x14ac:dyDescent="0.25">
      <c r="B808" s="140" t="str">
        <f>IF(ACOMPANHAMENTO_05[[#This Row],[MAT]]="","",COUNTA($C$8:C808))</f>
        <v/>
      </c>
      <c r="C808" s="3"/>
      <c r="D808" s="28" t="str">
        <f>IFERROR(VLOOKUP(ACOMPANHAMENTO_05[[#This Row],[MAT]],FUNCIONARIOS[],3,FALSE),"")</f>
        <v/>
      </c>
      <c r="E808" s="28" t="str">
        <f>IFERROR(VLOOKUP(ACOMPANHAMENTO_05[[#This Row],[MAT]],FUNCIONARIOS[],4,FALSE),"")</f>
        <v/>
      </c>
      <c r="F808" s="8"/>
      <c r="G808" s="7"/>
      <c r="H808" s="28" t="str">
        <f>IFERROR(VLOOKUP(ACOMPANHAMENTO_05[[#This Row],[COD.S]],TABELA_PRODUÇÃO[[COD]:[SERVIÇOS]],3,FALSE),"")</f>
        <v/>
      </c>
      <c r="I808" s="28" t="str">
        <f>IFERROR(VLOOKUP(ACOMPANHAMENTO_05[[#This Row],[COD.S]],TABELA_PRODUÇÃO[[COD]:[UND.]],4,FALSE),"")</f>
        <v/>
      </c>
      <c r="J808" s="141"/>
      <c r="K808" s="58"/>
      <c r="L808" s="9"/>
      <c r="M80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0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0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08" s="140">
        <f>ACOMPANHAMENTO_05[[#This Row],[QUANT]]</f>
        <v>0</v>
      </c>
    </row>
    <row r="809" spans="2:16" x14ac:dyDescent="0.25">
      <c r="B809" s="140" t="str">
        <f>IF(ACOMPANHAMENTO_05[[#This Row],[MAT]]="","",COUNTA($C$8:C809))</f>
        <v/>
      </c>
      <c r="C809" s="3"/>
      <c r="D809" s="28" t="str">
        <f>IFERROR(VLOOKUP(ACOMPANHAMENTO_05[[#This Row],[MAT]],FUNCIONARIOS[],3,FALSE),"")</f>
        <v/>
      </c>
      <c r="E809" s="28" t="str">
        <f>IFERROR(VLOOKUP(ACOMPANHAMENTO_05[[#This Row],[MAT]],FUNCIONARIOS[],4,FALSE),"")</f>
        <v/>
      </c>
      <c r="F809" s="8"/>
      <c r="G809" s="7"/>
      <c r="H809" s="28" t="str">
        <f>IFERROR(VLOOKUP(ACOMPANHAMENTO_05[[#This Row],[COD.S]],TABELA_PRODUÇÃO[[COD]:[SERVIÇOS]],3,FALSE),"")</f>
        <v/>
      </c>
      <c r="I809" s="28" t="str">
        <f>IFERROR(VLOOKUP(ACOMPANHAMENTO_05[[#This Row],[COD.S]],TABELA_PRODUÇÃO[[COD]:[UND.]],4,FALSE),"")</f>
        <v/>
      </c>
      <c r="J809" s="141"/>
      <c r="K809" s="58"/>
      <c r="L809" s="9"/>
      <c r="M80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0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0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09" s="140">
        <f>ACOMPANHAMENTO_05[[#This Row],[QUANT]]</f>
        <v>0</v>
      </c>
    </row>
    <row r="810" spans="2:16" x14ac:dyDescent="0.25">
      <c r="B810" s="140" t="str">
        <f>IF(ACOMPANHAMENTO_05[[#This Row],[MAT]]="","",COUNTA($C$8:C810))</f>
        <v/>
      </c>
      <c r="C810" s="3"/>
      <c r="D810" s="28" t="str">
        <f>IFERROR(VLOOKUP(ACOMPANHAMENTO_05[[#This Row],[MAT]],FUNCIONARIOS[],3,FALSE),"")</f>
        <v/>
      </c>
      <c r="E810" s="28" t="str">
        <f>IFERROR(VLOOKUP(ACOMPANHAMENTO_05[[#This Row],[MAT]],FUNCIONARIOS[],4,FALSE),"")</f>
        <v/>
      </c>
      <c r="F810" s="8"/>
      <c r="G810" s="7"/>
      <c r="H810" s="28" t="str">
        <f>IFERROR(VLOOKUP(ACOMPANHAMENTO_05[[#This Row],[COD.S]],TABELA_PRODUÇÃO[[COD]:[SERVIÇOS]],3,FALSE),"")</f>
        <v/>
      </c>
      <c r="I810" s="28" t="str">
        <f>IFERROR(VLOOKUP(ACOMPANHAMENTO_05[[#This Row],[COD.S]],TABELA_PRODUÇÃO[[COD]:[UND.]],4,FALSE),"")</f>
        <v/>
      </c>
      <c r="J810" s="141"/>
      <c r="K810" s="58"/>
      <c r="L810" s="9"/>
      <c r="M81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1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1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10" s="140">
        <f>ACOMPANHAMENTO_05[[#This Row],[QUANT]]</f>
        <v>0</v>
      </c>
    </row>
    <row r="811" spans="2:16" x14ac:dyDescent="0.25">
      <c r="B811" s="140" t="str">
        <f>IF(ACOMPANHAMENTO_05[[#This Row],[MAT]]="","",COUNTA($C$8:C811))</f>
        <v/>
      </c>
      <c r="C811" s="3"/>
      <c r="D811" s="28" t="str">
        <f>IFERROR(VLOOKUP(ACOMPANHAMENTO_05[[#This Row],[MAT]],FUNCIONARIOS[],3,FALSE),"")</f>
        <v/>
      </c>
      <c r="E811" s="28" t="str">
        <f>IFERROR(VLOOKUP(ACOMPANHAMENTO_05[[#This Row],[MAT]],FUNCIONARIOS[],4,FALSE),"")</f>
        <v/>
      </c>
      <c r="F811" s="8"/>
      <c r="G811" s="7"/>
      <c r="H811" s="28" t="str">
        <f>IFERROR(VLOOKUP(ACOMPANHAMENTO_05[[#This Row],[COD.S]],TABELA_PRODUÇÃO[[COD]:[SERVIÇOS]],3,FALSE),"")</f>
        <v/>
      </c>
      <c r="I811" s="28" t="str">
        <f>IFERROR(VLOOKUP(ACOMPANHAMENTO_05[[#This Row],[COD.S]],TABELA_PRODUÇÃO[[COD]:[UND.]],4,FALSE),"")</f>
        <v/>
      </c>
      <c r="J811" s="141"/>
      <c r="K811" s="58"/>
      <c r="L811" s="9"/>
      <c r="M81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1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1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11" s="140">
        <f>ACOMPANHAMENTO_05[[#This Row],[QUANT]]</f>
        <v>0</v>
      </c>
    </row>
    <row r="812" spans="2:16" x14ac:dyDescent="0.25">
      <c r="B812" s="140" t="str">
        <f>IF(ACOMPANHAMENTO_05[[#This Row],[MAT]]="","",COUNTA($C$8:C812))</f>
        <v/>
      </c>
      <c r="C812" s="3"/>
      <c r="D812" s="28" t="str">
        <f>IFERROR(VLOOKUP(ACOMPANHAMENTO_05[[#This Row],[MAT]],FUNCIONARIOS[],3,FALSE),"")</f>
        <v/>
      </c>
      <c r="E812" s="28" t="str">
        <f>IFERROR(VLOOKUP(ACOMPANHAMENTO_05[[#This Row],[MAT]],FUNCIONARIOS[],4,FALSE),"")</f>
        <v/>
      </c>
      <c r="F812" s="8"/>
      <c r="G812" s="7"/>
      <c r="H812" s="28" t="str">
        <f>IFERROR(VLOOKUP(ACOMPANHAMENTO_05[[#This Row],[COD.S]],TABELA_PRODUÇÃO[[COD]:[SERVIÇOS]],3,FALSE),"")</f>
        <v/>
      </c>
      <c r="I812" s="28" t="str">
        <f>IFERROR(VLOOKUP(ACOMPANHAMENTO_05[[#This Row],[COD.S]],TABELA_PRODUÇÃO[[COD]:[UND.]],4,FALSE),"")</f>
        <v/>
      </c>
      <c r="J812" s="141"/>
      <c r="K812" s="58"/>
      <c r="L812" s="9"/>
      <c r="M81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1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1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12" s="140">
        <f>ACOMPANHAMENTO_05[[#This Row],[QUANT]]</f>
        <v>0</v>
      </c>
    </row>
    <row r="813" spans="2:16" x14ac:dyDescent="0.25">
      <c r="B813" s="140" t="str">
        <f>IF(ACOMPANHAMENTO_05[[#This Row],[MAT]]="","",COUNTA($C$8:C813))</f>
        <v/>
      </c>
      <c r="C813" s="3"/>
      <c r="D813" s="28" t="str">
        <f>IFERROR(VLOOKUP(ACOMPANHAMENTO_05[[#This Row],[MAT]],FUNCIONARIOS[],3,FALSE),"")</f>
        <v/>
      </c>
      <c r="E813" s="28" t="str">
        <f>IFERROR(VLOOKUP(ACOMPANHAMENTO_05[[#This Row],[MAT]],FUNCIONARIOS[],4,FALSE),"")</f>
        <v/>
      </c>
      <c r="F813" s="8"/>
      <c r="G813" s="7"/>
      <c r="H813" s="28" t="str">
        <f>IFERROR(VLOOKUP(ACOMPANHAMENTO_05[[#This Row],[COD.S]],TABELA_PRODUÇÃO[[COD]:[SERVIÇOS]],3,FALSE),"")</f>
        <v/>
      </c>
      <c r="I813" s="28" t="str">
        <f>IFERROR(VLOOKUP(ACOMPANHAMENTO_05[[#This Row],[COD.S]],TABELA_PRODUÇÃO[[COD]:[UND.]],4,FALSE),"")</f>
        <v/>
      </c>
      <c r="J813" s="141"/>
      <c r="K813" s="58"/>
      <c r="L813" s="9"/>
      <c r="M81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1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1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13" s="140">
        <f>ACOMPANHAMENTO_05[[#This Row],[QUANT]]</f>
        <v>0</v>
      </c>
    </row>
    <row r="814" spans="2:16" x14ac:dyDescent="0.25">
      <c r="B814" s="140" t="str">
        <f>IF(ACOMPANHAMENTO_05[[#This Row],[MAT]]="","",COUNTA($C$8:C814))</f>
        <v/>
      </c>
      <c r="C814" s="3"/>
      <c r="D814" s="28" t="str">
        <f>IFERROR(VLOOKUP(ACOMPANHAMENTO_05[[#This Row],[MAT]],FUNCIONARIOS[],3,FALSE),"")</f>
        <v/>
      </c>
      <c r="E814" s="28" t="str">
        <f>IFERROR(VLOOKUP(ACOMPANHAMENTO_05[[#This Row],[MAT]],FUNCIONARIOS[],4,FALSE),"")</f>
        <v/>
      </c>
      <c r="F814" s="8"/>
      <c r="G814" s="7"/>
      <c r="H814" s="28" t="str">
        <f>IFERROR(VLOOKUP(ACOMPANHAMENTO_05[[#This Row],[COD.S]],TABELA_PRODUÇÃO[[COD]:[SERVIÇOS]],3,FALSE),"")</f>
        <v/>
      </c>
      <c r="I814" s="28" t="str">
        <f>IFERROR(VLOOKUP(ACOMPANHAMENTO_05[[#This Row],[COD.S]],TABELA_PRODUÇÃO[[COD]:[UND.]],4,FALSE),"")</f>
        <v/>
      </c>
      <c r="J814" s="141"/>
      <c r="K814" s="58"/>
      <c r="L814" s="9"/>
      <c r="M81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1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1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14" s="140">
        <f>ACOMPANHAMENTO_05[[#This Row],[QUANT]]</f>
        <v>0</v>
      </c>
    </row>
    <row r="815" spans="2:16" x14ac:dyDescent="0.25">
      <c r="B815" s="140" t="str">
        <f>IF(ACOMPANHAMENTO_05[[#This Row],[MAT]]="","",COUNTA($C$8:C815))</f>
        <v/>
      </c>
      <c r="C815" s="3"/>
      <c r="D815" s="28" t="str">
        <f>IFERROR(VLOOKUP(ACOMPANHAMENTO_05[[#This Row],[MAT]],FUNCIONARIOS[],3,FALSE),"")</f>
        <v/>
      </c>
      <c r="E815" s="28" t="str">
        <f>IFERROR(VLOOKUP(ACOMPANHAMENTO_05[[#This Row],[MAT]],FUNCIONARIOS[],4,FALSE),"")</f>
        <v/>
      </c>
      <c r="F815" s="8"/>
      <c r="G815" s="7"/>
      <c r="H815" s="28" t="str">
        <f>IFERROR(VLOOKUP(ACOMPANHAMENTO_05[[#This Row],[COD.S]],TABELA_PRODUÇÃO[[COD]:[SERVIÇOS]],3,FALSE),"")</f>
        <v/>
      </c>
      <c r="I815" s="28" t="str">
        <f>IFERROR(VLOOKUP(ACOMPANHAMENTO_05[[#This Row],[COD.S]],TABELA_PRODUÇÃO[[COD]:[UND.]],4,FALSE),"")</f>
        <v/>
      </c>
      <c r="J815" s="141"/>
      <c r="K815" s="58"/>
      <c r="L815" s="9"/>
      <c r="M81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1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1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15" s="140">
        <f>ACOMPANHAMENTO_05[[#This Row],[QUANT]]</f>
        <v>0</v>
      </c>
    </row>
    <row r="816" spans="2:16" x14ac:dyDescent="0.25">
      <c r="B816" s="140" t="str">
        <f>IF(ACOMPANHAMENTO_05[[#This Row],[MAT]]="","",COUNTA($C$8:C816))</f>
        <v/>
      </c>
      <c r="C816" s="3"/>
      <c r="D816" s="28" t="str">
        <f>IFERROR(VLOOKUP(ACOMPANHAMENTO_05[[#This Row],[MAT]],FUNCIONARIOS[],3,FALSE),"")</f>
        <v/>
      </c>
      <c r="E816" s="28" t="str">
        <f>IFERROR(VLOOKUP(ACOMPANHAMENTO_05[[#This Row],[MAT]],FUNCIONARIOS[],4,FALSE),"")</f>
        <v/>
      </c>
      <c r="F816" s="8"/>
      <c r="G816" s="7"/>
      <c r="H816" s="28" t="str">
        <f>IFERROR(VLOOKUP(ACOMPANHAMENTO_05[[#This Row],[COD.S]],TABELA_PRODUÇÃO[[COD]:[SERVIÇOS]],3,FALSE),"")</f>
        <v/>
      </c>
      <c r="I816" s="28" t="str">
        <f>IFERROR(VLOOKUP(ACOMPANHAMENTO_05[[#This Row],[COD.S]],TABELA_PRODUÇÃO[[COD]:[UND.]],4,FALSE),"")</f>
        <v/>
      </c>
      <c r="J816" s="141"/>
      <c r="K816" s="58"/>
      <c r="L816" s="9"/>
      <c r="M81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1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1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16" s="140">
        <f>ACOMPANHAMENTO_05[[#This Row],[QUANT]]</f>
        <v>0</v>
      </c>
    </row>
    <row r="817" spans="2:16" x14ac:dyDescent="0.25">
      <c r="B817" s="140" t="str">
        <f>IF(ACOMPANHAMENTO_05[[#This Row],[MAT]]="","",COUNTA($C$8:C817))</f>
        <v/>
      </c>
      <c r="C817" s="3"/>
      <c r="D817" s="28" t="str">
        <f>IFERROR(VLOOKUP(ACOMPANHAMENTO_05[[#This Row],[MAT]],FUNCIONARIOS[],3,FALSE),"")</f>
        <v/>
      </c>
      <c r="E817" s="28" t="str">
        <f>IFERROR(VLOOKUP(ACOMPANHAMENTO_05[[#This Row],[MAT]],FUNCIONARIOS[],4,FALSE),"")</f>
        <v/>
      </c>
      <c r="F817" s="8"/>
      <c r="G817" s="7"/>
      <c r="H817" s="28" t="str">
        <f>IFERROR(VLOOKUP(ACOMPANHAMENTO_05[[#This Row],[COD.S]],TABELA_PRODUÇÃO[[COD]:[SERVIÇOS]],3,FALSE),"")</f>
        <v/>
      </c>
      <c r="I817" s="28" t="str">
        <f>IFERROR(VLOOKUP(ACOMPANHAMENTO_05[[#This Row],[COD.S]],TABELA_PRODUÇÃO[[COD]:[UND.]],4,FALSE),"")</f>
        <v/>
      </c>
      <c r="J817" s="141"/>
      <c r="K817" s="58"/>
      <c r="L817" s="9"/>
      <c r="M81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1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1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17" s="140">
        <f>ACOMPANHAMENTO_05[[#This Row],[QUANT]]</f>
        <v>0</v>
      </c>
    </row>
    <row r="818" spans="2:16" x14ac:dyDescent="0.25">
      <c r="B818" s="140" t="str">
        <f>IF(ACOMPANHAMENTO_05[[#This Row],[MAT]]="","",COUNTA($C$8:C818))</f>
        <v/>
      </c>
      <c r="C818" s="3"/>
      <c r="D818" s="28" t="str">
        <f>IFERROR(VLOOKUP(ACOMPANHAMENTO_05[[#This Row],[MAT]],FUNCIONARIOS[],3,FALSE),"")</f>
        <v/>
      </c>
      <c r="E818" s="28" t="str">
        <f>IFERROR(VLOOKUP(ACOMPANHAMENTO_05[[#This Row],[MAT]],FUNCIONARIOS[],4,FALSE),"")</f>
        <v/>
      </c>
      <c r="F818" s="8"/>
      <c r="G818" s="7"/>
      <c r="H818" s="28" t="str">
        <f>IFERROR(VLOOKUP(ACOMPANHAMENTO_05[[#This Row],[COD.S]],TABELA_PRODUÇÃO[[COD]:[SERVIÇOS]],3,FALSE),"")</f>
        <v/>
      </c>
      <c r="I818" s="28" t="str">
        <f>IFERROR(VLOOKUP(ACOMPANHAMENTO_05[[#This Row],[COD.S]],TABELA_PRODUÇÃO[[COD]:[UND.]],4,FALSE),"")</f>
        <v/>
      </c>
      <c r="J818" s="141"/>
      <c r="K818" s="58"/>
      <c r="L818" s="9"/>
      <c r="M81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1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1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18" s="140">
        <f>ACOMPANHAMENTO_05[[#This Row],[QUANT]]</f>
        <v>0</v>
      </c>
    </row>
    <row r="819" spans="2:16" x14ac:dyDescent="0.25">
      <c r="B819" s="140" t="str">
        <f>IF(ACOMPANHAMENTO_05[[#This Row],[MAT]]="","",COUNTA($C$8:C819))</f>
        <v/>
      </c>
      <c r="C819" s="3"/>
      <c r="D819" s="28" t="str">
        <f>IFERROR(VLOOKUP(ACOMPANHAMENTO_05[[#This Row],[MAT]],FUNCIONARIOS[],3,FALSE),"")</f>
        <v/>
      </c>
      <c r="E819" s="28" t="str">
        <f>IFERROR(VLOOKUP(ACOMPANHAMENTO_05[[#This Row],[MAT]],FUNCIONARIOS[],4,FALSE),"")</f>
        <v/>
      </c>
      <c r="F819" s="8"/>
      <c r="G819" s="7"/>
      <c r="H819" s="28" t="str">
        <f>IFERROR(VLOOKUP(ACOMPANHAMENTO_05[[#This Row],[COD.S]],TABELA_PRODUÇÃO[[COD]:[SERVIÇOS]],3,FALSE),"")</f>
        <v/>
      </c>
      <c r="I819" s="28" t="str">
        <f>IFERROR(VLOOKUP(ACOMPANHAMENTO_05[[#This Row],[COD.S]],TABELA_PRODUÇÃO[[COD]:[UND.]],4,FALSE),"")</f>
        <v/>
      </c>
      <c r="J819" s="141"/>
      <c r="K819" s="58"/>
      <c r="L819" s="9"/>
      <c r="M81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1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1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19" s="140">
        <f>ACOMPANHAMENTO_05[[#This Row],[QUANT]]</f>
        <v>0</v>
      </c>
    </row>
    <row r="820" spans="2:16" x14ac:dyDescent="0.25">
      <c r="B820" s="140" t="str">
        <f>IF(ACOMPANHAMENTO_05[[#This Row],[MAT]]="","",COUNTA($C$8:C820))</f>
        <v/>
      </c>
      <c r="C820" s="3"/>
      <c r="D820" s="28" t="str">
        <f>IFERROR(VLOOKUP(ACOMPANHAMENTO_05[[#This Row],[MAT]],FUNCIONARIOS[],3,FALSE),"")</f>
        <v/>
      </c>
      <c r="E820" s="28" t="str">
        <f>IFERROR(VLOOKUP(ACOMPANHAMENTO_05[[#This Row],[MAT]],FUNCIONARIOS[],4,FALSE),"")</f>
        <v/>
      </c>
      <c r="F820" s="8"/>
      <c r="G820" s="7"/>
      <c r="H820" s="28" t="str">
        <f>IFERROR(VLOOKUP(ACOMPANHAMENTO_05[[#This Row],[COD.S]],TABELA_PRODUÇÃO[[COD]:[SERVIÇOS]],3,FALSE),"")</f>
        <v/>
      </c>
      <c r="I820" s="28" t="str">
        <f>IFERROR(VLOOKUP(ACOMPANHAMENTO_05[[#This Row],[COD.S]],TABELA_PRODUÇÃO[[COD]:[UND.]],4,FALSE),"")</f>
        <v/>
      </c>
      <c r="J820" s="141"/>
      <c r="K820" s="58"/>
      <c r="L820" s="9"/>
      <c r="M82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2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2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20" s="140">
        <f>ACOMPANHAMENTO_05[[#This Row],[QUANT]]</f>
        <v>0</v>
      </c>
    </row>
    <row r="821" spans="2:16" x14ac:dyDescent="0.25">
      <c r="B821" s="140" t="str">
        <f>IF(ACOMPANHAMENTO_05[[#This Row],[MAT]]="","",COUNTA($C$8:C821))</f>
        <v/>
      </c>
      <c r="C821" s="3"/>
      <c r="D821" s="28" t="str">
        <f>IFERROR(VLOOKUP(ACOMPANHAMENTO_05[[#This Row],[MAT]],FUNCIONARIOS[],3,FALSE),"")</f>
        <v/>
      </c>
      <c r="E821" s="28" t="str">
        <f>IFERROR(VLOOKUP(ACOMPANHAMENTO_05[[#This Row],[MAT]],FUNCIONARIOS[],4,FALSE),"")</f>
        <v/>
      </c>
      <c r="F821" s="8"/>
      <c r="G821" s="7"/>
      <c r="H821" s="28" t="str">
        <f>IFERROR(VLOOKUP(ACOMPANHAMENTO_05[[#This Row],[COD.S]],TABELA_PRODUÇÃO[[COD]:[SERVIÇOS]],3,FALSE),"")</f>
        <v/>
      </c>
      <c r="I821" s="28" t="str">
        <f>IFERROR(VLOOKUP(ACOMPANHAMENTO_05[[#This Row],[COD.S]],TABELA_PRODUÇÃO[[COD]:[UND.]],4,FALSE),"")</f>
        <v/>
      </c>
      <c r="J821" s="141"/>
      <c r="K821" s="58"/>
      <c r="L821" s="9"/>
      <c r="M82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2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2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21" s="140">
        <f>ACOMPANHAMENTO_05[[#This Row],[QUANT]]</f>
        <v>0</v>
      </c>
    </row>
    <row r="822" spans="2:16" x14ac:dyDescent="0.25">
      <c r="B822" s="140" t="str">
        <f>IF(ACOMPANHAMENTO_05[[#This Row],[MAT]]="","",COUNTA($C$8:C822))</f>
        <v/>
      </c>
      <c r="C822" s="3"/>
      <c r="D822" s="28" t="str">
        <f>IFERROR(VLOOKUP(ACOMPANHAMENTO_05[[#This Row],[MAT]],FUNCIONARIOS[],3,FALSE),"")</f>
        <v/>
      </c>
      <c r="E822" s="28" t="str">
        <f>IFERROR(VLOOKUP(ACOMPANHAMENTO_05[[#This Row],[MAT]],FUNCIONARIOS[],4,FALSE),"")</f>
        <v/>
      </c>
      <c r="F822" s="8"/>
      <c r="G822" s="7"/>
      <c r="H822" s="28" t="str">
        <f>IFERROR(VLOOKUP(ACOMPANHAMENTO_05[[#This Row],[COD.S]],TABELA_PRODUÇÃO[[COD]:[SERVIÇOS]],3,FALSE),"")</f>
        <v/>
      </c>
      <c r="I822" s="28" t="str">
        <f>IFERROR(VLOOKUP(ACOMPANHAMENTO_05[[#This Row],[COD.S]],TABELA_PRODUÇÃO[[COD]:[UND.]],4,FALSE),"")</f>
        <v/>
      </c>
      <c r="J822" s="141"/>
      <c r="K822" s="58"/>
      <c r="L822" s="9"/>
      <c r="M82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2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2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22" s="140">
        <f>ACOMPANHAMENTO_05[[#This Row],[QUANT]]</f>
        <v>0</v>
      </c>
    </row>
    <row r="823" spans="2:16" x14ac:dyDescent="0.25">
      <c r="B823" s="140" t="str">
        <f>IF(ACOMPANHAMENTO_05[[#This Row],[MAT]]="","",COUNTA($C$8:C823))</f>
        <v/>
      </c>
      <c r="C823" s="3"/>
      <c r="D823" s="28" t="str">
        <f>IFERROR(VLOOKUP(ACOMPANHAMENTO_05[[#This Row],[MAT]],FUNCIONARIOS[],3,FALSE),"")</f>
        <v/>
      </c>
      <c r="E823" s="28" t="str">
        <f>IFERROR(VLOOKUP(ACOMPANHAMENTO_05[[#This Row],[MAT]],FUNCIONARIOS[],4,FALSE),"")</f>
        <v/>
      </c>
      <c r="F823" s="8"/>
      <c r="G823" s="7"/>
      <c r="H823" s="28" t="str">
        <f>IFERROR(VLOOKUP(ACOMPANHAMENTO_05[[#This Row],[COD.S]],TABELA_PRODUÇÃO[[COD]:[SERVIÇOS]],3,FALSE),"")</f>
        <v/>
      </c>
      <c r="I823" s="28" t="str">
        <f>IFERROR(VLOOKUP(ACOMPANHAMENTO_05[[#This Row],[COD.S]],TABELA_PRODUÇÃO[[COD]:[UND.]],4,FALSE),"")</f>
        <v/>
      </c>
      <c r="J823" s="141"/>
      <c r="K823" s="58"/>
      <c r="L823" s="9"/>
      <c r="M82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2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2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23" s="140">
        <f>ACOMPANHAMENTO_05[[#This Row],[QUANT]]</f>
        <v>0</v>
      </c>
    </row>
    <row r="824" spans="2:16" x14ac:dyDescent="0.25">
      <c r="B824" s="140" t="str">
        <f>IF(ACOMPANHAMENTO_05[[#This Row],[MAT]]="","",COUNTA($C$8:C824))</f>
        <v/>
      </c>
      <c r="C824" s="3"/>
      <c r="D824" s="28" t="str">
        <f>IFERROR(VLOOKUP(ACOMPANHAMENTO_05[[#This Row],[MAT]],FUNCIONARIOS[],3,FALSE),"")</f>
        <v/>
      </c>
      <c r="E824" s="28" t="str">
        <f>IFERROR(VLOOKUP(ACOMPANHAMENTO_05[[#This Row],[MAT]],FUNCIONARIOS[],4,FALSE),"")</f>
        <v/>
      </c>
      <c r="F824" s="8"/>
      <c r="G824" s="7"/>
      <c r="H824" s="28" t="str">
        <f>IFERROR(VLOOKUP(ACOMPANHAMENTO_05[[#This Row],[COD.S]],TABELA_PRODUÇÃO[[COD]:[SERVIÇOS]],3,FALSE),"")</f>
        <v/>
      </c>
      <c r="I824" s="28" t="str">
        <f>IFERROR(VLOOKUP(ACOMPANHAMENTO_05[[#This Row],[COD.S]],TABELA_PRODUÇÃO[[COD]:[UND.]],4,FALSE),"")</f>
        <v/>
      </c>
      <c r="J824" s="141"/>
      <c r="K824" s="58"/>
      <c r="L824" s="9"/>
      <c r="M82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2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2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24" s="140">
        <f>ACOMPANHAMENTO_05[[#This Row],[QUANT]]</f>
        <v>0</v>
      </c>
    </row>
    <row r="825" spans="2:16" x14ac:dyDescent="0.25">
      <c r="B825" s="140" t="str">
        <f>IF(ACOMPANHAMENTO_05[[#This Row],[MAT]]="","",COUNTA($C$8:C825))</f>
        <v/>
      </c>
      <c r="C825" s="3"/>
      <c r="D825" s="28" t="str">
        <f>IFERROR(VLOOKUP(ACOMPANHAMENTO_05[[#This Row],[MAT]],FUNCIONARIOS[],3,FALSE),"")</f>
        <v/>
      </c>
      <c r="E825" s="28" t="str">
        <f>IFERROR(VLOOKUP(ACOMPANHAMENTO_05[[#This Row],[MAT]],FUNCIONARIOS[],4,FALSE),"")</f>
        <v/>
      </c>
      <c r="F825" s="8"/>
      <c r="G825" s="7"/>
      <c r="H825" s="28" t="str">
        <f>IFERROR(VLOOKUP(ACOMPANHAMENTO_05[[#This Row],[COD.S]],TABELA_PRODUÇÃO[[COD]:[SERVIÇOS]],3,FALSE),"")</f>
        <v/>
      </c>
      <c r="I825" s="28" t="str">
        <f>IFERROR(VLOOKUP(ACOMPANHAMENTO_05[[#This Row],[COD.S]],TABELA_PRODUÇÃO[[COD]:[UND.]],4,FALSE),"")</f>
        <v/>
      </c>
      <c r="J825" s="141"/>
      <c r="K825" s="58"/>
      <c r="L825" s="9"/>
      <c r="M82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2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2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25" s="140">
        <f>ACOMPANHAMENTO_05[[#This Row],[QUANT]]</f>
        <v>0</v>
      </c>
    </row>
    <row r="826" spans="2:16" x14ac:dyDescent="0.25">
      <c r="B826" s="140" t="str">
        <f>IF(ACOMPANHAMENTO_05[[#This Row],[MAT]]="","",COUNTA($C$8:C826))</f>
        <v/>
      </c>
      <c r="C826" s="3"/>
      <c r="D826" s="28" t="str">
        <f>IFERROR(VLOOKUP(ACOMPANHAMENTO_05[[#This Row],[MAT]],FUNCIONARIOS[],3,FALSE),"")</f>
        <v/>
      </c>
      <c r="E826" s="28" t="str">
        <f>IFERROR(VLOOKUP(ACOMPANHAMENTO_05[[#This Row],[MAT]],FUNCIONARIOS[],4,FALSE),"")</f>
        <v/>
      </c>
      <c r="F826" s="8"/>
      <c r="G826" s="7"/>
      <c r="H826" s="28" t="str">
        <f>IFERROR(VLOOKUP(ACOMPANHAMENTO_05[[#This Row],[COD.S]],TABELA_PRODUÇÃO[[COD]:[SERVIÇOS]],3,FALSE),"")</f>
        <v/>
      </c>
      <c r="I826" s="28" t="str">
        <f>IFERROR(VLOOKUP(ACOMPANHAMENTO_05[[#This Row],[COD.S]],TABELA_PRODUÇÃO[[COD]:[UND.]],4,FALSE),"")</f>
        <v/>
      </c>
      <c r="J826" s="141"/>
      <c r="K826" s="58"/>
      <c r="L826" s="9"/>
      <c r="M82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2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2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26" s="140">
        <f>ACOMPANHAMENTO_05[[#This Row],[QUANT]]</f>
        <v>0</v>
      </c>
    </row>
    <row r="827" spans="2:16" x14ac:dyDescent="0.25">
      <c r="B827" s="140" t="str">
        <f>IF(ACOMPANHAMENTO_05[[#This Row],[MAT]]="","",COUNTA($C$8:C827))</f>
        <v/>
      </c>
      <c r="C827" s="3"/>
      <c r="D827" s="28" t="str">
        <f>IFERROR(VLOOKUP(ACOMPANHAMENTO_05[[#This Row],[MAT]],FUNCIONARIOS[],3,FALSE),"")</f>
        <v/>
      </c>
      <c r="E827" s="28" t="str">
        <f>IFERROR(VLOOKUP(ACOMPANHAMENTO_05[[#This Row],[MAT]],FUNCIONARIOS[],4,FALSE),"")</f>
        <v/>
      </c>
      <c r="F827" s="8"/>
      <c r="G827" s="7"/>
      <c r="H827" s="28" t="str">
        <f>IFERROR(VLOOKUP(ACOMPANHAMENTO_05[[#This Row],[COD.S]],TABELA_PRODUÇÃO[[COD]:[SERVIÇOS]],3,FALSE),"")</f>
        <v/>
      </c>
      <c r="I827" s="28" t="str">
        <f>IFERROR(VLOOKUP(ACOMPANHAMENTO_05[[#This Row],[COD.S]],TABELA_PRODUÇÃO[[COD]:[UND.]],4,FALSE),"")</f>
        <v/>
      </c>
      <c r="J827" s="141"/>
      <c r="K827" s="58"/>
      <c r="L827" s="9"/>
      <c r="M82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2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2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27" s="140">
        <f>ACOMPANHAMENTO_05[[#This Row],[QUANT]]</f>
        <v>0</v>
      </c>
    </row>
    <row r="828" spans="2:16" x14ac:dyDescent="0.25">
      <c r="B828" s="140" t="str">
        <f>IF(ACOMPANHAMENTO_05[[#This Row],[MAT]]="","",COUNTA($C$8:C828))</f>
        <v/>
      </c>
      <c r="C828" s="3"/>
      <c r="D828" s="28" t="str">
        <f>IFERROR(VLOOKUP(ACOMPANHAMENTO_05[[#This Row],[MAT]],FUNCIONARIOS[],3,FALSE),"")</f>
        <v/>
      </c>
      <c r="E828" s="28" t="str">
        <f>IFERROR(VLOOKUP(ACOMPANHAMENTO_05[[#This Row],[MAT]],FUNCIONARIOS[],4,FALSE),"")</f>
        <v/>
      </c>
      <c r="F828" s="8"/>
      <c r="G828" s="7"/>
      <c r="H828" s="28" t="str">
        <f>IFERROR(VLOOKUP(ACOMPANHAMENTO_05[[#This Row],[COD.S]],TABELA_PRODUÇÃO[[COD]:[SERVIÇOS]],3,FALSE),"")</f>
        <v/>
      </c>
      <c r="I828" s="28" t="str">
        <f>IFERROR(VLOOKUP(ACOMPANHAMENTO_05[[#This Row],[COD.S]],TABELA_PRODUÇÃO[[COD]:[UND.]],4,FALSE),"")</f>
        <v/>
      </c>
      <c r="J828" s="141"/>
      <c r="K828" s="58"/>
      <c r="L828" s="9"/>
      <c r="M82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2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2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28" s="140">
        <f>ACOMPANHAMENTO_05[[#This Row],[QUANT]]</f>
        <v>0</v>
      </c>
    </row>
    <row r="829" spans="2:16" x14ac:dyDescent="0.25">
      <c r="B829" s="140" t="str">
        <f>IF(ACOMPANHAMENTO_05[[#This Row],[MAT]]="","",COUNTA($C$8:C829))</f>
        <v/>
      </c>
      <c r="C829" s="3"/>
      <c r="D829" s="28" t="str">
        <f>IFERROR(VLOOKUP(ACOMPANHAMENTO_05[[#This Row],[MAT]],FUNCIONARIOS[],3,FALSE),"")</f>
        <v/>
      </c>
      <c r="E829" s="28" t="str">
        <f>IFERROR(VLOOKUP(ACOMPANHAMENTO_05[[#This Row],[MAT]],FUNCIONARIOS[],4,FALSE),"")</f>
        <v/>
      </c>
      <c r="F829" s="8"/>
      <c r="G829" s="7"/>
      <c r="H829" s="28" t="str">
        <f>IFERROR(VLOOKUP(ACOMPANHAMENTO_05[[#This Row],[COD.S]],TABELA_PRODUÇÃO[[COD]:[SERVIÇOS]],3,FALSE),"")</f>
        <v/>
      </c>
      <c r="I829" s="28" t="str">
        <f>IFERROR(VLOOKUP(ACOMPANHAMENTO_05[[#This Row],[COD.S]],TABELA_PRODUÇÃO[[COD]:[UND.]],4,FALSE),"")</f>
        <v/>
      </c>
      <c r="J829" s="141"/>
      <c r="K829" s="58"/>
      <c r="L829" s="9"/>
      <c r="M82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2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2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29" s="140">
        <f>ACOMPANHAMENTO_05[[#This Row],[QUANT]]</f>
        <v>0</v>
      </c>
    </row>
    <row r="830" spans="2:16" x14ac:dyDescent="0.25">
      <c r="B830" s="140" t="str">
        <f>IF(ACOMPANHAMENTO_05[[#This Row],[MAT]]="","",COUNTA($C$8:C830))</f>
        <v/>
      </c>
      <c r="C830" s="3"/>
      <c r="D830" s="28" t="str">
        <f>IFERROR(VLOOKUP(ACOMPANHAMENTO_05[[#This Row],[MAT]],FUNCIONARIOS[],3,FALSE),"")</f>
        <v/>
      </c>
      <c r="E830" s="28" t="str">
        <f>IFERROR(VLOOKUP(ACOMPANHAMENTO_05[[#This Row],[MAT]],FUNCIONARIOS[],4,FALSE),"")</f>
        <v/>
      </c>
      <c r="F830" s="8"/>
      <c r="G830" s="7"/>
      <c r="H830" s="28" t="str">
        <f>IFERROR(VLOOKUP(ACOMPANHAMENTO_05[[#This Row],[COD.S]],TABELA_PRODUÇÃO[[COD]:[SERVIÇOS]],3,FALSE),"")</f>
        <v/>
      </c>
      <c r="I830" s="28" t="str">
        <f>IFERROR(VLOOKUP(ACOMPANHAMENTO_05[[#This Row],[COD.S]],TABELA_PRODUÇÃO[[COD]:[UND.]],4,FALSE),"")</f>
        <v/>
      </c>
      <c r="J830" s="141"/>
      <c r="K830" s="58"/>
      <c r="L830" s="9"/>
      <c r="M83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3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3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30" s="140">
        <f>ACOMPANHAMENTO_05[[#This Row],[QUANT]]</f>
        <v>0</v>
      </c>
    </row>
    <row r="831" spans="2:16" x14ac:dyDescent="0.25">
      <c r="B831" s="140" t="str">
        <f>IF(ACOMPANHAMENTO_05[[#This Row],[MAT]]="","",COUNTA($C$8:C831))</f>
        <v/>
      </c>
      <c r="C831" s="3"/>
      <c r="D831" s="28" t="str">
        <f>IFERROR(VLOOKUP(ACOMPANHAMENTO_05[[#This Row],[MAT]],FUNCIONARIOS[],3,FALSE),"")</f>
        <v/>
      </c>
      <c r="E831" s="28" t="str">
        <f>IFERROR(VLOOKUP(ACOMPANHAMENTO_05[[#This Row],[MAT]],FUNCIONARIOS[],4,FALSE),"")</f>
        <v/>
      </c>
      <c r="F831" s="8"/>
      <c r="G831" s="7"/>
      <c r="H831" s="28" t="str">
        <f>IFERROR(VLOOKUP(ACOMPANHAMENTO_05[[#This Row],[COD.S]],TABELA_PRODUÇÃO[[COD]:[SERVIÇOS]],3,FALSE),"")</f>
        <v/>
      </c>
      <c r="I831" s="28" t="str">
        <f>IFERROR(VLOOKUP(ACOMPANHAMENTO_05[[#This Row],[COD.S]],TABELA_PRODUÇÃO[[COD]:[UND.]],4,FALSE),"")</f>
        <v/>
      </c>
      <c r="J831" s="141"/>
      <c r="K831" s="58"/>
      <c r="L831" s="9"/>
      <c r="M83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3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3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31" s="140">
        <f>ACOMPANHAMENTO_05[[#This Row],[QUANT]]</f>
        <v>0</v>
      </c>
    </row>
    <row r="832" spans="2:16" x14ac:dyDescent="0.25">
      <c r="B832" s="140" t="str">
        <f>IF(ACOMPANHAMENTO_05[[#This Row],[MAT]]="","",COUNTA($C$8:C832))</f>
        <v/>
      </c>
      <c r="C832" s="3"/>
      <c r="D832" s="28" t="str">
        <f>IFERROR(VLOOKUP(ACOMPANHAMENTO_05[[#This Row],[MAT]],FUNCIONARIOS[],3,FALSE),"")</f>
        <v/>
      </c>
      <c r="E832" s="28" t="str">
        <f>IFERROR(VLOOKUP(ACOMPANHAMENTO_05[[#This Row],[MAT]],FUNCIONARIOS[],4,FALSE),"")</f>
        <v/>
      </c>
      <c r="F832" s="8"/>
      <c r="G832" s="7"/>
      <c r="H832" s="28" t="str">
        <f>IFERROR(VLOOKUP(ACOMPANHAMENTO_05[[#This Row],[COD.S]],TABELA_PRODUÇÃO[[COD]:[SERVIÇOS]],3,FALSE),"")</f>
        <v/>
      </c>
      <c r="I832" s="28" t="str">
        <f>IFERROR(VLOOKUP(ACOMPANHAMENTO_05[[#This Row],[COD.S]],TABELA_PRODUÇÃO[[COD]:[UND.]],4,FALSE),"")</f>
        <v/>
      </c>
      <c r="J832" s="141"/>
      <c r="K832" s="58"/>
      <c r="L832" s="9"/>
      <c r="M83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3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3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32" s="140">
        <f>ACOMPANHAMENTO_05[[#This Row],[QUANT]]</f>
        <v>0</v>
      </c>
    </row>
    <row r="833" spans="2:16" x14ac:dyDescent="0.25">
      <c r="B833" s="140" t="str">
        <f>IF(ACOMPANHAMENTO_05[[#This Row],[MAT]]="","",COUNTA($C$8:C833))</f>
        <v/>
      </c>
      <c r="C833" s="3"/>
      <c r="D833" s="28" t="str">
        <f>IFERROR(VLOOKUP(ACOMPANHAMENTO_05[[#This Row],[MAT]],FUNCIONARIOS[],3,FALSE),"")</f>
        <v/>
      </c>
      <c r="E833" s="28" t="str">
        <f>IFERROR(VLOOKUP(ACOMPANHAMENTO_05[[#This Row],[MAT]],FUNCIONARIOS[],4,FALSE),"")</f>
        <v/>
      </c>
      <c r="F833" s="8"/>
      <c r="G833" s="7"/>
      <c r="H833" s="28" t="str">
        <f>IFERROR(VLOOKUP(ACOMPANHAMENTO_05[[#This Row],[COD.S]],TABELA_PRODUÇÃO[[COD]:[SERVIÇOS]],3,FALSE),"")</f>
        <v/>
      </c>
      <c r="I833" s="28" t="str">
        <f>IFERROR(VLOOKUP(ACOMPANHAMENTO_05[[#This Row],[COD.S]],TABELA_PRODUÇÃO[[COD]:[UND.]],4,FALSE),"")</f>
        <v/>
      </c>
      <c r="J833" s="141"/>
      <c r="K833" s="58"/>
      <c r="L833" s="9"/>
      <c r="M83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3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3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33" s="140">
        <f>ACOMPANHAMENTO_05[[#This Row],[QUANT]]</f>
        <v>0</v>
      </c>
    </row>
    <row r="834" spans="2:16" x14ac:dyDescent="0.25">
      <c r="B834" s="140" t="str">
        <f>IF(ACOMPANHAMENTO_05[[#This Row],[MAT]]="","",COUNTA($C$8:C834))</f>
        <v/>
      </c>
      <c r="C834" s="3"/>
      <c r="D834" s="28" t="str">
        <f>IFERROR(VLOOKUP(ACOMPANHAMENTO_05[[#This Row],[MAT]],FUNCIONARIOS[],3,FALSE),"")</f>
        <v/>
      </c>
      <c r="E834" s="28" t="str">
        <f>IFERROR(VLOOKUP(ACOMPANHAMENTO_05[[#This Row],[MAT]],FUNCIONARIOS[],4,FALSE),"")</f>
        <v/>
      </c>
      <c r="F834" s="8"/>
      <c r="G834" s="7"/>
      <c r="H834" s="28" t="str">
        <f>IFERROR(VLOOKUP(ACOMPANHAMENTO_05[[#This Row],[COD.S]],TABELA_PRODUÇÃO[[COD]:[SERVIÇOS]],3,FALSE),"")</f>
        <v/>
      </c>
      <c r="I834" s="28" t="str">
        <f>IFERROR(VLOOKUP(ACOMPANHAMENTO_05[[#This Row],[COD.S]],TABELA_PRODUÇÃO[[COD]:[UND.]],4,FALSE),"")</f>
        <v/>
      </c>
      <c r="J834" s="141"/>
      <c r="K834" s="58"/>
      <c r="L834" s="9"/>
      <c r="M83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3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3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34" s="140">
        <f>ACOMPANHAMENTO_05[[#This Row],[QUANT]]</f>
        <v>0</v>
      </c>
    </row>
    <row r="835" spans="2:16" x14ac:dyDescent="0.25">
      <c r="B835" s="140" t="str">
        <f>IF(ACOMPANHAMENTO_05[[#This Row],[MAT]]="","",COUNTA($C$8:C835))</f>
        <v/>
      </c>
      <c r="C835" s="3"/>
      <c r="D835" s="28" t="str">
        <f>IFERROR(VLOOKUP(ACOMPANHAMENTO_05[[#This Row],[MAT]],FUNCIONARIOS[],3,FALSE),"")</f>
        <v/>
      </c>
      <c r="E835" s="28" t="str">
        <f>IFERROR(VLOOKUP(ACOMPANHAMENTO_05[[#This Row],[MAT]],FUNCIONARIOS[],4,FALSE),"")</f>
        <v/>
      </c>
      <c r="F835" s="8"/>
      <c r="G835" s="7"/>
      <c r="H835" s="28" t="str">
        <f>IFERROR(VLOOKUP(ACOMPANHAMENTO_05[[#This Row],[COD.S]],TABELA_PRODUÇÃO[[COD]:[SERVIÇOS]],3,FALSE),"")</f>
        <v/>
      </c>
      <c r="I835" s="28" t="str">
        <f>IFERROR(VLOOKUP(ACOMPANHAMENTO_05[[#This Row],[COD.S]],TABELA_PRODUÇÃO[[COD]:[UND.]],4,FALSE),"")</f>
        <v/>
      </c>
      <c r="J835" s="141"/>
      <c r="K835" s="58"/>
      <c r="L835" s="9"/>
      <c r="M83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3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3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35" s="140">
        <f>ACOMPANHAMENTO_05[[#This Row],[QUANT]]</f>
        <v>0</v>
      </c>
    </row>
    <row r="836" spans="2:16" x14ac:dyDescent="0.25">
      <c r="B836" s="140" t="str">
        <f>IF(ACOMPANHAMENTO_05[[#This Row],[MAT]]="","",COUNTA($C$8:C836))</f>
        <v/>
      </c>
      <c r="C836" s="3"/>
      <c r="D836" s="28" t="str">
        <f>IFERROR(VLOOKUP(ACOMPANHAMENTO_05[[#This Row],[MAT]],FUNCIONARIOS[],3,FALSE),"")</f>
        <v/>
      </c>
      <c r="E836" s="28" t="str">
        <f>IFERROR(VLOOKUP(ACOMPANHAMENTO_05[[#This Row],[MAT]],FUNCIONARIOS[],4,FALSE),"")</f>
        <v/>
      </c>
      <c r="F836" s="8"/>
      <c r="G836" s="7"/>
      <c r="H836" s="28" t="str">
        <f>IFERROR(VLOOKUP(ACOMPANHAMENTO_05[[#This Row],[COD.S]],TABELA_PRODUÇÃO[[COD]:[SERVIÇOS]],3,FALSE),"")</f>
        <v/>
      </c>
      <c r="I836" s="28" t="str">
        <f>IFERROR(VLOOKUP(ACOMPANHAMENTO_05[[#This Row],[COD.S]],TABELA_PRODUÇÃO[[COD]:[UND.]],4,FALSE),"")</f>
        <v/>
      </c>
      <c r="J836" s="141"/>
      <c r="K836" s="58"/>
      <c r="L836" s="9"/>
      <c r="M83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3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3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36" s="140">
        <f>ACOMPANHAMENTO_05[[#This Row],[QUANT]]</f>
        <v>0</v>
      </c>
    </row>
    <row r="837" spans="2:16" x14ac:dyDescent="0.25">
      <c r="B837" s="140" t="str">
        <f>IF(ACOMPANHAMENTO_05[[#This Row],[MAT]]="","",COUNTA($C$8:C837))</f>
        <v/>
      </c>
      <c r="C837" s="3"/>
      <c r="D837" s="28" t="str">
        <f>IFERROR(VLOOKUP(ACOMPANHAMENTO_05[[#This Row],[MAT]],FUNCIONARIOS[],3,FALSE),"")</f>
        <v/>
      </c>
      <c r="E837" s="28" t="str">
        <f>IFERROR(VLOOKUP(ACOMPANHAMENTO_05[[#This Row],[MAT]],FUNCIONARIOS[],4,FALSE),"")</f>
        <v/>
      </c>
      <c r="F837" s="8"/>
      <c r="G837" s="7"/>
      <c r="H837" s="28" t="str">
        <f>IFERROR(VLOOKUP(ACOMPANHAMENTO_05[[#This Row],[COD.S]],TABELA_PRODUÇÃO[[COD]:[SERVIÇOS]],3,FALSE),"")</f>
        <v/>
      </c>
      <c r="I837" s="28" t="str">
        <f>IFERROR(VLOOKUP(ACOMPANHAMENTO_05[[#This Row],[COD.S]],TABELA_PRODUÇÃO[[COD]:[UND.]],4,FALSE),"")</f>
        <v/>
      </c>
      <c r="J837" s="141"/>
      <c r="K837" s="58"/>
      <c r="L837" s="9"/>
      <c r="M83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3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3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37" s="140">
        <f>ACOMPANHAMENTO_05[[#This Row],[QUANT]]</f>
        <v>0</v>
      </c>
    </row>
    <row r="838" spans="2:16" x14ac:dyDescent="0.25">
      <c r="B838" s="140" t="str">
        <f>IF(ACOMPANHAMENTO_05[[#This Row],[MAT]]="","",COUNTA($C$8:C838))</f>
        <v/>
      </c>
      <c r="C838" s="3"/>
      <c r="D838" s="28" t="str">
        <f>IFERROR(VLOOKUP(ACOMPANHAMENTO_05[[#This Row],[MAT]],FUNCIONARIOS[],3,FALSE),"")</f>
        <v/>
      </c>
      <c r="E838" s="28" t="str">
        <f>IFERROR(VLOOKUP(ACOMPANHAMENTO_05[[#This Row],[MAT]],FUNCIONARIOS[],4,FALSE),"")</f>
        <v/>
      </c>
      <c r="F838" s="8"/>
      <c r="G838" s="7"/>
      <c r="H838" s="28" t="str">
        <f>IFERROR(VLOOKUP(ACOMPANHAMENTO_05[[#This Row],[COD.S]],TABELA_PRODUÇÃO[[COD]:[SERVIÇOS]],3,FALSE),"")</f>
        <v/>
      </c>
      <c r="I838" s="28" t="str">
        <f>IFERROR(VLOOKUP(ACOMPANHAMENTO_05[[#This Row],[COD.S]],TABELA_PRODUÇÃO[[COD]:[UND.]],4,FALSE),"")</f>
        <v/>
      </c>
      <c r="J838" s="141"/>
      <c r="K838" s="58"/>
      <c r="L838" s="9"/>
      <c r="M83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3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3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38" s="140">
        <f>ACOMPANHAMENTO_05[[#This Row],[QUANT]]</f>
        <v>0</v>
      </c>
    </row>
    <row r="839" spans="2:16" x14ac:dyDescent="0.25">
      <c r="B839" s="140" t="str">
        <f>IF(ACOMPANHAMENTO_05[[#This Row],[MAT]]="","",COUNTA($C$8:C839))</f>
        <v/>
      </c>
      <c r="C839" s="3"/>
      <c r="D839" s="28" t="str">
        <f>IFERROR(VLOOKUP(ACOMPANHAMENTO_05[[#This Row],[MAT]],FUNCIONARIOS[],3,FALSE),"")</f>
        <v/>
      </c>
      <c r="E839" s="28" t="str">
        <f>IFERROR(VLOOKUP(ACOMPANHAMENTO_05[[#This Row],[MAT]],FUNCIONARIOS[],4,FALSE),"")</f>
        <v/>
      </c>
      <c r="F839" s="8"/>
      <c r="G839" s="7"/>
      <c r="H839" s="28" t="str">
        <f>IFERROR(VLOOKUP(ACOMPANHAMENTO_05[[#This Row],[COD.S]],TABELA_PRODUÇÃO[[COD]:[SERVIÇOS]],3,FALSE),"")</f>
        <v/>
      </c>
      <c r="I839" s="28" t="str">
        <f>IFERROR(VLOOKUP(ACOMPANHAMENTO_05[[#This Row],[COD.S]],TABELA_PRODUÇÃO[[COD]:[UND.]],4,FALSE),"")</f>
        <v/>
      </c>
      <c r="J839" s="141"/>
      <c r="K839" s="58"/>
      <c r="L839" s="9"/>
      <c r="M83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3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3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39" s="140">
        <f>ACOMPANHAMENTO_05[[#This Row],[QUANT]]</f>
        <v>0</v>
      </c>
    </row>
    <row r="840" spans="2:16" x14ac:dyDescent="0.25">
      <c r="B840" s="140" t="str">
        <f>IF(ACOMPANHAMENTO_05[[#This Row],[MAT]]="","",COUNTA($C$8:C840))</f>
        <v/>
      </c>
      <c r="C840" s="3"/>
      <c r="D840" s="28" t="str">
        <f>IFERROR(VLOOKUP(ACOMPANHAMENTO_05[[#This Row],[MAT]],FUNCIONARIOS[],3,FALSE),"")</f>
        <v/>
      </c>
      <c r="E840" s="28" t="str">
        <f>IFERROR(VLOOKUP(ACOMPANHAMENTO_05[[#This Row],[MAT]],FUNCIONARIOS[],4,FALSE),"")</f>
        <v/>
      </c>
      <c r="F840" s="8"/>
      <c r="G840" s="7"/>
      <c r="H840" s="28" t="str">
        <f>IFERROR(VLOOKUP(ACOMPANHAMENTO_05[[#This Row],[COD.S]],TABELA_PRODUÇÃO[[COD]:[SERVIÇOS]],3,FALSE),"")</f>
        <v/>
      </c>
      <c r="I840" s="28" t="str">
        <f>IFERROR(VLOOKUP(ACOMPANHAMENTO_05[[#This Row],[COD.S]],TABELA_PRODUÇÃO[[COD]:[UND.]],4,FALSE),"")</f>
        <v/>
      </c>
      <c r="J840" s="141"/>
      <c r="K840" s="58"/>
      <c r="L840" s="9"/>
      <c r="M84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4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4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40" s="140">
        <f>ACOMPANHAMENTO_05[[#This Row],[QUANT]]</f>
        <v>0</v>
      </c>
    </row>
    <row r="841" spans="2:16" x14ac:dyDescent="0.25">
      <c r="B841" s="140" t="str">
        <f>IF(ACOMPANHAMENTO_05[[#This Row],[MAT]]="","",COUNTA($C$8:C841))</f>
        <v/>
      </c>
      <c r="C841" s="3"/>
      <c r="D841" s="28" t="str">
        <f>IFERROR(VLOOKUP(ACOMPANHAMENTO_05[[#This Row],[MAT]],FUNCIONARIOS[],3,FALSE),"")</f>
        <v/>
      </c>
      <c r="E841" s="28" t="str">
        <f>IFERROR(VLOOKUP(ACOMPANHAMENTO_05[[#This Row],[MAT]],FUNCIONARIOS[],4,FALSE),"")</f>
        <v/>
      </c>
      <c r="F841" s="8"/>
      <c r="G841" s="7"/>
      <c r="H841" s="28" t="str">
        <f>IFERROR(VLOOKUP(ACOMPANHAMENTO_05[[#This Row],[COD.S]],TABELA_PRODUÇÃO[[COD]:[SERVIÇOS]],3,FALSE),"")</f>
        <v/>
      </c>
      <c r="I841" s="28" t="str">
        <f>IFERROR(VLOOKUP(ACOMPANHAMENTO_05[[#This Row],[COD.S]],TABELA_PRODUÇÃO[[COD]:[UND.]],4,FALSE),"")</f>
        <v/>
      </c>
      <c r="J841" s="141"/>
      <c r="K841" s="58"/>
      <c r="L841" s="9"/>
      <c r="M84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4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4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41" s="140">
        <f>ACOMPANHAMENTO_05[[#This Row],[QUANT]]</f>
        <v>0</v>
      </c>
    </row>
    <row r="842" spans="2:16" x14ac:dyDescent="0.25">
      <c r="B842" s="140" t="str">
        <f>IF(ACOMPANHAMENTO_05[[#This Row],[MAT]]="","",COUNTA($C$8:C842))</f>
        <v/>
      </c>
      <c r="C842" s="3"/>
      <c r="D842" s="28" t="str">
        <f>IFERROR(VLOOKUP(ACOMPANHAMENTO_05[[#This Row],[MAT]],FUNCIONARIOS[],3,FALSE),"")</f>
        <v/>
      </c>
      <c r="E842" s="28" t="str">
        <f>IFERROR(VLOOKUP(ACOMPANHAMENTO_05[[#This Row],[MAT]],FUNCIONARIOS[],4,FALSE),"")</f>
        <v/>
      </c>
      <c r="F842" s="8"/>
      <c r="G842" s="7"/>
      <c r="H842" s="28" t="str">
        <f>IFERROR(VLOOKUP(ACOMPANHAMENTO_05[[#This Row],[COD.S]],TABELA_PRODUÇÃO[[COD]:[SERVIÇOS]],3,FALSE),"")</f>
        <v/>
      </c>
      <c r="I842" s="28" t="str">
        <f>IFERROR(VLOOKUP(ACOMPANHAMENTO_05[[#This Row],[COD.S]],TABELA_PRODUÇÃO[[COD]:[UND.]],4,FALSE),"")</f>
        <v/>
      </c>
      <c r="J842" s="141"/>
      <c r="K842" s="58"/>
      <c r="L842" s="9"/>
      <c r="M84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4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4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42" s="140">
        <f>ACOMPANHAMENTO_05[[#This Row],[QUANT]]</f>
        <v>0</v>
      </c>
    </row>
    <row r="843" spans="2:16" x14ac:dyDescent="0.25">
      <c r="B843" s="140" t="str">
        <f>IF(ACOMPANHAMENTO_05[[#This Row],[MAT]]="","",COUNTA($C$8:C843))</f>
        <v/>
      </c>
      <c r="C843" s="3"/>
      <c r="D843" s="28" t="str">
        <f>IFERROR(VLOOKUP(ACOMPANHAMENTO_05[[#This Row],[MAT]],FUNCIONARIOS[],3,FALSE),"")</f>
        <v/>
      </c>
      <c r="E843" s="28" t="str">
        <f>IFERROR(VLOOKUP(ACOMPANHAMENTO_05[[#This Row],[MAT]],FUNCIONARIOS[],4,FALSE),"")</f>
        <v/>
      </c>
      <c r="F843" s="8"/>
      <c r="G843" s="7"/>
      <c r="H843" s="28" t="str">
        <f>IFERROR(VLOOKUP(ACOMPANHAMENTO_05[[#This Row],[COD.S]],TABELA_PRODUÇÃO[[COD]:[SERVIÇOS]],3,FALSE),"")</f>
        <v/>
      </c>
      <c r="I843" s="28" t="str">
        <f>IFERROR(VLOOKUP(ACOMPANHAMENTO_05[[#This Row],[COD.S]],TABELA_PRODUÇÃO[[COD]:[UND.]],4,FALSE),"")</f>
        <v/>
      </c>
      <c r="J843" s="141"/>
      <c r="K843" s="58"/>
      <c r="L843" s="9"/>
      <c r="M84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4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4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43" s="140">
        <f>ACOMPANHAMENTO_05[[#This Row],[QUANT]]</f>
        <v>0</v>
      </c>
    </row>
    <row r="844" spans="2:16" x14ac:dyDescent="0.25">
      <c r="B844" s="140" t="str">
        <f>IF(ACOMPANHAMENTO_05[[#This Row],[MAT]]="","",COUNTA($C$8:C844))</f>
        <v/>
      </c>
      <c r="C844" s="3"/>
      <c r="D844" s="28" t="str">
        <f>IFERROR(VLOOKUP(ACOMPANHAMENTO_05[[#This Row],[MAT]],FUNCIONARIOS[],3,FALSE),"")</f>
        <v/>
      </c>
      <c r="E844" s="28" t="str">
        <f>IFERROR(VLOOKUP(ACOMPANHAMENTO_05[[#This Row],[MAT]],FUNCIONARIOS[],4,FALSE),"")</f>
        <v/>
      </c>
      <c r="F844" s="8"/>
      <c r="G844" s="7"/>
      <c r="H844" s="28" t="str">
        <f>IFERROR(VLOOKUP(ACOMPANHAMENTO_05[[#This Row],[COD.S]],TABELA_PRODUÇÃO[[COD]:[SERVIÇOS]],3,FALSE),"")</f>
        <v/>
      </c>
      <c r="I844" s="28" t="str">
        <f>IFERROR(VLOOKUP(ACOMPANHAMENTO_05[[#This Row],[COD.S]],TABELA_PRODUÇÃO[[COD]:[UND.]],4,FALSE),"")</f>
        <v/>
      </c>
      <c r="J844" s="141"/>
      <c r="K844" s="58"/>
      <c r="L844" s="9"/>
      <c r="M84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4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4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44" s="140">
        <f>ACOMPANHAMENTO_05[[#This Row],[QUANT]]</f>
        <v>0</v>
      </c>
    </row>
    <row r="845" spans="2:16" x14ac:dyDescent="0.25">
      <c r="B845" s="140" t="str">
        <f>IF(ACOMPANHAMENTO_05[[#This Row],[MAT]]="","",COUNTA($C$8:C845))</f>
        <v/>
      </c>
      <c r="C845" s="3"/>
      <c r="D845" s="28" t="str">
        <f>IFERROR(VLOOKUP(ACOMPANHAMENTO_05[[#This Row],[MAT]],FUNCIONARIOS[],3,FALSE),"")</f>
        <v/>
      </c>
      <c r="E845" s="28" t="str">
        <f>IFERROR(VLOOKUP(ACOMPANHAMENTO_05[[#This Row],[MAT]],FUNCIONARIOS[],4,FALSE),"")</f>
        <v/>
      </c>
      <c r="F845" s="8"/>
      <c r="G845" s="7"/>
      <c r="H845" s="28" t="str">
        <f>IFERROR(VLOOKUP(ACOMPANHAMENTO_05[[#This Row],[COD.S]],TABELA_PRODUÇÃO[[COD]:[SERVIÇOS]],3,FALSE),"")</f>
        <v/>
      </c>
      <c r="I845" s="28" t="str">
        <f>IFERROR(VLOOKUP(ACOMPANHAMENTO_05[[#This Row],[COD.S]],TABELA_PRODUÇÃO[[COD]:[UND.]],4,FALSE),"")</f>
        <v/>
      </c>
      <c r="J845" s="141"/>
      <c r="K845" s="58"/>
      <c r="L845" s="9"/>
      <c r="M84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4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4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45" s="140">
        <f>ACOMPANHAMENTO_05[[#This Row],[QUANT]]</f>
        <v>0</v>
      </c>
    </row>
    <row r="846" spans="2:16" x14ac:dyDescent="0.25">
      <c r="B846" s="140" t="str">
        <f>IF(ACOMPANHAMENTO_05[[#This Row],[MAT]]="","",COUNTA($C$8:C846))</f>
        <v/>
      </c>
      <c r="C846" s="3"/>
      <c r="D846" s="28" t="str">
        <f>IFERROR(VLOOKUP(ACOMPANHAMENTO_05[[#This Row],[MAT]],FUNCIONARIOS[],3,FALSE),"")</f>
        <v/>
      </c>
      <c r="E846" s="28" t="str">
        <f>IFERROR(VLOOKUP(ACOMPANHAMENTO_05[[#This Row],[MAT]],FUNCIONARIOS[],4,FALSE),"")</f>
        <v/>
      </c>
      <c r="F846" s="8"/>
      <c r="G846" s="7"/>
      <c r="H846" s="28" t="str">
        <f>IFERROR(VLOOKUP(ACOMPANHAMENTO_05[[#This Row],[COD.S]],TABELA_PRODUÇÃO[[COD]:[SERVIÇOS]],3,FALSE),"")</f>
        <v/>
      </c>
      <c r="I846" s="28" t="str">
        <f>IFERROR(VLOOKUP(ACOMPANHAMENTO_05[[#This Row],[COD.S]],TABELA_PRODUÇÃO[[COD]:[UND.]],4,FALSE),"")</f>
        <v/>
      </c>
      <c r="J846" s="141"/>
      <c r="K846" s="58"/>
      <c r="L846" s="9"/>
      <c r="M84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4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4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46" s="140">
        <f>ACOMPANHAMENTO_05[[#This Row],[QUANT]]</f>
        <v>0</v>
      </c>
    </row>
    <row r="847" spans="2:16" x14ac:dyDescent="0.25">
      <c r="B847" s="140" t="str">
        <f>IF(ACOMPANHAMENTO_05[[#This Row],[MAT]]="","",COUNTA($C$8:C847))</f>
        <v/>
      </c>
      <c r="C847" s="3"/>
      <c r="D847" s="28" t="str">
        <f>IFERROR(VLOOKUP(ACOMPANHAMENTO_05[[#This Row],[MAT]],FUNCIONARIOS[],3,FALSE),"")</f>
        <v/>
      </c>
      <c r="E847" s="28" t="str">
        <f>IFERROR(VLOOKUP(ACOMPANHAMENTO_05[[#This Row],[MAT]],FUNCIONARIOS[],4,FALSE),"")</f>
        <v/>
      </c>
      <c r="F847" s="8"/>
      <c r="G847" s="7"/>
      <c r="H847" s="28" t="str">
        <f>IFERROR(VLOOKUP(ACOMPANHAMENTO_05[[#This Row],[COD.S]],TABELA_PRODUÇÃO[[COD]:[SERVIÇOS]],3,FALSE),"")</f>
        <v/>
      </c>
      <c r="I847" s="28" t="str">
        <f>IFERROR(VLOOKUP(ACOMPANHAMENTO_05[[#This Row],[COD.S]],TABELA_PRODUÇÃO[[COD]:[UND.]],4,FALSE),"")</f>
        <v/>
      </c>
      <c r="J847" s="141"/>
      <c r="K847" s="58"/>
      <c r="L847" s="9"/>
      <c r="M84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4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4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47" s="140">
        <f>ACOMPANHAMENTO_05[[#This Row],[QUANT]]</f>
        <v>0</v>
      </c>
    </row>
    <row r="848" spans="2:16" x14ac:dyDescent="0.25">
      <c r="B848" s="140" t="str">
        <f>IF(ACOMPANHAMENTO_05[[#This Row],[MAT]]="","",COUNTA($C$8:C848))</f>
        <v/>
      </c>
      <c r="C848" s="3"/>
      <c r="D848" s="28" t="str">
        <f>IFERROR(VLOOKUP(ACOMPANHAMENTO_05[[#This Row],[MAT]],FUNCIONARIOS[],3,FALSE),"")</f>
        <v/>
      </c>
      <c r="E848" s="28" t="str">
        <f>IFERROR(VLOOKUP(ACOMPANHAMENTO_05[[#This Row],[MAT]],FUNCIONARIOS[],4,FALSE),"")</f>
        <v/>
      </c>
      <c r="F848" s="8"/>
      <c r="G848" s="7"/>
      <c r="H848" s="28" t="str">
        <f>IFERROR(VLOOKUP(ACOMPANHAMENTO_05[[#This Row],[COD.S]],TABELA_PRODUÇÃO[[COD]:[SERVIÇOS]],3,FALSE),"")</f>
        <v/>
      </c>
      <c r="I848" s="28" t="str">
        <f>IFERROR(VLOOKUP(ACOMPANHAMENTO_05[[#This Row],[COD.S]],TABELA_PRODUÇÃO[[COD]:[UND.]],4,FALSE),"")</f>
        <v/>
      </c>
      <c r="J848" s="141"/>
      <c r="K848" s="58"/>
      <c r="L848" s="9"/>
      <c r="M84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4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4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48" s="140">
        <f>ACOMPANHAMENTO_05[[#This Row],[QUANT]]</f>
        <v>0</v>
      </c>
    </row>
    <row r="849" spans="2:16" x14ac:dyDescent="0.25">
      <c r="B849" s="140" t="str">
        <f>IF(ACOMPANHAMENTO_05[[#This Row],[MAT]]="","",COUNTA($C$8:C849))</f>
        <v/>
      </c>
      <c r="C849" s="3"/>
      <c r="D849" s="28" t="str">
        <f>IFERROR(VLOOKUP(ACOMPANHAMENTO_05[[#This Row],[MAT]],FUNCIONARIOS[],3,FALSE),"")</f>
        <v/>
      </c>
      <c r="E849" s="28" t="str">
        <f>IFERROR(VLOOKUP(ACOMPANHAMENTO_05[[#This Row],[MAT]],FUNCIONARIOS[],4,FALSE),"")</f>
        <v/>
      </c>
      <c r="F849" s="8"/>
      <c r="G849" s="7"/>
      <c r="H849" s="28" t="str">
        <f>IFERROR(VLOOKUP(ACOMPANHAMENTO_05[[#This Row],[COD.S]],TABELA_PRODUÇÃO[[COD]:[SERVIÇOS]],3,FALSE),"")</f>
        <v/>
      </c>
      <c r="I849" s="28" t="str">
        <f>IFERROR(VLOOKUP(ACOMPANHAMENTO_05[[#This Row],[COD.S]],TABELA_PRODUÇÃO[[COD]:[UND.]],4,FALSE),"")</f>
        <v/>
      </c>
      <c r="J849" s="141"/>
      <c r="K849" s="58"/>
      <c r="L849" s="9"/>
      <c r="M84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4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4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49" s="140">
        <f>ACOMPANHAMENTO_05[[#This Row],[QUANT]]</f>
        <v>0</v>
      </c>
    </row>
    <row r="850" spans="2:16" x14ac:dyDescent="0.25">
      <c r="B850" s="140" t="str">
        <f>IF(ACOMPANHAMENTO_05[[#This Row],[MAT]]="","",COUNTA($C$8:C850))</f>
        <v/>
      </c>
      <c r="C850" s="3"/>
      <c r="D850" s="28" t="str">
        <f>IFERROR(VLOOKUP(ACOMPANHAMENTO_05[[#This Row],[MAT]],FUNCIONARIOS[],3,FALSE),"")</f>
        <v/>
      </c>
      <c r="E850" s="28" t="str">
        <f>IFERROR(VLOOKUP(ACOMPANHAMENTO_05[[#This Row],[MAT]],FUNCIONARIOS[],4,FALSE),"")</f>
        <v/>
      </c>
      <c r="F850" s="8"/>
      <c r="G850" s="7"/>
      <c r="H850" s="28" t="str">
        <f>IFERROR(VLOOKUP(ACOMPANHAMENTO_05[[#This Row],[COD.S]],TABELA_PRODUÇÃO[[COD]:[SERVIÇOS]],3,FALSE),"")</f>
        <v/>
      </c>
      <c r="I850" s="28" t="str">
        <f>IFERROR(VLOOKUP(ACOMPANHAMENTO_05[[#This Row],[COD.S]],TABELA_PRODUÇÃO[[COD]:[UND.]],4,FALSE),"")</f>
        <v/>
      </c>
      <c r="J850" s="141"/>
      <c r="K850" s="58"/>
      <c r="L850" s="9"/>
      <c r="M85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5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5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50" s="140">
        <f>ACOMPANHAMENTO_05[[#This Row],[QUANT]]</f>
        <v>0</v>
      </c>
    </row>
    <row r="851" spans="2:16" x14ac:dyDescent="0.25">
      <c r="B851" s="140" t="str">
        <f>IF(ACOMPANHAMENTO_05[[#This Row],[MAT]]="","",COUNTA($C$8:C851))</f>
        <v/>
      </c>
      <c r="C851" s="3"/>
      <c r="D851" s="28" t="str">
        <f>IFERROR(VLOOKUP(ACOMPANHAMENTO_05[[#This Row],[MAT]],FUNCIONARIOS[],3,FALSE),"")</f>
        <v/>
      </c>
      <c r="E851" s="28" t="str">
        <f>IFERROR(VLOOKUP(ACOMPANHAMENTO_05[[#This Row],[MAT]],FUNCIONARIOS[],4,FALSE),"")</f>
        <v/>
      </c>
      <c r="F851" s="8"/>
      <c r="G851" s="7"/>
      <c r="H851" s="28" t="str">
        <f>IFERROR(VLOOKUP(ACOMPANHAMENTO_05[[#This Row],[COD.S]],TABELA_PRODUÇÃO[[COD]:[SERVIÇOS]],3,FALSE),"")</f>
        <v/>
      </c>
      <c r="I851" s="28" t="str">
        <f>IFERROR(VLOOKUP(ACOMPANHAMENTO_05[[#This Row],[COD.S]],TABELA_PRODUÇÃO[[COD]:[UND.]],4,FALSE),"")</f>
        <v/>
      </c>
      <c r="J851" s="141"/>
      <c r="K851" s="58"/>
      <c r="L851" s="9"/>
      <c r="M85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5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5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51" s="140">
        <f>ACOMPANHAMENTO_05[[#This Row],[QUANT]]</f>
        <v>0</v>
      </c>
    </row>
    <row r="852" spans="2:16" x14ac:dyDescent="0.25">
      <c r="B852" s="140" t="str">
        <f>IF(ACOMPANHAMENTO_05[[#This Row],[MAT]]="","",COUNTA($C$8:C852))</f>
        <v/>
      </c>
      <c r="C852" s="3"/>
      <c r="D852" s="28" t="str">
        <f>IFERROR(VLOOKUP(ACOMPANHAMENTO_05[[#This Row],[MAT]],FUNCIONARIOS[],3,FALSE),"")</f>
        <v/>
      </c>
      <c r="E852" s="28" t="str">
        <f>IFERROR(VLOOKUP(ACOMPANHAMENTO_05[[#This Row],[MAT]],FUNCIONARIOS[],4,FALSE),"")</f>
        <v/>
      </c>
      <c r="F852" s="8"/>
      <c r="G852" s="7"/>
      <c r="H852" s="28" t="str">
        <f>IFERROR(VLOOKUP(ACOMPANHAMENTO_05[[#This Row],[COD.S]],TABELA_PRODUÇÃO[[COD]:[SERVIÇOS]],3,FALSE),"")</f>
        <v/>
      </c>
      <c r="I852" s="28" t="str">
        <f>IFERROR(VLOOKUP(ACOMPANHAMENTO_05[[#This Row],[COD.S]],TABELA_PRODUÇÃO[[COD]:[UND.]],4,FALSE),"")</f>
        <v/>
      </c>
      <c r="J852" s="141"/>
      <c r="K852" s="58"/>
      <c r="L852" s="9"/>
      <c r="M85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5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5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52" s="140">
        <f>ACOMPANHAMENTO_05[[#This Row],[QUANT]]</f>
        <v>0</v>
      </c>
    </row>
    <row r="853" spans="2:16" x14ac:dyDescent="0.25">
      <c r="B853" s="140" t="str">
        <f>IF(ACOMPANHAMENTO_05[[#This Row],[MAT]]="","",COUNTA($C$8:C853))</f>
        <v/>
      </c>
      <c r="C853" s="3"/>
      <c r="D853" s="28" t="str">
        <f>IFERROR(VLOOKUP(ACOMPANHAMENTO_05[[#This Row],[MAT]],FUNCIONARIOS[],3,FALSE),"")</f>
        <v/>
      </c>
      <c r="E853" s="28" t="str">
        <f>IFERROR(VLOOKUP(ACOMPANHAMENTO_05[[#This Row],[MAT]],FUNCIONARIOS[],4,FALSE),"")</f>
        <v/>
      </c>
      <c r="F853" s="8"/>
      <c r="G853" s="7"/>
      <c r="H853" s="28" t="str">
        <f>IFERROR(VLOOKUP(ACOMPANHAMENTO_05[[#This Row],[COD.S]],TABELA_PRODUÇÃO[[COD]:[SERVIÇOS]],3,FALSE),"")</f>
        <v/>
      </c>
      <c r="I853" s="28" t="str">
        <f>IFERROR(VLOOKUP(ACOMPANHAMENTO_05[[#This Row],[COD.S]],TABELA_PRODUÇÃO[[COD]:[UND.]],4,FALSE),"")</f>
        <v/>
      </c>
      <c r="J853" s="141"/>
      <c r="K853" s="58"/>
      <c r="L853" s="9"/>
      <c r="M85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5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5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53" s="140">
        <f>ACOMPANHAMENTO_05[[#This Row],[QUANT]]</f>
        <v>0</v>
      </c>
    </row>
    <row r="854" spans="2:16" x14ac:dyDescent="0.25">
      <c r="B854" s="140" t="str">
        <f>IF(ACOMPANHAMENTO_05[[#This Row],[MAT]]="","",COUNTA($C$8:C854))</f>
        <v/>
      </c>
      <c r="C854" s="3"/>
      <c r="D854" s="28" t="str">
        <f>IFERROR(VLOOKUP(ACOMPANHAMENTO_05[[#This Row],[MAT]],FUNCIONARIOS[],3,FALSE),"")</f>
        <v/>
      </c>
      <c r="E854" s="28" t="str">
        <f>IFERROR(VLOOKUP(ACOMPANHAMENTO_05[[#This Row],[MAT]],FUNCIONARIOS[],4,FALSE),"")</f>
        <v/>
      </c>
      <c r="F854" s="8"/>
      <c r="G854" s="7"/>
      <c r="H854" s="28" t="str">
        <f>IFERROR(VLOOKUP(ACOMPANHAMENTO_05[[#This Row],[COD.S]],TABELA_PRODUÇÃO[[COD]:[SERVIÇOS]],3,FALSE),"")</f>
        <v/>
      </c>
      <c r="I854" s="28" t="str">
        <f>IFERROR(VLOOKUP(ACOMPANHAMENTO_05[[#This Row],[COD.S]],TABELA_PRODUÇÃO[[COD]:[UND.]],4,FALSE),"")</f>
        <v/>
      </c>
      <c r="J854" s="141"/>
      <c r="K854" s="58"/>
      <c r="L854" s="9"/>
      <c r="M85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5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5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54" s="140">
        <f>ACOMPANHAMENTO_05[[#This Row],[QUANT]]</f>
        <v>0</v>
      </c>
    </row>
    <row r="855" spans="2:16" x14ac:dyDescent="0.25">
      <c r="B855" s="140" t="str">
        <f>IF(ACOMPANHAMENTO_05[[#This Row],[MAT]]="","",COUNTA($C$8:C855))</f>
        <v/>
      </c>
      <c r="C855" s="3"/>
      <c r="D855" s="28" t="str">
        <f>IFERROR(VLOOKUP(ACOMPANHAMENTO_05[[#This Row],[MAT]],FUNCIONARIOS[],3,FALSE),"")</f>
        <v/>
      </c>
      <c r="E855" s="28" t="str">
        <f>IFERROR(VLOOKUP(ACOMPANHAMENTO_05[[#This Row],[MAT]],FUNCIONARIOS[],4,FALSE),"")</f>
        <v/>
      </c>
      <c r="F855" s="8"/>
      <c r="G855" s="7"/>
      <c r="H855" s="28" t="str">
        <f>IFERROR(VLOOKUP(ACOMPANHAMENTO_05[[#This Row],[COD.S]],TABELA_PRODUÇÃO[[COD]:[SERVIÇOS]],3,FALSE),"")</f>
        <v/>
      </c>
      <c r="I855" s="28" t="str">
        <f>IFERROR(VLOOKUP(ACOMPANHAMENTO_05[[#This Row],[COD.S]],TABELA_PRODUÇÃO[[COD]:[UND.]],4,FALSE),"")</f>
        <v/>
      </c>
      <c r="J855" s="141"/>
      <c r="K855" s="58"/>
      <c r="L855" s="9"/>
      <c r="M85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5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5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55" s="140">
        <f>ACOMPANHAMENTO_05[[#This Row],[QUANT]]</f>
        <v>0</v>
      </c>
    </row>
    <row r="856" spans="2:16" x14ac:dyDescent="0.25">
      <c r="B856" s="140" t="str">
        <f>IF(ACOMPANHAMENTO_05[[#This Row],[MAT]]="","",COUNTA($C$8:C856))</f>
        <v/>
      </c>
      <c r="C856" s="3"/>
      <c r="D856" s="28" t="str">
        <f>IFERROR(VLOOKUP(ACOMPANHAMENTO_05[[#This Row],[MAT]],FUNCIONARIOS[],3,FALSE),"")</f>
        <v/>
      </c>
      <c r="E856" s="28" t="str">
        <f>IFERROR(VLOOKUP(ACOMPANHAMENTO_05[[#This Row],[MAT]],FUNCIONARIOS[],4,FALSE),"")</f>
        <v/>
      </c>
      <c r="F856" s="8"/>
      <c r="G856" s="7"/>
      <c r="H856" s="28" t="str">
        <f>IFERROR(VLOOKUP(ACOMPANHAMENTO_05[[#This Row],[COD.S]],TABELA_PRODUÇÃO[[COD]:[SERVIÇOS]],3,FALSE),"")</f>
        <v/>
      </c>
      <c r="I856" s="28" t="str">
        <f>IFERROR(VLOOKUP(ACOMPANHAMENTO_05[[#This Row],[COD.S]],TABELA_PRODUÇÃO[[COD]:[UND.]],4,FALSE),"")</f>
        <v/>
      </c>
      <c r="J856" s="141"/>
      <c r="K856" s="58"/>
      <c r="L856" s="9"/>
      <c r="M85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5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5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56" s="140">
        <f>ACOMPANHAMENTO_05[[#This Row],[QUANT]]</f>
        <v>0</v>
      </c>
    </row>
    <row r="857" spans="2:16" x14ac:dyDescent="0.25">
      <c r="B857" s="140" t="str">
        <f>IF(ACOMPANHAMENTO_05[[#This Row],[MAT]]="","",COUNTA($C$8:C857))</f>
        <v/>
      </c>
      <c r="C857" s="3"/>
      <c r="D857" s="28" t="str">
        <f>IFERROR(VLOOKUP(ACOMPANHAMENTO_05[[#This Row],[MAT]],FUNCIONARIOS[],3,FALSE),"")</f>
        <v/>
      </c>
      <c r="E857" s="28" t="str">
        <f>IFERROR(VLOOKUP(ACOMPANHAMENTO_05[[#This Row],[MAT]],FUNCIONARIOS[],4,FALSE),"")</f>
        <v/>
      </c>
      <c r="F857" s="8"/>
      <c r="G857" s="7"/>
      <c r="H857" s="28" t="str">
        <f>IFERROR(VLOOKUP(ACOMPANHAMENTO_05[[#This Row],[COD.S]],TABELA_PRODUÇÃO[[COD]:[SERVIÇOS]],3,FALSE),"")</f>
        <v/>
      </c>
      <c r="I857" s="28" t="str">
        <f>IFERROR(VLOOKUP(ACOMPANHAMENTO_05[[#This Row],[COD.S]],TABELA_PRODUÇÃO[[COD]:[UND.]],4,FALSE),"")</f>
        <v/>
      </c>
      <c r="J857" s="141"/>
      <c r="K857" s="58"/>
      <c r="L857" s="9"/>
      <c r="M85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5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5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57" s="140">
        <f>ACOMPANHAMENTO_05[[#This Row],[QUANT]]</f>
        <v>0</v>
      </c>
    </row>
    <row r="858" spans="2:16" x14ac:dyDescent="0.25">
      <c r="B858" s="140" t="str">
        <f>IF(ACOMPANHAMENTO_05[[#This Row],[MAT]]="","",COUNTA($C$8:C858))</f>
        <v/>
      </c>
      <c r="C858" s="3"/>
      <c r="D858" s="28" t="str">
        <f>IFERROR(VLOOKUP(ACOMPANHAMENTO_05[[#This Row],[MAT]],FUNCIONARIOS[],3,FALSE),"")</f>
        <v/>
      </c>
      <c r="E858" s="28" t="str">
        <f>IFERROR(VLOOKUP(ACOMPANHAMENTO_05[[#This Row],[MAT]],FUNCIONARIOS[],4,FALSE),"")</f>
        <v/>
      </c>
      <c r="F858" s="8"/>
      <c r="G858" s="7"/>
      <c r="H858" s="28" t="str">
        <f>IFERROR(VLOOKUP(ACOMPANHAMENTO_05[[#This Row],[COD.S]],TABELA_PRODUÇÃO[[COD]:[SERVIÇOS]],3,FALSE),"")</f>
        <v/>
      </c>
      <c r="I858" s="28" t="str">
        <f>IFERROR(VLOOKUP(ACOMPANHAMENTO_05[[#This Row],[COD.S]],TABELA_PRODUÇÃO[[COD]:[UND.]],4,FALSE),"")</f>
        <v/>
      </c>
      <c r="J858" s="141"/>
      <c r="K858" s="58"/>
      <c r="L858" s="9"/>
      <c r="M85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5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5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58" s="140">
        <f>ACOMPANHAMENTO_05[[#This Row],[QUANT]]</f>
        <v>0</v>
      </c>
    </row>
    <row r="859" spans="2:16" x14ac:dyDescent="0.25">
      <c r="B859" s="140" t="str">
        <f>IF(ACOMPANHAMENTO_05[[#This Row],[MAT]]="","",COUNTA($C$8:C859))</f>
        <v/>
      </c>
      <c r="C859" s="3"/>
      <c r="D859" s="28" t="str">
        <f>IFERROR(VLOOKUP(ACOMPANHAMENTO_05[[#This Row],[MAT]],FUNCIONARIOS[],3,FALSE),"")</f>
        <v/>
      </c>
      <c r="E859" s="28" t="str">
        <f>IFERROR(VLOOKUP(ACOMPANHAMENTO_05[[#This Row],[MAT]],FUNCIONARIOS[],4,FALSE),"")</f>
        <v/>
      </c>
      <c r="F859" s="8"/>
      <c r="G859" s="7"/>
      <c r="H859" s="28" t="str">
        <f>IFERROR(VLOOKUP(ACOMPANHAMENTO_05[[#This Row],[COD.S]],TABELA_PRODUÇÃO[[COD]:[SERVIÇOS]],3,FALSE),"")</f>
        <v/>
      </c>
      <c r="I859" s="28" t="str">
        <f>IFERROR(VLOOKUP(ACOMPANHAMENTO_05[[#This Row],[COD.S]],TABELA_PRODUÇÃO[[COD]:[UND.]],4,FALSE),"")</f>
        <v/>
      </c>
      <c r="J859" s="141"/>
      <c r="K859" s="58"/>
      <c r="L859" s="9"/>
      <c r="M85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5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5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59" s="140">
        <f>ACOMPANHAMENTO_05[[#This Row],[QUANT]]</f>
        <v>0</v>
      </c>
    </row>
    <row r="860" spans="2:16" x14ac:dyDescent="0.25">
      <c r="B860" s="140" t="str">
        <f>IF(ACOMPANHAMENTO_05[[#This Row],[MAT]]="","",COUNTA($C$8:C860))</f>
        <v/>
      </c>
      <c r="C860" s="3"/>
      <c r="D860" s="28" t="str">
        <f>IFERROR(VLOOKUP(ACOMPANHAMENTO_05[[#This Row],[MAT]],FUNCIONARIOS[],3,FALSE),"")</f>
        <v/>
      </c>
      <c r="E860" s="28" t="str">
        <f>IFERROR(VLOOKUP(ACOMPANHAMENTO_05[[#This Row],[MAT]],FUNCIONARIOS[],4,FALSE),"")</f>
        <v/>
      </c>
      <c r="F860" s="8"/>
      <c r="G860" s="7"/>
      <c r="H860" s="28" t="str">
        <f>IFERROR(VLOOKUP(ACOMPANHAMENTO_05[[#This Row],[COD.S]],TABELA_PRODUÇÃO[[COD]:[SERVIÇOS]],3,FALSE),"")</f>
        <v/>
      </c>
      <c r="I860" s="28" t="str">
        <f>IFERROR(VLOOKUP(ACOMPANHAMENTO_05[[#This Row],[COD.S]],TABELA_PRODUÇÃO[[COD]:[UND.]],4,FALSE),"")</f>
        <v/>
      </c>
      <c r="J860" s="141"/>
      <c r="K860" s="58"/>
      <c r="L860" s="9"/>
      <c r="M86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6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6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60" s="140">
        <f>ACOMPANHAMENTO_05[[#This Row],[QUANT]]</f>
        <v>0</v>
      </c>
    </row>
    <row r="861" spans="2:16" x14ac:dyDescent="0.25">
      <c r="B861" s="140" t="str">
        <f>IF(ACOMPANHAMENTO_05[[#This Row],[MAT]]="","",COUNTA($C$8:C861))</f>
        <v/>
      </c>
      <c r="C861" s="3"/>
      <c r="D861" s="28" t="str">
        <f>IFERROR(VLOOKUP(ACOMPANHAMENTO_05[[#This Row],[MAT]],FUNCIONARIOS[],3,FALSE),"")</f>
        <v/>
      </c>
      <c r="E861" s="28" t="str">
        <f>IFERROR(VLOOKUP(ACOMPANHAMENTO_05[[#This Row],[MAT]],FUNCIONARIOS[],4,FALSE),"")</f>
        <v/>
      </c>
      <c r="F861" s="8"/>
      <c r="G861" s="7"/>
      <c r="H861" s="28" t="str">
        <f>IFERROR(VLOOKUP(ACOMPANHAMENTO_05[[#This Row],[COD.S]],TABELA_PRODUÇÃO[[COD]:[SERVIÇOS]],3,FALSE),"")</f>
        <v/>
      </c>
      <c r="I861" s="28" t="str">
        <f>IFERROR(VLOOKUP(ACOMPANHAMENTO_05[[#This Row],[COD.S]],TABELA_PRODUÇÃO[[COD]:[UND.]],4,FALSE),"")</f>
        <v/>
      </c>
      <c r="J861" s="141"/>
      <c r="K861" s="58"/>
      <c r="L861" s="9"/>
      <c r="M86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6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6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61" s="140">
        <f>ACOMPANHAMENTO_05[[#This Row],[QUANT]]</f>
        <v>0</v>
      </c>
    </row>
    <row r="862" spans="2:16" x14ac:dyDescent="0.25">
      <c r="B862" s="140" t="str">
        <f>IF(ACOMPANHAMENTO_05[[#This Row],[MAT]]="","",COUNTA($C$8:C862))</f>
        <v/>
      </c>
      <c r="C862" s="3"/>
      <c r="D862" s="28" t="str">
        <f>IFERROR(VLOOKUP(ACOMPANHAMENTO_05[[#This Row],[MAT]],FUNCIONARIOS[],3,FALSE),"")</f>
        <v/>
      </c>
      <c r="E862" s="28" t="str">
        <f>IFERROR(VLOOKUP(ACOMPANHAMENTO_05[[#This Row],[MAT]],FUNCIONARIOS[],4,FALSE),"")</f>
        <v/>
      </c>
      <c r="F862" s="8"/>
      <c r="G862" s="7"/>
      <c r="H862" s="28" t="str">
        <f>IFERROR(VLOOKUP(ACOMPANHAMENTO_05[[#This Row],[COD.S]],TABELA_PRODUÇÃO[[COD]:[SERVIÇOS]],3,FALSE),"")</f>
        <v/>
      </c>
      <c r="I862" s="28" t="str">
        <f>IFERROR(VLOOKUP(ACOMPANHAMENTO_05[[#This Row],[COD.S]],TABELA_PRODUÇÃO[[COD]:[UND.]],4,FALSE),"")</f>
        <v/>
      </c>
      <c r="J862" s="141"/>
      <c r="K862" s="58"/>
      <c r="L862" s="9"/>
      <c r="M86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6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6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62" s="140">
        <f>ACOMPANHAMENTO_05[[#This Row],[QUANT]]</f>
        <v>0</v>
      </c>
    </row>
    <row r="863" spans="2:16" x14ac:dyDescent="0.25">
      <c r="B863" s="140" t="str">
        <f>IF(ACOMPANHAMENTO_05[[#This Row],[MAT]]="","",COUNTA($C$8:C863))</f>
        <v/>
      </c>
      <c r="C863" s="3"/>
      <c r="D863" s="28" t="str">
        <f>IFERROR(VLOOKUP(ACOMPANHAMENTO_05[[#This Row],[MAT]],FUNCIONARIOS[],3,FALSE),"")</f>
        <v/>
      </c>
      <c r="E863" s="28" t="str">
        <f>IFERROR(VLOOKUP(ACOMPANHAMENTO_05[[#This Row],[MAT]],FUNCIONARIOS[],4,FALSE),"")</f>
        <v/>
      </c>
      <c r="F863" s="8"/>
      <c r="G863" s="7"/>
      <c r="H863" s="28" t="str">
        <f>IFERROR(VLOOKUP(ACOMPANHAMENTO_05[[#This Row],[COD.S]],TABELA_PRODUÇÃO[[COD]:[SERVIÇOS]],3,FALSE),"")</f>
        <v/>
      </c>
      <c r="I863" s="28" t="str">
        <f>IFERROR(VLOOKUP(ACOMPANHAMENTO_05[[#This Row],[COD.S]],TABELA_PRODUÇÃO[[COD]:[UND.]],4,FALSE),"")</f>
        <v/>
      </c>
      <c r="J863" s="141"/>
      <c r="K863" s="58"/>
      <c r="L863" s="9"/>
      <c r="M86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6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6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63" s="140">
        <f>ACOMPANHAMENTO_05[[#This Row],[QUANT]]</f>
        <v>0</v>
      </c>
    </row>
    <row r="864" spans="2:16" x14ac:dyDescent="0.25">
      <c r="B864" s="140" t="str">
        <f>IF(ACOMPANHAMENTO_05[[#This Row],[MAT]]="","",COUNTA($C$8:C864))</f>
        <v/>
      </c>
      <c r="C864" s="3"/>
      <c r="D864" s="28" t="str">
        <f>IFERROR(VLOOKUP(ACOMPANHAMENTO_05[[#This Row],[MAT]],FUNCIONARIOS[],3,FALSE),"")</f>
        <v/>
      </c>
      <c r="E864" s="28" t="str">
        <f>IFERROR(VLOOKUP(ACOMPANHAMENTO_05[[#This Row],[MAT]],FUNCIONARIOS[],4,FALSE),"")</f>
        <v/>
      </c>
      <c r="F864" s="8"/>
      <c r="G864" s="7"/>
      <c r="H864" s="28" t="str">
        <f>IFERROR(VLOOKUP(ACOMPANHAMENTO_05[[#This Row],[COD.S]],TABELA_PRODUÇÃO[[COD]:[SERVIÇOS]],3,FALSE),"")</f>
        <v/>
      </c>
      <c r="I864" s="28" t="str">
        <f>IFERROR(VLOOKUP(ACOMPANHAMENTO_05[[#This Row],[COD.S]],TABELA_PRODUÇÃO[[COD]:[UND.]],4,FALSE),"")</f>
        <v/>
      </c>
      <c r="J864" s="141"/>
      <c r="K864" s="58"/>
      <c r="L864" s="9"/>
      <c r="M86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6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6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64" s="140">
        <f>ACOMPANHAMENTO_05[[#This Row],[QUANT]]</f>
        <v>0</v>
      </c>
    </row>
    <row r="865" spans="2:16" x14ac:dyDescent="0.25">
      <c r="B865" s="140" t="str">
        <f>IF(ACOMPANHAMENTO_05[[#This Row],[MAT]]="","",COUNTA($C$8:C865))</f>
        <v/>
      </c>
      <c r="C865" s="3"/>
      <c r="D865" s="28" t="str">
        <f>IFERROR(VLOOKUP(ACOMPANHAMENTO_05[[#This Row],[MAT]],FUNCIONARIOS[],3,FALSE),"")</f>
        <v/>
      </c>
      <c r="E865" s="28" t="str">
        <f>IFERROR(VLOOKUP(ACOMPANHAMENTO_05[[#This Row],[MAT]],FUNCIONARIOS[],4,FALSE),"")</f>
        <v/>
      </c>
      <c r="F865" s="8"/>
      <c r="G865" s="7"/>
      <c r="H865" s="28" t="str">
        <f>IFERROR(VLOOKUP(ACOMPANHAMENTO_05[[#This Row],[COD.S]],TABELA_PRODUÇÃO[[COD]:[SERVIÇOS]],3,FALSE),"")</f>
        <v/>
      </c>
      <c r="I865" s="28" t="str">
        <f>IFERROR(VLOOKUP(ACOMPANHAMENTO_05[[#This Row],[COD.S]],TABELA_PRODUÇÃO[[COD]:[UND.]],4,FALSE),"")</f>
        <v/>
      </c>
      <c r="J865" s="141"/>
      <c r="K865" s="58"/>
      <c r="L865" s="9"/>
      <c r="M86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6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6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65" s="140">
        <f>ACOMPANHAMENTO_05[[#This Row],[QUANT]]</f>
        <v>0</v>
      </c>
    </row>
    <row r="866" spans="2:16" x14ac:dyDescent="0.25">
      <c r="B866" s="140" t="str">
        <f>IF(ACOMPANHAMENTO_05[[#This Row],[MAT]]="","",COUNTA($C$8:C866))</f>
        <v/>
      </c>
      <c r="C866" s="3"/>
      <c r="D866" s="28" t="str">
        <f>IFERROR(VLOOKUP(ACOMPANHAMENTO_05[[#This Row],[MAT]],FUNCIONARIOS[],3,FALSE),"")</f>
        <v/>
      </c>
      <c r="E866" s="28" t="str">
        <f>IFERROR(VLOOKUP(ACOMPANHAMENTO_05[[#This Row],[MAT]],FUNCIONARIOS[],4,FALSE),"")</f>
        <v/>
      </c>
      <c r="F866" s="8"/>
      <c r="G866" s="7"/>
      <c r="H866" s="28" t="str">
        <f>IFERROR(VLOOKUP(ACOMPANHAMENTO_05[[#This Row],[COD.S]],TABELA_PRODUÇÃO[[COD]:[SERVIÇOS]],3,FALSE),"")</f>
        <v/>
      </c>
      <c r="I866" s="28" t="str">
        <f>IFERROR(VLOOKUP(ACOMPANHAMENTO_05[[#This Row],[COD.S]],TABELA_PRODUÇÃO[[COD]:[UND.]],4,FALSE),"")</f>
        <v/>
      </c>
      <c r="J866" s="141"/>
      <c r="K866" s="58"/>
      <c r="L866" s="9"/>
      <c r="M86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6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6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66" s="140">
        <f>ACOMPANHAMENTO_05[[#This Row],[QUANT]]</f>
        <v>0</v>
      </c>
    </row>
    <row r="867" spans="2:16" x14ac:dyDescent="0.25">
      <c r="B867" s="140" t="str">
        <f>IF(ACOMPANHAMENTO_05[[#This Row],[MAT]]="","",COUNTA($C$8:C867))</f>
        <v/>
      </c>
      <c r="C867" s="3"/>
      <c r="D867" s="28" t="str">
        <f>IFERROR(VLOOKUP(ACOMPANHAMENTO_05[[#This Row],[MAT]],FUNCIONARIOS[],3,FALSE),"")</f>
        <v/>
      </c>
      <c r="E867" s="28" t="str">
        <f>IFERROR(VLOOKUP(ACOMPANHAMENTO_05[[#This Row],[MAT]],FUNCIONARIOS[],4,FALSE),"")</f>
        <v/>
      </c>
      <c r="F867" s="8"/>
      <c r="G867" s="7"/>
      <c r="H867" s="28" t="str">
        <f>IFERROR(VLOOKUP(ACOMPANHAMENTO_05[[#This Row],[COD.S]],TABELA_PRODUÇÃO[[COD]:[SERVIÇOS]],3,FALSE),"")</f>
        <v/>
      </c>
      <c r="I867" s="28" t="str">
        <f>IFERROR(VLOOKUP(ACOMPANHAMENTO_05[[#This Row],[COD.S]],TABELA_PRODUÇÃO[[COD]:[UND.]],4,FALSE),"")</f>
        <v/>
      </c>
      <c r="J867" s="141"/>
      <c r="K867" s="58"/>
      <c r="L867" s="9"/>
      <c r="M86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6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6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67" s="140">
        <f>ACOMPANHAMENTO_05[[#This Row],[QUANT]]</f>
        <v>0</v>
      </c>
    </row>
    <row r="868" spans="2:16" x14ac:dyDescent="0.25">
      <c r="B868" s="140" t="str">
        <f>IF(ACOMPANHAMENTO_05[[#This Row],[MAT]]="","",COUNTA($C$8:C868))</f>
        <v/>
      </c>
      <c r="C868" s="3"/>
      <c r="D868" s="28" t="str">
        <f>IFERROR(VLOOKUP(ACOMPANHAMENTO_05[[#This Row],[MAT]],FUNCIONARIOS[],3,FALSE),"")</f>
        <v/>
      </c>
      <c r="E868" s="28" t="str">
        <f>IFERROR(VLOOKUP(ACOMPANHAMENTO_05[[#This Row],[MAT]],FUNCIONARIOS[],4,FALSE),"")</f>
        <v/>
      </c>
      <c r="F868" s="8"/>
      <c r="G868" s="7"/>
      <c r="H868" s="28" t="str">
        <f>IFERROR(VLOOKUP(ACOMPANHAMENTO_05[[#This Row],[COD.S]],TABELA_PRODUÇÃO[[COD]:[SERVIÇOS]],3,FALSE),"")</f>
        <v/>
      </c>
      <c r="I868" s="28" t="str">
        <f>IFERROR(VLOOKUP(ACOMPANHAMENTO_05[[#This Row],[COD.S]],TABELA_PRODUÇÃO[[COD]:[UND.]],4,FALSE),"")</f>
        <v/>
      </c>
      <c r="J868" s="141"/>
      <c r="K868" s="58"/>
      <c r="L868" s="9"/>
      <c r="M86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6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6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68" s="140">
        <f>ACOMPANHAMENTO_05[[#This Row],[QUANT]]</f>
        <v>0</v>
      </c>
    </row>
    <row r="869" spans="2:16" x14ac:dyDescent="0.25">
      <c r="B869" s="140" t="str">
        <f>IF(ACOMPANHAMENTO_05[[#This Row],[MAT]]="","",COUNTA($C$8:C869))</f>
        <v/>
      </c>
      <c r="C869" s="3"/>
      <c r="D869" s="28" t="str">
        <f>IFERROR(VLOOKUP(ACOMPANHAMENTO_05[[#This Row],[MAT]],FUNCIONARIOS[],3,FALSE),"")</f>
        <v/>
      </c>
      <c r="E869" s="28" t="str">
        <f>IFERROR(VLOOKUP(ACOMPANHAMENTO_05[[#This Row],[MAT]],FUNCIONARIOS[],4,FALSE),"")</f>
        <v/>
      </c>
      <c r="F869" s="8"/>
      <c r="G869" s="7"/>
      <c r="H869" s="28" t="str">
        <f>IFERROR(VLOOKUP(ACOMPANHAMENTO_05[[#This Row],[COD.S]],TABELA_PRODUÇÃO[[COD]:[SERVIÇOS]],3,FALSE),"")</f>
        <v/>
      </c>
      <c r="I869" s="28" t="str">
        <f>IFERROR(VLOOKUP(ACOMPANHAMENTO_05[[#This Row],[COD.S]],TABELA_PRODUÇÃO[[COD]:[UND.]],4,FALSE),"")</f>
        <v/>
      </c>
      <c r="J869" s="141"/>
      <c r="K869" s="58"/>
      <c r="L869" s="9"/>
      <c r="M86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6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6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69" s="140">
        <f>ACOMPANHAMENTO_05[[#This Row],[QUANT]]</f>
        <v>0</v>
      </c>
    </row>
    <row r="870" spans="2:16" x14ac:dyDescent="0.25">
      <c r="B870" s="140" t="str">
        <f>IF(ACOMPANHAMENTO_05[[#This Row],[MAT]]="","",COUNTA($C$8:C870))</f>
        <v/>
      </c>
      <c r="C870" s="3"/>
      <c r="D870" s="28" t="str">
        <f>IFERROR(VLOOKUP(ACOMPANHAMENTO_05[[#This Row],[MAT]],FUNCIONARIOS[],3,FALSE),"")</f>
        <v/>
      </c>
      <c r="E870" s="28" t="str">
        <f>IFERROR(VLOOKUP(ACOMPANHAMENTO_05[[#This Row],[MAT]],FUNCIONARIOS[],4,FALSE),"")</f>
        <v/>
      </c>
      <c r="F870" s="8"/>
      <c r="G870" s="7"/>
      <c r="H870" s="28" t="str">
        <f>IFERROR(VLOOKUP(ACOMPANHAMENTO_05[[#This Row],[COD.S]],TABELA_PRODUÇÃO[[COD]:[SERVIÇOS]],3,FALSE),"")</f>
        <v/>
      </c>
      <c r="I870" s="28" t="str">
        <f>IFERROR(VLOOKUP(ACOMPANHAMENTO_05[[#This Row],[COD.S]],TABELA_PRODUÇÃO[[COD]:[UND.]],4,FALSE),"")</f>
        <v/>
      </c>
      <c r="J870" s="141"/>
      <c r="K870" s="58"/>
      <c r="L870" s="9"/>
      <c r="M87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7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7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70" s="140">
        <f>ACOMPANHAMENTO_05[[#This Row],[QUANT]]</f>
        <v>0</v>
      </c>
    </row>
    <row r="871" spans="2:16" x14ac:dyDescent="0.25">
      <c r="B871" s="140" t="str">
        <f>IF(ACOMPANHAMENTO_05[[#This Row],[MAT]]="","",COUNTA($C$8:C871))</f>
        <v/>
      </c>
      <c r="C871" s="3"/>
      <c r="D871" s="28" t="str">
        <f>IFERROR(VLOOKUP(ACOMPANHAMENTO_05[[#This Row],[MAT]],FUNCIONARIOS[],3,FALSE),"")</f>
        <v/>
      </c>
      <c r="E871" s="28" t="str">
        <f>IFERROR(VLOOKUP(ACOMPANHAMENTO_05[[#This Row],[MAT]],FUNCIONARIOS[],4,FALSE),"")</f>
        <v/>
      </c>
      <c r="F871" s="8"/>
      <c r="G871" s="7"/>
      <c r="H871" s="28" t="str">
        <f>IFERROR(VLOOKUP(ACOMPANHAMENTO_05[[#This Row],[COD.S]],TABELA_PRODUÇÃO[[COD]:[SERVIÇOS]],3,FALSE),"")</f>
        <v/>
      </c>
      <c r="I871" s="28" t="str">
        <f>IFERROR(VLOOKUP(ACOMPANHAMENTO_05[[#This Row],[COD.S]],TABELA_PRODUÇÃO[[COD]:[UND.]],4,FALSE),"")</f>
        <v/>
      </c>
      <c r="J871" s="141"/>
      <c r="K871" s="58"/>
      <c r="L871" s="9"/>
      <c r="M87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7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7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71" s="140">
        <f>ACOMPANHAMENTO_05[[#This Row],[QUANT]]</f>
        <v>0</v>
      </c>
    </row>
    <row r="872" spans="2:16" x14ac:dyDescent="0.25">
      <c r="B872" s="140" t="str">
        <f>IF(ACOMPANHAMENTO_05[[#This Row],[MAT]]="","",COUNTA($C$8:C872))</f>
        <v/>
      </c>
      <c r="C872" s="3"/>
      <c r="D872" s="28" t="str">
        <f>IFERROR(VLOOKUP(ACOMPANHAMENTO_05[[#This Row],[MAT]],FUNCIONARIOS[],3,FALSE),"")</f>
        <v/>
      </c>
      <c r="E872" s="28" t="str">
        <f>IFERROR(VLOOKUP(ACOMPANHAMENTO_05[[#This Row],[MAT]],FUNCIONARIOS[],4,FALSE),"")</f>
        <v/>
      </c>
      <c r="F872" s="8"/>
      <c r="G872" s="7"/>
      <c r="H872" s="28" t="str">
        <f>IFERROR(VLOOKUP(ACOMPANHAMENTO_05[[#This Row],[COD.S]],TABELA_PRODUÇÃO[[COD]:[SERVIÇOS]],3,FALSE),"")</f>
        <v/>
      </c>
      <c r="I872" s="28" t="str">
        <f>IFERROR(VLOOKUP(ACOMPANHAMENTO_05[[#This Row],[COD.S]],TABELA_PRODUÇÃO[[COD]:[UND.]],4,FALSE),"")</f>
        <v/>
      </c>
      <c r="J872" s="141"/>
      <c r="K872" s="58"/>
      <c r="L872" s="9"/>
      <c r="M87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7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7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72" s="140">
        <f>ACOMPANHAMENTO_05[[#This Row],[QUANT]]</f>
        <v>0</v>
      </c>
    </row>
    <row r="873" spans="2:16" x14ac:dyDescent="0.25">
      <c r="B873" s="140" t="str">
        <f>IF(ACOMPANHAMENTO_05[[#This Row],[MAT]]="","",COUNTA($C$8:C873))</f>
        <v/>
      </c>
      <c r="C873" s="3"/>
      <c r="D873" s="28" t="str">
        <f>IFERROR(VLOOKUP(ACOMPANHAMENTO_05[[#This Row],[MAT]],FUNCIONARIOS[],3,FALSE),"")</f>
        <v/>
      </c>
      <c r="E873" s="28" t="str">
        <f>IFERROR(VLOOKUP(ACOMPANHAMENTO_05[[#This Row],[MAT]],FUNCIONARIOS[],4,FALSE),"")</f>
        <v/>
      </c>
      <c r="F873" s="8"/>
      <c r="G873" s="7"/>
      <c r="H873" s="28" t="str">
        <f>IFERROR(VLOOKUP(ACOMPANHAMENTO_05[[#This Row],[COD.S]],TABELA_PRODUÇÃO[[COD]:[SERVIÇOS]],3,FALSE),"")</f>
        <v/>
      </c>
      <c r="I873" s="28" t="str">
        <f>IFERROR(VLOOKUP(ACOMPANHAMENTO_05[[#This Row],[COD.S]],TABELA_PRODUÇÃO[[COD]:[UND.]],4,FALSE),"")</f>
        <v/>
      </c>
      <c r="J873" s="141"/>
      <c r="K873" s="58"/>
      <c r="L873" s="9"/>
      <c r="M87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7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7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73" s="140">
        <f>ACOMPANHAMENTO_05[[#This Row],[QUANT]]</f>
        <v>0</v>
      </c>
    </row>
    <row r="874" spans="2:16" x14ac:dyDescent="0.25">
      <c r="B874" s="140" t="str">
        <f>IF(ACOMPANHAMENTO_05[[#This Row],[MAT]]="","",COUNTA($C$8:C874))</f>
        <v/>
      </c>
      <c r="C874" s="3"/>
      <c r="D874" s="28" t="str">
        <f>IFERROR(VLOOKUP(ACOMPANHAMENTO_05[[#This Row],[MAT]],FUNCIONARIOS[],3,FALSE),"")</f>
        <v/>
      </c>
      <c r="E874" s="28" t="str">
        <f>IFERROR(VLOOKUP(ACOMPANHAMENTO_05[[#This Row],[MAT]],FUNCIONARIOS[],4,FALSE),"")</f>
        <v/>
      </c>
      <c r="F874" s="8"/>
      <c r="G874" s="7"/>
      <c r="H874" s="28" t="str">
        <f>IFERROR(VLOOKUP(ACOMPANHAMENTO_05[[#This Row],[COD.S]],TABELA_PRODUÇÃO[[COD]:[SERVIÇOS]],3,FALSE),"")</f>
        <v/>
      </c>
      <c r="I874" s="28" t="str">
        <f>IFERROR(VLOOKUP(ACOMPANHAMENTO_05[[#This Row],[COD.S]],TABELA_PRODUÇÃO[[COD]:[UND.]],4,FALSE),"")</f>
        <v/>
      </c>
      <c r="J874" s="141"/>
      <c r="K874" s="58"/>
      <c r="L874" s="9"/>
      <c r="M87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7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7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74" s="140">
        <f>ACOMPANHAMENTO_05[[#This Row],[QUANT]]</f>
        <v>0</v>
      </c>
    </row>
    <row r="875" spans="2:16" x14ac:dyDescent="0.25">
      <c r="B875" s="140" t="str">
        <f>IF(ACOMPANHAMENTO_05[[#This Row],[MAT]]="","",COUNTA($C$8:C875))</f>
        <v/>
      </c>
      <c r="C875" s="3"/>
      <c r="D875" s="28" t="str">
        <f>IFERROR(VLOOKUP(ACOMPANHAMENTO_05[[#This Row],[MAT]],FUNCIONARIOS[],3,FALSE),"")</f>
        <v/>
      </c>
      <c r="E875" s="28" t="str">
        <f>IFERROR(VLOOKUP(ACOMPANHAMENTO_05[[#This Row],[MAT]],FUNCIONARIOS[],4,FALSE),"")</f>
        <v/>
      </c>
      <c r="F875" s="8"/>
      <c r="G875" s="7"/>
      <c r="H875" s="28" t="str">
        <f>IFERROR(VLOOKUP(ACOMPANHAMENTO_05[[#This Row],[COD.S]],TABELA_PRODUÇÃO[[COD]:[SERVIÇOS]],3,FALSE),"")</f>
        <v/>
      </c>
      <c r="I875" s="28" t="str">
        <f>IFERROR(VLOOKUP(ACOMPANHAMENTO_05[[#This Row],[COD.S]],TABELA_PRODUÇÃO[[COD]:[UND.]],4,FALSE),"")</f>
        <v/>
      </c>
      <c r="J875" s="141"/>
      <c r="K875" s="58"/>
      <c r="L875" s="9"/>
      <c r="M87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7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7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75" s="140">
        <f>ACOMPANHAMENTO_05[[#This Row],[QUANT]]</f>
        <v>0</v>
      </c>
    </row>
    <row r="876" spans="2:16" x14ac:dyDescent="0.25">
      <c r="B876" s="140" t="str">
        <f>IF(ACOMPANHAMENTO_05[[#This Row],[MAT]]="","",COUNTA($C$8:C876))</f>
        <v/>
      </c>
      <c r="C876" s="3"/>
      <c r="D876" s="28" t="str">
        <f>IFERROR(VLOOKUP(ACOMPANHAMENTO_05[[#This Row],[MAT]],FUNCIONARIOS[],3,FALSE),"")</f>
        <v/>
      </c>
      <c r="E876" s="28" t="str">
        <f>IFERROR(VLOOKUP(ACOMPANHAMENTO_05[[#This Row],[MAT]],FUNCIONARIOS[],4,FALSE),"")</f>
        <v/>
      </c>
      <c r="F876" s="8"/>
      <c r="G876" s="7"/>
      <c r="H876" s="28" t="str">
        <f>IFERROR(VLOOKUP(ACOMPANHAMENTO_05[[#This Row],[COD.S]],TABELA_PRODUÇÃO[[COD]:[SERVIÇOS]],3,FALSE),"")</f>
        <v/>
      </c>
      <c r="I876" s="28" t="str">
        <f>IFERROR(VLOOKUP(ACOMPANHAMENTO_05[[#This Row],[COD.S]],TABELA_PRODUÇÃO[[COD]:[UND.]],4,FALSE),"")</f>
        <v/>
      </c>
      <c r="J876" s="141"/>
      <c r="K876" s="58"/>
      <c r="L876" s="9"/>
      <c r="M87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7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7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76" s="140">
        <f>ACOMPANHAMENTO_05[[#This Row],[QUANT]]</f>
        <v>0</v>
      </c>
    </row>
    <row r="877" spans="2:16" x14ac:dyDescent="0.25">
      <c r="B877" s="140" t="str">
        <f>IF(ACOMPANHAMENTO_05[[#This Row],[MAT]]="","",COUNTA($C$8:C877))</f>
        <v/>
      </c>
      <c r="C877" s="3"/>
      <c r="D877" s="28" t="str">
        <f>IFERROR(VLOOKUP(ACOMPANHAMENTO_05[[#This Row],[MAT]],FUNCIONARIOS[],3,FALSE),"")</f>
        <v/>
      </c>
      <c r="E877" s="28" t="str">
        <f>IFERROR(VLOOKUP(ACOMPANHAMENTO_05[[#This Row],[MAT]],FUNCIONARIOS[],4,FALSE),"")</f>
        <v/>
      </c>
      <c r="F877" s="8"/>
      <c r="G877" s="7"/>
      <c r="H877" s="28" t="str">
        <f>IFERROR(VLOOKUP(ACOMPANHAMENTO_05[[#This Row],[COD.S]],TABELA_PRODUÇÃO[[COD]:[SERVIÇOS]],3,FALSE),"")</f>
        <v/>
      </c>
      <c r="I877" s="28" t="str">
        <f>IFERROR(VLOOKUP(ACOMPANHAMENTO_05[[#This Row],[COD.S]],TABELA_PRODUÇÃO[[COD]:[UND.]],4,FALSE),"")</f>
        <v/>
      </c>
      <c r="J877" s="141"/>
      <c r="K877" s="58"/>
      <c r="L877" s="9"/>
      <c r="M87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7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7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77" s="140">
        <f>ACOMPANHAMENTO_05[[#This Row],[QUANT]]</f>
        <v>0</v>
      </c>
    </row>
    <row r="878" spans="2:16" x14ac:dyDescent="0.25">
      <c r="B878" s="140" t="str">
        <f>IF(ACOMPANHAMENTO_05[[#This Row],[MAT]]="","",COUNTA($C$8:C878))</f>
        <v/>
      </c>
      <c r="C878" s="3"/>
      <c r="D878" s="28" t="str">
        <f>IFERROR(VLOOKUP(ACOMPANHAMENTO_05[[#This Row],[MAT]],FUNCIONARIOS[],3,FALSE),"")</f>
        <v/>
      </c>
      <c r="E878" s="28" t="str">
        <f>IFERROR(VLOOKUP(ACOMPANHAMENTO_05[[#This Row],[MAT]],FUNCIONARIOS[],4,FALSE),"")</f>
        <v/>
      </c>
      <c r="F878" s="8"/>
      <c r="G878" s="7"/>
      <c r="H878" s="28" t="str">
        <f>IFERROR(VLOOKUP(ACOMPANHAMENTO_05[[#This Row],[COD.S]],TABELA_PRODUÇÃO[[COD]:[SERVIÇOS]],3,FALSE),"")</f>
        <v/>
      </c>
      <c r="I878" s="28" t="str">
        <f>IFERROR(VLOOKUP(ACOMPANHAMENTO_05[[#This Row],[COD.S]],TABELA_PRODUÇÃO[[COD]:[UND.]],4,FALSE),"")</f>
        <v/>
      </c>
      <c r="J878" s="141"/>
      <c r="K878" s="58"/>
      <c r="L878" s="9"/>
      <c r="M87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7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7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78" s="140">
        <f>ACOMPANHAMENTO_05[[#This Row],[QUANT]]</f>
        <v>0</v>
      </c>
    </row>
    <row r="879" spans="2:16" x14ac:dyDescent="0.25">
      <c r="B879" s="140" t="str">
        <f>IF(ACOMPANHAMENTO_05[[#This Row],[MAT]]="","",COUNTA($C$8:C879))</f>
        <v/>
      </c>
      <c r="C879" s="3"/>
      <c r="D879" s="28" t="str">
        <f>IFERROR(VLOOKUP(ACOMPANHAMENTO_05[[#This Row],[MAT]],FUNCIONARIOS[],3,FALSE),"")</f>
        <v/>
      </c>
      <c r="E879" s="28" t="str">
        <f>IFERROR(VLOOKUP(ACOMPANHAMENTO_05[[#This Row],[MAT]],FUNCIONARIOS[],4,FALSE),"")</f>
        <v/>
      </c>
      <c r="F879" s="8"/>
      <c r="G879" s="7"/>
      <c r="H879" s="28" t="str">
        <f>IFERROR(VLOOKUP(ACOMPANHAMENTO_05[[#This Row],[COD.S]],TABELA_PRODUÇÃO[[COD]:[SERVIÇOS]],3,FALSE),"")</f>
        <v/>
      </c>
      <c r="I879" s="28" t="str">
        <f>IFERROR(VLOOKUP(ACOMPANHAMENTO_05[[#This Row],[COD.S]],TABELA_PRODUÇÃO[[COD]:[UND.]],4,FALSE),"")</f>
        <v/>
      </c>
      <c r="J879" s="141"/>
      <c r="K879" s="58"/>
      <c r="L879" s="9"/>
      <c r="M87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7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7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79" s="140">
        <f>ACOMPANHAMENTO_05[[#This Row],[QUANT]]</f>
        <v>0</v>
      </c>
    </row>
    <row r="880" spans="2:16" x14ac:dyDescent="0.25">
      <c r="B880" s="140" t="str">
        <f>IF(ACOMPANHAMENTO_05[[#This Row],[MAT]]="","",COUNTA($C$8:C880))</f>
        <v/>
      </c>
      <c r="C880" s="3"/>
      <c r="D880" s="28" t="str">
        <f>IFERROR(VLOOKUP(ACOMPANHAMENTO_05[[#This Row],[MAT]],FUNCIONARIOS[],3,FALSE),"")</f>
        <v/>
      </c>
      <c r="E880" s="28" t="str">
        <f>IFERROR(VLOOKUP(ACOMPANHAMENTO_05[[#This Row],[MAT]],FUNCIONARIOS[],4,FALSE),"")</f>
        <v/>
      </c>
      <c r="F880" s="8"/>
      <c r="G880" s="7"/>
      <c r="H880" s="28" t="str">
        <f>IFERROR(VLOOKUP(ACOMPANHAMENTO_05[[#This Row],[COD.S]],TABELA_PRODUÇÃO[[COD]:[SERVIÇOS]],3,FALSE),"")</f>
        <v/>
      </c>
      <c r="I880" s="28" t="str">
        <f>IFERROR(VLOOKUP(ACOMPANHAMENTO_05[[#This Row],[COD.S]],TABELA_PRODUÇÃO[[COD]:[UND.]],4,FALSE),"")</f>
        <v/>
      </c>
      <c r="J880" s="141"/>
      <c r="K880" s="58"/>
      <c r="L880" s="9"/>
      <c r="M88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8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8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80" s="140">
        <f>ACOMPANHAMENTO_05[[#This Row],[QUANT]]</f>
        <v>0</v>
      </c>
    </row>
    <row r="881" spans="2:16" x14ac:dyDescent="0.25">
      <c r="B881" s="140" t="str">
        <f>IF(ACOMPANHAMENTO_05[[#This Row],[MAT]]="","",COUNTA($C$8:C881))</f>
        <v/>
      </c>
      <c r="C881" s="3"/>
      <c r="D881" s="28" t="str">
        <f>IFERROR(VLOOKUP(ACOMPANHAMENTO_05[[#This Row],[MAT]],FUNCIONARIOS[],3,FALSE),"")</f>
        <v/>
      </c>
      <c r="E881" s="28" t="str">
        <f>IFERROR(VLOOKUP(ACOMPANHAMENTO_05[[#This Row],[MAT]],FUNCIONARIOS[],4,FALSE),"")</f>
        <v/>
      </c>
      <c r="F881" s="8"/>
      <c r="G881" s="7"/>
      <c r="H881" s="28" t="str">
        <f>IFERROR(VLOOKUP(ACOMPANHAMENTO_05[[#This Row],[COD.S]],TABELA_PRODUÇÃO[[COD]:[SERVIÇOS]],3,FALSE),"")</f>
        <v/>
      </c>
      <c r="I881" s="28" t="str">
        <f>IFERROR(VLOOKUP(ACOMPANHAMENTO_05[[#This Row],[COD.S]],TABELA_PRODUÇÃO[[COD]:[UND.]],4,FALSE),"")</f>
        <v/>
      </c>
      <c r="J881" s="141"/>
      <c r="K881" s="58"/>
      <c r="L881" s="9"/>
      <c r="M88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8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8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81" s="140">
        <f>ACOMPANHAMENTO_05[[#This Row],[QUANT]]</f>
        <v>0</v>
      </c>
    </row>
    <row r="882" spans="2:16" x14ac:dyDescent="0.25">
      <c r="B882" s="140" t="str">
        <f>IF(ACOMPANHAMENTO_05[[#This Row],[MAT]]="","",COUNTA($C$8:C882))</f>
        <v/>
      </c>
      <c r="C882" s="3"/>
      <c r="D882" s="28" t="str">
        <f>IFERROR(VLOOKUP(ACOMPANHAMENTO_05[[#This Row],[MAT]],FUNCIONARIOS[],3,FALSE),"")</f>
        <v/>
      </c>
      <c r="E882" s="28" t="str">
        <f>IFERROR(VLOOKUP(ACOMPANHAMENTO_05[[#This Row],[MAT]],FUNCIONARIOS[],4,FALSE),"")</f>
        <v/>
      </c>
      <c r="F882" s="8"/>
      <c r="G882" s="7"/>
      <c r="H882" s="28" t="str">
        <f>IFERROR(VLOOKUP(ACOMPANHAMENTO_05[[#This Row],[COD.S]],TABELA_PRODUÇÃO[[COD]:[SERVIÇOS]],3,FALSE),"")</f>
        <v/>
      </c>
      <c r="I882" s="28" t="str">
        <f>IFERROR(VLOOKUP(ACOMPANHAMENTO_05[[#This Row],[COD.S]],TABELA_PRODUÇÃO[[COD]:[UND.]],4,FALSE),"")</f>
        <v/>
      </c>
      <c r="J882" s="141"/>
      <c r="K882" s="58"/>
      <c r="L882" s="9"/>
      <c r="M88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8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8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82" s="140">
        <f>ACOMPANHAMENTO_05[[#This Row],[QUANT]]</f>
        <v>0</v>
      </c>
    </row>
    <row r="883" spans="2:16" x14ac:dyDescent="0.25">
      <c r="B883" s="140" t="str">
        <f>IF(ACOMPANHAMENTO_05[[#This Row],[MAT]]="","",COUNTA($C$8:C883))</f>
        <v/>
      </c>
      <c r="C883" s="3"/>
      <c r="D883" s="28" t="str">
        <f>IFERROR(VLOOKUP(ACOMPANHAMENTO_05[[#This Row],[MAT]],FUNCIONARIOS[],3,FALSE),"")</f>
        <v/>
      </c>
      <c r="E883" s="28" t="str">
        <f>IFERROR(VLOOKUP(ACOMPANHAMENTO_05[[#This Row],[MAT]],FUNCIONARIOS[],4,FALSE),"")</f>
        <v/>
      </c>
      <c r="F883" s="8"/>
      <c r="G883" s="7"/>
      <c r="H883" s="28" t="str">
        <f>IFERROR(VLOOKUP(ACOMPANHAMENTO_05[[#This Row],[COD.S]],TABELA_PRODUÇÃO[[COD]:[SERVIÇOS]],3,FALSE),"")</f>
        <v/>
      </c>
      <c r="I883" s="28" t="str">
        <f>IFERROR(VLOOKUP(ACOMPANHAMENTO_05[[#This Row],[COD.S]],TABELA_PRODUÇÃO[[COD]:[UND.]],4,FALSE),"")</f>
        <v/>
      </c>
      <c r="J883" s="141"/>
      <c r="K883" s="58"/>
      <c r="L883" s="9"/>
      <c r="M88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8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8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83" s="140">
        <f>ACOMPANHAMENTO_05[[#This Row],[QUANT]]</f>
        <v>0</v>
      </c>
    </row>
    <row r="884" spans="2:16" x14ac:dyDescent="0.25">
      <c r="B884" s="140" t="str">
        <f>IF(ACOMPANHAMENTO_05[[#This Row],[MAT]]="","",COUNTA($C$8:C884))</f>
        <v/>
      </c>
      <c r="C884" s="3"/>
      <c r="D884" s="28" t="str">
        <f>IFERROR(VLOOKUP(ACOMPANHAMENTO_05[[#This Row],[MAT]],FUNCIONARIOS[],3,FALSE),"")</f>
        <v/>
      </c>
      <c r="E884" s="28" t="str">
        <f>IFERROR(VLOOKUP(ACOMPANHAMENTO_05[[#This Row],[MAT]],FUNCIONARIOS[],4,FALSE),"")</f>
        <v/>
      </c>
      <c r="F884" s="8"/>
      <c r="G884" s="7"/>
      <c r="H884" s="28" t="str">
        <f>IFERROR(VLOOKUP(ACOMPANHAMENTO_05[[#This Row],[COD.S]],TABELA_PRODUÇÃO[[COD]:[SERVIÇOS]],3,FALSE),"")</f>
        <v/>
      </c>
      <c r="I884" s="28" t="str">
        <f>IFERROR(VLOOKUP(ACOMPANHAMENTO_05[[#This Row],[COD.S]],TABELA_PRODUÇÃO[[COD]:[UND.]],4,FALSE),"")</f>
        <v/>
      </c>
      <c r="J884" s="141"/>
      <c r="K884" s="58"/>
      <c r="L884" s="9"/>
      <c r="M88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8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8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84" s="140">
        <f>ACOMPANHAMENTO_05[[#This Row],[QUANT]]</f>
        <v>0</v>
      </c>
    </row>
    <row r="885" spans="2:16" x14ac:dyDescent="0.25">
      <c r="B885" s="140" t="str">
        <f>IF(ACOMPANHAMENTO_05[[#This Row],[MAT]]="","",COUNTA($C$8:C885))</f>
        <v/>
      </c>
      <c r="C885" s="3"/>
      <c r="D885" s="28" t="str">
        <f>IFERROR(VLOOKUP(ACOMPANHAMENTO_05[[#This Row],[MAT]],FUNCIONARIOS[],3,FALSE),"")</f>
        <v/>
      </c>
      <c r="E885" s="28" t="str">
        <f>IFERROR(VLOOKUP(ACOMPANHAMENTO_05[[#This Row],[MAT]],FUNCIONARIOS[],4,FALSE),"")</f>
        <v/>
      </c>
      <c r="F885" s="8"/>
      <c r="G885" s="7"/>
      <c r="H885" s="28" t="str">
        <f>IFERROR(VLOOKUP(ACOMPANHAMENTO_05[[#This Row],[COD.S]],TABELA_PRODUÇÃO[[COD]:[SERVIÇOS]],3,FALSE),"")</f>
        <v/>
      </c>
      <c r="I885" s="28" t="str">
        <f>IFERROR(VLOOKUP(ACOMPANHAMENTO_05[[#This Row],[COD.S]],TABELA_PRODUÇÃO[[COD]:[UND.]],4,FALSE),"")</f>
        <v/>
      </c>
      <c r="J885" s="141"/>
      <c r="K885" s="58"/>
      <c r="L885" s="9"/>
      <c r="M88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8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8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85" s="140">
        <f>ACOMPANHAMENTO_05[[#This Row],[QUANT]]</f>
        <v>0</v>
      </c>
    </row>
    <row r="886" spans="2:16" x14ac:dyDescent="0.25">
      <c r="B886" s="140" t="str">
        <f>IF(ACOMPANHAMENTO_05[[#This Row],[MAT]]="","",COUNTA($C$8:C886))</f>
        <v/>
      </c>
      <c r="C886" s="3"/>
      <c r="D886" s="28" t="str">
        <f>IFERROR(VLOOKUP(ACOMPANHAMENTO_05[[#This Row],[MAT]],FUNCIONARIOS[],3,FALSE),"")</f>
        <v/>
      </c>
      <c r="E886" s="28" t="str">
        <f>IFERROR(VLOOKUP(ACOMPANHAMENTO_05[[#This Row],[MAT]],FUNCIONARIOS[],4,FALSE),"")</f>
        <v/>
      </c>
      <c r="F886" s="8"/>
      <c r="G886" s="7"/>
      <c r="H886" s="28" t="str">
        <f>IFERROR(VLOOKUP(ACOMPANHAMENTO_05[[#This Row],[COD.S]],TABELA_PRODUÇÃO[[COD]:[SERVIÇOS]],3,FALSE),"")</f>
        <v/>
      </c>
      <c r="I886" s="28" t="str">
        <f>IFERROR(VLOOKUP(ACOMPANHAMENTO_05[[#This Row],[COD.S]],TABELA_PRODUÇÃO[[COD]:[UND.]],4,FALSE),"")</f>
        <v/>
      </c>
      <c r="J886" s="141"/>
      <c r="K886" s="58"/>
      <c r="L886" s="9"/>
      <c r="M88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8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8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86" s="140">
        <f>ACOMPANHAMENTO_05[[#This Row],[QUANT]]</f>
        <v>0</v>
      </c>
    </row>
    <row r="887" spans="2:16" x14ac:dyDescent="0.25">
      <c r="B887" s="140" t="str">
        <f>IF(ACOMPANHAMENTO_05[[#This Row],[MAT]]="","",COUNTA($C$8:C887))</f>
        <v/>
      </c>
      <c r="C887" s="3"/>
      <c r="D887" s="28" t="str">
        <f>IFERROR(VLOOKUP(ACOMPANHAMENTO_05[[#This Row],[MAT]],FUNCIONARIOS[],3,FALSE),"")</f>
        <v/>
      </c>
      <c r="E887" s="28" t="str">
        <f>IFERROR(VLOOKUP(ACOMPANHAMENTO_05[[#This Row],[MAT]],FUNCIONARIOS[],4,FALSE),"")</f>
        <v/>
      </c>
      <c r="F887" s="8"/>
      <c r="G887" s="7"/>
      <c r="H887" s="28" t="str">
        <f>IFERROR(VLOOKUP(ACOMPANHAMENTO_05[[#This Row],[COD.S]],TABELA_PRODUÇÃO[[COD]:[SERVIÇOS]],3,FALSE),"")</f>
        <v/>
      </c>
      <c r="I887" s="28" t="str">
        <f>IFERROR(VLOOKUP(ACOMPANHAMENTO_05[[#This Row],[COD.S]],TABELA_PRODUÇÃO[[COD]:[UND.]],4,FALSE),"")</f>
        <v/>
      </c>
      <c r="J887" s="141"/>
      <c r="K887" s="58"/>
      <c r="L887" s="9"/>
      <c r="M88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8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8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87" s="140">
        <f>ACOMPANHAMENTO_05[[#This Row],[QUANT]]</f>
        <v>0</v>
      </c>
    </row>
    <row r="888" spans="2:16" x14ac:dyDescent="0.25">
      <c r="B888" s="140" t="str">
        <f>IF(ACOMPANHAMENTO_05[[#This Row],[MAT]]="","",COUNTA($C$8:C888))</f>
        <v/>
      </c>
      <c r="C888" s="3"/>
      <c r="D888" s="28" t="str">
        <f>IFERROR(VLOOKUP(ACOMPANHAMENTO_05[[#This Row],[MAT]],FUNCIONARIOS[],3,FALSE),"")</f>
        <v/>
      </c>
      <c r="E888" s="28" t="str">
        <f>IFERROR(VLOOKUP(ACOMPANHAMENTO_05[[#This Row],[MAT]],FUNCIONARIOS[],4,FALSE),"")</f>
        <v/>
      </c>
      <c r="F888" s="8"/>
      <c r="G888" s="7"/>
      <c r="H888" s="28" t="str">
        <f>IFERROR(VLOOKUP(ACOMPANHAMENTO_05[[#This Row],[COD.S]],TABELA_PRODUÇÃO[[COD]:[SERVIÇOS]],3,FALSE),"")</f>
        <v/>
      </c>
      <c r="I888" s="28" t="str">
        <f>IFERROR(VLOOKUP(ACOMPANHAMENTO_05[[#This Row],[COD.S]],TABELA_PRODUÇÃO[[COD]:[UND.]],4,FALSE),"")</f>
        <v/>
      </c>
      <c r="J888" s="141"/>
      <c r="K888" s="58"/>
      <c r="L888" s="9"/>
      <c r="M88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8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8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88" s="140">
        <f>ACOMPANHAMENTO_05[[#This Row],[QUANT]]</f>
        <v>0</v>
      </c>
    </row>
    <row r="889" spans="2:16" x14ac:dyDescent="0.25">
      <c r="B889" s="140" t="str">
        <f>IF(ACOMPANHAMENTO_05[[#This Row],[MAT]]="","",COUNTA($C$8:C889))</f>
        <v/>
      </c>
      <c r="C889" s="3"/>
      <c r="D889" s="28" t="str">
        <f>IFERROR(VLOOKUP(ACOMPANHAMENTO_05[[#This Row],[MAT]],FUNCIONARIOS[],3,FALSE),"")</f>
        <v/>
      </c>
      <c r="E889" s="28" t="str">
        <f>IFERROR(VLOOKUP(ACOMPANHAMENTO_05[[#This Row],[MAT]],FUNCIONARIOS[],4,FALSE),"")</f>
        <v/>
      </c>
      <c r="F889" s="8"/>
      <c r="G889" s="7"/>
      <c r="H889" s="28" t="str">
        <f>IFERROR(VLOOKUP(ACOMPANHAMENTO_05[[#This Row],[COD.S]],TABELA_PRODUÇÃO[[COD]:[SERVIÇOS]],3,FALSE),"")</f>
        <v/>
      </c>
      <c r="I889" s="28" t="str">
        <f>IFERROR(VLOOKUP(ACOMPANHAMENTO_05[[#This Row],[COD.S]],TABELA_PRODUÇÃO[[COD]:[UND.]],4,FALSE),"")</f>
        <v/>
      </c>
      <c r="J889" s="141"/>
      <c r="K889" s="58"/>
      <c r="L889" s="9"/>
      <c r="M88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8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8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89" s="140">
        <f>ACOMPANHAMENTO_05[[#This Row],[QUANT]]</f>
        <v>0</v>
      </c>
    </row>
    <row r="890" spans="2:16" x14ac:dyDescent="0.25">
      <c r="B890" s="140" t="str">
        <f>IF(ACOMPANHAMENTO_05[[#This Row],[MAT]]="","",COUNTA($C$8:C890))</f>
        <v/>
      </c>
      <c r="C890" s="3"/>
      <c r="D890" s="28" t="str">
        <f>IFERROR(VLOOKUP(ACOMPANHAMENTO_05[[#This Row],[MAT]],FUNCIONARIOS[],3,FALSE),"")</f>
        <v/>
      </c>
      <c r="E890" s="28" t="str">
        <f>IFERROR(VLOOKUP(ACOMPANHAMENTO_05[[#This Row],[MAT]],FUNCIONARIOS[],4,FALSE),"")</f>
        <v/>
      </c>
      <c r="F890" s="8"/>
      <c r="G890" s="7"/>
      <c r="H890" s="28" t="str">
        <f>IFERROR(VLOOKUP(ACOMPANHAMENTO_05[[#This Row],[COD.S]],TABELA_PRODUÇÃO[[COD]:[SERVIÇOS]],3,FALSE),"")</f>
        <v/>
      </c>
      <c r="I890" s="28" t="str">
        <f>IFERROR(VLOOKUP(ACOMPANHAMENTO_05[[#This Row],[COD.S]],TABELA_PRODUÇÃO[[COD]:[UND.]],4,FALSE),"")</f>
        <v/>
      </c>
      <c r="J890" s="141"/>
      <c r="K890" s="58"/>
      <c r="L890" s="9"/>
      <c r="M89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9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9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90" s="140">
        <f>ACOMPANHAMENTO_05[[#This Row],[QUANT]]</f>
        <v>0</v>
      </c>
    </row>
    <row r="891" spans="2:16" x14ac:dyDescent="0.25">
      <c r="B891" s="140" t="str">
        <f>IF(ACOMPANHAMENTO_05[[#This Row],[MAT]]="","",COUNTA($C$8:C891))</f>
        <v/>
      </c>
      <c r="C891" s="3"/>
      <c r="D891" s="28" t="str">
        <f>IFERROR(VLOOKUP(ACOMPANHAMENTO_05[[#This Row],[MAT]],FUNCIONARIOS[],3,FALSE),"")</f>
        <v/>
      </c>
      <c r="E891" s="28" t="str">
        <f>IFERROR(VLOOKUP(ACOMPANHAMENTO_05[[#This Row],[MAT]],FUNCIONARIOS[],4,FALSE),"")</f>
        <v/>
      </c>
      <c r="F891" s="8"/>
      <c r="G891" s="7"/>
      <c r="H891" s="28" t="str">
        <f>IFERROR(VLOOKUP(ACOMPANHAMENTO_05[[#This Row],[COD.S]],TABELA_PRODUÇÃO[[COD]:[SERVIÇOS]],3,FALSE),"")</f>
        <v/>
      </c>
      <c r="I891" s="28" t="str">
        <f>IFERROR(VLOOKUP(ACOMPANHAMENTO_05[[#This Row],[COD.S]],TABELA_PRODUÇÃO[[COD]:[UND.]],4,FALSE),"")</f>
        <v/>
      </c>
      <c r="J891" s="141"/>
      <c r="K891" s="58"/>
      <c r="L891" s="9"/>
      <c r="M89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9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9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91" s="140">
        <f>ACOMPANHAMENTO_05[[#This Row],[QUANT]]</f>
        <v>0</v>
      </c>
    </row>
    <row r="892" spans="2:16" x14ac:dyDescent="0.25">
      <c r="B892" s="140" t="str">
        <f>IF(ACOMPANHAMENTO_05[[#This Row],[MAT]]="","",COUNTA($C$8:C892))</f>
        <v/>
      </c>
      <c r="C892" s="3"/>
      <c r="D892" s="28" t="str">
        <f>IFERROR(VLOOKUP(ACOMPANHAMENTO_05[[#This Row],[MAT]],FUNCIONARIOS[],3,FALSE),"")</f>
        <v/>
      </c>
      <c r="E892" s="28" t="str">
        <f>IFERROR(VLOOKUP(ACOMPANHAMENTO_05[[#This Row],[MAT]],FUNCIONARIOS[],4,FALSE),"")</f>
        <v/>
      </c>
      <c r="F892" s="8"/>
      <c r="G892" s="7"/>
      <c r="H892" s="28" t="str">
        <f>IFERROR(VLOOKUP(ACOMPANHAMENTO_05[[#This Row],[COD.S]],TABELA_PRODUÇÃO[[COD]:[SERVIÇOS]],3,FALSE),"")</f>
        <v/>
      </c>
      <c r="I892" s="28" t="str">
        <f>IFERROR(VLOOKUP(ACOMPANHAMENTO_05[[#This Row],[COD.S]],TABELA_PRODUÇÃO[[COD]:[UND.]],4,FALSE),"")</f>
        <v/>
      </c>
      <c r="J892" s="141"/>
      <c r="K892" s="58"/>
      <c r="L892" s="9"/>
      <c r="M89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9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9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92" s="140">
        <f>ACOMPANHAMENTO_05[[#This Row],[QUANT]]</f>
        <v>0</v>
      </c>
    </row>
    <row r="893" spans="2:16" x14ac:dyDescent="0.25">
      <c r="B893" s="140" t="str">
        <f>IF(ACOMPANHAMENTO_05[[#This Row],[MAT]]="","",COUNTA($C$8:C893))</f>
        <v/>
      </c>
      <c r="C893" s="3"/>
      <c r="D893" s="28" t="str">
        <f>IFERROR(VLOOKUP(ACOMPANHAMENTO_05[[#This Row],[MAT]],FUNCIONARIOS[],3,FALSE),"")</f>
        <v/>
      </c>
      <c r="E893" s="28" t="str">
        <f>IFERROR(VLOOKUP(ACOMPANHAMENTO_05[[#This Row],[MAT]],FUNCIONARIOS[],4,FALSE),"")</f>
        <v/>
      </c>
      <c r="F893" s="8"/>
      <c r="G893" s="7"/>
      <c r="H893" s="28" t="str">
        <f>IFERROR(VLOOKUP(ACOMPANHAMENTO_05[[#This Row],[COD.S]],TABELA_PRODUÇÃO[[COD]:[SERVIÇOS]],3,FALSE),"")</f>
        <v/>
      </c>
      <c r="I893" s="28" t="str">
        <f>IFERROR(VLOOKUP(ACOMPANHAMENTO_05[[#This Row],[COD.S]],TABELA_PRODUÇÃO[[COD]:[UND.]],4,FALSE),"")</f>
        <v/>
      </c>
      <c r="J893" s="141"/>
      <c r="K893" s="58"/>
      <c r="L893" s="9"/>
      <c r="M89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9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9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93" s="140">
        <f>ACOMPANHAMENTO_05[[#This Row],[QUANT]]</f>
        <v>0</v>
      </c>
    </row>
    <row r="894" spans="2:16" x14ac:dyDescent="0.25">
      <c r="B894" s="140" t="str">
        <f>IF(ACOMPANHAMENTO_05[[#This Row],[MAT]]="","",COUNTA($C$8:C894))</f>
        <v/>
      </c>
      <c r="C894" s="3"/>
      <c r="D894" s="28" t="str">
        <f>IFERROR(VLOOKUP(ACOMPANHAMENTO_05[[#This Row],[MAT]],FUNCIONARIOS[],3,FALSE),"")</f>
        <v/>
      </c>
      <c r="E894" s="28" t="str">
        <f>IFERROR(VLOOKUP(ACOMPANHAMENTO_05[[#This Row],[MAT]],FUNCIONARIOS[],4,FALSE),"")</f>
        <v/>
      </c>
      <c r="F894" s="8"/>
      <c r="G894" s="7"/>
      <c r="H894" s="28" t="str">
        <f>IFERROR(VLOOKUP(ACOMPANHAMENTO_05[[#This Row],[COD.S]],TABELA_PRODUÇÃO[[COD]:[SERVIÇOS]],3,FALSE),"")</f>
        <v/>
      </c>
      <c r="I894" s="28" t="str">
        <f>IFERROR(VLOOKUP(ACOMPANHAMENTO_05[[#This Row],[COD.S]],TABELA_PRODUÇÃO[[COD]:[UND.]],4,FALSE),"")</f>
        <v/>
      </c>
      <c r="J894" s="141"/>
      <c r="K894" s="58"/>
      <c r="L894" s="9"/>
      <c r="M89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9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9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94" s="140">
        <f>ACOMPANHAMENTO_05[[#This Row],[QUANT]]</f>
        <v>0</v>
      </c>
    </row>
    <row r="895" spans="2:16" x14ac:dyDescent="0.25">
      <c r="B895" s="140" t="str">
        <f>IF(ACOMPANHAMENTO_05[[#This Row],[MAT]]="","",COUNTA($C$8:C895))</f>
        <v/>
      </c>
      <c r="C895" s="3"/>
      <c r="D895" s="28" t="str">
        <f>IFERROR(VLOOKUP(ACOMPANHAMENTO_05[[#This Row],[MAT]],FUNCIONARIOS[],3,FALSE),"")</f>
        <v/>
      </c>
      <c r="E895" s="28" t="str">
        <f>IFERROR(VLOOKUP(ACOMPANHAMENTO_05[[#This Row],[MAT]],FUNCIONARIOS[],4,FALSE),"")</f>
        <v/>
      </c>
      <c r="F895" s="8"/>
      <c r="G895" s="7"/>
      <c r="H895" s="28" t="str">
        <f>IFERROR(VLOOKUP(ACOMPANHAMENTO_05[[#This Row],[COD.S]],TABELA_PRODUÇÃO[[COD]:[SERVIÇOS]],3,FALSE),"")</f>
        <v/>
      </c>
      <c r="I895" s="28" t="str">
        <f>IFERROR(VLOOKUP(ACOMPANHAMENTO_05[[#This Row],[COD.S]],TABELA_PRODUÇÃO[[COD]:[UND.]],4,FALSE),"")</f>
        <v/>
      </c>
      <c r="J895" s="141"/>
      <c r="K895" s="58"/>
      <c r="L895" s="9"/>
      <c r="M89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9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9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95" s="140">
        <f>ACOMPANHAMENTO_05[[#This Row],[QUANT]]</f>
        <v>0</v>
      </c>
    </row>
    <row r="896" spans="2:16" x14ac:dyDescent="0.25">
      <c r="B896" s="140" t="str">
        <f>IF(ACOMPANHAMENTO_05[[#This Row],[MAT]]="","",COUNTA($C$8:C896))</f>
        <v/>
      </c>
      <c r="C896" s="3"/>
      <c r="D896" s="28" t="str">
        <f>IFERROR(VLOOKUP(ACOMPANHAMENTO_05[[#This Row],[MAT]],FUNCIONARIOS[],3,FALSE),"")</f>
        <v/>
      </c>
      <c r="E896" s="28" t="str">
        <f>IFERROR(VLOOKUP(ACOMPANHAMENTO_05[[#This Row],[MAT]],FUNCIONARIOS[],4,FALSE),"")</f>
        <v/>
      </c>
      <c r="F896" s="8"/>
      <c r="G896" s="7"/>
      <c r="H896" s="28" t="str">
        <f>IFERROR(VLOOKUP(ACOMPANHAMENTO_05[[#This Row],[COD.S]],TABELA_PRODUÇÃO[[COD]:[SERVIÇOS]],3,FALSE),"")</f>
        <v/>
      </c>
      <c r="I896" s="28" t="str">
        <f>IFERROR(VLOOKUP(ACOMPANHAMENTO_05[[#This Row],[COD.S]],TABELA_PRODUÇÃO[[COD]:[UND.]],4,FALSE),"")</f>
        <v/>
      </c>
      <c r="J896" s="141"/>
      <c r="K896" s="58"/>
      <c r="L896" s="9"/>
      <c r="M89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9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9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96" s="140">
        <f>ACOMPANHAMENTO_05[[#This Row],[QUANT]]</f>
        <v>0</v>
      </c>
    </row>
    <row r="897" spans="2:16" x14ac:dyDescent="0.25">
      <c r="B897" s="140" t="str">
        <f>IF(ACOMPANHAMENTO_05[[#This Row],[MAT]]="","",COUNTA($C$8:C897))</f>
        <v/>
      </c>
      <c r="C897" s="3"/>
      <c r="D897" s="28" t="str">
        <f>IFERROR(VLOOKUP(ACOMPANHAMENTO_05[[#This Row],[MAT]],FUNCIONARIOS[],3,FALSE),"")</f>
        <v/>
      </c>
      <c r="E897" s="28" t="str">
        <f>IFERROR(VLOOKUP(ACOMPANHAMENTO_05[[#This Row],[MAT]],FUNCIONARIOS[],4,FALSE),"")</f>
        <v/>
      </c>
      <c r="F897" s="8"/>
      <c r="G897" s="7"/>
      <c r="H897" s="28" t="str">
        <f>IFERROR(VLOOKUP(ACOMPANHAMENTO_05[[#This Row],[COD.S]],TABELA_PRODUÇÃO[[COD]:[SERVIÇOS]],3,FALSE),"")</f>
        <v/>
      </c>
      <c r="I897" s="28" t="str">
        <f>IFERROR(VLOOKUP(ACOMPANHAMENTO_05[[#This Row],[COD.S]],TABELA_PRODUÇÃO[[COD]:[UND.]],4,FALSE),"")</f>
        <v/>
      </c>
      <c r="J897" s="141"/>
      <c r="K897" s="58"/>
      <c r="L897" s="9"/>
      <c r="M89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9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9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97" s="140">
        <f>ACOMPANHAMENTO_05[[#This Row],[QUANT]]</f>
        <v>0</v>
      </c>
    </row>
    <row r="898" spans="2:16" x14ac:dyDescent="0.25">
      <c r="B898" s="140" t="str">
        <f>IF(ACOMPANHAMENTO_05[[#This Row],[MAT]]="","",COUNTA($C$8:C898))</f>
        <v/>
      </c>
      <c r="C898" s="3"/>
      <c r="D898" s="28" t="str">
        <f>IFERROR(VLOOKUP(ACOMPANHAMENTO_05[[#This Row],[MAT]],FUNCIONARIOS[],3,FALSE),"")</f>
        <v/>
      </c>
      <c r="E898" s="28" t="str">
        <f>IFERROR(VLOOKUP(ACOMPANHAMENTO_05[[#This Row],[MAT]],FUNCIONARIOS[],4,FALSE),"")</f>
        <v/>
      </c>
      <c r="F898" s="8"/>
      <c r="G898" s="7"/>
      <c r="H898" s="28" t="str">
        <f>IFERROR(VLOOKUP(ACOMPANHAMENTO_05[[#This Row],[COD.S]],TABELA_PRODUÇÃO[[COD]:[SERVIÇOS]],3,FALSE),"")</f>
        <v/>
      </c>
      <c r="I898" s="28" t="str">
        <f>IFERROR(VLOOKUP(ACOMPANHAMENTO_05[[#This Row],[COD.S]],TABELA_PRODUÇÃO[[COD]:[UND.]],4,FALSE),"")</f>
        <v/>
      </c>
      <c r="J898" s="141"/>
      <c r="K898" s="58"/>
      <c r="L898" s="9"/>
      <c r="M89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9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9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98" s="140">
        <f>ACOMPANHAMENTO_05[[#This Row],[QUANT]]</f>
        <v>0</v>
      </c>
    </row>
    <row r="899" spans="2:16" x14ac:dyDescent="0.25">
      <c r="B899" s="140" t="str">
        <f>IF(ACOMPANHAMENTO_05[[#This Row],[MAT]]="","",COUNTA($C$8:C899))</f>
        <v/>
      </c>
      <c r="C899" s="3"/>
      <c r="D899" s="28" t="str">
        <f>IFERROR(VLOOKUP(ACOMPANHAMENTO_05[[#This Row],[MAT]],FUNCIONARIOS[],3,FALSE),"")</f>
        <v/>
      </c>
      <c r="E899" s="28" t="str">
        <f>IFERROR(VLOOKUP(ACOMPANHAMENTO_05[[#This Row],[MAT]],FUNCIONARIOS[],4,FALSE),"")</f>
        <v/>
      </c>
      <c r="F899" s="8"/>
      <c r="G899" s="7"/>
      <c r="H899" s="28" t="str">
        <f>IFERROR(VLOOKUP(ACOMPANHAMENTO_05[[#This Row],[COD.S]],TABELA_PRODUÇÃO[[COD]:[SERVIÇOS]],3,FALSE),"")</f>
        <v/>
      </c>
      <c r="I899" s="28" t="str">
        <f>IFERROR(VLOOKUP(ACOMPANHAMENTO_05[[#This Row],[COD.S]],TABELA_PRODUÇÃO[[COD]:[UND.]],4,FALSE),"")</f>
        <v/>
      </c>
      <c r="J899" s="141"/>
      <c r="K899" s="58"/>
      <c r="L899" s="9"/>
      <c r="M89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89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89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899" s="140">
        <f>ACOMPANHAMENTO_05[[#This Row],[QUANT]]</f>
        <v>0</v>
      </c>
    </row>
    <row r="900" spans="2:16" x14ac:dyDescent="0.25">
      <c r="B900" s="140" t="str">
        <f>IF(ACOMPANHAMENTO_05[[#This Row],[MAT]]="","",COUNTA($C$8:C900))</f>
        <v/>
      </c>
      <c r="C900" s="3"/>
      <c r="D900" s="28" t="str">
        <f>IFERROR(VLOOKUP(ACOMPANHAMENTO_05[[#This Row],[MAT]],FUNCIONARIOS[],3,FALSE),"")</f>
        <v/>
      </c>
      <c r="E900" s="28" t="str">
        <f>IFERROR(VLOOKUP(ACOMPANHAMENTO_05[[#This Row],[MAT]],FUNCIONARIOS[],4,FALSE),"")</f>
        <v/>
      </c>
      <c r="F900" s="8"/>
      <c r="G900" s="7"/>
      <c r="H900" s="28" t="str">
        <f>IFERROR(VLOOKUP(ACOMPANHAMENTO_05[[#This Row],[COD.S]],TABELA_PRODUÇÃO[[COD]:[SERVIÇOS]],3,FALSE),"")</f>
        <v/>
      </c>
      <c r="I900" s="28" t="str">
        <f>IFERROR(VLOOKUP(ACOMPANHAMENTO_05[[#This Row],[COD.S]],TABELA_PRODUÇÃO[[COD]:[UND.]],4,FALSE),"")</f>
        <v/>
      </c>
      <c r="J900" s="141"/>
      <c r="K900" s="58"/>
      <c r="L900" s="9"/>
      <c r="M90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0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0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00" s="140">
        <f>ACOMPANHAMENTO_05[[#This Row],[QUANT]]</f>
        <v>0</v>
      </c>
    </row>
    <row r="901" spans="2:16" x14ac:dyDescent="0.25">
      <c r="B901" s="140" t="str">
        <f>IF(ACOMPANHAMENTO_05[[#This Row],[MAT]]="","",COUNTA($C$8:C901))</f>
        <v/>
      </c>
      <c r="C901" s="3"/>
      <c r="D901" s="28" t="str">
        <f>IFERROR(VLOOKUP(ACOMPANHAMENTO_05[[#This Row],[MAT]],FUNCIONARIOS[],3,FALSE),"")</f>
        <v/>
      </c>
      <c r="E901" s="28" t="str">
        <f>IFERROR(VLOOKUP(ACOMPANHAMENTO_05[[#This Row],[MAT]],FUNCIONARIOS[],4,FALSE),"")</f>
        <v/>
      </c>
      <c r="F901" s="8"/>
      <c r="G901" s="7"/>
      <c r="H901" s="28" t="str">
        <f>IFERROR(VLOOKUP(ACOMPANHAMENTO_05[[#This Row],[COD.S]],TABELA_PRODUÇÃO[[COD]:[SERVIÇOS]],3,FALSE),"")</f>
        <v/>
      </c>
      <c r="I901" s="28" t="str">
        <f>IFERROR(VLOOKUP(ACOMPANHAMENTO_05[[#This Row],[COD.S]],TABELA_PRODUÇÃO[[COD]:[UND.]],4,FALSE),"")</f>
        <v/>
      </c>
      <c r="J901" s="141"/>
      <c r="K901" s="58"/>
      <c r="L901" s="9"/>
      <c r="M90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0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0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01" s="140">
        <f>ACOMPANHAMENTO_05[[#This Row],[QUANT]]</f>
        <v>0</v>
      </c>
    </row>
    <row r="902" spans="2:16" x14ac:dyDescent="0.25">
      <c r="B902" s="140" t="str">
        <f>IF(ACOMPANHAMENTO_05[[#This Row],[MAT]]="","",COUNTA($C$8:C902))</f>
        <v/>
      </c>
      <c r="C902" s="3"/>
      <c r="D902" s="28" t="str">
        <f>IFERROR(VLOOKUP(ACOMPANHAMENTO_05[[#This Row],[MAT]],FUNCIONARIOS[],3,FALSE),"")</f>
        <v/>
      </c>
      <c r="E902" s="28" t="str">
        <f>IFERROR(VLOOKUP(ACOMPANHAMENTO_05[[#This Row],[MAT]],FUNCIONARIOS[],4,FALSE),"")</f>
        <v/>
      </c>
      <c r="F902" s="8"/>
      <c r="G902" s="7"/>
      <c r="H902" s="28" t="str">
        <f>IFERROR(VLOOKUP(ACOMPANHAMENTO_05[[#This Row],[COD.S]],TABELA_PRODUÇÃO[[COD]:[SERVIÇOS]],3,FALSE),"")</f>
        <v/>
      </c>
      <c r="I902" s="28" t="str">
        <f>IFERROR(VLOOKUP(ACOMPANHAMENTO_05[[#This Row],[COD.S]],TABELA_PRODUÇÃO[[COD]:[UND.]],4,FALSE),"")</f>
        <v/>
      </c>
      <c r="J902" s="141"/>
      <c r="K902" s="58"/>
      <c r="L902" s="9"/>
      <c r="M90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0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0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02" s="140">
        <f>ACOMPANHAMENTO_05[[#This Row],[QUANT]]</f>
        <v>0</v>
      </c>
    </row>
    <row r="903" spans="2:16" x14ac:dyDescent="0.25">
      <c r="B903" s="140" t="str">
        <f>IF(ACOMPANHAMENTO_05[[#This Row],[MAT]]="","",COUNTA($C$8:C903))</f>
        <v/>
      </c>
      <c r="C903" s="3"/>
      <c r="D903" s="28" t="str">
        <f>IFERROR(VLOOKUP(ACOMPANHAMENTO_05[[#This Row],[MAT]],FUNCIONARIOS[],3,FALSE),"")</f>
        <v/>
      </c>
      <c r="E903" s="28" t="str">
        <f>IFERROR(VLOOKUP(ACOMPANHAMENTO_05[[#This Row],[MAT]],FUNCIONARIOS[],4,FALSE),"")</f>
        <v/>
      </c>
      <c r="F903" s="8"/>
      <c r="G903" s="7"/>
      <c r="H903" s="28" t="str">
        <f>IFERROR(VLOOKUP(ACOMPANHAMENTO_05[[#This Row],[COD.S]],TABELA_PRODUÇÃO[[COD]:[SERVIÇOS]],3,FALSE),"")</f>
        <v/>
      </c>
      <c r="I903" s="28" t="str">
        <f>IFERROR(VLOOKUP(ACOMPANHAMENTO_05[[#This Row],[COD.S]],TABELA_PRODUÇÃO[[COD]:[UND.]],4,FALSE),"")</f>
        <v/>
      </c>
      <c r="J903" s="141"/>
      <c r="K903" s="58"/>
      <c r="L903" s="9"/>
      <c r="M90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0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0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03" s="140">
        <f>ACOMPANHAMENTO_05[[#This Row],[QUANT]]</f>
        <v>0</v>
      </c>
    </row>
    <row r="904" spans="2:16" x14ac:dyDescent="0.25">
      <c r="B904" s="140" t="str">
        <f>IF(ACOMPANHAMENTO_05[[#This Row],[MAT]]="","",COUNTA($C$8:C904))</f>
        <v/>
      </c>
      <c r="C904" s="3"/>
      <c r="D904" s="28" t="str">
        <f>IFERROR(VLOOKUP(ACOMPANHAMENTO_05[[#This Row],[MAT]],FUNCIONARIOS[],3,FALSE),"")</f>
        <v/>
      </c>
      <c r="E904" s="28" t="str">
        <f>IFERROR(VLOOKUP(ACOMPANHAMENTO_05[[#This Row],[MAT]],FUNCIONARIOS[],4,FALSE),"")</f>
        <v/>
      </c>
      <c r="F904" s="8"/>
      <c r="G904" s="7"/>
      <c r="H904" s="28" t="str">
        <f>IFERROR(VLOOKUP(ACOMPANHAMENTO_05[[#This Row],[COD.S]],TABELA_PRODUÇÃO[[COD]:[SERVIÇOS]],3,FALSE),"")</f>
        <v/>
      </c>
      <c r="I904" s="28" t="str">
        <f>IFERROR(VLOOKUP(ACOMPANHAMENTO_05[[#This Row],[COD.S]],TABELA_PRODUÇÃO[[COD]:[UND.]],4,FALSE),"")</f>
        <v/>
      </c>
      <c r="J904" s="141"/>
      <c r="K904" s="58"/>
      <c r="L904" s="9"/>
      <c r="M90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0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0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04" s="140">
        <f>ACOMPANHAMENTO_05[[#This Row],[QUANT]]</f>
        <v>0</v>
      </c>
    </row>
    <row r="905" spans="2:16" x14ac:dyDescent="0.25">
      <c r="B905" s="140" t="str">
        <f>IF(ACOMPANHAMENTO_05[[#This Row],[MAT]]="","",COUNTA($C$8:C905))</f>
        <v/>
      </c>
      <c r="C905" s="3"/>
      <c r="D905" s="28" t="str">
        <f>IFERROR(VLOOKUP(ACOMPANHAMENTO_05[[#This Row],[MAT]],FUNCIONARIOS[],3,FALSE),"")</f>
        <v/>
      </c>
      <c r="E905" s="28" t="str">
        <f>IFERROR(VLOOKUP(ACOMPANHAMENTO_05[[#This Row],[MAT]],FUNCIONARIOS[],4,FALSE),"")</f>
        <v/>
      </c>
      <c r="F905" s="8"/>
      <c r="G905" s="7"/>
      <c r="H905" s="28" t="str">
        <f>IFERROR(VLOOKUP(ACOMPANHAMENTO_05[[#This Row],[COD.S]],TABELA_PRODUÇÃO[[COD]:[SERVIÇOS]],3,FALSE),"")</f>
        <v/>
      </c>
      <c r="I905" s="28" t="str">
        <f>IFERROR(VLOOKUP(ACOMPANHAMENTO_05[[#This Row],[COD.S]],TABELA_PRODUÇÃO[[COD]:[UND.]],4,FALSE),"")</f>
        <v/>
      </c>
      <c r="J905" s="141"/>
      <c r="K905" s="58"/>
      <c r="L905" s="9"/>
      <c r="M90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0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0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05" s="140">
        <f>ACOMPANHAMENTO_05[[#This Row],[QUANT]]</f>
        <v>0</v>
      </c>
    </row>
    <row r="906" spans="2:16" x14ac:dyDescent="0.25">
      <c r="B906" s="140" t="str">
        <f>IF(ACOMPANHAMENTO_05[[#This Row],[MAT]]="","",COUNTA($C$8:C906))</f>
        <v/>
      </c>
      <c r="C906" s="3"/>
      <c r="D906" s="28" t="str">
        <f>IFERROR(VLOOKUP(ACOMPANHAMENTO_05[[#This Row],[MAT]],FUNCIONARIOS[],3,FALSE),"")</f>
        <v/>
      </c>
      <c r="E906" s="28" t="str">
        <f>IFERROR(VLOOKUP(ACOMPANHAMENTO_05[[#This Row],[MAT]],FUNCIONARIOS[],4,FALSE),"")</f>
        <v/>
      </c>
      <c r="F906" s="8"/>
      <c r="G906" s="7"/>
      <c r="H906" s="28" t="str">
        <f>IFERROR(VLOOKUP(ACOMPANHAMENTO_05[[#This Row],[COD.S]],TABELA_PRODUÇÃO[[COD]:[SERVIÇOS]],3,FALSE),"")</f>
        <v/>
      </c>
      <c r="I906" s="28" t="str">
        <f>IFERROR(VLOOKUP(ACOMPANHAMENTO_05[[#This Row],[COD.S]],TABELA_PRODUÇÃO[[COD]:[UND.]],4,FALSE),"")</f>
        <v/>
      </c>
      <c r="J906" s="141"/>
      <c r="K906" s="58"/>
      <c r="L906" s="9"/>
      <c r="M90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0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0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06" s="140">
        <f>ACOMPANHAMENTO_05[[#This Row],[QUANT]]</f>
        <v>0</v>
      </c>
    </row>
    <row r="907" spans="2:16" x14ac:dyDescent="0.25">
      <c r="B907" s="140" t="str">
        <f>IF(ACOMPANHAMENTO_05[[#This Row],[MAT]]="","",COUNTA($C$8:C907))</f>
        <v/>
      </c>
      <c r="C907" s="3"/>
      <c r="D907" s="28" t="str">
        <f>IFERROR(VLOOKUP(ACOMPANHAMENTO_05[[#This Row],[MAT]],FUNCIONARIOS[],3,FALSE),"")</f>
        <v/>
      </c>
      <c r="E907" s="28" t="str">
        <f>IFERROR(VLOOKUP(ACOMPANHAMENTO_05[[#This Row],[MAT]],FUNCIONARIOS[],4,FALSE),"")</f>
        <v/>
      </c>
      <c r="F907" s="8"/>
      <c r="G907" s="7"/>
      <c r="H907" s="28" t="str">
        <f>IFERROR(VLOOKUP(ACOMPANHAMENTO_05[[#This Row],[COD.S]],TABELA_PRODUÇÃO[[COD]:[SERVIÇOS]],3,FALSE),"")</f>
        <v/>
      </c>
      <c r="I907" s="28" t="str">
        <f>IFERROR(VLOOKUP(ACOMPANHAMENTO_05[[#This Row],[COD.S]],TABELA_PRODUÇÃO[[COD]:[UND.]],4,FALSE),"")</f>
        <v/>
      </c>
      <c r="J907" s="141"/>
      <c r="K907" s="58"/>
      <c r="L907" s="9"/>
      <c r="M90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0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0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07" s="140">
        <f>ACOMPANHAMENTO_05[[#This Row],[QUANT]]</f>
        <v>0</v>
      </c>
    </row>
    <row r="908" spans="2:16" x14ac:dyDescent="0.25">
      <c r="B908" s="140" t="str">
        <f>IF(ACOMPANHAMENTO_05[[#This Row],[MAT]]="","",COUNTA($C$8:C908))</f>
        <v/>
      </c>
      <c r="C908" s="3"/>
      <c r="D908" s="28" t="str">
        <f>IFERROR(VLOOKUP(ACOMPANHAMENTO_05[[#This Row],[MAT]],FUNCIONARIOS[],3,FALSE),"")</f>
        <v/>
      </c>
      <c r="E908" s="28" t="str">
        <f>IFERROR(VLOOKUP(ACOMPANHAMENTO_05[[#This Row],[MAT]],FUNCIONARIOS[],4,FALSE),"")</f>
        <v/>
      </c>
      <c r="F908" s="8"/>
      <c r="G908" s="7"/>
      <c r="H908" s="28" t="str">
        <f>IFERROR(VLOOKUP(ACOMPANHAMENTO_05[[#This Row],[COD.S]],TABELA_PRODUÇÃO[[COD]:[SERVIÇOS]],3,FALSE),"")</f>
        <v/>
      </c>
      <c r="I908" s="28" t="str">
        <f>IFERROR(VLOOKUP(ACOMPANHAMENTO_05[[#This Row],[COD.S]],TABELA_PRODUÇÃO[[COD]:[UND.]],4,FALSE),"")</f>
        <v/>
      </c>
      <c r="J908" s="141"/>
      <c r="K908" s="58"/>
      <c r="L908" s="9"/>
      <c r="M90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0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0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08" s="140">
        <f>ACOMPANHAMENTO_05[[#This Row],[QUANT]]</f>
        <v>0</v>
      </c>
    </row>
    <row r="909" spans="2:16" x14ac:dyDescent="0.25">
      <c r="B909" s="140" t="str">
        <f>IF(ACOMPANHAMENTO_05[[#This Row],[MAT]]="","",COUNTA($C$8:C909))</f>
        <v/>
      </c>
      <c r="C909" s="3"/>
      <c r="D909" s="28" t="str">
        <f>IFERROR(VLOOKUP(ACOMPANHAMENTO_05[[#This Row],[MAT]],FUNCIONARIOS[],3,FALSE),"")</f>
        <v/>
      </c>
      <c r="E909" s="28" t="str">
        <f>IFERROR(VLOOKUP(ACOMPANHAMENTO_05[[#This Row],[MAT]],FUNCIONARIOS[],4,FALSE),"")</f>
        <v/>
      </c>
      <c r="F909" s="8"/>
      <c r="G909" s="7"/>
      <c r="H909" s="28" t="str">
        <f>IFERROR(VLOOKUP(ACOMPANHAMENTO_05[[#This Row],[COD.S]],TABELA_PRODUÇÃO[[COD]:[SERVIÇOS]],3,FALSE),"")</f>
        <v/>
      </c>
      <c r="I909" s="28" t="str">
        <f>IFERROR(VLOOKUP(ACOMPANHAMENTO_05[[#This Row],[COD.S]],TABELA_PRODUÇÃO[[COD]:[UND.]],4,FALSE),"")</f>
        <v/>
      </c>
      <c r="J909" s="141"/>
      <c r="K909" s="58"/>
      <c r="L909" s="9"/>
      <c r="M90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0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0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09" s="140">
        <f>ACOMPANHAMENTO_05[[#This Row],[QUANT]]</f>
        <v>0</v>
      </c>
    </row>
    <row r="910" spans="2:16" x14ac:dyDescent="0.25">
      <c r="B910" s="140" t="str">
        <f>IF(ACOMPANHAMENTO_05[[#This Row],[MAT]]="","",COUNTA($C$8:C910))</f>
        <v/>
      </c>
      <c r="C910" s="3"/>
      <c r="D910" s="28" t="str">
        <f>IFERROR(VLOOKUP(ACOMPANHAMENTO_05[[#This Row],[MAT]],FUNCIONARIOS[],3,FALSE),"")</f>
        <v/>
      </c>
      <c r="E910" s="28" t="str">
        <f>IFERROR(VLOOKUP(ACOMPANHAMENTO_05[[#This Row],[MAT]],FUNCIONARIOS[],4,FALSE),"")</f>
        <v/>
      </c>
      <c r="F910" s="8"/>
      <c r="G910" s="7"/>
      <c r="H910" s="28" t="str">
        <f>IFERROR(VLOOKUP(ACOMPANHAMENTO_05[[#This Row],[COD.S]],TABELA_PRODUÇÃO[[COD]:[SERVIÇOS]],3,FALSE),"")</f>
        <v/>
      </c>
      <c r="I910" s="28" t="str">
        <f>IFERROR(VLOOKUP(ACOMPANHAMENTO_05[[#This Row],[COD.S]],TABELA_PRODUÇÃO[[COD]:[UND.]],4,FALSE),"")</f>
        <v/>
      </c>
      <c r="J910" s="141"/>
      <c r="K910" s="58"/>
      <c r="L910" s="9"/>
      <c r="M91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1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1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10" s="140">
        <f>ACOMPANHAMENTO_05[[#This Row],[QUANT]]</f>
        <v>0</v>
      </c>
    </row>
    <row r="911" spans="2:16" x14ac:dyDescent="0.25">
      <c r="B911" s="140" t="str">
        <f>IF(ACOMPANHAMENTO_05[[#This Row],[MAT]]="","",COUNTA($C$8:C911))</f>
        <v/>
      </c>
      <c r="C911" s="3"/>
      <c r="D911" s="28" t="str">
        <f>IFERROR(VLOOKUP(ACOMPANHAMENTO_05[[#This Row],[MAT]],FUNCIONARIOS[],3,FALSE),"")</f>
        <v/>
      </c>
      <c r="E911" s="28" t="str">
        <f>IFERROR(VLOOKUP(ACOMPANHAMENTO_05[[#This Row],[MAT]],FUNCIONARIOS[],4,FALSE),"")</f>
        <v/>
      </c>
      <c r="F911" s="8"/>
      <c r="G911" s="7"/>
      <c r="H911" s="28" t="str">
        <f>IFERROR(VLOOKUP(ACOMPANHAMENTO_05[[#This Row],[COD.S]],TABELA_PRODUÇÃO[[COD]:[SERVIÇOS]],3,FALSE),"")</f>
        <v/>
      </c>
      <c r="I911" s="28" t="str">
        <f>IFERROR(VLOOKUP(ACOMPANHAMENTO_05[[#This Row],[COD.S]],TABELA_PRODUÇÃO[[COD]:[UND.]],4,FALSE),"")</f>
        <v/>
      </c>
      <c r="J911" s="141"/>
      <c r="K911" s="58"/>
      <c r="L911" s="9"/>
      <c r="M91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1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1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11" s="140">
        <f>ACOMPANHAMENTO_05[[#This Row],[QUANT]]</f>
        <v>0</v>
      </c>
    </row>
    <row r="912" spans="2:16" x14ac:dyDescent="0.25">
      <c r="B912" s="140" t="str">
        <f>IF(ACOMPANHAMENTO_05[[#This Row],[MAT]]="","",COUNTA($C$8:C912))</f>
        <v/>
      </c>
      <c r="C912" s="3"/>
      <c r="D912" s="28" t="str">
        <f>IFERROR(VLOOKUP(ACOMPANHAMENTO_05[[#This Row],[MAT]],FUNCIONARIOS[],3,FALSE),"")</f>
        <v/>
      </c>
      <c r="E912" s="28" t="str">
        <f>IFERROR(VLOOKUP(ACOMPANHAMENTO_05[[#This Row],[MAT]],FUNCIONARIOS[],4,FALSE),"")</f>
        <v/>
      </c>
      <c r="F912" s="8"/>
      <c r="G912" s="7"/>
      <c r="H912" s="28" t="str">
        <f>IFERROR(VLOOKUP(ACOMPANHAMENTO_05[[#This Row],[COD.S]],TABELA_PRODUÇÃO[[COD]:[SERVIÇOS]],3,FALSE),"")</f>
        <v/>
      </c>
      <c r="I912" s="28" t="str">
        <f>IFERROR(VLOOKUP(ACOMPANHAMENTO_05[[#This Row],[COD.S]],TABELA_PRODUÇÃO[[COD]:[UND.]],4,FALSE),"")</f>
        <v/>
      </c>
      <c r="J912" s="141"/>
      <c r="K912" s="58"/>
      <c r="L912" s="9"/>
      <c r="M91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1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1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12" s="140">
        <f>ACOMPANHAMENTO_05[[#This Row],[QUANT]]</f>
        <v>0</v>
      </c>
    </row>
    <row r="913" spans="2:16" x14ac:dyDescent="0.25">
      <c r="B913" s="140" t="str">
        <f>IF(ACOMPANHAMENTO_05[[#This Row],[MAT]]="","",COUNTA($C$8:C913))</f>
        <v/>
      </c>
      <c r="C913" s="3"/>
      <c r="D913" s="28" t="str">
        <f>IFERROR(VLOOKUP(ACOMPANHAMENTO_05[[#This Row],[MAT]],FUNCIONARIOS[],3,FALSE),"")</f>
        <v/>
      </c>
      <c r="E913" s="28" t="str">
        <f>IFERROR(VLOOKUP(ACOMPANHAMENTO_05[[#This Row],[MAT]],FUNCIONARIOS[],4,FALSE),"")</f>
        <v/>
      </c>
      <c r="F913" s="8"/>
      <c r="G913" s="7"/>
      <c r="H913" s="28" t="str">
        <f>IFERROR(VLOOKUP(ACOMPANHAMENTO_05[[#This Row],[COD.S]],TABELA_PRODUÇÃO[[COD]:[SERVIÇOS]],3,FALSE),"")</f>
        <v/>
      </c>
      <c r="I913" s="28" t="str">
        <f>IFERROR(VLOOKUP(ACOMPANHAMENTO_05[[#This Row],[COD.S]],TABELA_PRODUÇÃO[[COD]:[UND.]],4,FALSE),"")</f>
        <v/>
      </c>
      <c r="J913" s="141"/>
      <c r="K913" s="58"/>
      <c r="L913" s="9"/>
      <c r="M91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1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1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13" s="140">
        <f>ACOMPANHAMENTO_05[[#This Row],[QUANT]]</f>
        <v>0</v>
      </c>
    </row>
    <row r="914" spans="2:16" x14ac:dyDescent="0.25">
      <c r="B914" s="140" t="str">
        <f>IF(ACOMPANHAMENTO_05[[#This Row],[MAT]]="","",COUNTA($C$8:C914))</f>
        <v/>
      </c>
      <c r="C914" s="3"/>
      <c r="D914" s="28" t="str">
        <f>IFERROR(VLOOKUP(ACOMPANHAMENTO_05[[#This Row],[MAT]],FUNCIONARIOS[],3,FALSE),"")</f>
        <v/>
      </c>
      <c r="E914" s="28" t="str">
        <f>IFERROR(VLOOKUP(ACOMPANHAMENTO_05[[#This Row],[MAT]],FUNCIONARIOS[],4,FALSE),"")</f>
        <v/>
      </c>
      <c r="F914" s="8"/>
      <c r="G914" s="7"/>
      <c r="H914" s="28" t="str">
        <f>IFERROR(VLOOKUP(ACOMPANHAMENTO_05[[#This Row],[COD.S]],TABELA_PRODUÇÃO[[COD]:[SERVIÇOS]],3,FALSE),"")</f>
        <v/>
      </c>
      <c r="I914" s="28" t="str">
        <f>IFERROR(VLOOKUP(ACOMPANHAMENTO_05[[#This Row],[COD.S]],TABELA_PRODUÇÃO[[COD]:[UND.]],4,FALSE),"")</f>
        <v/>
      </c>
      <c r="J914" s="141"/>
      <c r="K914" s="58"/>
      <c r="L914" s="9"/>
      <c r="M91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1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1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14" s="140">
        <f>ACOMPANHAMENTO_05[[#This Row],[QUANT]]</f>
        <v>0</v>
      </c>
    </row>
    <row r="915" spans="2:16" x14ac:dyDescent="0.25">
      <c r="B915" s="140" t="str">
        <f>IF(ACOMPANHAMENTO_05[[#This Row],[MAT]]="","",COUNTA($C$8:C915))</f>
        <v/>
      </c>
      <c r="C915" s="3"/>
      <c r="D915" s="28" t="str">
        <f>IFERROR(VLOOKUP(ACOMPANHAMENTO_05[[#This Row],[MAT]],FUNCIONARIOS[],3,FALSE),"")</f>
        <v/>
      </c>
      <c r="E915" s="28" t="str">
        <f>IFERROR(VLOOKUP(ACOMPANHAMENTO_05[[#This Row],[MAT]],FUNCIONARIOS[],4,FALSE),"")</f>
        <v/>
      </c>
      <c r="F915" s="8"/>
      <c r="G915" s="7"/>
      <c r="H915" s="28" t="str">
        <f>IFERROR(VLOOKUP(ACOMPANHAMENTO_05[[#This Row],[COD.S]],TABELA_PRODUÇÃO[[COD]:[SERVIÇOS]],3,FALSE),"")</f>
        <v/>
      </c>
      <c r="I915" s="28" t="str">
        <f>IFERROR(VLOOKUP(ACOMPANHAMENTO_05[[#This Row],[COD.S]],TABELA_PRODUÇÃO[[COD]:[UND.]],4,FALSE),"")</f>
        <v/>
      </c>
      <c r="J915" s="141"/>
      <c r="K915" s="58"/>
      <c r="L915" s="9"/>
      <c r="M91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1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1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15" s="140">
        <f>ACOMPANHAMENTO_05[[#This Row],[QUANT]]</f>
        <v>0</v>
      </c>
    </row>
    <row r="916" spans="2:16" x14ac:dyDescent="0.25">
      <c r="B916" s="140" t="str">
        <f>IF(ACOMPANHAMENTO_05[[#This Row],[MAT]]="","",COUNTA($C$8:C916))</f>
        <v/>
      </c>
      <c r="C916" s="3"/>
      <c r="D916" s="28" t="str">
        <f>IFERROR(VLOOKUP(ACOMPANHAMENTO_05[[#This Row],[MAT]],FUNCIONARIOS[],3,FALSE),"")</f>
        <v/>
      </c>
      <c r="E916" s="28" t="str">
        <f>IFERROR(VLOOKUP(ACOMPANHAMENTO_05[[#This Row],[MAT]],FUNCIONARIOS[],4,FALSE),"")</f>
        <v/>
      </c>
      <c r="F916" s="8"/>
      <c r="G916" s="7"/>
      <c r="H916" s="28" t="str">
        <f>IFERROR(VLOOKUP(ACOMPANHAMENTO_05[[#This Row],[COD.S]],TABELA_PRODUÇÃO[[COD]:[SERVIÇOS]],3,FALSE),"")</f>
        <v/>
      </c>
      <c r="I916" s="28" t="str">
        <f>IFERROR(VLOOKUP(ACOMPANHAMENTO_05[[#This Row],[COD.S]],TABELA_PRODUÇÃO[[COD]:[UND.]],4,FALSE),"")</f>
        <v/>
      </c>
      <c r="J916" s="141"/>
      <c r="K916" s="58"/>
      <c r="L916" s="9"/>
      <c r="M91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1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1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16" s="140">
        <f>ACOMPANHAMENTO_05[[#This Row],[QUANT]]</f>
        <v>0</v>
      </c>
    </row>
    <row r="917" spans="2:16" x14ac:dyDescent="0.25">
      <c r="B917" s="140" t="str">
        <f>IF(ACOMPANHAMENTO_05[[#This Row],[MAT]]="","",COUNTA($C$8:C917))</f>
        <v/>
      </c>
      <c r="C917" s="3"/>
      <c r="D917" s="28" t="str">
        <f>IFERROR(VLOOKUP(ACOMPANHAMENTO_05[[#This Row],[MAT]],FUNCIONARIOS[],3,FALSE),"")</f>
        <v/>
      </c>
      <c r="E917" s="28" t="str">
        <f>IFERROR(VLOOKUP(ACOMPANHAMENTO_05[[#This Row],[MAT]],FUNCIONARIOS[],4,FALSE),"")</f>
        <v/>
      </c>
      <c r="F917" s="8"/>
      <c r="G917" s="7"/>
      <c r="H917" s="28" t="str">
        <f>IFERROR(VLOOKUP(ACOMPANHAMENTO_05[[#This Row],[COD.S]],TABELA_PRODUÇÃO[[COD]:[SERVIÇOS]],3,FALSE),"")</f>
        <v/>
      </c>
      <c r="I917" s="28" t="str">
        <f>IFERROR(VLOOKUP(ACOMPANHAMENTO_05[[#This Row],[COD.S]],TABELA_PRODUÇÃO[[COD]:[UND.]],4,FALSE),"")</f>
        <v/>
      </c>
      <c r="J917" s="141"/>
      <c r="K917" s="58"/>
      <c r="L917" s="9"/>
      <c r="M91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1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1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17" s="140">
        <f>ACOMPANHAMENTO_05[[#This Row],[QUANT]]</f>
        <v>0</v>
      </c>
    </row>
    <row r="918" spans="2:16" x14ac:dyDescent="0.25">
      <c r="B918" s="140" t="str">
        <f>IF(ACOMPANHAMENTO_05[[#This Row],[MAT]]="","",COUNTA($C$8:C918))</f>
        <v/>
      </c>
      <c r="C918" s="3"/>
      <c r="D918" s="28" t="str">
        <f>IFERROR(VLOOKUP(ACOMPANHAMENTO_05[[#This Row],[MAT]],FUNCIONARIOS[],3,FALSE),"")</f>
        <v/>
      </c>
      <c r="E918" s="28" t="str">
        <f>IFERROR(VLOOKUP(ACOMPANHAMENTO_05[[#This Row],[MAT]],FUNCIONARIOS[],4,FALSE),"")</f>
        <v/>
      </c>
      <c r="F918" s="8"/>
      <c r="G918" s="7"/>
      <c r="H918" s="28" t="str">
        <f>IFERROR(VLOOKUP(ACOMPANHAMENTO_05[[#This Row],[COD.S]],TABELA_PRODUÇÃO[[COD]:[SERVIÇOS]],3,FALSE),"")</f>
        <v/>
      </c>
      <c r="I918" s="28" t="str">
        <f>IFERROR(VLOOKUP(ACOMPANHAMENTO_05[[#This Row],[COD.S]],TABELA_PRODUÇÃO[[COD]:[UND.]],4,FALSE),"")</f>
        <v/>
      </c>
      <c r="J918" s="141"/>
      <c r="K918" s="58"/>
      <c r="L918" s="9"/>
      <c r="M91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1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1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18" s="140">
        <f>ACOMPANHAMENTO_05[[#This Row],[QUANT]]</f>
        <v>0</v>
      </c>
    </row>
    <row r="919" spans="2:16" x14ac:dyDescent="0.25">
      <c r="B919" s="140" t="str">
        <f>IF(ACOMPANHAMENTO_05[[#This Row],[MAT]]="","",COUNTA($C$8:C919))</f>
        <v/>
      </c>
      <c r="C919" s="3"/>
      <c r="D919" s="28" t="str">
        <f>IFERROR(VLOOKUP(ACOMPANHAMENTO_05[[#This Row],[MAT]],FUNCIONARIOS[],3,FALSE),"")</f>
        <v/>
      </c>
      <c r="E919" s="28" t="str">
        <f>IFERROR(VLOOKUP(ACOMPANHAMENTO_05[[#This Row],[MAT]],FUNCIONARIOS[],4,FALSE),"")</f>
        <v/>
      </c>
      <c r="F919" s="8"/>
      <c r="G919" s="7"/>
      <c r="H919" s="28" t="str">
        <f>IFERROR(VLOOKUP(ACOMPANHAMENTO_05[[#This Row],[COD.S]],TABELA_PRODUÇÃO[[COD]:[SERVIÇOS]],3,FALSE),"")</f>
        <v/>
      </c>
      <c r="I919" s="28" t="str">
        <f>IFERROR(VLOOKUP(ACOMPANHAMENTO_05[[#This Row],[COD.S]],TABELA_PRODUÇÃO[[COD]:[UND.]],4,FALSE),"")</f>
        <v/>
      </c>
      <c r="J919" s="141"/>
      <c r="K919" s="58"/>
      <c r="L919" s="9"/>
      <c r="M91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1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1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19" s="140">
        <f>ACOMPANHAMENTO_05[[#This Row],[QUANT]]</f>
        <v>0</v>
      </c>
    </row>
    <row r="920" spans="2:16" x14ac:dyDescent="0.25">
      <c r="B920" s="140" t="str">
        <f>IF(ACOMPANHAMENTO_05[[#This Row],[MAT]]="","",COUNTA($C$8:C920))</f>
        <v/>
      </c>
      <c r="C920" s="3"/>
      <c r="D920" s="28" t="str">
        <f>IFERROR(VLOOKUP(ACOMPANHAMENTO_05[[#This Row],[MAT]],FUNCIONARIOS[],3,FALSE),"")</f>
        <v/>
      </c>
      <c r="E920" s="28" t="str">
        <f>IFERROR(VLOOKUP(ACOMPANHAMENTO_05[[#This Row],[MAT]],FUNCIONARIOS[],4,FALSE),"")</f>
        <v/>
      </c>
      <c r="F920" s="8"/>
      <c r="G920" s="7"/>
      <c r="H920" s="28" t="str">
        <f>IFERROR(VLOOKUP(ACOMPANHAMENTO_05[[#This Row],[COD.S]],TABELA_PRODUÇÃO[[COD]:[SERVIÇOS]],3,FALSE),"")</f>
        <v/>
      </c>
      <c r="I920" s="28" t="str">
        <f>IFERROR(VLOOKUP(ACOMPANHAMENTO_05[[#This Row],[COD.S]],TABELA_PRODUÇÃO[[COD]:[UND.]],4,FALSE),"")</f>
        <v/>
      </c>
      <c r="J920" s="141"/>
      <c r="K920" s="58"/>
      <c r="L920" s="9"/>
      <c r="M92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2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2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20" s="140">
        <f>ACOMPANHAMENTO_05[[#This Row],[QUANT]]</f>
        <v>0</v>
      </c>
    </row>
    <row r="921" spans="2:16" x14ac:dyDescent="0.25">
      <c r="B921" s="140" t="str">
        <f>IF(ACOMPANHAMENTO_05[[#This Row],[MAT]]="","",COUNTA($C$8:C921))</f>
        <v/>
      </c>
      <c r="C921" s="3"/>
      <c r="D921" s="28" t="str">
        <f>IFERROR(VLOOKUP(ACOMPANHAMENTO_05[[#This Row],[MAT]],FUNCIONARIOS[],3,FALSE),"")</f>
        <v/>
      </c>
      <c r="E921" s="28" t="str">
        <f>IFERROR(VLOOKUP(ACOMPANHAMENTO_05[[#This Row],[MAT]],FUNCIONARIOS[],4,FALSE),"")</f>
        <v/>
      </c>
      <c r="F921" s="8"/>
      <c r="G921" s="7"/>
      <c r="H921" s="28" t="str">
        <f>IFERROR(VLOOKUP(ACOMPANHAMENTO_05[[#This Row],[COD.S]],TABELA_PRODUÇÃO[[COD]:[SERVIÇOS]],3,FALSE),"")</f>
        <v/>
      </c>
      <c r="I921" s="28" t="str">
        <f>IFERROR(VLOOKUP(ACOMPANHAMENTO_05[[#This Row],[COD.S]],TABELA_PRODUÇÃO[[COD]:[UND.]],4,FALSE),"")</f>
        <v/>
      </c>
      <c r="J921" s="141"/>
      <c r="K921" s="58"/>
      <c r="L921" s="9"/>
      <c r="M92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2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2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21" s="140">
        <f>ACOMPANHAMENTO_05[[#This Row],[QUANT]]</f>
        <v>0</v>
      </c>
    </row>
    <row r="922" spans="2:16" x14ac:dyDescent="0.25">
      <c r="B922" s="140" t="str">
        <f>IF(ACOMPANHAMENTO_05[[#This Row],[MAT]]="","",COUNTA($C$8:C922))</f>
        <v/>
      </c>
      <c r="C922" s="3"/>
      <c r="D922" s="28" t="str">
        <f>IFERROR(VLOOKUP(ACOMPANHAMENTO_05[[#This Row],[MAT]],FUNCIONARIOS[],3,FALSE),"")</f>
        <v/>
      </c>
      <c r="E922" s="28" t="str">
        <f>IFERROR(VLOOKUP(ACOMPANHAMENTO_05[[#This Row],[MAT]],FUNCIONARIOS[],4,FALSE),"")</f>
        <v/>
      </c>
      <c r="F922" s="8"/>
      <c r="G922" s="7"/>
      <c r="H922" s="28" t="str">
        <f>IFERROR(VLOOKUP(ACOMPANHAMENTO_05[[#This Row],[COD.S]],TABELA_PRODUÇÃO[[COD]:[SERVIÇOS]],3,FALSE),"")</f>
        <v/>
      </c>
      <c r="I922" s="28" t="str">
        <f>IFERROR(VLOOKUP(ACOMPANHAMENTO_05[[#This Row],[COD.S]],TABELA_PRODUÇÃO[[COD]:[UND.]],4,FALSE),"")</f>
        <v/>
      </c>
      <c r="J922" s="141"/>
      <c r="K922" s="58"/>
      <c r="L922" s="9"/>
      <c r="M92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2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2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22" s="140">
        <f>ACOMPANHAMENTO_05[[#This Row],[QUANT]]</f>
        <v>0</v>
      </c>
    </row>
    <row r="923" spans="2:16" x14ac:dyDescent="0.25">
      <c r="B923" s="140" t="str">
        <f>IF(ACOMPANHAMENTO_05[[#This Row],[MAT]]="","",COUNTA($C$8:C923))</f>
        <v/>
      </c>
      <c r="C923" s="3"/>
      <c r="D923" s="28" t="str">
        <f>IFERROR(VLOOKUP(ACOMPANHAMENTO_05[[#This Row],[MAT]],FUNCIONARIOS[],3,FALSE),"")</f>
        <v/>
      </c>
      <c r="E923" s="28" t="str">
        <f>IFERROR(VLOOKUP(ACOMPANHAMENTO_05[[#This Row],[MAT]],FUNCIONARIOS[],4,FALSE),"")</f>
        <v/>
      </c>
      <c r="F923" s="8"/>
      <c r="G923" s="7"/>
      <c r="H923" s="28" t="str">
        <f>IFERROR(VLOOKUP(ACOMPANHAMENTO_05[[#This Row],[COD.S]],TABELA_PRODUÇÃO[[COD]:[SERVIÇOS]],3,FALSE),"")</f>
        <v/>
      </c>
      <c r="I923" s="28" t="str">
        <f>IFERROR(VLOOKUP(ACOMPANHAMENTO_05[[#This Row],[COD.S]],TABELA_PRODUÇÃO[[COD]:[UND.]],4,FALSE),"")</f>
        <v/>
      </c>
      <c r="J923" s="141"/>
      <c r="K923" s="58"/>
      <c r="L923" s="9"/>
      <c r="M92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2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2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23" s="140">
        <f>ACOMPANHAMENTO_05[[#This Row],[QUANT]]</f>
        <v>0</v>
      </c>
    </row>
    <row r="924" spans="2:16" x14ac:dyDescent="0.25">
      <c r="B924" s="140" t="str">
        <f>IF(ACOMPANHAMENTO_05[[#This Row],[MAT]]="","",COUNTA($C$8:C924))</f>
        <v/>
      </c>
      <c r="C924" s="3"/>
      <c r="D924" s="28" t="str">
        <f>IFERROR(VLOOKUP(ACOMPANHAMENTO_05[[#This Row],[MAT]],FUNCIONARIOS[],3,FALSE),"")</f>
        <v/>
      </c>
      <c r="E924" s="28" t="str">
        <f>IFERROR(VLOOKUP(ACOMPANHAMENTO_05[[#This Row],[MAT]],FUNCIONARIOS[],4,FALSE),"")</f>
        <v/>
      </c>
      <c r="F924" s="8"/>
      <c r="G924" s="7"/>
      <c r="H924" s="28" t="str">
        <f>IFERROR(VLOOKUP(ACOMPANHAMENTO_05[[#This Row],[COD.S]],TABELA_PRODUÇÃO[[COD]:[SERVIÇOS]],3,FALSE),"")</f>
        <v/>
      </c>
      <c r="I924" s="28" t="str">
        <f>IFERROR(VLOOKUP(ACOMPANHAMENTO_05[[#This Row],[COD.S]],TABELA_PRODUÇÃO[[COD]:[UND.]],4,FALSE),"")</f>
        <v/>
      </c>
      <c r="J924" s="141"/>
      <c r="K924" s="58"/>
      <c r="L924" s="9"/>
      <c r="M92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2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2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24" s="140">
        <f>ACOMPANHAMENTO_05[[#This Row],[QUANT]]</f>
        <v>0</v>
      </c>
    </row>
    <row r="925" spans="2:16" x14ac:dyDescent="0.25">
      <c r="B925" s="140" t="str">
        <f>IF(ACOMPANHAMENTO_05[[#This Row],[MAT]]="","",COUNTA($C$8:C925))</f>
        <v/>
      </c>
      <c r="C925" s="3"/>
      <c r="D925" s="28" t="str">
        <f>IFERROR(VLOOKUP(ACOMPANHAMENTO_05[[#This Row],[MAT]],FUNCIONARIOS[],3,FALSE),"")</f>
        <v/>
      </c>
      <c r="E925" s="28" t="str">
        <f>IFERROR(VLOOKUP(ACOMPANHAMENTO_05[[#This Row],[MAT]],FUNCIONARIOS[],4,FALSE),"")</f>
        <v/>
      </c>
      <c r="F925" s="8"/>
      <c r="G925" s="7"/>
      <c r="H925" s="28" t="str">
        <f>IFERROR(VLOOKUP(ACOMPANHAMENTO_05[[#This Row],[COD.S]],TABELA_PRODUÇÃO[[COD]:[SERVIÇOS]],3,FALSE),"")</f>
        <v/>
      </c>
      <c r="I925" s="28" t="str">
        <f>IFERROR(VLOOKUP(ACOMPANHAMENTO_05[[#This Row],[COD.S]],TABELA_PRODUÇÃO[[COD]:[UND.]],4,FALSE),"")</f>
        <v/>
      </c>
      <c r="J925" s="141"/>
      <c r="K925" s="58"/>
      <c r="L925" s="9"/>
      <c r="M92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2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2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25" s="140">
        <f>ACOMPANHAMENTO_05[[#This Row],[QUANT]]</f>
        <v>0</v>
      </c>
    </row>
    <row r="926" spans="2:16" x14ac:dyDescent="0.25">
      <c r="B926" s="140" t="str">
        <f>IF(ACOMPANHAMENTO_05[[#This Row],[MAT]]="","",COUNTA($C$8:C926))</f>
        <v/>
      </c>
      <c r="C926" s="3"/>
      <c r="D926" s="28" t="str">
        <f>IFERROR(VLOOKUP(ACOMPANHAMENTO_05[[#This Row],[MAT]],FUNCIONARIOS[],3,FALSE),"")</f>
        <v/>
      </c>
      <c r="E926" s="28" t="str">
        <f>IFERROR(VLOOKUP(ACOMPANHAMENTO_05[[#This Row],[MAT]],FUNCIONARIOS[],4,FALSE),"")</f>
        <v/>
      </c>
      <c r="F926" s="8"/>
      <c r="G926" s="7"/>
      <c r="H926" s="28" t="str">
        <f>IFERROR(VLOOKUP(ACOMPANHAMENTO_05[[#This Row],[COD.S]],TABELA_PRODUÇÃO[[COD]:[SERVIÇOS]],3,FALSE),"")</f>
        <v/>
      </c>
      <c r="I926" s="28" t="str">
        <f>IFERROR(VLOOKUP(ACOMPANHAMENTO_05[[#This Row],[COD.S]],TABELA_PRODUÇÃO[[COD]:[UND.]],4,FALSE),"")</f>
        <v/>
      </c>
      <c r="J926" s="141"/>
      <c r="K926" s="58"/>
      <c r="L926" s="9"/>
      <c r="M92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2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2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26" s="140">
        <f>ACOMPANHAMENTO_05[[#This Row],[QUANT]]</f>
        <v>0</v>
      </c>
    </row>
    <row r="927" spans="2:16" x14ac:dyDescent="0.25">
      <c r="B927" s="140" t="str">
        <f>IF(ACOMPANHAMENTO_05[[#This Row],[MAT]]="","",COUNTA($C$8:C927))</f>
        <v/>
      </c>
      <c r="C927" s="3"/>
      <c r="D927" s="28" t="str">
        <f>IFERROR(VLOOKUP(ACOMPANHAMENTO_05[[#This Row],[MAT]],FUNCIONARIOS[],3,FALSE),"")</f>
        <v/>
      </c>
      <c r="E927" s="28" t="str">
        <f>IFERROR(VLOOKUP(ACOMPANHAMENTO_05[[#This Row],[MAT]],FUNCIONARIOS[],4,FALSE),"")</f>
        <v/>
      </c>
      <c r="F927" s="8"/>
      <c r="G927" s="7"/>
      <c r="H927" s="28" t="str">
        <f>IFERROR(VLOOKUP(ACOMPANHAMENTO_05[[#This Row],[COD.S]],TABELA_PRODUÇÃO[[COD]:[SERVIÇOS]],3,FALSE),"")</f>
        <v/>
      </c>
      <c r="I927" s="28" t="str">
        <f>IFERROR(VLOOKUP(ACOMPANHAMENTO_05[[#This Row],[COD.S]],TABELA_PRODUÇÃO[[COD]:[UND.]],4,FALSE),"")</f>
        <v/>
      </c>
      <c r="J927" s="141"/>
      <c r="K927" s="58"/>
      <c r="L927" s="9"/>
      <c r="M92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2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2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27" s="140">
        <f>ACOMPANHAMENTO_05[[#This Row],[QUANT]]</f>
        <v>0</v>
      </c>
    </row>
    <row r="928" spans="2:16" x14ac:dyDescent="0.25">
      <c r="B928" s="140" t="str">
        <f>IF(ACOMPANHAMENTO_05[[#This Row],[MAT]]="","",COUNTA($C$8:C928))</f>
        <v/>
      </c>
      <c r="C928" s="3"/>
      <c r="D928" s="28" t="str">
        <f>IFERROR(VLOOKUP(ACOMPANHAMENTO_05[[#This Row],[MAT]],FUNCIONARIOS[],3,FALSE),"")</f>
        <v/>
      </c>
      <c r="E928" s="28" t="str">
        <f>IFERROR(VLOOKUP(ACOMPANHAMENTO_05[[#This Row],[MAT]],FUNCIONARIOS[],4,FALSE),"")</f>
        <v/>
      </c>
      <c r="F928" s="8"/>
      <c r="G928" s="7"/>
      <c r="H928" s="28" t="str">
        <f>IFERROR(VLOOKUP(ACOMPANHAMENTO_05[[#This Row],[COD.S]],TABELA_PRODUÇÃO[[COD]:[SERVIÇOS]],3,FALSE),"")</f>
        <v/>
      </c>
      <c r="I928" s="28" t="str">
        <f>IFERROR(VLOOKUP(ACOMPANHAMENTO_05[[#This Row],[COD.S]],TABELA_PRODUÇÃO[[COD]:[UND.]],4,FALSE),"")</f>
        <v/>
      </c>
      <c r="J928" s="141"/>
      <c r="K928" s="58"/>
      <c r="L928" s="9"/>
      <c r="M92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2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2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28" s="140">
        <f>ACOMPANHAMENTO_05[[#This Row],[QUANT]]</f>
        <v>0</v>
      </c>
    </row>
    <row r="929" spans="2:16" x14ac:dyDescent="0.25">
      <c r="B929" s="140" t="str">
        <f>IF(ACOMPANHAMENTO_05[[#This Row],[MAT]]="","",COUNTA($C$8:C929))</f>
        <v/>
      </c>
      <c r="C929" s="3"/>
      <c r="D929" s="28" t="str">
        <f>IFERROR(VLOOKUP(ACOMPANHAMENTO_05[[#This Row],[MAT]],FUNCIONARIOS[],3,FALSE),"")</f>
        <v/>
      </c>
      <c r="E929" s="28" t="str">
        <f>IFERROR(VLOOKUP(ACOMPANHAMENTO_05[[#This Row],[MAT]],FUNCIONARIOS[],4,FALSE),"")</f>
        <v/>
      </c>
      <c r="F929" s="8"/>
      <c r="G929" s="7"/>
      <c r="H929" s="28" t="str">
        <f>IFERROR(VLOOKUP(ACOMPANHAMENTO_05[[#This Row],[COD.S]],TABELA_PRODUÇÃO[[COD]:[SERVIÇOS]],3,FALSE),"")</f>
        <v/>
      </c>
      <c r="I929" s="28" t="str">
        <f>IFERROR(VLOOKUP(ACOMPANHAMENTO_05[[#This Row],[COD.S]],TABELA_PRODUÇÃO[[COD]:[UND.]],4,FALSE),"")</f>
        <v/>
      </c>
      <c r="J929" s="141"/>
      <c r="K929" s="58"/>
      <c r="L929" s="9"/>
      <c r="M92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2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2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29" s="140">
        <f>ACOMPANHAMENTO_05[[#This Row],[QUANT]]</f>
        <v>0</v>
      </c>
    </row>
    <row r="930" spans="2:16" x14ac:dyDescent="0.25">
      <c r="B930" s="140" t="str">
        <f>IF(ACOMPANHAMENTO_05[[#This Row],[MAT]]="","",COUNTA($C$8:C930))</f>
        <v/>
      </c>
      <c r="C930" s="3"/>
      <c r="D930" s="28" t="str">
        <f>IFERROR(VLOOKUP(ACOMPANHAMENTO_05[[#This Row],[MAT]],FUNCIONARIOS[],3,FALSE),"")</f>
        <v/>
      </c>
      <c r="E930" s="28" t="str">
        <f>IFERROR(VLOOKUP(ACOMPANHAMENTO_05[[#This Row],[MAT]],FUNCIONARIOS[],4,FALSE),"")</f>
        <v/>
      </c>
      <c r="F930" s="8"/>
      <c r="G930" s="7"/>
      <c r="H930" s="28" t="str">
        <f>IFERROR(VLOOKUP(ACOMPANHAMENTO_05[[#This Row],[COD.S]],TABELA_PRODUÇÃO[[COD]:[SERVIÇOS]],3,FALSE),"")</f>
        <v/>
      </c>
      <c r="I930" s="28" t="str">
        <f>IFERROR(VLOOKUP(ACOMPANHAMENTO_05[[#This Row],[COD.S]],TABELA_PRODUÇÃO[[COD]:[UND.]],4,FALSE),"")</f>
        <v/>
      </c>
      <c r="J930" s="141"/>
      <c r="K930" s="58"/>
      <c r="L930" s="9"/>
      <c r="M93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3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3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30" s="140">
        <f>ACOMPANHAMENTO_05[[#This Row],[QUANT]]</f>
        <v>0</v>
      </c>
    </row>
    <row r="931" spans="2:16" x14ac:dyDescent="0.25">
      <c r="B931" s="140" t="str">
        <f>IF(ACOMPANHAMENTO_05[[#This Row],[MAT]]="","",COUNTA($C$8:C931))</f>
        <v/>
      </c>
      <c r="C931" s="3"/>
      <c r="D931" s="28" t="str">
        <f>IFERROR(VLOOKUP(ACOMPANHAMENTO_05[[#This Row],[MAT]],FUNCIONARIOS[],3,FALSE),"")</f>
        <v/>
      </c>
      <c r="E931" s="28" t="str">
        <f>IFERROR(VLOOKUP(ACOMPANHAMENTO_05[[#This Row],[MAT]],FUNCIONARIOS[],4,FALSE),"")</f>
        <v/>
      </c>
      <c r="F931" s="8"/>
      <c r="G931" s="7"/>
      <c r="H931" s="28" t="str">
        <f>IFERROR(VLOOKUP(ACOMPANHAMENTO_05[[#This Row],[COD.S]],TABELA_PRODUÇÃO[[COD]:[SERVIÇOS]],3,FALSE),"")</f>
        <v/>
      </c>
      <c r="I931" s="28" t="str">
        <f>IFERROR(VLOOKUP(ACOMPANHAMENTO_05[[#This Row],[COD.S]],TABELA_PRODUÇÃO[[COD]:[UND.]],4,FALSE),"")</f>
        <v/>
      </c>
      <c r="J931" s="141"/>
      <c r="K931" s="58"/>
      <c r="L931" s="9"/>
      <c r="M93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3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3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31" s="140">
        <f>ACOMPANHAMENTO_05[[#This Row],[QUANT]]</f>
        <v>0</v>
      </c>
    </row>
    <row r="932" spans="2:16" x14ac:dyDescent="0.25">
      <c r="B932" s="140" t="str">
        <f>IF(ACOMPANHAMENTO_05[[#This Row],[MAT]]="","",COUNTA($C$8:C932))</f>
        <v/>
      </c>
      <c r="C932" s="3"/>
      <c r="D932" s="28" t="str">
        <f>IFERROR(VLOOKUP(ACOMPANHAMENTO_05[[#This Row],[MAT]],FUNCIONARIOS[],3,FALSE),"")</f>
        <v/>
      </c>
      <c r="E932" s="28" t="str">
        <f>IFERROR(VLOOKUP(ACOMPANHAMENTO_05[[#This Row],[MAT]],FUNCIONARIOS[],4,FALSE),"")</f>
        <v/>
      </c>
      <c r="F932" s="8"/>
      <c r="G932" s="7"/>
      <c r="H932" s="28" t="str">
        <f>IFERROR(VLOOKUP(ACOMPANHAMENTO_05[[#This Row],[COD.S]],TABELA_PRODUÇÃO[[COD]:[SERVIÇOS]],3,FALSE),"")</f>
        <v/>
      </c>
      <c r="I932" s="28" t="str">
        <f>IFERROR(VLOOKUP(ACOMPANHAMENTO_05[[#This Row],[COD.S]],TABELA_PRODUÇÃO[[COD]:[UND.]],4,FALSE),"")</f>
        <v/>
      </c>
      <c r="J932" s="141"/>
      <c r="K932" s="58"/>
      <c r="L932" s="9"/>
      <c r="M93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3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3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32" s="140">
        <f>ACOMPANHAMENTO_05[[#This Row],[QUANT]]</f>
        <v>0</v>
      </c>
    </row>
    <row r="933" spans="2:16" x14ac:dyDescent="0.25">
      <c r="B933" s="140" t="str">
        <f>IF(ACOMPANHAMENTO_05[[#This Row],[MAT]]="","",COUNTA($C$8:C933))</f>
        <v/>
      </c>
      <c r="C933" s="3"/>
      <c r="D933" s="28" t="str">
        <f>IFERROR(VLOOKUP(ACOMPANHAMENTO_05[[#This Row],[MAT]],FUNCIONARIOS[],3,FALSE),"")</f>
        <v/>
      </c>
      <c r="E933" s="28" t="str">
        <f>IFERROR(VLOOKUP(ACOMPANHAMENTO_05[[#This Row],[MAT]],FUNCIONARIOS[],4,FALSE),"")</f>
        <v/>
      </c>
      <c r="F933" s="8"/>
      <c r="G933" s="7"/>
      <c r="H933" s="28" t="str">
        <f>IFERROR(VLOOKUP(ACOMPANHAMENTO_05[[#This Row],[COD.S]],TABELA_PRODUÇÃO[[COD]:[SERVIÇOS]],3,FALSE),"")</f>
        <v/>
      </c>
      <c r="I933" s="28" t="str">
        <f>IFERROR(VLOOKUP(ACOMPANHAMENTO_05[[#This Row],[COD.S]],TABELA_PRODUÇÃO[[COD]:[UND.]],4,FALSE),"")</f>
        <v/>
      </c>
      <c r="J933" s="141"/>
      <c r="K933" s="58"/>
      <c r="L933" s="9"/>
      <c r="M93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3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3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33" s="140">
        <f>ACOMPANHAMENTO_05[[#This Row],[QUANT]]</f>
        <v>0</v>
      </c>
    </row>
    <row r="934" spans="2:16" x14ac:dyDescent="0.25">
      <c r="B934" s="140" t="str">
        <f>IF(ACOMPANHAMENTO_05[[#This Row],[MAT]]="","",COUNTA($C$8:C934))</f>
        <v/>
      </c>
      <c r="C934" s="3"/>
      <c r="D934" s="28" t="str">
        <f>IFERROR(VLOOKUP(ACOMPANHAMENTO_05[[#This Row],[MAT]],FUNCIONARIOS[],3,FALSE),"")</f>
        <v/>
      </c>
      <c r="E934" s="28" t="str">
        <f>IFERROR(VLOOKUP(ACOMPANHAMENTO_05[[#This Row],[MAT]],FUNCIONARIOS[],4,FALSE),"")</f>
        <v/>
      </c>
      <c r="F934" s="8"/>
      <c r="G934" s="7"/>
      <c r="H934" s="28" t="str">
        <f>IFERROR(VLOOKUP(ACOMPANHAMENTO_05[[#This Row],[COD.S]],TABELA_PRODUÇÃO[[COD]:[SERVIÇOS]],3,FALSE),"")</f>
        <v/>
      </c>
      <c r="I934" s="28" t="str">
        <f>IFERROR(VLOOKUP(ACOMPANHAMENTO_05[[#This Row],[COD.S]],TABELA_PRODUÇÃO[[COD]:[UND.]],4,FALSE),"")</f>
        <v/>
      </c>
      <c r="J934" s="141"/>
      <c r="K934" s="58"/>
      <c r="L934" s="9"/>
      <c r="M93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3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3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34" s="140">
        <f>ACOMPANHAMENTO_05[[#This Row],[QUANT]]</f>
        <v>0</v>
      </c>
    </row>
    <row r="935" spans="2:16" x14ac:dyDescent="0.25">
      <c r="B935" s="140" t="str">
        <f>IF(ACOMPANHAMENTO_05[[#This Row],[MAT]]="","",COUNTA($C$8:C935))</f>
        <v/>
      </c>
      <c r="C935" s="3"/>
      <c r="D935" s="28" t="str">
        <f>IFERROR(VLOOKUP(ACOMPANHAMENTO_05[[#This Row],[MAT]],FUNCIONARIOS[],3,FALSE),"")</f>
        <v/>
      </c>
      <c r="E935" s="28" t="str">
        <f>IFERROR(VLOOKUP(ACOMPANHAMENTO_05[[#This Row],[MAT]],FUNCIONARIOS[],4,FALSE),"")</f>
        <v/>
      </c>
      <c r="F935" s="8"/>
      <c r="G935" s="7"/>
      <c r="H935" s="28" t="str">
        <f>IFERROR(VLOOKUP(ACOMPANHAMENTO_05[[#This Row],[COD.S]],TABELA_PRODUÇÃO[[COD]:[SERVIÇOS]],3,FALSE),"")</f>
        <v/>
      </c>
      <c r="I935" s="28" t="str">
        <f>IFERROR(VLOOKUP(ACOMPANHAMENTO_05[[#This Row],[COD.S]],TABELA_PRODUÇÃO[[COD]:[UND.]],4,FALSE),"")</f>
        <v/>
      </c>
      <c r="J935" s="141"/>
      <c r="K935" s="58"/>
      <c r="L935" s="9"/>
      <c r="M93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3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3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35" s="140">
        <f>ACOMPANHAMENTO_05[[#This Row],[QUANT]]</f>
        <v>0</v>
      </c>
    </row>
    <row r="936" spans="2:16" x14ac:dyDescent="0.25">
      <c r="B936" s="140" t="str">
        <f>IF(ACOMPANHAMENTO_05[[#This Row],[MAT]]="","",COUNTA($C$8:C936))</f>
        <v/>
      </c>
      <c r="C936" s="3"/>
      <c r="D936" s="28" t="str">
        <f>IFERROR(VLOOKUP(ACOMPANHAMENTO_05[[#This Row],[MAT]],FUNCIONARIOS[],3,FALSE),"")</f>
        <v/>
      </c>
      <c r="E936" s="28" t="str">
        <f>IFERROR(VLOOKUP(ACOMPANHAMENTO_05[[#This Row],[MAT]],FUNCIONARIOS[],4,FALSE),"")</f>
        <v/>
      </c>
      <c r="F936" s="8"/>
      <c r="G936" s="7"/>
      <c r="H936" s="28" t="str">
        <f>IFERROR(VLOOKUP(ACOMPANHAMENTO_05[[#This Row],[COD.S]],TABELA_PRODUÇÃO[[COD]:[SERVIÇOS]],3,FALSE),"")</f>
        <v/>
      </c>
      <c r="I936" s="28" t="str">
        <f>IFERROR(VLOOKUP(ACOMPANHAMENTO_05[[#This Row],[COD.S]],TABELA_PRODUÇÃO[[COD]:[UND.]],4,FALSE),"")</f>
        <v/>
      </c>
      <c r="J936" s="141"/>
      <c r="K936" s="58"/>
      <c r="L936" s="9"/>
      <c r="M93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3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3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36" s="140">
        <f>ACOMPANHAMENTO_05[[#This Row],[QUANT]]</f>
        <v>0</v>
      </c>
    </row>
    <row r="937" spans="2:16" x14ac:dyDescent="0.25">
      <c r="B937" s="140" t="str">
        <f>IF(ACOMPANHAMENTO_05[[#This Row],[MAT]]="","",COUNTA($C$8:C937))</f>
        <v/>
      </c>
      <c r="C937" s="3"/>
      <c r="D937" s="28" t="str">
        <f>IFERROR(VLOOKUP(ACOMPANHAMENTO_05[[#This Row],[MAT]],FUNCIONARIOS[],3,FALSE),"")</f>
        <v/>
      </c>
      <c r="E937" s="28" t="str">
        <f>IFERROR(VLOOKUP(ACOMPANHAMENTO_05[[#This Row],[MAT]],FUNCIONARIOS[],4,FALSE),"")</f>
        <v/>
      </c>
      <c r="F937" s="8"/>
      <c r="G937" s="7"/>
      <c r="H937" s="28" t="str">
        <f>IFERROR(VLOOKUP(ACOMPANHAMENTO_05[[#This Row],[COD.S]],TABELA_PRODUÇÃO[[COD]:[SERVIÇOS]],3,FALSE),"")</f>
        <v/>
      </c>
      <c r="I937" s="28" t="str">
        <f>IFERROR(VLOOKUP(ACOMPANHAMENTO_05[[#This Row],[COD.S]],TABELA_PRODUÇÃO[[COD]:[UND.]],4,FALSE),"")</f>
        <v/>
      </c>
      <c r="J937" s="141"/>
      <c r="K937" s="58"/>
      <c r="L937" s="9"/>
      <c r="M93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3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3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37" s="140">
        <f>ACOMPANHAMENTO_05[[#This Row],[QUANT]]</f>
        <v>0</v>
      </c>
    </row>
    <row r="938" spans="2:16" x14ac:dyDescent="0.25">
      <c r="B938" s="140" t="str">
        <f>IF(ACOMPANHAMENTO_05[[#This Row],[MAT]]="","",COUNTA($C$8:C938))</f>
        <v/>
      </c>
      <c r="C938" s="3"/>
      <c r="D938" s="28" t="str">
        <f>IFERROR(VLOOKUP(ACOMPANHAMENTO_05[[#This Row],[MAT]],FUNCIONARIOS[],3,FALSE),"")</f>
        <v/>
      </c>
      <c r="E938" s="28" t="str">
        <f>IFERROR(VLOOKUP(ACOMPANHAMENTO_05[[#This Row],[MAT]],FUNCIONARIOS[],4,FALSE),"")</f>
        <v/>
      </c>
      <c r="F938" s="8"/>
      <c r="G938" s="7"/>
      <c r="H938" s="28" t="str">
        <f>IFERROR(VLOOKUP(ACOMPANHAMENTO_05[[#This Row],[COD.S]],TABELA_PRODUÇÃO[[COD]:[SERVIÇOS]],3,FALSE),"")</f>
        <v/>
      </c>
      <c r="I938" s="28" t="str">
        <f>IFERROR(VLOOKUP(ACOMPANHAMENTO_05[[#This Row],[COD.S]],TABELA_PRODUÇÃO[[COD]:[UND.]],4,FALSE),"")</f>
        <v/>
      </c>
      <c r="J938" s="141"/>
      <c r="K938" s="58"/>
      <c r="L938" s="9"/>
      <c r="M93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3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3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38" s="140">
        <f>ACOMPANHAMENTO_05[[#This Row],[QUANT]]</f>
        <v>0</v>
      </c>
    </row>
    <row r="939" spans="2:16" x14ac:dyDescent="0.25">
      <c r="B939" s="140" t="str">
        <f>IF(ACOMPANHAMENTO_05[[#This Row],[MAT]]="","",COUNTA($C$8:C939))</f>
        <v/>
      </c>
      <c r="C939" s="3"/>
      <c r="D939" s="28" t="str">
        <f>IFERROR(VLOOKUP(ACOMPANHAMENTO_05[[#This Row],[MAT]],FUNCIONARIOS[],3,FALSE),"")</f>
        <v/>
      </c>
      <c r="E939" s="28" t="str">
        <f>IFERROR(VLOOKUP(ACOMPANHAMENTO_05[[#This Row],[MAT]],FUNCIONARIOS[],4,FALSE),"")</f>
        <v/>
      </c>
      <c r="F939" s="8"/>
      <c r="G939" s="7"/>
      <c r="H939" s="28" t="str">
        <f>IFERROR(VLOOKUP(ACOMPANHAMENTO_05[[#This Row],[COD.S]],TABELA_PRODUÇÃO[[COD]:[SERVIÇOS]],3,FALSE),"")</f>
        <v/>
      </c>
      <c r="I939" s="28" t="str">
        <f>IFERROR(VLOOKUP(ACOMPANHAMENTO_05[[#This Row],[COD.S]],TABELA_PRODUÇÃO[[COD]:[UND.]],4,FALSE),"")</f>
        <v/>
      </c>
      <c r="J939" s="141"/>
      <c r="K939" s="58"/>
      <c r="L939" s="9"/>
      <c r="M93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3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3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39" s="140">
        <f>ACOMPANHAMENTO_05[[#This Row],[QUANT]]</f>
        <v>0</v>
      </c>
    </row>
    <row r="940" spans="2:16" x14ac:dyDescent="0.25">
      <c r="B940" s="140" t="str">
        <f>IF(ACOMPANHAMENTO_05[[#This Row],[MAT]]="","",COUNTA($C$8:C940))</f>
        <v/>
      </c>
      <c r="C940" s="3"/>
      <c r="D940" s="28" t="str">
        <f>IFERROR(VLOOKUP(ACOMPANHAMENTO_05[[#This Row],[MAT]],FUNCIONARIOS[],3,FALSE),"")</f>
        <v/>
      </c>
      <c r="E940" s="28" t="str">
        <f>IFERROR(VLOOKUP(ACOMPANHAMENTO_05[[#This Row],[MAT]],FUNCIONARIOS[],4,FALSE),"")</f>
        <v/>
      </c>
      <c r="F940" s="8"/>
      <c r="G940" s="7"/>
      <c r="H940" s="28" t="str">
        <f>IFERROR(VLOOKUP(ACOMPANHAMENTO_05[[#This Row],[COD.S]],TABELA_PRODUÇÃO[[COD]:[SERVIÇOS]],3,FALSE),"")</f>
        <v/>
      </c>
      <c r="I940" s="28" t="str">
        <f>IFERROR(VLOOKUP(ACOMPANHAMENTO_05[[#This Row],[COD.S]],TABELA_PRODUÇÃO[[COD]:[UND.]],4,FALSE),"")</f>
        <v/>
      </c>
      <c r="J940" s="141"/>
      <c r="K940" s="58"/>
      <c r="L940" s="9"/>
      <c r="M94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4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4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40" s="140">
        <f>ACOMPANHAMENTO_05[[#This Row],[QUANT]]</f>
        <v>0</v>
      </c>
    </row>
    <row r="941" spans="2:16" x14ac:dyDescent="0.25">
      <c r="B941" s="140" t="str">
        <f>IF(ACOMPANHAMENTO_05[[#This Row],[MAT]]="","",COUNTA($C$8:C941))</f>
        <v/>
      </c>
      <c r="C941" s="3"/>
      <c r="D941" s="28" t="str">
        <f>IFERROR(VLOOKUP(ACOMPANHAMENTO_05[[#This Row],[MAT]],FUNCIONARIOS[],3,FALSE),"")</f>
        <v/>
      </c>
      <c r="E941" s="28" t="str">
        <f>IFERROR(VLOOKUP(ACOMPANHAMENTO_05[[#This Row],[MAT]],FUNCIONARIOS[],4,FALSE),"")</f>
        <v/>
      </c>
      <c r="F941" s="8"/>
      <c r="G941" s="7"/>
      <c r="H941" s="28" t="str">
        <f>IFERROR(VLOOKUP(ACOMPANHAMENTO_05[[#This Row],[COD.S]],TABELA_PRODUÇÃO[[COD]:[SERVIÇOS]],3,FALSE),"")</f>
        <v/>
      </c>
      <c r="I941" s="28" t="str">
        <f>IFERROR(VLOOKUP(ACOMPANHAMENTO_05[[#This Row],[COD.S]],TABELA_PRODUÇÃO[[COD]:[UND.]],4,FALSE),"")</f>
        <v/>
      </c>
      <c r="J941" s="141"/>
      <c r="K941" s="58"/>
      <c r="L941" s="9"/>
      <c r="M94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4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4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41" s="140">
        <f>ACOMPANHAMENTO_05[[#This Row],[QUANT]]</f>
        <v>0</v>
      </c>
    </row>
    <row r="942" spans="2:16" x14ac:dyDescent="0.25">
      <c r="B942" s="140" t="str">
        <f>IF(ACOMPANHAMENTO_05[[#This Row],[MAT]]="","",COUNTA($C$8:C942))</f>
        <v/>
      </c>
      <c r="C942" s="3"/>
      <c r="D942" s="28" t="str">
        <f>IFERROR(VLOOKUP(ACOMPANHAMENTO_05[[#This Row],[MAT]],FUNCIONARIOS[],3,FALSE),"")</f>
        <v/>
      </c>
      <c r="E942" s="28" t="str">
        <f>IFERROR(VLOOKUP(ACOMPANHAMENTO_05[[#This Row],[MAT]],FUNCIONARIOS[],4,FALSE),"")</f>
        <v/>
      </c>
      <c r="F942" s="8"/>
      <c r="G942" s="7"/>
      <c r="H942" s="28" t="str">
        <f>IFERROR(VLOOKUP(ACOMPANHAMENTO_05[[#This Row],[COD.S]],TABELA_PRODUÇÃO[[COD]:[SERVIÇOS]],3,FALSE),"")</f>
        <v/>
      </c>
      <c r="I942" s="28" t="str">
        <f>IFERROR(VLOOKUP(ACOMPANHAMENTO_05[[#This Row],[COD.S]],TABELA_PRODUÇÃO[[COD]:[UND.]],4,FALSE),"")</f>
        <v/>
      </c>
      <c r="J942" s="141"/>
      <c r="K942" s="58"/>
      <c r="L942" s="9"/>
      <c r="M94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4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4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42" s="140">
        <f>ACOMPANHAMENTO_05[[#This Row],[QUANT]]</f>
        <v>0</v>
      </c>
    </row>
    <row r="943" spans="2:16" x14ac:dyDescent="0.25">
      <c r="B943" s="140" t="str">
        <f>IF(ACOMPANHAMENTO_05[[#This Row],[MAT]]="","",COUNTA($C$8:C943))</f>
        <v/>
      </c>
      <c r="C943" s="3"/>
      <c r="D943" s="28" t="str">
        <f>IFERROR(VLOOKUP(ACOMPANHAMENTO_05[[#This Row],[MAT]],FUNCIONARIOS[],3,FALSE),"")</f>
        <v/>
      </c>
      <c r="E943" s="28" t="str">
        <f>IFERROR(VLOOKUP(ACOMPANHAMENTO_05[[#This Row],[MAT]],FUNCIONARIOS[],4,FALSE),"")</f>
        <v/>
      </c>
      <c r="F943" s="8"/>
      <c r="G943" s="7"/>
      <c r="H943" s="28" t="str">
        <f>IFERROR(VLOOKUP(ACOMPANHAMENTO_05[[#This Row],[COD.S]],TABELA_PRODUÇÃO[[COD]:[SERVIÇOS]],3,FALSE),"")</f>
        <v/>
      </c>
      <c r="I943" s="28" t="str">
        <f>IFERROR(VLOOKUP(ACOMPANHAMENTO_05[[#This Row],[COD.S]],TABELA_PRODUÇÃO[[COD]:[UND.]],4,FALSE),"")</f>
        <v/>
      </c>
      <c r="J943" s="141"/>
      <c r="K943" s="58"/>
      <c r="L943" s="9"/>
      <c r="M94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4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4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43" s="140">
        <f>ACOMPANHAMENTO_05[[#This Row],[QUANT]]</f>
        <v>0</v>
      </c>
    </row>
    <row r="944" spans="2:16" x14ac:dyDescent="0.25">
      <c r="B944" s="140" t="str">
        <f>IF(ACOMPANHAMENTO_05[[#This Row],[MAT]]="","",COUNTA($C$8:C944))</f>
        <v/>
      </c>
      <c r="C944" s="3"/>
      <c r="D944" s="28" t="str">
        <f>IFERROR(VLOOKUP(ACOMPANHAMENTO_05[[#This Row],[MAT]],FUNCIONARIOS[],3,FALSE),"")</f>
        <v/>
      </c>
      <c r="E944" s="28" t="str">
        <f>IFERROR(VLOOKUP(ACOMPANHAMENTO_05[[#This Row],[MAT]],FUNCIONARIOS[],4,FALSE),"")</f>
        <v/>
      </c>
      <c r="F944" s="8"/>
      <c r="G944" s="7"/>
      <c r="H944" s="28" t="str">
        <f>IFERROR(VLOOKUP(ACOMPANHAMENTO_05[[#This Row],[COD.S]],TABELA_PRODUÇÃO[[COD]:[SERVIÇOS]],3,FALSE),"")</f>
        <v/>
      </c>
      <c r="I944" s="28" t="str">
        <f>IFERROR(VLOOKUP(ACOMPANHAMENTO_05[[#This Row],[COD.S]],TABELA_PRODUÇÃO[[COD]:[UND.]],4,FALSE),"")</f>
        <v/>
      </c>
      <c r="J944" s="141"/>
      <c r="K944" s="58"/>
      <c r="L944" s="9"/>
      <c r="M94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4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4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44" s="140">
        <f>ACOMPANHAMENTO_05[[#This Row],[QUANT]]</f>
        <v>0</v>
      </c>
    </row>
    <row r="945" spans="2:16" x14ac:dyDescent="0.25">
      <c r="B945" s="140" t="str">
        <f>IF(ACOMPANHAMENTO_05[[#This Row],[MAT]]="","",COUNTA($C$8:C945))</f>
        <v/>
      </c>
      <c r="C945" s="3"/>
      <c r="D945" s="28" t="str">
        <f>IFERROR(VLOOKUP(ACOMPANHAMENTO_05[[#This Row],[MAT]],FUNCIONARIOS[],3,FALSE),"")</f>
        <v/>
      </c>
      <c r="E945" s="28" t="str">
        <f>IFERROR(VLOOKUP(ACOMPANHAMENTO_05[[#This Row],[MAT]],FUNCIONARIOS[],4,FALSE),"")</f>
        <v/>
      </c>
      <c r="F945" s="8"/>
      <c r="G945" s="7"/>
      <c r="H945" s="28" t="str">
        <f>IFERROR(VLOOKUP(ACOMPANHAMENTO_05[[#This Row],[COD.S]],TABELA_PRODUÇÃO[[COD]:[SERVIÇOS]],3,FALSE),"")</f>
        <v/>
      </c>
      <c r="I945" s="28" t="str">
        <f>IFERROR(VLOOKUP(ACOMPANHAMENTO_05[[#This Row],[COD.S]],TABELA_PRODUÇÃO[[COD]:[UND.]],4,FALSE),"")</f>
        <v/>
      </c>
      <c r="J945" s="141"/>
      <c r="K945" s="58"/>
      <c r="L945" s="9"/>
      <c r="M94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4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4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45" s="140">
        <f>ACOMPANHAMENTO_05[[#This Row],[QUANT]]</f>
        <v>0</v>
      </c>
    </row>
    <row r="946" spans="2:16" x14ac:dyDescent="0.25">
      <c r="B946" s="140" t="str">
        <f>IF(ACOMPANHAMENTO_05[[#This Row],[MAT]]="","",COUNTA($C$8:C946))</f>
        <v/>
      </c>
      <c r="C946" s="3"/>
      <c r="D946" s="28" t="str">
        <f>IFERROR(VLOOKUP(ACOMPANHAMENTO_05[[#This Row],[MAT]],FUNCIONARIOS[],3,FALSE),"")</f>
        <v/>
      </c>
      <c r="E946" s="28" t="str">
        <f>IFERROR(VLOOKUP(ACOMPANHAMENTO_05[[#This Row],[MAT]],FUNCIONARIOS[],4,FALSE),"")</f>
        <v/>
      </c>
      <c r="F946" s="8"/>
      <c r="G946" s="7"/>
      <c r="H946" s="28" t="str">
        <f>IFERROR(VLOOKUP(ACOMPANHAMENTO_05[[#This Row],[COD.S]],TABELA_PRODUÇÃO[[COD]:[SERVIÇOS]],3,FALSE),"")</f>
        <v/>
      </c>
      <c r="I946" s="28" t="str">
        <f>IFERROR(VLOOKUP(ACOMPANHAMENTO_05[[#This Row],[COD.S]],TABELA_PRODUÇÃO[[COD]:[UND.]],4,FALSE),"")</f>
        <v/>
      </c>
      <c r="J946" s="141"/>
      <c r="K946" s="58"/>
      <c r="L946" s="9"/>
      <c r="M94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4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4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46" s="140">
        <f>ACOMPANHAMENTO_05[[#This Row],[QUANT]]</f>
        <v>0</v>
      </c>
    </row>
    <row r="947" spans="2:16" x14ac:dyDescent="0.25">
      <c r="B947" s="140" t="str">
        <f>IF(ACOMPANHAMENTO_05[[#This Row],[MAT]]="","",COUNTA($C$8:C947))</f>
        <v/>
      </c>
      <c r="C947" s="3"/>
      <c r="D947" s="28" t="str">
        <f>IFERROR(VLOOKUP(ACOMPANHAMENTO_05[[#This Row],[MAT]],FUNCIONARIOS[],3,FALSE),"")</f>
        <v/>
      </c>
      <c r="E947" s="28" t="str">
        <f>IFERROR(VLOOKUP(ACOMPANHAMENTO_05[[#This Row],[MAT]],FUNCIONARIOS[],4,FALSE),"")</f>
        <v/>
      </c>
      <c r="F947" s="8"/>
      <c r="G947" s="7"/>
      <c r="H947" s="28" t="str">
        <f>IFERROR(VLOOKUP(ACOMPANHAMENTO_05[[#This Row],[COD.S]],TABELA_PRODUÇÃO[[COD]:[SERVIÇOS]],3,FALSE),"")</f>
        <v/>
      </c>
      <c r="I947" s="28" t="str">
        <f>IFERROR(VLOOKUP(ACOMPANHAMENTO_05[[#This Row],[COD.S]],TABELA_PRODUÇÃO[[COD]:[UND.]],4,FALSE),"")</f>
        <v/>
      </c>
      <c r="J947" s="141"/>
      <c r="K947" s="58"/>
      <c r="L947" s="9"/>
      <c r="M94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4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4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47" s="140">
        <f>ACOMPANHAMENTO_05[[#This Row],[QUANT]]</f>
        <v>0</v>
      </c>
    </row>
    <row r="948" spans="2:16" x14ac:dyDescent="0.25">
      <c r="B948" s="140" t="str">
        <f>IF(ACOMPANHAMENTO_05[[#This Row],[MAT]]="","",COUNTA($C$8:C948))</f>
        <v/>
      </c>
      <c r="C948" s="3"/>
      <c r="D948" s="28" t="str">
        <f>IFERROR(VLOOKUP(ACOMPANHAMENTO_05[[#This Row],[MAT]],FUNCIONARIOS[],3,FALSE),"")</f>
        <v/>
      </c>
      <c r="E948" s="28" t="str">
        <f>IFERROR(VLOOKUP(ACOMPANHAMENTO_05[[#This Row],[MAT]],FUNCIONARIOS[],4,FALSE),"")</f>
        <v/>
      </c>
      <c r="F948" s="8"/>
      <c r="G948" s="7"/>
      <c r="H948" s="28" t="str">
        <f>IFERROR(VLOOKUP(ACOMPANHAMENTO_05[[#This Row],[COD.S]],TABELA_PRODUÇÃO[[COD]:[SERVIÇOS]],3,FALSE),"")</f>
        <v/>
      </c>
      <c r="I948" s="28" t="str">
        <f>IFERROR(VLOOKUP(ACOMPANHAMENTO_05[[#This Row],[COD.S]],TABELA_PRODUÇÃO[[COD]:[UND.]],4,FALSE),"")</f>
        <v/>
      </c>
      <c r="J948" s="141"/>
      <c r="K948" s="58"/>
      <c r="L948" s="9"/>
      <c r="M94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4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4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48" s="140">
        <f>ACOMPANHAMENTO_05[[#This Row],[QUANT]]</f>
        <v>0</v>
      </c>
    </row>
    <row r="949" spans="2:16" x14ac:dyDescent="0.25">
      <c r="B949" s="140" t="str">
        <f>IF(ACOMPANHAMENTO_05[[#This Row],[MAT]]="","",COUNTA($C$8:C949))</f>
        <v/>
      </c>
      <c r="C949" s="3"/>
      <c r="D949" s="28" t="str">
        <f>IFERROR(VLOOKUP(ACOMPANHAMENTO_05[[#This Row],[MAT]],FUNCIONARIOS[],3,FALSE),"")</f>
        <v/>
      </c>
      <c r="E949" s="28" t="str">
        <f>IFERROR(VLOOKUP(ACOMPANHAMENTO_05[[#This Row],[MAT]],FUNCIONARIOS[],4,FALSE),"")</f>
        <v/>
      </c>
      <c r="F949" s="8"/>
      <c r="G949" s="7"/>
      <c r="H949" s="28" t="str">
        <f>IFERROR(VLOOKUP(ACOMPANHAMENTO_05[[#This Row],[COD.S]],TABELA_PRODUÇÃO[[COD]:[SERVIÇOS]],3,FALSE),"")</f>
        <v/>
      </c>
      <c r="I949" s="28" t="str">
        <f>IFERROR(VLOOKUP(ACOMPANHAMENTO_05[[#This Row],[COD.S]],TABELA_PRODUÇÃO[[COD]:[UND.]],4,FALSE),"")</f>
        <v/>
      </c>
      <c r="J949" s="141"/>
      <c r="K949" s="58"/>
      <c r="L949" s="9"/>
      <c r="M94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4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4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49" s="140">
        <f>ACOMPANHAMENTO_05[[#This Row],[QUANT]]</f>
        <v>0</v>
      </c>
    </row>
    <row r="950" spans="2:16" x14ac:dyDescent="0.25">
      <c r="B950" s="140" t="str">
        <f>IF(ACOMPANHAMENTO_05[[#This Row],[MAT]]="","",COUNTA($C$8:C950))</f>
        <v/>
      </c>
      <c r="C950" s="3"/>
      <c r="D950" s="28" t="str">
        <f>IFERROR(VLOOKUP(ACOMPANHAMENTO_05[[#This Row],[MAT]],FUNCIONARIOS[],3,FALSE),"")</f>
        <v/>
      </c>
      <c r="E950" s="28" t="str">
        <f>IFERROR(VLOOKUP(ACOMPANHAMENTO_05[[#This Row],[MAT]],FUNCIONARIOS[],4,FALSE),"")</f>
        <v/>
      </c>
      <c r="F950" s="8"/>
      <c r="G950" s="7"/>
      <c r="H950" s="28" t="str">
        <f>IFERROR(VLOOKUP(ACOMPANHAMENTO_05[[#This Row],[COD.S]],TABELA_PRODUÇÃO[[COD]:[SERVIÇOS]],3,FALSE),"")</f>
        <v/>
      </c>
      <c r="I950" s="28" t="str">
        <f>IFERROR(VLOOKUP(ACOMPANHAMENTO_05[[#This Row],[COD.S]],TABELA_PRODUÇÃO[[COD]:[UND.]],4,FALSE),"")</f>
        <v/>
      </c>
      <c r="J950" s="141"/>
      <c r="K950" s="58"/>
      <c r="L950" s="9"/>
      <c r="M95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5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5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50" s="140">
        <f>ACOMPANHAMENTO_05[[#This Row],[QUANT]]</f>
        <v>0</v>
      </c>
    </row>
    <row r="951" spans="2:16" x14ac:dyDescent="0.25">
      <c r="B951" s="140" t="str">
        <f>IF(ACOMPANHAMENTO_05[[#This Row],[MAT]]="","",COUNTA($C$8:C951))</f>
        <v/>
      </c>
      <c r="C951" s="3"/>
      <c r="D951" s="28" t="str">
        <f>IFERROR(VLOOKUP(ACOMPANHAMENTO_05[[#This Row],[MAT]],FUNCIONARIOS[],3,FALSE),"")</f>
        <v/>
      </c>
      <c r="E951" s="28" t="str">
        <f>IFERROR(VLOOKUP(ACOMPANHAMENTO_05[[#This Row],[MAT]],FUNCIONARIOS[],4,FALSE),"")</f>
        <v/>
      </c>
      <c r="F951" s="8"/>
      <c r="G951" s="7"/>
      <c r="H951" s="28" t="str">
        <f>IFERROR(VLOOKUP(ACOMPANHAMENTO_05[[#This Row],[COD.S]],TABELA_PRODUÇÃO[[COD]:[SERVIÇOS]],3,FALSE),"")</f>
        <v/>
      </c>
      <c r="I951" s="28" t="str">
        <f>IFERROR(VLOOKUP(ACOMPANHAMENTO_05[[#This Row],[COD.S]],TABELA_PRODUÇÃO[[COD]:[UND.]],4,FALSE),"")</f>
        <v/>
      </c>
      <c r="J951" s="141"/>
      <c r="K951" s="58"/>
      <c r="L951" s="9"/>
      <c r="M95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5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5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51" s="140">
        <f>ACOMPANHAMENTO_05[[#This Row],[QUANT]]</f>
        <v>0</v>
      </c>
    </row>
    <row r="952" spans="2:16" x14ac:dyDescent="0.25">
      <c r="B952" s="140" t="str">
        <f>IF(ACOMPANHAMENTO_05[[#This Row],[MAT]]="","",COUNTA($C$8:C952))</f>
        <v/>
      </c>
      <c r="C952" s="3"/>
      <c r="D952" s="28" t="str">
        <f>IFERROR(VLOOKUP(ACOMPANHAMENTO_05[[#This Row],[MAT]],FUNCIONARIOS[],3,FALSE),"")</f>
        <v/>
      </c>
      <c r="E952" s="28" t="str">
        <f>IFERROR(VLOOKUP(ACOMPANHAMENTO_05[[#This Row],[MAT]],FUNCIONARIOS[],4,FALSE),"")</f>
        <v/>
      </c>
      <c r="F952" s="8"/>
      <c r="G952" s="7"/>
      <c r="H952" s="28" t="str">
        <f>IFERROR(VLOOKUP(ACOMPANHAMENTO_05[[#This Row],[COD.S]],TABELA_PRODUÇÃO[[COD]:[SERVIÇOS]],3,FALSE),"")</f>
        <v/>
      </c>
      <c r="I952" s="28" t="str">
        <f>IFERROR(VLOOKUP(ACOMPANHAMENTO_05[[#This Row],[COD.S]],TABELA_PRODUÇÃO[[COD]:[UND.]],4,FALSE),"")</f>
        <v/>
      </c>
      <c r="J952" s="141"/>
      <c r="K952" s="58"/>
      <c r="L952" s="9"/>
      <c r="M95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5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5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52" s="140">
        <f>ACOMPANHAMENTO_05[[#This Row],[QUANT]]</f>
        <v>0</v>
      </c>
    </row>
    <row r="953" spans="2:16" x14ac:dyDescent="0.25">
      <c r="B953" s="140" t="str">
        <f>IF(ACOMPANHAMENTO_05[[#This Row],[MAT]]="","",COUNTA($C$8:C953))</f>
        <v/>
      </c>
      <c r="C953" s="3"/>
      <c r="D953" s="28" t="str">
        <f>IFERROR(VLOOKUP(ACOMPANHAMENTO_05[[#This Row],[MAT]],FUNCIONARIOS[],3,FALSE),"")</f>
        <v/>
      </c>
      <c r="E953" s="28" t="str">
        <f>IFERROR(VLOOKUP(ACOMPANHAMENTO_05[[#This Row],[MAT]],FUNCIONARIOS[],4,FALSE),"")</f>
        <v/>
      </c>
      <c r="F953" s="8"/>
      <c r="G953" s="7"/>
      <c r="H953" s="28" t="str">
        <f>IFERROR(VLOOKUP(ACOMPANHAMENTO_05[[#This Row],[COD.S]],TABELA_PRODUÇÃO[[COD]:[SERVIÇOS]],3,FALSE),"")</f>
        <v/>
      </c>
      <c r="I953" s="28" t="str">
        <f>IFERROR(VLOOKUP(ACOMPANHAMENTO_05[[#This Row],[COD.S]],TABELA_PRODUÇÃO[[COD]:[UND.]],4,FALSE),"")</f>
        <v/>
      </c>
      <c r="J953" s="141"/>
      <c r="K953" s="58"/>
      <c r="L953" s="9"/>
      <c r="M95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5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5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53" s="140">
        <f>ACOMPANHAMENTO_05[[#This Row],[QUANT]]</f>
        <v>0</v>
      </c>
    </row>
    <row r="954" spans="2:16" x14ac:dyDescent="0.25">
      <c r="B954" s="140" t="str">
        <f>IF(ACOMPANHAMENTO_05[[#This Row],[MAT]]="","",COUNTA($C$8:C954))</f>
        <v/>
      </c>
      <c r="C954" s="3"/>
      <c r="D954" s="28" t="str">
        <f>IFERROR(VLOOKUP(ACOMPANHAMENTO_05[[#This Row],[MAT]],FUNCIONARIOS[],3,FALSE),"")</f>
        <v/>
      </c>
      <c r="E954" s="28" t="str">
        <f>IFERROR(VLOOKUP(ACOMPANHAMENTO_05[[#This Row],[MAT]],FUNCIONARIOS[],4,FALSE),"")</f>
        <v/>
      </c>
      <c r="F954" s="8"/>
      <c r="G954" s="7"/>
      <c r="H954" s="28" t="str">
        <f>IFERROR(VLOOKUP(ACOMPANHAMENTO_05[[#This Row],[COD.S]],TABELA_PRODUÇÃO[[COD]:[SERVIÇOS]],3,FALSE),"")</f>
        <v/>
      </c>
      <c r="I954" s="28" t="str">
        <f>IFERROR(VLOOKUP(ACOMPANHAMENTO_05[[#This Row],[COD.S]],TABELA_PRODUÇÃO[[COD]:[UND.]],4,FALSE),"")</f>
        <v/>
      </c>
      <c r="J954" s="141"/>
      <c r="K954" s="58"/>
      <c r="L954" s="9"/>
      <c r="M95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5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5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54" s="140">
        <f>ACOMPANHAMENTO_05[[#This Row],[QUANT]]</f>
        <v>0</v>
      </c>
    </row>
    <row r="955" spans="2:16" x14ac:dyDescent="0.25">
      <c r="B955" s="140" t="str">
        <f>IF(ACOMPANHAMENTO_05[[#This Row],[MAT]]="","",COUNTA($C$8:C955))</f>
        <v/>
      </c>
      <c r="C955" s="3"/>
      <c r="D955" s="28" t="str">
        <f>IFERROR(VLOOKUP(ACOMPANHAMENTO_05[[#This Row],[MAT]],FUNCIONARIOS[],3,FALSE),"")</f>
        <v/>
      </c>
      <c r="E955" s="28" t="str">
        <f>IFERROR(VLOOKUP(ACOMPANHAMENTO_05[[#This Row],[MAT]],FUNCIONARIOS[],4,FALSE),"")</f>
        <v/>
      </c>
      <c r="F955" s="8"/>
      <c r="G955" s="7"/>
      <c r="H955" s="28" t="str">
        <f>IFERROR(VLOOKUP(ACOMPANHAMENTO_05[[#This Row],[COD.S]],TABELA_PRODUÇÃO[[COD]:[SERVIÇOS]],3,FALSE),"")</f>
        <v/>
      </c>
      <c r="I955" s="28" t="str">
        <f>IFERROR(VLOOKUP(ACOMPANHAMENTO_05[[#This Row],[COD.S]],TABELA_PRODUÇÃO[[COD]:[UND.]],4,FALSE),"")</f>
        <v/>
      </c>
      <c r="J955" s="141"/>
      <c r="K955" s="58"/>
      <c r="L955" s="9"/>
      <c r="M95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5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5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55" s="140">
        <f>ACOMPANHAMENTO_05[[#This Row],[QUANT]]</f>
        <v>0</v>
      </c>
    </row>
    <row r="956" spans="2:16" x14ac:dyDescent="0.25">
      <c r="B956" s="140" t="str">
        <f>IF(ACOMPANHAMENTO_05[[#This Row],[MAT]]="","",COUNTA($C$8:C956))</f>
        <v/>
      </c>
      <c r="C956" s="3"/>
      <c r="D956" s="28" t="str">
        <f>IFERROR(VLOOKUP(ACOMPANHAMENTO_05[[#This Row],[MAT]],FUNCIONARIOS[],3,FALSE),"")</f>
        <v/>
      </c>
      <c r="E956" s="28" t="str">
        <f>IFERROR(VLOOKUP(ACOMPANHAMENTO_05[[#This Row],[MAT]],FUNCIONARIOS[],4,FALSE),"")</f>
        <v/>
      </c>
      <c r="F956" s="8"/>
      <c r="G956" s="7"/>
      <c r="H956" s="28" t="str">
        <f>IFERROR(VLOOKUP(ACOMPANHAMENTO_05[[#This Row],[COD.S]],TABELA_PRODUÇÃO[[COD]:[SERVIÇOS]],3,FALSE),"")</f>
        <v/>
      </c>
      <c r="I956" s="28" t="str">
        <f>IFERROR(VLOOKUP(ACOMPANHAMENTO_05[[#This Row],[COD.S]],TABELA_PRODUÇÃO[[COD]:[UND.]],4,FALSE),"")</f>
        <v/>
      </c>
      <c r="J956" s="141"/>
      <c r="K956" s="58"/>
      <c r="L956" s="9"/>
      <c r="M95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5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5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56" s="140">
        <f>ACOMPANHAMENTO_05[[#This Row],[QUANT]]</f>
        <v>0</v>
      </c>
    </row>
    <row r="957" spans="2:16" x14ac:dyDescent="0.25">
      <c r="B957" s="140" t="str">
        <f>IF(ACOMPANHAMENTO_05[[#This Row],[MAT]]="","",COUNTA($C$8:C957))</f>
        <v/>
      </c>
      <c r="C957" s="3"/>
      <c r="D957" s="28" t="str">
        <f>IFERROR(VLOOKUP(ACOMPANHAMENTO_05[[#This Row],[MAT]],FUNCIONARIOS[],3,FALSE),"")</f>
        <v/>
      </c>
      <c r="E957" s="28" t="str">
        <f>IFERROR(VLOOKUP(ACOMPANHAMENTO_05[[#This Row],[MAT]],FUNCIONARIOS[],4,FALSE),"")</f>
        <v/>
      </c>
      <c r="F957" s="8"/>
      <c r="G957" s="7"/>
      <c r="H957" s="28" t="str">
        <f>IFERROR(VLOOKUP(ACOMPANHAMENTO_05[[#This Row],[COD.S]],TABELA_PRODUÇÃO[[COD]:[SERVIÇOS]],3,FALSE),"")</f>
        <v/>
      </c>
      <c r="I957" s="28" t="str">
        <f>IFERROR(VLOOKUP(ACOMPANHAMENTO_05[[#This Row],[COD.S]],TABELA_PRODUÇÃO[[COD]:[UND.]],4,FALSE),"")</f>
        <v/>
      </c>
      <c r="J957" s="141"/>
      <c r="K957" s="58"/>
      <c r="L957" s="9"/>
      <c r="M95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5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5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57" s="140">
        <f>ACOMPANHAMENTO_05[[#This Row],[QUANT]]</f>
        <v>0</v>
      </c>
    </row>
    <row r="958" spans="2:16" x14ac:dyDescent="0.25">
      <c r="B958" s="140" t="str">
        <f>IF(ACOMPANHAMENTO_05[[#This Row],[MAT]]="","",COUNTA($C$8:C958))</f>
        <v/>
      </c>
      <c r="C958" s="3"/>
      <c r="D958" s="28" t="str">
        <f>IFERROR(VLOOKUP(ACOMPANHAMENTO_05[[#This Row],[MAT]],FUNCIONARIOS[],3,FALSE),"")</f>
        <v/>
      </c>
      <c r="E958" s="28" t="str">
        <f>IFERROR(VLOOKUP(ACOMPANHAMENTO_05[[#This Row],[MAT]],FUNCIONARIOS[],4,FALSE),"")</f>
        <v/>
      </c>
      <c r="F958" s="8"/>
      <c r="G958" s="7"/>
      <c r="H958" s="28" t="str">
        <f>IFERROR(VLOOKUP(ACOMPANHAMENTO_05[[#This Row],[COD.S]],TABELA_PRODUÇÃO[[COD]:[SERVIÇOS]],3,FALSE),"")</f>
        <v/>
      </c>
      <c r="I958" s="28" t="str">
        <f>IFERROR(VLOOKUP(ACOMPANHAMENTO_05[[#This Row],[COD.S]],TABELA_PRODUÇÃO[[COD]:[UND.]],4,FALSE),"")</f>
        <v/>
      </c>
      <c r="J958" s="141"/>
      <c r="K958" s="58"/>
      <c r="L958" s="9"/>
      <c r="M95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5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5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58" s="140">
        <f>ACOMPANHAMENTO_05[[#This Row],[QUANT]]</f>
        <v>0</v>
      </c>
    </row>
    <row r="959" spans="2:16" x14ac:dyDescent="0.25">
      <c r="B959" s="140" t="str">
        <f>IF(ACOMPANHAMENTO_05[[#This Row],[MAT]]="","",COUNTA($C$8:C959))</f>
        <v/>
      </c>
      <c r="C959" s="3"/>
      <c r="D959" s="28" t="str">
        <f>IFERROR(VLOOKUP(ACOMPANHAMENTO_05[[#This Row],[MAT]],FUNCIONARIOS[],3,FALSE),"")</f>
        <v/>
      </c>
      <c r="E959" s="28" t="str">
        <f>IFERROR(VLOOKUP(ACOMPANHAMENTO_05[[#This Row],[MAT]],FUNCIONARIOS[],4,FALSE),"")</f>
        <v/>
      </c>
      <c r="F959" s="8"/>
      <c r="G959" s="7"/>
      <c r="H959" s="28" t="str">
        <f>IFERROR(VLOOKUP(ACOMPANHAMENTO_05[[#This Row],[COD.S]],TABELA_PRODUÇÃO[[COD]:[SERVIÇOS]],3,FALSE),"")</f>
        <v/>
      </c>
      <c r="I959" s="28" t="str">
        <f>IFERROR(VLOOKUP(ACOMPANHAMENTO_05[[#This Row],[COD.S]],TABELA_PRODUÇÃO[[COD]:[UND.]],4,FALSE),"")</f>
        <v/>
      </c>
      <c r="J959" s="141"/>
      <c r="K959" s="58"/>
      <c r="L959" s="9"/>
      <c r="M95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5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5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59" s="140">
        <f>ACOMPANHAMENTO_05[[#This Row],[QUANT]]</f>
        <v>0</v>
      </c>
    </row>
    <row r="960" spans="2:16" x14ac:dyDescent="0.25">
      <c r="B960" s="140" t="str">
        <f>IF(ACOMPANHAMENTO_05[[#This Row],[MAT]]="","",COUNTA($C$8:C960))</f>
        <v/>
      </c>
      <c r="C960" s="3"/>
      <c r="D960" s="28" t="str">
        <f>IFERROR(VLOOKUP(ACOMPANHAMENTO_05[[#This Row],[MAT]],FUNCIONARIOS[],3,FALSE),"")</f>
        <v/>
      </c>
      <c r="E960" s="28" t="str">
        <f>IFERROR(VLOOKUP(ACOMPANHAMENTO_05[[#This Row],[MAT]],FUNCIONARIOS[],4,FALSE),"")</f>
        <v/>
      </c>
      <c r="F960" s="8"/>
      <c r="G960" s="7"/>
      <c r="H960" s="28" t="str">
        <f>IFERROR(VLOOKUP(ACOMPANHAMENTO_05[[#This Row],[COD.S]],TABELA_PRODUÇÃO[[COD]:[SERVIÇOS]],3,FALSE),"")</f>
        <v/>
      </c>
      <c r="I960" s="28" t="str">
        <f>IFERROR(VLOOKUP(ACOMPANHAMENTO_05[[#This Row],[COD.S]],TABELA_PRODUÇÃO[[COD]:[UND.]],4,FALSE),"")</f>
        <v/>
      </c>
      <c r="J960" s="141"/>
      <c r="K960" s="58"/>
      <c r="L960" s="9"/>
      <c r="M96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6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6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60" s="140">
        <f>ACOMPANHAMENTO_05[[#This Row],[QUANT]]</f>
        <v>0</v>
      </c>
    </row>
    <row r="961" spans="2:16" x14ac:dyDescent="0.25">
      <c r="B961" s="140" t="str">
        <f>IF(ACOMPANHAMENTO_05[[#This Row],[MAT]]="","",COUNTA($C$8:C961))</f>
        <v/>
      </c>
      <c r="C961" s="3"/>
      <c r="D961" s="28" t="str">
        <f>IFERROR(VLOOKUP(ACOMPANHAMENTO_05[[#This Row],[MAT]],FUNCIONARIOS[],3,FALSE),"")</f>
        <v/>
      </c>
      <c r="E961" s="28" t="str">
        <f>IFERROR(VLOOKUP(ACOMPANHAMENTO_05[[#This Row],[MAT]],FUNCIONARIOS[],4,FALSE),"")</f>
        <v/>
      </c>
      <c r="F961" s="8"/>
      <c r="G961" s="7"/>
      <c r="H961" s="28" t="str">
        <f>IFERROR(VLOOKUP(ACOMPANHAMENTO_05[[#This Row],[COD.S]],TABELA_PRODUÇÃO[[COD]:[SERVIÇOS]],3,FALSE),"")</f>
        <v/>
      </c>
      <c r="I961" s="28" t="str">
        <f>IFERROR(VLOOKUP(ACOMPANHAMENTO_05[[#This Row],[COD.S]],TABELA_PRODUÇÃO[[COD]:[UND.]],4,FALSE),"")</f>
        <v/>
      </c>
      <c r="J961" s="141"/>
      <c r="K961" s="58"/>
      <c r="L961" s="9"/>
      <c r="M96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6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6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61" s="140">
        <f>ACOMPANHAMENTO_05[[#This Row],[QUANT]]</f>
        <v>0</v>
      </c>
    </row>
    <row r="962" spans="2:16" x14ac:dyDescent="0.25">
      <c r="B962" s="140" t="str">
        <f>IF(ACOMPANHAMENTO_05[[#This Row],[MAT]]="","",COUNTA($C$8:C962))</f>
        <v/>
      </c>
      <c r="C962" s="3"/>
      <c r="D962" s="28" t="str">
        <f>IFERROR(VLOOKUP(ACOMPANHAMENTO_05[[#This Row],[MAT]],FUNCIONARIOS[],3,FALSE),"")</f>
        <v/>
      </c>
      <c r="E962" s="28" t="str">
        <f>IFERROR(VLOOKUP(ACOMPANHAMENTO_05[[#This Row],[MAT]],FUNCIONARIOS[],4,FALSE),"")</f>
        <v/>
      </c>
      <c r="F962" s="8"/>
      <c r="G962" s="7"/>
      <c r="H962" s="28" t="str">
        <f>IFERROR(VLOOKUP(ACOMPANHAMENTO_05[[#This Row],[COD.S]],TABELA_PRODUÇÃO[[COD]:[SERVIÇOS]],3,FALSE),"")</f>
        <v/>
      </c>
      <c r="I962" s="28" t="str">
        <f>IFERROR(VLOOKUP(ACOMPANHAMENTO_05[[#This Row],[COD.S]],TABELA_PRODUÇÃO[[COD]:[UND.]],4,FALSE),"")</f>
        <v/>
      </c>
      <c r="J962" s="141"/>
      <c r="K962" s="58"/>
      <c r="L962" s="9"/>
      <c r="M96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6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6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62" s="140">
        <f>ACOMPANHAMENTO_05[[#This Row],[QUANT]]</f>
        <v>0</v>
      </c>
    </row>
    <row r="963" spans="2:16" x14ac:dyDescent="0.25">
      <c r="B963" s="140" t="str">
        <f>IF(ACOMPANHAMENTO_05[[#This Row],[MAT]]="","",COUNTA($C$8:C963))</f>
        <v/>
      </c>
      <c r="C963" s="3"/>
      <c r="D963" s="28" t="str">
        <f>IFERROR(VLOOKUP(ACOMPANHAMENTO_05[[#This Row],[MAT]],FUNCIONARIOS[],3,FALSE),"")</f>
        <v/>
      </c>
      <c r="E963" s="28" t="str">
        <f>IFERROR(VLOOKUP(ACOMPANHAMENTO_05[[#This Row],[MAT]],FUNCIONARIOS[],4,FALSE),"")</f>
        <v/>
      </c>
      <c r="F963" s="8"/>
      <c r="G963" s="7"/>
      <c r="H963" s="28" t="str">
        <f>IFERROR(VLOOKUP(ACOMPANHAMENTO_05[[#This Row],[COD.S]],TABELA_PRODUÇÃO[[COD]:[SERVIÇOS]],3,FALSE),"")</f>
        <v/>
      </c>
      <c r="I963" s="28" t="str">
        <f>IFERROR(VLOOKUP(ACOMPANHAMENTO_05[[#This Row],[COD.S]],TABELA_PRODUÇÃO[[COD]:[UND.]],4,FALSE),"")</f>
        <v/>
      </c>
      <c r="J963" s="141"/>
      <c r="K963" s="58"/>
      <c r="L963" s="9"/>
      <c r="M96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6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6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63" s="140">
        <f>ACOMPANHAMENTO_05[[#This Row],[QUANT]]</f>
        <v>0</v>
      </c>
    </row>
    <row r="964" spans="2:16" x14ac:dyDescent="0.25">
      <c r="B964" s="140" t="str">
        <f>IF(ACOMPANHAMENTO_05[[#This Row],[MAT]]="","",COUNTA($C$8:C964))</f>
        <v/>
      </c>
      <c r="C964" s="3"/>
      <c r="D964" s="28" t="str">
        <f>IFERROR(VLOOKUP(ACOMPANHAMENTO_05[[#This Row],[MAT]],FUNCIONARIOS[],3,FALSE),"")</f>
        <v/>
      </c>
      <c r="E964" s="28" t="str">
        <f>IFERROR(VLOOKUP(ACOMPANHAMENTO_05[[#This Row],[MAT]],FUNCIONARIOS[],4,FALSE),"")</f>
        <v/>
      </c>
      <c r="F964" s="8"/>
      <c r="G964" s="7"/>
      <c r="H964" s="28" t="str">
        <f>IFERROR(VLOOKUP(ACOMPANHAMENTO_05[[#This Row],[COD.S]],TABELA_PRODUÇÃO[[COD]:[SERVIÇOS]],3,FALSE),"")</f>
        <v/>
      </c>
      <c r="I964" s="28" t="str">
        <f>IFERROR(VLOOKUP(ACOMPANHAMENTO_05[[#This Row],[COD.S]],TABELA_PRODUÇÃO[[COD]:[UND.]],4,FALSE),"")</f>
        <v/>
      </c>
      <c r="J964" s="141"/>
      <c r="K964" s="58"/>
      <c r="L964" s="9"/>
      <c r="M96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6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6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64" s="140">
        <f>ACOMPANHAMENTO_05[[#This Row],[QUANT]]</f>
        <v>0</v>
      </c>
    </row>
    <row r="965" spans="2:16" x14ac:dyDescent="0.25">
      <c r="B965" s="140" t="str">
        <f>IF(ACOMPANHAMENTO_05[[#This Row],[MAT]]="","",COUNTA($C$8:C965))</f>
        <v/>
      </c>
      <c r="C965" s="3"/>
      <c r="D965" s="28" t="str">
        <f>IFERROR(VLOOKUP(ACOMPANHAMENTO_05[[#This Row],[MAT]],FUNCIONARIOS[],3,FALSE),"")</f>
        <v/>
      </c>
      <c r="E965" s="28" t="str">
        <f>IFERROR(VLOOKUP(ACOMPANHAMENTO_05[[#This Row],[MAT]],FUNCIONARIOS[],4,FALSE),"")</f>
        <v/>
      </c>
      <c r="F965" s="8"/>
      <c r="G965" s="7"/>
      <c r="H965" s="28" t="str">
        <f>IFERROR(VLOOKUP(ACOMPANHAMENTO_05[[#This Row],[COD.S]],TABELA_PRODUÇÃO[[COD]:[SERVIÇOS]],3,FALSE),"")</f>
        <v/>
      </c>
      <c r="I965" s="28" t="str">
        <f>IFERROR(VLOOKUP(ACOMPANHAMENTO_05[[#This Row],[COD.S]],TABELA_PRODUÇÃO[[COD]:[UND.]],4,FALSE),"")</f>
        <v/>
      </c>
      <c r="J965" s="141"/>
      <c r="K965" s="58"/>
      <c r="L965" s="9"/>
      <c r="M96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6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6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65" s="140">
        <f>ACOMPANHAMENTO_05[[#This Row],[QUANT]]</f>
        <v>0</v>
      </c>
    </row>
    <row r="966" spans="2:16" x14ac:dyDescent="0.25">
      <c r="B966" s="140" t="str">
        <f>IF(ACOMPANHAMENTO_05[[#This Row],[MAT]]="","",COUNTA($C$8:C966))</f>
        <v/>
      </c>
      <c r="C966" s="3"/>
      <c r="D966" s="28" t="str">
        <f>IFERROR(VLOOKUP(ACOMPANHAMENTO_05[[#This Row],[MAT]],FUNCIONARIOS[],3,FALSE),"")</f>
        <v/>
      </c>
      <c r="E966" s="28" t="str">
        <f>IFERROR(VLOOKUP(ACOMPANHAMENTO_05[[#This Row],[MAT]],FUNCIONARIOS[],4,FALSE),"")</f>
        <v/>
      </c>
      <c r="F966" s="8"/>
      <c r="G966" s="7"/>
      <c r="H966" s="28" t="str">
        <f>IFERROR(VLOOKUP(ACOMPANHAMENTO_05[[#This Row],[COD.S]],TABELA_PRODUÇÃO[[COD]:[SERVIÇOS]],3,FALSE),"")</f>
        <v/>
      </c>
      <c r="I966" s="28" t="str">
        <f>IFERROR(VLOOKUP(ACOMPANHAMENTO_05[[#This Row],[COD.S]],TABELA_PRODUÇÃO[[COD]:[UND.]],4,FALSE),"")</f>
        <v/>
      </c>
      <c r="J966" s="141"/>
      <c r="K966" s="58"/>
      <c r="L966" s="9"/>
      <c r="M96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6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6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66" s="140">
        <f>ACOMPANHAMENTO_05[[#This Row],[QUANT]]</f>
        <v>0</v>
      </c>
    </row>
    <row r="967" spans="2:16" x14ac:dyDescent="0.25">
      <c r="B967" s="140" t="str">
        <f>IF(ACOMPANHAMENTO_05[[#This Row],[MAT]]="","",COUNTA($C$8:C967))</f>
        <v/>
      </c>
      <c r="C967" s="3"/>
      <c r="D967" s="28" t="str">
        <f>IFERROR(VLOOKUP(ACOMPANHAMENTO_05[[#This Row],[MAT]],FUNCIONARIOS[],3,FALSE),"")</f>
        <v/>
      </c>
      <c r="E967" s="28" t="str">
        <f>IFERROR(VLOOKUP(ACOMPANHAMENTO_05[[#This Row],[MAT]],FUNCIONARIOS[],4,FALSE),"")</f>
        <v/>
      </c>
      <c r="F967" s="8"/>
      <c r="G967" s="7"/>
      <c r="H967" s="28" t="str">
        <f>IFERROR(VLOOKUP(ACOMPANHAMENTO_05[[#This Row],[COD.S]],TABELA_PRODUÇÃO[[COD]:[SERVIÇOS]],3,FALSE),"")</f>
        <v/>
      </c>
      <c r="I967" s="28" t="str">
        <f>IFERROR(VLOOKUP(ACOMPANHAMENTO_05[[#This Row],[COD.S]],TABELA_PRODUÇÃO[[COD]:[UND.]],4,FALSE),"")</f>
        <v/>
      </c>
      <c r="J967" s="141"/>
      <c r="K967" s="58"/>
      <c r="L967" s="9"/>
      <c r="M96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6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6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67" s="140">
        <f>ACOMPANHAMENTO_05[[#This Row],[QUANT]]</f>
        <v>0</v>
      </c>
    </row>
    <row r="968" spans="2:16" x14ac:dyDescent="0.25">
      <c r="B968" s="140" t="str">
        <f>IF(ACOMPANHAMENTO_05[[#This Row],[MAT]]="","",COUNTA($C$8:C968))</f>
        <v/>
      </c>
      <c r="C968" s="3"/>
      <c r="D968" s="28" t="str">
        <f>IFERROR(VLOOKUP(ACOMPANHAMENTO_05[[#This Row],[MAT]],FUNCIONARIOS[],3,FALSE),"")</f>
        <v/>
      </c>
      <c r="E968" s="28" t="str">
        <f>IFERROR(VLOOKUP(ACOMPANHAMENTO_05[[#This Row],[MAT]],FUNCIONARIOS[],4,FALSE),"")</f>
        <v/>
      </c>
      <c r="F968" s="8"/>
      <c r="G968" s="7"/>
      <c r="H968" s="28" t="str">
        <f>IFERROR(VLOOKUP(ACOMPANHAMENTO_05[[#This Row],[COD.S]],TABELA_PRODUÇÃO[[COD]:[SERVIÇOS]],3,FALSE),"")</f>
        <v/>
      </c>
      <c r="I968" s="28" t="str">
        <f>IFERROR(VLOOKUP(ACOMPANHAMENTO_05[[#This Row],[COD.S]],TABELA_PRODUÇÃO[[COD]:[UND.]],4,FALSE),"")</f>
        <v/>
      </c>
      <c r="J968" s="141"/>
      <c r="K968" s="58"/>
      <c r="L968" s="9"/>
      <c r="M96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6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6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68" s="140">
        <f>ACOMPANHAMENTO_05[[#This Row],[QUANT]]</f>
        <v>0</v>
      </c>
    </row>
    <row r="969" spans="2:16" x14ac:dyDescent="0.25">
      <c r="B969" s="140" t="str">
        <f>IF(ACOMPANHAMENTO_05[[#This Row],[MAT]]="","",COUNTA($C$8:C969))</f>
        <v/>
      </c>
      <c r="C969" s="3"/>
      <c r="D969" s="28" t="str">
        <f>IFERROR(VLOOKUP(ACOMPANHAMENTO_05[[#This Row],[MAT]],FUNCIONARIOS[],3,FALSE),"")</f>
        <v/>
      </c>
      <c r="E969" s="28" t="str">
        <f>IFERROR(VLOOKUP(ACOMPANHAMENTO_05[[#This Row],[MAT]],FUNCIONARIOS[],4,FALSE),"")</f>
        <v/>
      </c>
      <c r="F969" s="8"/>
      <c r="G969" s="7"/>
      <c r="H969" s="28" t="str">
        <f>IFERROR(VLOOKUP(ACOMPANHAMENTO_05[[#This Row],[COD.S]],TABELA_PRODUÇÃO[[COD]:[SERVIÇOS]],3,FALSE),"")</f>
        <v/>
      </c>
      <c r="I969" s="28" t="str">
        <f>IFERROR(VLOOKUP(ACOMPANHAMENTO_05[[#This Row],[COD.S]],TABELA_PRODUÇÃO[[COD]:[UND.]],4,FALSE),"")</f>
        <v/>
      </c>
      <c r="J969" s="141"/>
      <c r="K969" s="58"/>
      <c r="L969" s="9"/>
      <c r="M96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6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6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69" s="140">
        <f>ACOMPANHAMENTO_05[[#This Row],[QUANT]]</f>
        <v>0</v>
      </c>
    </row>
    <row r="970" spans="2:16" x14ac:dyDescent="0.25">
      <c r="B970" s="140" t="str">
        <f>IF(ACOMPANHAMENTO_05[[#This Row],[MAT]]="","",COUNTA($C$8:C970))</f>
        <v/>
      </c>
      <c r="C970" s="3"/>
      <c r="D970" s="28" t="str">
        <f>IFERROR(VLOOKUP(ACOMPANHAMENTO_05[[#This Row],[MAT]],FUNCIONARIOS[],3,FALSE),"")</f>
        <v/>
      </c>
      <c r="E970" s="28" t="str">
        <f>IFERROR(VLOOKUP(ACOMPANHAMENTO_05[[#This Row],[MAT]],FUNCIONARIOS[],4,FALSE),"")</f>
        <v/>
      </c>
      <c r="F970" s="8"/>
      <c r="G970" s="7"/>
      <c r="H970" s="28" t="str">
        <f>IFERROR(VLOOKUP(ACOMPANHAMENTO_05[[#This Row],[COD.S]],TABELA_PRODUÇÃO[[COD]:[SERVIÇOS]],3,FALSE),"")</f>
        <v/>
      </c>
      <c r="I970" s="28" t="str">
        <f>IFERROR(VLOOKUP(ACOMPANHAMENTO_05[[#This Row],[COD.S]],TABELA_PRODUÇÃO[[COD]:[UND.]],4,FALSE),"")</f>
        <v/>
      </c>
      <c r="J970" s="141"/>
      <c r="K970" s="58"/>
      <c r="L970" s="9"/>
      <c r="M97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7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7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70" s="140">
        <f>ACOMPANHAMENTO_05[[#This Row],[QUANT]]</f>
        <v>0</v>
      </c>
    </row>
    <row r="971" spans="2:16" x14ac:dyDescent="0.25">
      <c r="B971" s="140" t="str">
        <f>IF(ACOMPANHAMENTO_05[[#This Row],[MAT]]="","",COUNTA($C$8:C971))</f>
        <v/>
      </c>
      <c r="C971" s="3"/>
      <c r="D971" s="28" t="str">
        <f>IFERROR(VLOOKUP(ACOMPANHAMENTO_05[[#This Row],[MAT]],FUNCIONARIOS[],3,FALSE),"")</f>
        <v/>
      </c>
      <c r="E971" s="28" t="str">
        <f>IFERROR(VLOOKUP(ACOMPANHAMENTO_05[[#This Row],[MAT]],FUNCIONARIOS[],4,FALSE),"")</f>
        <v/>
      </c>
      <c r="F971" s="8"/>
      <c r="G971" s="7"/>
      <c r="H971" s="28" t="str">
        <f>IFERROR(VLOOKUP(ACOMPANHAMENTO_05[[#This Row],[COD.S]],TABELA_PRODUÇÃO[[COD]:[SERVIÇOS]],3,FALSE),"")</f>
        <v/>
      </c>
      <c r="I971" s="28" t="str">
        <f>IFERROR(VLOOKUP(ACOMPANHAMENTO_05[[#This Row],[COD.S]],TABELA_PRODUÇÃO[[COD]:[UND.]],4,FALSE),"")</f>
        <v/>
      </c>
      <c r="J971" s="141"/>
      <c r="K971" s="58"/>
      <c r="L971" s="9"/>
      <c r="M97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7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7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71" s="140">
        <f>ACOMPANHAMENTO_05[[#This Row],[QUANT]]</f>
        <v>0</v>
      </c>
    </row>
    <row r="972" spans="2:16" x14ac:dyDescent="0.25">
      <c r="B972" s="140" t="str">
        <f>IF(ACOMPANHAMENTO_05[[#This Row],[MAT]]="","",COUNTA($C$8:C972))</f>
        <v/>
      </c>
      <c r="C972" s="3"/>
      <c r="D972" s="28" t="str">
        <f>IFERROR(VLOOKUP(ACOMPANHAMENTO_05[[#This Row],[MAT]],FUNCIONARIOS[],3,FALSE),"")</f>
        <v/>
      </c>
      <c r="E972" s="28" t="str">
        <f>IFERROR(VLOOKUP(ACOMPANHAMENTO_05[[#This Row],[MAT]],FUNCIONARIOS[],4,FALSE),"")</f>
        <v/>
      </c>
      <c r="F972" s="8"/>
      <c r="G972" s="7"/>
      <c r="H972" s="28" t="str">
        <f>IFERROR(VLOOKUP(ACOMPANHAMENTO_05[[#This Row],[COD.S]],TABELA_PRODUÇÃO[[COD]:[SERVIÇOS]],3,FALSE),"")</f>
        <v/>
      </c>
      <c r="I972" s="28" t="str">
        <f>IFERROR(VLOOKUP(ACOMPANHAMENTO_05[[#This Row],[COD.S]],TABELA_PRODUÇÃO[[COD]:[UND.]],4,FALSE),"")</f>
        <v/>
      </c>
      <c r="J972" s="141"/>
      <c r="K972" s="58"/>
      <c r="L972" s="9"/>
      <c r="M97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7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7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72" s="140">
        <f>ACOMPANHAMENTO_05[[#This Row],[QUANT]]</f>
        <v>0</v>
      </c>
    </row>
    <row r="973" spans="2:16" x14ac:dyDescent="0.25">
      <c r="B973" s="140" t="str">
        <f>IF(ACOMPANHAMENTO_05[[#This Row],[MAT]]="","",COUNTA($C$8:C973))</f>
        <v/>
      </c>
      <c r="C973" s="3"/>
      <c r="D973" s="28" t="str">
        <f>IFERROR(VLOOKUP(ACOMPANHAMENTO_05[[#This Row],[MAT]],FUNCIONARIOS[],3,FALSE),"")</f>
        <v/>
      </c>
      <c r="E973" s="28" t="str">
        <f>IFERROR(VLOOKUP(ACOMPANHAMENTO_05[[#This Row],[MAT]],FUNCIONARIOS[],4,FALSE),"")</f>
        <v/>
      </c>
      <c r="F973" s="8"/>
      <c r="G973" s="7"/>
      <c r="H973" s="28" t="str">
        <f>IFERROR(VLOOKUP(ACOMPANHAMENTO_05[[#This Row],[COD.S]],TABELA_PRODUÇÃO[[COD]:[SERVIÇOS]],3,FALSE),"")</f>
        <v/>
      </c>
      <c r="I973" s="28" t="str">
        <f>IFERROR(VLOOKUP(ACOMPANHAMENTO_05[[#This Row],[COD.S]],TABELA_PRODUÇÃO[[COD]:[UND.]],4,FALSE),"")</f>
        <v/>
      </c>
      <c r="J973" s="141"/>
      <c r="K973" s="58"/>
      <c r="L973" s="9"/>
      <c r="M97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7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7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73" s="140">
        <f>ACOMPANHAMENTO_05[[#This Row],[QUANT]]</f>
        <v>0</v>
      </c>
    </row>
    <row r="974" spans="2:16" x14ac:dyDescent="0.25">
      <c r="B974" s="140" t="str">
        <f>IF(ACOMPANHAMENTO_05[[#This Row],[MAT]]="","",COUNTA($C$8:C974))</f>
        <v/>
      </c>
      <c r="C974" s="3"/>
      <c r="D974" s="28" t="str">
        <f>IFERROR(VLOOKUP(ACOMPANHAMENTO_05[[#This Row],[MAT]],FUNCIONARIOS[],3,FALSE),"")</f>
        <v/>
      </c>
      <c r="E974" s="28" t="str">
        <f>IFERROR(VLOOKUP(ACOMPANHAMENTO_05[[#This Row],[MAT]],FUNCIONARIOS[],4,FALSE),"")</f>
        <v/>
      </c>
      <c r="F974" s="8"/>
      <c r="G974" s="7"/>
      <c r="H974" s="28" t="str">
        <f>IFERROR(VLOOKUP(ACOMPANHAMENTO_05[[#This Row],[COD.S]],TABELA_PRODUÇÃO[[COD]:[SERVIÇOS]],3,FALSE),"")</f>
        <v/>
      </c>
      <c r="I974" s="28" t="str">
        <f>IFERROR(VLOOKUP(ACOMPANHAMENTO_05[[#This Row],[COD.S]],TABELA_PRODUÇÃO[[COD]:[UND.]],4,FALSE),"")</f>
        <v/>
      </c>
      <c r="J974" s="141"/>
      <c r="K974" s="58"/>
      <c r="L974" s="9"/>
      <c r="M97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7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7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74" s="140">
        <f>ACOMPANHAMENTO_05[[#This Row],[QUANT]]</f>
        <v>0</v>
      </c>
    </row>
    <row r="975" spans="2:16" x14ac:dyDescent="0.25">
      <c r="B975" s="140" t="str">
        <f>IF(ACOMPANHAMENTO_05[[#This Row],[MAT]]="","",COUNTA($C$8:C975))</f>
        <v/>
      </c>
      <c r="C975" s="3"/>
      <c r="D975" s="28" t="str">
        <f>IFERROR(VLOOKUP(ACOMPANHAMENTO_05[[#This Row],[MAT]],FUNCIONARIOS[],3,FALSE),"")</f>
        <v/>
      </c>
      <c r="E975" s="28" t="str">
        <f>IFERROR(VLOOKUP(ACOMPANHAMENTO_05[[#This Row],[MAT]],FUNCIONARIOS[],4,FALSE),"")</f>
        <v/>
      </c>
      <c r="F975" s="8"/>
      <c r="G975" s="7"/>
      <c r="H975" s="28" t="str">
        <f>IFERROR(VLOOKUP(ACOMPANHAMENTO_05[[#This Row],[COD.S]],TABELA_PRODUÇÃO[[COD]:[SERVIÇOS]],3,FALSE),"")</f>
        <v/>
      </c>
      <c r="I975" s="28" t="str">
        <f>IFERROR(VLOOKUP(ACOMPANHAMENTO_05[[#This Row],[COD.S]],TABELA_PRODUÇÃO[[COD]:[UND.]],4,FALSE),"")</f>
        <v/>
      </c>
      <c r="J975" s="141"/>
      <c r="K975" s="58"/>
      <c r="L975" s="9"/>
      <c r="M97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7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7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75" s="140">
        <f>ACOMPANHAMENTO_05[[#This Row],[QUANT]]</f>
        <v>0</v>
      </c>
    </row>
    <row r="976" spans="2:16" x14ac:dyDescent="0.25">
      <c r="B976" s="140" t="str">
        <f>IF(ACOMPANHAMENTO_05[[#This Row],[MAT]]="","",COUNTA($C$8:C976))</f>
        <v/>
      </c>
      <c r="C976" s="3"/>
      <c r="D976" s="28" t="str">
        <f>IFERROR(VLOOKUP(ACOMPANHAMENTO_05[[#This Row],[MAT]],FUNCIONARIOS[],3,FALSE),"")</f>
        <v/>
      </c>
      <c r="E976" s="28" t="str">
        <f>IFERROR(VLOOKUP(ACOMPANHAMENTO_05[[#This Row],[MAT]],FUNCIONARIOS[],4,FALSE),"")</f>
        <v/>
      </c>
      <c r="F976" s="8"/>
      <c r="G976" s="7"/>
      <c r="H976" s="28" t="str">
        <f>IFERROR(VLOOKUP(ACOMPANHAMENTO_05[[#This Row],[COD.S]],TABELA_PRODUÇÃO[[COD]:[SERVIÇOS]],3,FALSE),"")</f>
        <v/>
      </c>
      <c r="I976" s="28" t="str">
        <f>IFERROR(VLOOKUP(ACOMPANHAMENTO_05[[#This Row],[COD.S]],TABELA_PRODUÇÃO[[COD]:[UND.]],4,FALSE),"")</f>
        <v/>
      </c>
      <c r="J976" s="141"/>
      <c r="K976" s="58"/>
      <c r="L976" s="9"/>
      <c r="M97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7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7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76" s="140">
        <f>ACOMPANHAMENTO_05[[#This Row],[QUANT]]</f>
        <v>0</v>
      </c>
    </row>
    <row r="977" spans="2:16" x14ac:dyDescent="0.25">
      <c r="B977" s="140" t="str">
        <f>IF(ACOMPANHAMENTO_05[[#This Row],[MAT]]="","",COUNTA($C$8:C977))</f>
        <v/>
      </c>
      <c r="C977" s="3"/>
      <c r="D977" s="28" t="str">
        <f>IFERROR(VLOOKUP(ACOMPANHAMENTO_05[[#This Row],[MAT]],FUNCIONARIOS[],3,FALSE),"")</f>
        <v/>
      </c>
      <c r="E977" s="28" t="str">
        <f>IFERROR(VLOOKUP(ACOMPANHAMENTO_05[[#This Row],[MAT]],FUNCIONARIOS[],4,FALSE),"")</f>
        <v/>
      </c>
      <c r="F977" s="8"/>
      <c r="G977" s="7"/>
      <c r="H977" s="28" t="str">
        <f>IFERROR(VLOOKUP(ACOMPANHAMENTO_05[[#This Row],[COD.S]],TABELA_PRODUÇÃO[[COD]:[SERVIÇOS]],3,FALSE),"")</f>
        <v/>
      </c>
      <c r="I977" s="28" t="str">
        <f>IFERROR(VLOOKUP(ACOMPANHAMENTO_05[[#This Row],[COD.S]],TABELA_PRODUÇÃO[[COD]:[UND.]],4,FALSE),"")</f>
        <v/>
      </c>
      <c r="J977" s="141"/>
      <c r="K977" s="58"/>
      <c r="L977" s="9"/>
      <c r="M97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7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7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77" s="140">
        <f>ACOMPANHAMENTO_05[[#This Row],[QUANT]]</f>
        <v>0</v>
      </c>
    </row>
    <row r="978" spans="2:16" x14ac:dyDescent="0.25">
      <c r="B978" s="140" t="str">
        <f>IF(ACOMPANHAMENTO_05[[#This Row],[MAT]]="","",COUNTA($C$8:C978))</f>
        <v/>
      </c>
      <c r="C978" s="3"/>
      <c r="D978" s="28" t="str">
        <f>IFERROR(VLOOKUP(ACOMPANHAMENTO_05[[#This Row],[MAT]],FUNCIONARIOS[],3,FALSE),"")</f>
        <v/>
      </c>
      <c r="E978" s="28" t="str">
        <f>IFERROR(VLOOKUP(ACOMPANHAMENTO_05[[#This Row],[MAT]],FUNCIONARIOS[],4,FALSE),"")</f>
        <v/>
      </c>
      <c r="F978" s="8"/>
      <c r="G978" s="7"/>
      <c r="H978" s="28" t="str">
        <f>IFERROR(VLOOKUP(ACOMPANHAMENTO_05[[#This Row],[COD.S]],TABELA_PRODUÇÃO[[COD]:[SERVIÇOS]],3,FALSE),"")</f>
        <v/>
      </c>
      <c r="I978" s="28" t="str">
        <f>IFERROR(VLOOKUP(ACOMPANHAMENTO_05[[#This Row],[COD.S]],TABELA_PRODUÇÃO[[COD]:[UND.]],4,FALSE),"")</f>
        <v/>
      </c>
      <c r="J978" s="141"/>
      <c r="K978" s="58"/>
      <c r="L978" s="9"/>
      <c r="M97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7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7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78" s="140">
        <f>ACOMPANHAMENTO_05[[#This Row],[QUANT]]</f>
        <v>0</v>
      </c>
    </row>
    <row r="979" spans="2:16" x14ac:dyDescent="0.25">
      <c r="B979" s="140" t="str">
        <f>IF(ACOMPANHAMENTO_05[[#This Row],[MAT]]="","",COUNTA($C$8:C979))</f>
        <v/>
      </c>
      <c r="C979" s="3"/>
      <c r="D979" s="28" t="str">
        <f>IFERROR(VLOOKUP(ACOMPANHAMENTO_05[[#This Row],[MAT]],FUNCIONARIOS[],3,FALSE),"")</f>
        <v/>
      </c>
      <c r="E979" s="28" t="str">
        <f>IFERROR(VLOOKUP(ACOMPANHAMENTO_05[[#This Row],[MAT]],FUNCIONARIOS[],4,FALSE),"")</f>
        <v/>
      </c>
      <c r="F979" s="8"/>
      <c r="G979" s="7"/>
      <c r="H979" s="28" t="str">
        <f>IFERROR(VLOOKUP(ACOMPANHAMENTO_05[[#This Row],[COD.S]],TABELA_PRODUÇÃO[[COD]:[SERVIÇOS]],3,FALSE),"")</f>
        <v/>
      </c>
      <c r="I979" s="28" t="str">
        <f>IFERROR(VLOOKUP(ACOMPANHAMENTO_05[[#This Row],[COD.S]],TABELA_PRODUÇÃO[[COD]:[UND.]],4,FALSE),"")</f>
        <v/>
      </c>
      <c r="J979" s="141"/>
      <c r="K979" s="58"/>
      <c r="L979" s="9"/>
      <c r="M97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7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7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79" s="140">
        <f>ACOMPANHAMENTO_05[[#This Row],[QUANT]]</f>
        <v>0</v>
      </c>
    </row>
    <row r="980" spans="2:16" x14ac:dyDescent="0.25">
      <c r="B980" s="140" t="str">
        <f>IF(ACOMPANHAMENTO_05[[#This Row],[MAT]]="","",COUNTA($C$8:C980))</f>
        <v/>
      </c>
      <c r="C980" s="3"/>
      <c r="D980" s="28" t="str">
        <f>IFERROR(VLOOKUP(ACOMPANHAMENTO_05[[#This Row],[MAT]],FUNCIONARIOS[],3,FALSE),"")</f>
        <v/>
      </c>
      <c r="E980" s="28" t="str">
        <f>IFERROR(VLOOKUP(ACOMPANHAMENTO_05[[#This Row],[MAT]],FUNCIONARIOS[],4,FALSE),"")</f>
        <v/>
      </c>
      <c r="F980" s="8"/>
      <c r="G980" s="7"/>
      <c r="H980" s="28" t="str">
        <f>IFERROR(VLOOKUP(ACOMPANHAMENTO_05[[#This Row],[COD.S]],TABELA_PRODUÇÃO[[COD]:[SERVIÇOS]],3,FALSE),"")</f>
        <v/>
      </c>
      <c r="I980" s="28" t="str">
        <f>IFERROR(VLOOKUP(ACOMPANHAMENTO_05[[#This Row],[COD.S]],TABELA_PRODUÇÃO[[COD]:[UND.]],4,FALSE),"")</f>
        <v/>
      </c>
      <c r="J980" s="141"/>
      <c r="K980" s="58"/>
      <c r="L980" s="9"/>
      <c r="M98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8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8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80" s="140">
        <f>ACOMPANHAMENTO_05[[#This Row],[QUANT]]</f>
        <v>0</v>
      </c>
    </row>
    <row r="981" spans="2:16" x14ac:dyDescent="0.25">
      <c r="B981" s="140" t="str">
        <f>IF(ACOMPANHAMENTO_05[[#This Row],[MAT]]="","",COUNTA($C$8:C981))</f>
        <v/>
      </c>
      <c r="C981" s="3"/>
      <c r="D981" s="28" t="str">
        <f>IFERROR(VLOOKUP(ACOMPANHAMENTO_05[[#This Row],[MAT]],FUNCIONARIOS[],3,FALSE),"")</f>
        <v/>
      </c>
      <c r="E981" s="28" t="str">
        <f>IFERROR(VLOOKUP(ACOMPANHAMENTO_05[[#This Row],[MAT]],FUNCIONARIOS[],4,FALSE),"")</f>
        <v/>
      </c>
      <c r="F981" s="8"/>
      <c r="G981" s="7"/>
      <c r="H981" s="28" t="str">
        <f>IFERROR(VLOOKUP(ACOMPANHAMENTO_05[[#This Row],[COD.S]],TABELA_PRODUÇÃO[[COD]:[SERVIÇOS]],3,FALSE),"")</f>
        <v/>
      </c>
      <c r="I981" s="28" t="str">
        <f>IFERROR(VLOOKUP(ACOMPANHAMENTO_05[[#This Row],[COD.S]],TABELA_PRODUÇÃO[[COD]:[UND.]],4,FALSE),"")</f>
        <v/>
      </c>
      <c r="J981" s="141"/>
      <c r="K981" s="58"/>
      <c r="L981" s="9"/>
      <c r="M98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8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8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81" s="140">
        <f>ACOMPANHAMENTO_05[[#This Row],[QUANT]]</f>
        <v>0</v>
      </c>
    </row>
    <row r="982" spans="2:16" x14ac:dyDescent="0.25">
      <c r="B982" s="140" t="str">
        <f>IF(ACOMPANHAMENTO_05[[#This Row],[MAT]]="","",COUNTA($C$8:C982))</f>
        <v/>
      </c>
      <c r="C982" s="3"/>
      <c r="D982" s="28" t="str">
        <f>IFERROR(VLOOKUP(ACOMPANHAMENTO_05[[#This Row],[MAT]],FUNCIONARIOS[],3,FALSE),"")</f>
        <v/>
      </c>
      <c r="E982" s="28" t="str">
        <f>IFERROR(VLOOKUP(ACOMPANHAMENTO_05[[#This Row],[MAT]],FUNCIONARIOS[],4,FALSE),"")</f>
        <v/>
      </c>
      <c r="F982" s="8"/>
      <c r="G982" s="7"/>
      <c r="H982" s="28" t="str">
        <f>IFERROR(VLOOKUP(ACOMPANHAMENTO_05[[#This Row],[COD.S]],TABELA_PRODUÇÃO[[COD]:[SERVIÇOS]],3,FALSE),"")</f>
        <v/>
      </c>
      <c r="I982" s="28" t="str">
        <f>IFERROR(VLOOKUP(ACOMPANHAMENTO_05[[#This Row],[COD.S]],TABELA_PRODUÇÃO[[COD]:[UND.]],4,FALSE),"")</f>
        <v/>
      </c>
      <c r="J982" s="141"/>
      <c r="K982" s="58"/>
      <c r="L982" s="9"/>
      <c r="M98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8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8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82" s="140">
        <f>ACOMPANHAMENTO_05[[#This Row],[QUANT]]</f>
        <v>0</v>
      </c>
    </row>
    <row r="983" spans="2:16" x14ac:dyDescent="0.25">
      <c r="B983" s="140" t="str">
        <f>IF(ACOMPANHAMENTO_05[[#This Row],[MAT]]="","",COUNTA($C$8:C983))</f>
        <v/>
      </c>
      <c r="C983" s="3"/>
      <c r="D983" s="28" t="str">
        <f>IFERROR(VLOOKUP(ACOMPANHAMENTO_05[[#This Row],[MAT]],FUNCIONARIOS[],3,FALSE),"")</f>
        <v/>
      </c>
      <c r="E983" s="28" t="str">
        <f>IFERROR(VLOOKUP(ACOMPANHAMENTO_05[[#This Row],[MAT]],FUNCIONARIOS[],4,FALSE),"")</f>
        <v/>
      </c>
      <c r="F983" s="8"/>
      <c r="G983" s="7"/>
      <c r="H983" s="28" t="str">
        <f>IFERROR(VLOOKUP(ACOMPANHAMENTO_05[[#This Row],[COD.S]],TABELA_PRODUÇÃO[[COD]:[SERVIÇOS]],3,FALSE),"")</f>
        <v/>
      </c>
      <c r="I983" s="28" t="str">
        <f>IFERROR(VLOOKUP(ACOMPANHAMENTO_05[[#This Row],[COD.S]],TABELA_PRODUÇÃO[[COD]:[UND.]],4,FALSE),"")</f>
        <v/>
      </c>
      <c r="J983" s="141"/>
      <c r="K983" s="58"/>
      <c r="L983" s="9"/>
      <c r="M98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8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8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83" s="140">
        <f>ACOMPANHAMENTO_05[[#This Row],[QUANT]]</f>
        <v>0</v>
      </c>
    </row>
    <row r="984" spans="2:16" x14ac:dyDescent="0.25">
      <c r="B984" s="140" t="str">
        <f>IF(ACOMPANHAMENTO_05[[#This Row],[MAT]]="","",COUNTA($C$8:C984))</f>
        <v/>
      </c>
      <c r="C984" s="3"/>
      <c r="D984" s="28" t="str">
        <f>IFERROR(VLOOKUP(ACOMPANHAMENTO_05[[#This Row],[MAT]],FUNCIONARIOS[],3,FALSE),"")</f>
        <v/>
      </c>
      <c r="E984" s="28" t="str">
        <f>IFERROR(VLOOKUP(ACOMPANHAMENTO_05[[#This Row],[MAT]],FUNCIONARIOS[],4,FALSE),"")</f>
        <v/>
      </c>
      <c r="F984" s="8"/>
      <c r="G984" s="7"/>
      <c r="H984" s="28" t="str">
        <f>IFERROR(VLOOKUP(ACOMPANHAMENTO_05[[#This Row],[COD.S]],TABELA_PRODUÇÃO[[COD]:[SERVIÇOS]],3,FALSE),"")</f>
        <v/>
      </c>
      <c r="I984" s="28" t="str">
        <f>IFERROR(VLOOKUP(ACOMPANHAMENTO_05[[#This Row],[COD.S]],TABELA_PRODUÇÃO[[COD]:[UND.]],4,FALSE),"")</f>
        <v/>
      </c>
      <c r="J984" s="141"/>
      <c r="K984" s="58"/>
      <c r="L984" s="9"/>
      <c r="M98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8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8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84" s="140">
        <f>ACOMPANHAMENTO_05[[#This Row],[QUANT]]</f>
        <v>0</v>
      </c>
    </row>
    <row r="985" spans="2:16" x14ac:dyDescent="0.25">
      <c r="B985" s="140" t="str">
        <f>IF(ACOMPANHAMENTO_05[[#This Row],[MAT]]="","",COUNTA($C$8:C985))</f>
        <v/>
      </c>
      <c r="C985" s="3"/>
      <c r="D985" s="28" t="str">
        <f>IFERROR(VLOOKUP(ACOMPANHAMENTO_05[[#This Row],[MAT]],FUNCIONARIOS[],3,FALSE),"")</f>
        <v/>
      </c>
      <c r="E985" s="28" t="str">
        <f>IFERROR(VLOOKUP(ACOMPANHAMENTO_05[[#This Row],[MAT]],FUNCIONARIOS[],4,FALSE),"")</f>
        <v/>
      </c>
      <c r="F985" s="8"/>
      <c r="G985" s="7"/>
      <c r="H985" s="28" t="str">
        <f>IFERROR(VLOOKUP(ACOMPANHAMENTO_05[[#This Row],[COD.S]],TABELA_PRODUÇÃO[[COD]:[SERVIÇOS]],3,FALSE),"")</f>
        <v/>
      </c>
      <c r="I985" s="28" t="str">
        <f>IFERROR(VLOOKUP(ACOMPANHAMENTO_05[[#This Row],[COD.S]],TABELA_PRODUÇÃO[[COD]:[UND.]],4,FALSE),"")</f>
        <v/>
      </c>
      <c r="J985" s="141"/>
      <c r="K985" s="58"/>
      <c r="L985" s="9"/>
      <c r="M98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8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8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85" s="140">
        <f>ACOMPANHAMENTO_05[[#This Row],[QUANT]]</f>
        <v>0</v>
      </c>
    </row>
    <row r="986" spans="2:16" x14ac:dyDescent="0.25">
      <c r="B986" s="140" t="str">
        <f>IF(ACOMPANHAMENTO_05[[#This Row],[MAT]]="","",COUNTA($C$8:C986))</f>
        <v/>
      </c>
      <c r="C986" s="3"/>
      <c r="D986" s="28" t="str">
        <f>IFERROR(VLOOKUP(ACOMPANHAMENTO_05[[#This Row],[MAT]],FUNCIONARIOS[],3,FALSE),"")</f>
        <v/>
      </c>
      <c r="E986" s="28" t="str">
        <f>IFERROR(VLOOKUP(ACOMPANHAMENTO_05[[#This Row],[MAT]],FUNCIONARIOS[],4,FALSE),"")</f>
        <v/>
      </c>
      <c r="F986" s="8"/>
      <c r="G986" s="7"/>
      <c r="H986" s="28" t="str">
        <f>IFERROR(VLOOKUP(ACOMPANHAMENTO_05[[#This Row],[COD.S]],TABELA_PRODUÇÃO[[COD]:[SERVIÇOS]],3,FALSE),"")</f>
        <v/>
      </c>
      <c r="I986" s="28" t="str">
        <f>IFERROR(VLOOKUP(ACOMPANHAMENTO_05[[#This Row],[COD.S]],TABELA_PRODUÇÃO[[COD]:[UND.]],4,FALSE),"")</f>
        <v/>
      </c>
      <c r="J986" s="141"/>
      <c r="K986" s="58"/>
      <c r="L986" s="9"/>
      <c r="M98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8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8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86" s="140">
        <f>ACOMPANHAMENTO_05[[#This Row],[QUANT]]</f>
        <v>0</v>
      </c>
    </row>
    <row r="987" spans="2:16" x14ac:dyDescent="0.25">
      <c r="B987" s="140" t="str">
        <f>IF(ACOMPANHAMENTO_05[[#This Row],[MAT]]="","",COUNTA($C$8:C987))</f>
        <v/>
      </c>
      <c r="C987" s="3"/>
      <c r="D987" s="28" t="str">
        <f>IFERROR(VLOOKUP(ACOMPANHAMENTO_05[[#This Row],[MAT]],FUNCIONARIOS[],3,FALSE),"")</f>
        <v/>
      </c>
      <c r="E987" s="28" t="str">
        <f>IFERROR(VLOOKUP(ACOMPANHAMENTO_05[[#This Row],[MAT]],FUNCIONARIOS[],4,FALSE),"")</f>
        <v/>
      </c>
      <c r="F987" s="8"/>
      <c r="G987" s="7"/>
      <c r="H987" s="28" t="str">
        <f>IFERROR(VLOOKUP(ACOMPANHAMENTO_05[[#This Row],[COD.S]],TABELA_PRODUÇÃO[[COD]:[SERVIÇOS]],3,FALSE),"")</f>
        <v/>
      </c>
      <c r="I987" s="28" t="str">
        <f>IFERROR(VLOOKUP(ACOMPANHAMENTO_05[[#This Row],[COD.S]],TABELA_PRODUÇÃO[[COD]:[UND.]],4,FALSE),"")</f>
        <v/>
      </c>
      <c r="J987" s="141"/>
      <c r="K987" s="58"/>
      <c r="L987" s="9"/>
      <c r="M98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8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8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87" s="140">
        <f>ACOMPANHAMENTO_05[[#This Row],[QUANT]]</f>
        <v>0</v>
      </c>
    </row>
    <row r="988" spans="2:16" x14ac:dyDescent="0.25">
      <c r="B988" s="140" t="str">
        <f>IF(ACOMPANHAMENTO_05[[#This Row],[MAT]]="","",COUNTA($C$8:C988))</f>
        <v/>
      </c>
      <c r="C988" s="3"/>
      <c r="D988" s="28" t="str">
        <f>IFERROR(VLOOKUP(ACOMPANHAMENTO_05[[#This Row],[MAT]],FUNCIONARIOS[],3,FALSE),"")</f>
        <v/>
      </c>
      <c r="E988" s="28" t="str">
        <f>IFERROR(VLOOKUP(ACOMPANHAMENTO_05[[#This Row],[MAT]],FUNCIONARIOS[],4,FALSE),"")</f>
        <v/>
      </c>
      <c r="F988" s="8"/>
      <c r="G988" s="7"/>
      <c r="H988" s="28" t="str">
        <f>IFERROR(VLOOKUP(ACOMPANHAMENTO_05[[#This Row],[COD.S]],TABELA_PRODUÇÃO[[COD]:[SERVIÇOS]],3,FALSE),"")</f>
        <v/>
      </c>
      <c r="I988" s="28" t="str">
        <f>IFERROR(VLOOKUP(ACOMPANHAMENTO_05[[#This Row],[COD.S]],TABELA_PRODUÇÃO[[COD]:[UND.]],4,FALSE),"")</f>
        <v/>
      </c>
      <c r="J988" s="141"/>
      <c r="K988" s="58"/>
      <c r="L988" s="9"/>
      <c r="M98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8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8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88" s="140">
        <f>ACOMPANHAMENTO_05[[#This Row],[QUANT]]</f>
        <v>0</v>
      </c>
    </row>
    <row r="989" spans="2:16" x14ac:dyDescent="0.25">
      <c r="B989" s="140" t="str">
        <f>IF(ACOMPANHAMENTO_05[[#This Row],[MAT]]="","",COUNTA($C$8:C989))</f>
        <v/>
      </c>
      <c r="C989" s="3"/>
      <c r="D989" s="28" t="str">
        <f>IFERROR(VLOOKUP(ACOMPANHAMENTO_05[[#This Row],[MAT]],FUNCIONARIOS[],3,FALSE),"")</f>
        <v/>
      </c>
      <c r="E989" s="28" t="str">
        <f>IFERROR(VLOOKUP(ACOMPANHAMENTO_05[[#This Row],[MAT]],FUNCIONARIOS[],4,FALSE),"")</f>
        <v/>
      </c>
      <c r="F989" s="8"/>
      <c r="G989" s="7"/>
      <c r="H989" s="28" t="str">
        <f>IFERROR(VLOOKUP(ACOMPANHAMENTO_05[[#This Row],[COD.S]],TABELA_PRODUÇÃO[[COD]:[SERVIÇOS]],3,FALSE),"")</f>
        <v/>
      </c>
      <c r="I989" s="28" t="str">
        <f>IFERROR(VLOOKUP(ACOMPANHAMENTO_05[[#This Row],[COD.S]],TABELA_PRODUÇÃO[[COD]:[UND.]],4,FALSE),"")</f>
        <v/>
      </c>
      <c r="J989" s="141"/>
      <c r="K989" s="58"/>
      <c r="L989" s="9"/>
      <c r="M98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8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8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89" s="140">
        <f>ACOMPANHAMENTO_05[[#This Row],[QUANT]]</f>
        <v>0</v>
      </c>
    </row>
    <row r="990" spans="2:16" x14ac:dyDescent="0.25">
      <c r="B990" s="140" t="str">
        <f>IF(ACOMPANHAMENTO_05[[#This Row],[MAT]]="","",COUNTA($C$8:C990))</f>
        <v/>
      </c>
      <c r="C990" s="3"/>
      <c r="D990" s="28" t="str">
        <f>IFERROR(VLOOKUP(ACOMPANHAMENTO_05[[#This Row],[MAT]],FUNCIONARIOS[],3,FALSE),"")</f>
        <v/>
      </c>
      <c r="E990" s="28" t="str">
        <f>IFERROR(VLOOKUP(ACOMPANHAMENTO_05[[#This Row],[MAT]],FUNCIONARIOS[],4,FALSE),"")</f>
        <v/>
      </c>
      <c r="F990" s="8"/>
      <c r="G990" s="7"/>
      <c r="H990" s="28" t="str">
        <f>IFERROR(VLOOKUP(ACOMPANHAMENTO_05[[#This Row],[COD.S]],TABELA_PRODUÇÃO[[COD]:[SERVIÇOS]],3,FALSE),"")</f>
        <v/>
      </c>
      <c r="I990" s="28" t="str">
        <f>IFERROR(VLOOKUP(ACOMPANHAMENTO_05[[#This Row],[COD.S]],TABELA_PRODUÇÃO[[COD]:[UND.]],4,FALSE),"")</f>
        <v/>
      </c>
      <c r="J990" s="141"/>
      <c r="K990" s="58"/>
      <c r="L990" s="9"/>
      <c r="M990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90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90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90" s="140">
        <f>ACOMPANHAMENTO_05[[#This Row],[QUANT]]</f>
        <v>0</v>
      </c>
    </row>
    <row r="991" spans="2:16" x14ac:dyDescent="0.25">
      <c r="B991" s="140" t="str">
        <f>IF(ACOMPANHAMENTO_05[[#This Row],[MAT]]="","",COUNTA($C$8:C991))</f>
        <v/>
      </c>
      <c r="C991" s="3"/>
      <c r="D991" s="28" t="str">
        <f>IFERROR(VLOOKUP(ACOMPANHAMENTO_05[[#This Row],[MAT]],FUNCIONARIOS[],3,FALSE),"")</f>
        <v/>
      </c>
      <c r="E991" s="28" t="str">
        <f>IFERROR(VLOOKUP(ACOMPANHAMENTO_05[[#This Row],[MAT]],FUNCIONARIOS[],4,FALSE),"")</f>
        <v/>
      </c>
      <c r="F991" s="8"/>
      <c r="G991" s="7"/>
      <c r="H991" s="28" t="str">
        <f>IFERROR(VLOOKUP(ACOMPANHAMENTO_05[[#This Row],[COD.S]],TABELA_PRODUÇÃO[[COD]:[SERVIÇOS]],3,FALSE),"")</f>
        <v/>
      </c>
      <c r="I991" s="28" t="str">
        <f>IFERROR(VLOOKUP(ACOMPANHAMENTO_05[[#This Row],[COD.S]],TABELA_PRODUÇÃO[[COD]:[UND.]],4,FALSE),"")</f>
        <v/>
      </c>
      <c r="J991" s="141"/>
      <c r="K991" s="58"/>
      <c r="L991" s="9"/>
      <c r="M991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91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91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91" s="140">
        <f>ACOMPANHAMENTO_05[[#This Row],[QUANT]]</f>
        <v>0</v>
      </c>
    </row>
    <row r="992" spans="2:16" x14ac:dyDescent="0.25">
      <c r="B992" s="140" t="str">
        <f>IF(ACOMPANHAMENTO_05[[#This Row],[MAT]]="","",COUNTA($C$8:C992))</f>
        <v/>
      </c>
      <c r="C992" s="3"/>
      <c r="D992" s="28" t="str">
        <f>IFERROR(VLOOKUP(ACOMPANHAMENTO_05[[#This Row],[MAT]],FUNCIONARIOS[],3,FALSE),"")</f>
        <v/>
      </c>
      <c r="E992" s="28" t="str">
        <f>IFERROR(VLOOKUP(ACOMPANHAMENTO_05[[#This Row],[MAT]],FUNCIONARIOS[],4,FALSE),"")</f>
        <v/>
      </c>
      <c r="F992" s="8"/>
      <c r="G992" s="7"/>
      <c r="H992" s="28" t="str">
        <f>IFERROR(VLOOKUP(ACOMPANHAMENTO_05[[#This Row],[COD.S]],TABELA_PRODUÇÃO[[COD]:[SERVIÇOS]],3,FALSE),"")</f>
        <v/>
      </c>
      <c r="I992" s="28" t="str">
        <f>IFERROR(VLOOKUP(ACOMPANHAMENTO_05[[#This Row],[COD.S]],TABELA_PRODUÇÃO[[COD]:[UND.]],4,FALSE),"")</f>
        <v/>
      </c>
      <c r="J992" s="141"/>
      <c r="K992" s="58"/>
      <c r="L992" s="9"/>
      <c r="M992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92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92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92" s="140">
        <f>ACOMPANHAMENTO_05[[#This Row],[QUANT]]</f>
        <v>0</v>
      </c>
    </row>
    <row r="993" spans="2:16" x14ac:dyDescent="0.25">
      <c r="B993" s="140" t="str">
        <f>IF(ACOMPANHAMENTO_05[[#This Row],[MAT]]="","",COUNTA($C$8:C993))</f>
        <v/>
      </c>
      <c r="C993" s="3"/>
      <c r="D993" s="28" t="str">
        <f>IFERROR(VLOOKUP(ACOMPANHAMENTO_05[[#This Row],[MAT]],FUNCIONARIOS[],3,FALSE),"")</f>
        <v/>
      </c>
      <c r="E993" s="28" t="str">
        <f>IFERROR(VLOOKUP(ACOMPANHAMENTO_05[[#This Row],[MAT]],FUNCIONARIOS[],4,FALSE),"")</f>
        <v/>
      </c>
      <c r="F993" s="8"/>
      <c r="G993" s="7"/>
      <c r="H993" s="28" t="str">
        <f>IFERROR(VLOOKUP(ACOMPANHAMENTO_05[[#This Row],[COD.S]],TABELA_PRODUÇÃO[[COD]:[SERVIÇOS]],3,FALSE),"")</f>
        <v/>
      </c>
      <c r="I993" s="28" t="str">
        <f>IFERROR(VLOOKUP(ACOMPANHAMENTO_05[[#This Row],[COD.S]],TABELA_PRODUÇÃO[[COD]:[UND.]],4,FALSE),"")</f>
        <v/>
      </c>
      <c r="J993" s="141"/>
      <c r="K993" s="58"/>
      <c r="L993" s="9"/>
      <c r="M993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93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93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93" s="140">
        <f>ACOMPANHAMENTO_05[[#This Row],[QUANT]]</f>
        <v>0</v>
      </c>
    </row>
    <row r="994" spans="2:16" x14ac:dyDescent="0.25">
      <c r="B994" s="140" t="str">
        <f>IF(ACOMPANHAMENTO_05[[#This Row],[MAT]]="","",COUNTA($C$8:C994))</f>
        <v/>
      </c>
      <c r="C994" s="3"/>
      <c r="D994" s="28" t="str">
        <f>IFERROR(VLOOKUP(ACOMPANHAMENTO_05[[#This Row],[MAT]],FUNCIONARIOS[],3,FALSE),"")</f>
        <v/>
      </c>
      <c r="E994" s="28" t="str">
        <f>IFERROR(VLOOKUP(ACOMPANHAMENTO_05[[#This Row],[MAT]],FUNCIONARIOS[],4,FALSE),"")</f>
        <v/>
      </c>
      <c r="F994" s="8"/>
      <c r="G994" s="7"/>
      <c r="H994" s="28" t="str">
        <f>IFERROR(VLOOKUP(ACOMPANHAMENTO_05[[#This Row],[COD.S]],TABELA_PRODUÇÃO[[COD]:[SERVIÇOS]],3,FALSE),"")</f>
        <v/>
      </c>
      <c r="I994" s="28" t="str">
        <f>IFERROR(VLOOKUP(ACOMPANHAMENTO_05[[#This Row],[COD.S]],TABELA_PRODUÇÃO[[COD]:[UND.]],4,FALSE),"")</f>
        <v/>
      </c>
      <c r="J994" s="141"/>
      <c r="K994" s="58"/>
      <c r="L994" s="9"/>
      <c r="M994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94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94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94" s="140">
        <f>ACOMPANHAMENTO_05[[#This Row],[QUANT]]</f>
        <v>0</v>
      </c>
    </row>
    <row r="995" spans="2:16" x14ac:dyDescent="0.25">
      <c r="B995" s="140" t="str">
        <f>IF(ACOMPANHAMENTO_05[[#This Row],[MAT]]="","",COUNTA($C$8:C995))</f>
        <v/>
      </c>
      <c r="C995" s="3"/>
      <c r="D995" s="28" t="str">
        <f>IFERROR(VLOOKUP(ACOMPANHAMENTO_05[[#This Row],[MAT]],FUNCIONARIOS[],3,FALSE),"")</f>
        <v/>
      </c>
      <c r="E995" s="28" t="str">
        <f>IFERROR(VLOOKUP(ACOMPANHAMENTO_05[[#This Row],[MAT]],FUNCIONARIOS[],4,FALSE),"")</f>
        <v/>
      </c>
      <c r="F995" s="8"/>
      <c r="G995" s="7"/>
      <c r="H995" s="28" t="str">
        <f>IFERROR(VLOOKUP(ACOMPANHAMENTO_05[[#This Row],[COD.S]],TABELA_PRODUÇÃO[[COD]:[SERVIÇOS]],3,FALSE),"")</f>
        <v/>
      </c>
      <c r="I995" s="28" t="str">
        <f>IFERROR(VLOOKUP(ACOMPANHAMENTO_05[[#This Row],[COD.S]],TABELA_PRODUÇÃO[[COD]:[UND.]],4,FALSE),"")</f>
        <v/>
      </c>
      <c r="J995" s="141"/>
      <c r="K995" s="58"/>
      <c r="L995" s="9"/>
      <c r="M995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95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95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95" s="140">
        <f>ACOMPANHAMENTO_05[[#This Row],[QUANT]]</f>
        <v>0</v>
      </c>
    </row>
    <row r="996" spans="2:16" x14ac:dyDescent="0.25">
      <c r="B996" s="140" t="str">
        <f>IF(ACOMPANHAMENTO_05[[#This Row],[MAT]]="","",COUNTA($C$8:C996))</f>
        <v/>
      </c>
      <c r="C996" s="3"/>
      <c r="D996" s="28" t="str">
        <f>IFERROR(VLOOKUP(ACOMPANHAMENTO_05[[#This Row],[MAT]],FUNCIONARIOS[],3,FALSE),"")</f>
        <v/>
      </c>
      <c r="E996" s="28" t="str">
        <f>IFERROR(VLOOKUP(ACOMPANHAMENTO_05[[#This Row],[MAT]],FUNCIONARIOS[],4,FALSE),"")</f>
        <v/>
      </c>
      <c r="F996" s="8"/>
      <c r="G996" s="7"/>
      <c r="H996" s="28" t="str">
        <f>IFERROR(VLOOKUP(ACOMPANHAMENTO_05[[#This Row],[COD.S]],TABELA_PRODUÇÃO[[COD]:[SERVIÇOS]],3,FALSE),"")</f>
        <v/>
      </c>
      <c r="I996" s="28" t="str">
        <f>IFERROR(VLOOKUP(ACOMPANHAMENTO_05[[#This Row],[COD.S]],TABELA_PRODUÇÃO[[COD]:[UND.]],4,FALSE),"")</f>
        <v/>
      </c>
      <c r="J996" s="141"/>
      <c r="K996" s="58"/>
      <c r="L996" s="9"/>
      <c r="M996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96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96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96" s="140">
        <f>ACOMPANHAMENTO_05[[#This Row],[QUANT]]</f>
        <v>0</v>
      </c>
    </row>
    <row r="997" spans="2:16" x14ac:dyDescent="0.25">
      <c r="B997" s="140" t="str">
        <f>IF(ACOMPANHAMENTO_05[[#This Row],[MAT]]="","",COUNTA($C$8:C997))</f>
        <v/>
      </c>
      <c r="C997" s="3"/>
      <c r="D997" s="28" t="str">
        <f>IFERROR(VLOOKUP(ACOMPANHAMENTO_05[[#This Row],[MAT]],FUNCIONARIOS[],3,FALSE),"")</f>
        <v/>
      </c>
      <c r="E997" s="28" t="str">
        <f>IFERROR(VLOOKUP(ACOMPANHAMENTO_05[[#This Row],[MAT]],FUNCIONARIOS[],4,FALSE),"")</f>
        <v/>
      </c>
      <c r="F997" s="8"/>
      <c r="G997" s="7"/>
      <c r="H997" s="28" t="str">
        <f>IFERROR(VLOOKUP(ACOMPANHAMENTO_05[[#This Row],[COD.S]],TABELA_PRODUÇÃO[[COD]:[SERVIÇOS]],3,FALSE),"")</f>
        <v/>
      </c>
      <c r="I997" s="28" t="str">
        <f>IFERROR(VLOOKUP(ACOMPANHAMENTO_05[[#This Row],[COD.S]],TABELA_PRODUÇÃO[[COD]:[UND.]],4,FALSE),"")</f>
        <v/>
      </c>
      <c r="J997" s="141"/>
      <c r="K997" s="58"/>
      <c r="L997" s="9"/>
      <c r="M997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97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97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97" s="140">
        <f>ACOMPANHAMENTO_05[[#This Row],[QUANT]]</f>
        <v>0</v>
      </c>
    </row>
    <row r="998" spans="2:16" x14ac:dyDescent="0.25">
      <c r="B998" s="140" t="str">
        <f>IF(ACOMPANHAMENTO_05[[#This Row],[MAT]]="","",COUNTA($C$8:C998))</f>
        <v/>
      </c>
      <c r="C998" s="3"/>
      <c r="D998" s="28" t="str">
        <f>IFERROR(VLOOKUP(ACOMPANHAMENTO_05[[#This Row],[MAT]],FUNCIONARIOS[],3,FALSE),"")</f>
        <v/>
      </c>
      <c r="E998" s="28" t="str">
        <f>IFERROR(VLOOKUP(ACOMPANHAMENTO_05[[#This Row],[MAT]],FUNCIONARIOS[],4,FALSE),"")</f>
        <v/>
      </c>
      <c r="F998" s="8"/>
      <c r="G998" s="7"/>
      <c r="H998" s="28" t="str">
        <f>IFERROR(VLOOKUP(ACOMPANHAMENTO_05[[#This Row],[COD.S]],TABELA_PRODUÇÃO[[COD]:[SERVIÇOS]],3,FALSE),"")</f>
        <v/>
      </c>
      <c r="I998" s="28" t="str">
        <f>IFERROR(VLOOKUP(ACOMPANHAMENTO_05[[#This Row],[COD.S]],TABELA_PRODUÇÃO[[COD]:[UND.]],4,FALSE),"")</f>
        <v/>
      </c>
      <c r="J998" s="141"/>
      <c r="K998" s="58"/>
      <c r="L998" s="9"/>
      <c r="M998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98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98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98" s="140">
        <f>ACOMPANHAMENTO_05[[#This Row],[QUANT]]</f>
        <v>0</v>
      </c>
    </row>
    <row r="999" spans="2:16" x14ac:dyDescent="0.25">
      <c r="B999" s="140" t="str">
        <f>IF(ACOMPANHAMENTO_05[[#This Row],[MAT]]="","",COUNTA($C$8:C999))</f>
        <v/>
      </c>
      <c r="C999" s="3"/>
      <c r="D999" s="28" t="str">
        <f>IFERROR(VLOOKUP(ACOMPANHAMENTO_05[[#This Row],[MAT]],FUNCIONARIOS[],3,FALSE),"")</f>
        <v/>
      </c>
      <c r="E999" s="28" t="str">
        <f>IFERROR(VLOOKUP(ACOMPANHAMENTO_05[[#This Row],[MAT]],FUNCIONARIOS[],4,FALSE),"")</f>
        <v/>
      </c>
      <c r="F999" s="8"/>
      <c r="G999" s="7"/>
      <c r="H999" s="28" t="str">
        <f>IFERROR(VLOOKUP(ACOMPANHAMENTO_05[[#This Row],[COD.S]],TABELA_PRODUÇÃO[[COD]:[SERVIÇOS]],3,FALSE),"")</f>
        <v/>
      </c>
      <c r="I999" s="28" t="str">
        <f>IFERROR(VLOOKUP(ACOMPANHAMENTO_05[[#This Row],[COD.S]],TABELA_PRODUÇÃO[[COD]:[UND.]],4,FALSE),"")</f>
        <v/>
      </c>
      <c r="J999" s="141"/>
      <c r="K999" s="58"/>
      <c r="L999" s="9"/>
      <c r="M999" s="10" t="str">
        <f>IFERROR(IF(VLOOKUP(ACOMPANHAMENTO_05[[#This Row],[MAT]],FUNCIONARIOS[],8,FALSE)="profissional",ACOMPANHAMENTO_05[[#This Row],[FATOR]]*ACOMPANHAMENTO_05[[#This Row],[QUANT]]*VLOOKUP(ACOMPANHAMENTO_05[[#This Row],[COD.S]],TABELA_PRODUÇÃO[[COD]:[TOTAL]],5,FALSE),IF(VLOOKUP(ACOMPANHAMENTO_05[[#This Row],[MAT]],FUNCIONARIOS[],8,FALSE)="MEIO PROF",ACOMPANHAMENTO_05[[#This Row],[FATOR]]*ACOMPANHAMENTO_05[[#This Row],[QUANT]]*VLOOKUP(ACOMPANHAMENTO_05[[#This Row],[COD.S]],TABELA_PRODUÇÃO[[COD]:[TOTAL]],6,FALSE),)),"")</f>
        <v/>
      </c>
      <c r="N999" s="41" t="str">
        <f>IFERROR(IF(IF(VLOOKUP(ACOMPANHAMENTO_05[[#This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Row],[DIAS]],))&lt;0,"",IF(VLOOKUP(ACOMPANHAMENTO_05[[#This Row],[MAT]],FUNCIONARIOS[],8,FALSE)="profissional",ACOMPANHAMENTO_05[[#This Row],[FATOR]]*ACOMPANHAMENTO_05[[#This Row],[QUANT]]*VLOOKUP(ACOMPANHAMENTO_05[[#This Row],[COD.S]],TABELA_PRODUÇÃO[[COD]:[TOTAL]],5,FALSE)-VLOOKUP(ACOMPANHAMENTO_05[[#This Row],[MAT]],FUNCIONARIOS[],7,FALSE)/30*ACOMPANHAMENTO_05[[#This Row],[DIAS]],IF(VLOOKUP(ACOMPANHAMENTO_05[[#This Row],[MAT]],FUNCIONARIOS[],8,FALSE)="MEIO PROF",ACOMPANHAMENTO_05[[#This Row],[FATOR]]*ACOMPANHAMENTO_05[[#This Row],[QUANT]]*VLOOKUP(ACOMPANHAMENTO_05[[#This Row],[COD.S]],TABELA_PRODUÇÃO[[COD]:[TOTAL]],6,FALSE)-VLOOKUP(ACOMPANHAMENTO_05[[#This Row],[MAT]],FUNCIONARIOS[],7,FALSE)/30*ACOMPANHAMENTO_05[[#This Row],[DIAS]],))),"")</f>
        <v/>
      </c>
      <c r="O999" s="140" t="str">
        <f>IFERROR(IF(VLOOKUP(ACOMPANHAMENTO_05[[#This Row],[COD.S]],TABELA_RESUMO_PRODUÇÕES[[COD]:[Q. REST]],6,FALSE)&gt;1,VLOOKUP(ACOMPANHAMENTO_05[[#This Row],[COD.S]],TABELA_RESUMO_PRODUÇÕES[[COD]:[Q. REST]],6,FALSE),VLOOKUP(ACOMPANHAMENTO_05[[#This Row],[COD.S]],TABELA_RESUMO_PRODUÇÕES[[COD]:[Q. REST]],6,FALSE)+1),"0")</f>
        <v>0</v>
      </c>
      <c r="P999" s="140">
        <f>ACOMPANHAMENTO_05[[#This Row],[QUANT]]</f>
        <v>0</v>
      </c>
    </row>
    <row r="1000" spans="2:16" x14ac:dyDescent="0.25">
      <c r="B1000" s="6" t="s">
        <v>115</v>
      </c>
      <c r="C1000" s="7"/>
      <c r="D1000" s="26"/>
      <c r="E1000" s="26"/>
      <c r="F1000" s="26"/>
      <c r="G1000" s="7"/>
      <c r="H1000" s="26"/>
      <c r="I1000" s="164"/>
      <c r="J1000" s="156" t="e">
        <f>ACOMPANHAMENTO_05[[#Totals],[VALOR]]/K1000</f>
        <v>#DIV/0!</v>
      </c>
      <c r="K1000" s="157">
        <f>SUBTOTAL(109,ACOMPANHAMENTO_05[DIAS])</f>
        <v>0</v>
      </c>
      <c r="L1000" s="8"/>
      <c r="M1000" s="156"/>
      <c r="N1000" s="158">
        <f>SUBTOTAL(109,ACOMPANHAMENTO_05[VALOR])</f>
        <v>0</v>
      </c>
      <c r="O1000" s="6"/>
      <c r="P1000" s="6">
        <f>SUBTOTAL(109,ACOMPANHAMENTO_05[QUANT2])</f>
        <v>0</v>
      </c>
    </row>
  </sheetData>
  <sheetProtection sort="0" autoFilter="0" pivotTables="0"/>
  <mergeCells count="3">
    <mergeCell ref="B2:N5"/>
    <mergeCell ref="C6:E6"/>
    <mergeCell ref="G6:L6"/>
  </mergeCells>
  <dataValidations count="4">
    <dataValidation type="decimal" operator="lessThanOrEqual" allowBlank="1" showInputMessage="1" showErrorMessage="1" errorTitle="Erro ao incluir" error="Você so pode digitar valores iguais ou inferiores a 1_x000a_" sqref="L8:L999">
      <formula1>1</formula1>
    </dataValidation>
    <dataValidation type="decimal" operator="lessThan" allowBlank="1" showInputMessage="1" showErrorMessage="1" errorTitle="Erro! Impossivel incluir" error="Verifique a quantidade do orçamento._x000a__x000a_" sqref="J9:J999">
      <formula1>O9+P9</formula1>
    </dataValidation>
    <dataValidation operator="lessThanOrEqual" allowBlank="1" showInputMessage="1" showErrorMessage="1" errorTitle="Erro ao incluir" error="Você so pode digitar valores iguais ou inferiores a 1_x000a_" sqref="M8:M999"/>
    <dataValidation type="decimal" operator="lessThan" showErrorMessage="1" errorTitle="Erro! Impossivel incluir" error="Verifique a quantidade do orçamento._x000a__x000a_" sqref="J8">
      <formula1>O8+P8</formula1>
    </dataValidation>
  </dataValidations>
  <pageMargins left="0.51181102362204722" right="0.51181102362204722" top="0.78740157480314965" bottom="0.78740157480314965" header="0.31496062992125984" footer="0.31496062992125984"/>
  <pageSetup paperSize="9" scale="46" orientation="portrait" r:id="rId1"/>
  <colBreaks count="1" manualBreakCount="1">
    <brk id="15" max="1048575" man="1"/>
  </colBreaks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'Tabela de Produção'!$L$4:$L$14</xm:f>
          </x14:formula1>
          <xm:sqref>F8:F999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0"/>
  <dimension ref="B1:R1000"/>
  <sheetViews>
    <sheetView showGridLines="0" view="pageBreakPreview" zoomScaleSheetLayoutView="100" workbookViewId="0">
      <pane ySplit="7" topLeftCell="A8" activePane="bottomLeft" state="frozen"/>
      <selection pane="bottomLeft" activeCell="F9" sqref="F9"/>
    </sheetView>
  </sheetViews>
  <sheetFormatPr defaultRowHeight="15.75" x14ac:dyDescent="0.25"/>
  <cols>
    <col min="1" max="1" width="2" style="1" customWidth="1"/>
    <col min="2" max="2" width="5.125" style="1" customWidth="1"/>
    <col min="3" max="3" width="6.125" style="1" customWidth="1"/>
    <col min="4" max="4" width="25.125" style="27" customWidth="1"/>
    <col min="5" max="5" width="15.625" style="27" customWidth="1"/>
    <col min="6" max="6" width="12.625" style="27" customWidth="1"/>
    <col min="7" max="7" width="7.625" style="5" customWidth="1"/>
    <col min="8" max="8" width="40.625" style="27" customWidth="1"/>
    <col min="9" max="9" width="6.5" style="27" customWidth="1"/>
    <col min="10" max="10" width="7" style="1" customWidth="1"/>
    <col min="11" max="11" width="8.875" style="1" customWidth="1"/>
    <col min="12" max="12" width="5.625" style="1" customWidth="1"/>
    <col min="13" max="13" width="12.5" style="42" bestFit="1" customWidth="1"/>
    <col min="14" max="14" width="12.125" style="1" customWidth="1"/>
    <col min="15" max="15" width="9" style="1" hidden="1" customWidth="1"/>
    <col min="16" max="16" width="11.625" style="1" hidden="1" customWidth="1"/>
    <col min="17" max="17" width="16.125" style="1" customWidth="1"/>
    <col min="18" max="16384" width="9" style="1"/>
  </cols>
  <sheetData>
    <row r="1" spans="2:18" ht="16.5" thickBot="1" x14ac:dyDescent="0.3">
      <c r="Q1" s="29" t="s">
        <v>197</v>
      </c>
      <c r="R1" s="30"/>
    </row>
    <row r="2" spans="2:18" x14ac:dyDescent="0.25">
      <c r="B2" s="179" t="str">
        <f>CONCATENATE("PRODUÇÃO OPERÁRIOS DO PERÍODO        -      ",Q1,)</f>
        <v>PRODUÇÃO OPERÁRIOS DO PERÍODO        -      TESTE 6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1"/>
      <c r="O2" s="11"/>
    </row>
    <row r="3" spans="2:18" x14ac:dyDescent="0.25">
      <c r="B3" s="182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4"/>
      <c r="O3" s="11"/>
    </row>
    <row r="4" spans="2:18" x14ac:dyDescent="0.25">
      <c r="B4" s="182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4"/>
      <c r="O4" s="11"/>
    </row>
    <row r="5" spans="2:18" ht="16.5" thickBot="1" x14ac:dyDescent="0.3">
      <c r="B5" s="185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7"/>
      <c r="O5" s="11"/>
    </row>
    <row r="6" spans="2:18" ht="32.25" thickBot="1" x14ac:dyDescent="0.3">
      <c r="B6" s="43"/>
      <c r="C6" s="188" t="s">
        <v>141</v>
      </c>
      <c r="D6" s="188"/>
      <c r="E6" s="189"/>
      <c r="F6" s="60"/>
      <c r="G6" s="190" t="s">
        <v>140</v>
      </c>
      <c r="H6" s="188"/>
      <c r="I6" s="188"/>
      <c r="J6" s="188"/>
      <c r="K6" s="188"/>
      <c r="L6" s="189"/>
      <c r="M6" s="44" t="s">
        <v>138</v>
      </c>
      <c r="N6" s="44" t="s">
        <v>139</v>
      </c>
      <c r="O6" s="11"/>
    </row>
    <row r="7" spans="2:18" s="5" customFormat="1" x14ac:dyDescent="0.25">
      <c r="B7" s="5" t="s">
        <v>103</v>
      </c>
      <c r="C7" s="5" t="s">
        <v>7</v>
      </c>
      <c r="D7" s="5" t="s">
        <v>8</v>
      </c>
      <c r="E7" s="5" t="s">
        <v>9</v>
      </c>
      <c r="F7" s="27" t="s">
        <v>150</v>
      </c>
      <c r="G7" s="5" t="s">
        <v>142</v>
      </c>
      <c r="H7" s="5" t="s">
        <v>140</v>
      </c>
      <c r="I7" s="5" t="s">
        <v>456</v>
      </c>
      <c r="J7" s="5" t="s">
        <v>100</v>
      </c>
      <c r="K7" s="5" t="s">
        <v>111</v>
      </c>
      <c r="L7" s="5" t="s">
        <v>104</v>
      </c>
      <c r="M7" s="5" t="s">
        <v>138</v>
      </c>
      <c r="N7" s="5" t="s">
        <v>105</v>
      </c>
      <c r="O7" s="5" t="s">
        <v>113</v>
      </c>
      <c r="P7" s="5" t="s">
        <v>117</v>
      </c>
    </row>
    <row r="8" spans="2:18" s="6" customFormat="1" ht="12.75" x14ac:dyDescent="0.2">
      <c r="B8" s="6" t="str">
        <f>IF(ACOMPANHAMENTO_06[[#This Row],[FUNCIONARIO]]="","",COUNTA($D$8:D8))</f>
        <v/>
      </c>
      <c r="C8" s="3"/>
      <c r="D8" s="26" t="str">
        <f>IFERROR(VLOOKUP(ACOMPANHAMENTO_06[[#This Row],[MAT]],FUNCIONARIOS[],3,FALSE),"")</f>
        <v/>
      </c>
      <c r="E8" s="26" t="str">
        <f>IFERROR(VLOOKUP(ACOMPANHAMENTO_06[[#This Row],[MAT]],FUNCIONARIOS[],4,FALSE),"")</f>
        <v/>
      </c>
      <c r="F8" s="8"/>
      <c r="G8" s="7"/>
      <c r="H8" s="28" t="str">
        <f>IFERROR(VLOOKUP(ACOMPANHAMENTO_06[[#This Row],[COD.S]],TABELA_PRODUÇÃO[[COD]:[SERVIÇOS]],3,FALSE),"")</f>
        <v/>
      </c>
      <c r="I8" s="28" t="str">
        <f>IFERROR(VLOOKUP(ACOMPANHAMENTO_06[[#This Row],[COD.S]],TABELA_PRODUÇÃO[[COD]:[UND.]],4,FALSE),"")</f>
        <v/>
      </c>
      <c r="J8" s="8"/>
      <c r="K8" s="58"/>
      <c r="L8" s="9"/>
      <c r="M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" s="6">
        <f>ACOMPANHAMENTO_06[[#This Row],[QUANT]]</f>
        <v>0</v>
      </c>
    </row>
    <row r="9" spans="2:18" s="6" customFormat="1" ht="12.75" x14ac:dyDescent="0.2">
      <c r="B9" s="6" t="str">
        <f>IF(ACOMPANHAMENTO_06[[#This Row],[FUNCIONARIO]]="","",COUNTA($D$8:D9))</f>
        <v/>
      </c>
      <c r="C9" s="3"/>
      <c r="D9" s="26" t="str">
        <f>IFERROR(VLOOKUP(ACOMPANHAMENTO_06[[#This Row],[MAT]],FUNCIONARIOS[],3,FALSE),"")</f>
        <v/>
      </c>
      <c r="E9" s="26" t="str">
        <f>IFERROR(VLOOKUP(ACOMPANHAMENTO_06[[#This Row],[MAT]],FUNCIONARIOS[],4,FALSE),"")</f>
        <v/>
      </c>
      <c r="F9" s="8"/>
      <c r="G9" s="7"/>
      <c r="H9" s="28" t="str">
        <f>IFERROR(VLOOKUP(ACOMPANHAMENTO_06[[#This Row],[COD.S]],TABELA_PRODUÇÃO[[COD]:[SERVIÇOS]],3,FALSE),"")</f>
        <v/>
      </c>
      <c r="I9" s="28" t="str">
        <f>IFERROR(VLOOKUP(ACOMPANHAMENTO_06[[#This Row],[COD.S]],TABELA_PRODUÇÃO[[COD]:[UND.]],4,FALSE),"")</f>
        <v/>
      </c>
      <c r="J9" s="8"/>
      <c r="K9" s="58"/>
      <c r="L9" s="9"/>
      <c r="M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" s="6">
        <f>ACOMPANHAMENTO_06[[#This Row],[QUANT]]</f>
        <v>0</v>
      </c>
    </row>
    <row r="10" spans="2:18" s="6" customFormat="1" ht="12.75" x14ac:dyDescent="0.2">
      <c r="B10" s="6" t="str">
        <f>IF(ACOMPANHAMENTO_06[[#This Row],[FUNCIONARIO]]="","",COUNTA($D$8:D10))</f>
        <v/>
      </c>
      <c r="C10" s="3"/>
      <c r="D10" s="26" t="str">
        <f>IFERROR(VLOOKUP(ACOMPANHAMENTO_06[[#This Row],[MAT]],FUNCIONARIOS[],3,FALSE),"")</f>
        <v/>
      </c>
      <c r="E10" s="26" t="str">
        <f>IFERROR(VLOOKUP(ACOMPANHAMENTO_06[[#This Row],[MAT]],FUNCIONARIOS[],4,FALSE),"")</f>
        <v/>
      </c>
      <c r="F10" s="8"/>
      <c r="G10" s="7"/>
      <c r="H10" s="28" t="str">
        <f>IFERROR(VLOOKUP(ACOMPANHAMENTO_06[[#This Row],[COD.S]],TABELA_PRODUÇÃO[[COD]:[SERVIÇOS]],3,FALSE),"")</f>
        <v/>
      </c>
      <c r="I10" s="28" t="str">
        <f>IFERROR(VLOOKUP(ACOMPANHAMENTO_06[[#This Row],[COD.S]],TABELA_PRODUÇÃO[[COD]:[UND.]],4,FALSE),"")</f>
        <v/>
      </c>
      <c r="J10" s="8"/>
      <c r="K10" s="58"/>
      <c r="L10" s="9"/>
      <c r="M1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0" s="6">
        <f>ACOMPANHAMENTO_06[[#This Row],[QUANT]]</f>
        <v>0</v>
      </c>
    </row>
    <row r="11" spans="2:18" s="6" customFormat="1" ht="12.75" x14ac:dyDescent="0.2">
      <c r="B11" s="6" t="str">
        <f>IF(ACOMPANHAMENTO_06[[#This Row],[FUNCIONARIO]]="","",COUNTA($D$8:D11))</f>
        <v/>
      </c>
      <c r="C11" s="3"/>
      <c r="D11" s="26" t="str">
        <f>IFERROR(VLOOKUP(ACOMPANHAMENTO_06[[#This Row],[MAT]],FUNCIONARIOS[],3,FALSE),"")</f>
        <v/>
      </c>
      <c r="E11" s="26" t="str">
        <f>IFERROR(VLOOKUP(ACOMPANHAMENTO_06[[#This Row],[MAT]],FUNCIONARIOS[],4,FALSE),"")</f>
        <v/>
      </c>
      <c r="F11" s="8"/>
      <c r="G11" s="7"/>
      <c r="H11" s="28" t="str">
        <f>IFERROR(VLOOKUP(ACOMPANHAMENTO_06[[#This Row],[COD.S]],TABELA_PRODUÇÃO[[COD]:[SERVIÇOS]],3,FALSE),"")</f>
        <v/>
      </c>
      <c r="I11" s="28" t="str">
        <f>IFERROR(VLOOKUP(ACOMPANHAMENTO_06[[#This Row],[COD.S]],TABELA_PRODUÇÃO[[COD]:[UND.]],4,FALSE),"")</f>
        <v/>
      </c>
      <c r="J11" s="8"/>
      <c r="K11" s="58"/>
      <c r="L11" s="9"/>
      <c r="M1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1" s="6">
        <f>ACOMPANHAMENTO_06[[#This Row],[QUANT]]</f>
        <v>0</v>
      </c>
    </row>
    <row r="12" spans="2:18" s="6" customFormat="1" ht="12.75" x14ac:dyDescent="0.2">
      <c r="B12" s="6" t="str">
        <f>IF(ACOMPANHAMENTO_06[[#This Row],[FUNCIONARIO]]="","",COUNTA($D$8:D12))</f>
        <v/>
      </c>
      <c r="C12" s="3"/>
      <c r="D12" s="26" t="str">
        <f>IFERROR(VLOOKUP(ACOMPANHAMENTO_06[[#This Row],[MAT]],FUNCIONARIOS[],3,FALSE),"")</f>
        <v/>
      </c>
      <c r="E12" s="26" t="str">
        <f>IFERROR(VLOOKUP(ACOMPANHAMENTO_06[[#This Row],[MAT]],FUNCIONARIOS[],4,FALSE),"")</f>
        <v/>
      </c>
      <c r="F12" s="8"/>
      <c r="G12" s="7"/>
      <c r="H12" s="28" t="str">
        <f>IFERROR(VLOOKUP(ACOMPANHAMENTO_06[[#This Row],[COD.S]],TABELA_PRODUÇÃO[[COD]:[SERVIÇOS]],3,FALSE),"")</f>
        <v/>
      </c>
      <c r="I12" s="28" t="str">
        <f>IFERROR(VLOOKUP(ACOMPANHAMENTO_06[[#This Row],[COD.S]],TABELA_PRODUÇÃO[[COD]:[UND.]],4,FALSE),"")</f>
        <v/>
      </c>
      <c r="J12" s="8"/>
      <c r="K12" s="58"/>
      <c r="L12" s="9"/>
      <c r="M1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2" s="6">
        <f>ACOMPANHAMENTO_06[[#This Row],[QUANT]]</f>
        <v>0</v>
      </c>
    </row>
    <row r="13" spans="2:18" s="6" customFormat="1" ht="12.75" x14ac:dyDescent="0.2">
      <c r="B13" s="6" t="str">
        <f>IF(ACOMPANHAMENTO_06[[#This Row],[FUNCIONARIO]]="","",COUNTA($D$8:D13))</f>
        <v/>
      </c>
      <c r="C13" s="3"/>
      <c r="D13" s="26" t="str">
        <f>IFERROR(VLOOKUP(ACOMPANHAMENTO_06[[#This Row],[MAT]],FUNCIONARIOS[],3,FALSE),"")</f>
        <v/>
      </c>
      <c r="E13" s="26" t="str">
        <f>IFERROR(VLOOKUP(ACOMPANHAMENTO_06[[#This Row],[MAT]],FUNCIONARIOS[],4,FALSE),"")</f>
        <v/>
      </c>
      <c r="F13" s="8"/>
      <c r="G13" s="7"/>
      <c r="H13" s="28" t="str">
        <f>IFERROR(VLOOKUP(ACOMPANHAMENTO_06[[#This Row],[COD.S]],TABELA_PRODUÇÃO[[COD]:[SERVIÇOS]],3,FALSE),"")</f>
        <v/>
      </c>
      <c r="I13" s="28" t="str">
        <f>IFERROR(VLOOKUP(ACOMPANHAMENTO_06[[#This Row],[COD.S]],TABELA_PRODUÇÃO[[COD]:[UND.]],4,FALSE),"")</f>
        <v/>
      </c>
      <c r="J13" s="8"/>
      <c r="K13" s="58"/>
      <c r="L13" s="9"/>
      <c r="M1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3" s="6">
        <f>ACOMPANHAMENTO_06[[#This Row],[QUANT]]</f>
        <v>0</v>
      </c>
    </row>
    <row r="14" spans="2:18" s="6" customFormat="1" ht="12.75" x14ac:dyDescent="0.2">
      <c r="B14" s="6" t="str">
        <f>IF(ACOMPANHAMENTO_06[[#This Row],[FUNCIONARIO]]="","",COUNTA($D$8:D14))</f>
        <v/>
      </c>
      <c r="C14" s="3"/>
      <c r="D14" s="26" t="str">
        <f>IFERROR(VLOOKUP(ACOMPANHAMENTO_06[[#This Row],[MAT]],FUNCIONARIOS[],3,FALSE),"")</f>
        <v/>
      </c>
      <c r="E14" s="26" t="str">
        <f>IFERROR(VLOOKUP(ACOMPANHAMENTO_06[[#This Row],[MAT]],FUNCIONARIOS[],4,FALSE),"")</f>
        <v/>
      </c>
      <c r="F14" s="8"/>
      <c r="G14" s="7"/>
      <c r="H14" s="28" t="str">
        <f>IFERROR(VLOOKUP(ACOMPANHAMENTO_06[[#This Row],[COD.S]],TABELA_PRODUÇÃO[[COD]:[SERVIÇOS]],3,FALSE),"")</f>
        <v/>
      </c>
      <c r="I14" s="28" t="str">
        <f>IFERROR(VLOOKUP(ACOMPANHAMENTO_06[[#This Row],[COD.S]],TABELA_PRODUÇÃO[[COD]:[UND.]],4,FALSE),"")</f>
        <v/>
      </c>
      <c r="J14" s="8"/>
      <c r="K14" s="58"/>
      <c r="L14" s="9"/>
      <c r="M1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4" s="6">
        <f>ACOMPANHAMENTO_06[[#This Row],[QUANT]]</f>
        <v>0</v>
      </c>
    </row>
    <row r="15" spans="2:18" s="6" customFormat="1" ht="12.75" x14ac:dyDescent="0.2">
      <c r="B15" s="6" t="str">
        <f>IF(ACOMPANHAMENTO_06[[#This Row],[FUNCIONARIO]]="","",COUNTA($D$8:D15))</f>
        <v/>
      </c>
      <c r="C15" s="3"/>
      <c r="D15" s="26" t="str">
        <f>IFERROR(VLOOKUP(ACOMPANHAMENTO_06[[#This Row],[MAT]],FUNCIONARIOS[],3,FALSE),"")</f>
        <v/>
      </c>
      <c r="E15" s="26" t="str">
        <f>IFERROR(VLOOKUP(ACOMPANHAMENTO_06[[#This Row],[MAT]],FUNCIONARIOS[],4,FALSE),"")</f>
        <v/>
      </c>
      <c r="F15" s="8"/>
      <c r="G15" s="7"/>
      <c r="H15" s="28" t="str">
        <f>IFERROR(VLOOKUP(ACOMPANHAMENTO_06[[#This Row],[COD.S]],TABELA_PRODUÇÃO[[COD]:[SERVIÇOS]],3,FALSE),"")</f>
        <v/>
      </c>
      <c r="I15" s="28" t="str">
        <f>IFERROR(VLOOKUP(ACOMPANHAMENTO_06[[#This Row],[COD.S]],TABELA_PRODUÇÃO[[COD]:[UND.]],4,FALSE),"")</f>
        <v/>
      </c>
      <c r="J15" s="8"/>
      <c r="K15" s="58"/>
      <c r="L15" s="9"/>
      <c r="M1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5" s="6">
        <f>ACOMPANHAMENTO_06[[#This Row],[QUANT]]</f>
        <v>0</v>
      </c>
    </row>
    <row r="16" spans="2:18" s="6" customFormat="1" ht="12.75" x14ac:dyDescent="0.2">
      <c r="B16" s="6" t="str">
        <f>IF(ACOMPANHAMENTO_06[[#This Row],[FUNCIONARIO]]="","",COUNTA($D$8:D16))</f>
        <v/>
      </c>
      <c r="C16" s="3"/>
      <c r="D16" s="26" t="str">
        <f>IFERROR(VLOOKUP(ACOMPANHAMENTO_06[[#This Row],[MAT]],FUNCIONARIOS[],3,FALSE),"")</f>
        <v/>
      </c>
      <c r="E16" s="26" t="str">
        <f>IFERROR(VLOOKUP(ACOMPANHAMENTO_06[[#This Row],[MAT]],FUNCIONARIOS[],4,FALSE),"")</f>
        <v/>
      </c>
      <c r="F16" s="8"/>
      <c r="G16" s="7"/>
      <c r="H16" s="28" t="str">
        <f>IFERROR(VLOOKUP(ACOMPANHAMENTO_06[[#This Row],[COD.S]],TABELA_PRODUÇÃO[[COD]:[SERVIÇOS]],3,FALSE),"")</f>
        <v/>
      </c>
      <c r="I16" s="28" t="str">
        <f>IFERROR(VLOOKUP(ACOMPANHAMENTO_06[[#This Row],[COD.S]],TABELA_PRODUÇÃO[[COD]:[UND.]],4,FALSE),"")</f>
        <v/>
      </c>
      <c r="J16" s="8"/>
      <c r="K16" s="58"/>
      <c r="L16" s="9"/>
      <c r="M1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6" s="6">
        <f>ACOMPANHAMENTO_06[[#This Row],[QUANT]]</f>
        <v>0</v>
      </c>
    </row>
    <row r="17" spans="2:16" s="6" customFormat="1" ht="12.75" x14ac:dyDescent="0.2">
      <c r="B17" s="6" t="str">
        <f>IF(ACOMPANHAMENTO_06[[#This Row],[FUNCIONARIO]]="","",COUNTA($D$8:D17))</f>
        <v/>
      </c>
      <c r="C17" s="3"/>
      <c r="D17" s="26" t="str">
        <f>IFERROR(VLOOKUP(ACOMPANHAMENTO_06[[#This Row],[MAT]],FUNCIONARIOS[],3,FALSE),"")</f>
        <v/>
      </c>
      <c r="E17" s="26" t="str">
        <f>IFERROR(VLOOKUP(ACOMPANHAMENTO_06[[#This Row],[MAT]],FUNCIONARIOS[],4,FALSE),"")</f>
        <v/>
      </c>
      <c r="F17" s="8"/>
      <c r="G17" s="7"/>
      <c r="H17" s="28" t="str">
        <f>IFERROR(VLOOKUP(ACOMPANHAMENTO_06[[#This Row],[COD.S]],TABELA_PRODUÇÃO[[COD]:[SERVIÇOS]],3,FALSE),"")</f>
        <v/>
      </c>
      <c r="I17" s="28" t="str">
        <f>IFERROR(VLOOKUP(ACOMPANHAMENTO_06[[#This Row],[COD.S]],TABELA_PRODUÇÃO[[COD]:[UND.]],4,FALSE),"")</f>
        <v/>
      </c>
      <c r="J17" s="8"/>
      <c r="K17" s="58"/>
      <c r="L17" s="9"/>
      <c r="M1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7" s="6">
        <f>ACOMPANHAMENTO_06[[#This Row],[QUANT]]</f>
        <v>0</v>
      </c>
    </row>
    <row r="18" spans="2:16" s="6" customFormat="1" ht="12.75" x14ac:dyDescent="0.2">
      <c r="B18" s="6" t="str">
        <f>IF(ACOMPANHAMENTO_06[[#This Row],[FUNCIONARIO]]="","",COUNTA($D$8:D18))</f>
        <v/>
      </c>
      <c r="C18" s="3"/>
      <c r="D18" s="26" t="str">
        <f>IFERROR(VLOOKUP(ACOMPANHAMENTO_06[[#This Row],[MAT]],FUNCIONARIOS[],3,FALSE),"")</f>
        <v/>
      </c>
      <c r="E18" s="26" t="str">
        <f>IFERROR(VLOOKUP(ACOMPANHAMENTO_06[[#This Row],[MAT]],FUNCIONARIOS[],4,FALSE),"")</f>
        <v/>
      </c>
      <c r="F18" s="8"/>
      <c r="G18" s="7"/>
      <c r="H18" s="28" t="str">
        <f>IFERROR(VLOOKUP(ACOMPANHAMENTO_06[[#This Row],[COD.S]],TABELA_PRODUÇÃO[[COD]:[SERVIÇOS]],3,FALSE),"")</f>
        <v/>
      </c>
      <c r="I18" s="28" t="str">
        <f>IFERROR(VLOOKUP(ACOMPANHAMENTO_06[[#This Row],[COD.S]],TABELA_PRODUÇÃO[[COD]:[UND.]],4,FALSE),"")</f>
        <v/>
      </c>
      <c r="J18" s="8"/>
      <c r="K18" s="58"/>
      <c r="L18" s="9"/>
      <c r="M1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8" s="6">
        <f>ACOMPANHAMENTO_06[[#This Row],[QUANT]]</f>
        <v>0</v>
      </c>
    </row>
    <row r="19" spans="2:16" s="6" customFormat="1" ht="12.75" x14ac:dyDescent="0.2">
      <c r="B19" s="6" t="str">
        <f>IF(ACOMPANHAMENTO_06[[#This Row],[FUNCIONARIO]]="","",COUNTA($D$8:D19))</f>
        <v/>
      </c>
      <c r="C19" s="3"/>
      <c r="D19" s="26" t="str">
        <f>IFERROR(VLOOKUP(ACOMPANHAMENTO_06[[#This Row],[MAT]],FUNCIONARIOS[],3,FALSE),"")</f>
        <v/>
      </c>
      <c r="E19" s="26" t="str">
        <f>IFERROR(VLOOKUP(ACOMPANHAMENTO_06[[#This Row],[MAT]],FUNCIONARIOS[],4,FALSE),"")</f>
        <v/>
      </c>
      <c r="F19" s="8"/>
      <c r="G19" s="7"/>
      <c r="H19" s="28" t="str">
        <f>IFERROR(VLOOKUP(ACOMPANHAMENTO_06[[#This Row],[COD.S]],TABELA_PRODUÇÃO[[COD]:[SERVIÇOS]],3,FALSE),"")</f>
        <v/>
      </c>
      <c r="I19" s="28" t="str">
        <f>IFERROR(VLOOKUP(ACOMPANHAMENTO_06[[#This Row],[COD.S]],TABELA_PRODUÇÃO[[COD]:[UND.]],4,FALSE),"")</f>
        <v/>
      </c>
      <c r="J19" s="8"/>
      <c r="K19" s="58"/>
      <c r="L19" s="9"/>
      <c r="M1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9" s="6">
        <f>ACOMPANHAMENTO_06[[#This Row],[QUANT]]</f>
        <v>0</v>
      </c>
    </row>
    <row r="20" spans="2:16" s="6" customFormat="1" ht="12.75" x14ac:dyDescent="0.2">
      <c r="B20" s="6" t="str">
        <f>IF(ACOMPANHAMENTO_06[[#This Row],[FUNCIONARIO]]="","",COUNTA($D$8:D20))</f>
        <v/>
      </c>
      <c r="C20" s="3"/>
      <c r="D20" s="26" t="str">
        <f>IFERROR(VLOOKUP(ACOMPANHAMENTO_06[[#This Row],[MAT]],FUNCIONARIOS[],3,FALSE),"")</f>
        <v/>
      </c>
      <c r="E20" s="26" t="str">
        <f>IFERROR(VLOOKUP(ACOMPANHAMENTO_06[[#This Row],[MAT]],FUNCIONARIOS[],4,FALSE),"")</f>
        <v/>
      </c>
      <c r="F20" s="8"/>
      <c r="G20" s="7"/>
      <c r="H20" s="28" t="str">
        <f>IFERROR(VLOOKUP(ACOMPANHAMENTO_06[[#This Row],[COD.S]],TABELA_PRODUÇÃO[[COD]:[SERVIÇOS]],3,FALSE),"")</f>
        <v/>
      </c>
      <c r="I20" s="28" t="str">
        <f>IFERROR(VLOOKUP(ACOMPANHAMENTO_06[[#This Row],[COD.S]],TABELA_PRODUÇÃO[[COD]:[UND.]],4,FALSE),"")</f>
        <v/>
      </c>
      <c r="J20" s="8"/>
      <c r="K20" s="58"/>
      <c r="L20" s="9"/>
      <c r="M2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0" s="6">
        <f>ACOMPANHAMENTO_06[[#This Row],[QUANT]]</f>
        <v>0</v>
      </c>
    </row>
    <row r="21" spans="2:16" s="6" customFormat="1" ht="12.75" x14ac:dyDescent="0.2">
      <c r="B21" s="6" t="str">
        <f>IF(ACOMPANHAMENTO_06[[#This Row],[FUNCIONARIO]]="","",COUNTA($D$8:D21))</f>
        <v/>
      </c>
      <c r="C21" s="3"/>
      <c r="D21" s="26" t="str">
        <f>IFERROR(VLOOKUP(ACOMPANHAMENTO_06[[#This Row],[MAT]],FUNCIONARIOS[],3,FALSE),"")</f>
        <v/>
      </c>
      <c r="E21" s="26" t="str">
        <f>IFERROR(VLOOKUP(ACOMPANHAMENTO_06[[#This Row],[MAT]],FUNCIONARIOS[],4,FALSE),"")</f>
        <v/>
      </c>
      <c r="F21" s="8"/>
      <c r="G21" s="7"/>
      <c r="H21" s="28" t="str">
        <f>IFERROR(VLOOKUP(ACOMPANHAMENTO_06[[#This Row],[COD.S]],TABELA_PRODUÇÃO[[COD]:[SERVIÇOS]],3,FALSE),"")</f>
        <v/>
      </c>
      <c r="I21" s="28" t="str">
        <f>IFERROR(VLOOKUP(ACOMPANHAMENTO_06[[#This Row],[COD.S]],TABELA_PRODUÇÃO[[COD]:[UND.]],4,FALSE),"")</f>
        <v/>
      </c>
      <c r="J21" s="8"/>
      <c r="K21" s="58"/>
      <c r="L21" s="9"/>
      <c r="M2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1" s="6">
        <f>ACOMPANHAMENTO_06[[#This Row],[QUANT]]</f>
        <v>0</v>
      </c>
    </row>
    <row r="22" spans="2:16" s="6" customFormat="1" ht="12.75" x14ac:dyDescent="0.2">
      <c r="B22" s="6" t="str">
        <f>IF(ACOMPANHAMENTO_06[[#This Row],[FUNCIONARIO]]="","",COUNTA($D$8:D22))</f>
        <v/>
      </c>
      <c r="C22" s="3"/>
      <c r="D22" s="26" t="str">
        <f>IFERROR(VLOOKUP(ACOMPANHAMENTO_06[[#This Row],[MAT]],FUNCIONARIOS[],3,FALSE),"")</f>
        <v/>
      </c>
      <c r="E22" s="26" t="str">
        <f>IFERROR(VLOOKUP(ACOMPANHAMENTO_06[[#This Row],[MAT]],FUNCIONARIOS[],4,FALSE),"")</f>
        <v/>
      </c>
      <c r="F22" s="8"/>
      <c r="G22" s="7"/>
      <c r="H22" s="28" t="str">
        <f>IFERROR(VLOOKUP(ACOMPANHAMENTO_06[[#This Row],[COD.S]],TABELA_PRODUÇÃO[[COD]:[SERVIÇOS]],3,FALSE),"")</f>
        <v/>
      </c>
      <c r="I22" s="28" t="str">
        <f>IFERROR(VLOOKUP(ACOMPANHAMENTO_06[[#This Row],[COD.S]],TABELA_PRODUÇÃO[[COD]:[UND.]],4,FALSE),"")</f>
        <v/>
      </c>
      <c r="J22" s="8"/>
      <c r="K22" s="58"/>
      <c r="L22" s="9"/>
      <c r="M2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2" s="6">
        <f>ACOMPANHAMENTO_06[[#This Row],[QUANT]]</f>
        <v>0</v>
      </c>
    </row>
    <row r="23" spans="2:16" s="6" customFormat="1" ht="12.75" x14ac:dyDescent="0.2">
      <c r="B23" s="6" t="str">
        <f>IF(ACOMPANHAMENTO_06[[#This Row],[FUNCIONARIO]]="","",COUNTA($D$8:D23))</f>
        <v/>
      </c>
      <c r="C23" s="3"/>
      <c r="D23" s="26" t="str">
        <f>IFERROR(VLOOKUP(ACOMPANHAMENTO_06[[#This Row],[MAT]],FUNCIONARIOS[],3,FALSE),"")</f>
        <v/>
      </c>
      <c r="E23" s="26" t="str">
        <f>IFERROR(VLOOKUP(ACOMPANHAMENTO_06[[#This Row],[MAT]],FUNCIONARIOS[],4,FALSE),"")</f>
        <v/>
      </c>
      <c r="F23" s="8"/>
      <c r="G23" s="7"/>
      <c r="H23" s="28" t="str">
        <f>IFERROR(VLOOKUP(ACOMPANHAMENTO_06[[#This Row],[COD.S]],TABELA_PRODUÇÃO[[COD]:[SERVIÇOS]],3,FALSE),"")</f>
        <v/>
      </c>
      <c r="I23" s="28" t="str">
        <f>IFERROR(VLOOKUP(ACOMPANHAMENTO_06[[#This Row],[COD.S]],TABELA_PRODUÇÃO[[COD]:[UND.]],4,FALSE),"")</f>
        <v/>
      </c>
      <c r="J23" s="8"/>
      <c r="K23" s="58"/>
      <c r="L23" s="9"/>
      <c r="M2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3" s="6">
        <f>ACOMPANHAMENTO_06[[#This Row],[QUANT]]</f>
        <v>0</v>
      </c>
    </row>
    <row r="24" spans="2:16" s="6" customFormat="1" ht="12.75" x14ac:dyDescent="0.2">
      <c r="B24" s="6" t="str">
        <f>IF(ACOMPANHAMENTO_06[[#This Row],[FUNCIONARIO]]="","",COUNTA($D$8:D24))</f>
        <v/>
      </c>
      <c r="C24" s="3"/>
      <c r="D24" s="26" t="str">
        <f>IFERROR(VLOOKUP(ACOMPANHAMENTO_06[[#This Row],[MAT]],FUNCIONARIOS[],3,FALSE),"")</f>
        <v/>
      </c>
      <c r="E24" s="26" t="str">
        <f>IFERROR(VLOOKUP(ACOMPANHAMENTO_06[[#This Row],[MAT]],FUNCIONARIOS[],4,FALSE),"")</f>
        <v/>
      </c>
      <c r="F24" s="8"/>
      <c r="G24" s="7"/>
      <c r="H24" s="28" t="str">
        <f>IFERROR(VLOOKUP(ACOMPANHAMENTO_06[[#This Row],[COD.S]],TABELA_PRODUÇÃO[[COD]:[SERVIÇOS]],3,FALSE),"")</f>
        <v/>
      </c>
      <c r="I24" s="28" t="str">
        <f>IFERROR(VLOOKUP(ACOMPANHAMENTO_06[[#This Row],[COD.S]],TABELA_PRODUÇÃO[[COD]:[UND.]],4,FALSE),"")</f>
        <v/>
      </c>
      <c r="J24" s="8"/>
      <c r="K24" s="58"/>
      <c r="L24" s="9"/>
      <c r="M2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4" s="6">
        <f>ACOMPANHAMENTO_06[[#This Row],[QUANT]]</f>
        <v>0</v>
      </c>
    </row>
    <row r="25" spans="2:16" s="6" customFormat="1" ht="12.75" x14ac:dyDescent="0.2">
      <c r="B25" s="6" t="str">
        <f>IF(ACOMPANHAMENTO_06[[#This Row],[FUNCIONARIO]]="","",COUNTA($D$8:D25))</f>
        <v/>
      </c>
      <c r="C25" s="3"/>
      <c r="D25" s="26" t="str">
        <f>IFERROR(VLOOKUP(ACOMPANHAMENTO_06[[#This Row],[MAT]],FUNCIONARIOS[],3,FALSE),"")</f>
        <v/>
      </c>
      <c r="E25" s="26" t="str">
        <f>IFERROR(VLOOKUP(ACOMPANHAMENTO_06[[#This Row],[MAT]],FUNCIONARIOS[],4,FALSE),"")</f>
        <v/>
      </c>
      <c r="F25" s="8"/>
      <c r="G25" s="7"/>
      <c r="H25" s="28" t="str">
        <f>IFERROR(VLOOKUP(ACOMPANHAMENTO_06[[#This Row],[COD.S]],TABELA_PRODUÇÃO[[COD]:[SERVIÇOS]],3,FALSE),"")</f>
        <v/>
      </c>
      <c r="I25" s="28" t="str">
        <f>IFERROR(VLOOKUP(ACOMPANHAMENTO_06[[#This Row],[COD.S]],TABELA_PRODUÇÃO[[COD]:[UND.]],4,FALSE),"")</f>
        <v/>
      </c>
      <c r="J25" s="8"/>
      <c r="K25" s="58"/>
      <c r="L25" s="9"/>
      <c r="M2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5" s="6">
        <f>ACOMPANHAMENTO_06[[#This Row],[QUANT]]</f>
        <v>0</v>
      </c>
    </row>
    <row r="26" spans="2:16" s="6" customFormat="1" ht="12.75" x14ac:dyDescent="0.2">
      <c r="B26" s="6" t="str">
        <f>IF(ACOMPANHAMENTO_06[[#This Row],[FUNCIONARIO]]="","",COUNTA($D$8:D26))</f>
        <v/>
      </c>
      <c r="C26" s="3"/>
      <c r="D26" s="26" t="str">
        <f>IFERROR(VLOOKUP(ACOMPANHAMENTO_06[[#This Row],[MAT]],FUNCIONARIOS[],3,FALSE),"")</f>
        <v/>
      </c>
      <c r="E26" s="26" t="str">
        <f>IFERROR(VLOOKUP(ACOMPANHAMENTO_06[[#This Row],[MAT]],FUNCIONARIOS[],4,FALSE),"")</f>
        <v/>
      </c>
      <c r="F26" s="8"/>
      <c r="G26" s="7"/>
      <c r="H26" s="28" t="str">
        <f>IFERROR(VLOOKUP(ACOMPANHAMENTO_06[[#This Row],[COD.S]],TABELA_PRODUÇÃO[[COD]:[SERVIÇOS]],3,FALSE),"")</f>
        <v/>
      </c>
      <c r="I26" s="28" t="str">
        <f>IFERROR(VLOOKUP(ACOMPANHAMENTO_06[[#This Row],[COD.S]],TABELA_PRODUÇÃO[[COD]:[UND.]],4,FALSE),"")</f>
        <v/>
      </c>
      <c r="J26" s="8"/>
      <c r="K26" s="58"/>
      <c r="L26" s="9"/>
      <c r="M2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6" s="6">
        <f>ACOMPANHAMENTO_06[[#This Row],[QUANT]]</f>
        <v>0</v>
      </c>
    </row>
    <row r="27" spans="2:16" s="6" customFormat="1" ht="12.75" x14ac:dyDescent="0.2">
      <c r="B27" s="6" t="str">
        <f>IF(ACOMPANHAMENTO_06[[#This Row],[FUNCIONARIO]]="","",COUNTA($D$8:D27))</f>
        <v/>
      </c>
      <c r="C27" s="3"/>
      <c r="D27" s="26" t="str">
        <f>IFERROR(VLOOKUP(ACOMPANHAMENTO_06[[#This Row],[MAT]],FUNCIONARIOS[],3,FALSE),"")</f>
        <v/>
      </c>
      <c r="E27" s="26" t="str">
        <f>IFERROR(VLOOKUP(ACOMPANHAMENTO_06[[#This Row],[MAT]],FUNCIONARIOS[],4,FALSE),"")</f>
        <v/>
      </c>
      <c r="F27" s="8"/>
      <c r="G27" s="7"/>
      <c r="H27" s="28" t="str">
        <f>IFERROR(VLOOKUP(ACOMPANHAMENTO_06[[#This Row],[COD.S]],TABELA_PRODUÇÃO[[COD]:[SERVIÇOS]],3,FALSE),"")</f>
        <v/>
      </c>
      <c r="I27" s="28" t="str">
        <f>IFERROR(VLOOKUP(ACOMPANHAMENTO_06[[#This Row],[COD.S]],TABELA_PRODUÇÃO[[COD]:[UND.]],4,FALSE),"")</f>
        <v/>
      </c>
      <c r="J27" s="8"/>
      <c r="K27" s="58"/>
      <c r="L27" s="9"/>
      <c r="M2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7" s="6">
        <f>ACOMPANHAMENTO_06[[#This Row],[QUANT]]</f>
        <v>0</v>
      </c>
    </row>
    <row r="28" spans="2:16" s="6" customFormat="1" ht="12.75" x14ac:dyDescent="0.2">
      <c r="B28" s="6" t="str">
        <f>IF(ACOMPANHAMENTO_06[[#This Row],[FUNCIONARIO]]="","",COUNTA($D$8:D28))</f>
        <v/>
      </c>
      <c r="C28" s="3"/>
      <c r="D28" s="26" t="str">
        <f>IFERROR(VLOOKUP(ACOMPANHAMENTO_06[[#This Row],[MAT]],FUNCIONARIOS[],3,FALSE),"")</f>
        <v/>
      </c>
      <c r="E28" s="26" t="str">
        <f>IFERROR(VLOOKUP(ACOMPANHAMENTO_06[[#This Row],[MAT]],FUNCIONARIOS[],4,FALSE),"")</f>
        <v/>
      </c>
      <c r="F28" s="8"/>
      <c r="G28" s="7"/>
      <c r="H28" s="28" t="str">
        <f>IFERROR(VLOOKUP(ACOMPANHAMENTO_06[[#This Row],[COD.S]],TABELA_PRODUÇÃO[[COD]:[SERVIÇOS]],3,FALSE),"")</f>
        <v/>
      </c>
      <c r="I28" s="28" t="str">
        <f>IFERROR(VLOOKUP(ACOMPANHAMENTO_06[[#This Row],[COD.S]],TABELA_PRODUÇÃO[[COD]:[UND.]],4,FALSE),"")</f>
        <v/>
      </c>
      <c r="J28" s="8"/>
      <c r="K28" s="58"/>
      <c r="L28" s="9"/>
      <c r="M2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8" s="6">
        <f>ACOMPANHAMENTO_06[[#This Row],[QUANT]]</f>
        <v>0</v>
      </c>
    </row>
    <row r="29" spans="2:16" s="6" customFormat="1" ht="12.75" x14ac:dyDescent="0.2">
      <c r="B29" s="6" t="str">
        <f>IF(ACOMPANHAMENTO_06[[#This Row],[FUNCIONARIO]]="","",COUNTA($D$8:D29))</f>
        <v/>
      </c>
      <c r="C29" s="3"/>
      <c r="D29" s="26" t="str">
        <f>IFERROR(VLOOKUP(ACOMPANHAMENTO_06[[#This Row],[MAT]],FUNCIONARIOS[],3,FALSE),"")</f>
        <v/>
      </c>
      <c r="E29" s="26" t="str">
        <f>IFERROR(VLOOKUP(ACOMPANHAMENTO_06[[#This Row],[MAT]],FUNCIONARIOS[],4,FALSE),"")</f>
        <v/>
      </c>
      <c r="F29" s="8"/>
      <c r="G29" s="7"/>
      <c r="H29" s="28" t="str">
        <f>IFERROR(VLOOKUP(ACOMPANHAMENTO_06[[#This Row],[COD.S]],TABELA_PRODUÇÃO[[COD]:[SERVIÇOS]],3,FALSE),"")</f>
        <v/>
      </c>
      <c r="I29" s="28" t="str">
        <f>IFERROR(VLOOKUP(ACOMPANHAMENTO_06[[#This Row],[COD.S]],TABELA_PRODUÇÃO[[COD]:[UND.]],4,FALSE),"")</f>
        <v/>
      </c>
      <c r="J29" s="8"/>
      <c r="K29" s="58"/>
      <c r="L29" s="9"/>
      <c r="M2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9" s="6">
        <f>ACOMPANHAMENTO_06[[#This Row],[QUANT]]</f>
        <v>0</v>
      </c>
    </row>
    <row r="30" spans="2:16" s="6" customFormat="1" ht="12.75" x14ac:dyDescent="0.2">
      <c r="B30" s="6" t="str">
        <f>IF(ACOMPANHAMENTO_06[[#This Row],[FUNCIONARIO]]="","",COUNTA($D$8:D30))</f>
        <v/>
      </c>
      <c r="C30" s="3"/>
      <c r="D30" s="26" t="str">
        <f>IFERROR(VLOOKUP(ACOMPANHAMENTO_06[[#This Row],[MAT]],FUNCIONARIOS[],3,FALSE),"")</f>
        <v/>
      </c>
      <c r="E30" s="26" t="str">
        <f>IFERROR(VLOOKUP(ACOMPANHAMENTO_06[[#This Row],[MAT]],FUNCIONARIOS[],4,FALSE),"")</f>
        <v/>
      </c>
      <c r="F30" s="8"/>
      <c r="G30" s="7"/>
      <c r="H30" s="28" t="str">
        <f>IFERROR(VLOOKUP(ACOMPANHAMENTO_06[[#This Row],[COD.S]],TABELA_PRODUÇÃO[[COD]:[SERVIÇOS]],3,FALSE),"")</f>
        <v/>
      </c>
      <c r="I30" s="28" t="str">
        <f>IFERROR(VLOOKUP(ACOMPANHAMENTO_06[[#This Row],[COD.S]],TABELA_PRODUÇÃO[[COD]:[UND.]],4,FALSE),"")</f>
        <v/>
      </c>
      <c r="J30" s="8"/>
      <c r="K30" s="58"/>
      <c r="L30" s="9"/>
      <c r="M3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0" s="6">
        <f>ACOMPANHAMENTO_06[[#This Row],[QUANT]]</f>
        <v>0</v>
      </c>
    </row>
    <row r="31" spans="2:16" s="6" customFormat="1" ht="12.75" x14ac:dyDescent="0.2">
      <c r="B31" s="6" t="str">
        <f>IF(ACOMPANHAMENTO_06[[#This Row],[FUNCIONARIO]]="","",COUNTA($D$8:D31))</f>
        <v/>
      </c>
      <c r="C31" s="3"/>
      <c r="D31" s="26" t="str">
        <f>IFERROR(VLOOKUP(ACOMPANHAMENTO_06[[#This Row],[MAT]],FUNCIONARIOS[],3,FALSE),"")</f>
        <v/>
      </c>
      <c r="E31" s="26" t="str">
        <f>IFERROR(VLOOKUP(ACOMPANHAMENTO_06[[#This Row],[MAT]],FUNCIONARIOS[],4,FALSE),"")</f>
        <v/>
      </c>
      <c r="F31" s="8"/>
      <c r="G31" s="7"/>
      <c r="H31" s="28" t="str">
        <f>IFERROR(VLOOKUP(ACOMPANHAMENTO_06[[#This Row],[COD.S]],TABELA_PRODUÇÃO[[COD]:[SERVIÇOS]],3,FALSE),"")</f>
        <v/>
      </c>
      <c r="I31" s="28" t="str">
        <f>IFERROR(VLOOKUP(ACOMPANHAMENTO_06[[#This Row],[COD.S]],TABELA_PRODUÇÃO[[COD]:[UND.]],4,FALSE),"")</f>
        <v/>
      </c>
      <c r="J31" s="8"/>
      <c r="K31" s="58"/>
      <c r="L31" s="9"/>
      <c r="M3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1" s="6">
        <f>ACOMPANHAMENTO_06[[#This Row],[QUANT]]</f>
        <v>0</v>
      </c>
    </row>
    <row r="32" spans="2:16" s="6" customFormat="1" ht="12.75" x14ac:dyDescent="0.2">
      <c r="B32" s="6" t="str">
        <f>IF(ACOMPANHAMENTO_06[[#This Row],[FUNCIONARIO]]="","",COUNTA($D$8:D32))</f>
        <v/>
      </c>
      <c r="C32" s="3"/>
      <c r="D32" s="26" t="str">
        <f>IFERROR(VLOOKUP(ACOMPANHAMENTO_06[[#This Row],[MAT]],FUNCIONARIOS[],3,FALSE),"")</f>
        <v/>
      </c>
      <c r="E32" s="26" t="str">
        <f>IFERROR(VLOOKUP(ACOMPANHAMENTO_06[[#This Row],[MAT]],FUNCIONARIOS[],4,FALSE),"")</f>
        <v/>
      </c>
      <c r="F32" s="8"/>
      <c r="G32" s="7"/>
      <c r="H32" s="28" t="str">
        <f>IFERROR(VLOOKUP(ACOMPANHAMENTO_06[[#This Row],[COD.S]],TABELA_PRODUÇÃO[[COD]:[SERVIÇOS]],3,FALSE),"")</f>
        <v/>
      </c>
      <c r="I32" s="28" t="str">
        <f>IFERROR(VLOOKUP(ACOMPANHAMENTO_06[[#This Row],[COD.S]],TABELA_PRODUÇÃO[[COD]:[UND.]],4,FALSE),"")</f>
        <v/>
      </c>
      <c r="J32" s="8"/>
      <c r="K32" s="58"/>
      <c r="L32" s="9"/>
      <c r="M3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2" s="6">
        <f>ACOMPANHAMENTO_06[[#This Row],[QUANT]]</f>
        <v>0</v>
      </c>
    </row>
    <row r="33" spans="2:16" s="6" customFormat="1" ht="12.75" x14ac:dyDescent="0.2">
      <c r="B33" s="6" t="str">
        <f>IF(ACOMPANHAMENTO_06[[#This Row],[FUNCIONARIO]]="","",COUNTA($D$8:D33))</f>
        <v/>
      </c>
      <c r="C33" s="3"/>
      <c r="D33" s="26" t="str">
        <f>IFERROR(VLOOKUP(ACOMPANHAMENTO_06[[#This Row],[MAT]],FUNCIONARIOS[],3,FALSE),"")</f>
        <v/>
      </c>
      <c r="E33" s="26" t="str">
        <f>IFERROR(VLOOKUP(ACOMPANHAMENTO_06[[#This Row],[MAT]],FUNCIONARIOS[],4,FALSE),"")</f>
        <v/>
      </c>
      <c r="F33" s="8"/>
      <c r="G33" s="7"/>
      <c r="H33" s="28" t="str">
        <f>IFERROR(VLOOKUP(ACOMPANHAMENTO_06[[#This Row],[COD.S]],TABELA_PRODUÇÃO[[COD]:[SERVIÇOS]],3,FALSE),"")</f>
        <v/>
      </c>
      <c r="I33" s="28" t="str">
        <f>IFERROR(VLOOKUP(ACOMPANHAMENTO_06[[#This Row],[COD.S]],TABELA_PRODUÇÃO[[COD]:[UND.]],4,FALSE),"")</f>
        <v/>
      </c>
      <c r="J33" s="8"/>
      <c r="K33" s="58"/>
      <c r="L33" s="9"/>
      <c r="M3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3" s="6">
        <f>ACOMPANHAMENTO_06[[#This Row],[QUANT]]</f>
        <v>0</v>
      </c>
    </row>
    <row r="34" spans="2:16" s="6" customFormat="1" ht="12.75" x14ac:dyDescent="0.2">
      <c r="B34" s="6" t="str">
        <f>IF(ACOMPANHAMENTO_06[[#This Row],[FUNCIONARIO]]="","",COUNTA($D$8:D34))</f>
        <v/>
      </c>
      <c r="C34" s="3"/>
      <c r="D34" s="26" t="str">
        <f>IFERROR(VLOOKUP(ACOMPANHAMENTO_06[[#This Row],[MAT]],FUNCIONARIOS[],3,FALSE),"")</f>
        <v/>
      </c>
      <c r="E34" s="26" t="str">
        <f>IFERROR(VLOOKUP(ACOMPANHAMENTO_06[[#This Row],[MAT]],FUNCIONARIOS[],4,FALSE),"")</f>
        <v/>
      </c>
      <c r="F34" s="8"/>
      <c r="G34" s="7"/>
      <c r="H34" s="28" t="str">
        <f>IFERROR(VLOOKUP(ACOMPANHAMENTO_06[[#This Row],[COD.S]],TABELA_PRODUÇÃO[[COD]:[SERVIÇOS]],3,FALSE),"")</f>
        <v/>
      </c>
      <c r="I34" s="28" t="str">
        <f>IFERROR(VLOOKUP(ACOMPANHAMENTO_06[[#This Row],[COD.S]],TABELA_PRODUÇÃO[[COD]:[UND.]],4,FALSE),"")</f>
        <v/>
      </c>
      <c r="J34" s="8"/>
      <c r="K34" s="58"/>
      <c r="L34" s="9"/>
      <c r="M3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4" s="6">
        <f>ACOMPANHAMENTO_06[[#This Row],[QUANT]]</f>
        <v>0</v>
      </c>
    </row>
    <row r="35" spans="2:16" s="6" customFormat="1" ht="12.75" x14ac:dyDescent="0.2">
      <c r="B35" s="6" t="str">
        <f>IF(ACOMPANHAMENTO_06[[#This Row],[FUNCIONARIO]]="","",COUNTA($D$8:D35))</f>
        <v/>
      </c>
      <c r="C35" s="3"/>
      <c r="D35" s="26" t="str">
        <f>IFERROR(VLOOKUP(ACOMPANHAMENTO_06[[#This Row],[MAT]],FUNCIONARIOS[],3,FALSE),"")</f>
        <v/>
      </c>
      <c r="E35" s="26" t="str">
        <f>IFERROR(VLOOKUP(ACOMPANHAMENTO_06[[#This Row],[MAT]],FUNCIONARIOS[],4,FALSE),"")</f>
        <v/>
      </c>
      <c r="F35" s="8"/>
      <c r="G35" s="7"/>
      <c r="H35" s="28" t="str">
        <f>IFERROR(VLOOKUP(ACOMPANHAMENTO_06[[#This Row],[COD.S]],TABELA_PRODUÇÃO[[COD]:[SERVIÇOS]],3,FALSE),"")</f>
        <v/>
      </c>
      <c r="I35" s="28" t="str">
        <f>IFERROR(VLOOKUP(ACOMPANHAMENTO_06[[#This Row],[COD.S]],TABELA_PRODUÇÃO[[COD]:[UND.]],4,FALSE),"")</f>
        <v/>
      </c>
      <c r="J35" s="8"/>
      <c r="K35" s="58"/>
      <c r="L35" s="9"/>
      <c r="M3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5" s="6">
        <f>ACOMPANHAMENTO_06[[#This Row],[QUANT]]</f>
        <v>0</v>
      </c>
    </row>
    <row r="36" spans="2:16" s="6" customFormat="1" ht="12.75" x14ac:dyDescent="0.2">
      <c r="B36" s="6" t="str">
        <f>IF(ACOMPANHAMENTO_06[[#This Row],[FUNCIONARIO]]="","",COUNTA($D$8:D36))</f>
        <v/>
      </c>
      <c r="C36" s="3"/>
      <c r="D36" s="26" t="str">
        <f>IFERROR(VLOOKUP(ACOMPANHAMENTO_06[[#This Row],[MAT]],FUNCIONARIOS[],3,FALSE),"")</f>
        <v/>
      </c>
      <c r="E36" s="26" t="str">
        <f>IFERROR(VLOOKUP(ACOMPANHAMENTO_06[[#This Row],[MAT]],FUNCIONARIOS[],4,FALSE),"")</f>
        <v/>
      </c>
      <c r="F36" s="8"/>
      <c r="G36" s="7"/>
      <c r="H36" s="28" t="str">
        <f>IFERROR(VLOOKUP(ACOMPANHAMENTO_06[[#This Row],[COD.S]],TABELA_PRODUÇÃO[[COD]:[SERVIÇOS]],3,FALSE),"")</f>
        <v/>
      </c>
      <c r="I36" s="28" t="str">
        <f>IFERROR(VLOOKUP(ACOMPANHAMENTO_06[[#This Row],[COD.S]],TABELA_PRODUÇÃO[[COD]:[UND.]],4,FALSE),"")</f>
        <v/>
      </c>
      <c r="J36" s="8"/>
      <c r="K36" s="58"/>
      <c r="L36" s="9"/>
      <c r="M3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6" s="6">
        <f>ACOMPANHAMENTO_06[[#This Row],[QUANT]]</f>
        <v>0</v>
      </c>
    </row>
    <row r="37" spans="2:16" s="6" customFormat="1" ht="12.75" x14ac:dyDescent="0.2">
      <c r="B37" s="6" t="str">
        <f>IF(ACOMPANHAMENTO_06[[#This Row],[FUNCIONARIO]]="","",COUNTA($D$8:D37))</f>
        <v/>
      </c>
      <c r="C37" s="3"/>
      <c r="D37" s="26" t="str">
        <f>IFERROR(VLOOKUP(ACOMPANHAMENTO_06[[#This Row],[MAT]],FUNCIONARIOS[],3,FALSE),"")</f>
        <v/>
      </c>
      <c r="E37" s="26" t="str">
        <f>IFERROR(VLOOKUP(ACOMPANHAMENTO_06[[#This Row],[MAT]],FUNCIONARIOS[],4,FALSE),"")</f>
        <v/>
      </c>
      <c r="F37" s="8"/>
      <c r="G37" s="7"/>
      <c r="H37" s="28" t="str">
        <f>IFERROR(VLOOKUP(ACOMPANHAMENTO_06[[#This Row],[COD.S]],TABELA_PRODUÇÃO[[COD]:[SERVIÇOS]],3,FALSE),"")</f>
        <v/>
      </c>
      <c r="I37" s="28" t="str">
        <f>IFERROR(VLOOKUP(ACOMPANHAMENTO_06[[#This Row],[COD.S]],TABELA_PRODUÇÃO[[COD]:[UND.]],4,FALSE),"")</f>
        <v/>
      </c>
      <c r="J37" s="8"/>
      <c r="K37" s="58"/>
      <c r="L37" s="9"/>
      <c r="M3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7" s="6">
        <f>ACOMPANHAMENTO_06[[#This Row],[QUANT]]</f>
        <v>0</v>
      </c>
    </row>
    <row r="38" spans="2:16" s="6" customFormat="1" ht="12.75" x14ac:dyDescent="0.2">
      <c r="B38" s="6" t="str">
        <f>IF(ACOMPANHAMENTO_06[[#This Row],[FUNCIONARIO]]="","",COUNTA($D$8:D38))</f>
        <v/>
      </c>
      <c r="C38" s="3"/>
      <c r="D38" s="26" t="str">
        <f>IFERROR(VLOOKUP(ACOMPANHAMENTO_06[[#This Row],[MAT]],FUNCIONARIOS[],3,FALSE),"")</f>
        <v/>
      </c>
      <c r="E38" s="26" t="str">
        <f>IFERROR(VLOOKUP(ACOMPANHAMENTO_06[[#This Row],[MAT]],FUNCIONARIOS[],4,FALSE),"")</f>
        <v/>
      </c>
      <c r="F38" s="8"/>
      <c r="G38" s="7"/>
      <c r="H38" s="28" t="str">
        <f>IFERROR(VLOOKUP(ACOMPANHAMENTO_06[[#This Row],[COD.S]],TABELA_PRODUÇÃO[[COD]:[SERVIÇOS]],3,FALSE),"")</f>
        <v/>
      </c>
      <c r="I38" s="28" t="str">
        <f>IFERROR(VLOOKUP(ACOMPANHAMENTO_06[[#This Row],[COD.S]],TABELA_PRODUÇÃO[[COD]:[UND.]],4,FALSE),"")</f>
        <v/>
      </c>
      <c r="J38" s="8"/>
      <c r="K38" s="58"/>
      <c r="L38" s="9"/>
      <c r="M3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8" s="6">
        <f>ACOMPANHAMENTO_06[[#This Row],[QUANT]]</f>
        <v>0</v>
      </c>
    </row>
    <row r="39" spans="2:16" s="6" customFormat="1" ht="12.75" x14ac:dyDescent="0.2">
      <c r="B39" s="6" t="str">
        <f>IF(ACOMPANHAMENTO_06[[#This Row],[FUNCIONARIO]]="","",COUNTA($D$8:D39))</f>
        <v/>
      </c>
      <c r="C39" s="3"/>
      <c r="D39" s="26" t="str">
        <f>IFERROR(VLOOKUP(ACOMPANHAMENTO_06[[#This Row],[MAT]],FUNCIONARIOS[],3,FALSE),"")</f>
        <v/>
      </c>
      <c r="E39" s="26" t="str">
        <f>IFERROR(VLOOKUP(ACOMPANHAMENTO_06[[#This Row],[MAT]],FUNCIONARIOS[],4,FALSE),"")</f>
        <v/>
      </c>
      <c r="F39" s="8"/>
      <c r="G39" s="7"/>
      <c r="H39" s="28" t="str">
        <f>IFERROR(VLOOKUP(ACOMPANHAMENTO_06[[#This Row],[COD.S]],TABELA_PRODUÇÃO[[COD]:[SERVIÇOS]],3,FALSE),"")</f>
        <v/>
      </c>
      <c r="I39" s="28" t="str">
        <f>IFERROR(VLOOKUP(ACOMPANHAMENTO_06[[#This Row],[COD.S]],TABELA_PRODUÇÃO[[COD]:[UND.]],4,FALSE),"")</f>
        <v/>
      </c>
      <c r="J39" s="8"/>
      <c r="K39" s="58"/>
      <c r="L39" s="9"/>
      <c r="M3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9" s="6">
        <f>ACOMPANHAMENTO_06[[#This Row],[QUANT]]</f>
        <v>0</v>
      </c>
    </row>
    <row r="40" spans="2:16" s="6" customFormat="1" ht="12.75" x14ac:dyDescent="0.2">
      <c r="B40" s="6" t="str">
        <f>IF(ACOMPANHAMENTO_06[[#This Row],[FUNCIONARIO]]="","",COUNTA($D$8:D40))</f>
        <v/>
      </c>
      <c r="C40" s="3"/>
      <c r="D40" s="26" t="str">
        <f>IFERROR(VLOOKUP(ACOMPANHAMENTO_06[[#This Row],[MAT]],FUNCIONARIOS[],3,FALSE),"")</f>
        <v/>
      </c>
      <c r="E40" s="26" t="str">
        <f>IFERROR(VLOOKUP(ACOMPANHAMENTO_06[[#This Row],[MAT]],FUNCIONARIOS[],4,FALSE),"")</f>
        <v/>
      </c>
      <c r="F40" s="8"/>
      <c r="G40" s="7"/>
      <c r="H40" s="28" t="str">
        <f>IFERROR(VLOOKUP(ACOMPANHAMENTO_06[[#This Row],[COD.S]],TABELA_PRODUÇÃO[[COD]:[SERVIÇOS]],3,FALSE),"")</f>
        <v/>
      </c>
      <c r="I40" s="28" t="str">
        <f>IFERROR(VLOOKUP(ACOMPANHAMENTO_06[[#This Row],[COD.S]],TABELA_PRODUÇÃO[[COD]:[UND.]],4,FALSE),"")</f>
        <v/>
      </c>
      <c r="J40" s="8"/>
      <c r="K40" s="58"/>
      <c r="L40" s="9"/>
      <c r="M4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0" s="6">
        <f>ACOMPANHAMENTO_06[[#This Row],[QUANT]]</f>
        <v>0</v>
      </c>
    </row>
    <row r="41" spans="2:16" s="6" customFormat="1" ht="12.75" x14ac:dyDescent="0.2">
      <c r="B41" s="6" t="str">
        <f>IF(ACOMPANHAMENTO_06[[#This Row],[FUNCIONARIO]]="","",COUNTA($D$8:D41))</f>
        <v/>
      </c>
      <c r="C41" s="3"/>
      <c r="D41" s="26" t="str">
        <f>IFERROR(VLOOKUP(ACOMPANHAMENTO_06[[#This Row],[MAT]],FUNCIONARIOS[],3,FALSE),"")</f>
        <v/>
      </c>
      <c r="E41" s="26" t="str">
        <f>IFERROR(VLOOKUP(ACOMPANHAMENTO_06[[#This Row],[MAT]],FUNCIONARIOS[],4,FALSE),"")</f>
        <v/>
      </c>
      <c r="F41" s="8"/>
      <c r="G41" s="7"/>
      <c r="H41" s="28" t="str">
        <f>IFERROR(VLOOKUP(ACOMPANHAMENTO_06[[#This Row],[COD.S]],TABELA_PRODUÇÃO[[COD]:[SERVIÇOS]],3,FALSE),"")</f>
        <v/>
      </c>
      <c r="I41" s="28" t="str">
        <f>IFERROR(VLOOKUP(ACOMPANHAMENTO_06[[#This Row],[COD.S]],TABELA_PRODUÇÃO[[COD]:[UND.]],4,FALSE),"")</f>
        <v/>
      </c>
      <c r="J41" s="8"/>
      <c r="K41" s="58"/>
      <c r="L41" s="9"/>
      <c r="M4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1" s="6">
        <f>ACOMPANHAMENTO_06[[#This Row],[QUANT]]</f>
        <v>0</v>
      </c>
    </row>
    <row r="42" spans="2:16" s="6" customFormat="1" ht="12.75" x14ac:dyDescent="0.2">
      <c r="B42" s="6" t="str">
        <f>IF(ACOMPANHAMENTO_06[[#This Row],[FUNCIONARIO]]="","",COUNTA($D$8:D42))</f>
        <v/>
      </c>
      <c r="C42" s="3"/>
      <c r="D42" s="26" t="str">
        <f>IFERROR(VLOOKUP(ACOMPANHAMENTO_06[[#This Row],[MAT]],FUNCIONARIOS[],3,FALSE),"")</f>
        <v/>
      </c>
      <c r="E42" s="26" t="str">
        <f>IFERROR(VLOOKUP(ACOMPANHAMENTO_06[[#This Row],[MAT]],FUNCIONARIOS[],4,FALSE),"")</f>
        <v/>
      </c>
      <c r="F42" s="8"/>
      <c r="G42" s="7"/>
      <c r="H42" s="28" t="str">
        <f>IFERROR(VLOOKUP(ACOMPANHAMENTO_06[[#This Row],[COD.S]],TABELA_PRODUÇÃO[[COD]:[SERVIÇOS]],3,FALSE),"")</f>
        <v/>
      </c>
      <c r="I42" s="28" t="str">
        <f>IFERROR(VLOOKUP(ACOMPANHAMENTO_06[[#This Row],[COD.S]],TABELA_PRODUÇÃO[[COD]:[UND.]],4,FALSE),"")</f>
        <v/>
      </c>
      <c r="J42" s="8"/>
      <c r="K42" s="58"/>
      <c r="L42" s="9"/>
      <c r="M4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2" s="6">
        <f>ACOMPANHAMENTO_06[[#This Row],[QUANT]]</f>
        <v>0</v>
      </c>
    </row>
    <row r="43" spans="2:16" s="6" customFormat="1" ht="12.75" x14ac:dyDescent="0.2">
      <c r="B43" s="6" t="str">
        <f>IF(ACOMPANHAMENTO_06[[#This Row],[FUNCIONARIO]]="","",COUNTA($D$8:D43))</f>
        <v/>
      </c>
      <c r="C43" s="3"/>
      <c r="D43" s="26" t="str">
        <f>IFERROR(VLOOKUP(ACOMPANHAMENTO_06[[#This Row],[MAT]],FUNCIONARIOS[],3,FALSE),"")</f>
        <v/>
      </c>
      <c r="E43" s="26" t="str">
        <f>IFERROR(VLOOKUP(ACOMPANHAMENTO_06[[#This Row],[MAT]],FUNCIONARIOS[],4,FALSE),"")</f>
        <v/>
      </c>
      <c r="F43" s="8"/>
      <c r="G43" s="7"/>
      <c r="H43" s="28" t="str">
        <f>IFERROR(VLOOKUP(ACOMPANHAMENTO_06[[#This Row],[COD.S]],TABELA_PRODUÇÃO[[COD]:[SERVIÇOS]],3,FALSE),"")</f>
        <v/>
      </c>
      <c r="I43" s="28" t="str">
        <f>IFERROR(VLOOKUP(ACOMPANHAMENTO_06[[#This Row],[COD.S]],TABELA_PRODUÇÃO[[COD]:[UND.]],4,FALSE),"")</f>
        <v/>
      </c>
      <c r="J43" s="8"/>
      <c r="K43" s="58"/>
      <c r="L43" s="9"/>
      <c r="M4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3" s="6">
        <f>ACOMPANHAMENTO_06[[#This Row],[QUANT]]</f>
        <v>0</v>
      </c>
    </row>
    <row r="44" spans="2:16" s="6" customFormat="1" ht="12.75" x14ac:dyDescent="0.2">
      <c r="B44" s="6" t="str">
        <f>IF(ACOMPANHAMENTO_06[[#This Row],[FUNCIONARIO]]="","",COUNTA($D$8:D44))</f>
        <v/>
      </c>
      <c r="C44" s="3"/>
      <c r="D44" s="26" t="str">
        <f>IFERROR(VLOOKUP(ACOMPANHAMENTO_06[[#This Row],[MAT]],FUNCIONARIOS[],3,FALSE),"")</f>
        <v/>
      </c>
      <c r="E44" s="26" t="str">
        <f>IFERROR(VLOOKUP(ACOMPANHAMENTO_06[[#This Row],[MAT]],FUNCIONARIOS[],4,FALSE),"")</f>
        <v/>
      </c>
      <c r="F44" s="8"/>
      <c r="G44" s="7"/>
      <c r="H44" s="28" t="str">
        <f>IFERROR(VLOOKUP(ACOMPANHAMENTO_06[[#This Row],[COD.S]],TABELA_PRODUÇÃO[[COD]:[SERVIÇOS]],3,FALSE),"")</f>
        <v/>
      </c>
      <c r="I44" s="28" t="str">
        <f>IFERROR(VLOOKUP(ACOMPANHAMENTO_06[[#This Row],[COD.S]],TABELA_PRODUÇÃO[[COD]:[UND.]],4,FALSE),"")</f>
        <v/>
      </c>
      <c r="J44" s="8"/>
      <c r="K44" s="58"/>
      <c r="L44" s="9"/>
      <c r="M4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4" s="6">
        <f>ACOMPANHAMENTO_06[[#This Row],[QUANT]]</f>
        <v>0</v>
      </c>
    </row>
    <row r="45" spans="2:16" s="6" customFormat="1" ht="12.75" x14ac:dyDescent="0.2">
      <c r="B45" s="6" t="str">
        <f>IF(ACOMPANHAMENTO_06[[#This Row],[FUNCIONARIO]]="","",COUNTA($D$8:D45))</f>
        <v/>
      </c>
      <c r="C45" s="3"/>
      <c r="D45" s="26" t="str">
        <f>IFERROR(VLOOKUP(ACOMPANHAMENTO_06[[#This Row],[MAT]],FUNCIONARIOS[],3,FALSE),"")</f>
        <v/>
      </c>
      <c r="E45" s="26" t="str">
        <f>IFERROR(VLOOKUP(ACOMPANHAMENTO_06[[#This Row],[MAT]],FUNCIONARIOS[],4,FALSE),"")</f>
        <v/>
      </c>
      <c r="F45" s="8"/>
      <c r="G45" s="7"/>
      <c r="H45" s="28" t="str">
        <f>IFERROR(VLOOKUP(ACOMPANHAMENTO_06[[#This Row],[COD.S]],TABELA_PRODUÇÃO[[COD]:[SERVIÇOS]],3,FALSE),"")</f>
        <v/>
      </c>
      <c r="I45" s="28" t="str">
        <f>IFERROR(VLOOKUP(ACOMPANHAMENTO_06[[#This Row],[COD.S]],TABELA_PRODUÇÃO[[COD]:[UND.]],4,FALSE),"")</f>
        <v/>
      </c>
      <c r="J45" s="8"/>
      <c r="K45" s="58"/>
      <c r="L45" s="9"/>
      <c r="M4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5" s="6">
        <f>ACOMPANHAMENTO_06[[#This Row],[QUANT]]</f>
        <v>0</v>
      </c>
    </row>
    <row r="46" spans="2:16" s="6" customFormat="1" ht="12.75" x14ac:dyDescent="0.2">
      <c r="B46" s="6" t="str">
        <f>IF(ACOMPANHAMENTO_06[[#This Row],[FUNCIONARIO]]="","",COUNTA($D$8:D46))</f>
        <v/>
      </c>
      <c r="C46" s="3"/>
      <c r="D46" s="26" t="str">
        <f>IFERROR(VLOOKUP(ACOMPANHAMENTO_06[[#This Row],[MAT]],FUNCIONARIOS[],3,FALSE),"")</f>
        <v/>
      </c>
      <c r="E46" s="26" t="str">
        <f>IFERROR(VLOOKUP(ACOMPANHAMENTO_06[[#This Row],[MAT]],FUNCIONARIOS[],4,FALSE),"")</f>
        <v/>
      </c>
      <c r="F46" s="8"/>
      <c r="G46" s="7"/>
      <c r="H46" s="28" t="str">
        <f>IFERROR(VLOOKUP(ACOMPANHAMENTO_06[[#This Row],[COD.S]],TABELA_PRODUÇÃO[[COD]:[SERVIÇOS]],3,FALSE),"")</f>
        <v/>
      </c>
      <c r="I46" s="28" t="str">
        <f>IFERROR(VLOOKUP(ACOMPANHAMENTO_06[[#This Row],[COD.S]],TABELA_PRODUÇÃO[[COD]:[UND.]],4,FALSE),"")</f>
        <v/>
      </c>
      <c r="J46" s="8"/>
      <c r="K46" s="58"/>
      <c r="L46" s="9"/>
      <c r="M4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6" s="6">
        <f>ACOMPANHAMENTO_06[[#This Row],[QUANT]]</f>
        <v>0</v>
      </c>
    </row>
    <row r="47" spans="2:16" s="6" customFormat="1" ht="12.75" x14ac:dyDescent="0.2">
      <c r="B47" s="6" t="str">
        <f>IF(ACOMPANHAMENTO_06[[#This Row],[FUNCIONARIO]]="","",COUNTA($D$8:D47))</f>
        <v/>
      </c>
      <c r="C47" s="3"/>
      <c r="D47" s="26" t="str">
        <f>IFERROR(VLOOKUP(ACOMPANHAMENTO_06[[#This Row],[MAT]],FUNCIONARIOS[],3,FALSE),"")</f>
        <v/>
      </c>
      <c r="E47" s="26" t="str">
        <f>IFERROR(VLOOKUP(ACOMPANHAMENTO_06[[#This Row],[MAT]],FUNCIONARIOS[],4,FALSE),"")</f>
        <v/>
      </c>
      <c r="F47" s="8"/>
      <c r="G47" s="7"/>
      <c r="H47" s="28" t="str">
        <f>IFERROR(VLOOKUP(ACOMPANHAMENTO_06[[#This Row],[COD.S]],TABELA_PRODUÇÃO[[COD]:[SERVIÇOS]],3,FALSE),"")</f>
        <v/>
      </c>
      <c r="I47" s="28" t="str">
        <f>IFERROR(VLOOKUP(ACOMPANHAMENTO_06[[#This Row],[COD.S]],TABELA_PRODUÇÃO[[COD]:[UND.]],4,FALSE),"")</f>
        <v/>
      </c>
      <c r="J47" s="8"/>
      <c r="K47" s="58"/>
      <c r="L47" s="9"/>
      <c r="M4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7" s="6">
        <f>ACOMPANHAMENTO_06[[#This Row],[QUANT]]</f>
        <v>0</v>
      </c>
    </row>
    <row r="48" spans="2:16" s="6" customFormat="1" ht="12.75" x14ac:dyDescent="0.2">
      <c r="B48" s="6" t="str">
        <f>IF(ACOMPANHAMENTO_06[[#This Row],[FUNCIONARIO]]="","",COUNTA($D$8:D48))</f>
        <v/>
      </c>
      <c r="C48" s="3"/>
      <c r="D48" s="26" t="str">
        <f>IFERROR(VLOOKUP(ACOMPANHAMENTO_06[[#This Row],[MAT]],FUNCIONARIOS[],3,FALSE),"")</f>
        <v/>
      </c>
      <c r="E48" s="26" t="str">
        <f>IFERROR(VLOOKUP(ACOMPANHAMENTO_06[[#This Row],[MAT]],FUNCIONARIOS[],4,FALSE),"")</f>
        <v/>
      </c>
      <c r="F48" s="8"/>
      <c r="G48" s="7"/>
      <c r="H48" s="28" t="str">
        <f>IFERROR(VLOOKUP(ACOMPANHAMENTO_06[[#This Row],[COD.S]],TABELA_PRODUÇÃO[[COD]:[SERVIÇOS]],3,FALSE),"")</f>
        <v/>
      </c>
      <c r="I48" s="28" t="str">
        <f>IFERROR(VLOOKUP(ACOMPANHAMENTO_06[[#This Row],[COD.S]],TABELA_PRODUÇÃO[[COD]:[UND.]],4,FALSE),"")</f>
        <v/>
      </c>
      <c r="J48" s="8"/>
      <c r="K48" s="58"/>
      <c r="L48" s="9"/>
      <c r="M4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8" s="6">
        <f>ACOMPANHAMENTO_06[[#This Row],[QUANT]]</f>
        <v>0</v>
      </c>
    </row>
    <row r="49" spans="2:16" s="6" customFormat="1" ht="12.75" x14ac:dyDescent="0.2">
      <c r="B49" s="6" t="str">
        <f>IF(ACOMPANHAMENTO_06[[#This Row],[FUNCIONARIO]]="","",COUNTA($D$8:D49))</f>
        <v/>
      </c>
      <c r="C49" s="3"/>
      <c r="D49" s="26" t="str">
        <f>IFERROR(VLOOKUP(ACOMPANHAMENTO_06[[#This Row],[MAT]],FUNCIONARIOS[],3,FALSE),"")</f>
        <v/>
      </c>
      <c r="E49" s="26" t="str">
        <f>IFERROR(VLOOKUP(ACOMPANHAMENTO_06[[#This Row],[MAT]],FUNCIONARIOS[],4,FALSE),"")</f>
        <v/>
      </c>
      <c r="F49" s="8"/>
      <c r="G49" s="7"/>
      <c r="H49" s="28" t="str">
        <f>IFERROR(VLOOKUP(ACOMPANHAMENTO_06[[#This Row],[COD.S]],TABELA_PRODUÇÃO[[COD]:[SERVIÇOS]],3,FALSE),"")</f>
        <v/>
      </c>
      <c r="I49" s="28" t="str">
        <f>IFERROR(VLOOKUP(ACOMPANHAMENTO_06[[#This Row],[COD.S]],TABELA_PRODUÇÃO[[COD]:[UND.]],4,FALSE),"")</f>
        <v/>
      </c>
      <c r="J49" s="8"/>
      <c r="K49" s="58"/>
      <c r="L49" s="9"/>
      <c r="M4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9" s="6">
        <f>ACOMPANHAMENTO_06[[#This Row],[QUANT]]</f>
        <v>0</v>
      </c>
    </row>
    <row r="50" spans="2:16" s="6" customFormat="1" ht="12.75" x14ac:dyDescent="0.2">
      <c r="B50" s="6" t="str">
        <f>IF(ACOMPANHAMENTO_06[[#This Row],[FUNCIONARIO]]="","",COUNTA($D$8:D50))</f>
        <v/>
      </c>
      <c r="C50" s="3"/>
      <c r="D50" s="26" t="str">
        <f>IFERROR(VLOOKUP(ACOMPANHAMENTO_06[[#This Row],[MAT]],FUNCIONARIOS[],3,FALSE),"")</f>
        <v/>
      </c>
      <c r="E50" s="26" t="str">
        <f>IFERROR(VLOOKUP(ACOMPANHAMENTO_06[[#This Row],[MAT]],FUNCIONARIOS[],4,FALSE),"")</f>
        <v/>
      </c>
      <c r="F50" s="8"/>
      <c r="G50" s="7"/>
      <c r="H50" s="28" t="str">
        <f>IFERROR(VLOOKUP(ACOMPANHAMENTO_06[[#This Row],[COD.S]],TABELA_PRODUÇÃO[[COD]:[SERVIÇOS]],3,FALSE),"")</f>
        <v/>
      </c>
      <c r="I50" s="28" t="str">
        <f>IFERROR(VLOOKUP(ACOMPANHAMENTO_06[[#This Row],[COD.S]],TABELA_PRODUÇÃO[[COD]:[UND.]],4,FALSE),"")</f>
        <v/>
      </c>
      <c r="J50" s="8"/>
      <c r="K50" s="58"/>
      <c r="L50" s="9"/>
      <c r="M5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0" s="6">
        <f>ACOMPANHAMENTO_06[[#This Row],[QUANT]]</f>
        <v>0</v>
      </c>
    </row>
    <row r="51" spans="2:16" s="6" customFormat="1" ht="12.75" x14ac:dyDescent="0.2">
      <c r="B51" s="6" t="str">
        <f>IF(ACOMPANHAMENTO_06[[#This Row],[FUNCIONARIO]]="","",COUNTA($D$8:D51))</f>
        <v/>
      </c>
      <c r="C51" s="3"/>
      <c r="D51" s="26" t="str">
        <f>IFERROR(VLOOKUP(ACOMPANHAMENTO_06[[#This Row],[MAT]],FUNCIONARIOS[],3,FALSE),"")</f>
        <v/>
      </c>
      <c r="E51" s="26" t="str">
        <f>IFERROR(VLOOKUP(ACOMPANHAMENTO_06[[#This Row],[MAT]],FUNCIONARIOS[],4,FALSE),"")</f>
        <v/>
      </c>
      <c r="F51" s="8"/>
      <c r="G51" s="7"/>
      <c r="H51" s="28" t="str">
        <f>IFERROR(VLOOKUP(ACOMPANHAMENTO_06[[#This Row],[COD.S]],TABELA_PRODUÇÃO[[COD]:[SERVIÇOS]],3,FALSE),"")</f>
        <v/>
      </c>
      <c r="I51" s="28" t="str">
        <f>IFERROR(VLOOKUP(ACOMPANHAMENTO_06[[#This Row],[COD.S]],TABELA_PRODUÇÃO[[COD]:[UND.]],4,FALSE),"")</f>
        <v/>
      </c>
      <c r="J51" s="8"/>
      <c r="K51" s="58"/>
      <c r="L51" s="9"/>
      <c r="M5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1" s="6">
        <f>ACOMPANHAMENTO_06[[#This Row],[QUANT]]</f>
        <v>0</v>
      </c>
    </row>
    <row r="52" spans="2:16" s="6" customFormat="1" ht="12.75" x14ac:dyDescent="0.2">
      <c r="B52" s="6" t="str">
        <f>IF(ACOMPANHAMENTO_06[[#This Row],[FUNCIONARIO]]="","",COUNTA($D$8:D52))</f>
        <v/>
      </c>
      <c r="C52" s="3"/>
      <c r="D52" s="26" t="str">
        <f>IFERROR(VLOOKUP(ACOMPANHAMENTO_06[[#This Row],[MAT]],FUNCIONARIOS[],3,FALSE),"")</f>
        <v/>
      </c>
      <c r="E52" s="26" t="str">
        <f>IFERROR(VLOOKUP(ACOMPANHAMENTO_06[[#This Row],[MAT]],FUNCIONARIOS[],4,FALSE),"")</f>
        <v/>
      </c>
      <c r="F52" s="8"/>
      <c r="G52" s="7"/>
      <c r="H52" s="28" t="str">
        <f>IFERROR(VLOOKUP(ACOMPANHAMENTO_06[[#This Row],[COD.S]],TABELA_PRODUÇÃO[[COD]:[SERVIÇOS]],3,FALSE),"")</f>
        <v/>
      </c>
      <c r="I52" s="28" t="str">
        <f>IFERROR(VLOOKUP(ACOMPANHAMENTO_06[[#This Row],[COD.S]],TABELA_PRODUÇÃO[[COD]:[UND.]],4,FALSE),"")</f>
        <v/>
      </c>
      <c r="J52" s="8"/>
      <c r="K52" s="58"/>
      <c r="L52" s="9"/>
      <c r="M5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2" s="6">
        <f>ACOMPANHAMENTO_06[[#This Row],[QUANT]]</f>
        <v>0</v>
      </c>
    </row>
    <row r="53" spans="2:16" s="6" customFormat="1" ht="12.75" x14ac:dyDescent="0.2">
      <c r="B53" s="6" t="str">
        <f>IF(ACOMPANHAMENTO_06[[#This Row],[FUNCIONARIO]]="","",COUNTA($D$8:D53))</f>
        <v/>
      </c>
      <c r="C53" s="3"/>
      <c r="D53" s="26" t="str">
        <f>IFERROR(VLOOKUP(ACOMPANHAMENTO_06[[#This Row],[MAT]],FUNCIONARIOS[],3,FALSE),"")</f>
        <v/>
      </c>
      <c r="E53" s="26" t="str">
        <f>IFERROR(VLOOKUP(ACOMPANHAMENTO_06[[#This Row],[MAT]],FUNCIONARIOS[],4,FALSE),"")</f>
        <v/>
      </c>
      <c r="F53" s="8"/>
      <c r="G53" s="7"/>
      <c r="H53" s="28" t="str">
        <f>IFERROR(VLOOKUP(ACOMPANHAMENTO_06[[#This Row],[COD.S]],TABELA_PRODUÇÃO[[COD]:[SERVIÇOS]],3,FALSE),"")</f>
        <v/>
      </c>
      <c r="I53" s="28" t="str">
        <f>IFERROR(VLOOKUP(ACOMPANHAMENTO_06[[#This Row],[COD.S]],TABELA_PRODUÇÃO[[COD]:[UND.]],4,FALSE),"")</f>
        <v/>
      </c>
      <c r="J53" s="8"/>
      <c r="K53" s="58"/>
      <c r="L53" s="9"/>
      <c r="M5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3" s="6">
        <f>ACOMPANHAMENTO_06[[#This Row],[QUANT]]</f>
        <v>0</v>
      </c>
    </row>
    <row r="54" spans="2:16" s="6" customFormat="1" ht="12.75" x14ac:dyDescent="0.2">
      <c r="B54" s="6" t="str">
        <f>IF(ACOMPANHAMENTO_06[[#This Row],[FUNCIONARIO]]="","",COUNTA($D$8:D54))</f>
        <v/>
      </c>
      <c r="C54" s="3"/>
      <c r="D54" s="26" t="str">
        <f>IFERROR(VLOOKUP(ACOMPANHAMENTO_06[[#This Row],[MAT]],FUNCIONARIOS[],3,FALSE),"")</f>
        <v/>
      </c>
      <c r="E54" s="26" t="str">
        <f>IFERROR(VLOOKUP(ACOMPANHAMENTO_06[[#This Row],[MAT]],FUNCIONARIOS[],4,FALSE),"")</f>
        <v/>
      </c>
      <c r="F54" s="8"/>
      <c r="G54" s="7"/>
      <c r="H54" s="28" t="str">
        <f>IFERROR(VLOOKUP(ACOMPANHAMENTO_06[[#This Row],[COD.S]],TABELA_PRODUÇÃO[[COD]:[SERVIÇOS]],3,FALSE),"")</f>
        <v/>
      </c>
      <c r="I54" s="28" t="str">
        <f>IFERROR(VLOOKUP(ACOMPANHAMENTO_06[[#This Row],[COD.S]],TABELA_PRODUÇÃO[[COD]:[UND.]],4,FALSE),"")</f>
        <v/>
      </c>
      <c r="J54" s="8"/>
      <c r="K54" s="58"/>
      <c r="L54" s="9"/>
      <c r="M5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4" s="6">
        <f>ACOMPANHAMENTO_06[[#This Row],[QUANT]]</f>
        <v>0</v>
      </c>
    </row>
    <row r="55" spans="2:16" s="6" customFormat="1" ht="12.75" x14ac:dyDescent="0.2">
      <c r="B55" s="6" t="str">
        <f>IF(ACOMPANHAMENTO_06[[#This Row],[FUNCIONARIO]]="","",COUNTA($D$8:D55))</f>
        <v/>
      </c>
      <c r="C55" s="3"/>
      <c r="D55" s="26" t="str">
        <f>IFERROR(VLOOKUP(ACOMPANHAMENTO_06[[#This Row],[MAT]],FUNCIONARIOS[],3,FALSE),"")</f>
        <v/>
      </c>
      <c r="E55" s="26" t="str">
        <f>IFERROR(VLOOKUP(ACOMPANHAMENTO_06[[#This Row],[MAT]],FUNCIONARIOS[],4,FALSE),"")</f>
        <v/>
      </c>
      <c r="F55" s="8"/>
      <c r="G55" s="7"/>
      <c r="H55" s="28" t="str">
        <f>IFERROR(VLOOKUP(ACOMPANHAMENTO_06[[#This Row],[COD.S]],TABELA_PRODUÇÃO[[COD]:[SERVIÇOS]],3,FALSE),"")</f>
        <v/>
      </c>
      <c r="I55" s="28" t="str">
        <f>IFERROR(VLOOKUP(ACOMPANHAMENTO_06[[#This Row],[COD.S]],TABELA_PRODUÇÃO[[COD]:[UND.]],4,FALSE),"")</f>
        <v/>
      </c>
      <c r="J55" s="8"/>
      <c r="K55" s="58"/>
      <c r="L55" s="9"/>
      <c r="M5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5" s="6">
        <f>ACOMPANHAMENTO_06[[#This Row],[QUANT]]</f>
        <v>0</v>
      </c>
    </row>
    <row r="56" spans="2:16" s="6" customFormat="1" ht="12.75" x14ac:dyDescent="0.2">
      <c r="B56" s="6" t="str">
        <f>IF(ACOMPANHAMENTO_06[[#This Row],[FUNCIONARIO]]="","",COUNTA($D$8:D56))</f>
        <v/>
      </c>
      <c r="C56" s="3"/>
      <c r="D56" s="26" t="str">
        <f>IFERROR(VLOOKUP(ACOMPANHAMENTO_06[[#This Row],[MAT]],FUNCIONARIOS[],3,FALSE),"")</f>
        <v/>
      </c>
      <c r="E56" s="26" t="str">
        <f>IFERROR(VLOOKUP(ACOMPANHAMENTO_06[[#This Row],[MAT]],FUNCIONARIOS[],4,FALSE),"")</f>
        <v/>
      </c>
      <c r="F56" s="8"/>
      <c r="G56" s="7"/>
      <c r="H56" s="28" t="str">
        <f>IFERROR(VLOOKUP(ACOMPANHAMENTO_06[[#This Row],[COD.S]],TABELA_PRODUÇÃO[[COD]:[SERVIÇOS]],3,FALSE),"")</f>
        <v/>
      </c>
      <c r="I56" s="28" t="str">
        <f>IFERROR(VLOOKUP(ACOMPANHAMENTO_06[[#This Row],[COD.S]],TABELA_PRODUÇÃO[[COD]:[UND.]],4,FALSE),"")</f>
        <v/>
      </c>
      <c r="J56" s="8"/>
      <c r="K56" s="58"/>
      <c r="L56" s="9"/>
      <c r="M5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6" s="6">
        <f>ACOMPANHAMENTO_06[[#This Row],[QUANT]]</f>
        <v>0</v>
      </c>
    </row>
    <row r="57" spans="2:16" s="6" customFormat="1" ht="12.75" x14ac:dyDescent="0.2">
      <c r="B57" s="6" t="str">
        <f>IF(ACOMPANHAMENTO_06[[#This Row],[FUNCIONARIO]]="","",COUNTA($D$8:D57))</f>
        <v/>
      </c>
      <c r="C57" s="3"/>
      <c r="D57" s="26" t="str">
        <f>IFERROR(VLOOKUP(ACOMPANHAMENTO_06[[#This Row],[MAT]],FUNCIONARIOS[],3,FALSE),"")</f>
        <v/>
      </c>
      <c r="E57" s="26" t="str">
        <f>IFERROR(VLOOKUP(ACOMPANHAMENTO_06[[#This Row],[MAT]],FUNCIONARIOS[],4,FALSE),"")</f>
        <v/>
      </c>
      <c r="F57" s="8"/>
      <c r="G57" s="7"/>
      <c r="H57" s="28" t="str">
        <f>IFERROR(VLOOKUP(ACOMPANHAMENTO_06[[#This Row],[COD.S]],TABELA_PRODUÇÃO[[COD]:[SERVIÇOS]],3,FALSE),"")</f>
        <v/>
      </c>
      <c r="I57" s="28" t="str">
        <f>IFERROR(VLOOKUP(ACOMPANHAMENTO_06[[#This Row],[COD.S]],TABELA_PRODUÇÃO[[COD]:[UND.]],4,FALSE),"")</f>
        <v/>
      </c>
      <c r="J57" s="8"/>
      <c r="K57" s="58"/>
      <c r="L57" s="9"/>
      <c r="M5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7" s="6">
        <f>ACOMPANHAMENTO_06[[#This Row],[QUANT]]</f>
        <v>0</v>
      </c>
    </row>
    <row r="58" spans="2:16" s="6" customFormat="1" ht="12.75" x14ac:dyDescent="0.2">
      <c r="B58" s="6" t="str">
        <f>IF(ACOMPANHAMENTO_06[[#This Row],[FUNCIONARIO]]="","",COUNTA($D$8:D58))</f>
        <v/>
      </c>
      <c r="C58" s="3"/>
      <c r="D58" s="26" t="str">
        <f>IFERROR(VLOOKUP(ACOMPANHAMENTO_06[[#This Row],[MAT]],FUNCIONARIOS[],3,FALSE),"")</f>
        <v/>
      </c>
      <c r="E58" s="26" t="str">
        <f>IFERROR(VLOOKUP(ACOMPANHAMENTO_06[[#This Row],[MAT]],FUNCIONARIOS[],4,FALSE),"")</f>
        <v/>
      </c>
      <c r="F58" s="8"/>
      <c r="G58" s="7"/>
      <c r="H58" s="28" t="str">
        <f>IFERROR(VLOOKUP(ACOMPANHAMENTO_06[[#This Row],[COD.S]],TABELA_PRODUÇÃO[[COD]:[SERVIÇOS]],3,FALSE),"")</f>
        <v/>
      </c>
      <c r="I58" s="28" t="str">
        <f>IFERROR(VLOOKUP(ACOMPANHAMENTO_06[[#This Row],[COD.S]],TABELA_PRODUÇÃO[[COD]:[UND.]],4,FALSE),"")</f>
        <v/>
      </c>
      <c r="J58" s="8"/>
      <c r="K58" s="58"/>
      <c r="L58" s="9"/>
      <c r="M5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8" s="6">
        <f>ACOMPANHAMENTO_06[[#This Row],[QUANT]]</f>
        <v>0</v>
      </c>
    </row>
    <row r="59" spans="2:16" s="6" customFormat="1" ht="12.75" x14ac:dyDescent="0.2">
      <c r="B59" s="6" t="str">
        <f>IF(ACOMPANHAMENTO_06[[#This Row],[FUNCIONARIO]]="","",COUNTA($D$8:D59))</f>
        <v/>
      </c>
      <c r="C59" s="3"/>
      <c r="D59" s="26" t="str">
        <f>IFERROR(VLOOKUP(ACOMPANHAMENTO_06[[#This Row],[MAT]],FUNCIONARIOS[],3,FALSE),"")</f>
        <v/>
      </c>
      <c r="E59" s="26" t="str">
        <f>IFERROR(VLOOKUP(ACOMPANHAMENTO_06[[#This Row],[MAT]],FUNCIONARIOS[],4,FALSE),"")</f>
        <v/>
      </c>
      <c r="F59" s="8"/>
      <c r="G59" s="7"/>
      <c r="H59" s="28" t="str">
        <f>IFERROR(VLOOKUP(ACOMPANHAMENTO_06[[#This Row],[COD.S]],TABELA_PRODUÇÃO[[COD]:[SERVIÇOS]],3,FALSE),"")</f>
        <v/>
      </c>
      <c r="I59" s="28" t="str">
        <f>IFERROR(VLOOKUP(ACOMPANHAMENTO_06[[#This Row],[COD.S]],TABELA_PRODUÇÃO[[COD]:[UND.]],4,FALSE),"")</f>
        <v/>
      </c>
      <c r="J59" s="8"/>
      <c r="K59" s="58"/>
      <c r="L59" s="9"/>
      <c r="M5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9" s="6">
        <f>ACOMPANHAMENTO_06[[#This Row],[QUANT]]</f>
        <v>0</v>
      </c>
    </row>
    <row r="60" spans="2:16" s="6" customFormat="1" ht="12.75" x14ac:dyDescent="0.2">
      <c r="B60" s="6" t="str">
        <f>IF(ACOMPANHAMENTO_06[[#This Row],[FUNCIONARIO]]="","",COUNTA($D$8:D60))</f>
        <v/>
      </c>
      <c r="C60" s="3"/>
      <c r="D60" s="26" t="str">
        <f>IFERROR(VLOOKUP(ACOMPANHAMENTO_06[[#This Row],[MAT]],FUNCIONARIOS[],3,FALSE),"")</f>
        <v/>
      </c>
      <c r="E60" s="26" t="str">
        <f>IFERROR(VLOOKUP(ACOMPANHAMENTO_06[[#This Row],[MAT]],FUNCIONARIOS[],4,FALSE),"")</f>
        <v/>
      </c>
      <c r="F60" s="8"/>
      <c r="G60" s="7"/>
      <c r="H60" s="28" t="str">
        <f>IFERROR(VLOOKUP(ACOMPANHAMENTO_06[[#This Row],[COD.S]],TABELA_PRODUÇÃO[[COD]:[SERVIÇOS]],3,FALSE),"")</f>
        <v/>
      </c>
      <c r="I60" s="28" t="str">
        <f>IFERROR(VLOOKUP(ACOMPANHAMENTO_06[[#This Row],[COD.S]],TABELA_PRODUÇÃO[[COD]:[UND.]],4,FALSE),"")</f>
        <v/>
      </c>
      <c r="J60" s="8"/>
      <c r="K60" s="58"/>
      <c r="L60" s="9"/>
      <c r="M6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0" s="6">
        <f>ACOMPANHAMENTO_06[[#This Row],[QUANT]]</f>
        <v>0</v>
      </c>
    </row>
    <row r="61" spans="2:16" s="6" customFormat="1" ht="12.75" x14ac:dyDescent="0.2">
      <c r="B61" s="6" t="str">
        <f>IF(ACOMPANHAMENTO_06[[#This Row],[FUNCIONARIO]]="","",COUNTA($D$8:D61))</f>
        <v/>
      </c>
      <c r="C61" s="3"/>
      <c r="D61" s="26" t="str">
        <f>IFERROR(VLOOKUP(ACOMPANHAMENTO_06[[#This Row],[MAT]],FUNCIONARIOS[],3,FALSE),"")</f>
        <v/>
      </c>
      <c r="E61" s="26" t="str">
        <f>IFERROR(VLOOKUP(ACOMPANHAMENTO_06[[#This Row],[MAT]],FUNCIONARIOS[],4,FALSE),"")</f>
        <v/>
      </c>
      <c r="F61" s="8"/>
      <c r="G61" s="7"/>
      <c r="H61" s="28" t="str">
        <f>IFERROR(VLOOKUP(ACOMPANHAMENTO_06[[#This Row],[COD.S]],TABELA_PRODUÇÃO[[COD]:[SERVIÇOS]],3,FALSE),"")</f>
        <v/>
      </c>
      <c r="I61" s="28" t="str">
        <f>IFERROR(VLOOKUP(ACOMPANHAMENTO_06[[#This Row],[COD.S]],TABELA_PRODUÇÃO[[COD]:[UND.]],4,FALSE),"")</f>
        <v/>
      </c>
      <c r="J61" s="8"/>
      <c r="K61" s="58"/>
      <c r="L61" s="9"/>
      <c r="M6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1" s="6">
        <f>ACOMPANHAMENTO_06[[#This Row],[QUANT]]</f>
        <v>0</v>
      </c>
    </row>
    <row r="62" spans="2:16" s="6" customFormat="1" ht="12.75" x14ac:dyDescent="0.2">
      <c r="B62" s="6" t="str">
        <f>IF(ACOMPANHAMENTO_06[[#This Row],[FUNCIONARIO]]="","",COUNTA($D$8:D62))</f>
        <v/>
      </c>
      <c r="C62" s="3"/>
      <c r="D62" s="26" t="str">
        <f>IFERROR(VLOOKUP(ACOMPANHAMENTO_06[[#This Row],[MAT]],FUNCIONARIOS[],3,FALSE),"")</f>
        <v/>
      </c>
      <c r="E62" s="26" t="str">
        <f>IFERROR(VLOOKUP(ACOMPANHAMENTO_06[[#This Row],[MAT]],FUNCIONARIOS[],4,FALSE),"")</f>
        <v/>
      </c>
      <c r="F62" s="8"/>
      <c r="G62" s="7"/>
      <c r="H62" s="28" t="str">
        <f>IFERROR(VLOOKUP(ACOMPANHAMENTO_06[[#This Row],[COD.S]],TABELA_PRODUÇÃO[[COD]:[SERVIÇOS]],3,FALSE),"")</f>
        <v/>
      </c>
      <c r="I62" s="28" t="str">
        <f>IFERROR(VLOOKUP(ACOMPANHAMENTO_06[[#This Row],[COD.S]],TABELA_PRODUÇÃO[[COD]:[UND.]],4,FALSE),"")</f>
        <v/>
      </c>
      <c r="J62" s="8"/>
      <c r="K62" s="58"/>
      <c r="L62" s="9"/>
      <c r="M6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2" s="6">
        <f>ACOMPANHAMENTO_06[[#This Row],[QUANT]]</f>
        <v>0</v>
      </c>
    </row>
    <row r="63" spans="2:16" s="6" customFormat="1" ht="12.75" x14ac:dyDescent="0.2">
      <c r="B63" s="6" t="str">
        <f>IF(ACOMPANHAMENTO_06[[#This Row],[FUNCIONARIO]]="","",COUNTA($D$8:D63))</f>
        <v/>
      </c>
      <c r="C63" s="3"/>
      <c r="D63" s="26" t="str">
        <f>IFERROR(VLOOKUP(ACOMPANHAMENTO_06[[#This Row],[MAT]],FUNCIONARIOS[],3,FALSE),"")</f>
        <v/>
      </c>
      <c r="E63" s="26" t="str">
        <f>IFERROR(VLOOKUP(ACOMPANHAMENTO_06[[#This Row],[MAT]],FUNCIONARIOS[],4,FALSE),"")</f>
        <v/>
      </c>
      <c r="F63" s="8"/>
      <c r="G63" s="7"/>
      <c r="H63" s="28" t="str">
        <f>IFERROR(VLOOKUP(ACOMPANHAMENTO_06[[#This Row],[COD.S]],TABELA_PRODUÇÃO[[COD]:[SERVIÇOS]],3,FALSE),"")</f>
        <v/>
      </c>
      <c r="I63" s="28" t="str">
        <f>IFERROR(VLOOKUP(ACOMPANHAMENTO_06[[#This Row],[COD.S]],TABELA_PRODUÇÃO[[COD]:[UND.]],4,FALSE),"")</f>
        <v/>
      </c>
      <c r="J63" s="8"/>
      <c r="K63" s="58"/>
      <c r="L63" s="9"/>
      <c r="M6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3" s="6">
        <f>ACOMPANHAMENTO_06[[#This Row],[QUANT]]</f>
        <v>0</v>
      </c>
    </row>
    <row r="64" spans="2:16" s="6" customFormat="1" ht="12.75" x14ac:dyDescent="0.2">
      <c r="B64" s="6" t="str">
        <f>IF(ACOMPANHAMENTO_06[[#This Row],[FUNCIONARIO]]="","",COUNTA($D$8:D64))</f>
        <v/>
      </c>
      <c r="C64" s="3"/>
      <c r="D64" s="26" t="str">
        <f>IFERROR(VLOOKUP(ACOMPANHAMENTO_06[[#This Row],[MAT]],FUNCIONARIOS[],3,FALSE),"")</f>
        <v/>
      </c>
      <c r="E64" s="26" t="str">
        <f>IFERROR(VLOOKUP(ACOMPANHAMENTO_06[[#This Row],[MAT]],FUNCIONARIOS[],4,FALSE),"")</f>
        <v/>
      </c>
      <c r="F64" s="8"/>
      <c r="G64" s="7"/>
      <c r="H64" s="28" t="str">
        <f>IFERROR(VLOOKUP(ACOMPANHAMENTO_06[[#This Row],[COD.S]],TABELA_PRODUÇÃO[[COD]:[SERVIÇOS]],3,FALSE),"")</f>
        <v/>
      </c>
      <c r="I64" s="28" t="str">
        <f>IFERROR(VLOOKUP(ACOMPANHAMENTO_06[[#This Row],[COD.S]],TABELA_PRODUÇÃO[[COD]:[UND.]],4,FALSE),"")</f>
        <v/>
      </c>
      <c r="J64" s="8"/>
      <c r="K64" s="58"/>
      <c r="L64" s="9"/>
      <c r="M6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4" s="6">
        <f>ACOMPANHAMENTO_06[[#This Row],[QUANT]]</f>
        <v>0</v>
      </c>
    </row>
    <row r="65" spans="2:16" s="6" customFormat="1" ht="12.75" x14ac:dyDescent="0.2">
      <c r="B65" s="6" t="str">
        <f>IF(ACOMPANHAMENTO_06[[#This Row],[FUNCIONARIO]]="","",COUNTA($D$8:D65))</f>
        <v/>
      </c>
      <c r="C65" s="3"/>
      <c r="D65" s="26" t="str">
        <f>IFERROR(VLOOKUP(ACOMPANHAMENTO_06[[#This Row],[MAT]],FUNCIONARIOS[],3,FALSE),"")</f>
        <v/>
      </c>
      <c r="E65" s="26" t="str">
        <f>IFERROR(VLOOKUP(ACOMPANHAMENTO_06[[#This Row],[MAT]],FUNCIONARIOS[],4,FALSE),"")</f>
        <v/>
      </c>
      <c r="F65" s="8"/>
      <c r="G65" s="7"/>
      <c r="H65" s="28" t="str">
        <f>IFERROR(VLOOKUP(ACOMPANHAMENTO_06[[#This Row],[COD.S]],TABELA_PRODUÇÃO[[COD]:[SERVIÇOS]],3,FALSE),"")</f>
        <v/>
      </c>
      <c r="I65" s="28" t="str">
        <f>IFERROR(VLOOKUP(ACOMPANHAMENTO_06[[#This Row],[COD.S]],TABELA_PRODUÇÃO[[COD]:[UND.]],4,FALSE),"")</f>
        <v/>
      </c>
      <c r="J65" s="8"/>
      <c r="K65" s="58"/>
      <c r="L65" s="9"/>
      <c r="M6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5" s="6">
        <f>ACOMPANHAMENTO_06[[#This Row],[QUANT]]</f>
        <v>0</v>
      </c>
    </row>
    <row r="66" spans="2:16" s="6" customFormat="1" ht="12.75" x14ac:dyDescent="0.2">
      <c r="B66" s="6" t="str">
        <f>IF(ACOMPANHAMENTO_06[[#This Row],[FUNCIONARIO]]="","",COUNTA($D$8:D66))</f>
        <v/>
      </c>
      <c r="C66" s="3"/>
      <c r="D66" s="26" t="str">
        <f>IFERROR(VLOOKUP(ACOMPANHAMENTO_06[[#This Row],[MAT]],FUNCIONARIOS[],3,FALSE),"")</f>
        <v/>
      </c>
      <c r="E66" s="26" t="str">
        <f>IFERROR(VLOOKUP(ACOMPANHAMENTO_06[[#This Row],[MAT]],FUNCIONARIOS[],4,FALSE),"")</f>
        <v/>
      </c>
      <c r="F66" s="8"/>
      <c r="G66" s="7"/>
      <c r="H66" s="28" t="str">
        <f>IFERROR(VLOOKUP(ACOMPANHAMENTO_06[[#This Row],[COD.S]],TABELA_PRODUÇÃO[[COD]:[SERVIÇOS]],3,FALSE),"")</f>
        <v/>
      </c>
      <c r="I66" s="28" t="str">
        <f>IFERROR(VLOOKUP(ACOMPANHAMENTO_06[[#This Row],[COD.S]],TABELA_PRODUÇÃO[[COD]:[UND.]],4,FALSE),"")</f>
        <v/>
      </c>
      <c r="J66" s="8"/>
      <c r="K66" s="58"/>
      <c r="L66" s="9"/>
      <c r="M6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6" s="6">
        <f>ACOMPANHAMENTO_06[[#This Row],[QUANT]]</f>
        <v>0</v>
      </c>
    </row>
    <row r="67" spans="2:16" s="6" customFormat="1" ht="12.75" x14ac:dyDescent="0.2">
      <c r="B67" s="6" t="str">
        <f>IF(ACOMPANHAMENTO_06[[#This Row],[FUNCIONARIO]]="","",COUNTA($D$8:D67))</f>
        <v/>
      </c>
      <c r="C67" s="3"/>
      <c r="D67" s="26" t="str">
        <f>IFERROR(VLOOKUP(ACOMPANHAMENTO_06[[#This Row],[MAT]],FUNCIONARIOS[],3,FALSE),"")</f>
        <v/>
      </c>
      <c r="E67" s="26" t="str">
        <f>IFERROR(VLOOKUP(ACOMPANHAMENTO_06[[#This Row],[MAT]],FUNCIONARIOS[],4,FALSE),"")</f>
        <v/>
      </c>
      <c r="F67" s="8"/>
      <c r="G67" s="7"/>
      <c r="H67" s="28" t="str">
        <f>IFERROR(VLOOKUP(ACOMPANHAMENTO_06[[#This Row],[COD.S]],TABELA_PRODUÇÃO[[COD]:[SERVIÇOS]],3,FALSE),"")</f>
        <v/>
      </c>
      <c r="I67" s="28" t="str">
        <f>IFERROR(VLOOKUP(ACOMPANHAMENTO_06[[#This Row],[COD.S]],TABELA_PRODUÇÃO[[COD]:[UND.]],4,FALSE),"")</f>
        <v/>
      </c>
      <c r="J67" s="8"/>
      <c r="K67" s="58"/>
      <c r="L67" s="9"/>
      <c r="M6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7" s="6">
        <f>ACOMPANHAMENTO_06[[#This Row],[QUANT]]</f>
        <v>0</v>
      </c>
    </row>
    <row r="68" spans="2:16" s="6" customFormat="1" ht="12.75" x14ac:dyDescent="0.2">
      <c r="B68" s="6" t="str">
        <f>IF(ACOMPANHAMENTO_06[[#This Row],[FUNCIONARIO]]="","",COUNTA($D$8:D68))</f>
        <v/>
      </c>
      <c r="C68" s="3"/>
      <c r="D68" s="26" t="str">
        <f>IFERROR(VLOOKUP(ACOMPANHAMENTO_06[[#This Row],[MAT]],FUNCIONARIOS[],3,FALSE),"")</f>
        <v/>
      </c>
      <c r="E68" s="26" t="str">
        <f>IFERROR(VLOOKUP(ACOMPANHAMENTO_06[[#This Row],[MAT]],FUNCIONARIOS[],4,FALSE),"")</f>
        <v/>
      </c>
      <c r="F68" s="8"/>
      <c r="G68" s="7"/>
      <c r="H68" s="28" t="str">
        <f>IFERROR(VLOOKUP(ACOMPANHAMENTO_06[[#This Row],[COD.S]],TABELA_PRODUÇÃO[[COD]:[SERVIÇOS]],3,FALSE),"")</f>
        <v/>
      </c>
      <c r="I68" s="28" t="str">
        <f>IFERROR(VLOOKUP(ACOMPANHAMENTO_06[[#This Row],[COD.S]],TABELA_PRODUÇÃO[[COD]:[UND.]],4,FALSE),"")</f>
        <v/>
      </c>
      <c r="J68" s="8"/>
      <c r="K68" s="58"/>
      <c r="L68" s="9"/>
      <c r="M6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8" s="6">
        <f>ACOMPANHAMENTO_06[[#This Row],[QUANT]]</f>
        <v>0</v>
      </c>
    </row>
    <row r="69" spans="2:16" s="6" customFormat="1" ht="12.75" x14ac:dyDescent="0.2">
      <c r="B69" s="6" t="str">
        <f>IF(ACOMPANHAMENTO_06[[#This Row],[FUNCIONARIO]]="","",COUNTA($D$8:D69))</f>
        <v/>
      </c>
      <c r="C69" s="3"/>
      <c r="D69" s="26" t="str">
        <f>IFERROR(VLOOKUP(ACOMPANHAMENTO_06[[#This Row],[MAT]],FUNCIONARIOS[],3,FALSE),"")</f>
        <v/>
      </c>
      <c r="E69" s="26" t="str">
        <f>IFERROR(VLOOKUP(ACOMPANHAMENTO_06[[#This Row],[MAT]],FUNCIONARIOS[],4,FALSE),"")</f>
        <v/>
      </c>
      <c r="F69" s="8"/>
      <c r="G69" s="7"/>
      <c r="H69" s="28" t="str">
        <f>IFERROR(VLOOKUP(ACOMPANHAMENTO_06[[#This Row],[COD.S]],TABELA_PRODUÇÃO[[COD]:[SERVIÇOS]],3,FALSE),"")</f>
        <v/>
      </c>
      <c r="I69" s="28" t="str">
        <f>IFERROR(VLOOKUP(ACOMPANHAMENTO_06[[#This Row],[COD.S]],TABELA_PRODUÇÃO[[COD]:[UND.]],4,FALSE),"")</f>
        <v/>
      </c>
      <c r="J69" s="8"/>
      <c r="K69" s="58"/>
      <c r="L69" s="9"/>
      <c r="M6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9" s="6">
        <f>ACOMPANHAMENTO_06[[#This Row],[QUANT]]</f>
        <v>0</v>
      </c>
    </row>
    <row r="70" spans="2:16" s="6" customFormat="1" ht="12.75" x14ac:dyDescent="0.2">
      <c r="B70" s="6" t="str">
        <f>IF(ACOMPANHAMENTO_06[[#This Row],[FUNCIONARIO]]="","",COUNTA($D$8:D70))</f>
        <v/>
      </c>
      <c r="C70" s="3"/>
      <c r="D70" s="26" t="str">
        <f>IFERROR(VLOOKUP(ACOMPANHAMENTO_06[[#This Row],[MAT]],FUNCIONARIOS[],3,FALSE),"")</f>
        <v/>
      </c>
      <c r="E70" s="26" t="str">
        <f>IFERROR(VLOOKUP(ACOMPANHAMENTO_06[[#This Row],[MAT]],FUNCIONARIOS[],4,FALSE),"")</f>
        <v/>
      </c>
      <c r="F70" s="8"/>
      <c r="G70" s="7"/>
      <c r="H70" s="28" t="str">
        <f>IFERROR(VLOOKUP(ACOMPANHAMENTO_06[[#This Row],[COD.S]],TABELA_PRODUÇÃO[[COD]:[SERVIÇOS]],3,FALSE),"")</f>
        <v/>
      </c>
      <c r="I70" s="28" t="str">
        <f>IFERROR(VLOOKUP(ACOMPANHAMENTO_06[[#This Row],[COD.S]],TABELA_PRODUÇÃO[[COD]:[UND.]],4,FALSE),"")</f>
        <v/>
      </c>
      <c r="J70" s="8"/>
      <c r="K70" s="58"/>
      <c r="L70" s="9"/>
      <c r="M7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0" s="6">
        <f>ACOMPANHAMENTO_06[[#This Row],[QUANT]]</f>
        <v>0</v>
      </c>
    </row>
    <row r="71" spans="2:16" s="6" customFormat="1" ht="12.75" x14ac:dyDescent="0.2">
      <c r="B71" s="6" t="str">
        <f>IF(ACOMPANHAMENTO_06[[#This Row],[FUNCIONARIO]]="","",COUNTA($D$8:D71))</f>
        <v/>
      </c>
      <c r="C71" s="3"/>
      <c r="D71" s="26" t="str">
        <f>IFERROR(VLOOKUP(ACOMPANHAMENTO_06[[#This Row],[MAT]],FUNCIONARIOS[],3,FALSE),"")</f>
        <v/>
      </c>
      <c r="E71" s="26" t="str">
        <f>IFERROR(VLOOKUP(ACOMPANHAMENTO_06[[#This Row],[MAT]],FUNCIONARIOS[],4,FALSE),"")</f>
        <v/>
      </c>
      <c r="F71" s="8"/>
      <c r="G71" s="7"/>
      <c r="H71" s="28" t="str">
        <f>IFERROR(VLOOKUP(ACOMPANHAMENTO_06[[#This Row],[COD.S]],TABELA_PRODUÇÃO[[COD]:[SERVIÇOS]],3,FALSE),"")</f>
        <v/>
      </c>
      <c r="I71" s="28" t="str">
        <f>IFERROR(VLOOKUP(ACOMPANHAMENTO_06[[#This Row],[COD.S]],TABELA_PRODUÇÃO[[COD]:[UND.]],4,FALSE),"")</f>
        <v/>
      </c>
      <c r="J71" s="8"/>
      <c r="K71" s="58"/>
      <c r="L71" s="9"/>
      <c r="M7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1" s="6">
        <f>ACOMPANHAMENTO_06[[#This Row],[QUANT]]</f>
        <v>0</v>
      </c>
    </row>
    <row r="72" spans="2:16" s="6" customFormat="1" ht="12.75" x14ac:dyDescent="0.2">
      <c r="B72" s="6" t="str">
        <f>IF(ACOMPANHAMENTO_06[[#This Row],[FUNCIONARIO]]="","",COUNTA($D$8:D72))</f>
        <v/>
      </c>
      <c r="C72" s="3"/>
      <c r="D72" s="26" t="str">
        <f>IFERROR(VLOOKUP(ACOMPANHAMENTO_06[[#This Row],[MAT]],FUNCIONARIOS[],3,FALSE),"")</f>
        <v/>
      </c>
      <c r="E72" s="26" t="str">
        <f>IFERROR(VLOOKUP(ACOMPANHAMENTO_06[[#This Row],[MAT]],FUNCIONARIOS[],4,FALSE),"")</f>
        <v/>
      </c>
      <c r="F72" s="8"/>
      <c r="G72" s="7"/>
      <c r="H72" s="28" t="str">
        <f>IFERROR(VLOOKUP(ACOMPANHAMENTO_06[[#This Row],[COD.S]],TABELA_PRODUÇÃO[[COD]:[SERVIÇOS]],3,FALSE),"")</f>
        <v/>
      </c>
      <c r="I72" s="28" t="str">
        <f>IFERROR(VLOOKUP(ACOMPANHAMENTO_06[[#This Row],[COD.S]],TABELA_PRODUÇÃO[[COD]:[UND.]],4,FALSE),"")</f>
        <v/>
      </c>
      <c r="J72" s="8"/>
      <c r="K72" s="58"/>
      <c r="L72" s="9"/>
      <c r="M7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2" s="6">
        <f>ACOMPANHAMENTO_06[[#This Row],[QUANT]]</f>
        <v>0</v>
      </c>
    </row>
    <row r="73" spans="2:16" s="6" customFormat="1" ht="12.75" x14ac:dyDescent="0.2">
      <c r="B73" s="6" t="str">
        <f>IF(ACOMPANHAMENTO_06[[#This Row],[FUNCIONARIO]]="","",COUNTA($D$8:D73))</f>
        <v/>
      </c>
      <c r="C73" s="3"/>
      <c r="D73" s="26" t="str">
        <f>IFERROR(VLOOKUP(ACOMPANHAMENTO_06[[#This Row],[MAT]],FUNCIONARIOS[],3,FALSE),"")</f>
        <v/>
      </c>
      <c r="E73" s="26" t="str">
        <f>IFERROR(VLOOKUP(ACOMPANHAMENTO_06[[#This Row],[MAT]],FUNCIONARIOS[],4,FALSE),"")</f>
        <v/>
      </c>
      <c r="F73" s="8"/>
      <c r="G73" s="7"/>
      <c r="H73" s="28" t="str">
        <f>IFERROR(VLOOKUP(ACOMPANHAMENTO_06[[#This Row],[COD.S]],TABELA_PRODUÇÃO[[COD]:[SERVIÇOS]],3,FALSE),"")</f>
        <v/>
      </c>
      <c r="I73" s="28" t="str">
        <f>IFERROR(VLOOKUP(ACOMPANHAMENTO_06[[#This Row],[COD.S]],TABELA_PRODUÇÃO[[COD]:[UND.]],4,FALSE),"")</f>
        <v/>
      </c>
      <c r="J73" s="8"/>
      <c r="K73" s="58"/>
      <c r="L73" s="9"/>
      <c r="M7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3" s="6">
        <f>ACOMPANHAMENTO_06[[#This Row],[QUANT]]</f>
        <v>0</v>
      </c>
    </row>
    <row r="74" spans="2:16" s="6" customFormat="1" ht="12.75" x14ac:dyDescent="0.2">
      <c r="B74" s="6" t="str">
        <f>IF(ACOMPANHAMENTO_06[[#This Row],[FUNCIONARIO]]="","",COUNTA($D$8:D74))</f>
        <v/>
      </c>
      <c r="C74" s="3"/>
      <c r="D74" s="26" t="str">
        <f>IFERROR(VLOOKUP(ACOMPANHAMENTO_06[[#This Row],[MAT]],FUNCIONARIOS[],3,FALSE),"")</f>
        <v/>
      </c>
      <c r="E74" s="26" t="str">
        <f>IFERROR(VLOOKUP(ACOMPANHAMENTO_06[[#This Row],[MAT]],FUNCIONARIOS[],4,FALSE),"")</f>
        <v/>
      </c>
      <c r="F74" s="8"/>
      <c r="G74" s="7"/>
      <c r="H74" s="28" t="str">
        <f>IFERROR(VLOOKUP(ACOMPANHAMENTO_06[[#This Row],[COD.S]],TABELA_PRODUÇÃO[[COD]:[SERVIÇOS]],3,FALSE),"")</f>
        <v/>
      </c>
      <c r="I74" s="28" t="str">
        <f>IFERROR(VLOOKUP(ACOMPANHAMENTO_06[[#This Row],[COD.S]],TABELA_PRODUÇÃO[[COD]:[UND.]],4,FALSE),"")</f>
        <v/>
      </c>
      <c r="J74" s="8"/>
      <c r="K74" s="58"/>
      <c r="L74" s="9"/>
      <c r="M7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4" s="6">
        <f>ACOMPANHAMENTO_06[[#This Row],[QUANT]]</f>
        <v>0</v>
      </c>
    </row>
    <row r="75" spans="2:16" s="6" customFormat="1" ht="12.75" x14ac:dyDescent="0.2">
      <c r="B75" s="6" t="str">
        <f>IF(ACOMPANHAMENTO_06[[#This Row],[FUNCIONARIO]]="","",COUNTA($D$8:D75))</f>
        <v/>
      </c>
      <c r="C75" s="3"/>
      <c r="D75" s="26" t="str">
        <f>IFERROR(VLOOKUP(ACOMPANHAMENTO_06[[#This Row],[MAT]],FUNCIONARIOS[],3,FALSE),"")</f>
        <v/>
      </c>
      <c r="E75" s="26" t="str">
        <f>IFERROR(VLOOKUP(ACOMPANHAMENTO_06[[#This Row],[MAT]],FUNCIONARIOS[],4,FALSE),"")</f>
        <v/>
      </c>
      <c r="F75" s="8"/>
      <c r="G75" s="7"/>
      <c r="H75" s="28" t="str">
        <f>IFERROR(VLOOKUP(ACOMPANHAMENTO_06[[#This Row],[COD.S]],TABELA_PRODUÇÃO[[COD]:[SERVIÇOS]],3,FALSE),"")</f>
        <v/>
      </c>
      <c r="I75" s="28" t="str">
        <f>IFERROR(VLOOKUP(ACOMPANHAMENTO_06[[#This Row],[COD.S]],TABELA_PRODUÇÃO[[COD]:[UND.]],4,FALSE),"")</f>
        <v/>
      </c>
      <c r="J75" s="8"/>
      <c r="K75" s="58"/>
      <c r="L75" s="9"/>
      <c r="M7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5" s="6">
        <f>ACOMPANHAMENTO_06[[#This Row],[QUANT]]</f>
        <v>0</v>
      </c>
    </row>
    <row r="76" spans="2:16" s="6" customFormat="1" ht="12.75" x14ac:dyDescent="0.2">
      <c r="B76" s="6" t="str">
        <f>IF(ACOMPANHAMENTO_06[[#This Row],[FUNCIONARIO]]="","",COUNTA($D$8:D76))</f>
        <v/>
      </c>
      <c r="C76" s="3"/>
      <c r="D76" s="26" t="str">
        <f>IFERROR(VLOOKUP(ACOMPANHAMENTO_06[[#This Row],[MAT]],FUNCIONARIOS[],3,FALSE),"")</f>
        <v/>
      </c>
      <c r="E76" s="26" t="str">
        <f>IFERROR(VLOOKUP(ACOMPANHAMENTO_06[[#This Row],[MAT]],FUNCIONARIOS[],4,FALSE),"")</f>
        <v/>
      </c>
      <c r="F76" s="8"/>
      <c r="G76" s="7"/>
      <c r="H76" s="28" t="str">
        <f>IFERROR(VLOOKUP(ACOMPANHAMENTO_06[[#This Row],[COD.S]],TABELA_PRODUÇÃO[[COD]:[SERVIÇOS]],3,FALSE),"")</f>
        <v/>
      </c>
      <c r="I76" s="28" t="str">
        <f>IFERROR(VLOOKUP(ACOMPANHAMENTO_06[[#This Row],[COD.S]],TABELA_PRODUÇÃO[[COD]:[UND.]],4,FALSE),"")</f>
        <v/>
      </c>
      <c r="J76" s="8"/>
      <c r="K76" s="58"/>
      <c r="L76" s="9"/>
      <c r="M7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6" s="6">
        <f>ACOMPANHAMENTO_06[[#This Row],[QUANT]]</f>
        <v>0</v>
      </c>
    </row>
    <row r="77" spans="2:16" s="6" customFormat="1" ht="12.75" x14ac:dyDescent="0.2">
      <c r="B77" s="6" t="str">
        <f>IF(ACOMPANHAMENTO_06[[#This Row],[FUNCIONARIO]]="","",COUNTA($D$8:D77))</f>
        <v/>
      </c>
      <c r="C77" s="3"/>
      <c r="D77" s="26" t="str">
        <f>IFERROR(VLOOKUP(ACOMPANHAMENTO_06[[#This Row],[MAT]],FUNCIONARIOS[],3,FALSE),"")</f>
        <v/>
      </c>
      <c r="E77" s="26" t="str">
        <f>IFERROR(VLOOKUP(ACOMPANHAMENTO_06[[#This Row],[MAT]],FUNCIONARIOS[],4,FALSE),"")</f>
        <v/>
      </c>
      <c r="F77" s="8"/>
      <c r="G77" s="7"/>
      <c r="H77" s="28" t="str">
        <f>IFERROR(VLOOKUP(ACOMPANHAMENTO_06[[#This Row],[COD.S]],TABELA_PRODUÇÃO[[COD]:[SERVIÇOS]],3,FALSE),"")</f>
        <v/>
      </c>
      <c r="I77" s="28" t="str">
        <f>IFERROR(VLOOKUP(ACOMPANHAMENTO_06[[#This Row],[COD.S]],TABELA_PRODUÇÃO[[COD]:[UND.]],4,FALSE),"")</f>
        <v/>
      </c>
      <c r="J77" s="8"/>
      <c r="K77" s="58"/>
      <c r="L77" s="9"/>
      <c r="M7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7" s="6">
        <f>ACOMPANHAMENTO_06[[#This Row],[QUANT]]</f>
        <v>0</v>
      </c>
    </row>
    <row r="78" spans="2:16" s="6" customFormat="1" ht="12.75" x14ac:dyDescent="0.2">
      <c r="B78" s="6" t="str">
        <f>IF(ACOMPANHAMENTO_06[[#This Row],[FUNCIONARIO]]="","",COUNTA($D$8:D78))</f>
        <v/>
      </c>
      <c r="C78" s="3"/>
      <c r="D78" s="26" t="str">
        <f>IFERROR(VLOOKUP(ACOMPANHAMENTO_06[[#This Row],[MAT]],FUNCIONARIOS[],3,FALSE),"")</f>
        <v/>
      </c>
      <c r="E78" s="26" t="str">
        <f>IFERROR(VLOOKUP(ACOMPANHAMENTO_06[[#This Row],[MAT]],FUNCIONARIOS[],4,FALSE),"")</f>
        <v/>
      </c>
      <c r="F78" s="8"/>
      <c r="G78" s="7"/>
      <c r="H78" s="28" t="str">
        <f>IFERROR(VLOOKUP(ACOMPANHAMENTO_06[[#This Row],[COD.S]],TABELA_PRODUÇÃO[[COD]:[SERVIÇOS]],3,FALSE),"")</f>
        <v/>
      </c>
      <c r="I78" s="28" t="str">
        <f>IFERROR(VLOOKUP(ACOMPANHAMENTO_06[[#This Row],[COD.S]],TABELA_PRODUÇÃO[[COD]:[UND.]],4,FALSE),"")</f>
        <v/>
      </c>
      <c r="J78" s="8"/>
      <c r="K78" s="58"/>
      <c r="L78" s="9"/>
      <c r="M7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8" s="6">
        <f>ACOMPANHAMENTO_06[[#This Row],[QUANT]]</f>
        <v>0</v>
      </c>
    </row>
    <row r="79" spans="2:16" s="6" customFormat="1" ht="12.75" x14ac:dyDescent="0.2">
      <c r="B79" s="6" t="str">
        <f>IF(ACOMPANHAMENTO_06[[#This Row],[FUNCIONARIO]]="","",COUNTA($D$8:D79))</f>
        <v/>
      </c>
      <c r="C79" s="3"/>
      <c r="D79" s="26" t="str">
        <f>IFERROR(VLOOKUP(ACOMPANHAMENTO_06[[#This Row],[MAT]],FUNCIONARIOS[],3,FALSE),"")</f>
        <v/>
      </c>
      <c r="E79" s="26" t="str">
        <f>IFERROR(VLOOKUP(ACOMPANHAMENTO_06[[#This Row],[MAT]],FUNCIONARIOS[],4,FALSE),"")</f>
        <v/>
      </c>
      <c r="F79" s="8"/>
      <c r="G79" s="7"/>
      <c r="H79" s="28" t="str">
        <f>IFERROR(VLOOKUP(ACOMPANHAMENTO_06[[#This Row],[COD.S]],TABELA_PRODUÇÃO[[COD]:[SERVIÇOS]],3,FALSE),"")</f>
        <v/>
      </c>
      <c r="I79" s="28" t="str">
        <f>IFERROR(VLOOKUP(ACOMPANHAMENTO_06[[#This Row],[COD.S]],TABELA_PRODUÇÃO[[COD]:[UND.]],4,FALSE),"")</f>
        <v/>
      </c>
      <c r="J79" s="8"/>
      <c r="K79" s="58"/>
      <c r="L79" s="9"/>
      <c r="M7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9" s="6">
        <f>ACOMPANHAMENTO_06[[#This Row],[QUANT]]</f>
        <v>0</v>
      </c>
    </row>
    <row r="80" spans="2:16" s="6" customFormat="1" ht="12.75" x14ac:dyDescent="0.2">
      <c r="B80" s="6" t="str">
        <f>IF(ACOMPANHAMENTO_06[[#This Row],[FUNCIONARIO]]="","",COUNTA($D$8:D80))</f>
        <v/>
      </c>
      <c r="C80" s="3"/>
      <c r="D80" s="26" t="str">
        <f>IFERROR(VLOOKUP(ACOMPANHAMENTO_06[[#This Row],[MAT]],FUNCIONARIOS[],3,FALSE),"")</f>
        <v/>
      </c>
      <c r="E80" s="26" t="str">
        <f>IFERROR(VLOOKUP(ACOMPANHAMENTO_06[[#This Row],[MAT]],FUNCIONARIOS[],4,FALSE),"")</f>
        <v/>
      </c>
      <c r="F80" s="8"/>
      <c r="G80" s="7"/>
      <c r="H80" s="28" t="str">
        <f>IFERROR(VLOOKUP(ACOMPANHAMENTO_06[[#This Row],[COD.S]],TABELA_PRODUÇÃO[[COD]:[SERVIÇOS]],3,FALSE),"")</f>
        <v/>
      </c>
      <c r="I80" s="28" t="str">
        <f>IFERROR(VLOOKUP(ACOMPANHAMENTO_06[[#This Row],[COD.S]],TABELA_PRODUÇÃO[[COD]:[UND.]],4,FALSE),"")</f>
        <v/>
      </c>
      <c r="J80" s="8"/>
      <c r="K80" s="58"/>
      <c r="L80" s="9"/>
      <c r="M8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0" s="6">
        <f>ACOMPANHAMENTO_06[[#This Row],[QUANT]]</f>
        <v>0</v>
      </c>
    </row>
    <row r="81" spans="2:16" s="6" customFormat="1" ht="12.75" x14ac:dyDescent="0.2">
      <c r="B81" s="6" t="str">
        <f>IF(ACOMPANHAMENTO_06[[#This Row],[FUNCIONARIO]]="","",COUNTA($D$8:D81))</f>
        <v/>
      </c>
      <c r="C81" s="3"/>
      <c r="D81" s="26" t="str">
        <f>IFERROR(VLOOKUP(ACOMPANHAMENTO_06[[#This Row],[MAT]],FUNCIONARIOS[],3,FALSE),"")</f>
        <v/>
      </c>
      <c r="E81" s="26" t="str">
        <f>IFERROR(VLOOKUP(ACOMPANHAMENTO_06[[#This Row],[MAT]],FUNCIONARIOS[],4,FALSE),"")</f>
        <v/>
      </c>
      <c r="F81" s="8"/>
      <c r="G81" s="7"/>
      <c r="H81" s="28" t="str">
        <f>IFERROR(VLOOKUP(ACOMPANHAMENTO_06[[#This Row],[COD.S]],TABELA_PRODUÇÃO[[COD]:[SERVIÇOS]],3,FALSE),"")</f>
        <v/>
      </c>
      <c r="I81" s="28" t="str">
        <f>IFERROR(VLOOKUP(ACOMPANHAMENTO_06[[#This Row],[COD.S]],TABELA_PRODUÇÃO[[COD]:[UND.]],4,FALSE),"")</f>
        <v/>
      </c>
      <c r="J81" s="8"/>
      <c r="K81" s="58"/>
      <c r="L81" s="9"/>
      <c r="M8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1" s="6">
        <f>ACOMPANHAMENTO_06[[#This Row],[QUANT]]</f>
        <v>0</v>
      </c>
    </row>
    <row r="82" spans="2:16" s="6" customFormat="1" ht="12.75" x14ac:dyDescent="0.2">
      <c r="B82" s="6" t="str">
        <f>IF(ACOMPANHAMENTO_06[[#This Row],[FUNCIONARIO]]="","",COUNTA($D$8:D82))</f>
        <v/>
      </c>
      <c r="C82" s="3"/>
      <c r="D82" s="26" t="str">
        <f>IFERROR(VLOOKUP(ACOMPANHAMENTO_06[[#This Row],[MAT]],FUNCIONARIOS[],3,FALSE),"")</f>
        <v/>
      </c>
      <c r="E82" s="26" t="str">
        <f>IFERROR(VLOOKUP(ACOMPANHAMENTO_06[[#This Row],[MAT]],FUNCIONARIOS[],4,FALSE),"")</f>
        <v/>
      </c>
      <c r="F82" s="8"/>
      <c r="G82" s="7"/>
      <c r="H82" s="28" t="str">
        <f>IFERROR(VLOOKUP(ACOMPANHAMENTO_06[[#This Row],[COD.S]],TABELA_PRODUÇÃO[[COD]:[SERVIÇOS]],3,FALSE),"")</f>
        <v/>
      </c>
      <c r="I82" s="28" t="str">
        <f>IFERROR(VLOOKUP(ACOMPANHAMENTO_06[[#This Row],[COD.S]],TABELA_PRODUÇÃO[[COD]:[UND.]],4,FALSE),"")</f>
        <v/>
      </c>
      <c r="J82" s="8"/>
      <c r="K82" s="58"/>
      <c r="L82" s="9"/>
      <c r="M8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2" s="6">
        <f>ACOMPANHAMENTO_06[[#This Row],[QUANT]]</f>
        <v>0</v>
      </c>
    </row>
    <row r="83" spans="2:16" s="6" customFormat="1" ht="12.75" x14ac:dyDescent="0.2">
      <c r="B83" s="6" t="str">
        <f>IF(ACOMPANHAMENTO_06[[#This Row],[FUNCIONARIO]]="","",COUNTA($D$8:D83))</f>
        <v/>
      </c>
      <c r="C83" s="3"/>
      <c r="D83" s="26" t="str">
        <f>IFERROR(VLOOKUP(ACOMPANHAMENTO_06[[#This Row],[MAT]],FUNCIONARIOS[],3,FALSE),"")</f>
        <v/>
      </c>
      <c r="E83" s="26" t="str">
        <f>IFERROR(VLOOKUP(ACOMPANHAMENTO_06[[#This Row],[MAT]],FUNCIONARIOS[],4,FALSE),"")</f>
        <v/>
      </c>
      <c r="F83" s="8"/>
      <c r="G83" s="7"/>
      <c r="H83" s="28" t="str">
        <f>IFERROR(VLOOKUP(ACOMPANHAMENTO_06[[#This Row],[COD.S]],TABELA_PRODUÇÃO[[COD]:[SERVIÇOS]],3,FALSE),"")</f>
        <v/>
      </c>
      <c r="I83" s="28" t="str">
        <f>IFERROR(VLOOKUP(ACOMPANHAMENTO_06[[#This Row],[COD.S]],TABELA_PRODUÇÃO[[COD]:[UND.]],4,FALSE),"")</f>
        <v/>
      </c>
      <c r="J83" s="8"/>
      <c r="K83" s="58"/>
      <c r="L83" s="9"/>
      <c r="M8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3" s="6">
        <f>ACOMPANHAMENTO_06[[#This Row],[QUANT]]</f>
        <v>0</v>
      </c>
    </row>
    <row r="84" spans="2:16" s="6" customFormat="1" ht="12.75" x14ac:dyDescent="0.2">
      <c r="B84" s="6" t="str">
        <f>IF(ACOMPANHAMENTO_06[[#This Row],[FUNCIONARIO]]="","",COUNTA($D$8:D84))</f>
        <v/>
      </c>
      <c r="C84" s="3"/>
      <c r="D84" s="26" t="str">
        <f>IFERROR(VLOOKUP(ACOMPANHAMENTO_06[[#This Row],[MAT]],FUNCIONARIOS[],3,FALSE),"")</f>
        <v/>
      </c>
      <c r="E84" s="26" t="str">
        <f>IFERROR(VLOOKUP(ACOMPANHAMENTO_06[[#This Row],[MAT]],FUNCIONARIOS[],4,FALSE),"")</f>
        <v/>
      </c>
      <c r="F84" s="8"/>
      <c r="G84" s="7"/>
      <c r="H84" s="28" t="str">
        <f>IFERROR(VLOOKUP(ACOMPANHAMENTO_06[[#This Row],[COD.S]],TABELA_PRODUÇÃO[[COD]:[SERVIÇOS]],3,FALSE),"")</f>
        <v/>
      </c>
      <c r="I84" s="28" t="str">
        <f>IFERROR(VLOOKUP(ACOMPANHAMENTO_06[[#This Row],[COD.S]],TABELA_PRODUÇÃO[[COD]:[UND.]],4,FALSE),"")</f>
        <v/>
      </c>
      <c r="J84" s="8"/>
      <c r="K84" s="58"/>
      <c r="L84" s="9"/>
      <c r="M8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4" s="6">
        <f>ACOMPANHAMENTO_06[[#This Row],[QUANT]]</f>
        <v>0</v>
      </c>
    </row>
    <row r="85" spans="2:16" s="6" customFormat="1" ht="12.75" x14ac:dyDescent="0.2">
      <c r="B85" s="6" t="str">
        <f>IF(ACOMPANHAMENTO_06[[#This Row],[FUNCIONARIO]]="","",COUNTA($D$8:D85))</f>
        <v/>
      </c>
      <c r="C85" s="3"/>
      <c r="D85" s="26" t="str">
        <f>IFERROR(VLOOKUP(ACOMPANHAMENTO_06[[#This Row],[MAT]],FUNCIONARIOS[],3,FALSE),"")</f>
        <v/>
      </c>
      <c r="E85" s="26" t="str">
        <f>IFERROR(VLOOKUP(ACOMPANHAMENTO_06[[#This Row],[MAT]],FUNCIONARIOS[],4,FALSE),"")</f>
        <v/>
      </c>
      <c r="F85" s="8"/>
      <c r="G85" s="7"/>
      <c r="H85" s="28" t="str">
        <f>IFERROR(VLOOKUP(ACOMPANHAMENTO_06[[#This Row],[COD.S]],TABELA_PRODUÇÃO[[COD]:[SERVIÇOS]],3,FALSE),"")</f>
        <v/>
      </c>
      <c r="I85" s="28" t="str">
        <f>IFERROR(VLOOKUP(ACOMPANHAMENTO_06[[#This Row],[COD.S]],TABELA_PRODUÇÃO[[COD]:[UND.]],4,FALSE),"")</f>
        <v/>
      </c>
      <c r="J85" s="8"/>
      <c r="K85" s="58"/>
      <c r="L85" s="9"/>
      <c r="M8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5" s="6">
        <f>ACOMPANHAMENTO_06[[#This Row],[QUANT]]</f>
        <v>0</v>
      </c>
    </row>
    <row r="86" spans="2:16" s="6" customFormat="1" ht="12.75" x14ac:dyDescent="0.2">
      <c r="B86" s="6" t="str">
        <f>IF(ACOMPANHAMENTO_06[[#This Row],[FUNCIONARIO]]="","",COUNTA($D$8:D86))</f>
        <v/>
      </c>
      <c r="C86" s="3"/>
      <c r="D86" s="26" t="str">
        <f>IFERROR(VLOOKUP(ACOMPANHAMENTO_06[[#This Row],[MAT]],FUNCIONARIOS[],3,FALSE),"")</f>
        <v/>
      </c>
      <c r="E86" s="26" t="str">
        <f>IFERROR(VLOOKUP(ACOMPANHAMENTO_06[[#This Row],[MAT]],FUNCIONARIOS[],4,FALSE),"")</f>
        <v/>
      </c>
      <c r="F86" s="8"/>
      <c r="G86" s="7"/>
      <c r="H86" s="28" t="str">
        <f>IFERROR(VLOOKUP(ACOMPANHAMENTO_06[[#This Row],[COD.S]],TABELA_PRODUÇÃO[[COD]:[SERVIÇOS]],3,FALSE),"")</f>
        <v/>
      </c>
      <c r="I86" s="28" t="str">
        <f>IFERROR(VLOOKUP(ACOMPANHAMENTO_06[[#This Row],[COD.S]],TABELA_PRODUÇÃO[[COD]:[UND.]],4,FALSE),"")</f>
        <v/>
      </c>
      <c r="J86" s="8"/>
      <c r="K86" s="58"/>
      <c r="L86" s="9"/>
      <c r="M8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6" s="6">
        <f>ACOMPANHAMENTO_06[[#This Row],[QUANT]]</f>
        <v>0</v>
      </c>
    </row>
    <row r="87" spans="2:16" s="6" customFormat="1" ht="12.75" x14ac:dyDescent="0.2">
      <c r="B87" s="6" t="str">
        <f>IF(ACOMPANHAMENTO_06[[#This Row],[FUNCIONARIO]]="","",COUNTA($D$8:D87))</f>
        <v/>
      </c>
      <c r="C87" s="3"/>
      <c r="D87" s="26" t="str">
        <f>IFERROR(VLOOKUP(ACOMPANHAMENTO_06[[#This Row],[MAT]],FUNCIONARIOS[],3,FALSE),"")</f>
        <v/>
      </c>
      <c r="E87" s="26" t="str">
        <f>IFERROR(VLOOKUP(ACOMPANHAMENTO_06[[#This Row],[MAT]],FUNCIONARIOS[],4,FALSE),"")</f>
        <v/>
      </c>
      <c r="F87" s="8"/>
      <c r="G87" s="7"/>
      <c r="H87" s="28" t="str">
        <f>IFERROR(VLOOKUP(ACOMPANHAMENTO_06[[#This Row],[COD.S]],TABELA_PRODUÇÃO[[COD]:[SERVIÇOS]],3,FALSE),"")</f>
        <v/>
      </c>
      <c r="I87" s="28" t="str">
        <f>IFERROR(VLOOKUP(ACOMPANHAMENTO_06[[#This Row],[COD.S]],TABELA_PRODUÇÃO[[COD]:[UND.]],4,FALSE),"")</f>
        <v/>
      </c>
      <c r="J87" s="8"/>
      <c r="K87" s="58"/>
      <c r="L87" s="9"/>
      <c r="M8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7" s="6">
        <f>ACOMPANHAMENTO_06[[#This Row],[QUANT]]</f>
        <v>0</v>
      </c>
    </row>
    <row r="88" spans="2:16" s="6" customFormat="1" ht="12.75" x14ac:dyDescent="0.2">
      <c r="B88" s="6" t="str">
        <f>IF(ACOMPANHAMENTO_06[[#This Row],[FUNCIONARIO]]="","",COUNTA($D$8:D88))</f>
        <v/>
      </c>
      <c r="C88" s="3"/>
      <c r="D88" s="26" t="str">
        <f>IFERROR(VLOOKUP(ACOMPANHAMENTO_06[[#This Row],[MAT]],FUNCIONARIOS[],3,FALSE),"")</f>
        <v/>
      </c>
      <c r="E88" s="26" t="str">
        <f>IFERROR(VLOOKUP(ACOMPANHAMENTO_06[[#This Row],[MAT]],FUNCIONARIOS[],4,FALSE),"")</f>
        <v/>
      </c>
      <c r="F88" s="8"/>
      <c r="G88" s="7"/>
      <c r="H88" s="28" t="str">
        <f>IFERROR(VLOOKUP(ACOMPANHAMENTO_06[[#This Row],[COD.S]],TABELA_PRODUÇÃO[[COD]:[SERVIÇOS]],3,FALSE),"")</f>
        <v/>
      </c>
      <c r="I88" s="28" t="str">
        <f>IFERROR(VLOOKUP(ACOMPANHAMENTO_06[[#This Row],[COD.S]],TABELA_PRODUÇÃO[[COD]:[UND.]],4,FALSE),"")</f>
        <v/>
      </c>
      <c r="J88" s="8"/>
      <c r="K88" s="58"/>
      <c r="L88" s="9"/>
      <c r="M8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8" s="6">
        <f>ACOMPANHAMENTO_06[[#This Row],[QUANT]]</f>
        <v>0</v>
      </c>
    </row>
    <row r="89" spans="2:16" s="6" customFormat="1" ht="12.75" x14ac:dyDescent="0.2">
      <c r="B89" s="6" t="str">
        <f>IF(ACOMPANHAMENTO_06[[#This Row],[FUNCIONARIO]]="","",COUNTA($D$8:D89))</f>
        <v/>
      </c>
      <c r="C89" s="3"/>
      <c r="D89" s="26" t="str">
        <f>IFERROR(VLOOKUP(ACOMPANHAMENTO_06[[#This Row],[MAT]],FUNCIONARIOS[],3,FALSE),"")</f>
        <v/>
      </c>
      <c r="E89" s="26" t="str">
        <f>IFERROR(VLOOKUP(ACOMPANHAMENTO_06[[#This Row],[MAT]],FUNCIONARIOS[],4,FALSE),"")</f>
        <v/>
      </c>
      <c r="F89" s="8"/>
      <c r="G89" s="7"/>
      <c r="H89" s="28" t="str">
        <f>IFERROR(VLOOKUP(ACOMPANHAMENTO_06[[#This Row],[COD.S]],TABELA_PRODUÇÃO[[COD]:[SERVIÇOS]],3,FALSE),"")</f>
        <v/>
      </c>
      <c r="I89" s="28" t="str">
        <f>IFERROR(VLOOKUP(ACOMPANHAMENTO_06[[#This Row],[COD.S]],TABELA_PRODUÇÃO[[COD]:[UND.]],4,FALSE),"")</f>
        <v/>
      </c>
      <c r="J89" s="8"/>
      <c r="K89" s="58"/>
      <c r="L89" s="9"/>
      <c r="M8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9" s="6">
        <f>ACOMPANHAMENTO_06[[#This Row],[QUANT]]</f>
        <v>0</v>
      </c>
    </row>
    <row r="90" spans="2:16" s="6" customFormat="1" ht="12.75" x14ac:dyDescent="0.2">
      <c r="B90" s="6" t="str">
        <f>IF(ACOMPANHAMENTO_06[[#This Row],[FUNCIONARIO]]="","",COUNTA($D$8:D90))</f>
        <v/>
      </c>
      <c r="C90" s="3"/>
      <c r="D90" s="26" t="str">
        <f>IFERROR(VLOOKUP(ACOMPANHAMENTO_06[[#This Row],[MAT]],FUNCIONARIOS[],3,FALSE),"")</f>
        <v/>
      </c>
      <c r="E90" s="26" t="str">
        <f>IFERROR(VLOOKUP(ACOMPANHAMENTO_06[[#This Row],[MAT]],FUNCIONARIOS[],4,FALSE),"")</f>
        <v/>
      </c>
      <c r="F90" s="8"/>
      <c r="G90" s="7"/>
      <c r="H90" s="28" t="str">
        <f>IFERROR(VLOOKUP(ACOMPANHAMENTO_06[[#This Row],[COD.S]],TABELA_PRODUÇÃO[[COD]:[SERVIÇOS]],3,FALSE),"")</f>
        <v/>
      </c>
      <c r="I90" s="28" t="str">
        <f>IFERROR(VLOOKUP(ACOMPANHAMENTO_06[[#This Row],[COD.S]],TABELA_PRODUÇÃO[[COD]:[UND.]],4,FALSE),"")</f>
        <v/>
      </c>
      <c r="J90" s="8"/>
      <c r="K90" s="58"/>
      <c r="L90" s="9"/>
      <c r="M9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0" s="6">
        <f>ACOMPANHAMENTO_06[[#This Row],[QUANT]]</f>
        <v>0</v>
      </c>
    </row>
    <row r="91" spans="2:16" s="6" customFormat="1" ht="12.75" x14ac:dyDescent="0.2">
      <c r="B91" s="6" t="str">
        <f>IF(ACOMPANHAMENTO_06[[#This Row],[FUNCIONARIO]]="","",COUNTA($D$8:D91))</f>
        <v/>
      </c>
      <c r="C91" s="3"/>
      <c r="D91" s="26" t="str">
        <f>IFERROR(VLOOKUP(ACOMPANHAMENTO_06[[#This Row],[MAT]],FUNCIONARIOS[],3,FALSE),"")</f>
        <v/>
      </c>
      <c r="E91" s="26" t="str">
        <f>IFERROR(VLOOKUP(ACOMPANHAMENTO_06[[#This Row],[MAT]],FUNCIONARIOS[],4,FALSE),"")</f>
        <v/>
      </c>
      <c r="F91" s="8"/>
      <c r="G91" s="7"/>
      <c r="H91" s="28" t="str">
        <f>IFERROR(VLOOKUP(ACOMPANHAMENTO_06[[#This Row],[COD.S]],TABELA_PRODUÇÃO[[COD]:[SERVIÇOS]],3,FALSE),"")</f>
        <v/>
      </c>
      <c r="I91" s="28" t="str">
        <f>IFERROR(VLOOKUP(ACOMPANHAMENTO_06[[#This Row],[COD.S]],TABELA_PRODUÇÃO[[COD]:[UND.]],4,FALSE),"")</f>
        <v/>
      </c>
      <c r="J91" s="8"/>
      <c r="K91" s="58"/>
      <c r="L91" s="9"/>
      <c r="M9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1" s="6">
        <f>ACOMPANHAMENTO_06[[#This Row],[QUANT]]</f>
        <v>0</v>
      </c>
    </row>
    <row r="92" spans="2:16" s="6" customFormat="1" ht="12.75" x14ac:dyDescent="0.2">
      <c r="B92" s="6" t="str">
        <f>IF(ACOMPANHAMENTO_06[[#This Row],[FUNCIONARIO]]="","",COUNTA($D$8:D92))</f>
        <v/>
      </c>
      <c r="C92" s="3"/>
      <c r="D92" s="26" t="str">
        <f>IFERROR(VLOOKUP(ACOMPANHAMENTO_06[[#This Row],[MAT]],FUNCIONARIOS[],3,FALSE),"")</f>
        <v/>
      </c>
      <c r="E92" s="26" t="str">
        <f>IFERROR(VLOOKUP(ACOMPANHAMENTO_06[[#This Row],[MAT]],FUNCIONARIOS[],4,FALSE),"")</f>
        <v/>
      </c>
      <c r="F92" s="8"/>
      <c r="G92" s="7"/>
      <c r="H92" s="28" t="str">
        <f>IFERROR(VLOOKUP(ACOMPANHAMENTO_06[[#This Row],[COD.S]],TABELA_PRODUÇÃO[[COD]:[SERVIÇOS]],3,FALSE),"")</f>
        <v/>
      </c>
      <c r="I92" s="28" t="str">
        <f>IFERROR(VLOOKUP(ACOMPANHAMENTO_06[[#This Row],[COD.S]],TABELA_PRODUÇÃO[[COD]:[UND.]],4,FALSE),"")</f>
        <v/>
      </c>
      <c r="J92" s="8"/>
      <c r="K92" s="58"/>
      <c r="L92" s="9"/>
      <c r="M9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2" s="6">
        <f>ACOMPANHAMENTO_06[[#This Row],[QUANT]]</f>
        <v>0</v>
      </c>
    </row>
    <row r="93" spans="2:16" s="6" customFormat="1" ht="12.75" x14ac:dyDescent="0.2">
      <c r="B93" s="6" t="str">
        <f>IF(ACOMPANHAMENTO_06[[#This Row],[FUNCIONARIO]]="","",COUNTA($D$8:D93))</f>
        <v/>
      </c>
      <c r="C93" s="3"/>
      <c r="D93" s="26" t="str">
        <f>IFERROR(VLOOKUP(ACOMPANHAMENTO_06[[#This Row],[MAT]],FUNCIONARIOS[],3,FALSE),"")</f>
        <v/>
      </c>
      <c r="E93" s="26" t="str">
        <f>IFERROR(VLOOKUP(ACOMPANHAMENTO_06[[#This Row],[MAT]],FUNCIONARIOS[],4,FALSE),"")</f>
        <v/>
      </c>
      <c r="F93" s="8"/>
      <c r="G93" s="7"/>
      <c r="H93" s="28" t="str">
        <f>IFERROR(VLOOKUP(ACOMPANHAMENTO_06[[#This Row],[COD.S]],TABELA_PRODUÇÃO[[COD]:[SERVIÇOS]],3,FALSE),"")</f>
        <v/>
      </c>
      <c r="I93" s="28" t="str">
        <f>IFERROR(VLOOKUP(ACOMPANHAMENTO_06[[#This Row],[COD.S]],TABELA_PRODUÇÃO[[COD]:[UND.]],4,FALSE),"")</f>
        <v/>
      </c>
      <c r="J93" s="8"/>
      <c r="K93" s="58"/>
      <c r="L93" s="9"/>
      <c r="M9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3" s="6">
        <f>ACOMPANHAMENTO_06[[#This Row],[QUANT]]</f>
        <v>0</v>
      </c>
    </row>
    <row r="94" spans="2:16" s="6" customFormat="1" ht="12.75" x14ac:dyDescent="0.2">
      <c r="B94" s="6" t="str">
        <f>IF(ACOMPANHAMENTO_06[[#This Row],[FUNCIONARIO]]="","",COUNTA($D$8:D94))</f>
        <v/>
      </c>
      <c r="C94" s="3"/>
      <c r="D94" s="26" t="str">
        <f>IFERROR(VLOOKUP(ACOMPANHAMENTO_06[[#This Row],[MAT]],FUNCIONARIOS[],3,FALSE),"")</f>
        <v/>
      </c>
      <c r="E94" s="26" t="str">
        <f>IFERROR(VLOOKUP(ACOMPANHAMENTO_06[[#This Row],[MAT]],FUNCIONARIOS[],4,FALSE),"")</f>
        <v/>
      </c>
      <c r="F94" s="8"/>
      <c r="G94" s="7"/>
      <c r="H94" s="28" t="str">
        <f>IFERROR(VLOOKUP(ACOMPANHAMENTO_06[[#This Row],[COD.S]],TABELA_PRODUÇÃO[[COD]:[SERVIÇOS]],3,FALSE),"")</f>
        <v/>
      </c>
      <c r="I94" s="28" t="str">
        <f>IFERROR(VLOOKUP(ACOMPANHAMENTO_06[[#This Row],[COD.S]],TABELA_PRODUÇÃO[[COD]:[UND.]],4,FALSE),"")</f>
        <v/>
      </c>
      <c r="J94" s="8"/>
      <c r="K94" s="58"/>
      <c r="L94" s="9"/>
      <c r="M9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4" s="6">
        <f>ACOMPANHAMENTO_06[[#This Row],[QUANT]]</f>
        <v>0</v>
      </c>
    </row>
    <row r="95" spans="2:16" s="6" customFormat="1" ht="12.75" x14ac:dyDescent="0.2">
      <c r="B95" s="6" t="str">
        <f>IF(ACOMPANHAMENTO_06[[#This Row],[FUNCIONARIO]]="","",COUNTA($D$8:D95))</f>
        <v/>
      </c>
      <c r="C95" s="3"/>
      <c r="D95" s="26" t="str">
        <f>IFERROR(VLOOKUP(ACOMPANHAMENTO_06[[#This Row],[MAT]],FUNCIONARIOS[],3,FALSE),"")</f>
        <v/>
      </c>
      <c r="E95" s="26" t="str">
        <f>IFERROR(VLOOKUP(ACOMPANHAMENTO_06[[#This Row],[MAT]],FUNCIONARIOS[],4,FALSE),"")</f>
        <v/>
      </c>
      <c r="F95" s="8"/>
      <c r="G95" s="7"/>
      <c r="H95" s="28" t="str">
        <f>IFERROR(VLOOKUP(ACOMPANHAMENTO_06[[#This Row],[COD.S]],TABELA_PRODUÇÃO[[COD]:[SERVIÇOS]],3,FALSE),"")</f>
        <v/>
      </c>
      <c r="I95" s="28" t="str">
        <f>IFERROR(VLOOKUP(ACOMPANHAMENTO_06[[#This Row],[COD.S]],TABELA_PRODUÇÃO[[COD]:[UND.]],4,FALSE),"")</f>
        <v/>
      </c>
      <c r="J95" s="8"/>
      <c r="K95" s="58"/>
      <c r="L95" s="9"/>
      <c r="M9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5" s="6">
        <f>ACOMPANHAMENTO_06[[#This Row],[QUANT]]</f>
        <v>0</v>
      </c>
    </row>
    <row r="96" spans="2:16" s="6" customFormat="1" ht="12.75" x14ac:dyDescent="0.2">
      <c r="B96" s="6" t="str">
        <f>IF(ACOMPANHAMENTO_06[[#This Row],[FUNCIONARIO]]="","",COUNTA($D$8:D96))</f>
        <v/>
      </c>
      <c r="C96" s="3"/>
      <c r="D96" s="26" t="str">
        <f>IFERROR(VLOOKUP(ACOMPANHAMENTO_06[[#This Row],[MAT]],FUNCIONARIOS[],3,FALSE),"")</f>
        <v/>
      </c>
      <c r="E96" s="26" t="str">
        <f>IFERROR(VLOOKUP(ACOMPANHAMENTO_06[[#This Row],[MAT]],FUNCIONARIOS[],4,FALSE),"")</f>
        <v/>
      </c>
      <c r="F96" s="8"/>
      <c r="G96" s="7"/>
      <c r="H96" s="28" t="str">
        <f>IFERROR(VLOOKUP(ACOMPANHAMENTO_06[[#This Row],[COD.S]],TABELA_PRODUÇÃO[[COD]:[SERVIÇOS]],3,FALSE),"")</f>
        <v/>
      </c>
      <c r="I96" s="28" t="str">
        <f>IFERROR(VLOOKUP(ACOMPANHAMENTO_06[[#This Row],[COD.S]],TABELA_PRODUÇÃO[[COD]:[UND.]],4,FALSE),"")</f>
        <v/>
      </c>
      <c r="J96" s="8"/>
      <c r="K96" s="58"/>
      <c r="L96" s="9"/>
      <c r="M9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6" s="6">
        <f>ACOMPANHAMENTO_06[[#This Row],[QUANT]]</f>
        <v>0</v>
      </c>
    </row>
    <row r="97" spans="2:16" s="6" customFormat="1" ht="12.75" x14ac:dyDescent="0.2">
      <c r="B97" s="6" t="str">
        <f>IF(ACOMPANHAMENTO_06[[#This Row],[FUNCIONARIO]]="","",COUNTA($D$8:D97))</f>
        <v/>
      </c>
      <c r="C97" s="3"/>
      <c r="D97" s="26" t="str">
        <f>IFERROR(VLOOKUP(ACOMPANHAMENTO_06[[#This Row],[MAT]],FUNCIONARIOS[],3,FALSE),"")</f>
        <v/>
      </c>
      <c r="E97" s="26" t="str">
        <f>IFERROR(VLOOKUP(ACOMPANHAMENTO_06[[#This Row],[MAT]],FUNCIONARIOS[],4,FALSE),"")</f>
        <v/>
      </c>
      <c r="F97" s="8"/>
      <c r="G97" s="7"/>
      <c r="H97" s="28" t="str">
        <f>IFERROR(VLOOKUP(ACOMPANHAMENTO_06[[#This Row],[COD.S]],TABELA_PRODUÇÃO[[COD]:[SERVIÇOS]],3,FALSE),"")</f>
        <v/>
      </c>
      <c r="I97" s="28" t="str">
        <f>IFERROR(VLOOKUP(ACOMPANHAMENTO_06[[#This Row],[COD.S]],TABELA_PRODUÇÃO[[COD]:[UND.]],4,FALSE),"")</f>
        <v/>
      </c>
      <c r="J97" s="8"/>
      <c r="K97" s="58"/>
      <c r="L97" s="9"/>
      <c r="M9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7" s="6">
        <f>ACOMPANHAMENTO_06[[#This Row],[QUANT]]</f>
        <v>0</v>
      </c>
    </row>
    <row r="98" spans="2:16" s="6" customFormat="1" ht="12.75" x14ac:dyDescent="0.2">
      <c r="B98" s="6" t="str">
        <f>IF(ACOMPANHAMENTO_06[[#This Row],[FUNCIONARIO]]="","",COUNTA($D$8:D98))</f>
        <v/>
      </c>
      <c r="C98" s="3"/>
      <c r="D98" s="26" t="str">
        <f>IFERROR(VLOOKUP(ACOMPANHAMENTO_06[[#This Row],[MAT]],FUNCIONARIOS[],3,FALSE),"")</f>
        <v/>
      </c>
      <c r="E98" s="26" t="str">
        <f>IFERROR(VLOOKUP(ACOMPANHAMENTO_06[[#This Row],[MAT]],FUNCIONARIOS[],4,FALSE),"")</f>
        <v/>
      </c>
      <c r="F98" s="8"/>
      <c r="G98" s="7"/>
      <c r="H98" s="28" t="str">
        <f>IFERROR(VLOOKUP(ACOMPANHAMENTO_06[[#This Row],[COD.S]],TABELA_PRODUÇÃO[[COD]:[SERVIÇOS]],3,FALSE),"")</f>
        <v/>
      </c>
      <c r="I98" s="28" t="str">
        <f>IFERROR(VLOOKUP(ACOMPANHAMENTO_06[[#This Row],[COD.S]],TABELA_PRODUÇÃO[[COD]:[UND.]],4,FALSE),"")</f>
        <v/>
      </c>
      <c r="J98" s="8"/>
      <c r="K98" s="58"/>
      <c r="L98" s="9"/>
      <c r="M9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8" s="6">
        <f>ACOMPANHAMENTO_06[[#This Row],[QUANT]]</f>
        <v>0</v>
      </c>
    </row>
    <row r="99" spans="2:16" s="6" customFormat="1" ht="12.75" x14ac:dyDescent="0.2">
      <c r="B99" s="6" t="str">
        <f>IF(ACOMPANHAMENTO_06[[#This Row],[FUNCIONARIO]]="","",COUNTA($D$8:D99))</f>
        <v/>
      </c>
      <c r="C99" s="3"/>
      <c r="D99" s="26" t="str">
        <f>IFERROR(VLOOKUP(ACOMPANHAMENTO_06[[#This Row],[MAT]],FUNCIONARIOS[],3,FALSE),"")</f>
        <v/>
      </c>
      <c r="E99" s="26" t="str">
        <f>IFERROR(VLOOKUP(ACOMPANHAMENTO_06[[#This Row],[MAT]],FUNCIONARIOS[],4,FALSE),"")</f>
        <v/>
      </c>
      <c r="F99" s="8"/>
      <c r="G99" s="7"/>
      <c r="H99" s="28" t="str">
        <f>IFERROR(VLOOKUP(ACOMPANHAMENTO_06[[#This Row],[COD.S]],TABELA_PRODUÇÃO[[COD]:[SERVIÇOS]],3,FALSE),"")</f>
        <v/>
      </c>
      <c r="I99" s="28" t="str">
        <f>IFERROR(VLOOKUP(ACOMPANHAMENTO_06[[#This Row],[COD.S]],TABELA_PRODUÇÃO[[COD]:[UND.]],4,FALSE),"")</f>
        <v/>
      </c>
      <c r="J99" s="8"/>
      <c r="K99" s="58"/>
      <c r="L99" s="9"/>
      <c r="M9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9" s="6">
        <f>ACOMPANHAMENTO_06[[#This Row],[QUANT]]</f>
        <v>0</v>
      </c>
    </row>
    <row r="100" spans="2:16" s="6" customFormat="1" ht="12.75" x14ac:dyDescent="0.2">
      <c r="B100" s="6" t="str">
        <f>IF(ACOMPANHAMENTO_06[[#This Row],[FUNCIONARIO]]="","",COUNTA($D$8:D100))</f>
        <v/>
      </c>
      <c r="C100" s="3"/>
      <c r="D100" s="26" t="str">
        <f>IFERROR(VLOOKUP(ACOMPANHAMENTO_06[[#This Row],[MAT]],FUNCIONARIOS[],3,FALSE),"")</f>
        <v/>
      </c>
      <c r="E100" s="26" t="str">
        <f>IFERROR(VLOOKUP(ACOMPANHAMENTO_06[[#This Row],[MAT]],FUNCIONARIOS[],4,FALSE),"")</f>
        <v/>
      </c>
      <c r="F100" s="8"/>
      <c r="G100" s="7"/>
      <c r="H100" s="28" t="str">
        <f>IFERROR(VLOOKUP(ACOMPANHAMENTO_06[[#This Row],[COD.S]],TABELA_PRODUÇÃO[[COD]:[SERVIÇOS]],3,FALSE),"")</f>
        <v/>
      </c>
      <c r="I100" s="28" t="str">
        <f>IFERROR(VLOOKUP(ACOMPANHAMENTO_06[[#This Row],[COD.S]],TABELA_PRODUÇÃO[[COD]:[UND.]],4,FALSE),"")</f>
        <v/>
      </c>
      <c r="J100" s="8"/>
      <c r="K100" s="58"/>
      <c r="L100" s="9"/>
      <c r="M10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0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0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00" s="6">
        <f>ACOMPANHAMENTO_06[[#This Row],[QUANT]]</f>
        <v>0</v>
      </c>
    </row>
    <row r="101" spans="2:16" s="6" customFormat="1" ht="12.75" x14ac:dyDescent="0.2">
      <c r="B101" s="6" t="str">
        <f>IF(ACOMPANHAMENTO_06[[#This Row],[FUNCIONARIO]]="","",COUNTA($D$8:D101))</f>
        <v/>
      </c>
      <c r="C101" s="3"/>
      <c r="D101" s="26" t="str">
        <f>IFERROR(VLOOKUP(ACOMPANHAMENTO_06[[#This Row],[MAT]],FUNCIONARIOS[],3,FALSE),"")</f>
        <v/>
      </c>
      <c r="E101" s="26" t="str">
        <f>IFERROR(VLOOKUP(ACOMPANHAMENTO_06[[#This Row],[MAT]],FUNCIONARIOS[],4,FALSE),"")</f>
        <v/>
      </c>
      <c r="F101" s="8"/>
      <c r="G101" s="7"/>
      <c r="H101" s="28" t="str">
        <f>IFERROR(VLOOKUP(ACOMPANHAMENTO_06[[#This Row],[COD.S]],TABELA_PRODUÇÃO[[COD]:[SERVIÇOS]],3,FALSE),"")</f>
        <v/>
      </c>
      <c r="I101" s="28" t="str">
        <f>IFERROR(VLOOKUP(ACOMPANHAMENTO_06[[#This Row],[COD.S]],TABELA_PRODUÇÃO[[COD]:[UND.]],4,FALSE),"")</f>
        <v/>
      </c>
      <c r="J101" s="8"/>
      <c r="K101" s="58"/>
      <c r="L101" s="9"/>
      <c r="M10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0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0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01" s="6">
        <f>ACOMPANHAMENTO_06[[#This Row],[QUANT]]</f>
        <v>0</v>
      </c>
    </row>
    <row r="102" spans="2:16" s="6" customFormat="1" ht="12.75" x14ac:dyDescent="0.2">
      <c r="B102" s="6" t="str">
        <f>IF(ACOMPANHAMENTO_06[[#This Row],[FUNCIONARIO]]="","",COUNTA($D$8:D102))</f>
        <v/>
      </c>
      <c r="C102" s="3"/>
      <c r="D102" s="26" t="str">
        <f>IFERROR(VLOOKUP(ACOMPANHAMENTO_06[[#This Row],[MAT]],FUNCIONARIOS[],3,FALSE),"")</f>
        <v/>
      </c>
      <c r="E102" s="26" t="str">
        <f>IFERROR(VLOOKUP(ACOMPANHAMENTO_06[[#This Row],[MAT]],FUNCIONARIOS[],4,FALSE),"")</f>
        <v/>
      </c>
      <c r="F102" s="8"/>
      <c r="G102" s="7"/>
      <c r="H102" s="28" t="str">
        <f>IFERROR(VLOOKUP(ACOMPANHAMENTO_06[[#This Row],[COD.S]],TABELA_PRODUÇÃO[[COD]:[SERVIÇOS]],3,FALSE),"")</f>
        <v/>
      </c>
      <c r="I102" s="28" t="str">
        <f>IFERROR(VLOOKUP(ACOMPANHAMENTO_06[[#This Row],[COD.S]],TABELA_PRODUÇÃO[[COD]:[UND.]],4,FALSE),"")</f>
        <v/>
      </c>
      <c r="J102" s="8"/>
      <c r="K102" s="58"/>
      <c r="L102" s="9"/>
      <c r="M10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0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0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02" s="6">
        <f>ACOMPANHAMENTO_06[[#This Row],[QUANT]]</f>
        <v>0</v>
      </c>
    </row>
    <row r="103" spans="2:16" s="6" customFormat="1" ht="12.75" x14ac:dyDescent="0.2">
      <c r="B103" s="6" t="str">
        <f>IF(ACOMPANHAMENTO_06[[#This Row],[FUNCIONARIO]]="","",COUNTA($D$8:D103))</f>
        <v/>
      </c>
      <c r="C103" s="3"/>
      <c r="D103" s="26" t="str">
        <f>IFERROR(VLOOKUP(ACOMPANHAMENTO_06[[#This Row],[MAT]],FUNCIONARIOS[],3,FALSE),"")</f>
        <v/>
      </c>
      <c r="E103" s="26" t="str">
        <f>IFERROR(VLOOKUP(ACOMPANHAMENTO_06[[#This Row],[MAT]],FUNCIONARIOS[],4,FALSE),"")</f>
        <v/>
      </c>
      <c r="F103" s="8"/>
      <c r="G103" s="7"/>
      <c r="H103" s="28" t="str">
        <f>IFERROR(VLOOKUP(ACOMPANHAMENTO_06[[#This Row],[COD.S]],TABELA_PRODUÇÃO[[COD]:[SERVIÇOS]],3,FALSE),"")</f>
        <v/>
      </c>
      <c r="I103" s="28" t="str">
        <f>IFERROR(VLOOKUP(ACOMPANHAMENTO_06[[#This Row],[COD.S]],TABELA_PRODUÇÃO[[COD]:[UND.]],4,FALSE),"")</f>
        <v/>
      </c>
      <c r="J103" s="8"/>
      <c r="K103" s="58"/>
      <c r="L103" s="9"/>
      <c r="M10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0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0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03" s="6">
        <f>ACOMPANHAMENTO_06[[#This Row],[QUANT]]</f>
        <v>0</v>
      </c>
    </row>
    <row r="104" spans="2:16" s="6" customFormat="1" ht="12.75" x14ac:dyDescent="0.2">
      <c r="B104" s="6" t="str">
        <f>IF(ACOMPANHAMENTO_06[[#This Row],[FUNCIONARIO]]="","",COUNTA($D$8:D104))</f>
        <v/>
      </c>
      <c r="C104" s="3"/>
      <c r="D104" s="26" t="str">
        <f>IFERROR(VLOOKUP(ACOMPANHAMENTO_06[[#This Row],[MAT]],FUNCIONARIOS[],3,FALSE),"")</f>
        <v/>
      </c>
      <c r="E104" s="26" t="str">
        <f>IFERROR(VLOOKUP(ACOMPANHAMENTO_06[[#This Row],[MAT]],FUNCIONARIOS[],4,FALSE),"")</f>
        <v/>
      </c>
      <c r="F104" s="8"/>
      <c r="G104" s="7"/>
      <c r="H104" s="28" t="str">
        <f>IFERROR(VLOOKUP(ACOMPANHAMENTO_06[[#This Row],[COD.S]],TABELA_PRODUÇÃO[[COD]:[SERVIÇOS]],3,FALSE),"")</f>
        <v/>
      </c>
      <c r="I104" s="28" t="str">
        <f>IFERROR(VLOOKUP(ACOMPANHAMENTO_06[[#This Row],[COD.S]],TABELA_PRODUÇÃO[[COD]:[UND.]],4,FALSE),"")</f>
        <v/>
      </c>
      <c r="J104" s="8"/>
      <c r="K104" s="58"/>
      <c r="L104" s="9"/>
      <c r="M10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0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0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04" s="6">
        <f>ACOMPANHAMENTO_06[[#This Row],[QUANT]]</f>
        <v>0</v>
      </c>
    </row>
    <row r="105" spans="2:16" s="6" customFormat="1" ht="12.75" x14ac:dyDescent="0.2">
      <c r="B105" s="6" t="str">
        <f>IF(ACOMPANHAMENTO_06[[#This Row],[FUNCIONARIO]]="","",COUNTA($D$8:D105))</f>
        <v/>
      </c>
      <c r="C105" s="3"/>
      <c r="D105" s="26" t="str">
        <f>IFERROR(VLOOKUP(ACOMPANHAMENTO_06[[#This Row],[MAT]],FUNCIONARIOS[],3,FALSE),"")</f>
        <v/>
      </c>
      <c r="E105" s="26" t="str">
        <f>IFERROR(VLOOKUP(ACOMPANHAMENTO_06[[#This Row],[MAT]],FUNCIONARIOS[],4,FALSE),"")</f>
        <v/>
      </c>
      <c r="F105" s="8"/>
      <c r="G105" s="7"/>
      <c r="H105" s="28" t="str">
        <f>IFERROR(VLOOKUP(ACOMPANHAMENTO_06[[#This Row],[COD.S]],TABELA_PRODUÇÃO[[COD]:[SERVIÇOS]],3,FALSE),"")</f>
        <v/>
      </c>
      <c r="I105" s="28" t="str">
        <f>IFERROR(VLOOKUP(ACOMPANHAMENTO_06[[#This Row],[COD.S]],TABELA_PRODUÇÃO[[COD]:[UND.]],4,FALSE),"")</f>
        <v/>
      </c>
      <c r="J105" s="8"/>
      <c r="K105" s="58"/>
      <c r="L105" s="9"/>
      <c r="M10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0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0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05" s="6">
        <f>ACOMPANHAMENTO_06[[#This Row],[QUANT]]</f>
        <v>0</v>
      </c>
    </row>
    <row r="106" spans="2:16" s="6" customFormat="1" ht="12.75" x14ac:dyDescent="0.2">
      <c r="B106" s="6" t="str">
        <f>IF(ACOMPANHAMENTO_06[[#This Row],[FUNCIONARIO]]="","",COUNTA($D$8:D106))</f>
        <v/>
      </c>
      <c r="C106" s="3"/>
      <c r="D106" s="26" t="str">
        <f>IFERROR(VLOOKUP(ACOMPANHAMENTO_06[[#This Row],[MAT]],FUNCIONARIOS[],3,FALSE),"")</f>
        <v/>
      </c>
      <c r="E106" s="26" t="str">
        <f>IFERROR(VLOOKUP(ACOMPANHAMENTO_06[[#This Row],[MAT]],FUNCIONARIOS[],4,FALSE),"")</f>
        <v/>
      </c>
      <c r="F106" s="8"/>
      <c r="G106" s="7"/>
      <c r="H106" s="28" t="str">
        <f>IFERROR(VLOOKUP(ACOMPANHAMENTO_06[[#This Row],[COD.S]],TABELA_PRODUÇÃO[[COD]:[SERVIÇOS]],3,FALSE),"")</f>
        <v/>
      </c>
      <c r="I106" s="28" t="str">
        <f>IFERROR(VLOOKUP(ACOMPANHAMENTO_06[[#This Row],[COD.S]],TABELA_PRODUÇÃO[[COD]:[UND.]],4,FALSE),"")</f>
        <v/>
      </c>
      <c r="J106" s="8"/>
      <c r="K106" s="58"/>
      <c r="L106" s="9"/>
      <c r="M10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0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0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06" s="6">
        <f>ACOMPANHAMENTO_06[[#This Row],[QUANT]]</f>
        <v>0</v>
      </c>
    </row>
    <row r="107" spans="2:16" s="6" customFormat="1" ht="12.75" x14ac:dyDescent="0.2">
      <c r="B107" s="6" t="str">
        <f>IF(ACOMPANHAMENTO_06[[#This Row],[FUNCIONARIO]]="","",COUNTA($D$8:D107))</f>
        <v/>
      </c>
      <c r="C107" s="3"/>
      <c r="D107" s="26" t="str">
        <f>IFERROR(VLOOKUP(ACOMPANHAMENTO_06[[#This Row],[MAT]],FUNCIONARIOS[],3,FALSE),"")</f>
        <v/>
      </c>
      <c r="E107" s="26" t="str">
        <f>IFERROR(VLOOKUP(ACOMPANHAMENTO_06[[#This Row],[MAT]],FUNCIONARIOS[],4,FALSE),"")</f>
        <v/>
      </c>
      <c r="F107" s="8"/>
      <c r="G107" s="7"/>
      <c r="H107" s="28" t="str">
        <f>IFERROR(VLOOKUP(ACOMPANHAMENTO_06[[#This Row],[COD.S]],TABELA_PRODUÇÃO[[COD]:[SERVIÇOS]],3,FALSE),"")</f>
        <v/>
      </c>
      <c r="I107" s="28" t="str">
        <f>IFERROR(VLOOKUP(ACOMPANHAMENTO_06[[#This Row],[COD.S]],TABELA_PRODUÇÃO[[COD]:[UND.]],4,FALSE),"")</f>
        <v/>
      </c>
      <c r="J107" s="8"/>
      <c r="K107" s="58"/>
      <c r="L107" s="9"/>
      <c r="M10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0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0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07" s="6">
        <f>ACOMPANHAMENTO_06[[#This Row],[QUANT]]</f>
        <v>0</v>
      </c>
    </row>
    <row r="108" spans="2:16" s="6" customFormat="1" ht="12.75" x14ac:dyDescent="0.2">
      <c r="B108" s="6" t="str">
        <f>IF(ACOMPANHAMENTO_06[[#This Row],[FUNCIONARIO]]="","",COUNTA($D$8:D108))</f>
        <v/>
      </c>
      <c r="C108" s="3"/>
      <c r="D108" s="26" t="str">
        <f>IFERROR(VLOOKUP(ACOMPANHAMENTO_06[[#This Row],[MAT]],FUNCIONARIOS[],3,FALSE),"")</f>
        <v/>
      </c>
      <c r="E108" s="26" t="str">
        <f>IFERROR(VLOOKUP(ACOMPANHAMENTO_06[[#This Row],[MAT]],FUNCIONARIOS[],4,FALSE),"")</f>
        <v/>
      </c>
      <c r="F108" s="8"/>
      <c r="G108" s="7"/>
      <c r="H108" s="28" t="str">
        <f>IFERROR(VLOOKUP(ACOMPANHAMENTO_06[[#This Row],[COD.S]],TABELA_PRODUÇÃO[[COD]:[SERVIÇOS]],3,FALSE),"")</f>
        <v/>
      </c>
      <c r="I108" s="28" t="str">
        <f>IFERROR(VLOOKUP(ACOMPANHAMENTO_06[[#This Row],[COD.S]],TABELA_PRODUÇÃO[[COD]:[UND.]],4,FALSE),"")</f>
        <v/>
      </c>
      <c r="J108" s="8"/>
      <c r="K108" s="58"/>
      <c r="L108" s="9"/>
      <c r="M10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0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0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08" s="6">
        <f>ACOMPANHAMENTO_06[[#This Row],[QUANT]]</f>
        <v>0</v>
      </c>
    </row>
    <row r="109" spans="2:16" s="6" customFormat="1" ht="12.75" x14ac:dyDescent="0.2">
      <c r="B109" s="6" t="str">
        <f>IF(ACOMPANHAMENTO_06[[#This Row],[FUNCIONARIO]]="","",COUNTA($D$8:D109))</f>
        <v/>
      </c>
      <c r="C109" s="3"/>
      <c r="D109" s="26" t="str">
        <f>IFERROR(VLOOKUP(ACOMPANHAMENTO_06[[#This Row],[MAT]],FUNCIONARIOS[],3,FALSE),"")</f>
        <v/>
      </c>
      <c r="E109" s="26" t="str">
        <f>IFERROR(VLOOKUP(ACOMPANHAMENTO_06[[#This Row],[MAT]],FUNCIONARIOS[],4,FALSE),"")</f>
        <v/>
      </c>
      <c r="F109" s="8"/>
      <c r="G109" s="7"/>
      <c r="H109" s="28" t="str">
        <f>IFERROR(VLOOKUP(ACOMPANHAMENTO_06[[#This Row],[COD.S]],TABELA_PRODUÇÃO[[COD]:[SERVIÇOS]],3,FALSE),"")</f>
        <v/>
      </c>
      <c r="I109" s="28" t="str">
        <f>IFERROR(VLOOKUP(ACOMPANHAMENTO_06[[#This Row],[COD.S]],TABELA_PRODUÇÃO[[COD]:[UND.]],4,FALSE),"")</f>
        <v/>
      </c>
      <c r="J109" s="8"/>
      <c r="K109" s="58"/>
      <c r="L109" s="9"/>
      <c r="M10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0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0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09" s="6">
        <f>ACOMPANHAMENTO_06[[#This Row],[QUANT]]</f>
        <v>0</v>
      </c>
    </row>
    <row r="110" spans="2:16" s="6" customFormat="1" ht="12.75" x14ac:dyDescent="0.2">
      <c r="B110" s="6" t="str">
        <f>IF(ACOMPANHAMENTO_06[[#This Row],[FUNCIONARIO]]="","",COUNTA($D$8:D110))</f>
        <v/>
      </c>
      <c r="C110" s="3"/>
      <c r="D110" s="26" t="str">
        <f>IFERROR(VLOOKUP(ACOMPANHAMENTO_06[[#This Row],[MAT]],FUNCIONARIOS[],3,FALSE),"")</f>
        <v/>
      </c>
      <c r="E110" s="26" t="str">
        <f>IFERROR(VLOOKUP(ACOMPANHAMENTO_06[[#This Row],[MAT]],FUNCIONARIOS[],4,FALSE),"")</f>
        <v/>
      </c>
      <c r="F110" s="8"/>
      <c r="G110" s="7"/>
      <c r="H110" s="28" t="str">
        <f>IFERROR(VLOOKUP(ACOMPANHAMENTO_06[[#This Row],[COD.S]],TABELA_PRODUÇÃO[[COD]:[SERVIÇOS]],3,FALSE),"")</f>
        <v/>
      </c>
      <c r="I110" s="28" t="str">
        <f>IFERROR(VLOOKUP(ACOMPANHAMENTO_06[[#This Row],[COD.S]],TABELA_PRODUÇÃO[[COD]:[UND.]],4,FALSE),"")</f>
        <v/>
      </c>
      <c r="J110" s="8"/>
      <c r="K110" s="58"/>
      <c r="L110" s="9"/>
      <c r="M11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1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1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10" s="6">
        <f>ACOMPANHAMENTO_06[[#This Row],[QUANT]]</f>
        <v>0</v>
      </c>
    </row>
    <row r="111" spans="2:16" s="6" customFormat="1" ht="12.75" x14ac:dyDescent="0.2">
      <c r="B111" s="6" t="str">
        <f>IF(ACOMPANHAMENTO_06[[#This Row],[FUNCIONARIO]]="","",COUNTA($D$8:D111))</f>
        <v/>
      </c>
      <c r="C111" s="3"/>
      <c r="D111" s="26" t="str">
        <f>IFERROR(VLOOKUP(ACOMPANHAMENTO_06[[#This Row],[MAT]],FUNCIONARIOS[],3,FALSE),"")</f>
        <v/>
      </c>
      <c r="E111" s="26" t="str">
        <f>IFERROR(VLOOKUP(ACOMPANHAMENTO_06[[#This Row],[MAT]],FUNCIONARIOS[],4,FALSE),"")</f>
        <v/>
      </c>
      <c r="F111" s="8"/>
      <c r="G111" s="7"/>
      <c r="H111" s="28" t="str">
        <f>IFERROR(VLOOKUP(ACOMPANHAMENTO_06[[#This Row],[COD.S]],TABELA_PRODUÇÃO[[COD]:[SERVIÇOS]],3,FALSE),"")</f>
        <v/>
      </c>
      <c r="I111" s="28" t="str">
        <f>IFERROR(VLOOKUP(ACOMPANHAMENTO_06[[#This Row],[COD.S]],TABELA_PRODUÇÃO[[COD]:[UND.]],4,FALSE),"")</f>
        <v/>
      </c>
      <c r="J111" s="8"/>
      <c r="K111" s="58"/>
      <c r="L111" s="9"/>
      <c r="M11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1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1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11" s="6">
        <f>ACOMPANHAMENTO_06[[#This Row],[QUANT]]</f>
        <v>0</v>
      </c>
    </row>
    <row r="112" spans="2:16" s="6" customFormat="1" ht="12.75" x14ac:dyDescent="0.2">
      <c r="B112" s="6" t="str">
        <f>IF(ACOMPANHAMENTO_06[[#This Row],[FUNCIONARIO]]="","",COUNTA($D$8:D112))</f>
        <v/>
      </c>
      <c r="C112" s="3"/>
      <c r="D112" s="26" t="str">
        <f>IFERROR(VLOOKUP(ACOMPANHAMENTO_06[[#This Row],[MAT]],FUNCIONARIOS[],3,FALSE),"")</f>
        <v/>
      </c>
      <c r="E112" s="26" t="str">
        <f>IFERROR(VLOOKUP(ACOMPANHAMENTO_06[[#This Row],[MAT]],FUNCIONARIOS[],4,FALSE),"")</f>
        <v/>
      </c>
      <c r="F112" s="8"/>
      <c r="G112" s="7"/>
      <c r="H112" s="28" t="str">
        <f>IFERROR(VLOOKUP(ACOMPANHAMENTO_06[[#This Row],[COD.S]],TABELA_PRODUÇÃO[[COD]:[SERVIÇOS]],3,FALSE),"")</f>
        <v/>
      </c>
      <c r="I112" s="28" t="str">
        <f>IFERROR(VLOOKUP(ACOMPANHAMENTO_06[[#This Row],[COD.S]],TABELA_PRODUÇÃO[[COD]:[UND.]],4,FALSE),"")</f>
        <v/>
      </c>
      <c r="J112" s="8"/>
      <c r="K112" s="58"/>
      <c r="L112" s="9"/>
      <c r="M11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1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1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12" s="6">
        <f>ACOMPANHAMENTO_06[[#This Row],[QUANT]]</f>
        <v>0</v>
      </c>
    </row>
    <row r="113" spans="2:16" s="6" customFormat="1" ht="12.75" x14ac:dyDescent="0.2">
      <c r="B113" s="6" t="str">
        <f>IF(ACOMPANHAMENTO_06[[#This Row],[FUNCIONARIO]]="","",COUNTA($D$8:D113))</f>
        <v/>
      </c>
      <c r="C113" s="3"/>
      <c r="D113" s="26" t="str">
        <f>IFERROR(VLOOKUP(ACOMPANHAMENTO_06[[#This Row],[MAT]],FUNCIONARIOS[],3,FALSE),"")</f>
        <v/>
      </c>
      <c r="E113" s="26" t="str">
        <f>IFERROR(VLOOKUP(ACOMPANHAMENTO_06[[#This Row],[MAT]],FUNCIONARIOS[],4,FALSE),"")</f>
        <v/>
      </c>
      <c r="F113" s="8"/>
      <c r="G113" s="7"/>
      <c r="H113" s="28" t="str">
        <f>IFERROR(VLOOKUP(ACOMPANHAMENTO_06[[#This Row],[COD.S]],TABELA_PRODUÇÃO[[COD]:[SERVIÇOS]],3,FALSE),"")</f>
        <v/>
      </c>
      <c r="I113" s="28" t="str">
        <f>IFERROR(VLOOKUP(ACOMPANHAMENTO_06[[#This Row],[COD.S]],TABELA_PRODUÇÃO[[COD]:[UND.]],4,FALSE),"")</f>
        <v/>
      </c>
      <c r="J113" s="8"/>
      <c r="K113" s="58"/>
      <c r="L113" s="9"/>
      <c r="M11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1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1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13" s="6">
        <f>ACOMPANHAMENTO_06[[#This Row],[QUANT]]</f>
        <v>0</v>
      </c>
    </row>
    <row r="114" spans="2:16" s="6" customFormat="1" ht="12.75" x14ac:dyDescent="0.2">
      <c r="B114" s="6" t="str">
        <f>IF(ACOMPANHAMENTO_06[[#This Row],[FUNCIONARIO]]="","",COUNTA($D$8:D114))</f>
        <v/>
      </c>
      <c r="C114" s="3"/>
      <c r="D114" s="26" t="str">
        <f>IFERROR(VLOOKUP(ACOMPANHAMENTO_06[[#This Row],[MAT]],FUNCIONARIOS[],3,FALSE),"")</f>
        <v/>
      </c>
      <c r="E114" s="26" t="str">
        <f>IFERROR(VLOOKUP(ACOMPANHAMENTO_06[[#This Row],[MAT]],FUNCIONARIOS[],4,FALSE),"")</f>
        <v/>
      </c>
      <c r="F114" s="8"/>
      <c r="G114" s="7"/>
      <c r="H114" s="28" t="str">
        <f>IFERROR(VLOOKUP(ACOMPANHAMENTO_06[[#This Row],[COD.S]],TABELA_PRODUÇÃO[[COD]:[SERVIÇOS]],3,FALSE),"")</f>
        <v/>
      </c>
      <c r="I114" s="28" t="str">
        <f>IFERROR(VLOOKUP(ACOMPANHAMENTO_06[[#This Row],[COD.S]],TABELA_PRODUÇÃO[[COD]:[UND.]],4,FALSE),"")</f>
        <v/>
      </c>
      <c r="J114" s="8"/>
      <c r="K114" s="58"/>
      <c r="L114" s="9"/>
      <c r="M11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1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1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14" s="6">
        <f>ACOMPANHAMENTO_06[[#This Row],[QUANT]]</f>
        <v>0</v>
      </c>
    </row>
    <row r="115" spans="2:16" s="6" customFormat="1" ht="12.75" x14ac:dyDescent="0.2">
      <c r="B115" s="6" t="str">
        <f>IF(ACOMPANHAMENTO_06[[#This Row],[FUNCIONARIO]]="","",COUNTA($D$8:D115))</f>
        <v/>
      </c>
      <c r="C115" s="3"/>
      <c r="D115" s="26" t="str">
        <f>IFERROR(VLOOKUP(ACOMPANHAMENTO_06[[#This Row],[MAT]],FUNCIONARIOS[],3,FALSE),"")</f>
        <v/>
      </c>
      <c r="E115" s="26" t="str">
        <f>IFERROR(VLOOKUP(ACOMPANHAMENTO_06[[#This Row],[MAT]],FUNCIONARIOS[],4,FALSE),"")</f>
        <v/>
      </c>
      <c r="F115" s="8"/>
      <c r="G115" s="7"/>
      <c r="H115" s="28" t="str">
        <f>IFERROR(VLOOKUP(ACOMPANHAMENTO_06[[#This Row],[COD.S]],TABELA_PRODUÇÃO[[COD]:[SERVIÇOS]],3,FALSE),"")</f>
        <v/>
      </c>
      <c r="I115" s="28" t="str">
        <f>IFERROR(VLOOKUP(ACOMPANHAMENTO_06[[#This Row],[COD.S]],TABELA_PRODUÇÃO[[COD]:[UND.]],4,FALSE),"")</f>
        <v/>
      </c>
      <c r="J115" s="8"/>
      <c r="K115" s="58"/>
      <c r="L115" s="9"/>
      <c r="M11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1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1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15" s="6">
        <f>ACOMPANHAMENTO_06[[#This Row],[QUANT]]</f>
        <v>0</v>
      </c>
    </row>
    <row r="116" spans="2:16" s="6" customFormat="1" ht="12.75" x14ac:dyDescent="0.2">
      <c r="B116" s="6" t="str">
        <f>IF(ACOMPANHAMENTO_06[[#This Row],[FUNCIONARIO]]="","",COUNTA($D$8:D116))</f>
        <v/>
      </c>
      <c r="C116" s="3"/>
      <c r="D116" s="26" t="str">
        <f>IFERROR(VLOOKUP(ACOMPANHAMENTO_06[[#This Row],[MAT]],FUNCIONARIOS[],3,FALSE),"")</f>
        <v/>
      </c>
      <c r="E116" s="26" t="str">
        <f>IFERROR(VLOOKUP(ACOMPANHAMENTO_06[[#This Row],[MAT]],FUNCIONARIOS[],4,FALSE),"")</f>
        <v/>
      </c>
      <c r="F116" s="8"/>
      <c r="G116" s="7"/>
      <c r="H116" s="28" t="str">
        <f>IFERROR(VLOOKUP(ACOMPANHAMENTO_06[[#This Row],[COD.S]],TABELA_PRODUÇÃO[[COD]:[SERVIÇOS]],3,FALSE),"")</f>
        <v/>
      </c>
      <c r="I116" s="28" t="str">
        <f>IFERROR(VLOOKUP(ACOMPANHAMENTO_06[[#This Row],[COD.S]],TABELA_PRODUÇÃO[[COD]:[UND.]],4,FALSE),"")</f>
        <v/>
      </c>
      <c r="J116" s="8"/>
      <c r="K116" s="58"/>
      <c r="L116" s="9"/>
      <c r="M11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1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1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16" s="6">
        <f>ACOMPANHAMENTO_06[[#This Row],[QUANT]]</f>
        <v>0</v>
      </c>
    </row>
    <row r="117" spans="2:16" s="6" customFormat="1" ht="12.75" x14ac:dyDescent="0.2">
      <c r="B117" s="6" t="str">
        <f>IF(ACOMPANHAMENTO_06[[#This Row],[FUNCIONARIO]]="","",COUNTA($D$8:D117))</f>
        <v/>
      </c>
      <c r="C117" s="3"/>
      <c r="D117" s="26" t="str">
        <f>IFERROR(VLOOKUP(ACOMPANHAMENTO_06[[#This Row],[MAT]],FUNCIONARIOS[],3,FALSE),"")</f>
        <v/>
      </c>
      <c r="E117" s="26" t="str">
        <f>IFERROR(VLOOKUP(ACOMPANHAMENTO_06[[#This Row],[MAT]],FUNCIONARIOS[],4,FALSE),"")</f>
        <v/>
      </c>
      <c r="F117" s="8"/>
      <c r="G117" s="7"/>
      <c r="H117" s="28" t="str">
        <f>IFERROR(VLOOKUP(ACOMPANHAMENTO_06[[#This Row],[COD.S]],TABELA_PRODUÇÃO[[COD]:[SERVIÇOS]],3,FALSE),"")</f>
        <v/>
      </c>
      <c r="I117" s="28" t="str">
        <f>IFERROR(VLOOKUP(ACOMPANHAMENTO_06[[#This Row],[COD.S]],TABELA_PRODUÇÃO[[COD]:[UND.]],4,FALSE),"")</f>
        <v/>
      </c>
      <c r="J117" s="8"/>
      <c r="K117" s="58"/>
      <c r="L117" s="9"/>
      <c r="M11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1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1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17" s="6">
        <f>ACOMPANHAMENTO_06[[#This Row],[QUANT]]</f>
        <v>0</v>
      </c>
    </row>
    <row r="118" spans="2:16" s="6" customFormat="1" ht="12.75" x14ac:dyDescent="0.2">
      <c r="B118" s="6" t="str">
        <f>IF(ACOMPANHAMENTO_06[[#This Row],[FUNCIONARIO]]="","",COUNTA($D$8:D118))</f>
        <v/>
      </c>
      <c r="C118" s="3"/>
      <c r="D118" s="26" t="str">
        <f>IFERROR(VLOOKUP(ACOMPANHAMENTO_06[[#This Row],[MAT]],FUNCIONARIOS[],3,FALSE),"")</f>
        <v/>
      </c>
      <c r="E118" s="26" t="str">
        <f>IFERROR(VLOOKUP(ACOMPANHAMENTO_06[[#This Row],[MAT]],FUNCIONARIOS[],4,FALSE),"")</f>
        <v/>
      </c>
      <c r="F118" s="8"/>
      <c r="G118" s="7"/>
      <c r="H118" s="28" t="str">
        <f>IFERROR(VLOOKUP(ACOMPANHAMENTO_06[[#This Row],[COD.S]],TABELA_PRODUÇÃO[[COD]:[SERVIÇOS]],3,FALSE),"")</f>
        <v/>
      </c>
      <c r="I118" s="28" t="str">
        <f>IFERROR(VLOOKUP(ACOMPANHAMENTO_06[[#This Row],[COD.S]],TABELA_PRODUÇÃO[[COD]:[UND.]],4,FALSE),"")</f>
        <v/>
      </c>
      <c r="J118" s="8"/>
      <c r="K118" s="58"/>
      <c r="L118" s="9"/>
      <c r="M11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1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1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18" s="6">
        <f>ACOMPANHAMENTO_06[[#This Row],[QUANT]]</f>
        <v>0</v>
      </c>
    </row>
    <row r="119" spans="2:16" s="6" customFormat="1" ht="12.75" x14ac:dyDescent="0.2">
      <c r="B119" s="6" t="str">
        <f>IF(ACOMPANHAMENTO_06[[#This Row],[FUNCIONARIO]]="","",COUNTA($D$8:D119))</f>
        <v/>
      </c>
      <c r="C119" s="3"/>
      <c r="D119" s="26" t="str">
        <f>IFERROR(VLOOKUP(ACOMPANHAMENTO_06[[#This Row],[MAT]],FUNCIONARIOS[],3,FALSE),"")</f>
        <v/>
      </c>
      <c r="E119" s="26" t="str">
        <f>IFERROR(VLOOKUP(ACOMPANHAMENTO_06[[#This Row],[MAT]],FUNCIONARIOS[],4,FALSE),"")</f>
        <v/>
      </c>
      <c r="F119" s="8"/>
      <c r="G119" s="7"/>
      <c r="H119" s="28" t="str">
        <f>IFERROR(VLOOKUP(ACOMPANHAMENTO_06[[#This Row],[COD.S]],TABELA_PRODUÇÃO[[COD]:[SERVIÇOS]],3,FALSE),"")</f>
        <v/>
      </c>
      <c r="I119" s="28" t="str">
        <f>IFERROR(VLOOKUP(ACOMPANHAMENTO_06[[#This Row],[COD.S]],TABELA_PRODUÇÃO[[COD]:[UND.]],4,FALSE),"")</f>
        <v/>
      </c>
      <c r="J119" s="8"/>
      <c r="K119" s="58"/>
      <c r="L119" s="9"/>
      <c r="M11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1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1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19" s="6">
        <f>ACOMPANHAMENTO_06[[#This Row],[QUANT]]</f>
        <v>0</v>
      </c>
    </row>
    <row r="120" spans="2:16" s="6" customFormat="1" ht="12.75" x14ac:dyDescent="0.2">
      <c r="B120" s="6" t="str">
        <f>IF(ACOMPANHAMENTO_06[[#This Row],[FUNCIONARIO]]="","",COUNTA($D$8:D120))</f>
        <v/>
      </c>
      <c r="C120" s="3"/>
      <c r="D120" s="26" t="str">
        <f>IFERROR(VLOOKUP(ACOMPANHAMENTO_06[[#This Row],[MAT]],FUNCIONARIOS[],3,FALSE),"")</f>
        <v/>
      </c>
      <c r="E120" s="26" t="str">
        <f>IFERROR(VLOOKUP(ACOMPANHAMENTO_06[[#This Row],[MAT]],FUNCIONARIOS[],4,FALSE),"")</f>
        <v/>
      </c>
      <c r="F120" s="8"/>
      <c r="G120" s="7"/>
      <c r="H120" s="28" t="str">
        <f>IFERROR(VLOOKUP(ACOMPANHAMENTO_06[[#This Row],[COD.S]],TABELA_PRODUÇÃO[[COD]:[SERVIÇOS]],3,FALSE),"")</f>
        <v/>
      </c>
      <c r="I120" s="28" t="str">
        <f>IFERROR(VLOOKUP(ACOMPANHAMENTO_06[[#This Row],[COD.S]],TABELA_PRODUÇÃO[[COD]:[UND.]],4,FALSE),"")</f>
        <v/>
      </c>
      <c r="J120" s="8"/>
      <c r="K120" s="58"/>
      <c r="L120" s="9"/>
      <c r="M12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2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2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20" s="6">
        <f>ACOMPANHAMENTO_06[[#This Row],[QUANT]]</f>
        <v>0</v>
      </c>
    </row>
    <row r="121" spans="2:16" s="6" customFormat="1" ht="12.75" x14ac:dyDescent="0.2">
      <c r="B121" s="6" t="str">
        <f>IF(ACOMPANHAMENTO_06[[#This Row],[FUNCIONARIO]]="","",COUNTA($D$8:D121))</f>
        <v/>
      </c>
      <c r="C121" s="3"/>
      <c r="D121" s="26" t="str">
        <f>IFERROR(VLOOKUP(ACOMPANHAMENTO_06[[#This Row],[MAT]],FUNCIONARIOS[],3,FALSE),"")</f>
        <v/>
      </c>
      <c r="E121" s="26" t="str">
        <f>IFERROR(VLOOKUP(ACOMPANHAMENTO_06[[#This Row],[MAT]],FUNCIONARIOS[],4,FALSE),"")</f>
        <v/>
      </c>
      <c r="F121" s="8"/>
      <c r="G121" s="7"/>
      <c r="H121" s="28" t="str">
        <f>IFERROR(VLOOKUP(ACOMPANHAMENTO_06[[#This Row],[COD.S]],TABELA_PRODUÇÃO[[COD]:[SERVIÇOS]],3,FALSE),"")</f>
        <v/>
      </c>
      <c r="I121" s="28" t="str">
        <f>IFERROR(VLOOKUP(ACOMPANHAMENTO_06[[#This Row],[COD.S]],TABELA_PRODUÇÃO[[COD]:[UND.]],4,FALSE),"")</f>
        <v/>
      </c>
      <c r="J121" s="8"/>
      <c r="K121" s="58"/>
      <c r="L121" s="9"/>
      <c r="M12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2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2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21" s="6">
        <f>ACOMPANHAMENTO_06[[#This Row],[QUANT]]</f>
        <v>0</v>
      </c>
    </row>
    <row r="122" spans="2:16" s="6" customFormat="1" ht="12.75" x14ac:dyDescent="0.2">
      <c r="B122" s="6" t="str">
        <f>IF(ACOMPANHAMENTO_06[[#This Row],[FUNCIONARIO]]="","",COUNTA($D$8:D122))</f>
        <v/>
      </c>
      <c r="C122" s="3"/>
      <c r="D122" s="26" t="str">
        <f>IFERROR(VLOOKUP(ACOMPANHAMENTO_06[[#This Row],[MAT]],FUNCIONARIOS[],3,FALSE),"")</f>
        <v/>
      </c>
      <c r="E122" s="26" t="str">
        <f>IFERROR(VLOOKUP(ACOMPANHAMENTO_06[[#This Row],[MAT]],FUNCIONARIOS[],4,FALSE),"")</f>
        <v/>
      </c>
      <c r="F122" s="8"/>
      <c r="G122" s="7"/>
      <c r="H122" s="28" t="str">
        <f>IFERROR(VLOOKUP(ACOMPANHAMENTO_06[[#This Row],[COD.S]],TABELA_PRODUÇÃO[[COD]:[SERVIÇOS]],3,FALSE),"")</f>
        <v/>
      </c>
      <c r="I122" s="28" t="str">
        <f>IFERROR(VLOOKUP(ACOMPANHAMENTO_06[[#This Row],[COD.S]],TABELA_PRODUÇÃO[[COD]:[UND.]],4,FALSE),"")</f>
        <v/>
      </c>
      <c r="J122" s="8"/>
      <c r="K122" s="58"/>
      <c r="L122" s="9"/>
      <c r="M12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2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2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22" s="6">
        <f>ACOMPANHAMENTO_06[[#This Row],[QUANT]]</f>
        <v>0</v>
      </c>
    </row>
    <row r="123" spans="2:16" s="6" customFormat="1" ht="12.75" x14ac:dyDescent="0.2">
      <c r="B123" s="6" t="str">
        <f>IF(ACOMPANHAMENTO_06[[#This Row],[FUNCIONARIO]]="","",COUNTA($D$8:D123))</f>
        <v/>
      </c>
      <c r="C123" s="3"/>
      <c r="D123" s="26" t="str">
        <f>IFERROR(VLOOKUP(ACOMPANHAMENTO_06[[#This Row],[MAT]],FUNCIONARIOS[],3,FALSE),"")</f>
        <v/>
      </c>
      <c r="E123" s="26" t="str">
        <f>IFERROR(VLOOKUP(ACOMPANHAMENTO_06[[#This Row],[MAT]],FUNCIONARIOS[],4,FALSE),"")</f>
        <v/>
      </c>
      <c r="F123" s="8"/>
      <c r="G123" s="7"/>
      <c r="H123" s="28" t="str">
        <f>IFERROR(VLOOKUP(ACOMPANHAMENTO_06[[#This Row],[COD.S]],TABELA_PRODUÇÃO[[COD]:[SERVIÇOS]],3,FALSE),"")</f>
        <v/>
      </c>
      <c r="I123" s="28" t="str">
        <f>IFERROR(VLOOKUP(ACOMPANHAMENTO_06[[#This Row],[COD.S]],TABELA_PRODUÇÃO[[COD]:[UND.]],4,FALSE),"")</f>
        <v/>
      </c>
      <c r="J123" s="8"/>
      <c r="K123" s="58"/>
      <c r="L123" s="9"/>
      <c r="M12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2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2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23" s="6">
        <f>ACOMPANHAMENTO_06[[#This Row],[QUANT]]</f>
        <v>0</v>
      </c>
    </row>
    <row r="124" spans="2:16" s="6" customFormat="1" ht="12.75" x14ac:dyDescent="0.2">
      <c r="B124" s="6" t="str">
        <f>IF(ACOMPANHAMENTO_06[[#This Row],[FUNCIONARIO]]="","",COUNTA($D$8:D124))</f>
        <v/>
      </c>
      <c r="C124" s="3"/>
      <c r="D124" s="26" t="str">
        <f>IFERROR(VLOOKUP(ACOMPANHAMENTO_06[[#This Row],[MAT]],FUNCIONARIOS[],3,FALSE),"")</f>
        <v/>
      </c>
      <c r="E124" s="26" t="str">
        <f>IFERROR(VLOOKUP(ACOMPANHAMENTO_06[[#This Row],[MAT]],FUNCIONARIOS[],4,FALSE),"")</f>
        <v/>
      </c>
      <c r="F124" s="8"/>
      <c r="G124" s="7"/>
      <c r="H124" s="28" t="str">
        <f>IFERROR(VLOOKUP(ACOMPANHAMENTO_06[[#This Row],[COD.S]],TABELA_PRODUÇÃO[[COD]:[SERVIÇOS]],3,FALSE),"")</f>
        <v/>
      </c>
      <c r="I124" s="28" t="str">
        <f>IFERROR(VLOOKUP(ACOMPANHAMENTO_06[[#This Row],[COD.S]],TABELA_PRODUÇÃO[[COD]:[UND.]],4,FALSE),"")</f>
        <v/>
      </c>
      <c r="J124" s="8"/>
      <c r="K124" s="58"/>
      <c r="L124" s="9"/>
      <c r="M12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2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2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24" s="6">
        <f>ACOMPANHAMENTO_06[[#This Row],[QUANT]]</f>
        <v>0</v>
      </c>
    </row>
    <row r="125" spans="2:16" s="6" customFormat="1" ht="12.75" x14ac:dyDescent="0.2">
      <c r="B125" s="6" t="str">
        <f>IF(ACOMPANHAMENTO_06[[#This Row],[FUNCIONARIO]]="","",COUNTA($D$8:D125))</f>
        <v/>
      </c>
      <c r="C125" s="3"/>
      <c r="D125" s="26" t="str">
        <f>IFERROR(VLOOKUP(ACOMPANHAMENTO_06[[#This Row],[MAT]],FUNCIONARIOS[],3,FALSE),"")</f>
        <v/>
      </c>
      <c r="E125" s="26" t="str">
        <f>IFERROR(VLOOKUP(ACOMPANHAMENTO_06[[#This Row],[MAT]],FUNCIONARIOS[],4,FALSE),"")</f>
        <v/>
      </c>
      <c r="F125" s="8"/>
      <c r="G125" s="7"/>
      <c r="H125" s="28" t="str">
        <f>IFERROR(VLOOKUP(ACOMPANHAMENTO_06[[#This Row],[COD.S]],TABELA_PRODUÇÃO[[COD]:[SERVIÇOS]],3,FALSE),"")</f>
        <v/>
      </c>
      <c r="I125" s="28" t="str">
        <f>IFERROR(VLOOKUP(ACOMPANHAMENTO_06[[#This Row],[COD.S]],TABELA_PRODUÇÃO[[COD]:[UND.]],4,FALSE),"")</f>
        <v/>
      </c>
      <c r="J125" s="8"/>
      <c r="K125" s="58"/>
      <c r="L125" s="9"/>
      <c r="M12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2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2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25" s="6">
        <f>ACOMPANHAMENTO_06[[#This Row],[QUANT]]</f>
        <v>0</v>
      </c>
    </row>
    <row r="126" spans="2:16" s="6" customFormat="1" ht="12.75" x14ac:dyDescent="0.2">
      <c r="B126" s="6" t="str">
        <f>IF(ACOMPANHAMENTO_06[[#This Row],[FUNCIONARIO]]="","",COUNTA($D$8:D126))</f>
        <v/>
      </c>
      <c r="C126" s="3"/>
      <c r="D126" s="26" t="str">
        <f>IFERROR(VLOOKUP(ACOMPANHAMENTO_06[[#This Row],[MAT]],FUNCIONARIOS[],3,FALSE),"")</f>
        <v/>
      </c>
      <c r="E126" s="26" t="str">
        <f>IFERROR(VLOOKUP(ACOMPANHAMENTO_06[[#This Row],[MAT]],FUNCIONARIOS[],4,FALSE),"")</f>
        <v/>
      </c>
      <c r="F126" s="8"/>
      <c r="G126" s="7"/>
      <c r="H126" s="28" t="str">
        <f>IFERROR(VLOOKUP(ACOMPANHAMENTO_06[[#This Row],[COD.S]],TABELA_PRODUÇÃO[[COD]:[SERVIÇOS]],3,FALSE),"")</f>
        <v/>
      </c>
      <c r="I126" s="28" t="str">
        <f>IFERROR(VLOOKUP(ACOMPANHAMENTO_06[[#This Row],[COD.S]],TABELA_PRODUÇÃO[[COD]:[UND.]],4,FALSE),"")</f>
        <v/>
      </c>
      <c r="J126" s="8"/>
      <c r="K126" s="58"/>
      <c r="L126" s="9"/>
      <c r="M12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2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2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26" s="6">
        <f>ACOMPANHAMENTO_06[[#This Row],[QUANT]]</f>
        <v>0</v>
      </c>
    </row>
    <row r="127" spans="2:16" s="6" customFormat="1" ht="12.75" x14ac:dyDescent="0.2">
      <c r="B127" s="6" t="str">
        <f>IF(ACOMPANHAMENTO_06[[#This Row],[FUNCIONARIO]]="","",COUNTA($D$8:D127))</f>
        <v/>
      </c>
      <c r="C127" s="3"/>
      <c r="D127" s="26" t="str">
        <f>IFERROR(VLOOKUP(ACOMPANHAMENTO_06[[#This Row],[MAT]],FUNCIONARIOS[],3,FALSE),"")</f>
        <v/>
      </c>
      <c r="E127" s="26" t="str">
        <f>IFERROR(VLOOKUP(ACOMPANHAMENTO_06[[#This Row],[MAT]],FUNCIONARIOS[],4,FALSE),"")</f>
        <v/>
      </c>
      <c r="F127" s="8"/>
      <c r="G127" s="7"/>
      <c r="H127" s="28" t="str">
        <f>IFERROR(VLOOKUP(ACOMPANHAMENTO_06[[#This Row],[COD.S]],TABELA_PRODUÇÃO[[COD]:[SERVIÇOS]],3,FALSE),"")</f>
        <v/>
      </c>
      <c r="I127" s="28" t="str">
        <f>IFERROR(VLOOKUP(ACOMPANHAMENTO_06[[#This Row],[COD.S]],TABELA_PRODUÇÃO[[COD]:[UND.]],4,FALSE),"")</f>
        <v/>
      </c>
      <c r="J127" s="8"/>
      <c r="K127" s="58"/>
      <c r="L127" s="9"/>
      <c r="M12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2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2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27" s="6">
        <f>ACOMPANHAMENTO_06[[#This Row],[QUANT]]</f>
        <v>0</v>
      </c>
    </row>
    <row r="128" spans="2:16" s="6" customFormat="1" ht="12.75" x14ac:dyDescent="0.2">
      <c r="B128" s="6" t="str">
        <f>IF(ACOMPANHAMENTO_06[[#This Row],[FUNCIONARIO]]="","",COUNTA($D$8:D128))</f>
        <v/>
      </c>
      <c r="C128" s="3"/>
      <c r="D128" s="26" t="str">
        <f>IFERROR(VLOOKUP(ACOMPANHAMENTO_06[[#This Row],[MAT]],FUNCIONARIOS[],3,FALSE),"")</f>
        <v/>
      </c>
      <c r="E128" s="26" t="str">
        <f>IFERROR(VLOOKUP(ACOMPANHAMENTO_06[[#This Row],[MAT]],FUNCIONARIOS[],4,FALSE),"")</f>
        <v/>
      </c>
      <c r="F128" s="8"/>
      <c r="G128" s="7"/>
      <c r="H128" s="28" t="str">
        <f>IFERROR(VLOOKUP(ACOMPANHAMENTO_06[[#This Row],[COD.S]],TABELA_PRODUÇÃO[[COD]:[SERVIÇOS]],3,FALSE),"")</f>
        <v/>
      </c>
      <c r="I128" s="28" t="str">
        <f>IFERROR(VLOOKUP(ACOMPANHAMENTO_06[[#This Row],[COD.S]],TABELA_PRODUÇÃO[[COD]:[UND.]],4,FALSE),"")</f>
        <v/>
      </c>
      <c r="J128" s="8"/>
      <c r="K128" s="58"/>
      <c r="L128" s="9"/>
      <c r="M12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2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2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28" s="6">
        <f>ACOMPANHAMENTO_06[[#This Row],[QUANT]]</f>
        <v>0</v>
      </c>
    </row>
    <row r="129" spans="2:16" s="6" customFormat="1" ht="12.75" x14ac:dyDescent="0.2">
      <c r="B129" s="6" t="str">
        <f>IF(ACOMPANHAMENTO_06[[#This Row],[FUNCIONARIO]]="","",COUNTA($D$8:D129))</f>
        <v/>
      </c>
      <c r="C129" s="3"/>
      <c r="D129" s="26" t="str">
        <f>IFERROR(VLOOKUP(ACOMPANHAMENTO_06[[#This Row],[MAT]],FUNCIONARIOS[],3,FALSE),"")</f>
        <v/>
      </c>
      <c r="E129" s="26" t="str">
        <f>IFERROR(VLOOKUP(ACOMPANHAMENTO_06[[#This Row],[MAT]],FUNCIONARIOS[],4,FALSE),"")</f>
        <v/>
      </c>
      <c r="F129" s="8"/>
      <c r="G129" s="7"/>
      <c r="H129" s="28" t="str">
        <f>IFERROR(VLOOKUP(ACOMPANHAMENTO_06[[#This Row],[COD.S]],TABELA_PRODUÇÃO[[COD]:[SERVIÇOS]],3,FALSE),"")</f>
        <v/>
      </c>
      <c r="I129" s="28" t="str">
        <f>IFERROR(VLOOKUP(ACOMPANHAMENTO_06[[#This Row],[COD.S]],TABELA_PRODUÇÃO[[COD]:[UND.]],4,FALSE),"")</f>
        <v/>
      </c>
      <c r="J129" s="8"/>
      <c r="K129" s="58"/>
      <c r="L129" s="9"/>
      <c r="M12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2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2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29" s="6">
        <f>ACOMPANHAMENTO_06[[#This Row],[QUANT]]</f>
        <v>0</v>
      </c>
    </row>
    <row r="130" spans="2:16" s="6" customFormat="1" ht="12.75" x14ac:dyDescent="0.2">
      <c r="B130" s="6" t="str">
        <f>IF(ACOMPANHAMENTO_06[[#This Row],[FUNCIONARIO]]="","",COUNTA($D$8:D130))</f>
        <v/>
      </c>
      <c r="C130" s="3"/>
      <c r="D130" s="26" t="str">
        <f>IFERROR(VLOOKUP(ACOMPANHAMENTO_06[[#This Row],[MAT]],FUNCIONARIOS[],3,FALSE),"")</f>
        <v/>
      </c>
      <c r="E130" s="26" t="str">
        <f>IFERROR(VLOOKUP(ACOMPANHAMENTO_06[[#This Row],[MAT]],FUNCIONARIOS[],4,FALSE),"")</f>
        <v/>
      </c>
      <c r="F130" s="8"/>
      <c r="G130" s="7"/>
      <c r="H130" s="28" t="str">
        <f>IFERROR(VLOOKUP(ACOMPANHAMENTO_06[[#This Row],[COD.S]],TABELA_PRODUÇÃO[[COD]:[SERVIÇOS]],3,FALSE),"")</f>
        <v/>
      </c>
      <c r="I130" s="28" t="str">
        <f>IFERROR(VLOOKUP(ACOMPANHAMENTO_06[[#This Row],[COD.S]],TABELA_PRODUÇÃO[[COD]:[UND.]],4,FALSE),"")</f>
        <v/>
      </c>
      <c r="J130" s="8"/>
      <c r="K130" s="58"/>
      <c r="L130" s="9"/>
      <c r="M13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3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3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30" s="6">
        <f>ACOMPANHAMENTO_06[[#This Row],[QUANT]]</f>
        <v>0</v>
      </c>
    </row>
    <row r="131" spans="2:16" s="6" customFormat="1" ht="12.75" x14ac:dyDescent="0.2">
      <c r="B131" s="6" t="str">
        <f>IF(ACOMPANHAMENTO_06[[#This Row],[FUNCIONARIO]]="","",COUNTA($D$8:D131))</f>
        <v/>
      </c>
      <c r="C131" s="3"/>
      <c r="D131" s="26" t="str">
        <f>IFERROR(VLOOKUP(ACOMPANHAMENTO_06[[#This Row],[MAT]],FUNCIONARIOS[],3,FALSE),"")</f>
        <v/>
      </c>
      <c r="E131" s="26" t="str">
        <f>IFERROR(VLOOKUP(ACOMPANHAMENTO_06[[#This Row],[MAT]],FUNCIONARIOS[],4,FALSE),"")</f>
        <v/>
      </c>
      <c r="F131" s="8"/>
      <c r="G131" s="7"/>
      <c r="H131" s="28" t="str">
        <f>IFERROR(VLOOKUP(ACOMPANHAMENTO_06[[#This Row],[COD.S]],TABELA_PRODUÇÃO[[COD]:[SERVIÇOS]],3,FALSE),"")</f>
        <v/>
      </c>
      <c r="I131" s="28" t="str">
        <f>IFERROR(VLOOKUP(ACOMPANHAMENTO_06[[#This Row],[COD.S]],TABELA_PRODUÇÃO[[COD]:[UND.]],4,FALSE),"")</f>
        <v/>
      </c>
      <c r="J131" s="8"/>
      <c r="K131" s="58"/>
      <c r="L131" s="9"/>
      <c r="M13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3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3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31" s="6">
        <f>ACOMPANHAMENTO_06[[#This Row],[QUANT]]</f>
        <v>0</v>
      </c>
    </row>
    <row r="132" spans="2:16" s="6" customFormat="1" ht="12.75" x14ac:dyDescent="0.2">
      <c r="B132" s="6" t="str">
        <f>IF(ACOMPANHAMENTO_06[[#This Row],[FUNCIONARIO]]="","",COUNTA($D$8:D132))</f>
        <v/>
      </c>
      <c r="C132" s="3"/>
      <c r="D132" s="26" t="str">
        <f>IFERROR(VLOOKUP(ACOMPANHAMENTO_06[[#This Row],[MAT]],FUNCIONARIOS[],3,FALSE),"")</f>
        <v/>
      </c>
      <c r="E132" s="26" t="str">
        <f>IFERROR(VLOOKUP(ACOMPANHAMENTO_06[[#This Row],[MAT]],FUNCIONARIOS[],4,FALSE),"")</f>
        <v/>
      </c>
      <c r="F132" s="8"/>
      <c r="G132" s="7"/>
      <c r="H132" s="28" t="str">
        <f>IFERROR(VLOOKUP(ACOMPANHAMENTO_06[[#This Row],[COD.S]],TABELA_PRODUÇÃO[[COD]:[SERVIÇOS]],3,FALSE),"")</f>
        <v/>
      </c>
      <c r="I132" s="28" t="str">
        <f>IFERROR(VLOOKUP(ACOMPANHAMENTO_06[[#This Row],[COD.S]],TABELA_PRODUÇÃO[[COD]:[UND.]],4,FALSE),"")</f>
        <v/>
      </c>
      <c r="J132" s="8"/>
      <c r="K132" s="58"/>
      <c r="L132" s="9"/>
      <c r="M13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3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3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32" s="6">
        <f>ACOMPANHAMENTO_06[[#This Row],[QUANT]]</f>
        <v>0</v>
      </c>
    </row>
    <row r="133" spans="2:16" s="6" customFormat="1" ht="12.75" x14ac:dyDescent="0.2">
      <c r="B133" s="6" t="str">
        <f>IF(ACOMPANHAMENTO_06[[#This Row],[FUNCIONARIO]]="","",COUNTA($D$8:D133))</f>
        <v/>
      </c>
      <c r="C133" s="3"/>
      <c r="D133" s="26" t="str">
        <f>IFERROR(VLOOKUP(ACOMPANHAMENTO_06[[#This Row],[MAT]],FUNCIONARIOS[],3,FALSE),"")</f>
        <v/>
      </c>
      <c r="E133" s="26" t="str">
        <f>IFERROR(VLOOKUP(ACOMPANHAMENTO_06[[#This Row],[MAT]],FUNCIONARIOS[],4,FALSE),"")</f>
        <v/>
      </c>
      <c r="F133" s="8"/>
      <c r="G133" s="7"/>
      <c r="H133" s="28" t="str">
        <f>IFERROR(VLOOKUP(ACOMPANHAMENTO_06[[#This Row],[COD.S]],TABELA_PRODUÇÃO[[COD]:[SERVIÇOS]],3,FALSE),"")</f>
        <v/>
      </c>
      <c r="I133" s="28" t="str">
        <f>IFERROR(VLOOKUP(ACOMPANHAMENTO_06[[#This Row],[COD.S]],TABELA_PRODUÇÃO[[COD]:[UND.]],4,FALSE),"")</f>
        <v/>
      </c>
      <c r="J133" s="8"/>
      <c r="K133" s="58"/>
      <c r="L133" s="9"/>
      <c r="M13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3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3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33" s="6">
        <f>ACOMPANHAMENTO_06[[#This Row],[QUANT]]</f>
        <v>0</v>
      </c>
    </row>
    <row r="134" spans="2:16" s="6" customFormat="1" ht="12.75" x14ac:dyDescent="0.2">
      <c r="B134" s="6" t="str">
        <f>IF(ACOMPANHAMENTO_06[[#This Row],[FUNCIONARIO]]="","",COUNTA($D$8:D134))</f>
        <v/>
      </c>
      <c r="C134" s="3"/>
      <c r="D134" s="26" t="str">
        <f>IFERROR(VLOOKUP(ACOMPANHAMENTO_06[[#This Row],[MAT]],FUNCIONARIOS[],3,FALSE),"")</f>
        <v/>
      </c>
      <c r="E134" s="26" t="str">
        <f>IFERROR(VLOOKUP(ACOMPANHAMENTO_06[[#This Row],[MAT]],FUNCIONARIOS[],4,FALSE),"")</f>
        <v/>
      </c>
      <c r="F134" s="8"/>
      <c r="G134" s="7"/>
      <c r="H134" s="28" t="str">
        <f>IFERROR(VLOOKUP(ACOMPANHAMENTO_06[[#This Row],[COD.S]],TABELA_PRODUÇÃO[[COD]:[SERVIÇOS]],3,FALSE),"")</f>
        <v/>
      </c>
      <c r="I134" s="28" t="str">
        <f>IFERROR(VLOOKUP(ACOMPANHAMENTO_06[[#This Row],[COD.S]],TABELA_PRODUÇÃO[[COD]:[UND.]],4,FALSE),"")</f>
        <v/>
      </c>
      <c r="J134" s="8"/>
      <c r="K134" s="58"/>
      <c r="L134" s="9"/>
      <c r="M13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3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3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34" s="6">
        <f>ACOMPANHAMENTO_06[[#This Row],[QUANT]]</f>
        <v>0</v>
      </c>
    </row>
    <row r="135" spans="2:16" s="6" customFormat="1" ht="12.75" x14ac:dyDescent="0.2">
      <c r="B135" s="6" t="str">
        <f>IF(ACOMPANHAMENTO_06[[#This Row],[FUNCIONARIO]]="","",COUNTA($D$8:D135))</f>
        <v/>
      </c>
      <c r="C135" s="3"/>
      <c r="D135" s="26" t="str">
        <f>IFERROR(VLOOKUP(ACOMPANHAMENTO_06[[#This Row],[MAT]],FUNCIONARIOS[],3,FALSE),"")</f>
        <v/>
      </c>
      <c r="E135" s="26" t="str">
        <f>IFERROR(VLOOKUP(ACOMPANHAMENTO_06[[#This Row],[MAT]],FUNCIONARIOS[],4,FALSE),"")</f>
        <v/>
      </c>
      <c r="F135" s="8"/>
      <c r="G135" s="7"/>
      <c r="H135" s="28" t="str">
        <f>IFERROR(VLOOKUP(ACOMPANHAMENTO_06[[#This Row],[COD.S]],TABELA_PRODUÇÃO[[COD]:[SERVIÇOS]],3,FALSE),"")</f>
        <v/>
      </c>
      <c r="I135" s="28" t="str">
        <f>IFERROR(VLOOKUP(ACOMPANHAMENTO_06[[#This Row],[COD.S]],TABELA_PRODUÇÃO[[COD]:[UND.]],4,FALSE),"")</f>
        <v/>
      </c>
      <c r="J135" s="8"/>
      <c r="K135" s="58"/>
      <c r="L135" s="9"/>
      <c r="M13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3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3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35" s="6">
        <f>ACOMPANHAMENTO_06[[#This Row],[QUANT]]</f>
        <v>0</v>
      </c>
    </row>
    <row r="136" spans="2:16" s="6" customFormat="1" ht="12.75" x14ac:dyDescent="0.2">
      <c r="B136" s="6" t="str">
        <f>IF(ACOMPANHAMENTO_06[[#This Row],[FUNCIONARIO]]="","",COUNTA($D$8:D136))</f>
        <v/>
      </c>
      <c r="C136" s="3"/>
      <c r="D136" s="26" t="str">
        <f>IFERROR(VLOOKUP(ACOMPANHAMENTO_06[[#This Row],[MAT]],FUNCIONARIOS[],3,FALSE),"")</f>
        <v/>
      </c>
      <c r="E136" s="26" t="str">
        <f>IFERROR(VLOOKUP(ACOMPANHAMENTO_06[[#This Row],[MAT]],FUNCIONARIOS[],4,FALSE),"")</f>
        <v/>
      </c>
      <c r="F136" s="8"/>
      <c r="G136" s="7"/>
      <c r="H136" s="28" t="str">
        <f>IFERROR(VLOOKUP(ACOMPANHAMENTO_06[[#This Row],[COD.S]],TABELA_PRODUÇÃO[[COD]:[SERVIÇOS]],3,FALSE),"")</f>
        <v/>
      </c>
      <c r="I136" s="28" t="str">
        <f>IFERROR(VLOOKUP(ACOMPANHAMENTO_06[[#This Row],[COD.S]],TABELA_PRODUÇÃO[[COD]:[UND.]],4,FALSE),"")</f>
        <v/>
      </c>
      <c r="J136" s="8"/>
      <c r="K136" s="58"/>
      <c r="L136" s="9"/>
      <c r="M13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3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3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36" s="6">
        <f>ACOMPANHAMENTO_06[[#This Row],[QUANT]]</f>
        <v>0</v>
      </c>
    </row>
    <row r="137" spans="2:16" s="6" customFormat="1" ht="12.75" x14ac:dyDescent="0.2">
      <c r="B137" s="6" t="str">
        <f>IF(ACOMPANHAMENTO_06[[#This Row],[FUNCIONARIO]]="","",COUNTA($D$8:D137))</f>
        <v/>
      </c>
      <c r="C137" s="3"/>
      <c r="D137" s="26" t="str">
        <f>IFERROR(VLOOKUP(ACOMPANHAMENTO_06[[#This Row],[MAT]],FUNCIONARIOS[],3,FALSE),"")</f>
        <v/>
      </c>
      <c r="E137" s="26" t="str">
        <f>IFERROR(VLOOKUP(ACOMPANHAMENTO_06[[#This Row],[MAT]],FUNCIONARIOS[],4,FALSE),"")</f>
        <v/>
      </c>
      <c r="F137" s="8"/>
      <c r="G137" s="7"/>
      <c r="H137" s="28" t="str">
        <f>IFERROR(VLOOKUP(ACOMPANHAMENTO_06[[#This Row],[COD.S]],TABELA_PRODUÇÃO[[COD]:[SERVIÇOS]],3,FALSE),"")</f>
        <v/>
      </c>
      <c r="I137" s="28" t="str">
        <f>IFERROR(VLOOKUP(ACOMPANHAMENTO_06[[#This Row],[COD.S]],TABELA_PRODUÇÃO[[COD]:[UND.]],4,FALSE),"")</f>
        <v/>
      </c>
      <c r="J137" s="8"/>
      <c r="K137" s="58"/>
      <c r="L137" s="9"/>
      <c r="M13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3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3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37" s="6">
        <f>ACOMPANHAMENTO_06[[#This Row],[QUANT]]</f>
        <v>0</v>
      </c>
    </row>
    <row r="138" spans="2:16" s="6" customFormat="1" ht="12.75" x14ac:dyDescent="0.2">
      <c r="B138" s="6" t="str">
        <f>IF(ACOMPANHAMENTO_06[[#This Row],[FUNCIONARIO]]="","",COUNTA($D$8:D138))</f>
        <v/>
      </c>
      <c r="C138" s="3"/>
      <c r="D138" s="26" t="str">
        <f>IFERROR(VLOOKUP(ACOMPANHAMENTO_06[[#This Row],[MAT]],FUNCIONARIOS[],3,FALSE),"")</f>
        <v/>
      </c>
      <c r="E138" s="26" t="str">
        <f>IFERROR(VLOOKUP(ACOMPANHAMENTO_06[[#This Row],[MAT]],FUNCIONARIOS[],4,FALSE),"")</f>
        <v/>
      </c>
      <c r="F138" s="8"/>
      <c r="G138" s="7"/>
      <c r="H138" s="28" t="str">
        <f>IFERROR(VLOOKUP(ACOMPANHAMENTO_06[[#This Row],[COD.S]],TABELA_PRODUÇÃO[[COD]:[SERVIÇOS]],3,FALSE),"")</f>
        <v/>
      </c>
      <c r="I138" s="28" t="str">
        <f>IFERROR(VLOOKUP(ACOMPANHAMENTO_06[[#This Row],[COD.S]],TABELA_PRODUÇÃO[[COD]:[UND.]],4,FALSE),"")</f>
        <v/>
      </c>
      <c r="J138" s="8"/>
      <c r="K138" s="58"/>
      <c r="L138" s="9"/>
      <c r="M13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3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3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38" s="6">
        <f>ACOMPANHAMENTO_06[[#This Row],[QUANT]]</f>
        <v>0</v>
      </c>
    </row>
    <row r="139" spans="2:16" s="6" customFormat="1" ht="12.75" x14ac:dyDescent="0.2">
      <c r="B139" s="6" t="str">
        <f>IF(ACOMPANHAMENTO_06[[#This Row],[FUNCIONARIO]]="","",COUNTA($D$8:D139))</f>
        <v/>
      </c>
      <c r="C139" s="3"/>
      <c r="D139" s="26" t="str">
        <f>IFERROR(VLOOKUP(ACOMPANHAMENTO_06[[#This Row],[MAT]],FUNCIONARIOS[],3,FALSE),"")</f>
        <v/>
      </c>
      <c r="E139" s="26" t="str">
        <f>IFERROR(VLOOKUP(ACOMPANHAMENTO_06[[#This Row],[MAT]],FUNCIONARIOS[],4,FALSE),"")</f>
        <v/>
      </c>
      <c r="F139" s="8"/>
      <c r="G139" s="7"/>
      <c r="H139" s="28" t="str">
        <f>IFERROR(VLOOKUP(ACOMPANHAMENTO_06[[#This Row],[COD.S]],TABELA_PRODUÇÃO[[COD]:[SERVIÇOS]],3,FALSE),"")</f>
        <v/>
      </c>
      <c r="I139" s="28" t="str">
        <f>IFERROR(VLOOKUP(ACOMPANHAMENTO_06[[#This Row],[COD.S]],TABELA_PRODUÇÃO[[COD]:[UND.]],4,FALSE),"")</f>
        <v/>
      </c>
      <c r="J139" s="8"/>
      <c r="K139" s="58"/>
      <c r="L139" s="9"/>
      <c r="M13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3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3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39" s="6">
        <f>ACOMPANHAMENTO_06[[#This Row],[QUANT]]</f>
        <v>0</v>
      </c>
    </row>
    <row r="140" spans="2:16" s="6" customFormat="1" ht="12.75" x14ac:dyDescent="0.2">
      <c r="B140" s="6" t="str">
        <f>IF(ACOMPANHAMENTO_06[[#This Row],[FUNCIONARIO]]="","",COUNTA($D$8:D140))</f>
        <v/>
      </c>
      <c r="C140" s="3"/>
      <c r="D140" s="26" t="str">
        <f>IFERROR(VLOOKUP(ACOMPANHAMENTO_06[[#This Row],[MAT]],FUNCIONARIOS[],3,FALSE),"")</f>
        <v/>
      </c>
      <c r="E140" s="26" t="str">
        <f>IFERROR(VLOOKUP(ACOMPANHAMENTO_06[[#This Row],[MAT]],FUNCIONARIOS[],4,FALSE),"")</f>
        <v/>
      </c>
      <c r="F140" s="8"/>
      <c r="G140" s="7"/>
      <c r="H140" s="28" t="str">
        <f>IFERROR(VLOOKUP(ACOMPANHAMENTO_06[[#This Row],[COD.S]],TABELA_PRODUÇÃO[[COD]:[SERVIÇOS]],3,FALSE),"")</f>
        <v/>
      </c>
      <c r="I140" s="28" t="str">
        <f>IFERROR(VLOOKUP(ACOMPANHAMENTO_06[[#This Row],[COD.S]],TABELA_PRODUÇÃO[[COD]:[UND.]],4,FALSE),"")</f>
        <v/>
      </c>
      <c r="J140" s="8"/>
      <c r="K140" s="58"/>
      <c r="L140" s="9"/>
      <c r="M14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4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4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40" s="6">
        <f>ACOMPANHAMENTO_06[[#This Row],[QUANT]]</f>
        <v>0</v>
      </c>
    </row>
    <row r="141" spans="2:16" s="6" customFormat="1" ht="12.75" x14ac:dyDescent="0.2">
      <c r="B141" s="6" t="str">
        <f>IF(ACOMPANHAMENTO_06[[#This Row],[FUNCIONARIO]]="","",COUNTA($D$8:D141))</f>
        <v/>
      </c>
      <c r="C141" s="3"/>
      <c r="D141" s="26" t="str">
        <f>IFERROR(VLOOKUP(ACOMPANHAMENTO_06[[#This Row],[MAT]],FUNCIONARIOS[],3,FALSE),"")</f>
        <v/>
      </c>
      <c r="E141" s="26" t="str">
        <f>IFERROR(VLOOKUP(ACOMPANHAMENTO_06[[#This Row],[MAT]],FUNCIONARIOS[],4,FALSE),"")</f>
        <v/>
      </c>
      <c r="F141" s="8"/>
      <c r="G141" s="7"/>
      <c r="H141" s="28" t="str">
        <f>IFERROR(VLOOKUP(ACOMPANHAMENTO_06[[#This Row],[COD.S]],TABELA_PRODUÇÃO[[COD]:[SERVIÇOS]],3,FALSE),"")</f>
        <v/>
      </c>
      <c r="I141" s="28" t="str">
        <f>IFERROR(VLOOKUP(ACOMPANHAMENTO_06[[#This Row],[COD.S]],TABELA_PRODUÇÃO[[COD]:[UND.]],4,FALSE),"")</f>
        <v/>
      </c>
      <c r="J141" s="8"/>
      <c r="K141" s="58"/>
      <c r="L141" s="9"/>
      <c r="M14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4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4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41" s="6">
        <f>ACOMPANHAMENTO_06[[#This Row],[QUANT]]</f>
        <v>0</v>
      </c>
    </row>
    <row r="142" spans="2:16" s="6" customFormat="1" ht="12.75" x14ac:dyDescent="0.2">
      <c r="B142" s="6" t="str">
        <f>IF(ACOMPANHAMENTO_06[[#This Row],[FUNCIONARIO]]="","",COUNTA($D$8:D142))</f>
        <v/>
      </c>
      <c r="C142" s="3"/>
      <c r="D142" s="26" t="str">
        <f>IFERROR(VLOOKUP(ACOMPANHAMENTO_06[[#This Row],[MAT]],FUNCIONARIOS[],3,FALSE),"")</f>
        <v/>
      </c>
      <c r="E142" s="26" t="str">
        <f>IFERROR(VLOOKUP(ACOMPANHAMENTO_06[[#This Row],[MAT]],FUNCIONARIOS[],4,FALSE),"")</f>
        <v/>
      </c>
      <c r="F142" s="8"/>
      <c r="G142" s="7"/>
      <c r="H142" s="28" t="str">
        <f>IFERROR(VLOOKUP(ACOMPANHAMENTO_06[[#This Row],[COD.S]],TABELA_PRODUÇÃO[[COD]:[SERVIÇOS]],3,FALSE),"")</f>
        <v/>
      </c>
      <c r="I142" s="28" t="str">
        <f>IFERROR(VLOOKUP(ACOMPANHAMENTO_06[[#This Row],[COD.S]],TABELA_PRODUÇÃO[[COD]:[UND.]],4,FALSE),"")</f>
        <v/>
      </c>
      <c r="J142" s="8"/>
      <c r="K142" s="58"/>
      <c r="L142" s="9"/>
      <c r="M14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4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4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42" s="6">
        <f>ACOMPANHAMENTO_06[[#This Row],[QUANT]]</f>
        <v>0</v>
      </c>
    </row>
    <row r="143" spans="2:16" s="6" customFormat="1" ht="12.75" x14ac:dyDescent="0.2">
      <c r="B143" s="6" t="str">
        <f>IF(ACOMPANHAMENTO_06[[#This Row],[FUNCIONARIO]]="","",COUNTA($D$8:D143))</f>
        <v/>
      </c>
      <c r="C143" s="3"/>
      <c r="D143" s="26" t="str">
        <f>IFERROR(VLOOKUP(ACOMPANHAMENTO_06[[#This Row],[MAT]],FUNCIONARIOS[],3,FALSE),"")</f>
        <v/>
      </c>
      <c r="E143" s="26" t="str">
        <f>IFERROR(VLOOKUP(ACOMPANHAMENTO_06[[#This Row],[MAT]],FUNCIONARIOS[],4,FALSE),"")</f>
        <v/>
      </c>
      <c r="F143" s="8"/>
      <c r="G143" s="7"/>
      <c r="H143" s="28" t="str">
        <f>IFERROR(VLOOKUP(ACOMPANHAMENTO_06[[#This Row],[COD.S]],TABELA_PRODUÇÃO[[COD]:[SERVIÇOS]],3,FALSE),"")</f>
        <v/>
      </c>
      <c r="I143" s="28" t="str">
        <f>IFERROR(VLOOKUP(ACOMPANHAMENTO_06[[#This Row],[COD.S]],TABELA_PRODUÇÃO[[COD]:[UND.]],4,FALSE),"")</f>
        <v/>
      </c>
      <c r="J143" s="8"/>
      <c r="K143" s="58"/>
      <c r="L143" s="9"/>
      <c r="M14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4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4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43" s="6">
        <f>ACOMPANHAMENTO_06[[#This Row],[QUANT]]</f>
        <v>0</v>
      </c>
    </row>
    <row r="144" spans="2:16" s="6" customFormat="1" ht="12.75" x14ac:dyDescent="0.2">
      <c r="B144" s="6" t="str">
        <f>IF(ACOMPANHAMENTO_06[[#This Row],[FUNCIONARIO]]="","",COUNTA($D$8:D144))</f>
        <v/>
      </c>
      <c r="C144" s="3"/>
      <c r="D144" s="26" t="str">
        <f>IFERROR(VLOOKUP(ACOMPANHAMENTO_06[[#This Row],[MAT]],FUNCIONARIOS[],3,FALSE),"")</f>
        <v/>
      </c>
      <c r="E144" s="26" t="str">
        <f>IFERROR(VLOOKUP(ACOMPANHAMENTO_06[[#This Row],[MAT]],FUNCIONARIOS[],4,FALSE),"")</f>
        <v/>
      </c>
      <c r="F144" s="8"/>
      <c r="G144" s="7"/>
      <c r="H144" s="28" t="str">
        <f>IFERROR(VLOOKUP(ACOMPANHAMENTO_06[[#This Row],[COD.S]],TABELA_PRODUÇÃO[[COD]:[SERVIÇOS]],3,FALSE),"")</f>
        <v/>
      </c>
      <c r="I144" s="28" t="str">
        <f>IFERROR(VLOOKUP(ACOMPANHAMENTO_06[[#This Row],[COD.S]],TABELA_PRODUÇÃO[[COD]:[UND.]],4,FALSE),"")</f>
        <v/>
      </c>
      <c r="J144" s="8"/>
      <c r="K144" s="58"/>
      <c r="L144" s="9"/>
      <c r="M14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4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4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44" s="6">
        <f>ACOMPANHAMENTO_06[[#This Row],[QUANT]]</f>
        <v>0</v>
      </c>
    </row>
    <row r="145" spans="2:16" s="6" customFormat="1" ht="12.75" x14ac:dyDescent="0.2">
      <c r="B145" s="6" t="str">
        <f>IF(ACOMPANHAMENTO_06[[#This Row],[FUNCIONARIO]]="","",COUNTA($D$8:D145))</f>
        <v/>
      </c>
      <c r="C145" s="3"/>
      <c r="D145" s="26" t="str">
        <f>IFERROR(VLOOKUP(ACOMPANHAMENTO_06[[#This Row],[MAT]],FUNCIONARIOS[],3,FALSE),"")</f>
        <v/>
      </c>
      <c r="E145" s="26" t="str">
        <f>IFERROR(VLOOKUP(ACOMPANHAMENTO_06[[#This Row],[MAT]],FUNCIONARIOS[],4,FALSE),"")</f>
        <v/>
      </c>
      <c r="F145" s="8"/>
      <c r="G145" s="7"/>
      <c r="H145" s="28" t="str">
        <f>IFERROR(VLOOKUP(ACOMPANHAMENTO_06[[#This Row],[COD.S]],TABELA_PRODUÇÃO[[COD]:[SERVIÇOS]],3,FALSE),"")</f>
        <v/>
      </c>
      <c r="I145" s="28" t="str">
        <f>IFERROR(VLOOKUP(ACOMPANHAMENTO_06[[#This Row],[COD.S]],TABELA_PRODUÇÃO[[COD]:[UND.]],4,FALSE),"")</f>
        <v/>
      </c>
      <c r="J145" s="8"/>
      <c r="K145" s="58"/>
      <c r="L145" s="9"/>
      <c r="M14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4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4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45" s="6">
        <f>ACOMPANHAMENTO_06[[#This Row],[QUANT]]</f>
        <v>0</v>
      </c>
    </row>
    <row r="146" spans="2:16" s="6" customFormat="1" ht="12.75" x14ac:dyDescent="0.2">
      <c r="B146" s="6" t="str">
        <f>IF(ACOMPANHAMENTO_06[[#This Row],[FUNCIONARIO]]="","",COUNTA($D$8:D146))</f>
        <v/>
      </c>
      <c r="C146" s="3"/>
      <c r="D146" s="26" t="str">
        <f>IFERROR(VLOOKUP(ACOMPANHAMENTO_06[[#This Row],[MAT]],FUNCIONARIOS[],3,FALSE),"")</f>
        <v/>
      </c>
      <c r="E146" s="26" t="str">
        <f>IFERROR(VLOOKUP(ACOMPANHAMENTO_06[[#This Row],[MAT]],FUNCIONARIOS[],4,FALSE),"")</f>
        <v/>
      </c>
      <c r="F146" s="8"/>
      <c r="G146" s="7"/>
      <c r="H146" s="28" t="str">
        <f>IFERROR(VLOOKUP(ACOMPANHAMENTO_06[[#This Row],[COD.S]],TABELA_PRODUÇÃO[[COD]:[SERVIÇOS]],3,FALSE),"")</f>
        <v/>
      </c>
      <c r="I146" s="28" t="str">
        <f>IFERROR(VLOOKUP(ACOMPANHAMENTO_06[[#This Row],[COD.S]],TABELA_PRODUÇÃO[[COD]:[UND.]],4,FALSE),"")</f>
        <v/>
      </c>
      <c r="J146" s="8"/>
      <c r="K146" s="58"/>
      <c r="L146" s="9"/>
      <c r="M14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4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4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46" s="6">
        <f>ACOMPANHAMENTO_06[[#This Row],[QUANT]]</f>
        <v>0</v>
      </c>
    </row>
    <row r="147" spans="2:16" s="6" customFormat="1" ht="12.75" x14ac:dyDescent="0.2">
      <c r="B147" s="6" t="str">
        <f>IF(ACOMPANHAMENTO_06[[#This Row],[FUNCIONARIO]]="","",COUNTA($D$8:D147))</f>
        <v/>
      </c>
      <c r="C147" s="3"/>
      <c r="D147" s="26" t="str">
        <f>IFERROR(VLOOKUP(ACOMPANHAMENTO_06[[#This Row],[MAT]],FUNCIONARIOS[],3,FALSE),"")</f>
        <v/>
      </c>
      <c r="E147" s="26" t="str">
        <f>IFERROR(VLOOKUP(ACOMPANHAMENTO_06[[#This Row],[MAT]],FUNCIONARIOS[],4,FALSE),"")</f>
        <v/>
      </c>
      <c r="F147" s="8"/>
      <c r="G147" s="7"/>
      <c r="H147" s="28" t="str">
        <f>IFERROR(VLOOKUP(ACOMPANHAMENTO_06[[#This Row],[COD.S]],TABELA_PRODUÇÃO[[COD]:[SERVIÇOS]],3,FALSE),"")</f>
        <v/>
      </c>
      <c r="I147" s="28" t="str">
        <f>IFERROR(VLOOKUP(ACOMPANHAMENTO_06[[#This Row],[COD.S]],TABELA_PRODUÇÃO[[COD]:[UND.]],4,FALSE),"")</f>
        <v/>
      </c>
      <c r="J147" s="8"/>
      <c r="K147" s="58"/>
      <c r="L147" s="9"/>
      <c r="M14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4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4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47" s="6">
        <f>ACOMPANHAMENTO_06[[#This Row],[QUANT]]</f>
        <v>0</v>
      </c>
    </row>
    <row r="148" spans="2:16" s="6" customFormat="1" ht="12.75" x14ac:dyDescent="0.2">
      <c r="B148" s="6" t="str">
        <f>IF(ACOMPANHAMENTO_06[[#This Row],[FUNCIONARIO]]="","",COUNTA($D$8:D148))</f>
        <v/>
      </c>
      <c r="C148" s="3"/>
      <c r="D148" s="26" t="str">
        <f>IFERROR(VLOOKUP(ACOMPANHAMENTO_06[[#This Row],[MAT]],FUNCIONARIOS[],3,FALSE),"")</f>
        <v/>
      </c>
      <c r="E148" s="26" t="str">
        <f>IFERROR(VLOOKUP(ACOMPANHAMENTO_06[[#This Row],[MAT]],FUNCIONARIOS[],4,FALSE),"")</f>
        <v/>
      </c>
      <c r="F148" s="8"/>
      <c r="G148" s="7"/>
      <c r="H148" s="28" t="str">
        <f>IFERROR(VLOOKUP(ACOMPANHAMENTO_06[[#This Row],[COD.S]],TABELA_PRODUÇÃO[[COD]:[SERVIÇOS]],3,FALSE),"")</f>
        <v/>
      </c>
      <c r="I148" s="28" t="str">
        <f>IFERROR(VLOOKUP(ACOMPANHAMENTO_06[[#This Row],[COD.S]],TABELA_PRODUÇÃO[[COD]:[UND.]],4,FALSE),"")</f>
        <v/>
      </c>
      <c r="J148" s="8"/>
      <c r="K148" s="58"/>
      <c r="L148" s="9"/>
      <c r="M14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4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4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48" s="6">
        <f>ACOMPANHAMENTO_06[[#This Row],[QUANT]]</f>
        <v>0</v>
      </c>
    </row>
    <row r="149" spans="2:16" s="6" customFormat="1" ht="12.75" x14ac:dyDescent="0.2">
      <c r="B149" s="6" t="str">
        <f>IF(ACOMPANHAMENTO_06[[#This Row],[FUNCIONARIO]]="","",COUNTA($D$8:D149))</f>
        <v/>
      </c>
      <c r="C149" s="3"/>
      <c r="D149" s="26" t="str">
        <f>IFERROR(VLOOKUP(ACOMPANHAMENTO_06[[#This Row],[MAT]],FUNCIONARIOS[],3,FALSE),"")</f>
        <v/>
      </c>
      <c r="E149" s="26" t="str">
        <f>IFERROR(VLOOKUP(ACOMPANHAMENTO_06[[#This Row],[MAT]],FUNCIONARIOS[],4,FALSE),"")</f>
        <v/>
      </c>
      <c r="F149" s="8"/>
      <c r="G149" s="7"/>
      <c r="H149" s="28" t="str">
        <f>IFERROR(VLOOKUP(ACOMPANHAMENTO_06[[#This Row],[COD.S]],TABELA_PRODUÇÃO[[COD]:[SERVIÇOS]],3,FALSE),"")</f>
        <v/>
      </c>
      <c r="I149" s="28" t="str">
        <f>IFERROR(VLOOKUP(ACOMPANHAMENTO_06[[#This Row],[COD.S]],TABELA_PRODUÇÃO[[COD]:[UND.]],4,FALSE),"")</f>
        <v/>
      </c>
      <c r="J149" s="8"/>
      <c r="K149" s="58"/>
      <c r="L149" s="9"/>
      <c r="M14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4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4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49" s="6">
        <f>ACOMPANHAMENTO_06[[#This Row],[QUANT]]</f>
        <v>0</v>
      </c>
    </row>
    <row r="150" spans="2:16" s="6" customFormat="1" ht="12.75" x14ac:dyDescent="0.2">
      <c r="B150" s="6" t="str">
        <f>IF(ACOMPANHAMENTO_06[[#This Row],[FUNCIONARIO]]="","",COUNTA($D$8:D150))</f>
        <v/>
      </c>
      <c r="C150" s="3"/>
      <c r="D150" s="26" t="str">
        <f>IFERROR(VLOOKUP(ACOMPANHAMENTO_06[[#This Row],[MAT]],FUNCIONARIOS[],3,FALSE),"")</f>
        <v/>
      </c>
      <c r="E150" s="26" t="str">
        <f>IFERROR(VLOOKUP(ACOMPANHAMENTO_06[[#This Row],[MAT]],FUNCIONARIOS[],4,FALSE),"")</f>
        <v/>
      </c>
      <c r="F150" s="8"/>
      <c r="G150" s="7"/>
      <c r="H150" s="28" t="str">
        <f>IFERROR(VLOOKUP(ACOMPANHAMENTO_06[[#This Row],[COD.S]],TABELA_PRODUÇÃO[[COD]:[SERVIÇOS]],3,FALSE),"")</f>
        <v/>
      </c>
      <c r="I150" s="28" t="str">
        <f>IFERROR(VLOOKUP(ACOMPANHAMENTO_06[[#This Row],[COD.S]],TABELA_PRODUÇÃO[[COD]:[UND.]],4,FALSE),"")</f>
        <v/>
      </c>
      <c r="J150" s="8"/>
      <c r="K150" s="58"/>
      <c r="L150" s="9"/>
      <c r="M15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5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5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50" s="6">
        <f>ACOMPANHAMENTO_06[[#This Row],[QUANT]]</f>
        <v>0</v>
      </c>
    </row>
    <row r="151" spans="2:16" s="6" customFormat="1" ht="12.75" x14ac:dyDescent="0.2">
      <c r="B151" s="6" t="str">
        <f>IF(ACOMPANHAMENTO_06[[#This Row],[FUNCIONARIO]]="","",COUNTA($D$8:D151))</f>
        <v/>
      </c>
      <c r="C151" s="3"/>
      <c r="D151" s="26" t="str">
        <f>IFERROR(VLOOKUP(ACOMPANHAMENTO_06[[#This Row],[MAT]],FUNCIONARIOS[],3,FALSE),"")</f>
        <v/>
      </c>
      <c r="E151" s="26" t="str">
        <f>IFERROR(VLOOKUP(ACOMPANHAMENTO_06[[#This Row],[MAT]],FUNCIONARIOS[],4,FALSE),"")</f>
        <v/>
      </c>
      <c r="F151" s="8"/>
      <c r="G151" s="7"/>
      <c r="H151" s="28" t="str">
        <f>IFERROR(VLOOKUP(ACOMPANHAMENTO_06[[#This Row],[COD.S]],TABELA_PRODUÇÃO[[COD]:[SERVIÇOS]],3,FALSE),"")</f>
        <v/>
      </c>
      <c r="I151" s="28" t="str">
        <f>IFERROR(VLOOKUP(ACOMPANHAMENTO_06[[#This Row],[COD.S]],TABELA_PRODUÇÃO[[COD]:[UND.]],4,FALSE),"")</f>
        <v/>
      </c>
      <c r="J151" s="8"/>
      <c r="K151" s="58"/>
      <c r="L151" s="9"/>
      <c r="M15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5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5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51" s="6">
        <f>ACOMPANHAMENTO_06[[#This Row],[QUANT]]</f>
        <v>0</v>
      </c>
    </row>
    <row r="152" spans="2:16" s="6" customFormat="1" ht="12.75" x14ac:dyDescent="0.2">
      <c r="B152" s="6" t="str">
        <f>IF(ACOMPANHAMENTO_06[[#This Row],[FUNCIONARIO]]="","",COUNTA($D$8:D152))</f>
        <v/>
      </c>
      <c r="C152" s="3"/>
      <c r="D152" s="26" t="str">
        <f>IFERROR(VLOOKUP(ACOMPANHAMENTO_06[[#This Row],[MAT]],FUNCIONARIOS[],3,FALSE),"")</f>
        <v/>
      </c>
      <c r="E152" s="26" t="str">
        <f>IFERROR(VLOOKUP(ACOMPANHAMENTO_06[[#This Row],[MAT]],FUNCIONARIOS[],4,FALSE),"")</f>
        <v/>
      </c>
      <c r="F152" s="8"/>
      <c r="G152" s="7"/>
      <c r="H152" s="28" t="str">
        <f>IFERROR(VLOOKUP(ACOMPANHAMENTO_06[[#This Row],[COD.S]],TABELA_PRODUÇÃO[[COD]:[SERVIÇOS]],3,FALSE),"")</f>
        <v/>
      </c>
      <c r="I152" s="28" t="str">
        <f>IFERROR(VLOOKUP(ACOMPANHAMENTO_06[[#This Row],[COD.S]],TABELA_PRODUÇÃO[[COD]:[UND.]],4,FALSE),"")</f>
        <v/>
      </c>
      <c r="J152" s="8"/>
      <c r="K152" s="58"/>
      <c r="L152" s="9"/>
      <c r="M15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5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5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52" s="6">
        <f>ACOMPANHAMENTO_06[[#This Row],[QUANT]]</f>
        <v>0</v>
      </c>
    </row>
    <row r="153" spans="2:16" s="6" customFormat="1" ht="12.75" x14ac:dyDescent="0.2">
      <c r="B153" s="6" t="str">
        <f>IF(ACOMPANHAMENTO_06[[#This Row],[FUNCIONARIO]]="","",COUNTA($D$8:D153))</f>
        <v/>
      </c>
      <c r="C153" s="3"/>
      <c r="D153" s="26" t="str">
        <f>IFERROR(VLOOKUP(ACOMPANHAMENTO_06[[#This Row],[MAT]],FUNCIONARIOS[],3,FALSE),"")</f>
        <v/>
      </c>
      <c r="E153" s="26" t="str">
        <f>IFERROR(VLOOKUP(ACOMPANHAMENTO_06[[#This Row],[MAT]],FUNCIONARIOS[],4,FALSE),"")</f>
        <v/>
      </c>
      <c r="F153" s="8"/>
      <c r="G153" s="7"/>
      <c r="H153" s="28" t="str">
        <f>IFERROR(VLOOKUP(ACOMPANHAMENTO_06[[#This Row],[COD.S]],TABELA_PRODUÇÃO[[COD]:[SERVIÇOS]],3,FALSE),"")</f>
        <v/>
      </c>
      <c r="I153" s="28" t="str">
        <f>IFERROR(VLOOKUP(ACOMPANHAMENTO_06[[#This Row],[COD.S]],TABELA_PRODUÇÃO[[COD]:[UND.]],4,FALSE),"")</f>
        <v/>
      </c>
      <c r="J153" s="8"/>
      <c r="K153" s="58"/>
      <c r="L153" s="9"/>
      <c r="M15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5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5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53" s="6">
        <f>ACOMPANHAMENTO_06[[#This Row],[QUANT]]</f>
        <v>0</v>
      </c>
    </row>
    <row r="154" spans="2:16" s="6" customFormat="1" ht="12.75" x14ac:dyDescent="0.2">
      <c r="B154" s="6" t="str">
        <f>IF(ACOMPANHAMENTO_06[[#This Row],[FUNCIONARIO]]="","",COUNTA($D$8:D154))</f>
        <v/>
      </c>
      <c r="C154" s="3"/>
      <c r="D154" s="26" t="str">
        <f>IFERROR(VLOOKUP(ACOMPANHAMENTO_06[[#This Row],[MAT]],FUNCIONARIOS[],3,FALSE),"")</f>
        <v/>
      </c>
      <c r="E154" s="26" t="str">
        <f>IFERROR(VLOOKUP(ACOMPANHAMENTO_06[[#This Row],[MAT]],FUNCIONARIOS[],4,FALSE),"")</f>
        <v/>
      </c>
      <c r="F154" s="8"/>
      <c r="G154" s="7"/>
      <c r="H154" s="28" t="str">
        <f>IFERROR(VLOOKUP(ACOMPANHAMENTO_06[[#This Row],[COD.S]],TABELA_PRODUÇÃO[[COD]:[SERVIÇOS]],3,FALSE),"")</f>
        <v/>
      </c>
      <c r="I154" s="28" t="str">
        <f>IFERROR(VLOOKUP(ACOMPANHAMENTO_06[[#This Row],[COD.S]],TABELA_PRODUÇÃO[[COD]:[UND.]],4,FALSE),"")</f>
        <v/>
      </c>
      <c r="J154" s="8"/>
      <c r="K154" s="58"/>
      <c r="L154" s="9"/>
      <c r="M15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5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5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54" s="6">
        <f>ACOMPANHAMENTO_06[[#This Row],[QUANT]]</f>
        <v>0</v>
      </c>
    </row>
    <row r="155" spans="2:16" s="6" customFormat="1" ht="12.75" x14ac:dyDescent="0.2">
      <c r="B155" s="6" t="str">
        <f>IF(ACOMPANHAMENTO_06[[#This Row],[FUNCIONARIO]]="","",COUNTA($D$8:D155))</f>
        <v/>
      </c>
      <c r="C155" s="3"/>
      <c r="D155" s="26" t="str">
        <f>IFERROR(VLOOKUP(ACOMPANHAMENTO_06[[#This Row],[MAT]],FUNCIONARIOS[],3,FALSE),"")</f>
        <v/>
      </c>
      <c r="E155" s="26" t="str">
        <f>IFERROR(VLOOKUP(ACOMPANHAMENTO_06[[#This Row],[MAT]],FUNCIONARIOS[],4,FALSE),"")</f>
        <v/>
      </c>
      <c r="F155" s="8"/>
      <c r="G155" s="7"/>
      <c r="H155" s="28" t="str">
        <f>IFERROR(VLOOKUP(ACOMPANHAMENTO_06[[#This Row],[COD.S]],TABELA_PRODUÇÃO[[COD]:[SERVIÇOS]],3,FALSE),"")</f>
        <v/>
      </c>
      <c r="I155" s="28" t="str">
        <f>IFERROR(VLOOKUP(ACOMPANHAMENTO_06[[#This Row],[COD.S]],TABELA_PRODUÇÃO[[COD]:[UND.]],4,FALSE),"")</f>
        <v/>
      </c>
      <c r="J155" s="8"/>
      <c r="K155" s="58"/>
      <c r="L155" s="9"/>
      <c r="M15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5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5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55" s="6">
        <f>ACOMPANHAMENTO_06[[#This Row],[QUANT]]</f>
        <v>0</v>
      </c>
    </row>
    <row r="156" spans="2:16" s="6" customFormat="1" ht="12.75" x14ac:dyDescent="0.2">
      <c r="B156" s="6" t="str">
        <f>IF(ACOMPANHAMENTO_06[[#This Row],[FUNCIONARIO]]="","",COUNTA($D$8:D156))</f>
        <v/>
      </c>
      <c r="C156" s="3"/>
      <c r="D156" s="26" t="str">
        <f>IFERROR(VLOOKUP(ACOMPANHAMENTO_06[[#This Row],[MAT]],FUNCIONARIOS[],3,FALSE),"")</f>
        <v/>
      </c>
      <c r="E156" s="26" t="str">
        <f>IFERROR(VLOOKUP(ACOMPANHAMENTO_06[[#This Row],[MAT]],FUNCIONARIOS[],4,FALSE),"")</f>
        <v/>
      </c>
      <c r="F156" s="8"/>
      <c r="G156" s="7"/>
      <c r="H156" s="28" t="str">
        <f>IFERROR(VLOOKUP(ACOMPANHAMENTO_06[[#This Row],[COD.S]],TABELA_PRODUÇÃO[[COD]:[SERVIÇOS]],3,FALSE),"")</f>
        <v/>
      </c>
      <c r="I156" s="28" t="str">
        <f>IFERROR(VLOOKUP(ACOMPANHAMENTO_06[[#This Row],[COD.S]],TABELA_PRODUÇÃO[[COD]:[UND.]],4,FALSE),"")</f>
        <v/>
      </c>
      <c r="J156" s="8"/>
      <c r="K156" s="58"/>
      <c r="L156" s="9"/>
      <c r="M15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5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5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56" s="6">
        <f>ACOMPANHAMENTO_06[[#This Row],[QUANT]]</f>
        <v>0</v>
      </c>
    </row>
    <row r="157" spans="2:16" s="6" customFormat="1" ht="12.75" x14ac:dyDescent="0.2">
      <c r="B157" s="6" t="str">
        <f>IF(ACOMPANHAMENTO_06[[#This Row],[FUNCIONARIO]]="","",COUNTA($D$8:D157))</f>
        <v/>
      </c>
      <c r="C157" s="3"/>
      <c r="D157" s="26" t="str">
        <f>IFERROR(VLOOKUP(ACOMPANHAMENTO_06[[#This Row],[MAT]],FUNCIONARIOS[],3,FALSE),"")</f>
        <v/>
      </c>
      <c r="E157" s="26" t="str">
        <f>IFERROR(VLOOKUP(ACOMPANHAMENTO_06[[#This Row],[MAT]],FUNCIONARIOS[],4,FALSE),"")</f>
        <v/>
      </c>
      <c r="F157" s="8"/>
      <c r="G157" s="7"/>
      <c r="H157" s="28" t="str">
        <f>IFERROR(VLOOKUP(ACOMPANHAMENTO_06[[#This Row],[COD.S]],TABELA_PRODUÇÃO[[COD]:[SERVIÇOS]],3,FALSE),"")</f>
        <v/>
      </c>
      <c r="I157" s="28" t="str">
        <f>IFERROR(VLOOKUP(ACOMPANHAMENTO_06[[#This Row],[COD.S]],TABELA_PRODUÇÃO[[COD]:[UND.]],4,FALSE),"")</f>
        <v/>
      </c>
      <c r="J157" s="8"/>
      <c r="K157" s="58"/>
      <c r="L157" s="9"/>
      <c r="M15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5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5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57" s="6">
        <f>ACOMPANHAMENTO_06[[#This Row],[QUANT]]</f>
        <v>0</v>
      </c>
    </row>
    <row r="158" spans="2:16" s="6" customFormat="1" ht="12.75" x14ac:dyDescent="0.2">
      <c r="B158" s="6" t="str">
        <f>IF(ACOMPANHAMENTO_06[[#This Row],[FUNCIONARIO]]="","",COUNTA($D$8:D158))</f>
        <v/>
      </c>
      <c r="C158" s="3"/>
      <c r="D158" s="26" t="str">
        <f>IFERROR(VLOOKUP(ACOMPANHAMENTO_06[[#This Row],[MAT]],FUNCIONARIOS[],3,FALSE),"")</f>
        <v/>
      </c>
      <c r="E158" s="26" t="str">
        <f>IFERROR(VLOOKUP(ACOMPANHAMENTO_06[[#This Row],[MAT]],FUNCIONARIOS[],4,FALSE),"")</f>
        <v/>
      </c>
      <c r="F158" s="8"/>
      <c r="G158" s="7"/>
      <c r="H158" s="28" t="str">
        <f>IFERROR(VLOOKUP(ACOMPANHAMENTO_06[[#This Row],[COD.S]],TABELA_PRODUÇÃO[[COD]:[SERVIÇOS]],3,FALSE),"")</f>
        <v/>
      </c>
      <c r="I158" s="28" t="str">
        <f>IFERROR(VLOOKUP(ACOMPANHAMENTO_06[[#This Row],[COD.S]],TABELA_PRODUÇÃO[[COD]:[UND.]],4,FALSE),"")</f>
        <v/>
      </c>
      <c r="J158" s="8"/>
      <c r="K158" s="58"/>
      <c r="L158" s="9"/>
      <c r="M15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5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5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58" s="6">
        <f>ACOMPANHAMENTO_06[[#This Row],[QUANT]]</f>
        <v>0</v>
      </c>
    </row>
    <row r="159" spans="2:16" s="6" customFormat="1" ht="12.75" x14ac:dyDescent="0.2">
      <c r="B159" s="6" t="str">
        <f>IF(ACOMPANHAMENTO_06[[#This Row],[FUNCIONARIO]]="","",COUNTA($D$8:D159))</f>
        <v/>
      </c>
      <c r="C159" s="3"/>
      <c r="D159" s="26" t="str">
        <f>IFERROR(VLOOKUP(ACOMPANHAMENTO_06[[#This Row],[MAT]],FUNCIONARIOS[],3,FALSE),"")</f>
        <v/>
      </c>
      <c r="E159" s="26" t="str">
        <f>IFERROR(VLOOKUP(ACOMPANHAMENTO_06[[#This Row],[MAT]],FUNCIONARIOS[],4,FALSE),"")</f>
        <v/>
      </c>
      <c r="F159" s="8"/>
      <c r="G159" s="7"/>
      <c r="H159" s="28" t="str">
        <f>IFERROR(VLOOKUP(ACOMPANHAMENTO_06[[#This Row],[COD.S]],TABELA_PRODUÇÃO[[COD]:[SERVIÇOS]],3,FALSE),"")</f>
        <v/>
      </c>
      <c r="I159" s="28" t="str">
        <f>IFERROR(VLOOKUP(ACOMPANHAMENTO_06[[#This Row],[COD.S]],TABELA_PRODUÇÃO[[COD]:[UND.]],4,FALSE),"")</f>
        <v/>
      </c>
      <c r="J159" s="8"/>
      <c r="K159" s="58"/>
      <c r="L159" s="9"/>
      <c r="M15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5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5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59" s="6">
        <f>ACOMPANHAMENTO_06[[#This Row],[QUANT]]</f>
        <v>0</v>
      </c>
    </row>
    <row r="160" spans="2:16" s="6" customFormat="1" ht="12.75" x14ac:dyDescent="0.2">
      <c r="B160" s="6" t="str">
        <f>IF(ACOMPANHAMENTO_06[[#This Row],[FUNCIONARIO]]="","",COUNTA($D$8:D160))</f>
        <v/>
      </c>
      <c r="C160" s="3"/>
      <c r="D160" s="26" t="str">
        <f>IFERROR(VLOOKUP(ACOMPANHAMENTO_06[[#This Row],[MAT]],FUNCIONARIOS[],3,FALSE),"")</f>
        <v/>
      </c>
      <c r="E160" s="26" t="str">
        <f>IFERROR(VLOOKUP(ACOMPANHAMENTO_06[[#This Row],[MAT]],FUNCIONARIOS[],4,FALSE),"")</f>
        <v/>
      </c>
      <c r="F160" s="8"/>
      <c r="G160" s="7"/>
      <c r="H160" s="28" t="str">
        <f>IFERROR(VLOOKUP(ACOMPANHAMENTO_06[[#This Row],[COD.S]],TABELA_PRODUÇÃO[[COD]:[SERVIÇOS]],3,FALSE),"")</f>
        <v/>
      </c>
      <c r="I160" s="28" t="str">
        <f>IFERROR(VLOOKUP(ACOMPANHAMENTO_06[[#This Row],[COD.S]],TABELA_PRODUÇÃO[[COD]:[UND.]],4,FALSE),"")</f>
        <v/>
      </c>
      <c r="J160" s="8"/>
      <c r="K160" s="58"/>
      <c r="L160" s="9"/>
      <c r="M16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6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6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60" s="6">
        <f>ACOMPANHAMENTO_06[[#This Row],[QUANT]]</f>
        <v>0</v>
      </c>
    </row>
    <row r="161" spans="2:16" s="6" customFormat="1" ht="12.75" x14ac:dyDescent="0.2">
      <c r="B161" s="6" t="str">
        <f>IF(ACOMPANHAMENTO_06[[#This Row],[FUNCIONARIO]]="","",COUNTA($D$8:D161))</f>
        <v/>
      </c>
      <c r="C161" s="3"/>
      <c r="D161" s="26" t="str">
        <f>IFERROR(VLOOKUP(ACOMPANHAMENTO_06[[#This Row],[MAT]],FUNCIONARIOS[],3,FALSE),"")</f>
        <v/>
      </c>
      <c r="E161" s="26" t="str">
        <f>IFERROR(VLOOKUP(ACOMPANHAMENTO_06[[#This Row],[MAT]],FUNCIONARIOS[],4,FALSE),"")</f>
        <v/>
      </c>
      <c r="F161" s="8"/>
      <c r="G161" s="7"/>
      <c r="H161" s="28" t="str">
        <f>IFERROR(VLOOKUP(ACOMPANHAMENTO_06[[#This Row],[COD.S]],TABELA_PRODUÇÃO[[COD]:[SERVIÇOS]],3,FALSE),"")</f>
        <v/>
      </c>
      <c r="I161" s="28" t="str">
        <f>IFERROR(VLOOKUP(ACOMPANHAMENTO_06[[#This Row],[COD.S]],TABELA_PRODUÇÃO[[COD]:[UND.]],4,FALSE),"")</f>
        <v/>
      </c>
      <c r="J161" s="8"/>
      <c r="K161" s="58"/>
      <c r="L161" s="9"/>
      <c r="M16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6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6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61" s="6">
        <f>ACOMPANHAMENTO_06[[#This Row],[QUANT]]</f>
        <v>0</v>
      </c>
    </row>
    <row r="162" spans="2:16" s="6" customFormat="1" ht="12.75" x14ac:dyDescent="0.2">
      <c r="B162" s="6" t="str">
        <f>IF(ACOMPANHAMENTO_06[[#This Row],[FUNCIONARIO]]="","",COUNTA($D$8:D162))</f>
        <v/>
      </c>
      <c r="C162" s="3"/>
      <c r="D162" s="26" t="str">
        <f>IFERROR(VLOOKUP(ACOMPANHAMENTO_06[[#This Row],[MAT]],FUNCIONARIOS[],3,FALSE),"")</f>
        <v/>
      </c>
      <c r="E162" s="26" t="str">
        <f>IFERROR(VLOOKUP(ACOMPANHAMENTO_06[[#This Row],[MAT]],FUNCIONARIOS[],4,FALSE),"")</f>
        <v/>
      </c>
      <c r="F162" s="8"/>
      <c r="G162" s="7"/>
      <c r="H162" s="28" t="str">
        <f>IFERROR(VLOOKUP(ACOMPANHAMENTO_06[[#This Row],[COD.S]],TABELA_PRODUÇÃO[[COD]:[SERVIÇOS]],3,FALSE),"")</f>
        <v/>
      </c>
      <c r="I162" s="28" t="str">
        <f>IFERROR(VLOOKUP(ACOMPANHAMENTO_06[[#This Row],[COD.S]],TABELA_PRODUÇÃO[[COD]:[UND.]],4,FALSE),"")</f>
        <v/>
      </c>
      <c r="J162" s="8"/>
      <c r="K162" s="58"/>
      <c r="L162" s="9"/>
      <c r="M16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6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6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62" s="6">
        <f>ACOMPANHAMENTO_06[[#This Row],[QUANT]]</f>
        <v>0</v>
      </c>
    </row>
    <row r="163" spans="2:16" s="6" customFormat="1" ht="12.75" x14ac:dyDescent="0.2">
      <c r="B163" s="6" t="str">
        <f>IF(ACOMPANHAMENTO_06[[#This Row],[FUNCIONARIO]]="","",COUNTA($D$8:D163))</f>
        <v/>
      </c>
      <c r="C163" s="3"/>
      <c r="D163" s="26" t="str">
        <f>IFERROR(VLOOKUP(ACOMPANHAMENTO_06[[#This Row],[MAT]],FUNCIONARIOS[],3,FALSE),"")</f>
        <v/>
      </c>
      <c r="E163" s="26" t="str">
        <f>IFERROR(VLOOKUP(ACOMPANHAMENTO_06[[#This Row],[MAT]],FUNCIONARIOS[],4,FALSE),"")</f>
        <v/>
      </c>
      <c r="F163" s="8"/>
      <c r="G163" s="7"/>
      <c r="H163" s="28" t="str">
        <f>IFERROR(VLOOKUP(ACOMPANHAMENTO_06[[#This Row],[COD.S]],TABELA_PRODUÇÃO[[COD]:[SERVIÇOS]],3,FALSE),"")</f>
        <v/>
      </c>
      <c r="I163" s="28" t="str">
        <f>IFERROR(VLOOKUP(ACOMPANHAMENTO_06[[#This Row],[COD.S]],TABELA_PRODUÇÃO[[COD]:[UND.]],4,FALSE),"")</f>
        <v/>
      </c>
      <c r="J163" s="8"/>
      <c r="K163" s="58"/>
      <c r="L163" s="9"/>
      <c r="M16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6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6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63" s="6">
        <f>ACOMPANHAMENTO_06[[#This Row],[QUANT]]</f>
        <v>0</v>
      </c>
    </row>
    <row r="164" spans="2:16" s="6" customFormat="1" ht="12.75" x14ac:dyDescent="0.2">
      <c r="B164" s="6" t="str">
        <f>IF(ACOMPANHAMENTO_06[[#This Row],[FUNCIONARIO]]="","",COUNTA($D$8:D164))</f>
        <v/>
      </c>
      <c r="C164" s="3"/>
      <c r="D164" s="26" t="str">
        <f>IFERROR(VLOOKUP(ACOMPANHAMENTO_06[[#This Row],[MAT]],FUNCIONARIOS[],3,FALSE),"")</f>
        <v/>
      </c>
      <c r="E164" s="26" t="str">
        <f>IFERROR(VLOOKUP(ACOMPANHAMENTO_06[[#This Row],[MAT]],FUNCIONARIOS[],4,FALSE),"")</f>
        <v/>
      </c>
      <c r="F164" s="8"/>
      <c r="G164" s="7"/>
      <c r="H164" s="28" t="str">
        <f>IFERROR(VLOOKUP(ACOMPANHAMENTO_06[[#This Row],[COD.S]],TABELA_PRODUÇÃO[[COD]:[SERVIÇOS]],3,FALSE),"")</f>
        <v/>
      </c>
      <c r="I164" s="28" t="str">
        <f>IFERROR(VLOOKUP(ACOMPANHAMENTO_06[[#This Row],[COD.S]],TABELA_PRODUÇÃO[[COD]:[UND.]],4,FALSE),"")</f>
        <v/>
      </c>
      <c r="J164" s="8"/>
      <c r="K164" s="58"/>
      <c r="L164" s="9"/>
      <c r="M16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6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6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64" s="6">
        <f>ACOMPANHAMENTO_06[[#This Row],[QUANT]]</f>
        <v>0</v>
      </c>
    </row>
    <row r="165" spans="2:16" s="6" customFormat="1" ht="12.75" x14ac:dyDescent="0.2">
      <c r="B165" s="6" t="str">
        <f>IF(ACOMPANHAMENTO_06[[#This Row],[FUNCIONARIO]]="","",COUNTA($D$8:D165))</f>
        <v/>
      </c>
      <c r="C165" s="3"/>
      <c r="D165" s="26" t="str">
        <f>IFERROR(VLOOKUP(ACOMPANHAMENTO_06[[#This Row],[MAT]],FUNCIONARIOS[],3,FALSE),"")</f>
        <v/>
      </c>
      <c r="E165" s="26" t="str">
        <f>IFERROR(VLOOKUP(ACOMPANHAMENTO_06[[#This Row],[MAT]],FUNCIONARIOS[],4,FALSE),"")</f>
        <v/>
      </c>
      <c r="F165" s="8"/>
      <c r="G165" s="7"/>
      <c r="H165" s="28" t="str">
        <f>IFERROR(VLOOKUP(ACOMPANHAMENTO_06[[#This Row],[COD.S]],TABELA_PRODUÇÃO[[COD]:[SERVIÇOS]],3,FALSE),"")</f>
        <v/>
      </c>
      <c r="I165" s="28" t="str">
        <f>IFERROR(VLOOKUP(ACOMPANHAMENTO_06[[#This Row],[COD.S]],TABELA_PRODUÇÃO[[COD]:[UND.]],4,FALSE),"")</f>
        <v/>
      </c>
      <c r="J165" s="8"/>
      <c r="K165" s="58"/>
      <c r="L165" s="9"/>
      <c r="M16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6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6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65" s="6">
        <f>ACOMPANHAMENTO_06[[#This Row],[QUANT]]</f>
        <v>0</v>
      </c>
    </row>
    <row r="166" spans="2:16" s="6" customFormat="1" ht="12.75" x14ac:dyDescent="0.2">
      <c r="B166" s="6" t="str">
        <f>IF(ACOMPANHAMENTO_06[[#This Row],[FUNCIONARIO]]="","",COUNTA($D$8:D166))</f>
        <v/>
      </c>
      <c r="C166" s="3"/>
      <c r="D166" s="26" t="str">
        <f>IFERROR(VLOOKUP(ACOMPANHAMENTO_06[[#This Row],[MAT]],FUNCIONARIOS[],3,FALSE),"")</f>
        <v/>
      </c>
      <c r="E166" s="26" t="str">
        <f>IFERROR(VLOOKUP(ACOMPANHAMENTO_06[[#This Row],[MAT]],FUNCIONARIOS[],4,FALSE),"")</f>
        <v/>
      </c>
      <c r="F166" s="8"/>
      <c r="G166" s="7"/>
      <c r="H166" s="28" t="str">
        <f>IFERROR(VLOOKUP(ACOMPANHAMENTO_06[[#This Row],[COD.S]],TABELA_PRODUÇÃO[[COD]:[SERVIÇOS]],3,FALSE),"")</f>
        <v/>
      </c>
      <c r="I166" s="28" t="str">
        <f>IFERROR(VLOOKUP(ACOMPANHAMENTO_06[[#This Row],[COD.S]],TABELA_PRODUÇÃO[[COD]:[UND.]],4,FALSE),"")</f>
        <v/>
      </c>
      <c r="J166" s="8"/>
      <c r="K166" s="58"/>
      <c r="L166" s="9"/>
      <c r="M16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6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6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66" s="6">
        <f>ACOMPANHAMENTO_06[[#This Row],[QUANT]]</f>
        <v>0</v>
      </c>
    </row>
    <row r="167" spans="2:16" s="6" customFormat="1" ht="12.75" x14ac:dyDescent="0.2">
      <c r="B167" s="6" t="str">
        <f>IF(ACOMPANHAMENTO_06[[#This Row],[FUNCIONARIO]]="","",COUNTA($D$8:D167))</f>
        <v/>
      </c>
      <c r="C167" s="3"/>
      <c r="D167" s="26" t="str">
        <f>IFERROR(VLOOKUP(ACOMPANHAMENTO_06[[#This Row],[MAT]],FUNCIONARIOS[],3,FALSE),"")</f>
        <v/>
      </c>
      <c r="E167" s="26" t="str">
        <f>IFERROR(VLOOKUP(ACOMPANHAMENTO_06[[#This Row],[MAT]],FUNCIONARIOS[],4,FALSE),"")</f>
        <v/>
      </c>
      <c r="F167" s="8"/>
      <c r="G167" s="7"/>
      <c r="H167" s="28" t="str">
        <f>IFERROR(VLOOKUP(ACOMPANHAMENTO_06[[#This Row],[COD.S]],TABELA_PRODUÇÃO[[COD]:[SERVIÇOS]],3,FALSE),"")</f>
        <v/>
      </c>
      <c r="I167" s="28" t="str">
        <f>IFERROR(VLOOKUP(ACOMPANHAMENTO_06[[#This Row],[COD.S]],TABELA_PRODUÇÃO[[COD]:[UND.]],4,FALSE),"")</f>
        <v/>
      </c>
      <c r="J167" s="8"/>
      <c r="K167" s="58"/>
      <c r="L167" s="9"/>
      <c r="M16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6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6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67" s="6">
        <f>ACOMPANHAMENTO_06[[#This Row],[QUANT]]</f>
        <v>0</v>
      </c>
    </row>
    <row r="168" spans="2:16" s="6" customFormat="1" ht="12.75" x14ac:dyDescent="0.2">
      <c r="B168" s="6" t="str">
        <f>IF(ACOMPANHAMENTO_06[[#This Row],[FUNCIONARIO]]="","",COUNTA($D$8:D168))</f>
        <v/>
      </c>
      <c r="C168" s="3"/>
      <c r="D168" s="26" t="str">
        <f>IFERROR(VLOOKUP(ACOMPANHAMENTO_06[[#This Row],[MAT]],FUNCIONARIOS[],3,FALSE),"")</f>
        <v/>
      </c>
      <c r="E168" s="26" t="str">
        <f>IFERROR(VLOOKUP(ACOMPANHAMENTO_06[[#This Row],[MAT]],FUNCIONARIOS[],4,FALSE),"")</f>
        <v/>
      </c>
      <c r="F168" s="8"/>
      <c r="G168" s="7"/>
      <c r="H168" s="28" t="str">
        <f>IFERROR(VLOOKUP(ACOMPANHAMENTO_06[[#This Row],[COD.S]],TABELA_PRODUÇÃO[[COD]:[SERVIÇOS]],3,FALSE),"")</f>
        <v/>
      </c>
      <c r="I168" s="28" t="str">
        <f>IFERROR(VLOOKUP(ACOMPANHAMENTO_06[[#This Row],[COD.S]],TABELA_PRODUÇÃO[[COD]:[UND.]],4,FALSE),"")</f>
        <v/>
      </c>
      <c r="J168" s="8"/>
      <c r="K168" s="58"/>
      <c r="L168" s="9"/>
      <c r="M16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6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6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68" s="6">
        <f>ACOMPANHAMENTO_06[[#This Row],[QUANT]]</f>
        <v>0</v>
      </c>
    </row>
    <row r="169" spans="2:16" s="6" customFormat="1" ht="12.75" x14ac:dyDescent="0.2">
      <c r="B169" s="6" t="str">
        <f>IF(ACOMPANHAMENTO_06[[#This Row],[FUNCIONARIO]]="","",COUNTA($D$8:D169))</f>
        <v/>
      </c>
      <c r="C169" s="3"/>
      <c r="D169" s="26" t="str">
        <f>IFERROR(VLOOKUP(ACOMPANHAMENTO_06[[#This Row],[MAT]],FUNCIONARIOS[],3,FALSE),"")</f>
        <v/>
      </c>
      <c r="E169" s="26" t="str">
        <f>IFERROR(VLOOKUP(ACOMPANHAMENTO_06[[#This Row],[MAT]],FUNCIONARIOS[],4,FALSE),"")</f>
        <v/>
      </c>
      <c r="F169" s="8"/>
      <c r="G169" s="7"/>
      <c r="H169" s="28" t="str">
        <f>IFERROR(VLOOKUP(ACOMPANHAMENTO_06[[#This Row],[COD.S]],TABELA_PRODUÇÃO[[COD]:[SERVIÇOS]],3,FALSE),"")</f>
        <v/>
      </c>
      <c r="I169" s="28" t="str">
        <f>IFERROR(VLOOKUP(ACOMPANHAMENTO_06[[#This Row],[COD.S]],TABELA_PRODUÇÃO[[COD]:[UND.]],4,FALSE),"")</f>
        <v/>
      </c>
      <c r="J169" s="8"/>
      <c r="K169" s="58"/>
      <c r="L169" s="9"/>
      <c r="M16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6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6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69" s="6">
        <f>ACOMPANHAMENTO_06[[#This Row],[QUANT]]</f>
        <v>0</v>
      </c>
    </row>
    <row r="170" spans="2:16" s="6" customFormat="1" ht="12.75" x14ac:dyDescent="0.2">
      <c r="B170" s="6" t="str">
        <f>IF(ACOMPANHAMENTO_06[[#This Row],[FUNCIONARIO]]="","",COUNTA($D$8:D170))</f>
        <v/>
      </c>
      <c r="C170" s="3"/>
      <c r="D170" s="26" t="str">
        <f>IFERROR(VLOOKUP(ACOMPANHAMENTO_06[[#This Row],[MAT]],FUNCIONARIOS[],3,FALSE),"")</f>
        <v/>
      </c>
      <c r="E170" s="26" t="str">
        <f>IFERROR(VLOOKUP(ACOMPANHAMENTO_06[[#This Row],[MAT]],FUNCIONARIOS[],4,FALSE),"")</f>
        <v/>
      </c>
      <c r="F170" s="8"/>
      <c r="G170" s="7"/>
      <c r="H170" s="28" t="str">
        <f>IFERROR(VLOOKUP(ACOMPANHAMENTO_06[[#This Row],[COD.S]],TABELA_PRODUÇÃO[[COD]:[SERVIÇOS]],3,FALSE),"")</f>
        <v/>
      </c>
      <c r="I170" s="28" t="str">
        <f>IFERROR(VLOOKUP(ACOMPANHAMENTO_06[[#This Row],[COD.S]],TABELA_PRODUÇÃO[[COD]:[UND.]],4,FALSE),"")</f>
        <v/>
      </c>
      <c r="J170" s="8"/>
      <c r="K170" s="58"/>
      <c r="L170" s="9"/>
      <c r="M17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7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7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70" s="6">
        <f>ACOMPANHAMENTO_06[[#This Row],[QUANT]]</f>
        <v>0</v>
      </c>
    </row>
    <row r="171" spans="2:16" s="6" customFormat="1" ht="12.75" x14ac:dyDescent="0.2">
      <c r="B171" s="6" t="str">
        <f>IF(ACOMPANHAMENTO_06[[#This Row],[FUNCIONARIO]]="","",COUNTA($D$8:D171))</f>
        <v/>
      </c>
      <c r="C171" s="3"/>
      <c r="D171" s="26" t="str">
        <f>IFERROR(VLOOKUP(ACOMPANHAMENTO_06[[#This Row],[MAT]],FUNCIONARIOS[],3,FALSE),"")</f>
        <v/>
      </c>
      <c r="E171" s="26" t="str">
        <f>IFERROR(VLOOKUP(ACOMPANHAMENTO_06[[#This Row],[MAT]],FUNCIONARIOS[],4,FALSE),"")</f>
        <v/>
      </c>
      <c r="F171" s="8"/>
      <c r="G171" s="7"/>
      <c r="H171" s="28" t="str">
        <f>IFERROR(VLOOKUP(ACOMPANHAMENTO_06[[#This Row],[COD.S]],TABELA_PRODUÇÃO[[COD]:[SERVIÇOS]],3,FALSE),"")</f>
        <v/>
      </c>
      <c r="I171" s="28" t="str">
        <f>IFERROR(VLOOKUP(ACOMPANHAMENTO_06[[#This Row],[COD.S]],TABELA_PRODUÇÃO[[COD]:[UND.]],4,FALSE),"")</f>
        <v/>
      </c>
      <c r="J171" s="8"/>
      <c r="K171" s="58"/>
      <c r="L171" s="9"/>
      <c r="M17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7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7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71" s="6">
        <f>ACOMPANHAMENTO_06[[#This Row],[QUANT]]</f>
        <v>0</v>
      </c>
    </row>
    <row r="172" spans="2:16" s="6" customFormat="1" ht="12.75" x14ac:dyDescent="0.2">
      <c r="B172" s="6" t="str">
        <f>IF(ACOMPANHAMENTO_06[[#This Row],[FUNCIONARIO]]="","",COUNTA($D$8:D172))</f>
        <v/>
      </c>
      <c r="C172" s="3"/>
      <c r="D172" s="26" t="str">
        <f>IFERROR(VLOOKUP(ACOMPANHAMENTO_06[[#This Row],[MAT]],FUNCIONARIOS[],3,FALSE),"")</f>
        <v/>
      </c>
      <c r="E172" s="26" t="str">
        <f>IFERROR(VLOOKUP(ACOMPANHAMENTO_06[[#This Row],[MAT]],FUNCIONARIOS[],4,FALSE),"")</f>
        <v/>
      </c>
      <c r="F172" s="8"/>
      <c r="G172" s="7"/>
      <c r="H172" s="28" t="str">
        <f>IFERROR(VLOOKUP(ACOMPANHAMENTO_06[[#This Row],[COD.S]],TABELA_PRODUÇÃO[[COD]:[SERVIÇOS]],3,FALSE),"")</f>
        <v/>
      </c>
      <c r="I172" s="28" t="str">
        <f>IFERROR(VLOOKUP(ACOMPANHAMENTO_06[[#This Row],[COD.S]],TABELA_PRODUÇÃO[[COD]:[UND.]],4,FALSE),"")</f>
        <v/>
      </c>
      <c r="J172" s="8"/>
      <c r="K172" s="58"/>
      <c r="L172" s="9"/>
      <c r="M17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7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7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72" s="6">
        <f>ACOMPANHAMENTO_06[[#This Row],[QUANT]]</f>
        <v>0</v>
      </c>
    </row>
    <row r="173" spans="2:16" s="6" customFormat="1" ht="12.75" x14ac:dyDescent="0.2">
      <c r="B173" s="6" t="str">
        <f>IF(ACOMPANHAMENTO_06[[#This Row],[FUNCIONARIO]]="","",COUNTA($D$8:D173))</f>
        <v/>
      </c>
      <c r="C173" s="3"/>
      <c r="D173" s="26" t="str">
        <f>IFERROR(VLOOKUP(ACOMPANHAMENTO_06[[#This Row],[MAT]],FUNCIONARIOS[],3,FALSE),"")</f>
        <v/>
      </c>
      <c r="E173" s="26" t="str">
        <f>IFERROR(VLOOKUP(ACOMPANHAMENTO_06[[#This Row],[MAT]],FUNCIONARIOS[],4,FALSE),"")</f>
        <v/>
      </c>
      <c r="F173" s="8"/>
      <c r="G173" s="7"/>
      <c r="H173" s="28" t="str">
        <f>IFERROR(VLOOKUP(ACOMPANHAMENTO_06[[#This Row],[COD.S]],TABELA_PRODUÇÃO[[COD]:[SERVIÇOS]],3,FALSE),"")</f>
        <v/>
      </c>
      <c r="I173" s="28" t="str">
        <f>IFERROR(VLOOKUP(ACOMPANHAMENTO_06[[#This Row],[COD.S]],TABELA_PRODUÇÃO[[COD]:[UND.]],4,FALSE),"")</f>
        <v/>
      </c>
      <c r="J173" s="8"/>
      <c r="K173" s="58"/>
      <c r="L173" s="9"/>
      <c r="M17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7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7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73" s="6">
        <f>ACOMPANHAMENTO_06[[#This Row],[QUANT]]</f>
        <v>0</v>
      </c>
    </row>
    <row r="174" spans="2:16" s="6" customFormat="1" ht="12.75" x14ac:dyDescent="0.2">
      <c r="B174" s="6" t="str">
        <f>IF(ACOMPANHAMENTO_06[[#This Row],[FUNCIONARIO]]="","",COUNTA($D$8:D174))</f>
        <v/>
      </c>
      <c r="C174" s="3"/>
      <c r="D174" s="26" t="str">
        <f>IFERROR(VLOOKUP(ACOMPANHAMENTO_06[[#This Row],[MAT]],FUNCIONARIOS[],3,FALSE),"")</f>
        <v/>
      </c>
      <c r="E174" s="26" t="str">
        <f>IFERROR(VLOOKUP(ACOMPANHAMENTO_06[[#This Row],[MAT]],FUNCIONARIOS[],4,FALSE),"")</f>
        <v/>
      </c>
      <c r="F174" s="8"/>
      <c r="G174" s="7"/>
      <c r="H174" s="28" t="str">
        <f>IFERROR(VLOOKUP(ACOMPANHAMENTO_06[[#This Row],[COD.S]],TABELA_PRODUÇÃO[[COD]:[SERVIÇOS]],3,FALSE),"")</f>
        <v/>
      </c>
      <c r="I174" s="28" t="str">
        <f>IFERROR(VLOOKUP(ACOMPANHAMENTO_06[[#This Row],[COD.S]],TABELA_PRODUÇÃO[[COD]:[UND.]],4,FALSE),"")</f>
        <v/>
      </c>
      <c r="J174" s="8"/>
      <c r="K174" s="58"/>
      <c r="L174" s="9"/>
      <c r="M17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7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7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74" s="6">
        <f>ACOMPANHAMENTO_06[[#This Row],[QUANT]]</f>
        <v>0</v>
      </c>
    </row>
    <row r="175" spans="2:16" s="6" customFormat="1" ht="12.75" x14ac:dyDescent="0.2">
      <c r="B175" s="6" t="str">
        <f>IF(ACOMPANHAMENTO_06[[#This Row],[FUNCIONARIO]]="","",COUNTA($D$8:D175))</f>
        <v/>
      </c>
      <c r="C175" s="3"/>
      <c r="D175" s="26" t="str">
        <f>IFERROR(VLOOKUP(ACOMPANHAMENTO_06[[#This Row],[MAT]],FUNCIONARIOS[],3,FALSE),"")</f>
        <v/>
      </c>
      <c r="E175" s="26" t="str">
        <f>IFERROR(VLOOKUP(ACOMPANHAMENTO_06[[#This Row],[MAT]],FUNCIONARIOS[],4,FALSE),"")</f>
        <v/>
      </c>
      <c r="F175" s="8"/>
      <c r="G175" s="7"/>
      <c r="H175" s="28" t="str">
        <f>IFERROR(VLOOKUP(ACOMPANHAMENTO_06[[#This Row],[COD.S]],TABELA_PRODUÇÃO[[COD]:[SERVIÇOS]],3,FALSE),"")</f>
        <v/>
      </c>
      <c r="I175" s="28" t="str">
        <f>IFERROR(VLOOKUP(ACOMPANHAMENTO_06[[#This Row],[COD.S]],TABELA_PRODUÇÃO[[COD]:[UND.]],4,FALSE),"")</f>
        <v/>
      </c>
      <c r="J175" s="8"/>
      <c r="K175" s="58"/>
      <c r="L175" s="9"/>
      <c r="M17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7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7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75" s="6">
        <f>ACOMPANHAMENTO_06[[#This Row],[QUANT]]</f>
        <v>0</v>
      </c>
    </row>
    <row r="176" spans="2:16" s="6" customFormat="1" ht="12.75" x14ac:dyDescent="0.2">
      <c r="B176" s="6" t="str">
        <f>IF(ACOMPANHAMENTO_06[[#This Row],[FUNCIONARIO]]="","",COUNTA($D$8:D176))</f>
        <v/>
      </c>
      <c r="C176" s="3"/>
      <c r="D176" s="26" t="str">
        <f>IFERROR(VLOOKUP(ACOMPANHAMENTO_06[[#This Row],[MAT]],FUNCIONARIOS[],3,FALSE),"")</f>
        <v/>
      </c>
      <c r="E176" s="26" t="str">
        <f>IFERROR(VLOOKUP(ACOMPANHAMENTO_06[[#This Row],[MAT]],FUNCIONARIOS[],4,FALSE),"")</f>
        <v/>
      </c>
      <c r="F176" s="8"/>
      <c r="G176" s="7"/>
      <c r="H176" s="28" t="str">
        <f>IFERROR(VLOOKUP(ACOMPANHAMENTO_06[[#This Row],[COD.S]],TABELA_PRODUÇÃO[[COD]:[SERVIÇOS]],3,FALSE),"")</f>
        <v/>
      </c>
      <c r="I176" s="28" t="str">
        <f>IFERROR(VLOOKUP(ACOMPANHAMENTO_06[[#This Row],[COD.S]],TABELA_PRODUÇÃO[[COD]:[UND.]],4,FALSE),"")</f>
        <v/>
      </c>
      <c r="J176" s="8"/>
      <c r="K176" s="58"/>
      <c r="L176" s="9"/>
      <c r="M17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7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7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76" s="6">
        <f>ACOMPANHAMENTO_06[[#This Row],[QUANT]]</f>
        <v>0</v>
      </c>
    </row>
    <row r="177" spans="2:16" s="6" customFormat="1" ht="12.75" x14ac:dyDescent="0.2">
      <c r="B177" s="6" t="str">
        <f>IF(ACOMPANHAMENTO_06[[#This Row],[FUNCIONARIO]]="","",COUNTA($D$8:D177))</f>
        <v/>
      </c>
      <c r="C177" s="3"/>
      <c r="D177" s="26" t="str">
        <f>IFERROR(VLOOKUP(ACOMPANHAMENTO_06[[#This Row],[MAT]],FUNCIONARIOS[],3,FALSE),"")</f>
        <v/>
      </c>
      <c r="E177" s="26" t="str">
        <f>IFERROR(VLOOKUP(ACOMPANHAMENTO_06[[#This Row],[MAT]],FUNCIONARIOS[],4,FALSE),"")</f>
        <v/>
      </c>
      <c r="F177" s="8"/>
      <c r="G177" s="7"/>
      <c r="H177" s="28" t="str">
        <f>IFERROR(VLOOKUP(ACOMPANHAMENTO_06[[#This Row],[COD.S]],TABELA_PRODUÇÃO[[COD]:[SERVIÇOS]],3,FALSE),"")</f>
        <v/>
      </c>
      <c r="I177" s="28" t="str">
        <f>IFERROR(VLOOKUP(ACOMPANHAMENTO_06[[#This Row],[COD.S]],TABELA_PRODUÇÃO[[COD]:[UND.]],4,FALSE),"")</f>
        <v/>
      </c>
      <c r="J177" s="8"/>
      <c r="K177" s="58"/>
      <c r="L177" s="9"/>
      <c r="M17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7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7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77" s="6">
        <f>ACOMPANHAMENTO_06[[#This Row],[QUANT]]</f>
        <v>0</v>
      </c>
    </row>
    <row r="178" spans="2:16" s="6" customFormat="1" ht="12.75" x14ac:dyDescent="0.2">
      <c r="B178" s="6" t="str">
        <f>IF(ACOMPANHAMENTO_06[[#This Row],[FUNCIONARIO]]="","",COUNTA($D$8:D178))</f>
        <v/>
      </c>
      <c r="C178" s="3"/>
      <c r="D178" s="26" t="str">
        <f>IFERROR(VLOOKUP(ACOMPANHAMENTO_06[[#This Row],[MAT]],FUNCIONARIOS[],3,FALSE),"")</f>
        <v/>
      </c>
      <c r="E178" s="26" t="str">
        <f>IFERROR(VLOOKUP(ACOMPANHAMENTO_06[[#This Row],[MAT]],FUNCIONARIOS[],4,FALSE),"")</f>
        <v/>
      </c>
      <c r="F178" s="8"/>
      <c r="G178" s="7"/>
      <c r="H178" s="28" t="str">
        <f>IFERROR(VLOOKUP(ACOMPANHAMENTO_06[[#This Row],[COD.S]],TABELA_PRODUÇÃO[[COD]:[SERVIÇOS]],3,FALSE),"")</f>
        <v/>
      </c>
      <c r="I178" s="28" t="str">
        <f>IFERROR(VLOOKUP(ACOMPANHAMENTO_06[[#This Row],[COD.S]],TABELA_PRODUÇÃO[[COD]:[UND.]],4,FALSE),"")</f>
        <v/>
      </c>
      <c r="J178" s="8"/>
      <c r="K178" s="58"/>
      <c r="L178" s="9"/>
      <c r="M17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7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7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78" s="6">
        <f>ACOMPANHAMENTO_06[[#This Row],[QUANT]]</f>
        <v>0</v>
      </c>
    </row>
    <row r="179" spans="2:16" s="6" customFormat="1" ht="12.75" x14ac:dyDescent="0.2">
      <c r="B179" s="6" t="str">
        <f>IF(ACOMPANHAMENTO_06[[#This Row],[FUNCIONARIO]]="","",COUNTA($D$8:D179))</f>
        <v/>
      </c>
      <c r="C179" s="3"/>
      <c r="D179" s="26" t="str">
        <f>IFERROR(VLOOKUP(ACOMPANHAMENTO_06[[#This Row],[MAT]],FUNCIONARIOS[],3,FALSE),"")</f>
        <v/>
      </c>
      <c r="E179" s="26" t="str">
        <f>IFERROR(VLOOKUP(ACOMPANHAMENTO_06[[#This Row],[MAT]],FUNCIONARIOS[],4,FALSE),"")</f>
        <v/>
      </c>
      <c r="F179" s="8"/>
      <c r="G179" s="7"/>
      <c r="H179" s="28" t="str">
        <f>IFERROR(VLOOKUP(ACOMPANHAMENTO_06[[#This Row],[COD.S]],TABELA_PRODUÇÃO[[COD]:[SERVIÇOS]],3,FALSE),"")</f>
        <v/>
      </c>
      <c r="I179" s="28" t="str">
        <f>IFERROR(VLOOKUP(ACOMPANHAMENTO_06[[#This Row],[COD.S]],TABELA_PRODUÇÃO[[COD]:[UND.]],4,FALSE),"")</f>
        <v/>
      </c>
      <c r="J179" s="8"/>
      <c r="K179" s="58"/>
      <c r="L179" s="9"/>
      <c r="M17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7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7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79" s="6">
        <f>ACOMPANHAMENTO_06[[#This Row],[QUANT]]</f>
        <v>0</v>
      </c>
    </row>
    <row r="180" spans="2:16" s="6" customFormat="1" ht="12.75" x14ac:dyDescent="0.2">
      <c r="B180" s="6" t="str">
        <f>IF(ACOMPANHAMENTO_06[[#This Row],[FUNCIONARIO]]="","",COUNTA($D$8:D180))</f>
        <v/>
      </c>
      <c r="C180" s="3"/>
      <c r="D180" s="26" t="str">
        <f>IFERROR(VLOOKUP(ACOMPANHAMENTO_06[[#This Row],[MAT]],FUNCIONARIOS[],3,FALSE),"")</f>
        <v/>
      </c>
      <c r="E180" s="26" t="str">
        <f>IFERROR(VLOOKUP(ACOMPANHAMENTO_06[[#This Row],[MAT]],FUNCIONARIOS[],4,FALSE),"")</f>
        <v/>
      </c>
      <c r="F180" s="8"/>
      <c r="G180" s="7"/>
      <c r="H180" s="28" t="str">
        <f>IFERROR(VLOOKUP(ACOMPANHAMENTO_06[[#This Row],[COD.S]],TABELA_PRODUÇÃO[[COD]:[SERVIÇOS]],3,FALSE),"")</f>
        <v/>
      </c>
      <c r="I180" s="28" t="str">
        <f>IFERROR(VLOOKUP(ACOMPANHAMENTO_06[[#This Row],[COD.S]],TABELA_PRODUÇÃO[[COD]:[UND.]],4,FALSE),"")</f>
        <v/>
      </c>
      <c r="J180" s="8"/>
      <c r="K180" s="58"/>
      <c r="L180" s="9"/>
      <c r="M18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8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8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80" s="6">
        <f>ACOMPANHAMENTO_06[[#This Row],[QUANT]]</f>
        <v>0</v>
      </c>
    </row>
    <row r="181" spans="2:16" s="6" customFormat="1" ht="12.75" x14ac:dyDescent="0.2">
      <c r="B181" s="6" t="str">
        <f>IF(ACOMPANHAMENTO_06[[#This Row],[FUNCIONARIO]]="","",COUNTA($D$8:D181))</f>
        <v/>
      </c>
      <c r="C181" s="3"/>
      <c r="D181" s="26" t="str">
        <f>IFERROR(VLOOKUP(ACOMPANHAMENTO_06[[#This Row],[MAT]],FUNCIONARIOS[],3,FALSE),"")</f>
        <v/>
      </c>
      <c r="E181" s="26" t="str">
        <f>IFERROR(VLOOKUP(ACOMPANHAMENTO_06[[#This Row],[MAT]],FUNCIONARIOS[],4,FALSE),"")</f>
        <v/>
      </c>
      <c r="F181" s="8"/>
      <c r="G181" s="7"/>
      <c r="H181" s="28" t="str">
        <f>IFERROR(VLOOKUP(ACOMPANHAMENTO_06[[#This Row],[COD.S]],TABELA_PRODUÇÃO[[COD]:[SERVIÇOS]],3,FALSE),"")</f>
        <v/>
      </c>
      <c r="I181" s="28" t="str">
        <f>IFERROR(VLOOKUP(ACOMPANHAMENTO_06[[#This Row],[COD.S]],TABELA_PRODUÇÃO[[COD]:[UND.]],4,FALSE),"")</f>
        <v/>
      </c>
      <c r="J181" s="8"/>
      <c r="K181" s="58"/>
      <c r="L181" s="9"/>
      <c r="M18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8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8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81" s="6">
        <f>ACOMPANHAMENTO_06[[#This Row],[QUANT]]</f>
        <v>0</v>
      </c>
    </row>
    <row r="182" spans="2:16" s="6" customFormat="1" ht="12.75" x14ac:dyDescent="0.2">
      <c r="B182" s="6" t="str">
        <f>IF(ACOMPANHAMENTO_06[[#This Row],[FUNCIONARIO]]="","",COUNTA($D$8:D182))</f>
        <v/>
      </c>
      <c r="C182" s="3"/>
      <c r="D182" s="26" t="str">
        <f>IFERROR(VLOOKUP(ACOMPANHAMENTO_06[[#This Row],[MAT]],FUNCIONARIOS[],3,FALSE),"")</f>
        <v/>
      </c>
      <c r="E182" s="26" t="str">
        <f>IFERROR(VLOOKUP(ACOMPANHAMENTO_06[[#This Row],[MAT]],FUNCIONARIOS[],4,FALSE),"")</f>
        <v/>
      </c>
      <c r="F182" s="8"/>
      <c r="G182" s="7"/>
      <c r="H182" s="28" t="str">
        <f>IFERROR(VLOOKUP(ACOMPANHAMENTO_06[[#This Row],[COD.S]],TABELA_PRODUÇÃO[[COD]:[SERVIÇOS]],3,FALSE),"")</f>
        <v/>
      </c>
      <c r="I182" s="28" t="str">
        <f>IFERROR(VLOOKUP(ACOMPANHAMENTO_06[[#This Row],[COD.S]],TABELA_PRODUÇÃO[[COD]:[UND.]],4,FALSE),"")</f>
        <v/>
      </c>
      <c r="J182" s="8"/>
      <c r="K182" s="58"/>
      <c r="L182" s="9"/>
      <c r="M18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8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8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82" s="6">
        <f>ACOMPANHAMENTO_06[[#This Row],[QUANT]]</f>
        <v>0</v>
      </c>
    </row>
    <row r="183" spans="2:16" s="6" customFormat="1" ht="12.75" x14ac:dyDescent="0.2">
      <c r="B183" s="6" t="str">
        <f>IF(ACOMPANHAMENTO_06[[#This Row],[FUNCIONARIO]]="","",COUNTA($D$8:D183))</f>
        <v/>
      </c>
      <c r="C183" s="3"/>
      <c r="D183" s="26" t="str">
        <f>IFERROR(VLOOKUP(ACOMPANHAMENTO_06[[#This Row],[MAT]],FUNCIONARIOS[],3,FALSE),"")</f>
        <v/>
      </c>
      <c r="E183" s="26" t="str">
        <f>IFERROR(VLOOKUP(ACOMPANHAMENTO_06[[#This Row],[MAT]],FUNCIONARIOS[],4,FALSE),"")</f>
        <v/>
      </c>
      <c r="F183" s="8"/>
      <c r="G183" s="7"/>
      <c r="H183" s="28" t="str">
        <f>IFERROR(VLOOKUP(ACOMPANHAMENTO_06[[#This Row],[COD.S]],TABELA_PRODUÇÃO[[COD]:[SERVIÇOS]],3,FALSE),"")</f>
        <v/>
      </c>
      <c r="I183" s="28" t="str">
        <f>IFERROR(VLOOKUP(ACOMPANHAMENTO_06[[#This Row],[COD.S]],TABELA_PRODUÇÃO[[COD]:[UND.]],4,FALSE),"")</f>
        <v/>
      </c>
      <c r="J183" s="8"/>
      <c r="K183" s="58"/>
      <c r="L183" s="9"/>
      <c r="M18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8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8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83" s="6">
        <f>ACOMPANHAMENTO_06[[#This Row],[QUANT]]</f>
        <v>0</v>
      </c>
    </row>
    <row r="184" spans="2:16" s="6" customFormat="1" ht="12.75" x14ac:dyDescent="0.2">
      <c r="B184" s="6" t="str">
        <f>IF(ACOMPANHAMENTO_06[[#This Row],[FUNCIONARIO]]="","",COUNTA($D$8:D184))</f>
        <v/>
      </c>
      <c r="C184" s="3"/>
      <c r="D184" s="26" t="str">
        <f>IFERROR(VLOOKUP(ACOMPANHAMENTO_06[[#This Row],[MAT]],FUNCIONARIOS[],3,FALSE),"")</f>
        <v/>
      </c>
      <c r="E184" s="26" t="str">
        <f>IFERROR(VLOOKUP(ACOMPANHAMENTO_06[[#This Row],[MAT]],FUNCIONARIOS[],4,FALSE),"")</f>
        <v/>
      </c>
      <c r="F184" s="8"/>
      <c r="G184" s="7"/>
      <c r="H184" s="28" t="str">
        <f>IFERROR(VLOOKUP(ACOMPANHAMENTO_06[[#This Row],[COD.S]],TABELA_PRODUÇÃO[[COD]:[SERVIÇOS]],3,FALSE),"")</f>
        <v/>
      </c>
      <c r="I184" s="28" t="str">
        <f>IFERROR(VLOOKUP(ACOMPANHAMENTO_06[[#This Row],[COD.S]],TABELA_PRODUÇÃO[[COD]:[UND.]],4,FALSE),"")</f>
        <v/>
      </c>
      <c r="J184" s="8"/>
      <c r="K184" s="58"/>
      <c r="L184" s="9"/>
      <c r="M18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8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8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84" s="6">
        <f>ACOMPANHAMENTO_06[[#This Row],[QUANT]]</f>
        <v>0</v>
      </c>
    </row>
    <row r="185" spans="2:16" s="6" customFormat="1" ht="12.75" x14ac:dyDescent="0.2">
      <c r="B185" s="6" t="str">
        <f>IF(ACOMPANHAMENTO_06[[#This Row],[FUNCIONARIO]]="","",COUNTA($D$8:D185))</f>
        <v/>
      </c>
      <c r="C185" s="3"/>
      <c r="D185" s="26" t="str">
        <f>IFERROR(VLOOKUP(ACOMPANHAMENTO_06[[#This Row],[MAT]],FUNCIONARIOS[],3,FALSE),"")</f>
        <v/>
      </c>
      <c r="E185" s="26" t="str">
        <f>IFERROR(VLOOKUP(ACOMPANHAMENTO_06[[#This Row],[MAT]],FUNCIONARIOS[],4,FALSE),"")</f>
        <v/>
      </c>
      <c r="F185" s="8"/>
      <c r="G185" s="7"/>
      <c r="H185" s="28" t="str">
        <f>IFERROR(VLOOKUP(ACOMPANHAMENTO_06[[#This Row],[COD.S]],TABELA_PRODUÇÃO[[COD]:[SERVIÇOS]],3,FALSE),"")</f>
        <v/>
      </c>
      <c r="I185" s="28" t="str">
        <f>IFERROR(VLOOKUP(ACOMPANHAMENTO_06[[#This Row],[COD.S]],TABELA_PRODUÇÃO[[COD]:[UND.]],4,FALSE),"")</f>
        <v/>
      </c>
      <c r="J185" s="8"/>
      <c r="K185" s="58"/>
      <c r="L185" s="9"/>
      <c r="M18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8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8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85" s="6">
        <f>ACOMPANHAMENTO_06[[#This Row],[QUANT]]</f>
        <v>0</v>
      </c>
    </row>
    <row r="186" spans="2:16" s="6" customFormat="1" ht="12.75" x14ac:dyDescent="0.2">
      <c r="B186" s="6" t="str">
        <f>IF(ACOMPANHAMENTO_06[[#This Row],[FUNCIONARIO]]="","",COUNTA($D$8:D186))</f>
        <v/>
      </c>
      <c r="C186" s="3"/>
      <c r="D186" s="26" t="str">
        <f>IFERROR(VLOOKUP(ACOMPANHAMENTO_06[[#This Row],[MAT]],FUNCIONARIOS[],3,FALSE),"")</f>
        <v/>
      </c>
      <c r="E186" s="26" t="str">
        <f>IFERROR(VLOOKUP(ACOMPANHAMENTO_06[[#This Row],[MAT]],FUNCIONARIOS[],4,FALSE),"")</f>
        <v/>
      </c>
      <c r="F186" s="8"/>
      <c r="G186" s="7"/>
      <c r="H186" s="28" t="str">
        <f>IFERROR(VLOOKUP(ACOMPANHAMENTO_06[[#This Row],[COD.S]],TABELA_PRODUÇÃO[[COD]:[SERVIÇOS]],3,FALSE),"")</f>
        <v/>
      </c>
      <c r="I186" s="28" t="str">
        <f>IFERROR(VLOOKUP(ACOMPANHAMENTO_06[[#This Row],[COD.S]],TABELA_PRODUÇÃO[[COD]:[UND.]],4,FALSE),"")</f>
        <v/>
      </c>
      <c r="J186" s="8"/>
      <c r="K186" s="58"/>
      <c r="L186" s="9"/>
      <c r="M18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8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8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86" s="6">
        <f>ACOMPANHAMENTO_06[[#This Row],[QUANT]]</f>
        <v>0</v>
      </c>
    </row>
    <row r="187" spans="2:16" s="6" customFormat="1" ht="12.75" x14ac:dyDescent="0.2">
      <c r="B187" s="6" t="str">
        <f>IF(ACOMPANHAMENTO_06[[#This Row],[FUNCIONARIO]]="","",COUNTA($D$8:D187))</f>
        <v/>
      </c>
      <c r="C187" s="3"/>
      <c r="D187" s="26" t="str">
        <f>IFERROR(VLOOKUP(ACOMPANHAMENTO_06[[#This Row],[MAT]],FUNCIONARIOS[],3,FALSE),"")</f>
        <v/>
      </c>
      <c r="E187" s="26" t="str">
        <f>IFERROR(VLOOKUP(ACOMPANHAMENTO_06[[#This Row],[MAT]],FUNCIONARIOS[],4,FALSE),"")</f>
        <v/>
      </c>
      <c r="F187" s="8"/>
      <c r="G187" s="7"/>
      <c r="H187" s="28" t="str">
        <f>IFERROR(VLOOKUP(ACOMPANHAMENTO_06[[#This Row],[COD.S]],TABELA_PRODUÇÃO[[COD]:[SERVIÇOS]],3,FALSE),"")</f>
        <v/>
      </c>
      <c r="I187" s="28" t="str">
        <f>IFERROR(VLOOKUP(ACOMPANHAMENTO_06[[#This Row],[COD.S]],TABELA_PRODUÇÃO[[COD]:[UND.]],4,FALSE),"")</f>
        <v/>
      </c>
      <c r="J187" s="8"/>
      <c r="K187" s="58"/>
      <c r="L187" s="9"/>
      <c r="M18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8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8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87" s="6">
        <f>ACOMPANHAMENTO_06[[#This Row],[QUANT]]</f>
        <v>0</v>
      </c>
    </row>
    <row r="188" spans="2:16" s="6" customFormat="1" ht="12.75" x14ac:dyDescent="0.2">
      <c r="B188" s="6" t="str">
        <f>IF(ACOMPANHAMENTO_06[[#This Row],[FUNCIONARIO]]="","",COUNTA($D$8:D188))</f>
        <v/>
      </c>
      <c r="C188" s="3"/>
      <c r="D188" s="26" t="str">
        <f>IFERROR(VLOOKUP(ACOMPANHAMENTO_06[[#This Row],[MAT]],FUNCIONARIOS[],3,FALSE),"")</f>
        <v/>
      </c>
      <c r="E188" s="26" t="str">
        <f>IFERROR(VLOOKUP(ACOMPANHAMENTO_06[[#This Row],[MAT]],FUNCIONARIOS[],4,FALSE),"")</f>
        <v/>
      </c>
      <c r="F188" s="8"/>
      <c r="G188" s="7"/>
      <c r="H188" s="28" t="str">
        <f>IFERROR(VLOOKUP(ACOMPANHAMENTO_06[[#This Row],[COD.S]],TABELA_PRODUÇÃO[[COD]:[SERVIÇOS]],3,FALSE),"")</f>
        <v/>
      </c>
      <c r="I188" s="28" t="str">
        <f>IFERROR(VLOOKUP(ACOMPANHAMENTO_06[[#This Row],[COD.S]],TABELA_PRODUÇÃO[[COD]:[UND.]],4,FALSE),"")</f>
        <v/>
      </c>
      <c r="J188" s="8"/>
      <c r="K188" s="58"/>
      <c r="L188" s="9"/>
      <c r="M18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8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8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88" s="6">
        <f>ACOMPANHAMENTO_06[[#This Row],[QUANT]]</f>
        <v>0</v>
      </c>
    </row>
    <row r="189" spans="2:16" s="6" customFormat="1" ht="12.75" x14ac:dyDescent="0.2">
      <c r="B189" s="6" t="str">
        <f>IF(ACOMPANHAMENTO_06[[#This Row],[FUNCIONARIO]]="","",COUNTA($D$8:D189))</f>
        <v/>
      </c>
      <c r="C189" s="3"/>
      <c r="D189" s="26" t="str">
        <f>IFERROR(VLOOKUP(ACOMPANHAMENTO_06[[#This Row],[MAT]],FUNCIONARIOS[],3,FALSE),"")</f>
        <v/>
      </c>
      <c r="E189" s="26" t="str">
        <f>IFERROR(VLOOKUP(ACOMPANHAMENTO_06[[#This Row],[MAT]],FUNCIONARIOS[],4,FALSE),"")</f>
        <v/>
      </c>
      <c r="F189" s="8"/>
      <c r="G189" s="7"/>
      <c r="H189" s="28" t="str">
        <f>IFERROR(VLOOKUP(ACOMPANHAMENTO_06[[#This Row],[COD.S]],TABELA_PRODUÇÃO[[COD]:[SERVIÇOS]],3,FALSE),"")</f>
        <v/>
      </c>
      <c r="I189" s="28" t="str">
        <f>IFERROR(VLOOKUP(ACOMPANHAMENTO_06[[#This Row],[COD.S]],TABELA_PRODUÇÃO[[COD]:[UND.]],4,FALSE),"")</f>
        <v/>
      </c>
      <c r="J189" s="8"/>
      <c r="K189" s="58"/>
      <c r="L189" s="9"/>
      <c r="M18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8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8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89" s="6">
        <f>ACOMPANHAMENTO_06[[#This Row],[QUANT]]</f>
        <v>0</v>
      </c>
    </row>
    <row r="190" spans="2:16" s="6" customFormat="1" ht="12.75" x14ac:dyDescent="0.2">
      <c r="B190" s="6" t="str">
        <f>IF(ACOMPANHAMENTO_06[[#This Row],[FUNCIONARIO]]="","",COUNTA($D$8:D190))</f>
        <v/>
      </c>
      <c r="C190" s="3"/>
      <c r="D190" s="26" t="str">
        <f>IFERROR(VLOOKUP(ACOMPANHAMENTO_06[[#This Row],[MAT]],FUNCIONARIOS[],3,FALSE),"")</f>
        <v/>
      </c>
      <c r="E190" s="26" t="str">
        <f>IFERROR(VLOOKUP(ACOMPANHAMENTO_06[[#This Row],[MAT]],FUNCIONARIOS[],4,FALSE),"")</f>
        <v/>
      </c>
      <c r="F190" s="8"/>
      <c r="G190" s="7"/>
      <c r="H190" s="28" t="str">
        <f>IFERROR(VLOOKUP(ACOMPANHAMENTO_06[[#This Row],[COD.S]],TABELA_PRODUÇÃO[[COD]:[SERVIÇOS]],3,FALSE),"")</f>
        <v/>
      </c>
      <c r="I190" s="28" t="str">
        <f>IFERROR(VLOOKUP(ACOMPANHAMENTO_06[[#This Row],[COD.S]],TABELA_PRODUÇÃO[[COD]:[UND.]],4,FALSE),"")</f>
        <v/>
      </c>
      <c r="J190" s="8"/>
      <c r="K190" s="58"/>
      <c r="L190" s="9"/>
      <c r="M19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9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9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90" s="6">
        <f>ACOMPANHAMENTO_06[[#This Row],[QUANT]]</f>
        <v>0</v>
      </c>
    </row>
    <row r="191" spans="2:16" s="6" customFormat="1" ht="12.75" x14ac:dyDescent="0.2">
      <c r="B191" s="6" t="str">
        <f>IF(ACOMPANHAMENTO_06[[#This Row],[FUNCIONARIO]]="","",COUNTA($D$8:D191))</f>
        <v/>
      </c>
      <c r="C191" s="3"/>
      <c r="D191" s="26" t="str">
        <f>IFERROR(VLOOKUP(ACOMPANHAMENTO_06[[#This Row],[MAT]],FUNCIONARIOS[],3,FALSE),"")</f>
        <v/>
      </c>
      <c r="E191" s="26" t="str">
        <f>IFERROR(VLOOKUP(ACOMPANHAMENTO_06[[#This Row],[MAT]],FUNCIONARIOS[],4,FALSE),"")</f>
        <v/>
      </c>
      <c r="F191" s="8"/>
      <c r="G191" s="7"/>
      <c r="H191" s="28" t="str">
        <f>IFERROR(VLOOKUP(ACOMPANHAMENTO_06[[#This Row],[COD.S]],TABELA_PRODUÇÃO[[COD]:[SERVIÇOS]],3,FALSE),"")</f>
        <v/>
      </c>
      <c r="I191" s="28" t="str">
        <f>IFERROR(VLOOKUP(ACOMPANHAMENTO_06[[#This Row],[COD.S]],TABELA_PRODUÇÃO[[COD]:[UND.]],4,FALSE),"")</f>
        <v/>
      </c>
      <c r="J191" s="8"/>
      <c r="K191" s="58"/>
      <c r="L191" s="9"/>
      <c r="M19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9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9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91" s="6">
        <f>ACOMPANHAMENTO_06[[#This Row],[QUANT]]</f>
        <v>0</v>
      </c>
    </row>
    <row r="192" spans="2:16" s="6" customFormat="1" ht="12.75" x14ac:dyDescent="0.2">
      <c r="B192" s="6" t="str">
        <f>IF(ACOMPANHAMENTO_06[[#This Row],[FUNCIONARIO]]="","",COUNTA($D$8:D192))</f>
        <v/>
      </c>
      <c r="C192" s="3"/>
      <c r="D192" s="26" t="str">
        <f>IFERROR(VLOOKUP(ACOMPANHAMENTO_06[[#This Row],[MAT]],FUNCIONARIOS[],3,FALSE),"")</f>
        <v/>
      </c>
      <c r="E192" s="26" t="str">
        <f>IFERROR(VLOOKUP(ACOMPANHAMENTO_06[[#This Row],[MAT]],FUNCIONARIOS[],4,FALSE),"")</f>
        <v/>
      </c>
      <c r="F192" s="8"/>
      <c r="G192" s="7"/>
      <c r="H192" s="28" t="str">
        <f>IFERROR(VLOOKUP(ACOMPANHAMENTO_06[[#This Row],[COD.S]],TABELA_PRODUÇÃO[[COD]:[SERVIÇOS]],3,FALSE),"")</f>
        <v/>
      </c>
      <c r="I192" s="28" t="str">
        <f>IFERROR(VLOOKUP(ACOMPANHAMENTO_06[[#This Row],[COD.S]],TABELA_PRODUÇÃO[[COD]:[UND.]],4,FALSE),"")</f>
        <v/>
      </c>
      <c r="J192" s="8"/>
      <c r="K192" s="58"/>
      <c r="L192" s="9"/>
      <c r="M19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9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9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92" s="6">
        <f>ACOMPANHAMENTO_06[[#This Row],[QUANT]]</f>
        <v>0</v>
      </c>
    </row>
    <row r="193" spans="2:16" s="6" customFormat="1" ht="12.75" x14ac:dyDescent="0.2">
      <c r="B193" s="6" t="str">
        <f>IF(ACOMPANHAMENTO_06[[#This Row],[FUNCIONARIO]]="","",COUNTA($D$8:D193))</f>
        <v/>
      </c>
      <c r="C193" s="3"/>
      <c r="D193" s="26" t="str">
        <f>IFERROR(VLOOKUP(ACOMPANHAMENTO_06[[#This Row],[MAT]],FUNCIONARIOS[],3,FALSE),"")</f>
        <v/>
      </c>
      <c r="E193" s="26" t="str">
        <f>IFERROR(VLOOKUP(ACOMPANHAMENTO_06[[#This Row],[MAT]],FUNCIONARIOS[],4,FALSE),"")</f>
        <v/>
      </c>
      <c r="F193" s="8"/>
      <c r="G193" s="7"/>
      <c r="H193" s="28" t="str">
        <f>IFERROR(VLOOKUP(ACOMPANHAMENTO_06[[#This Row],[COD.S]],TABELA_PRODUÇÃO[[COD]:[SERVIÇOS]],3,FALSE),"")</f>
        <v/>
      </c>
      <c r="I193" s="28" t="str">
        <f>IFERROR(VLOOKUP(ACOMPANHAMENTO_06[[#This Row],[COD.S]],TABELA_PRODUÇÃO[[COD]:[UND.]],4,FALSE),"")</f>
        <v/>
      </c>
      <c r="J193" s="8"/>
      <c r="K193" s="58"/>
      <c r="L193" s="9"/>
      <c r="M19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9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9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93" s="6">
        <f>ACOMPANHAMENTO_06[[#This Row],[QUANT]]</f>
        <v>0</v>
      </c>
    </row>
    <row r="194" spans="2:16" s="6" customFormat="1" ht="12.75" x14ac:dyDescent="0.2">
      <c r="B194" s="6" t="str">
        <f>IF(ACOMPANHAMENTO_06[[#This Row],[FUNCIONARIO]]="","",COUNTA($D$8:D194))</f>
        <v/>
      </c>
      <c r="C194" s="3"/>
      <c r="D194" s="26" t="str">
        <f>IFERROR(VLOOKUP(ACOMPANHAMENTO_06[[#This Row],[MAT]],FUNCIONARIOS[],3,FALSE),"")</f>
        <v/>
      </c>
      <c r="E194" s="26" t="str">
        <f>IFERROR(VLOOKUP(ACOMPANHAMENTO_06[[#This Row],[MAT]],FUNCIONARIOS[],4,FALSE),"")</f>
        <v/>
      </c>
      <c r="F194" s="8"/>
      <c r="G194" s="7"/>
      <c r="H194" s="28" t="str">
        <f>IFERROR(VLOOKUP(ACOMPANHAMENTO_06[[#This Row],[COD.S]],TABELA_PRODUÇÃO[[COD]:[SERVIÇOS]],3,FALSE),"")</f>
        <v/>
      </c>
      <c r="I194" s="28" t="str">
        <f>IFERROR(VLOOKUP(ACOMPANHAMENTO_06[[#This Row],[COD.S]],TABELA_PRODUÇÃO[[COD]:[UND.]],4,FALSE),"")</f>
        <v/>
      </c>
      <c r="J194" s="8"/>
      <c r="K194" s="58"/>
      <c r="L194" s="9"/>
      <c r="M19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9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9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94" s="6">
        <f>ACOMPANHAMENTO_06[[#This Row],[QUANT]]</f>
        <v>0</v>
      </c>
    </row>
    <row r="195" spans="2:16" s="6" customFormat="1" ht="12.75" x14ac:dyDescent="0.2">
      <c r="B195" s="6" t="str">
        <f>IF(ACOMPANHAMENTO_06[[#This Row],[FUNCIONARIO]]="","",COUNTA($D$8:D195))</f>
        <v/>
      </c>
      <c r="C195" s="3"/>
      <c r="D195" s="26" t="str">
        <f>IFERROR(VLOOKUP(ACOMPANHAMENTO_06[[#This Row],[MAT]],FUNCIONARIOS[],3,FALSE),"")</f>
        <v/>
      </c>
      <c r="E195" s="26" t="str">
        <f>IFERROR(VLOOKUP(ACOMPANHAMENTO_06[[#This Row],[MAT]],FUNCIONARIOS[],4,FALSE),"")</f>
        <v/>
      </c>
      <c r="F195" s="8"/>
      <c r="G195" s="7"/>
      <c r="H195" s="28" t="str">
        <f>IFERROR(VLOOKUP(ACOMPANHAMENTO_06[[#This Row],[COD.S]],TABELA_PRODUÇÃO[[COD]:[SERVIÇOS]],3,FALSE),"")</f>
        <v/>
      </c>
      <c r="I195" s="28" t="str">
        <f>IFERROR(VLOOKUP(ACOMPANHAMENTO_06[[#This Row],[COD.S]],TABELA_PRODUÇÃO[[COD]:[UND.]],4,FALSE),"")</f>
        <v/>
      </c>
      <c r="J195" s="8"/>
      <c r="K195" s="58"/>
      <c r="L195" s="9"/>
      <c r="M19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9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9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95" s="6">
        <f>ACOMPANHAMENTO_06[[#This Row],[QUANT]]</f>
        <v>0</v>
      </c>
    </row>
    <row r="196" spans="2:16" s="6" customFormat="1" ht="12.75" x14ac:dyDescent="0.2">
      <c r="B196" s="6" t="str">
        <f>IF(ACOMPANHAMENTO_06[[#This Row],[FUNCIONARIO]]="","",COUNTA($D$8:D196))</f>
        <v/>
      </c>
      <c r="C196" s="3"/>
      <c r="D196" s="26" t="str">
        <f>IFERROR(VLOOKUP(ACOMPANHAMENTO_06[[#This Row],[MAT]],FUNCIONARIOS[],3,FALSE),"")</f>
        <v/>
      </c>
      <c r="E196" s="26" t="str">
        <f>IFERROR(VLOOKUP(ACOMPANHAMENTO_06[[#This Row],[MAT]],FUNCIONARIOS[],4,FALSE),"")</f>
        <v/>
      </c>
      <c r="F196" s="8"/>
      <c r="G196" s="7"/>
      <c r="H196" s="28" t="str">
        <f>IFERROR(VLOOKUP(ACOMPANHAMENTO_06[[#This Row],[COD.S]],TABELA_PRODUÇÃO[[COD]:[SERVIÇOS]],3,FALSE),"")</f>
        <v/>
      </c>
      <c r="I196" s="28" t="str">
        <f>IFERROR(VLOOKUP(ACOMPANHAMENTO_06[[#This Row],[COD.S]],TABELA_PRODUÇÃO[[COD]:[UND.]],4,FALSE),"")</f>
        <v/>
      </c>
      <c r="J196" s="8"/>
      <c r="K196" s="58"/>
      <c r="L196" s="9"/>
      <c r="M19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9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9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96" s="6">
        <f>ACOMPANHAMENTO_06[[#This Row],[QUANT]]</f>
        <v>0</v>
      </c>
    </row>
    <row r="197" spans="2:16" s="6" customFormat="1" ht="12.75" x14ac:dyDescent="0.2">
      <c r="B197" s="6" t="str">
        <f>IF(ACOMPANHAMENTO_06[[#This Row],[FUNCIONARIO]]="","",COUNTA($D$8:D197))</f>
        <v/>
      </c>
      <c r="C197" s="3"/>
      <c r="D197" s="26" t="str">
        <f>IFERROR(VLOOKUP(ACOMPANHAMENTO_06[[#This Row],[MAT]],FUNCIONARIOS[],3,FALSE),"")</f>
        <v/>
      </c>
      <c r="E197" s="26" t="str">
        <f>IFERROR(VLOOKUP(ACOMPANHAMENTO_06[[#This Row],[MAT]],FUNCIONARIOS[],4,FALSE),"")</f>
        <v/>
      </c>
      <c r="F197" s="8"/>
      <c r="G197" s="7"/>
      <c r="H197" s="28" t="str">
        <f>IFERROR(VLOOKUP(ACOMPANHAMENTO_06[[#This Row],[COD.S]],TABELA_PRODUÇÃO[[COD]:[SERVIÇOS]],3,FALSE),"")</f>
        <v/>
      </c>
      <c r="I197" s="28" t="str">
        <f>IFERROR(VLOOKUP(ACOMPANHAMENTO_06[[#This Row],[COD.S]],TABELA_PRODUÇÃO[[COD]:[UND.]],4,FALSE),"")</f>
        <v/>
      </c>
      <c r="J197" s="8"/>
      <c r="K197" s="58"/>
      <c r="L197" s="9"/>
      <c r="M19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9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9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97" s="6">
        <f>ACOMPANHAMENTO_06[[#This Row],[QUANT]]</f>
        <v>0</v>
      </c>
    </row>
    <row r="198" spans="2:16" s="6" customFormat="1" ht="12.75" x14ac:dyDescent="0.2">
      <c r="B198" s="6" t="str">
        <f>IF(ACOMPANHAMENTO_06[[#This Row],[FUNCIONARIO]]="","",COUNTA($D$8:D198))</f>
        <v/>
      </c>
      <c r="C198" s="3"/>
      <c r="D198" s="26" t="str">
        <f>IFERROR(VLOOKUP(ACOMPANHAMENTO_06[[#This Row],[MAT]],FUNCIONARIOS[],3,FALSE),"")</f>
        <v/>
      </c>
      <c r="E198" s="26" t="str">
        <f>IFERROR(VLOOKUP(ACOMPANHAMENTO_06[[#This Row],[MAT]],FUNCIONARIOS[],4,FALSE),"")</f>
        <v/>
      </c>
      <c r="F198" s="8"/>
      <c r="G198" s="7"/>
      <c r="H198" s="28" t="str">
        <f>IFERROR(VLOOKUP(ACOMPANHAMENTO_06[[#This Row],[COD.S]],TABELA_PRODUÇÃO[[COD]:[SERVIÇOS]],3,FALSE),"")</f>
        <v/>
      </c>
      <c r="I198" s="28" t="str">
        <f>IFERROR(VLOOKUP(ACOMPANHAMENTO_06[[#This Row],[COD.S]],TABELA_PRODUÇÃO[[COD]:[UND.]],4,FALSE),"")</f>
        <v/>
      </c>
      <c r="J198" s="8"/>
      <c r="K198" s="58"/>
      <c r="L198" s="9"/>
      <c r="M19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9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9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98" s="6">
        <f>ACOMPANHAMENTO_06[[#This Row],[QUANT]]</f>
        <v>0</v>
      </c>
    </row>
    <row r="199" spans="2:16" s="6" customFormat="1" ht="12.75" x14ac:dyDescent="0.2">
      <c r="B199" s="6" t="str">
        <f>IF(ACOMPANHAMENTO_06[[#This Row],[FUNCIONARIO]]="","",COUNTA($D$8:D199))</f>
        <v/>
      </c>
      <c r="C199" s="3"/>
      <c r="D199" s="26" t="str">
        <f>IFERROR(VLOOKUP(ACOMPANHAMENTO_06[[#This Row],[MAT]],FUNCIONARIOS[],3,FALSE),"")</f>
        <v/>
      </c>
      <c r="E199" s="26" t="str">
        <f>IFERROR(VLOOKUP(ACOMPANHAMENTO_06[[#This Row],[MAT]],FUNCIONARIOS[],4,FALSE),"")</f>
        <v/>
      </c>
      <c r="F199" s="8"/>
      <c r="G199" s="7"/>
      <c r="H199" s="28" t="str">
        <f>IFERROR(VLOOKUP(ACOMPANHAMENTO_06[[#This Row],[COD.S]],TABELA_PRODUÇÃO[[COD]:[SERVIÇOS]],3,FALSE),"")</f>
        <v/>
      </c>
      <c r="I199" s="28" t="str">
        <f>IFERROR(VLOOKUP(ACOMPANHAMENTO_06[[#This Row],[COD.S]],TABELA_PRODUÇÃO[[COD]:[UND.]],4,FALSE),"")</f>
        <v/>
      </c>
      <c r="J199" s="8"/>
      <c r="K199" s="58"/>
      <c r="L199" s="9"/>
      <c r="M19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19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19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199" s="6">
        <f>ACOMPANHAMENTO_06[[#This Row],[QUANT]]</f>
        <v>0</v>
      </c>
    </row>
    <row r="200" spans="2:16" s="6" customFormat="1" ht="12.75" x14ac:dyDescent="0.2">
      <c r="B200" s="6" t="str">
        <f>IF(ACOMPANHAMENTO_06[[#This Row],[FUNCIONARIO]]="","",COUNTA($D$8:D200))</f>
        <v/>
      </c>
      <c r="C200" s="3"/>
      <c r="D200" s="26" t="str">
        <f>IFERROR(VLOOKUP(ACOMPANHAMENTO_06[[#This Row],[MAT]],FUNCIONARIOS[],3,FALSE),"")</f>
        <v/>
      </c>
      <c r="E200" s="26" t="str">
        <f>IFERROR(VLOOKUP(ACOMPANHAMENTO_06[[#This Row],[MAT]],FUNCIONARIOS[],4,FALSE),"")</f>
        <v/>
      </c>
      <c r="F200" s="8"/>
      <c r="G200" s="7"/>
      <c r="H200" s="28" t="str">
        <f>IFERROR(VLOOKUP(ACOMPANHAMENTO_06[[#This Row],[COD.S]],TABELA_PRODUÇÃO[[COD]:[SERVIÇOS]],3,FALSE),"")</f>
        <v/>
      </c>
      <c r="I200" s="28" t="str">
        <f>IFERROR(VLOOKUP(ACOMPANHAMENTO_06[[#This Row],[COD.S]],TABELA_PRODUÇÃO[[COD]:[UND.]],4,FALSE),"")</f>
        <v/>
      </c>
      <c r="J200" s="8"/>
      <c r="K200" s="58"/>
      <c r="L200" s="9"/>
      <c r="M20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0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0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00" s="6">
        <f>ACOMPANHAMENTO_06[[#This Row],[QUANT]]</f>
        <v>0</v>
      </c>
    </row>
    <row r="201" spans="2:16" s="6" customFormat="1" ht="12.75" x14ac:dyDescent="0.2">
      <c r="B201" s="6" t="str">
        <f>IF(ACOMPANHAMENTO_06[[#This Row],[FUNCIONARIO]]="","",COUNTA($D$8:D201))</f>
        <v/>
      </c>
      <c r="C201" s="3"/>
      <c r="D201" s="26" t="str">
        <f>IFERROR(VLOOKUP(ACOMPANHAMENTO_06[[#This Row],[MAT]],FUNCIONARIOS[],3,FALSE),"")</f>
        <v/>
      </c>
      <c r="E201" s="26" t="str">
        <f>IFERROR(VLOOKUP(ACOMPANHAMENTO_06[[#This Row],[MAT]],FUNCIONARIOS[],4,FALSE),"")</f>
        <v/>
      </c>
      <c r="F201" s="8"/>
      <c r="G201" s="7"/>
      <c r="H201" s="28" t="str">
        <f>IFERROR(VLOOKUP(ACOMPANHAMENTO_06[[#This Row],[COD.S]],TABELA_PRODUÇÃO[[COD]:[SERVIÇOS]],3,FALSE),"")</f>
        <v/>
      </c>
      <c r="I201" s="28" t="str">
        <f>IFERROR(VLOOKUP(ACOMPANHAMENTO_06[[#This Row],[COD.S]],TABELA_PRODUÇÃO[[COD]:[UND.]],4,FALSE),"")</f>
        <v/>
      </c>
      <c r="J201" s="8"/>
      <c r="K201" s="58"/>
      <c r="L201" s="9"/>
      <c r="M20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0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0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01" s="6">
        <f>ACOMPANHAMENTO_06[[#This Row],[QUANT]]</f>
        <v>0</v>
      </c>
    </row>
    <row r="202" spans="2:16" s="6" customFormat="1" ht="12.75" x14ac:dyDescent="0.2">
      <c r="B202" s="6" t="str">
        <f>IF(ACOMPANHAMENTO_06[[#This Row],[FUNCIONARIO]]="","",COUNTA($D$8:D202))</f>
        <v/>
      </c>
      <c r="C202" s="3"/>
      <c r="D202" s="26" t="str">
        <f>IFERROR(VLOOKUP(ACOMPANHAMENTO_06[[#This Row],[MAT]],FUNCIONARIOS[],3,FALSE),"")</f>
        <v/>
      </c>
      <c r="E202" s="26" t="str">
        <f>IFERROR(VLOOKUP(ACOMPANHAMENTO_06[[#This Row],[MAT]],FUNCIONARIOS[],4,FALSE),"")</f>
        <v/>
      </c>
      <c r="F202" s="8"/>
      <c r="G202" s="7"/>
      <c r="H202" s="28" t="str">
        <f>IFERROR(VLOOKUP(ACOMPANHAMENTO_06[[#This Row],[COD.S]],TABELA_PRODUÇÃO[[COD]:[SERVIÇOS]],3,FALSE),"")</f>
        <v/>
      </c>
      <c r="I202" s="28" t="str">
        <f>IFERROR(VLOOKUP(ACOMPANHAMENTO_06[[#This Row],[COD.S]],TABELA_PRODUÇÃO[[COD]:[UND.]],4,FALSE),"")</f>
        <v/>
      </c>
      <c r="J202" s="8"/>
      <c r="K202" s="58"/>
      <c r="L202" s="9"/>
      <c r="M20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0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0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02" s="6">
        <f>ACOMPANHAMENTO_06[[#This Row],[QUANT]]</f>
        <v>0</v>
      </c>
    </row>
    <row r="203" spans="2:16" s="6" customFormat="1" ht="12.75" x14ac:dyDescent="0.2">
      <c r="B203" s="6" t="str">
        <f>IF(ACOMPANHAMENTO_06[[#This Row],[FUNCIONARIO]]="","",COUNTA($D$8:D203))</f>
        <v/>
      </c>
      <c r="C203" s="3"/>
      <c r="D203" s="26" t="str">
        <f>IFERROR(VLOOKUP(ACOMPANHAMENTO_06[[#This Row],[MAT]],FUNCIONARIOS[],3,FALSE),"")</f>
        <v/>
      </c>
      <c r="E203" s="26" t="str">
        <f>IFERROR(VLOOKUP(ACOMPANHAMENTO_06[[#This Row],[MAT]],FUNCIONARIOS[],4,FALSE),"")</f>
        <v/>
      </c>
      <c r="F203" s="8"/>
      <c r="G203" s="7"/>
      <c r="H203" s="28" t="str">
        <f>IFERROR(VLOOKUP(ACOMPANHAMENTO_06[[#This Row],[COD.S]],TABELA_PRODUÇÃO[[COD]:[SERVIÇOS]],3,FALSE),"")</f>
        <v/>
      </c>
      <c r="I203" s="28" t="str">
        <f>IFERROR(VLOOKUP(ACOMPANHAMENTO_06[[#This Row],[COD.S]],TABELA_PRODUÇÃO[[COD]:[UND.]],4,FALSE),"")</f>
        <v/>
      </c>
      <c r="J203" s="8"/>
      <c r="K203" s="58"/>
      <c r="L203" s="9"/>
      <c r="M20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0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0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03" s="6">
        <f>ACOMPANHAMENTO_06[[#This Row],[QUANT]]</f>
        <v>0</v>
      </c>
    </row>
    <row r="204" spans="2:16" s="6" customFormat="1" ht="12.75" x14ac:dyDescent="0.2">
      <c r="B204" s="6" t="str">
        <f>IF(ACOMPANHAMENTO_06[[#This Row],[FUNCIONARIO]]="","",COUNTA($D$8:D204))</f>
        <v/>
      </c>
      <c r="C204" s="3"/>
      <c r="D204" s="26" t="str">
        <f>IFERROR(VLOOKUP(ACOMPANHAMENTO_06[[#This Row],[MAT]],FUNCIONARIOS[],3,FALSE),"")</f>
        <v/>
      </c>
      <c r="E204" s="26" t="str">
        <f>IFERROR(VLOOKUP(ACOMPANHAMENTO_06[[#This Row],[MAT]],FUNCIONARIOS[],4,FALSE),"")</f>
        <v/>
      </c>
      <c r="F204" s="8"/>
      <c r="G204" s="7"/>
      <c r="H204" s="28" t="str">
        <f>IFERROR(VLOOKUP(ACOMPANHAMENTO_06[[#This Row],[COD.S]],TABELA_PRODUÇÃO[[COD]:[SERVIÇOS]],3,FALSE),"")</f>
        <v/>
      </c>
      <c r="I204" s="28" t="str">
        <f>IFERROR(VLOOKUP(ACOMPANHAMENTO_06[[#This Row],[COD.S]],TABELA_PRODUÇÃO[[COD]:[UND.]],4,FALSE),"")</f>
        <v/>
      </c>
      <c r="J204" s="8"/>
      <c r="K204" s="58"/>
      <c r="L204" s="9"/>
      <c r="M20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0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0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04" s="6">
        <f>ACOMPANHAMENTO_06[[#This Row],[QUANT]]</f>
        <v>0</v>
      </c>
    </row>
    <row r="205" spans="2:16" s="6" customFormat="1" ht="12.75" x14ac:dyDescent="0.2">
      <c r="B205" s="6" t="str">
        <f>IF(ACOMPANHAMENTO_06[[#This Row],[FUNCIONARIO]]="","",COUNTA($D$8:D205))</f>
        <v/>
      </c>
      <c r="C205" s="3"/>
      <c r="D205" s="26" t="str">
        <f>IFERROR(VLOOKUP(ACOMPANHAMENTO_06[[#This Row],[MAT]],FUNCIONARIOS[],3,FALSE),"")</f>
        <v/>
      </c>
      <c r="E205" s="26" t="str">
        <f>IFERROR(VLOOKUP(ACOMPANHAMENTO_06[[#This Row],[MAT]],FUNCIONARIOS[],4,FALSE),"")</f>
        <v/>
      </c>
      <c r="F205" s="8"/>
      <c r="G205" s="7"/>
      <c r="H205" s="28" t="str">
        <f>IFERROR(VLOOKUP(ACOMPANHAMENTO_06[[#This Row],[COD.S]],TABELA_PRODUÇÃO[[COD]:[SERVIÇOS]],3,FALSE),"")</f>
        <v/>
      </c>
      <c r="I205" s="28" t="str">
        <f>IFERROR(VLOOKUP(ACOMPANHAMENTO_06[[#This Row],[COD.S]],TABELA_PRODUÇÃO[[COD]:[UND.]],4,FALSE),"")</f>
        <v/>
      </c>
      <c r="J205" s="8"/>
      <c r="K205" s="58"/>
      <c r="L205" s="9"/>
      <c r="M20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0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0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05" s="6">
        <f>ACOMPANHAMENTO_06[[#This Row],[QUANT]]</f>
        <v>0</v>
      </c>
    </row>
    <row r="206" spans="2:16" s="6" customFormat="1" ht="12.75" x14ac:dyDescent="0.2">
      <c r="B206" s="6" t="str">
        <f>IF(ACOMPANHAMENTO_06[[#This Row],[FUNCIONARIO]]="","",COUNTA($D$8:D206))</f>
        <v/>
      </c>
      <c r="C206" s="3"/>
      <c r="D206" s="26" t="str">
        <f>IFERROR(VLOOKUP(ACOMPANHAMENTO_06[[#This Row],[MAT]],FUNCIONARIOS[],3,FALSE),"")</f>
        <v/>
      </c>
      <c r="E206" s="26" t="str">
        <f>IFERROR(VLOOKUP(ACOMPANHAMENTO_06[[#This Row],[MAT]],FUNCIONARIOS[],4,FALSE),"")</f>
        <v/>
      </c>
      <c r="F206" s="8"/>
      <c r="G206" s="7"/>
      <c r="H206" s="28" t="str">
        <f>IFERROR(VLOOKUP(ACOMPANHAMENTO_06[[#This Row],[COD.S]],TABELA_PRODUÇÃO[[COD]:[SERVIÇOS]],3,FALSE),"")</f>
        <v/>
      </c>
      <c r="I206" s="28" t="str">
        <f>IFERROR(VLOOKUP(ACOMPANHAMENTO_06[[#This Row],[COD.S]],TABELA_PRODUÇÃO[[COD]:[UND.]],4,FALSE),"")</f>
        <v/>
      </c>
      <c r="J206" s="8"/>
      <c r="K206" s="58"/>
      <c r="L206" s="9"/>
      <c r="M20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0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0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06" s="6">
        <f>ACOMPANHAMENTO_06[[#This Row],[QUANT]]</f>
        <v>0</v>
      </c>
    </row>
    <row r="207" spans="2:16" s="6" customFormat="1" ht="12.75" x14ac:dyDescent="0.2">
      <c r="B207" s="6" t="str">
        <f>IF(ACOMPANHAMENTO_06[[#This Row],[FUNCIONARIO]]="","",COUNTA($D$8:D207))</f>
        <v/>
      </c>
      <c r="C207" s="3"/>
      <c r="D207" s="26" t="str">
        <f>IFERROR(VLOOKUP(ACOMPANHAMENTO_06[[#This Row],[MAT]],FUNCIONARIOS[],3,FALSE),"")</f>
        <v/>
      </c>
      <c r="E207" s="26" t="str">
        <f>IFERROR(VLOOKUP(ACOMPANHAMENTO_06[[#This Row],[MAT]],FUNCIONARIOS[],4,FALSE),"")</f>
        <v/>
      </c>
      <c r="F207" s="8"/>
      <c r="G207" s="7"/>
      <c r="H207" s="28" t="str">
        <f>IFERROR(VLOOKUP(ACOMPANHAMENTO_06[[#This Row],[COD.S]],TABELA_PRODUÇÃO[[COD]:[SERVIÇOS]],3,FALSE),"")</f>
        <v/>
      </c>
      <c r="I207" s="28" t="str">
        <f>IFERROR(VLOOKUP(ACOMPANHAMENTO_06[[#This Row],[COD.S]],TABELA_PRODUÇÃO[[COD]:[UND.]],4,FALSE),"")</f>
        <v/>
      </c>
      <c r="J207" s="8"/>
      <c r="K207" s="58"/>
      <c r="L207" s="9"/>
      <c r="M20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0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0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07" s="6">
        <f>ACOMPANHAMENTO_06[[#This Row],[QUANT]]</f>
        <v>0</v>
      </c>
    </row>
    <row r="208" spans="2:16" s="6" customFormat="1" ht="12.75" x14ac:dyDescent="0.2">
      <c r="B208" s="6" t="str">
        <f>IF(ACOMPANHAMENTO_06[[#This Row],[FUNCIONARIO]]="","",COUNTA($D$8:D208))</f>
        <v/>
      </c>
      <c r="C208" s="3"/>
      <c r="D208" s="26" t="str">
        <f>IFERROR(VLOOKUP(ACOMPANHAMENTO_06[[#This Row],[MAT]],FUNCIONARIOS[],3,FALSE),"")</f>
        <v/>
      </c>
      <c r="E208" s="26" t="str">
        <f>IFERROR(VLOOKUP(ACOMPANHAMENTO_06[[#This Row],[MAT]],FUNCIONARIOS[],4,FALSE),"")</f>
        <v/>
      </c>
      <c r="F208" s="8"/>
      <c r="G208" s="7"/>
      <c r="H208" s="28" t="str">
        <f>IFERROR(VLOOKUP(ACOMPANHAMENTO_06[[#This Row],[COD.S]],TABELA_PRODUÇÃO[[COD]:[SERVIÇOS]],3,FALSE),"")</f>
        <v/>
      </c>
      <c r="I208" s="28" t="str">
        <f>IFERROR(VLOOKUP(ACOMPANHAMENTO_06[[#This Row],[COD.S]],TABELA_PRODUÇÃO[[COD]:[UND.]],4,FALSE),"")</f>
        <v/>
      </c>
      <c r="J208" s="8"/>
      <c r="K208" s="58"/>
      <c r="L208" s="9"/>
      <c r="M20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0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0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08" s="6">
        <f>ACOMPANHAMENTO_06[[#This Row],[QUANT]]</f>
        <v>0</v>
      </c>
    </row>
    <row r="209" spans="2:16" s="6" customFormat="1" ht="12.75" x14ac:dyDescent="0.2">
      <c r="B209" s="6" t="str">
        <f>IF(ACOMPANHAMENTO_06[[#This Row],[FUNCIONARIO]]="","",COUNTA($D$8:D209))</f>
        <v/>
      </c>
      <c r="C209" s="3"/>
      <c r="D209" s="26" t="str">
        <f>IFERROR(VLOOKUP(ACOMPANHAMENTO_06[[#This Row],[MAT]],FUNCIONARIOS[],3,FALSE),"")</f>
        <v/>
      </c>
      <c r="E209" s="26" t="str">
        <f>IFERROR(VLOOKUP(ACOMPANHAMENTO_06[[#This Row],[MAT]],FUNCIONARIOS[],4,FALSE),"")</f>
        <v/>
      </c>
      <c r="F209" s="8"/>
      <c r="G209" s="7"/>
      <c r="H209" s="28" t="str">
        <f>IFERROR(VLOOKUP(ACOMPANHAMENTO_06[[#This Row],[COD.S]],TABELA_PRODUÇÃO[[COD]:[SERVIÇOS]],3,FALSE),"")</f>
        <v/>
      </c>
      <c r="I209" s="28" t="str">
        <f>IFERROR(VLOOKUP(ACOMPANHAMENTO_06[[#This Row],[COD.S]],TABELA_PRODUÇÃO[[COD]:[UND.]],4,FALSE),"")</f>
        <v/>
      </c>
      <c r="J209" s="8"/>
      <c r="K209" s="58"/>
      <c r="L209" s="9"/>
      <c r="M20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0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0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09" s="6">
        <f>ACOMPANHAMENTO_06[[#This Row],[QUANT]]</f>
        <v>0</v>
      </c>
    </row>
    <row r="210" spans="2:16" s="6" customFormat="1" ht="12.75" x14ac:dyDescent="0.2">
      <c r="B210" s="6" t="str">
        <f>IF(ACOMPANHAMENTO_06[[#This Row],[FUNCIONARIO]]="","",COUNTA($D$8:D210))</f>
        <v/>
      </c>
      <c r="C210" s="3"/>
      <c r="D210" s="26" t="str">
        <f>IFERROR(VLOOKUP(ACOMPANHAMENTO_06[[#This Row],[MAT]],FUNCIONARIOS[],3,FALSE),"")</f>
        <v/>
      </c>
      <c r="E210" s="26" t="str">
        <f>IFERROR(VLOOKUP(ACOMPANHAMENTO_06[[#This Row],[MAT]],FUNCIONARIOS[],4,FALSE),"")</f>
        <v/>
      </c>
      <c r="F210" s="8"/>
      <c r="G210" s="7"/>
      <c r="H210" s="28" t="str">
        <f>IFERROR(VLOOKUP(ACOMPANHAMENTO_06[[#This Row],[COD.S]],TABELA_PRODUÇÃO[[COD]:[SERVIÇOS]],3,FALSE),"")</f>
        <v/>
      </c>
      <c r="I210" s="28" t="str">
        <f>IFERROR(VLOOKUP(ACOMPANHAMENTO_06[[#This Row],[COD.S]],TABELA_PRODUÇÃO[[COD]:[UND.]],4,FALSE),"")</f>
        <v/>
      </c>
      <c r="J210" s="8"/>
      <c r="K210" s="58"/>
      <c r="L210" s="9"/>
      <c r="M21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1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1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10" s="6">
        <f>ACOMPANHAMENTO_06[[#This Row],[QUANT]]</f>
        <v>0</v>
      </c>
    </row>
    <row r="211" spans="2:16" s="6" customFormat="1" ht="12.75" x14ac:dyDescent="0.2">
      <c r="B211" s="6" t="str">
        <f>IF(ACOMPANHAMENTO_06[[#This Row],[FUNCIONARIO]]="","",COUNTA($D$8:D211))</f>
        <v/>
      </c>
      <c r="C211" s="3"/>
      <c r="D211" s="26" t="str">
        <f>IFERROR(VLOOKUP(ACOMPANHAMENTO_06[[#This Row],[MAT]],FUNCIONARIOS[],3,FALSE),"")</f>
        <v/>
      </c>
      <c r="E211" s="26" t="str">
        <f>IFERROR(VLOOKUP(ACOMPANHAMENTO_06[[#This Row],[MAT]],FUNCIONARIOS[],4,FALSE),"")</f>
        <v/>
      </c>
      <c r="F211" s="8"/>
      <c r="G211" s="7"/>
      <c r="H211" s="28" t="str">
        <f>IFERROR(VLOOKUP(ACOMPANHAMENTO_06[[#This Row],[COD.S]],TABELA_PRODUÇÃO[[COD]:[SERVIÇOS]],3,FALSE),"")</f>
        <v/>
      </c>
      <c r="I211" s="28" t="str">
        <f>IFERROR(VLOOKUP(ACOMPANHAMENTO_06[[#This Row],[COD.S]],TABELA_PRODUÇÃO[[COD]:[UND.]],4,FALSE),"")</f>
        <v/>
      </c>
      <c r="J211" s="8"/>
      <c r="K211" s="58"/>
      <c r="L211" s="9"/>
      <c r="M21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1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1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11" s="6">
        <f>ACOMPANHAMENTO_06[[#This Row],[QUANT]]</f>
        <v>0</v>
      </c>
    </row>
    <row r="212" spans="2:16" s="6" customFormat="1" ht="12.75" x14ac:dyDescent="0.2">
      <c r="B212" s="6" t="str">
        <f>IF(ACOMPANHAMENTO_06[[#This Row],[FUNCIONARIO]]="","",COUNTA($D$8:D212))</f>
        <v/>
      </c>
      <c r="C212" s="3"/>
      <c r="D212" s="26" t="str">
        <f>IFERROR(VLOOKUP(ACOMPANHAMENTO_06[[#This Row],[MAT]],FUNCIONARIOS[],3,FALSE),"")</f>
        <v/>
      </c>
      <c r="E212" s="26" t="str">
        <f>IFERROR(VLOOKUP(ACOMPANHAMENTO_06[[#This Row],[MAT]],FUNCIONARIOS[],4,FALSE),"")</f>
        <v/>
      </c>
      <c r="F212" s="8"/>
      <c r="G212" s="7"/>
      <c r="H212" s="28" t="str">
        <f>IFERROR(VLOOKUP(ACOMPANHAMENTO_06[[#This Row],[COD.S]],TABELA_PRODUÇÃO[[COD]:[SERVIÇOS]],3,FALSE),"")</f>
        <v/>
      </c>
      <c r="I212" s="28" t="str">
        <f>IFERROR(VLOOKUP(ACOMPANHAMENTO_06[[#This Row],[COD.S]],TABELA_PRODUÇÃO[[COD]:[UND.]],4,FALSE),"")</f>
        <v/>
      </c>
      <c r="J212" s="8"/>
      <c r="K212" s="58"/>
      <c r="L212" s="9"/>
      <c r="M21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1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1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12" s="6">
        <f>ACOMPANHAMENTO_06[[#This Row],[QUANT]]</f>
        <v>0</v>
      </c>
    </row>
    <row r="213" spans="2:16" s="6" customFormat="1" ht="12.75" x14ac:dyDescent="0.2">
      <c r="B213" s="6" t="str">
        <f>IF(ACOMPANHAMENTO_06[[#This Row],[FUNCIONARIO]]="","",COUNTA($D$8:D213))</f>
        <v/>
      </c>
      <c r="C213" s="3"/>
      <c r="D213" s="26" t="str">
        <f>IFERROR(VLOOKUP(ACOMPANHAMENTO_06[[#This Row],[MAT]],FUNCIONARIOS[],3,FALSE),"")</f>
        <v/>
      </c>
      <c r="E213" s="26" t="str">
        <f>IFERROR(VLOOKUP(ACOMPANHAMENTO_06[[#This Row],[MAT]],FUNCIONARIOS[],4,FALSE),"")</f>
        <v/>
      </c>
      <c r="F213" s="8"/>
      <c r="G213" s="7"/>
      <c r="H213" s="28" t="str">
        <f>IFERROR(VLOOKUP(ACOMPANHAMENTO_06[[#This Row],[COD.S]],TABELA_PRODUÇÃO[[COD]:[SERVIÇOS]],3,FALSE),"")</f>
        <v/>
      </c>
      <c r="I213" s="28" t="str">
        <f>IFERROR(VLOOKUP(ACOMPANHAMENTO_06[[#This Row],[COD.S]],TABELA_PRODUÇÃO[[COD]:[UND.]],4,FALSE),"")</f>
        <v/>
      </c>
      <c r="J213" s="8"/>
      <c r="K213" s="58"/>
      <c r="L213" s="9"/>
      <c r="M21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1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1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13" s="6">
        <f>ACOMPANHAMENTO_06[[#This Row],[QUANT]]</f>
        <v>0</v>
      </c>
    </row>
    <row r="214" spans="2:16" s="6" customFormat="1" ht="12.75" x14ac:dyDescent="0.2">
      <c r="B214" s="6" t="str">
        <f>IF(ACOMPANHAMENTO_06[[#This Row],[FUNCIONARIO]]="","",COUNTA($D$8:D214))</f>
        <v/>
      </c>
      <c r="C214" s="3"/>
      <c r="D214" s="26" t="str">
        <f>IFERROR(VLOOKUP(ACOMPANHAMENTO_06[[#This Row],[MAT]],FUNCIONARIOS[],3,FALSE),"")</f>
        <v/>
      </c>
      <c r="E214" s="26" t="str">
        <f>IFERROR(VLOOKUP(ACOMPANHAMENTO_06[[#This Row],[MAT]],FUNCIONARIOS[],4,FALSE),"")</f>
        <v/>
      </c>
      <c r="F214" s="8"/>
      <c r="G214" s="7"/>
      <c r="H214" s="28" t="str">
        <f>IFERROR(VLOOKUP(ACOMPANHAMENTO_06[[#This Row],[COD.S]],TABELA_PRODUÇÃO[[COD]:[SERVIÇOS]],3,FALSE),"")</f>
        <v/>
      </c>
      <c r="I214" s="28" t="str">
        <f>IFERROR(VLOOKUP(ACOMPANHAMENTO_06[[#This Row],[COD.S]],TABELA_PRODUÇÃO[[COD]:[UND.]],4,FALSE),"")</f>
        <v/>
      </c>
      <c r="J214" s="8"/>
      <c r="K214" s="58"/>
      <c r="L214" s="9"/>
      <c r="M21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1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1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14" s="6">
        <f>ACOMPANHAMENTO_06[[#This Row],[QUANT]]</f>
        <v>0</v>
      </c>
    </row>
    <row r="215" spans="2:16" s="6" customFormat="1" ht="12.75" x14ac:dyDescent="0.2">
      <c r="B215" s="6" t="str">
        <f>IF(ACOMPANHAMENTO_06[[#This Row],[FUNCIONARIO]]="","",COUNTA($D$8:D215))</f>
        <v/>
      </c>
      <c r="C215" s="3"/>
      <c r="D215" s="26" t="str">
        <f>IFERROR(VLOOKUP(ACOMPANHAMENTO_06[[#This Row],[MAT]],FUNCIONARIOS[],3,FALSE),"")</f>
        <v/>
      </c>
      <c r="E215" s="26" t="str">
        <f>IFERROR(VLOOKUP(ACOMPANHAMENTO_06[[#This Row],[MAT]],FUNCIONARIOS[],4,FALSE),"")</f>
        <v/>
      </c>
      <c r="F215" s="8"/>
      <c r="G215" s="7"/>
      <c r="H215" s="28" t="str">
        <f>IFERROR(VLOOKUP(ACOMPANHAMENTO_06[[#This Row],[COD.S]],TABELA_PRODUÇÃO[[COD]:[SERVIÇOS]],3,FALSE),"")</f>
        <v/>
      </c>
      <c r="I215" s="28" t="str">
        <f>IFERROR(VLOOKUP(ACOMPANHAMENTO_06[[#This Row],[COD.S]],TABELA_PRODUÇÃO[[COD]:[UND.]],4,FALSE),"")</f>
        <v/>
      </c>
      <c r="J215" s="8"/>
      <c r="K215" s="58"/>
      <c r="L215" s="9"/>
      <c r="M21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1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1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15" s="6">
        <f>ACOMPANHAMENTO_06[[#This Row],[QUANT]]</f>
        <v>0</v>
      </c>
    </row>
    <row r="216" spans="2:16" s="6" customFormat="1" ht="12.75" x14ac:dyDescent="0.2">
      <c r="B216" s="6" t="str">
        <f>IF(ACOMPANHAMENTO_06[[#This Row],[FUNCIONARIO]]="","",COUNTA($D$8:D216))</f>
        <v/>
      </c>
      <c r="C216" s="3"/>
      <c r="D216" s="26" t="str">
        <f>IFERROR(VLOOKUP(ACOMPANHAMENTO_06[[#This Row],[MAT]],FUNCIONARIOS[],3,FALSE),"")</f>
        <v/>
      </c>
      <c r="E216" s="26" t="str">
        <f>IFERROR(VLOOKUP(ACOMPANHAMENTO_06[[#This Row],[MAT]],FUNCIONARIOS[],4,FALSE),"")</f>
        <v/>
      </c>
      <c r="F216" s="8"/>
      <c r="G216" s="7"/>
      <c r="H216" s="28" t="str">
        <f>IFERROR(VLOOKUP(ACOMPANHAMENTO_06[[#This Row],[COD.S]],TABELA_PRODUÇÃO[[COD]:[SERVIÇOS]],3,FALSE),"")</f>
        <v/>
      </c>
      <c r="I216" s="28" t="str">
        <f>IFERROR(VLOOKUP(ACOMPANHAMENTO_06[[#This Row],[COD.S]],TABELA_PRODUÇÃO[[COD]:[UND.]],4,FALSE),"")</f>
        <v/>
      </c>
      <c r="J216" s="8"/>
      <c r="K216" s="58"/>
      <c r="L216" s="9"/>
      <c r="M21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1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1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16" s="6">
        <f>ACOMPANHAMENTO_06[[#This Row],[QUANT]]</f>
        <v>0</v>
      </c>
    </row>
    <row r="217" spans="2:16" s="6" customFormat="1" ht="12.75" x14ac:dyDescent="0.2">
      <c r="B217" s="6" t="str">
        <f>IF(ACOMPANHAMENTO_06[[#This Row],[FUNCIONARIO]]="","",COUNTA($D$8:D217))</f>
        <v/>
      </c>
      <c r="C217" s="3"/>
      <c r="D217" s="26" t="str">
        <f>IFERROR(VLOOKUP(ACOMPANHAMENTO_06[[#This Row],[MAT]],FUNCIONARIOS[],3,FALSE),"")</f>
        <v/>
      </c>
      <c r="E217" s="26" t="str">
        <f>IFERROR(VLOOKUP(ACOMPANHAMENTO_06[[#This Row],[MAT]],FUNCIONARIOS[],4,FALSE),"")</f>
        <v/>
      </c>
      <c r="F217" s="8"/>
      <c r="G217" s="7"/>
      <c r="H217" s="28" t="str">
        <f>IFERROR(VLOOKUP(ACOMPANHAMENTO_06[[#This Row],[COD.S]],TABELA_PRODUÇÃO[[COD]:[SERVIÇOS]],3,FALSE),"")</f>
        <v/>
      </c>
      <c r="I217" s="28" t="str">
        <f>IFERROR(VLOOKUP(ACOMPANHAMENTO_06[[#This Row],[COD.S]],TABELA_PRODUÇÃO[[COD]:[UND.]],4,FALSE),"")</f>
        <v/>
      </c>
      <c r="J217" s="8"/>
      <c r="K217" s="58"/>
      <c r="L217" s="9"/>
      <c r="M21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1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1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17" s="6">
        <f>ACOMPANHAMENTO_06[[#This Row],[QUANT]]</f>
        <v>0</v>
      </c>
    </row>
    <row r="218" spans="2:16" s="6" customFormat="1" ht="12.75" x14ac:dyDescent="0.2">
      <c r="B218" s="6" t="str">
        <f>IF(ACOMPANHAMENTO_06[[#This Row],[FUNCIONARIO]]="","",COUNTA($D$8:D218))</f>
        <v/>
      </c>
      <c r="C218" s="3"/>
      <c r="D218" s="26" t="str">
        <f>IFERROR(VLOOKUP(ACOMPANHAMENTO_06[[#This Row],[MAT]],FUNCIONARIOS[],3,FALSE),"")</f>
        <v/>
      </c>
      <c r="E218" s="26" t="str">
        <f>IFERROR(VLOOKUP(ACOMPANHAMENTO_06[[#This Row],[MAT]],FUNCIONARIOS[],4,FALSE),"")</f>
        <v/>
      </c>
      <c r="F218" s="8"/>
      <c r="G218" s="7"/>
      <c r="H218" s="28" t="str">
        <f>IFERROR(VLOOKUP(ACOMPANHAMENTO_06[[#This Row],[COD.S]],TABELA_PRODUÇÃO[[COD]:[SERVIÇOS]],3,FALSE),"")</f>
        <v/>
      </c>
      <c r="I218" s="28" t="str">
        <f>IFERROR(VLOOKUP(ACOMPANHAMENTO_06[[#This Row],[COD.S]],TABELA_PRODUÇÃO[[COD]:[UND.]],4,FALSE),"")</f>
        <v/>
      </c>
      <c r="J218" s="8"/>
      <c r="K218" s="58"/>
      <c r="L218" s="9"/>
      <c r="M21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1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1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18" s="6">
        <f>ACOMPANHAMENTO_06[[#This Row],[QUANT]]</f>
        <v>0</v>
      </c>
    </row>
    <row r="219" spans="2:16" s="6" customFormat="1" ht="12.75" x14ac:dyDescent="0.2">
      <c r="B219" s="6" t="str">
        <f>IF(ACOMPANHAMENTO_06[[#This Row],[FUNCIONARIO]]="","",COUNTA($D$8:D219))</f>
        <v/>
      </c>
      <c r="C219" s="3"/>
      <c r="D219" s="26" t="str">
        <f>IFERROR(VLOOKUP(ACOMPANHAMENTO_06[[#This Row],[MAT]],FUNCIONARIOS[],3,FALSE),"")</f>
        <v/>
      </c>
      <c r="E219" s="26" t="str">
        <f>IFERROR(VLOOKUP(ACOMPANHAMENTO_06[[#This Row],[MAT]],FUNCIONARIOS[],4,FALSE),"")</f>
        <v/>
      </c>
      <c r="F219" s="8"/>
      <c r="G219" s="7"/>
      <c r="H219" s="28" t="str">
        <f>IFERROR(VLOOKUP(ACOMPANHAMENTO_06[[#This Row],[COD.S]],TABELA_PRODUÇÃO[[COD]:[SERVIÇOS]],3,FALSE),"")</f>
        <v/>
      </c>
      <c r="I219" s="28" t="str">
        <f>IFERROR(VLOOKUP(ACOMPANHAMENTO_06[[#This Row],[COD.S]],TABELA_PRODUÇÃO[[COD]:[UND.]],4,FALSE),"")</f>
        <v/>
      </c>
      <c r="J219" s="8"/>
      <c r="K219" s="58"/>
      <c r="L219" s="9"/>
      <c r="M21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1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1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19" s="6">
        <f>ACOMPANHAMENTO_06[[#This Row],[QUANT]]</f>
        <v>0</v>
      </c>
    </row>
    <row r="220" spans="2:16" s="6" customFormat="1" ht="12.75" x14ac:dyDescent="0.2">
      <c r="B220" s="6" t="str">
        <f>IF(ACOMPANHAMENTO_06[[#This Row],[FUNCIONARIO]]="","",COUNTA($D$8:D220))</f>
        <v/>
      </c>
      <c r="C220" s="3"/>
      <c r="D220" s="26" t="str">
        <f>IFERROR(VLOOKUP(ACOMPANHAMENTO_06[[#This Row],[MAT]],FUNCIONARIOS[],3,FALSE),"")</f>
        <v/>
      </c>
      <c r="E220" s="26" t="str">
        <f>IFERROR(VLOOKUP(ACOMPANHAMENTO_06[[#This Row],[MAT]],FUNCIONARIOS[],4,FALSE),"")</f>
        <v/>
      </c>
      <c r="F220" s="8"/>
      <c r="G220" s="7"/>
      <c r="H220" s="28" t="str">
        <f>IFERROR(VLOOKUP(ACOMPANHAMENTO_06[[#This Row],[COD.S]],TABELA_PRODUÇÃO[[COD]:[SERVIÇOS]],3,FALSE),"")</f>
        <v/>
      </c>
      <c r="I220" s="28" t="str">
        <f>IFERROR(VLOOKUP(ACOMPANHAMENTO_06[[#This Row],[COD.S]],TABELA_PRODUÇÃO[[COD]:[UND.]],4,FALSE),"")</f>
        <v/>
      </c>
      <c r="J220" s="8"/>
      <c r="K220" s="58"/>
      <c r="L220" s="9"/>
      <c r="M22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2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2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20" s="6">
        <f>ACOMPANHAMENTO_06[[#This Row],[QUANT]]</f>
        <v>0</v>
      </c>
    </row>
    <row r="221" spans="2:16" s="6" customFormat="1" ht="12.75" x14ac:dyDescent="0.2">
      <c r="B221" s="6" t="str">
        <f>IF(ACOMPANHAMENTO_06[[#This Row],[FUNCIONARIO]]="","",COUNTA($D$8:D221))</f>
        <v/>
      </c>
      <c r="C221" s="3"/>
      <c r="D221" s="26" t="str">
        <f>IFERROR(VLOOKUP(ACOMPANHAMENTO_06[[#This Row],[MAT]],FUNCIONARIOS[],3,FALSE),"")</f>
        <v/>
      </c>
      <c r="E221" s="26" t="str">
        <f>IFERROR(VLOOKUP(ACOMPANHAMENTO_06[[#This Row],[MAT]],FUNCIONARIOS[],4,FALSE),"")</f>
        <v/>
      </c>
      <c r="F221" s="8"/>
      <c r="G221" s="7"/>
      <c r="H221" s="28" t="str">
        <f>IFERROR(VLOOKUP(ACOMPANHAMENTO_06[[#This Row],[COD.S]],TABELA_PRODUÇÃO[[COD]:[SERVIÇOS]],3,FALSE),"")</f>
        <v/>
      </c>
      <c r="I221" s="28" t="str">
        <f>IFERROR(VLOOKUP(ACOMPANHAMENTO_06[[#This Row],[COD.S]],TABELA_PRODUÇÃO[[COD]:[UND.]],4,FALSE),"")</f>
        <v/>
      </c>
      <c r="J221" s="8"/>
      <c r="K221" s="58"/>
      <c r="L221" s="9"/>
      <c r="M22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2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2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21" s="6">
        <f>ACOMPANHAMENTO_06[[#This Row],[QUANT]]</f>
        <v>0</v>
      </c>
    </row>
    <row r="222" spans="2:16" s="6" customFormat="1" ht="12.75" x14ac:dyDescent="0.2">
      <c r="B222" s="6" t="str">
        <f>IF(ACOMPANHAMENTO_06[[#This Row],[FUNCIONARIO]]="","",COUNTA($D$8:D222))</f>
        <v/>
      </c>
      <c r="C222" s="3"/>
      <c r="D222" s="26" t="str">
        <f>IFERROR(VLOOKUP(ACOMPANHAMENTO_06[[#This Row],[MAT]],FUNCIONARIOS[],3,FALSE),"")</f>
        <v/>
      </c>
      <c r="E222" s="26" t="str">
        <f>IFERROR(VLOOKUP(ACOMPANHAMENTO_06[[#This Row],[MAT]],FUNCIONARIOS[],4,FALSE),"")</f>
        <v/>
      </c>
      <c r="F222" s="8"/>
      <c r="G222" s="7"/>
      <c r="H222" s="28" t="str">
        <f>IFERROR(VLOOKUP(ACOMPANHAMENTO_06[[#This Row],[COD.S]],TABELA_PRODUÇÃO[[COD]:[SERVIÇOS]],3,FALSE),"")</f>
        <v/>
      </c>
      <c r="I222" s="28" t="str">
        <f>IFERROR(VLOOKUP(ACOMPANHAMENTO_06[[#This Row],[COD.S]],TABELA_PRODUÇÃO[[COD]:[UND.]],4,FALSE),"")</f>
        <v/>
      </c>
      <c r="J222" s="8"/>
      <c r="K222" s="58"/>
      <c r="L222" s="9"/>
      <c r="M22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2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2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22" s="6">
        <f>ACOMPANHAMENTO_06[[#This Row],[QUANT]]</f>
        <v>0</v>
      </c>
    </row>
    <row r="223" spans="2:16" s="6" customFormat="1" ht="12.75" x14ac:dyDescent="0.2">
      <c r="B223" s="6" t="str">
        <f>IF(ACOMPANHAMENTO_06[[#This Row],[FUNCIONARIO]]="","",COUNTA($D$8:D223))</f>
        <v/>
      </c>
      <c r="C223" s="3"/>
      <c r="D223" s="26" t="str">
        <f>IFERROR(VLOOKUP(ACOMPANHAMENTO_06[[#This Row],[MAT]],FUNCIONARIOS[],3,FALSE),"")</f>
        <v/>
      </c>
      <c r="E223" s="26" t="str">
        <f>IFERROR(VLOOKUP(ACOMPANHAMENTO_06[[#This Row],[MAT]],FUNCIONARIOS[],4,FALSE),"")</f>
        <v/>
      </c>
      <c r="F223" s="8"/>
      <c r="G223" s="7"/>
      <c r="H223" s="28" t="str">
        <f>IFERROR(VLOOKUP(ACOMPANHAMENTO_06[[#This Row],[COD.S]],TABELA_PRODUÇÃO[[COD]:[SERVIÇOS]],3,FALSE),"")</f>
        <v/>
      </c>
      <c r="I223" s="28" t="str">
        <f>IFERROR(VLOOKUP(ACOMPANHAMENTO_06[[#This Row],[COD.S]],TABELA_PRODUÇÃO[[COD]:[UND.]],4,FALSE),"")</f>
        <v/>
      </c>
      <c r="J223" s="8"/>
      <c r="K223" s="58"/>
      <c r="L223" s="9"/>
      <c r="M22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2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2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23" s="6">
        <f>ACOMPANHAMENTO_06[[#This Row],[QUANT]]</f>
        <v>0</v>
      </c>
    </row>
    <row r="224" spans="2:16" s="6" customFormat="1" ht="12.75" x14ac:dyDescent="0.2">
      <c r="B224" s="6" t="str">
        <f>IF(ACOMPANHAMENTO_06[[#This Row],[FUNCIONARIO]]="","",COUNTA($D$8:D224))</f>
        <v/>
      </c>
      <c r="C224" s="3"/>
      <c r="D224" s="26" t="str">
        <f>IFERROR(VLOOKUP(ACOMPANHAMENTO_06[[#This Row],[MAT]],FUNCIONARIOS[],3,FALSE),"")</f>
        <v/>
      </c>
      <c r="E224" s="26" t="str">
        <f>IFERROR(VLOOKUP(ACOMPANHAMENTO_06[[#This Row],[MAT]],FUNCIONARIOS[],4,FALSE),"")</f>
        <v/>
      </c>
      <c r="F224" s="8"/>
      <c r="G224" s="7"/>
      <c r="H224" s="28" t="str">
        <f>IFERROR(VLOOKUP(ACOMPANHAMENTO_06[[#This Row],[COD.S]],TABELA_PRODUÇÃO[[COD]:[SERVIÇOS]],3,FALSE),"")</f>
        <v/>
      </c>
      <c r="I224" s="28" t="str">
        <f>IFERROR(VLOOKUP(ACOMPANHAMENTO_06[[#This Row],[COD.S]],TABELA_PRODUÇÃO[[COD]:[UND.]],4,FALSE),"")</f>
        <v/>
      </c>
      <c r="J224" s="8"/>
      <c r="K224" s="58"/>
      <c r="L224" s="9"/>
      <c r="M22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2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2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24" s="6">
        <f>ACOMPANHAMENTO_06[[#This Row],[QUANT]]</f>
        <v>0</v>
      </c>
    </row>
    <row r="225" spans="2:16" s="6" customFormat="1" ht="12.75" x14ac:dyDescent="0.2">
      <c r="B225" s="6" t="str">
        <f>IF(ACOMPANHAMENTO_06[[#This Row],[FUNCIONARIO]]="","",COUNTA($D$8:D225))</f>
        <v/>
      </c>
      <c r="C225" s="3"/>
      <c r="D225" s="26" t="str">
        <f>IFERROR(VLOOKUP(ACOMPANHAMENTO_06[[#This Row],[MAT]],FUNCIONARIOS[],3,FALSE),"")</f>
        <v/>
      </c>
      <c r="E225" s="26" t="str">
        <f>IFERROR(VLOOKUP(ACOMPANHAMENTO_06[[#This Row],[MAT]],FUNCIONARIOS[],4,FALSE),"")</f>
        <v/>
      </c>
      <c r="F225" s="8"/>
      <c r="G225" s="7"/>
      <c r="H225" s="28" t="str">
        <f>IFERROR(VLOOKUP(ACOMPANHAMENTO_06[[#This Row],[COD.S]],TABELA_PRODUÇÃO[[COD]:[SERVIÇOS]],3,FALSE),"")</f>
        <v/>
      </c>
      <c r="I225" s="28" t="str">
        <f>IFERROR(VLOOKUP(ACOMPANHAMENTO_06[[#This Row],[COD.S]],TABELA_PRODUÇÃO[[COD]:[UND.]],4,FALSE),"")</f>
        <v/>
      </c>
      <c r="J225" s="8"/>
      <c r="K225" s="58"/>
      <c r="L225" s="9"/>
      <c r="M22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2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2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25" s="6">
        <f>ACOMPANHAMENTO_06[[#This Row],[QUANT]]</f>
        <v>0</v>
      </c>
    </row>
    <row r="226" spans="2:16" s="6" customFormat="1" ht="12.75" x14ac:dyDescent="0.2">
      <c r="B226" s="6" t="str">
        <f>IF(ACOMPANHAMENTO_06[[#This Row],[FUNCIONARIO]]="","",COUNTA($D$8:D226))</f>
        <v/>
      </c>
      <c r="C226" s="3"/>
      <c r="D226" s="26" t="str">
        <f>IFERROR(VLOOKUP(ACOMPANHAMENTO_06[[#This Row],[MAT]],FUNCIONARIOS[],3,FALSE),"")</f>
        <v/>
      </c>
      <c r="E226" s="26" t="str">
        <f>IFERROR(VLOOKUP(ACOMPANHAMENTO_06[[#This Row],[MAT]],FUNCIONARIOS[],4,FALSE),"")</f>
        <v/>
      </c>
      <c r="F226" s="8"/>
      <c r="G226" s="7"/>
      <c r="H226" s="28" t="str">
        <f>IFERROR(VLOOKUP(ACOMPANHAMENTO_06[[#This Row],[COD.S]],TABELA_PRODUÇÃO[[COD]:[SERVIÇOS]],3,FALSE),"")</f>
        <v/>
      </c>
      <c r="I226" s="28" t="str">
        <f>IFERROR(VLOOKUP(ACOMPANHAMENTO_06[[#This Row],[COD.S]],TABELA_PRODUÇÃO[[COD]:[UND.]],4,FALSE),"")</f>
        <v/>
      </c>
      <c r="J226" s="8"/>
      <c r="K226" s="58"/>
      <c r="L226" s="9"/>
      <c r="M22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2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2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26" s="6">
        <f>ACOMPANHAMENTO_06[[#This Row],[QUANT]]</f>
        <v>0</v>
      </c>
    </row>
    <row r="227" spans="2:16" s="6" customFormat="1" ht="12.75" x14ac:dyDescent="0.2">
      <c r="B227" s="6" t="str">
        <f>IF(ACOMPANHAMENTO_06[[#This Row],[FUNCIONARIO]]="","",COUNTA($D$8:D227))</f>
        <v/>
      </c>
      <c r="C227" s="3"/>
      <c r="D227" s="26" t="str">
        <f>IFERROR(VLOOKUP(ACOMPANHAMENTO_06[[#This Row],[MAT]],FUNCIONARIOS[],3,FALSE),"")</f>
        <v/>
      </c>
      <c r="E227" s="26" t="str">
        <f>IFERROR(VLOOKUP(ACOMPANHAMENTO_06[[#This Row],[MAT]],FUNCIONARIOS[],4,FALSE),"")</f>
        <v/>
      </c>
      <c r="F227" s="8"/>
      <c r="G227" s="7"/>
      <c r="H227" s="28" t="str">
        <f>IFERROR(VLOOKUP(ACOMPANHAMENTO_06[[#This Row],[COD.S]],TABELA_PRODUÇÃO[[COD]:[SERVIÇOS]],3,FALSE),"")</f>
        <v/>
      </c>
      <c r="I227" s="28" t="str">
        <f>IFERROR(VLOOKUP(ACOMPANHAMENTO_06[[#This Row],[COD.S]],TABELA_PRODUÇÃO[[COD]:[UND.]],4,FALSE),"")</f>
        <v/>
      </c>
      <c r="J227" s="8"/>
      <c r="K227" s="58"/>
      <c r="L227" s="9"/>
      <c r="M22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2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2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27" s="6">
        <f>ACOMPANHAMENTO_06[[#This Row],[QUANT]]</f>
        <v>0</v>
      </c>
    </row>
    <row r="228" spans="2:16" s="6" customFormat="1" ht="12.75" x14ac:dyDescent="0.2">
      <c r="B228" s="6" t="str">
        <f>IF(ACOMPANHAMENTO_06[[#This Row],[FUNCIONARIO]]="","",COUNTA($D$8:D228))</f>
        <v/>
      </c>
      <c r="C228" s="3"/>
      <c r="D228" s="26" t="str">
        <f>IFERROR(VLOOKUP(ACOMPANHAMENTO_06[[#This Row],[MAT]],FUNCIONARIOS[],3,FALSE),"")</f>
        <v/>
      </c>
      <c r="E228" s="26" t="str">
        <f>IFERROR(VLOOKUP(ACOMPANHAMENTO_06[[#This Row],[MAT]],FUNCIONARIOS[],4,FALSE),"")</f>
        <v/>
      </c>
      <c r="F228" s="8"/>
      <c r="G228" s="7"/>
      <c r="H228" s="28" t="str">
        <f>IFERROR(VLOOKUP(ACOMPANHAMENTO_06[[#This Row],[COD.S]],TABELA_PRODUÇÃO[[COD]:[SERVIÇOS]],3,FALSE),"")</f>
        <v/>
      </c>
      <c r="I228" s="28" t="str">
        <f>IFERROR(VLOOKUP(ACOMPANHAMENTO_06[[#This Row],[COD.S]],TABELA_PRODUÇÃO[[COD]:[UND.]],4,FALSE),"")</f>
        <v/>
      </c>
      <c r="J228" s="8"/>
      <c r="K228" s="58"/>
      <c r="L228" s="9"/>
      <c r="M22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2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2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28" s="6">
        <f>ACOMPANHAMENTO_06[[#This Row],[QUANT]]</f>
        <v>0</v>
      </c>
    </row>
    <row r="229" spans="2:16" s="6" customFormat="1" ht="12.75" x14ac:dyDescent="0.2">
      <c r="B229" s="6" t="str">
        <f>IF(ACOMPANHAMENTO_06[[#This Row],[FUNCIONARIO]]="","",COUNTA($D$8:D229))</f>
        <v/>
      </c>
      <c r="C229" s="3"/>
      <c r="D229" s="26" t="str">
        <f>IFERROR(VLOOKUP(ACOMPANHAMENTO_06[[#This Row],[MAT]],FUNCIONARIOS[],3,FALSE),"")</f>
        <v/>
      </c>
      <c r="E229" s="26" t="str">
        <f>IFERROR(VLOOKUP(ACOMPANHAMENTO_06[[#This Row],[MAT]],FUNCIONARIOS[],4,FALSE),"")</f>
        <v/>
      </c>
      <c r="F229" s="8"/>
      <c r="G229" s="7"/>
      <c r="H229" s="28" t="str">
        <f>IFERROR(VLOOKUP(ACOMPANHAMENTO_06[[#This Row],[COD.S]],TABELA_PRODUÇÃO[[COD]:[SERVIÇOS]],3,FALSE),"")</f>
        <v/>
      </c>
      <c r="I229" s="28" t="str">
        <f>IFERROR(VLOOKUP(ACOMPANHAMENTO_06[[#This Row],[COD.S]],TABELA_PRODUÇÃO[[COD]:[UND.]],4,FALSE),"")</f>
        <v/>
      </c>
      <c r="J229" s="8"/>
      <c r="K229" s="58"/>
      <c r="L229" s="9"/>
      <c r="M22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2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2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29" s="6">
        <f>ACOMPANHAMENTO_06[[#This Row],[QUANT]]</f>
        <v>0</v>
      </c>
    </row>
    <row r="230" spans="2:16" s="6" customFormat="1" ht="12.75" x14ac:dyDescent="0.2">
      <c r="B230" s="6" t="str">
        <f>IF(ACOMPANHAMENTO_06[[#This Row],[FUNCIONARIO]]="","",COUNTA($D$8:D230))</f>
        <v/>
      </c>
      <c r="C230" s="3"/>
      <c r="D230" s="26" t="str">
        <f>IFERROR(VLOOKUP(ACOMPANHAMENTO_06[[#This Row],[MAT]],FUNCIONARIOS[],3,FALSE),"")</f>
        <v/>
      </c>
      <c r="E230" s="26" t="str">
        <f>IFERROR(VLOOKUP(ACOMPANHAMENTO_06[[#This Row],[MAT]],FUNCIONARIOS[],4,FALSE),"")</f>
        <v/>
      </c>
      <c r="F230" s="8"/>
      <c r="G230" s="7"/>
      <c r="H230" s="28" t="str">
        <f>IFERROR(VLOOKUP(ACOMPANHAMENTO_06[[#This Row],[COD.S]],TABELA_PRODUÇÃO[[COD]:[SERVIÇOS]],3,FALSE),"")</f>
        <v/>
      </c>
      <c r="I230" s="28" t="str">
        <f>IFERROR(VLOOKUP(ACOMPANHAMENTO_06[[#This Row],[COD.S]],TABELA_PRODUÇÃO[[COD]:[UND.]],4,FALSE),"")</f>
        <v/>
      </c>
      <c r="J230" s="8"/>
      <c r="K230" s="58"/>
      <c r="L230" s="9"/>
      <c r="M23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3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3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30" s="6">
        <f>ACOMPANHAMENTO_06[[#This Row],[QUANT]]</f>
        <v>0</v>
      </c>
    </row>
    <row r="231" spans="2:16" s="6" customFormat="1" ht="12.75" x14ac:dyDescent="0.2">
      <c r="B231" s="6" t="str">
        <f>IF(ACOMPANHAMENTO_06[[#This Row],[FUNCIONARIO]]="","",COUNTA($D$8:D231))</f>
        <v/>
      </c>
      <c r="C231" s="3"/>
      <c r="D231" s="26" t="str">
        <f>IFERROR(VLOOKUP(ACOMPANHAMENTO_06[[#This Row],[MAT]],FUNCIONARIOS[],3,FALSE),"")</f>
        <v/>
      </c>
      <c r="E231" s="26" t="str">
        <f>IFERROR(VLOOKUP(ACOMPANHAMENTO_06[[#This Row],[MAT]],FUNCIONARIOS[],4,FALSE),"")</f>
        <v/>
      </c>
      <c r="F231" s="8"/>
      <c r="G231" s="7"/>
      <c r="H231" s="28" t="str">
        <f>IFERROR(VLOOKUP(ACOMPANHAMENTO_06[[#This Row],[COD.S]],TABELA_PRODUÇÃO[[COD]:[SERVIÇOS]],3,FALSE),"")</f>
        <v/>
      </c>
      <c r="I231" s="28" t="str">
        <f>IFERROR(VLOOKUP(ACOMPANHAMENTO_06[[#This Row],[COD.S]],TABELA_PRODUÇÃO[[COD]:[UND.]],4,FALSE),"")</f>
        <v/>
      </c>
      <c r="J231" s="8"/>
      <c r="K231" s="58"/>
      <c r="L231" s="9"/>
      <c r="M23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3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3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31" s="6">
        <f>ACOMPANHAMENTO_06[[#This Row],[QUANT]]</f>
        <v>0</v>
      </c>
    </row>
    <row r="232" spans="2:16" s="6" customFormat="1" ht="12.75" x14ac:dyDescent="0.2">
      <c r="B232" s="6" t="str">
        <f>IF(ACOMPANHAMENTO_06[[#This Row],[FUNCIONARIO]]="","",COUNTA($D$8:D232))</f>
        <v/>
      </c>
      <c r="C232" s="3"/>
      <c r="D232" s="26" t="str">
        <f>IFERROR(VLOOKUP(ACOMPANHAMENTO_06[[#This Row],[MAT]],FUNCIONARIOS[],3,FALSE),"")</f>
        <v/>
      </c>
      <c r="E232" s="26" t="str">
        <f>IFERROR(VLOOKUP(ACOMPANHAMENTO_06[[#This Row],[MAT]],FUNCIONARIOS[],4,FALSE),"")</f>
        <v/>
      </c>
      <c r="F232" s="8"/>
      <c r="G232" s="7"/>
      <c r="H232" s="28" t="str">
        <f>IFERROR(VLOOKUP(ACOMPANHAMENTO_06[[#This Row],[COD.S]],TABELA_PRODUÇÃO[[COD]:[SERVIÇOS]],3,FALSE),"")</f>
        <v/>
      </c>
      <c r="I232" s="28" t="str">
        <f>IFERROR(VLOOKUP(ACOMPANHAMENTO_06[[#This Row],[COD.S]],TABELA_PRODUÇÃO[[COD]:[UND.]],4,FALSE),"")</f>
        <v/>
      </c>
      <c r="J232" s="8"/>
      <c r="K232" s="58"/>
      <c r="L232" s="9"/>
      <c r="M23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3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3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32" s="6">
        <f>ACOMPANHAMENTO_06[[#This Row],[QUANT]]</f>
        <v>0</v>
      </c>
    </row>
    <row r="233" spans="2:16" s="6" customFormat="1" ht="12.75" x14ac:dyDescent="0.2">
      <c r="B233" s="6" t="str">
        <f>IF(ACOMPANHAMENTO_06[[#This Row],[FUNCIONARIO]]="","",COUNTA($D$8:D233))</f>
        <v/>
      </c>
      <c r="C233" s="3"/>
      <c r="D233" s="26" t="str">
        <f>IFERROR(VLOOKUP(ACOMPANHAMENTO_06[[#This Row],[MAT]],FUNCIONARIOS[],3,FALSE),"")</f>
        <v/>
      </c>
      <c r="E233" s="26" t="str">
        <f>IFERROR(VLOOKUP(ACOMPANHAMENTO_06[[#This Row],[MAT]],FUNCIONARIOS[],4,FALSE),"")</f>
        <v/>
      </c>
      <c r="F233" s="8"/>
      <c r="G233" s="7"/>
      <c r="H233" s="28" t="str">
        <f>IFERROR(VLOOKUP(ACOMPANHAMENTO_06[[#This Row],[COD.S]],TABELA_PRODUÇÃO[[COD]:[SERVIÇOS]],3,FALSE),"")</f>
        <v/>
      </c>
      <c r="I233" s="28" t="str">
        <f>IFERROR(VLOOKUP(ACOMPANHAMENTO_06[[#This Row],[COD.S]],TABELA_PRODUÇÃO[[COD]:[UND.]],4,FALSE),"")</f>
        <v/>
      </c>
      <c r="J233" s="8"/>
      <c r="K233" s="58"/>
      <c r="L233" s="9"/>
      <c r="M23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3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3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33" s="6">
        <f>ACOMPANHAMENTO_06[[#This Row],[QUANT]]</f>
        <v>0</v>
      </c>
    </row>
    <row r="234" spans="2:16" s="6" customFormat="1" ht="12.75" x14ac:dyDescent="0.2">
      <c r="B234" s="6" t="str">
        <f>IF(ACOMPANHAMENTO_06[[#This Row],[FUNCIONARIO]]="","",COUNTA($D$8:D234))</f>
        <v/>
      </c>
      <c r="C234" s="3"/>
      <c r="D234" s="26" t="str">
        <f>IFERROR(VLOOKUP(ACOMPANHAMENTO_06[[#This Row],[MAT]],FUNCIONARIOS[],3,FALSE),"")</f>
        <v/>
      </c>
      <c r="E234" s="26" t="str">
        <f>IFERROR(VLOOKUP(ACOMPANHAMENTO_06[[#This Row],[MAT]],FUNCIONARIOS[],4,FALSE),"")</f>
        <v/>
      </c>
      <c r="F234" s="8"/>
      <c r="G234" s="7"/>
      <c r="H234" s="28" t="str">
        <f>IFERROR(VLOOKUP(ACOMPANHAMENTO_06[[#This Row],[COD.S]],TABELA_PRODUÇÃO[[COD]:[SERVIÇOS]],3,FALSE),"")</f>
        <v/>
      </c>
      <c r="I234" s="28" t="str">
        <f>IFERROR(VLOOKUP(ACOMPANHAMENTO_06[[#This Row],[COD.S]],TABELA_PRODUÇÃO[[COD]:[UND.]],4,FALSE),"")</f>
        <v/>
      </c>
      <c r="J234" s="8"/>
      <c r="K234" s="58"/>
      <c r="L234" s="9"/>
      <c r="M23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3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3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34" s="6">
        <f>ACOMPANHAMENTO_06[[#This Row],[QUANT]]</f>
        <v>0</v>
      </c>
    </row>
    <row r="235" spans="2:16" s="6" customFormat="1" ht="12.75" x14ac:dyDescent="0.2">
      <c r="B235" s="6" t="str">
        <f>IF(ACOMPANHAMENTO_06[[#This Row],[FUNCIONARIO]]="","",COUNTA($D$8:D235))</f>
        <v/>
      </c>
      <c r="C235" s="3"/>
      <c r="D235" s="26" t="str">
        <f>IFERROR(VLOOKUP(ACOMPANHAMENTO_06[[#This Row],[MAT]],FUNCIONARIOS[],3,FALSE),"")</f>
        <v/>
      </c>
      <c r="E235" s="26" t="str">
        <f>IFERROR(VLOOKUP(ACOMPANHAMENTO_06[[#This Row],[MAT]],FUNCIONARIOS[],4,FALSE),"")</f>
        <v/>
      </c>
      <c r="F235" s="8"/>
      <c r="G235" s="7"/>
      <c r="H235" s="28" t="str">
        <f>IFERROR(VLOOKUP(ACOMPANHAMENTO_06[[#This Row],[COD.S]],TABELA_PRODUÇÃO[[COD]:[SERVIÇOS]],3,FALSE),"")</f>
        <v/>
      </c>
      <c r="I235" s="28" t="str">
        <f>IFERROR(VLOOKUP(ACOMPANHAMENTO_06[[#This Row],[COD.S]],TABELA_PRODUÇÃO[[COD]:[UND.]],4,FALSE),"")</f>
        <v/>
      </c>
      <c r="J235" s="8"/>
      <c r="K235" s="58"/>
      <c r="L235" s="9"/>
      <c r="M23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3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3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35" s="6">
        <f>ACOMPANHAMENTO_06[[#This Row],[QUANT]]</f>
        <v>0</v>
      </c>
    </row>
    <row r="236" spans="2:16" s="6" customFormat="1" ht="12.75" x14ac:dyDescent="0.2">
      <c r="B236" s="6" t="str">
        <f>IF(ACOMPANHAMENTO_06[[#This Row],[FUNCIONARIO]]="","",COUNTA($D$8:D236))</f>
        <v/>
      </c>
      <c r="C236" s="3"/>
      <c r="D236" s="26" t="str">
        <f>IFERROR(VLOOKUP(ACOMPANHAMENTO_06[[#This Row],[MAT]],FUNCIONARIOS[],3,FALSE),"")</f>
        <v/>
      </c>
      <c r="E236" s="26" t="str">
        <f>IFERROR(VLOOKUP(ACOMPANHAMENTO_06[[#This Row],[MAT]],FUNCIONARIOS[],4,FALSE),"")</f>
        <v/>
      </c>
      <c r="F236" s="8"/>
      <c r="G236" s="7"/>
      <c r="H236" s="28" t="str">
        <f>IFERROR(VLOOKUP(ACOMPANHAMENTO_06[[#This Row],[COD.S]],TABELA_PRODUÇÃO[[COD]:[SERVIÇOS]],3,FALSE),"")</f>
        <v/>
      </c>
      <c r="I236" s="28" t="str">
        <f>IFERROR(VLOOKUP(ACOMPANHAMENTO_06[[#This Row],[COD.S]],TABELA_PRODUÇÃO[[COD]:[UND.]],4,FALSE),"")</f>
        <v/>
      </c>
      <c r="J236" s="8"/>
      <c r="K236" s="58"/>
      <c r="L236" s="9"/>
      <c r="M23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3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3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36" s="6">
        <f>ACOMPANHAMENTO_06[[#This Row],[QUANT]]</f>
        <v>0</v>
      </c>
    </row>
    <row r="237" spans="2:16" s="6" customFormat="1" ht="12.75" x14ac:dyDescent="0.2">
      <c r="B237" s="6" t="str">
        <f>IF(ACOMPANHAMENTO_06[[#This Row],[FUNCIONARIO]]="","",COUNTA($D$8:D237))</f>
        <v/>
      </c>
      <c r="C237" s="3"/>
      <c r="D237" s="26" t="str">
        <f>IFERROR(VLOOKUP(ACOMPANHAMENTO_06[[#This Row],[MAT]],FUNCIONARIOS[],3,FALSE),"")</f>
        <v/>
      </c>
      <c r="E237" s="26" t="str">
        <f>IFERROR(VLOOKUP(ACOMPANHAMENTO_06[[#This Row],[MAT]],FUNCIONARIOS[],4,FALSE),"")</f>
        <v/>
      </c>
      <c r="F237" s="8"/>
      <c r="G237" s="7"/>
      <c r="H237" s="28" t="str">
        <f>IFERROR(VLOOKUP(ACOMPANHAMENTO_06[[#This Row],[COD.S]],TABELA_PRODUÇÃO[[COD]:[SERVIÇOS]],3,FALSE),"")</f>
        <v/>
      </c>
      <c r="I237" s="28" t="str">
        <f>IFERROR(VLOOKUP(ACOMPANHAMENTO_06[[#This Row],[COD.S]],TABELA_PRODUÇÃO[[COD]:[UND.]],4,FALSE),"")</f>
        <v/>
      </c>
      <c r="J237" s="8"/>
      <c r="K237" s="58"/>
      <c r="L237" s="9"/>
      <c r="M23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3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3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37" s="6">
        <f>ACOMPANHAMENTO_06[[#This Row],[QUANT]]</f>
        <v>0</v>
      </c>
    </row>
    <row r="238" spans="2:16" s="6" customFormat="1" ht="12.75" x14ac:dyDescent="0.2">
      <c r="B238" s="6" t="str">
        <f>IF(ACOMPANHAMENTO_06[[#This Row],[FUNCIONARIO]]="","",COUNTA($D$8:D238))</f>
        <v/>
      </c>
      <c r="C238" s="3"/>
      <c r="D238" s="26" t="str">
        <f>IFERROR(VLOOKUP(ACOMPANHAMENTO_06[[#This Row],[MAT]],FUNCIONARIOS[],3,FALSE),"")</f>
        <v/>
      </c>
      <c r="E238" s="26" t="str">
        <f>IFERROR(VLOOKUP(ACOMPANHAMENTO_06[[#This Row],[MAT]],FUNCIONARIOS[],4,FALSE),"")</f>
        <v/>
      </c>
      <c r="F238" s="8"/>
      <c r="G238" s="7"/>
      <c r="H238" s="28" t="str">
        <f>IFERROR(VLOOKUP(ACOMPANHAMENTO_06[[#This Row],[COD.S]],TABELA_PRODUÇÃO[[COD]:[SERVIÇOS]],3,FALSE),"")</f>
        <v/>
      </c>
      <c r="I238" s="28" t="str">
        <f>IFERROR(VLOOKUP(ACOMPANHAMENTO_06[[#This Row],[COD.S]],TABELA_PRODUÇÃO[[COD]:[UND.]],4,FALSE),"")</f>
        <v/>
      </c>
      <c r="J238" s="8"/>
      <c r="K238" s="58"/>
      <c r="L238" s="9"/>
      <c r="M23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3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3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38" s="6">
        <f>ACOMPANHAMENTO_06[[#This Row],[QUANT]]</f>
        <v>0</v>
      </c>
    </row>
    <row r="239" spans="2:16" s="6" customFormat="1" ht="12.75" x14ac:dyDescent="0.2">
      <c r="B239" s="6" t="str">
        <f>IF(ACOMPANHAMENTO_06[[#This Row],[FUNCIONARIO]]="","",COUNTA($D$8:D239))</f>
        <v/>
      </c>
      <c r="C239" s="3"/>
      <c r="D239" s="26" t="str">
        <f>IFERROR(VLOOKUP(ACOMPANHAMENTO_06[[#This Row],[MAT]],FUNCIONARIOS[],3,FALSE),"")</f>
        <v/>
      </c>
      <c r="E239" s="26" t="str">
        <f>IFERROR(VLOOKUP(ACOMPANHAMENTO_06[[#This Row],[MAT]],FUNCIONARIOS[],4,FALSE),"")</f>
        <v/>
      </c>
      <c r="F239" s="8"/>
      <c r="G239" s="7"/>
      <c r="H239" s="28" t="str">
        <f>IFERROR(VLOOKUP(ACOMPANHAMENTO_06[[#This Row],[COD.S]],TABELA_PRODUÇÃO[[COD]:[SERVIÇOS]],3,FALSE),"")</f>
        <v/>
      </c>
      <c r="I239" s="28" t="str">
        <f>IFERROR(VLOOKUP(ACOMPANHAMENTO_06[[#This Row],[COD.S]],TABELA_PRODUÇÃO[[COD]:[UND.]],4,FALSE),"")</f>
        <v/>
      </c>
      <c r="J239" s="8"/>
      <c r="K239" s="58"/>
      <c r="L239" s="9"/>
      <c r="M23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3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3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39" s="6">
        <f>ACOMPANHAMENTO_06[[#This Row],[QUANT]]</f>
        <v>0</v>
      </c>
    </row>
    <row r="240" spans="2:16" s="6" customFormat="1" ht="12.75" x14ac:dyDescent="0.2">
      <c r="B240" s="6" t="str">
        <f>IF(ACOMPANHAMENTO_06[[#This Row],[FUNCIONARIO]]="","",COUNTA($D$8:D240))</f>
        <v/>
      </c>
      <c r="C240" s="3"/>
      <c r="D240" s="26" t="str">
        <f>IFERROR(VLOOKUP(ACOMPANHAMENTO_06[[#This Row],[MAT]],FUNCIONARIOS[],3,FALSE),"")</f>
        <v/>
      </c>
      <c r="E240" s="26" t="str">
        <f>IFERROR(VLOOKUP(ACOMPANHAMENTO_06[[#This Row],[MAT]],FUNCIONARIOS[],4,FALSE),"")</f>
        <v/>
      </c>
      <c r="F240" s="8"/>
      <c r="G240" s="7"/>
      <c r="H240" s="28" t="str">
        <f>IFERROR(VLOOKUP(ACOMPANHAMENTO_06[[#This Row],[COD.S]],TABELA_PRODUÇÃO[[COD]:[SERVIÇOS]],3,FALSE),"")</f>
        <v/>
      </c>
      <c r="I240" s="28" t="str">
        <f>IFERROR(VLOOKUP(ACOMPANHAMENTO_06[[#This Row],[COD.S]],TABELA_PRODUÇÃO[[COD]:[UND.]],4,FALSE),"")</f>
        <v/>
      </c>
      <c r="J240" s="8"/>
      <c r="K240" s="58"/>
      <c r="L240" s="9"/>
      <c r="M24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4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4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40" s="6">
        <f>ACOMPANHAMENTO_06[[#This Row],[QUANT]]</f>
        <v>0</v>
      </c>
    </row>
    <row r="241" spans="2:16" s="6" customFormat="1" ht="12.75" x14ac:dyDescent="0.2">
      <c r="B241" s="6" t="str">
        <f>IF(ACOMPANHAMENTO_06[[#This Row],[FUNCIONARIO]]="","",COUNTA($D$8:D241))</f>
        <v/>
      </c>
      <c r="C241" s="3"/>
      <c r="D241" s="26" t="str">
        <f>IFERROR(VLOOKUP(ACOMPANHAMENTO_06[[#This Row],[MAT]],FUNCIONARIOS[],3,FALSE),"")</f>
        <v/>
      </c>
      <c r="E241" s="26" t="str">
        <f>IFERROR(VLOOKUP(ACOMPANHAMENTO_06[[#This Row],[MAT]],FUNCIONARIOS[],4,FALSE),"")</f>
        <v/>
      </c>
      <c r="F241" s="8"/>
      <c r="G241" s="7"/>
      <c r="H241" s="28" t="str">
        <f>IFERROR(VLOOKUP(ACOMPANHAMENTO_06[[#This Row],[COD.S]],TABELA_PRODUÇÃO[[COD]:[SERVIÇOS]],3,FALSE),"")</f>
        <v/>
      </c>
      <c r="I241" s="28" t="str">
        <f>IFERROR(VLOOKUP(ACOMPANHAMENTO_06[[#This Row],[COD.S]],TABELA_PRODUÇÃO[[COD]:[UND.]],4,FALSE),"")</f>
        <v/>
      </c>
      <c r="J241" s="8"/>
      <c r="K241" s="58"/>
      <c r="L241" s="9"/>
      <c r="M24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4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4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41" s="6">
        <f>ACOMPANHAMENTO_06[[#This Row],[QUANT]]</f>
        <v>0</v>
      </c>
    </row>
    <row r="242" spans="2:16" s="6" customFormat="1" ht="12.75" x14ac:dyDescent="0.2">
      <c r="B242" s="6" t="str">
        <f>IF(ACOMPANHAMENTO_06[[#This Row],[FUNCIONARIO]]="","",COUNTA($D$8:D242))</f>
        <v/>
      </c>
      <c r="C242" s="3"/>
      <c r="D242" s="26" t="str">
        <f>IFERROR(VLOOKUP(ACOMPANHAMENTO_06[[#This Row],[MAT]],FUNCIONARIOS[],3,FALSE),"")</f>
        <v/>
      </c>
      <c r="E242" s="26" t="str">
        <f>IFERROR(VLOOKUP(ACOMPANHAMENTO_06[[#This Row],[MAT]],FUNCIONARIOS[],4,FALSE),"")</f>
        <v/>
      </c>
      <c r="F242" s="8"/>
      <c r="G242" s="7"/>
      <c r="H242" s="28" t="str">
        <f>IFERROR(VLOOKUP(ACOMPANHAMENTO_06[[#This Row],[COD.S]],TABELA_PRODUÇÃO[[COD]:[SERVIÇOS]],3,FALSE),"")</f>
        <v/>
      </c>
      <c r="I242" s="28" t="str">
        <f>IFERROR(VLOOKUP(ACOMPANHAMENTO_06[[#This Row],[COD.S]],TABELA_PRODUÇÃO[[COD]:[UND.]],4,FALSE),"")</f>
        <v/>
      </c>
      <c r="J242" s="8"/>
      <c r="K242" s="58"/>
      <c r="L242" s="9"/>
      <c r="M24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4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4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42" s="6">
        <f>ACOMPANHAMENTO_06[[#This Row],[QUANT]]</f>
        <v>0</v>
      </c>
    </row>
    <row r="243" spans="2:16" s="6" customFormat="1" ht="12.75" x14ac:dyDescent="0.2">
      <c r="B243" s="6" t="str">
        <f>IF(ACOMPANHAMENTO_06[[#This Row],[FUNCIONARIO]]="","",COUNTA($D$8:D243))</f>
        <v/>
      </c>
      <c r="C243" s="3"/>
      <c r="D243" s="26" t="str">
        <f>IFERROR(VLOOKUP(ACOMPANHAMENTO_06[[#This Row],[MAT]],FUNCIONARIOS[],3,FALSE),"")</f>
        <v/>
      </c>
      <c r="E243" s="26" t="str">
        <f>IFERROR(VLOOKUP(ACOMPANHAMENTO_06[[#This Row],[MAT]],FUNCIONARIOS[],4,FALSE),"")</f>
        <v/>
      </c>
      <c r="F243" s="8"/>
      <c r="G243" s="7"/>
      <c r="H243" s="28" t="str">
        <f>IFERROR(VLOOKUP(ACOMPANHAMENTO_06[[#This Row],[COD.S]],TABELA_PRODUÇÃO[[COD]:[SERVIÇOS]],3,FALSE),"")</f>
        <v/>
      </c>
      <c r="I243" s="28" t="str">
        <f>IFERROR(VLOOKUP(ACOMPANHAMENTO_06[[#This Row],[COD.S]],TABELA_PRODUÇÃO[[COD]:[UND.]],4,FALSE),"")</f>
        <v/>
      </c>
      <c r="J243" s="8"/>
      <c r="K243" s="58"/>
      <c r="L243" s="9"/>
      <c r="M24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4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4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43" s="6">
        <f>ACOMPANHAMENTO_06[[#This Row],[QUANT]]</f>
        <v>0</v>
      </c>
    </row>
    <row r="244" spans="2:16" s="6" customFormat="1" ht="12.75" x14ac:dyDescent="0.2">
      <c r="B244" s="6" t="str">
        <f>IF(ACOMPANHAMENTO_06[[#This Row],[FUNCIONARIO]]="","",COUNTA($D$8:D244))</f>
        <v/>
      </c>
      <c r="C244" s="3"/>
      <c r="D244" s="26" t="str">
        <f>IFERROR(VLOOKUP(ACOMPANHAMENTO_06[[#This Row],[MAT]],FUNCIONARIOS[],3,FALSE),"")</f>
        <v/>
      </c>
      <c r="E244" s="26" t="str">
        <f>IFERROR(VLOOKUP(ACOMPANHAMENTO_06[[#This Row],[MAT]],FUNCIONARIOS[],4,FALSE),"")</f>
        <v/>
      </c>
      <c r="F244" s="8"/>
      <c r="G244" s="7"/>
      <c r="H244" s="28" t="str">
        <f>IFERROR(VLOOKUP(ACOMPANHAMENTO_06[[#This Row],[COD.S]],TABELA_PRODUÇÃO[[COD]:[SERVIÇOS]],3,FALSE),"")</f>
        <v/>
      </c>
      <c r="I244" s="28" t="str">
        <f>IFERROR(VLOOKUP(ACOMPANHAMENTO_06[[#This Row],[COD.S]],TABELA_PRODUÇÃO[[COD]:[UND.]],4,FALSE),"")</f>
        <v/>
      </c>
      <c r="J244" s="8"/>
      <c r="K244" s="58"/>
      <c r="L244" s="9"/>
      <c r="M24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4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4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44" s="6">
        <f>ACOMPANHAMENTO_06[[#This Row],[QUANT]]</f>
        <v>0</v>
      </c>
    </row>
    <row r="245" spans="2:16" s="6" customFormat="1" ht="12.75" x14ac:dyDescent="0.2">
      <c r="B245" s="6" t="str">
        <f>IF(ACOMPANHAMENTO_06[[#This Row],[FUNCIONARIO]]="","",COUNTA($D$8:D245))</f>
        <v/>
      </c>
      <c r="C245" s="3"/>
      <c r="D245" s="26" t="str">
        <f>IFERROR(VLOOKUP(ACOMPANHAMENTO_06[[#This Row],[MAT]],FUNCIONARIOS[],3,FALSE),"")</f>
        <v/>
      </c>
      <c r="E245" s="26" t="str">
        <f>IFERROR(VLOOKUP(ACOMPANHAMENTO_06[[#This Row],[MAT]],FUNCIONARIOS[],4,FALSE),"")</f>
        <v/>
      </c>
      <c r="F245" s="8"/>
      <c r="G245" s="7"/>
      <c r="H245" s="28" t="str">
        <f>IFERROR(VLOOKUP(ACOMPANHAMENTO_06[[#This Row],[COD.S]],TABELA_PRODUÇÃO[[COD]:[SERVIÇOS]],3,FALSE),"")</f>
        <v/>
      </c>
      <c r="I245" s="28" t="str">
        <f>IFERROR(VLOOKUP(ACOMPANHAMENTO_06[[#This Row],[COD.S]],TABELA_PRODUÇÃO[[COD]:[UND.]],4,FALSE),"")</f>
        <v/>
      </c>
      <c r="J245" s="8"/>
      <c r="K245" s="58"/>
      <c r="L245" s="9"/>
      <c r="M24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4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4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45" s="6">
        <f>ACOMPANHAMENTO_06[[#This Row],[QUANT]]</f>
        <v>0</v>
      </c>
    </row>
    <row r="246" spans="2:16" s="6" customFormat="1" ht="12.75" x14ac:dyDescent="0.2">
      <c r="B246" s="6" t="str">
        <f>IF(ACOMPANHAMENTO_06[[#This Row],[FUNCIONARIO]]="","",COUNTA($D$8:D246))</f>
        <v/>
      </c>
      <c r="C246" s="3"/>
      <c r="D246" s="26" t="str">
        <f>IFERROR(VLOOKUP(ACOMPANHAMENTO_06[[#This Row],[MAT]],FUNCIONARIOS[],3,FALSE),"")</f>
        <v/>
      </c>
      <c r="E246" s="26" t="str">
        <f>IFERROR(VLOOKUP(ACOMPANHAMENTO_06[[#This Row],[MAT]],FUNCIONARIOS[],4,FALSE),"")</f>
        <v/>
      </c>
      <c r="F246" s="8"/>
      <c r="G246" s="7"/>
      <c r="H246" s="28" t="str">
        <f>IFERROR(VLOOKUP(ACOMPANHAMENTO_06[[#This Row],[COD.S]],TABELA_PRODUÇÃO[[COD]:[SERVIÇOS]],3,FALSE),"")</f>
        <v/>
      </c>
      <c r="I246" s="28" t="str">
        <f>IFERROR(VLOOKUP(ACOMPANHAMENTO_06[[#This Row],[COD.S]],TABELA_PRODUÇÃO[[COD]:[UND.]],4,FALSE),"")</f>
        <v/>
      </c>
      <c r="J246" s="8"/>
      <c r="K246" s="58"/>
      <c r="L246" s="9"/>
      <c r="M24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4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4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46" s="6">
        <f>ACOMPANHAMENTO_06[[#This Row],[QUANT]]</f>
        <v>0</v>
      </c>
    </row>
    <row r="247" spans="2:16" s="6" customFormat="1" ht="12.75" x14ac:dyDescent="0.2">
      <c r="B247" s="6" t="str">
        <f>IF(ACOMPANHAMENTO_06[[#This Row],[FUNCIONARIO]]="","",COUNTA($D$8:D247))</f>
        <v/>
      </c>
      <c r="C247" s="3"/>
      <c r="D247" s="26" t="str">
        <f>IFERROR(VLOOKUP(ACOMPANHAMENTO_06[[#This Row],[MAT]],FUNCIONARIOS[],3,FALSE),"")</f>
        <v/>
      </c>
      <c r="E247" s="26" t="str">
        <f>IFERROR(VLOOKUP(ACOMPANHAMENTO_06[[#This Row],[MAT]],FUNCIONARIOS[],4,FALSE),"")</f>
        <v/>
      </c>
      <c r="F247" s="8"/>
      <c r="G247" s="7"/>
      <c r="H247" s="28" t="str">
        <f>IFERROR(VLOOKUP(ACOMPANHAMENTO_06[[#This Row],[COD.S]],TABELA_PRODUÇÃO[[COD]:[SERVIÇOS]],3,FALSE),"")</f>
        <v/>
      </c>
      <c r="I247" s="28" t="str">
        <f>IFERROR(VLOOKUP(ACOMPANHAMENTO_06[[#This Row],[COD.S]],TABELA_PRODUÇÃO[[COD]:[UND.]],4,FALSE),"")</f>
        <v/>
      </c>
      <c r="J247" s="8"/>
      <c r="K247" s="58"/>
      <c r="L247" s="9"/>
      <c r="M24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4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4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47" s="6">
        <f>ACOMPANHAMENTO_06[[#This Row],[QUANT]]</f>
        <v>0</v>
      </c>
    </row>
    <row r="248" spans="2:16" s="6" customFormat="1" ht="12.75" x14ac:dyDescent="0.2">
      <c r="B248" s="6" t="str">
        <f>IF(ACOMPANHAMENTO_06[[#This Row],[FUNCIONARIO]]="","",COUNTA($D$8:D248))</f>
        <v/>
      </c>
      <c r="C248" s="3"/>
      <c r="D248" s="26" t="str">
        <f>IFERROR(VLOOKUP(ACOMPANHAMENTO_06[[#This Row],[MAT]],FUNCIONARIOS[],3,FALSE),"")</f>
        <v/>
      </c>
      <c r="E248" s="26" t="str">
        <f>IFERROR(VLOOKUP(ACOMPANHAMENTO_06[[#This Row],[MAT]],FUNCIONARIOS[],4,FALSE),"")</f>
        <v/>
      </c>
      <c r="F248" s="8"/>
      <c r="G248" s="7"/>
      <c r="H248" s="28" t="str">
        <f>IFERROR(VLOOKUP(ACOMPANHAMENTO_06[[#This Row],[COD.S]],TABELA_PRODUÇÃO[[COD]:[SERVIÇOS]],3,FALSE),"")</f>
        <v/>
      </c>
      <c r="I248" s="28" t="str">
        <f>IFERROR(VLOOKUP(ACOMPANHAMENTO_06[[#This Row],[COD.S]],TABELA_PRODUÇÃO[[COD]:[UND.]],4,FALSE),"")</f>
        <v/>
      </c>
      <c r="J248" s="8"/>
      <c r="K248" s="58"/>
      <c r="L248" s="9"/>
      <c r="M24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4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4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48" s="6">
        <f>ACOMPANHAMENTO_06[[#This Row],[QUANT]]</f>
        <v>0</v>
      </c>
    </row>
    <row r="249" spans="2:16" s="6" customFormat="1" ht="12.75" x14ac:dyDescent="0.2">
      <c r="B249" s="6" t="str">
        <f>IF(ACOMPANHAMENTO_06[[#This Row],[FUNCIONARIO]]="","",COUNTA($D$8:D249))</f>
        <v/>
      </c>
      <c r="C249" s="3"/>
      <c r="D249" s="26" t="str">
        <f>IFERROR(VLOOKUP(ACOMPANHAMENTO_06[[#This Row],[MAT]],FUNCIONARIOS[],3,FALSE),"")</f>
        <v/>
      </c>
      <c r="E249" s="26" t="str">
        <f>IFERROR(VLOOKUP(ACOMPANHAMENTO_06[[#This Row],[MAT]],FUNCIONARIOS[],4,FALSE),"")</f>
        <v/>
      </c>
      <c r="F249" s="8"/>
      <c r="G249" s="7"/>
      <c r="H249" s="28" t="str">
        <f>IFERROR(VLOOKUP(ACOMPANHAMENTO_06[[#This Row],[COD.S]],TABELA_PRODUÇÃO[[COD]:[SERVIÇOS]],3,FALSE),"")</f>
        <v/>
      </c>
      <c r="I249" s="28" t="str">
        <f>IFERROR(VLOOKUP(ACOMPANHAMENTO_06[[#This Row],[COD.S]],TABELA_PRODUÇÃO[[COD]:[UND.]],4,FALSE),"")</f>
        <v/>
      </c>
      <c r="J249" s="8"/>
      <c r="K249" s="58"/>
      <c r="L249" s="9"/>
      <c r="M24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4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4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49" s="6">
        <f>ACOMPANHAMENTO_06[[#This Row],[QUANT]]</f>
        <v>0</v>
      </c>
    </row>
    <row r="250" spans="2:16" s="6" customFormat="1" ht="12.75" x14ac:dyDescent="0.2">
      <c r="B250" s="6" t="str">
        <f>IF(ACOMPANHAMENTO_06[[#This Row],[FUNCIONARIO]]="","",COUNTA($D$8:D250))</f>
        <v/>
      </c>
      <c r="C250" s="3"/>
      <c r="D250" s="26" t="str">
        <f>IFERROR(VLOOKUP(ACOMPANHAMENTO_06[[#This Row],[MAT]],FUNCIONARIOS[],3,FALSE),"")</f>
        <v/>
      </c>
      <c r="E250" s="26" t="str">
        <f>IFERROR(VLOOKUP(ACOMPANHAMENTO_06[[#This Row],[MAT]],FUNCIONARIOS[],4,FALSE),"")</f>
        <v/>
      </c>
      <c r="F250" s="8"/>
      <c r="G250" s="7"/>
      <c r="H250" s="28" t="str">
        <f>IFERROR(VLOOKUP(ACOMPANHAMENTO_06[[#This Row],[COD.S]],TABELA_PRODUÇÃO[[COD]:[SERVIÇOS]],3,FALSE),"")</f>
        <v/>
      </c>
      <c r="I250" s="28" t="str">
        <f>IFERROR(VLOOKUP(ACOMPANHAMENTO_06[[#This Row],[COD.S]],TABELA_PRODUÇÃO[[COD]:[UND.]],4,FALSE),"")</f>
        <v/>
      </c>
      <c r="J250" s="8"/>
      <c r="K250" s="58"/>
      <c r="L250" s="9"/>
      <c r="M25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5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5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50" s="6">
        <f>ACOMPANHAMENTO_06[[#This Row],[QUANT]]</f>
        <v>0</v>
      </c>
    </row>
    <row r="251" spans="2:16" s="6" customFormat="1" ht="12.75" x14ac:dyDescent="0.2">
      <c r="B251" s="6" t="str">
        <f>IF(ACOMPANHAMENTO_06[[#This Row],[FUNCIONARIO]]="","",COUNTA($D$8:D251))</f>
        <v/>
      </c>
      <c r="C251" s="3"/>
      <c r="D251" s="26" t="str">
        <f>IFERROR(VLOOKUP(ACOMPANHAMENTO_06[[#This Row],[MAT]],FUNCIONARIOS[],3,FALSE),"")</f>
        <v/>
      </c>
      <c r="E251" s="26" t="str">
        <f>IFERROR(VLOOKUP(ACOMPANHAMENTO_06[[#This Row],[MAT]],FUNCIONARIOS[],4,FALSE),"")</f>
        <v/>
      </c>
      <c r="F251" s="8"/>
      <c r="G251" s="7"/>
      <c r="H251" s="28" t="str">
        <f>IFERROR(VLOOKUP(ACOMPANHAMENTO_06[[#This Row],[COD.S]],TABELA_PRODUÇÃO[[COD]:[SERVIÇOS]],3,FALSE),"")</f>
        <v/>
      </c>
      <c r="I251" s="28" t="str">
        <f>IFERROR(VLOOKUP(ACOMPANHAMENTO_06[[#This Row],[COD.S]],TABELA_PRODUÇÃO[[COD]:[UND.]],4,FALSE),"")</f>
        <v/>
      </c>
      <c r="J251" s="8"/>
      <c r="K251" s="58"/>
      <c r="L251" s="9"/>
      <c r="M25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5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5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51" s="6">
        <f>ACOMPANHAMENTO_06[[#This Row],[QUANT]]</f>
        <v>0</v>
      </c>
    </row>
    <row r="252" spans="2:16" s="6" customFormat="1" ht="12.75" x14ac:dyDescent="0.2">
      <c r="B252" s="6" t="str">
        <f>IF(ACOMPANHAMENTO_06[[#This Row],[FUNCIONARIO]]="","",COUNTA($D$8:D252))</f>
        <v/>
      </c>
      <c r="C252" s="3"/>
      <c r="D252" s="26" t="str">
        <f>IFERROR(VLOOKUP(ACOMPANHAMENTO_06[[#This Row],[MAT]],FUNCIONARIOS[],3,FALSE),"")</f>
        <v/>
      </c>
      <c r="E252" s="26" t="str">
        <f>IFERROR(VLOOKUP(ACOMPANHAMENTO_06[[#This Row],[MAT]],FUNCIONARIOS[],4,FALSE),"")</f>
        <v/>
      </c>
      <c r="F252" s="8"/>
      <c r="G252" s="7"/>
      <c r="H252" s="28" t="str">
        <f>IFERROR(VLOOKUP(ACOMPANHAMENTO_06[[#This Row],[COD.S]],TABELA_PRODUÇÃO[[COD]:[SERVIÇOS]],3,FALSE),"")</f>
        <v/>
      </c>
      <c r="I252" s="28" t="str">
        <f>IFERROR(VLOOKUP(ACOMPANHAMENTO_06[[#This Row],[COD.S]],TABELA_PRODUÇÃO[[COD]:[UND.]],4,FALSE),"")</f>
        <v/>
      </c>
      <c r="J252" s="8"/>
      <c r="K252" s="58"/>
      <c r="L252" s="9"/>
      <c r="M25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5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5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52" s="6">
        <f>ACOMPANHAMENTO_06[[#This Row],[QUANT]]</f>
        <v>0</v>
      </c>
    </row>
    <row r="253" spans="2:16" s="6" customFormat="1" ht="12.75" x14ac:dyDescent="0.2">
      <c r="B253" s="6" t="str">
        <f>IF(ACOMPANHAMENTO_06[[#This Row],[FUNCIONARIO]]="","",COUNTA($D$8:D253))</f>
        <v/>
      </c>
      <c r="C253" s="3"/>
      <c r="D253" s="26" t="str">
        <f>IFERROR(VLOOKUP(ACOMPANHAMENTO_06[[#This Row],[MAT]],FUNCIONARIOS[],3,FALSE),"")</f>
        <v/>
      </c>
      <c r="E253" s="26" t="str">
        <f>IFERROR(VLOOKUP(ACOMPANHAMENTO_06[[#This Row],[MAT]],FUNCIONARIOS[],4,FALSE),"")</f>
        <v/>
      </c>
      <c r="F253" s="8"/>
      <c r="G253" s="7"/>
      <c r="H253" s="28" t="str">
        <f>IFERROR(VLOOKUP(ACOMPANHAMENTO_06[[#This Row],[COD.S]],TABELA_PRODUÇÃO[[COD]:[SERVIÇOS]],3,FALSE),"")</f>
        <v/>
      </c>
      <c r="I253" s="28" t="str">
        <f>IFERROR(VLOOKUP(ACOMPANHAMENTO_06[[#This Row],[COD.S]],TABELA_PRODUÇÃO[[COD]:[UND.]],4,FALSE),"")</f>
        <v/>
      </c>
      <c r="J253" s="8"/>
      <c r="K253" s="58"/>
      <c r="L253" s="9"/>
      <c r="M25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5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5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53" s="6">
        <f>ACOMPANHAMENTO_06[[#This Row],[QUANT]]</f>
        <v>0</v>
      </c>
    </row>
    <row r="254" spans="2:16" s="6" customFormat="1" ht="12.75" x14ac:dyDescent="0.2">
      <c r="B254" s="6" t="str">
        <f>IF(ACOMPANHAMENTO_06[[#This Row],[FUNCIONARIO]]="","",COUNTA($D$8:D254))</f>
        <v/>
      </c>
      <c r="C254" s="3"/>
      <c r="D254" s="26" t="str">
        <f>IFERROR(VLOOKUP(ACOMPANHAMENTO_06[[#This Row],[MAT]],FUNCIONARIOS[],3,FALSE),"")</f>
        <v/>
      </c>
      <c r="E254" s="26" t="str">
        <f>IFERROR(VLOOKUP(ACOMPANHAMENTO_06[[#This Row],[MAT]],FUNCIONARIOS[],4,FALSE),"")</f>
        <v/>
      </c>
      <c r="F254" s="8"/>
      <c r="G254" s="7"/>
      <c r="H254" s="28" t="str">
        <f>IFERROR(VLOOKUP(ACOMPANHAMENTO_06[[#This Row],[COD.S]],TABELA_PRODUÇÃO[[COD]:[SERVIÇOS]],3,FALSE),"")</f>
        <v/>
      </c>
      <c r="I254" s="28" t="str">
        <f>IFERROR(VLOOKUP(ACOMPANHAMENTO_06[[#This Row],[COD.S]],TABELA_PRODUÇÃO[[COD]:[UND.]],4,FALSE),"")</f>
        <v/>
      </c>
      <c r="J254" s="8"/>
      <c r="K254" s="58"/>
      <c r="L254" s="9"/>
      <c r="M25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5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5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54" s="6">
        <f>ACOMPANHAMENTO_06[[#This Row],[QUANT]]</f>
        <v>0</v>
      </c>
    </row>
    <row r="255" spans="2:16" s="6" customFormat="1" ht="12.75" x14ac:dyDescent="0.2">
      <c r="B255" s="6" t="str">
        <f>IF(ACOMPANHAMENTO_06[[#This Row],[FUNCIONARIO]]="","",COUNTA($D$8:D255))</f>
        <v/>
      </c>
      <c r="C255" s="3"/>
      <c r="D255" s="26" t="str">
        <f>IFERROR(VLOOKUP(ACOMPANHAMENTO_06[[#This Row],[MAT]],FUNCIONARIOS[],3,FALSE),"")</f>
        <v/>
      </c>
      <c r="E255" s="26" t="str">
        <f>IFERROR(VLOOKUP(ACOMPANHAMENTO_06[[#This Row],[MAT]],FUNCIONARIOS[],4,FALSE),"")</f>
        <v/>
      </c>
      <c r="F255" s="8"/>
      <c r="G255" s="7"/>
      <c r="H255" s="28" t="str">
        <f>IFERROR(VLOOKUP(ACOMPANHAMENTO_06[[#This Row],[COD.S]],TABELA_PRODUÇÃO[[COD]:[SERVIÇOS]],3,FALSE),"")</f>
        <v/>
      </c>
      <c r="I255" s="28" t="str">
        <f>IFERROR(VLOOKUP(ACOMPANHAMENTO_06[[#This Row],[COD.S]],TABELA_PRODUÇÃO[[COD]:[UND.]],4,FALSE),"")</f>
        <v/>
      </c>
      <c r="J255" s="8"/>
      <c r="K255" s="58"/>
      <c r="L255" s="9"/>
      <c r="M25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5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5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55" s="6">
        <f>ACOMPANHAMENTO_06[[#This Row],[QUANT]]</f>
        <v>0</v>
      </c>
    </row>
    <row r="256" spans="2:16" s="6" customFormat="1" ht="12.75" x14ac:dyDescent="0.2">
      <c r="B256" s="6" t="str">
        <f>IF(ACOMPANHAMENTO_06[[#This Row],[FUNCIONARIO]]="","",COUNTA($D$8:D256))</f>
        <v/>
      </c>
      <c r="C256" s="3"/>
      <c r="D256" s="26" t="str">
        <f>IFERROR(VLOOKUP(ACOMPANHAMENTO_06[[#This Row],[MAT]],FUNCIONARIOS[],3,FALSE),"")</f>
        <v/>
      </c>
      <c r="E256" s="26" t="str">
        <f>IFERROR(VLOOKUP(ACOMPANHAMENTO_06[[#This Row],[MAT]],FUNCIONARIOS[],4,FALSE),"")</f>
        <v/>
      </c>
      <c r="F256" s="8"/>
      <c r="G256" s="7"/>
      <c r="H256" s="28" t="str">
        <f>IFERROR(VLOOKUP(ACOMPANHAMENTO_06[[#This Row],[COD.S]],TABELA_PRODUÇÃO[[COD]:[SERVIÇOS]],3,FALSE),"")</f>
        <v/>
      </c>
      <c r="I256" s="28" t="str">
        <f>IFERROR(VLOOKUP(ACOMPANHAMENTO_06[[#This Row],[COD.S]],TABELA_PRODUÇÃO[[COD]:[UND.]],4,FALSE),"")</f>
        <v/>
      </c>
      <c r="J256" s="8"/>
      <c r="K256" s="58"/>
      <c r="L256" s="9"/>
      <c r="M25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5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5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56" s="6">
        <f>ACOMPANHAMENTO_06[[#This Row],[QUANT]]</f>
        <v>0</v>
      </c>
    </row>
    <row r="257" spans="2:16" s="6" customFormat="1" ht="12.75" x14ac:dyDescent="0.2">
      <c r="B257" s="6" t="str">
        <f>IF(ACOMPANHAMENTO_06[[#This Row],[FUNCIONARIO]]="","",COUNTA($D$8:D257))</f>
        <v/>
      </c>
      <c r="C257" s="3"/>
      <c r="D257" s="26" t="str">
        <f>IFERROR(VLOOKUP(ACOMPANHAMENTO_06[[#This Row],[MAT]],FUNCIONARIOS[],3,FALSE),"")</f>
        <v/>
      </c>
      <c r="E257" s="26" t="str">
        <f>IFERROR(VLOOKUP(ACOMPANHAMENTO_06[[#This Row],[MAT]],FUNCIONARIOS[],4,FALSE),"")</f>
        <v/>
      </c>
      <c r="F257" s="8"/>
      <c r="G257" s="7"/>
      <c r="H257" s="28" t="str">
        <f>IFERROR(VLOOKUP(ACOMPANHAMENTO_06[[#This Row],[COD.S]],TABELA_PRODUÇÃO[[COD]:[SERVIÇOS]],3,FALSE),"")</f>
        <v/>
      </c>
      <c r="I257" s="28" t="str">
        <f>IFERROR(VLOOKUP(ACOMPANHAMENTO_06[[#This Row],[COD.S]],TABELA_PRODUÇÃO[[COD]:[UND.]],4,FALSE),"")</f>
        <v/>
      </c>
      <c r="J257" s="8"/>
      <c r="K257" s="58"/>
      <c r="L257" s="9"/>
      <c r="M25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5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5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57" s="6">
        <f>ACOMPANHAMENTO_06[[#This Row],[QUANT]]</f>
        <v>0</v>
      </c>
    </row>
    <row r="258" spans="2:16" s="6" customFormat="1" ht="12.75" x14ac:dyDescent="0.2">
      <c r="B258" s="6" t="str">
        <f>IF(ACOMPANHAMENTO_06[[#This Row],[FUNCIONARIO]]="","",COUNTA($D$8:D258))</f>
        <v/>
      </c>
      <c r="C258" s="3"/>
      <c r="D258" s="26" t="str">
        <f>IFERROR(VLOOKUP(ACOMPANHAMENTO_06[[#This Row],[MAT]],FUNCIONARIOS[],3,FALSE),"")</f>
        <v/>
      </c>
      <c r="E258" s="26" t="str">
        <f>IFERROR(VLOOKUP(ACOMPANHAMENTO_06[[#This Row],[MAT]],FUNCIONARIOS[],4,FALSE),"")</f>
        <v/>
      </c>
      <c r="F258" s="8"/>
      <c r="G258" s="7"/>
      <c r="H258" s="28" t="str">
        <f>IFERROR(VLOOKUP(ACOMPANHAMENTO_06[[#This Row],[COD.S]],TABELA_PRODUÇÃO[[COD]:[SERVIÇOS]],3,FALSE),"")</f>
        <v/>
      </c>
      <c r="I258" s="28" t="str">
        <f>IFERROR(VLOOKUP(ACOMPANHAMENTO_06[[#This Row],[COD.S]],TABELA_PRODUÇÃO[[COD]:[UND.]],4,FALSE),"")</f>
        <v/>
      </c>
      <c r="J258" s="8"/>
      <c r="K258" s="58"/>
      <c r="L258" s="9"/>
      <c r="M25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5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5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58" s="6">
        <f>ACOMPANHAMENTO_06[[#This Row],[QUANT]]</f>
        <v>0</v>
      </c>
    </row>
    <row r="259" spans="2:16" s="6" customFormat="1" ht="12.75" x14ac:dyDescent="0.2">
      <c r="B259" s="6" t="str">
        <f>IF(ACOMPANHAMENTO_06[[#This Row],[FUNCIONARIO]]="","",COUNTA($D$8:D259))</f>
        <v/>
      </c>
      <c r="C259" s="3"/>
      <c r="D259" s="26" t="str">
        <f>IFERROR(VLOOKUP(ACOMPANHAMENTO_06[[#This Row],[MAT]],FUNCIONARIOS[],3,FALSE),"")</f>
        <v/>
      </c>
      <c r="E259" s="26" t="str">
        <f>IFERROR(VLOOKUP(ACOMPANHAMENTO_06[[#This Row],[MAT]],FUNCIONARIOS[],4,FALSE),"")</f>
        <v/>
      </c>
      <c r="F259" s="8"/>
      <c r="G259" s="7"/>
      <c r="H259" s="28" t="str">
        <f>IFERROR(VLOOKUP(ACOMPANHAMENTO_06[[#This Row],[COD.S]],TABELA_PRODUÇÃO[[COD]:[SERVIÇOS]],3,FALSE),"")</f>
        <v/>
      </c>
      <c r="I259" s="28" t="str">
        <f>IFERROR(VLOOKUP(ACOMPANHAMENTO_06[[#This Row],[COD.S]],TABELA_PRODUÇÃO[[COD]:[UND.]],4,FALSE),"")</f>
        <v/>
      </c>
      <c r="J259" s="8"/>
      <c r="K259" s="58"/>
      <c r="L259" s="9"/>
      <c r="M25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5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5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59" s="6">
        <f>ACOMPANHAMENTO_06[[#This Row],[QUANT]]</f>
        <v>0</v>
      </c>
    </row>
    <row r="260" spans="2:16" s="6" customFormat="1" ht="12.75" x14ac:dyDescent="0.2">
      <c r="B260" s="6" t="str">
        <f>IF(ACOMPANHAMENTO_06[[#This Row],[FUNCIONARIO]]="","",COUNTA($D$8:D260))</f>
        <v/>
      </c>
      <c r="C260" s="3"/>
      <c r="D260" s="26" t="str">
        <f>IFERROR(VLOOKUP(ACOMPANHAMENTO_06[[#This Row],[MAT]],FUNCIONARIOS[],3,FALSE),"")</f>
        <v/>
      </c>
      <c r="E260" s="26" t="str">
        <f>IFERROR(VLOOKUP(ACOMPANHAMENTO_06[[#This Row],[MAT]],FUNCIONARIOS[],4,FALSE),"")</f>
        <v/>
      </c>
      <c r="F260" s="8"/>
      <c r="G260" s="7"/>
      <c r="H260" s="28" t="str">
        <f>IFERROR(VLOOKUP(ACOMPANHAMENTO_06[[#This Row],[COD.S]],TABELA_PRODUÇÃO[[COD]:[SERVIÇOS]],3,FALSE),"")</f>
        <v/>
      </c>
      <c r="I260" s="28" t="str">
        <f>IFERROR(VLOOKUP(ACOMPANHAMENTO_06[[#This Row],[COD.S]],TABELA_PRODUÇÃO[[COD]:[UND.]],4,FALSE),"")</f>
        <v/>
      </c>
      <c r="J260" s="8"/>
      <c r="K260" s="58"/>
      <c r="L260" s="9"/>
      <c r="M26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6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6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60" s="6">
        <f>ACOMPANHAMENTO_06[[#This Row],[QUANT]]</f>
        <v>0</v>
      </c>
    </row>
    <row r="261" spans="2:16" s="6" customFormat="1" ht="12.75" x14ac:dyDescent="0.2">
      <c r="B261" s="6" t="str">
        <f>IF(ACOMPANHAMENTO_06[[#This Row],[FUNCIONARIO]]="","",COUNTA($D$8:D261))</f>
        <v/>
      </c>
      <c r="C261" s="3"/>
      <c r="D261" s="26" t="str">
        <f>IFERROR(VLOOKUP(ACOMPANHAMENTO_06[[#This Row],[MAT]],FUNCIONARIOS[],3,FALSE),"")</f>
        <v/>
      </c>
      <c r="E261" s="26" t="str">
        <f>IFERROR(VLOOKUP(ACOMPANHAMENTO_06[[#This Row],[MAT]],FUNCIONARIOS[],4,FALSE),"")</f>
        <v/>
      </c>
      <c r="F261" s="8"/>
      <c r="G261" s="7"/>
      <c r="H261" s="28" t="str">
        <f>IFERROR(VLOOKUP(ACOMPANHAMENTO_06[[#This Row],[COD.S]],TABELA_PRODUÇÃO[[COD]:[SERVIÇOS]],3,FALSE),"")</f>
        <v/>
      </c>
      <c r="I261" s="28" t="str">
        <f>IFERROR(VLOOKUP(ACOMPANHAMENTO_06[[#This Row],[COD.S]],TABELA_PRODUÇÃO[[COD]:[UND.]],4,FALSE),"")</f>
        <v/>
      </c>
      <c r="J261" s="8"/>
      <c r="K261" s="58"/>
      <c r="L261" s="9"/>
      <c r="M26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6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6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61" s="6">
        <f>ACOMPANHAMENTO_06[[#This Row],[QUANT]]</f>
        <v>0</v>
      </c>
    </row>
    <row r="262" spans="2:16" s="6" customFormat="1" ht="12.75" x14ac:dyDescent="0.2">
      <c r="B262" s="6" t="str">
        <f>IF(ACOMPANHAMENTO_06[[#This Row],[FUNCIONARIO]]="","",COUNTA($D$8:D262))</f>
        <v/>
      </c>
      <c r="C262" s="3"/>
      <c r="D262" s="26" t="str">
        <f>IFERROR(VLOOKUP(ACOMPANHAMENTO_06[[#This Row],[MAT]],FUNCIONARIOS[],3,FALSE),"")</f>
        <v/>
      </c>
      <c r="E262" s="26" t="str">
        <f>IFERROR(VLOOKUP(ACOMPANHAMENTO_06[[#This Row],[MAT]],FUNCIONARIOS[],4,FALSE),"")</f>
        <v/>
      </c>
      <c r="F262" s="8"/>
      <c r="G262" s="7"/>
      <c r="H262" s="28" t="str">
        <f>IFERROR(VLOOKUP(ACOMPANHAMENTO_06[[#This Row],[COD.S]],TABELA_PRODUÇÃO[[COD]:[SERVIÇOS]],3,FALSE),"")</f>
        <v/>
      </c>
      <c r="I262" s="28" t="str">
        <f>IFERROR(VLOOKUP(ACOMPANHAMENTO_06[[#This Row],[COD.S]],TABELA_PRODUÇÃO[[COD]:[UND.]],4,FALSE),"")</f>
        <v/>
      </c>
      <c r="J262" s="8"/>
      <c r="K262" s="58"/>
      <c r="L262" s="9"/>
      <c r="M26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6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6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62" s="6">
        <f>ACOMPANHAMENTO_06[[#This Row],[QUANT]]</f>
        <v>0</v>
      </c>
    </row>
    <row r="263" spans="2:16" s="6" customFormat="1" ht="12.75" x14ac:dyDescent="0.2">
      <c r="B263" s="6" t="str">
        <f>IF(ACOMPANHAMENTO_06[[#This Row],[FUNCIONARIO]]="","",COUNTA($D$8:D263))</f>
        <v/>
      </c>
      <c r="C263" s="3"/>
      <c r="D263" s="26" t="str">
        <f>IFERROR(VLOOKUP(ACOMPANHAMENTO_06[[#This Row],[MAT]],FUNCIONARIOS[],3,FALSE),"")</f>
        <v/>
      </c>
      <c r="E263" s="26" t="str">
        <f>IFERROR(VLOOKUP(ACOMPANHAMENTO_06[[#This Row],[MAT]],FUNCIONARIOS[],4,FALSE),"")</f>
        <v/>
      </c>
      <c r="F263" s="8"/>
      <c r="G263" s="7"/>
      <c r="H263" s="28" t="str">
        <f>IFERROR(VLOOKUP(ACOMPANHAMENTO_06[[#This Row],[COD.S]],TABELA_PRODUÇÃO[[COD]:[SERVIÇOS]],3,FALSE),"")</f>
        <v/>
      </c>
      <c r="I263" s="28" t="str">
        <f>IFERROR(VLOOKUP(ACOMPANHAMENTO_06[[#This Row],[COD.S]],TABELA_PRODUÇÃO[[COD]:[UND.]],4,FALSE),"")</f>
        <v/>
      </c>
      <c r="J263" s="8"/>
      <c r="K263" s="58"/>
      <c r="L263" s="9"/>
      <c r="M26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6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6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63" s="6">
        <f>ACOMPANHAMENTO_06[[#This Row],[QUANT]]</f>
        <v>0</v>
      </c>
    </row>
    <row r="264" spans="2:16" s="6" customFormat="1" ht="12.75" x14ac:dyDescent="0.2">
      <c r="B264" s="6" t="str">
        <f>IF(ACOMPANHAMENTO_06[[#This Row],[FUNCIONARIO]]="","",COUNTA($D$8:D264))</f>
        <v/>
      </c>
      <c r="C264" s="3"/>
      <c r="D264" s="26" t="str">
        <f>IFERROR(VLOOKUP(ACOMPANHAMENTO_06[[#This Row],[MAT]],FUNCIONARIOS[],3,FALSE),"")</f>
        <v/>
      </c>
      <c r="E264" s="26" t="str">
        <f>IFERROR(VLOOKUP(ACOMPANHAMENTO_06[[#This Row],[MAT]],FUNCIONARIOS[],4,FALSE),"")</f>
        <v/>
      </c>
      <c r="F264" s="8"/>
      <c r="G264" s="7"/>
      <c r="H264" s="28" t="str">
        <f>IFERROR(VLOOKUP(ACOMPANHAMENTO_06[[#This Row],[COD.S]],TABELA_PRODUÇÃO[[COD]:[SERVIÇOS]],3,FALSE),"")</f>
        <v/>
      </c>
      <c r="I264" s="28" t="str">
        <f>IFERROR(VLOOKUP(ACOMPANHAMENTO_06[[#This Row],[COD.S]],TABELA_PRODUÇÃO[[COD]:[UND.]],4,FALSE),"")</f>
        <v/>
      </c>
      <c r="J264" s="8"/>
      <c r="K264" s="58"/>
      <c r="L264" s="9"/>
      <c r="M26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6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6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64" s="6">
        <f>ACOMPANHAMENTO_06[[#This Row],[QUANT]]</f>
        <v>0</v>
      </c>
    </row>
    <row r="265" spans="2:16" s="6" customFormat="1" ht="12.75" x14ac:dyDescent="0.2">
      <c r="B265" s="6" t="str">
        <f>IF(ACOMPANHAMENTO_06[[#This Row],[FUNCIONARIO]]="","",COUNTA($D$8:D265))</f>
        <v/>
      </c>
      <c r="C265" s="3"/>
      <c r="D265" s="26" t="str">
        <f>IFERROR(VLOOKUP(ACOMPANHAMENTO_06[[#This Row],[MAT]],FUNCIONARIOS[],3,FALSE),"")</f>
        <v/>
      </c>
      <c r="E265" s="26" t="str">
        <f>IFERROR(VLOOKUP(ACOMPANHAMENTO_06[[#This Row],[MAT]],FUNCIONARIOS[],4,FALSE),"")</f>
        <v/>
      </c>
      <c r="F265" s="8"/>
      <c r="G265" s="7"/>
      <c r="H265" s="28" t="str">
        <f>IFERROR(VLOOKUP(ACOMPANHAMENTO_06[[#This Row],[COD.S]],TABELA_PRODUÇÃO[[COD]:[SERVIÇOS]],3,FALSE),"")</f>
        <v/>
      </c>
      <c r="I265" s="28" t="str">
        <f>IFERROR(VLOOKUP(ACOMPANHAMENTO_06[[#This Row],[COD.S]],TABELA_PRODUÇÃO[[COD]:[UND.]],4,FALSE),"")</f>
        <v/>
      </c>
      <c r="J265" s="8"/>
      <c r="K265" s="58"/>
      <c r="L265" s="9"/>
      <c r="M26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6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6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65" s="6">
        <f>ACOMPANHAMENTO_06[[#This Row],[QUANT]]</f>
        <v>0</v>
      </c>
    </row>
    <row r="266" spans="2:16" s="6" customFormat="1" ht="12.75" x14ac:dyDescent="0.2">
      <c r="B266" s="6" t="str">
        <f>IF(ACOMPANHAMENTO_06[[#This Row],[FUNCIONARIO]]="","",COUNTA($D$8:D266))</f>
        <v/>
      </c>
      <c r="C266" s="3"/>
      <c r="D266" s="26" t="str">
        <f>IFERROR(VLOOKUP(ACOMPANHAMENTO_06[[#This Row],[MAT]],FUNCIONARIOS[],3,FALSE),"")</f>
        <v/>
      </c>
      <c r="E266" s="26" t="str">
        <f>IFERROR(VLOOKUP(ACOMPANHAMENTO_06[[#This Row],[MAT]],FUNCIONARIOS[],4,FALSE),"")</f>
        <v/>
      </c>
      <c r="F266" s="8"/>
      <c r="G266" s="7"/>
      <c r="H266" s="28" t="str">
        <f>IFERROR(VLOOKUP(ACOMPANHAMENTO_06[[#This Row],[COD.S]],TABELA_PRODUÇÃO[[COD]:[SERVIÇOS]],3,FALSE),"")</f>
        <v/>
      </c>
      <c r="I266" s="28" t="str">
        <f>IFERROR(VLOOKUP(ACOMPANHAMENTO_06[[#This Row],[COD.S]],TABELA_PRODUÇÃO[[COD]:[UND.]],4,FALSE),"")</f>
        <v/>
      </c>
      <c r="J266" s="8"/>
      <c r="K266" s="58"/>
      <c r="L266" s="9"/>
      <c r="M26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6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6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66" s="6">
        <f>ACOMPANHAMENTO_06[[#This Row],[QUANT]]</f>
        <v>0</v>
      </c>
    </row>
    <row r="267" spans="2:16" s="6" customFormat="1" ht="12.75" x14ac:dyDescent="0.2">
      <c r="B267" s="6" t="str">
        <f>IF(ACOMPANHAMENTO_06[[#This Row],[FUNCIONARIO]]="","",COUNTA($D$8:D267))</f>
        <v/>
      </c>
      <c r="C267" s="3"/>
      <c r="D267" s="26" t="str">
        <f>IFERROR(VLOOKUP(ACOMPANHAMENTO_06[[#This Row],[MAT]],FUNCIONARIOS[],3,FALSE),"")</f>
        <v/>
      </c>
      <c r="E267" s="26" t="str">
        <f>IFERROR(VLOOKUP(ACOMPANHAMENTO_06[[#This Row],[MAT]],FUNCIONARIOS[],4,FALSE),"")</f>
        <v/>
      </c>
      <c r="F267" s="8"/>
      <c r="G267" s="7"/>
      <c r="H267" s="28" t="str">
        <f>IFERROR(VLOOKUP(ACOMPANHAMENTO_06[[#This Row],[COD.S]],TABELA_PRODUÇÃO[[COD]:[SERVIÇOS]],3,FALSE),"")</f>
        <v/>
      </c>
      <c r="I267" s="28" t="str">
        <f>IFERROR(VLOOKUP(ACOMPANHAMENTO_06[[#This Row],[COD.S]],TABELA_PRODUÇÃO[[COD]:[UND.]],4,FALSE),"")</f>
        <v/>
      </c>
      <c r="J267" s="8"/>
      <c r="K267" s="58"/>
      <c r="L267" s="9"/>
      <c r="M26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6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6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67" s="6">
        <f>ACOMPANHAMENTO_06[[#This Row],[QUANT]]</f>
        <v>0</v>
      </c>
    </row>
    <row r="268" spans="2:16" s="6" customFormat="1" ht="12.75" x14ac:dyDescent="0.2">
      <c r="B268" s="6" t="str">
        <f>IF(ACOMPANHAMENTO_06[[#This Row],[FUNCIONARIO]]="","",COUNTA($D$8:D268))</f>
        <v/>
      </c>
      <c r="C268" s="3"/>
      <c r="D268" s="26" t="str">
        <f>IFERROR(VLOOKUP(ACOMPANHAMENTO_06[[#This Row],[MAT]],FUNCIONARIOS[],3,FALSE),"")</f>
        <v/>
      </c>
      <c r="E268" s="26" t="str">
        <f>IFERROR(VLOOKUP(ACOMPANHAMENTO_06[[#This Row],[MAT]],FUNCIONARIOS[],4,FALSE),"")</f>
        <v/>
      </c>
      <c r="F268" s="8"/>
      <c r="G268" s="7"/>
      <c r="H268" s="28" t="str">
        <f>IFERROR(VLOOKUP(ACOMPANHAMENTO_06[[#This Row],[COD.S]],TABELA_PRODUÇÃO[[COD]:[SERVIÇOS]],3,FALSE),"")</f>
        <v/>
      </c>
      <c r="I268" s="28" t="str">
        <f>IFERROR(VLOOKUP(ACOMPANHAMENTO_06[[#This Row],[COD.S]],TABELA_PRODUÇÃO[[COD]:[UND.]],4,FALSE),"")</f>
        <v/>
      </c>
      <c r="J268" s="8"/>
      <c r="K268" s="58"/>
      <c r="L268" s="9"/>
      <c r="M26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6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6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68" s="6">
        <f>ACOMPANHAMENTO_06[[#This Row],[QUANT]]</f>
        <v>0</v>
      </c>
    </row>
    <row r="269" spans="2:16" s="6" customFormat="1" ht="12.75" x14ac:dyDescent="0.2">
      <c r="B269" s="6" t="str">
        <f>IF(ACOMPANHAMENTO_06[[#This Row],[FUNCIONARIO]]="","",COUNTA($D$8:D269))</f>
        <v/>
      </c>
      <c r="C269" s="3"/>
      <c r="D269" s="26" t="str">
        <f>IFERROR(VLOOKUP(ACOMPANHAMENTO_06[[#This Row],[MAT]],FUNCIONARIOS[],3,FALSE),"")</f>
        <v/>
      </c>
      <c r="E269" s="26" t="str">
        <f>IFERROR(VLOOKUP(ACOMPANHAMENTO_06[[#This Row],[MAT]],FUNCIONARIOS[],4,FALSE),"")</f>
        <v/>
      </c>
      <c r="F269" s="8"/>
      <c r="G269" s="7"/>
      <c r="H269" s="28" t="str">
        <f>IFERROR(VLOOKUP(ACOMPANHAMENTO_06[[#This Row],[COD.S]],TABELA_PRODUÇÃO[[COD]:[SERVIÇOS]],3,FALSE),"")</f>
        <v/>
      </c>
      <c r="I269" s="28" t="str">
        <f>IFERROR(VLOOKUP(ACOMPANHAMENTO_06[[#This Row],[COD.S]],TABELA_PRODUÇÃO[[COD]:[UND.]],4,FALSE),"")</f>
        <v/>
      </c>
      <c r="J269" s="8"/>
      <c r="K269" s="58"/>
      <c r="L269" s="9"/>
      <c r="M26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6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6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69" s="6">
        <f>ACOMPANHAMENTO_06[[#This Row],[QUANT]]</f>
        <v>0</v>
      </c>
    </row>
    <row r="270" spans="2:16" s="6" customFormat="1" ht="12.75" x14ac:dyDescent="0.2">
      <c r="B270" s="6" t="str">
        <f>IF(ACOMPANHAMENTO_06[[#This Row],[FUNCIONARIO]]="","",COUNTA($D$8:D270))</f>
        <v/>
      </c>
      <c r="C270" s="3"/>
      <c r="D270" s="26" t="str">
        <f>IFERROR(VLOOKUP(ACOMPANHAMENTO_06[[#This Row],[MAT]],FUNCIONARIOS[],3,FALSE),"")</f>
        <v/>
      </c>
      <c r="E270" s="26" t="str">
        <f>IFERROR(VLOOKUP(ACOMPANHAMENTO_06[[#This Row],[MAT]],FUNCIONARIOS[],4,FALSE),"")</f>
        <v/>
      </c>
      <c r="F270" s="8"/>
      <c r="G270" s="7"/>
      <c r="H270" s="28" t="str">
        <f>IFERROR(VLOOKUP(ACOMPANHAMENTO_06[[#This Row],[COD.S]],TABELA_PRODUÇÃO[[COD]:[SERVIÇOS]],3,FALSE),"")</f>
        <v/>
      </c>
      <c r="I270" s="28" t="str">
        <f>IFERROR(VLOOKUP(ACOMPANHAMENTO_06[[#This Row],[COD.S]],TABELA_PRODUÇÃO[[COD]:[UND.]],4,FALSE),"")</f>
        <v/>
      </c>
      <c r="J270" s="8"/>
      <c r="K270" s="58"/>
      <c r="L270" s="9"/>
      <c r="M27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7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7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70" s="6">
        <f>ACOMPANHAMENTO_06[[#This Row],[QUANT]]</f>
        <v>0</v>
      </c>
    </row>
    <row r="271" spans="2:16" s="6" customFormat="1" ht="12.75" x14ac:dyDescent="0.2">
      <c r="B271" s="6" t="str">
        <f>IF(ACOMPANHAMENTO_06[[#This Row],[FUNCIONARIO]]="","",COUNTA($D$8:D271))</f>
        <v/>
      </c>
      <c r="C271" s="3"/>
      <c r="D271" s="26" t="str">
        <f>IFERROR(VLOOKUP(ACOMPANHAMENTO_06[[#This Row],[MAT]],FUNCIONARIOS[],3,FALSE),"")</f>
        <v/>
      </c>
      <c r="E271" s="26" t="str">
        <f>IFERROR(VLOOKUP(ACOMPANHAMENTO_06[[#This Row],[MAT]],FUNCIONARIOS[],4,FALSE),"")</f>
        <v/>
      </c>
      <c r="F271" s="8"/>
      <c r="G271" s="7"/>
      <c r="H271" s="28" t="str">
        <f>IFERROR(VLOOKUP(ACOMPANHAMENTO_06[[#This Row],[COD.S]],TABELA_PRODUÇÃO[[COD]:[SERVIÇOS]],3,FALSE),"")</f>
        <v/>
      </c>
      <c r="I271" s="28" t="str">
        <f>IFERROR(VLOOKUP(ACOMPANHAMENTO_06[[#This Row],[COD.S]],TABELA_PRODUÇÃO[[COD]:[UND.]],4,FALSE),"")</f>
        <v/>
      </c>
      <c r="J271" s="8"/>
      <c r="K271" s="58"/>
      <c r="L271" s="9"/>
      <c r="M27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7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7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71" s="6">
        <f>ACOMPANHAMENTO_06[[#This Row],[QUANT]]</f>
        <v>0</v>
      </c>
    </row>
    <row r="272" spans="2:16" s="6" customFormat="1" ht="12.75" x14ac:dyDescent="0.2">
      <c r="B272" s="6" t="str">
        <f>IF(ACOMPANHAMENTO_06[[#This Row],[FUNCIONARIO]]="","",COUNTA($D$8:D272))</f>
        <v/>
      </c>
      <c r="C272" s="3"/>
      <c r="D272" s="26" t="str">
        <f>IFERROR(VLOOKUP(ACOMPANHAMENTO_06[[#This Row],[MAT]],FUNCIONARIOS[],3,FALSE),"")</f>
        <v/>
      </c>
      <c r="E272" s="26" t="str">
        <f>IFERROR(VLOOKUP(ACOMPANHAMENTO_06[[#This Row],[MAT]],FUNCIONARIOS[],4,FALSE),"")</f>
        <v/>
      </c>
      <c r="F272" s="8"/>
      <c r="G272" s="7"/>
      <c r="H272" s="28" t="str">
        <f>IFERROR(VLOOKUP(ACOMPANHAMENTO_06[[#This Row],[COD.S]],TABELA_PRODUÇÃO[[COD]:[SERVIÇOS]],3,FALSE),"")</f>
        <v/>
      </c>
      <c r="I272" s="28" t="str">
        <f>IFERROR(VLOOKUP(ACOMPANHAMENTO_06[[#This Row],[COD.S]],TABELA_PRODUÇÃO[[COD]:[UND.]],4,FALSE),"")</f>
        <v/>
      </c>
      <c r="J272" s="8"/>
      <c r="K272" s="58"/>
      <c r="L272" s="9"/>
      <c r="M27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7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7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72" s="6">
        <f>ACOMPANHAMENTO_06[[#This Row],[QUANT]]</f>
        <v>0</v>
      </c>
    </row>
    <row r="273" spans="2:16" s="6" customFormat="1" ht="12.75" x14ac:dyDescent="0.2">
      <c r="B273" s="6" t="str">
        <f>IF(ACOMPANHAMENTO_06[[#This Row],[FUNCIONARIO]]="","",COUNTA($D$8:D273))</f>
        <v/>
      </c>
      <c r="C273" s="3"/>
      <c r="D273" s="26" t="str">
        <f>IFERROR(VLOOKUP(ACOMPANHAMENTO_06[[#This Row],[MAT]],FUNCIONARIOS[],3,FALSE),"")</f>
        <v/>
      </c>
      <c r="E273" s="26" t="str">
        <f>IFERROR(VLOOKUP(ACOMPANHAMENTO_06[[#This Row],[MAT]],FUNCIONARIOS[],4,FALSE),"")</f>
        <v/>
      </c>
      <c r="F273" s="8"/>
      <c r="G273" s="7"/>
      <c r="H273" s="28" t="str">
        <f>IFERROR(VLOOKUP(ACOMPANHAMENTO_06[[#This Row],[COD.S]],TABELA_PRODUÇÃO[[COD]:[SERVIÇOS]],3,FALSE),"")</f>
        <v/>
      </c>
      <c r="I273" s="28" t="str">
        <f>IFERROR(VLOOKUP(ACOMPANHAMENTO_06[[#This Row],[COD.S]],TABELA_PRODUÇÃO[[COD]:[UND.]],4,FALSE),"")</f>
        <v/>
      </c>
      <c r="J273" s="8"/>
      <c r="K273" s="58"/>
      <c r="L273" s="9"/>
      <c r="M27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7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7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73" s="6">
        <f>ACOMPANHAMENTO_06[[#This Row],[QUANT]]</f>
        <v>0</v>
      </c>
    </row>
    <row r="274" spans="2:16" s="6" customFormat="1" ht="12.75" x14ac:dyDescent="0.2">
      <c r="B274" s="6" t="str">
        <f>IF(ACOMPANHAMENTO_06[[#This Row],[FUNCIONARIO]]="","",COUNTA($D$8:D274))</f>
        <v/>
      </c>
      <c r="C274" s="3"/>
      <c r="D274" s="26" t="str">
        <f>IFERROR(VLOOKUP(ACOMPANHAMENTO_06[[#This Row],[MAT]],FUNCIONARIOS[],3,FALSE),"")</f>
        <v/>
      </c>
      <c r="E274" s="26" t="str">
        <f>IFERROR(VLOOKUP(ACOMPANHAMENTO_06[[#This Row],[MAT]],FUNCIONARIOS[],4,FALSE),"")</f>
        <v/>
      </c>
      <c r="F274" s="8"/>
      <c r="G274" s="7"/>
      <c r="H274" s="28" t="str">
        <f>IFERROR(VLOOKUP(ACOMPANHAMENTO_06[[#This Row],[COD.S]],TABELA_PRODUÇÃO[[COD]:[SERVIÇOS]],3,FALSE),"")</f>
        <v/>
      </c>
      <c r="I274" s="28" t="str">
        <f>IFERROR(VLOOKUP(ACOMPANHAMENTO_06[[#This Row],[COD.S]],TABELA_PRODUÇÃO[[COD]:[UND.]],4,FALSE),"")</f>
        <v/>
      </c>
      <c r="J274" s="8"/>
      <c r="K274" s="58"/>
      <c r="L274" s="9"/>
      <c r="M27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7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7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74" s="6">
        <f>ACOMPANHAMENTO_06[[#This Row],[QUANT]]</f>
        <v>0</v>
      </c>
    </row>
    <row r="275" spans="2:16" s="6" customFormat="1" ht="12.75" x14ac:dyDescent="0.2">
      <c r="B275" s="6" t="str">
        <f>IF(ACOMPANHAMENTO_06[[#This Row],[FUNCIONARIO]]="","",COUNTA($D$8:D275))</f>
        <v/>
      </c>
      <c r="C275" s="3"/>
      <c r="D275" s="26" t="str">
        <f>IFERROR(VLOOKUP(ACOMPANHAMENTO_06[[#This Row],[MAT]],FUNCIONARIOS[],3,FALSE),"")</f>
        <v/>
      </c>
      <c r="E275" s="26" t="str">
        <f>IFERROR(VLOOKUP(ACOMPANHAMENTO_06[[#This Row],[MAT]],FUNCIONARIOS[],4,FALSE),"")</f>
        <v/>
      </c>
      <c r="F275" s="8"/>
      <c r="G275" s="7"/>
      <c r="H275" s="28" t="str">
        <f>IFERROR(VLOOKUP(ACOMPANHAMENTO_06[[#This Row],[COD.S]],TABELA_PRODUÇÃO[[COD]:[SERVIÇOS]],3,FALSE),"")</f>
        <v/>
      </c>
      <c r="I275" s="28" t="str">
        <f>IFERROR(VLOOKUP(ACOMPANHAMENTO_06[[#This Row],[COD.S]],TABELA_PRODUÇÃO[[COD]:[UND.]],4,FALSE),"")</f>
        <v/>
      </c>
      <c r="J275" s="8"/>
      <c r="K275" s="58"/>
      <c r="L275" s="9"/>
      <c r="M27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7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7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75" s="6">
        <f>ACOMPANHAMENTO_06[[#This Row],[QUANT]]</f>
        <v>0</v>
      </c>
    </row>
    <row r="276" spans="2:16" s="6" customFormat="1" ht="12.75" x14ac:dyDescent="0.2">
      <c r="B276" s="6" t="str">
        <f>IF(ACOMPANHAMENTO_06[[#This Row],[FUNCIONARIO]]="","",COUNTA($D$8:D276))</f>
        <v/>
      </c>
      <c r="C276" s="3"/>
      <c r="D276" s="26" t="str">
        <f>IFERROR(VLOOKUP(ACOMPANHAMENTO_06[[#This Row],[MAT]],FUNCIONARIOS[],3,FALSE),"")</f>
        <v/>
      </c>
      <c r="E276" s="26" t="str">
        <f>IFERROR(VLOOKUP(ACOMPANHAMENTO_06[[#This Row],[MAT]],FUNCIONARIOS[],4,FALSE),"")</f>
        <v/>
      </c>
      <c r="F276" s="8"/>
      <c r="G276" s="7"/>
      <c r="H276" s="28" t="str">
        <f>IFERROR(VLOOKUP(ACOMPANHAMENTO_06[[#This Row],[COD.S]],TABELA_PRODUÇÃO[[COD]:[SERVIÇOS]],3,FALSE),"")</f>
        <v/>
      </c>
      <c r="I276" s="28" t="str">
        <f>IFERROR(VLOOKUP(ACOMPANHAMENTO_06[[#This Row],[COD.S]],TABELA_PRODUÇÃO[[COD]:[UND.]],4,FALSE),"")</f>
        <v/>
      </c>
      <c r="J276" s="8"/>
      <c r="K276" s="58"/>
      <c r="L276" s="9"/>
      <c r="M27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7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7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76" s="6">
        <f>ACOMPANHAMENTO_06[[#This Row],[QUANT]]</f>
        <v>0</v>
      </c>
    </row>
    <row r="277" spans="2:16" s="6" customFormat="1" ht="12.75" x14ac:dyDescent="0.2">
      <c r="B277" s="6" t="str">
        <f>IF(ACOMPANHAMENTO_06[[#This Row],[FUNCIONARIO]]="","",COUNTA($D$8:D277))</f>
        <v/>
      </c>
      <c r="C277" s="3"/>
      <c r="D277" s="26" t="str">
        <f>IFERROR(VLOOKUP(ACOMPANHAMENTO_06[[#This Row],[MAT]],FUNCIONARIOS[],3,FALSE),"")</f>
        <v/>
      </c>
      <c r="E277" s="26" t="str">
        <f>IFERROR(VLOOKUP(ACOMPANHAMENTO_06[[#This Row],[MAT]],FUNCIONARIOS[],4,FALSE),"")</f>
        <v/>
      </c>
      <c r="F277" s="8"/>
      <c r="G277" s="7"/>
      <c r="H277" s="28" t="str">
        <f>IFERROR(VLOOKUP(ACOMPANHAMENTO_06[[#This Row],[COD.S]],TABELA_PRODUÇÃO[[COD]:[SERVIÇOS]],3,FALSE),"")</f>
        <v/>
      </c>
      <c r="I277" s="28" t="str">
        <f>IFERROR(VLOOKUP(ACOMPANHAMENTO_06[[#This Row],[COD.S]],TABELA_PRODUÇÃO[[COD]:[UND.]],4,FALSE),"")</f>
        <v/>
      </c>
      <c r="J277" s="8"/>
      <c r="K277" s="58"/>
      <c r="L277" s="9"/>
      <c r="M27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7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7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77" s="6">
        <f>ACOMPANHAMENTO_06[[#This Row],[QUANT]]</f>
        <v>0</v>
      </c>
    </row>
    <row r="278" spans="2:16" s="6" customFormat="1" ht="12.75" x14ac:dyDescent="0.2">
      <c r="B278" s="6" t="str">
        <f>IF(ACOMPANHAMENTO_06[[#This Row],[FUNCIONARIO]]="","",COUNTA($D$8:D278))</f>
        <v/>
      </c>
      <c r="C278" s="3"/>
      <c r="D278" s="26" t="str">
        <f>IFERROR(VLOOKUP(ACOMPANHAMENTO_06[[#This Row],[MAT]],FUNCIONARIOS[],3,FALSE),"")</f>
        <v/>
      </c>
      <c r="E278" s="26" t="str">
        <f>IFERROR(VLOOKUP(ACOMPANHAMENTO_06[[#This Row],[MAT]],FUNCIONARIOS[],4,FALSE),"")</f>
        <v/>
      </c>
      <c r="F278" s="8"/>
      <c r="G278" s="7"/>
      <c r="H278" s="28" t="str">
        <f>IFERROR(VLOOKUP(ACOMPANHAMENTO_06[[#This Row],[COD.S]],TABELA_PRODUÇÃO[[COD]:[SERVIÇOS]],3,FALSE),"")</f>
        <v/>
      </c>
      <c r="I278" s="28" t="str">
        <f>IFERROR(VLOOKUP(ACOMPANHAMENTO_06[[#This Row],[COD.S]],TABELA_PRODUÇÃO[[COD]:[UND.]],4,FALSE),"")</f>
        <v/>
      </c>
      <c r="J278" s="8"/>
      <c r="K278" s="58"/>
      <c r="L278" s="9"/>
      <c r="M27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7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7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78" s="6">
        <f>ACOMPANHAMENTO_06[[#This Row],[QUANT]]</f>
        <v>0</v>
      </c>
    </row>
    <row r="279" spans="2:16" s="6" customFormat="1" ht="12.75" x14ac:dyDescent="0.2">
      <c r="B279" s="6" t="str">
        <f>IF(ACOMPANHAMENTO_06[[#This Row],[FUNCIONARIO]]="","",COUNTA($D$8:D279))</f>
        <v/>
      </c>
      <c r="C279" s="3"/>
      <c r="D279" s="26" t="str">
        <f>IFERROR(VLOOKUP(ACOMPANHAMENTO_06[[#This Row],[MAT]],FUNCIONARIOS[],3,FALSE),"")</f>
        <v/>
      </c>
      <c r="E279" s="26" t="str">
        <f>IFERROR(VLOOKUP(ACOMPANHAMENTO_06[[#This Row],[MAT]],FUNCIONARIOS[],4,FALSE),"")</f>
        <v/>
      </c>
      <c r="F279" s="8"/>
      <c r="G279" s="7"/>
      <c r="H279" s="28" t="str">
        <f>IFERROR(VLOOKUP(ACOMPANHAMENTO_06[[#This Row],[COD.S]],TABELA_PRODUÇÃO[[COD]:[SERVIÇOS]],3,FALSE),"")</f>
        <v/>
      </c>
      <c r="I279" s="28" t="str">
        <f>IFERROR(VLOOKUP(ACOMPANHAMENTO_06[[#This Row],[COD.S]],TABELA_PRODUÇÃO[[COD]:[UND.]],4,FALSE),"")</f>
        <v/>
      </c>
      <c r="J279" s="8"/>
      <c r="K279" s="58"/>
      <c r="L279" s="9"/>
      <c r="M27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7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7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79" s="6">
        <f>ACOMPANHAMENTO_06[[#This Row],[QUANT]]</f>
        <v>0</v>
      </c>
    </row>
    <row r="280" spans="2:16" s="6" customFormat="1" ht="12.75" x14ac:dyDescent="0.2">
      <c r="B280" s="6" t="str">
        <f>IF(ACOMPANHAMENTO_06[[#This Row],[FUNCIONARIO]]="","",COUNTA($D$8:D280))</f>
        <v/>
      </c>
      <c r="C280" s="3"/>
      <c r="D280" s="26" t="str">
        <f>IFERROR(VLOOKUP(ACOMPANHAMENTO_06[[#This Row],[MAT]],FUNCIONARIOS[],3,FALSE),"")</f>
        <v/>
      </c>
      <c r="E280" s="26" t="str">
        <f>IFERROR(VLOOKUP(ACOMPANHAMENTO_06[[#This Row],[MAT]],FUNCIONARIOS[],4,FALSE),"")</f>
        <v/>
      </c>
      <c r="F280" s="8"/>
      <c r="G280" s="7"/>
      <c r="H280" s="28" t="str">
        <f>IFERROR(VLOOKUP(ACOMPANHAMENTO_06[[#This Row],[COD.S]],TABELA_PRODUÇÃO[[COD]:[SERVIÇOS]],3,FALSE),"")</f>
        <v/>
      </c>
      <c r="I280" s="28" t="str">
        <f>IFERROR(VLOOKUP(ACOMPANHAMENTO_06[[#This Row],[COD.S]],TABELA_PRODUÇÃO[[COD]:[UND.]],4,FALSE),"")</f>
        <v/>
      </c>
      <c r="J280" s="8"/>
      <c r="K280" s="58"/>
      <c r="L280" s="9"/>
      <c r="M28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8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8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80" s="6">
        <f>ACOMPANHAMENTO_06[[#This Row],[QUANT]]</f>
        <v>0</v>
      </c>
    </row>
    <row r="281" spans="2:16" s="6" customFormat="1" ht="12.75" x14ac:dyDescent="0.2">
      <c r="B281" s="6" t="str">
        <f>IF(ACOMPANHAMENTO_06[[#This Row],[FUNCIONARIO]]="","",COUNTA($D$8:D281))</f>
        <v/>
      </c>
      <c r="C281" s="3"/>
      <c r="D281" s="26" t="str">
        <f>IFERROR(VLOOKUP(ACOMPANHAMENTO_06[[#This Row],[MAT]],FUNCIONARIOS[],3,FALSE),"")</f>
        <v/>
      </c>
      <c r="E281" s="26" t="str">
        <f>IFERROR(VLOOKUP(ACOMPANHAMENTO_06[[#This Row],[MAT]],FUNCIONARIOS[],4,FALSE),"")</f>
        <v/>
      </c>
      <c r="F281" s="8"/>
      <c r="G281" s="7"/>
      <c r="H281" s="28" t="str">
        <f>IFERROR(VLOOKUP(ACOMPANHAMENTO_06[[#This Row],[COD.S]],TABELA_PRODUÇÃO[[COD]:[SERVIÇOS]],3,FALSE),"")</f>
        <v/>
      </c>
      <c r="I281" s="28" t="str">
        <f>IFERROR(VLOOKUP(ACOMPANHAMENTO_06[[#This Row],[COD.S]],TABELA_PRODUÇÃO[[COD]:[UND.]],4,FALSE),"")</f>
        <v/>
      </c>
      <c r="J281" s="8"/>
      <c r="K281" s="58"/>
      <c r="L281" s="9"/>
      <c r="M28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8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8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81" s="6">
        <f>ACOMPANHAMENTO_06[[#This Row],[QUANT]]</f>
        <v>0</v>
      </c>
    </row>
    <row r="282" spans="2:16" s="6" customFormat="1" ht="12.75" x14ac:dyDescent="0.2">
      <c r="B282" s="6" t="str">
        <f>IF(ACOMPANHAMENTO_06[[#This Row],[FUNCIONARIO]]="","",COUNTA($D$8:D282))</f>
        <v/>
      </c>
      <c r="C282" s="3"/>
      <c r="D282" s="26" t="str">
        <f>IFERROR(VLOOKUP(ACOMPANHAMENTO_06[[#This Row],[MAT]],FUNCIONARIOS[],3,FALSE),"")</f>
        <v/>
      </c>
      <c r="E282" s="26" t="str">
        <f>IFERROR(VLOOKUP(ACOMPANHAMENTO_06[[#This Row],[MAT]],FUNCIONARIOS[],4,FALSE),"")</f>
        <v/>
      </c>
      <c r="F282" s="8"/>
      <c r="G282" s="7"/>
      <c r="H282" s="28" t="str">
        <f>IFERROR(VLOOKUP(ACOMPANHAMENTO_06[[#This Row],[COD.S]],TABELA_PRODUÇÃO[[COD]:[SERVIÇOS]],3,FALSE),"")</f>
        <v/>
      </c>
      <c r="I282" s="28" t="str">
        <f>IFERROR(VLOOKUP(ACOMPANHAMENTO_06[[#This Row],[COD.S]],TABELA_PRODUÇÃO[[COD]:[UND.]],4,FALSE),"")</f>
        <v/>
      </c>
      <c r="J282" s="8"/>
      <c r="K282" s="58"/>
      <c r="L282" s="9"/>
      <c r="M28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8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8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82" s="6">
        <f>ACOMPANHAMENTO_06[[#This Row],[QUANT]]</f>
        <v>0</v>
      </c>
    </row>
    <row r="283" spans="2:16" s="6" customFormat="1" ht="12.75" x14ac:dyDescent="0.2">
      <c r="B283" s="6" t="str">
        <f>IF(ACOMPANHAMENTO_06[[#This Row],[FUNCIONARIO]]="","",COUNTA($D$8:D283))</f>
        <v/>
      </c>
      <c r="C283" s="3"/>
      <c r="D283" s="26" t="str">
        <f>IFERROR(VLOOKUP(ACOMPANHAMENTO_06[[#This Row],[MAT]],FUNCIONARIOS[],3,FALSE),"")</f>
        <v/>
      </c>
      <c r="E283" s="26" t="str">
        <f>IFERROR(VLOOKUP(ACOMPANHAMENTO_06[[#This Row],[MAT]],FUNCIONARIOS[],4,FALSE),"")</f>
        <v/>
      </c>
      <c r="F283" s="8"/>
      <c r="G283" s="7"/>
      <c r="H283" s="28" t="str">
        <f>IFERROR(VLOOKUP(ACOMPANHAMENTO_06[[#This Row],[COD.S]],TABELA_PRODUÇÃO[[COD]:[SERVIÇOS]],3,FALSE),"")</f>
        <v/>
      </c>
      <c r="I283" s="28" t="str">
        <f>IFERROR(VLOOKUP(ACOMPANHAMENTO_06[[#This Row],[COD.S]],TABELA_PRODUÇÃO[[COD]:[UND.]],4,FALSE),"")</f>
        <v/>
      </c>
      <c r="J283" s="8"/>
      <c r="K283" s="58"/>
      <c r="L283" s="9"/>
      <c r="M28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8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8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83" s="6">
        <f>ACOMPANHAMENTO_06[[#This Row],[QUANT]]</f>
        <v>0</v>
      </c>
    </row>
    <row r="284" spans="2:16" s="6" customFormat="1" ht="12.75" x14ac:dyDescent="0.2">
      <c r="B284" s="6" t="str">
        <f>IF(ACOMPANHAMENTO_06[[#This Row],[FUNCIONARIO]]="","",COUNTA($D$8:D284))</f>
        <v/>
      </c>
      <c r="C284" s="3"/>
      <c r="D284" s="26" t="str">
        <f>IFERROR(VLOOKUP(ACOMPANHAMENTO_06[[#This Row],[MAT]],FUNCIONARIOS[],3,FALSE),"")</f>
        <v/>
      </c>
      <c r="E284" s="26" t="str">
        <f>IFERROR(VLOOKUP(ACOMPANHAMENTO_06[[#This Row],[MAT]],FUNCIONARIOS[],4,FALSE),"")</f>
        <v/>
      </c>
      <c r="F284" s="8"/>
      <c r="G284" s="7"/>
      <c r="H284" s="28" t="str">
        <f>IFERROR(VLOOKUP(ACOMPANHAMENTO_06[[#This Row],[COD.S]],TABELA_PRODUÇÃO[[COD]:[SERVIÇOS]],3,FALSE),"")</f>
        <v/>
      </c>
      <c r="I284" s="28" t="str">
        <f>IFERROR(VLOOKUP(ACOMPANHAMENTO_06[[#This Row],[COD.S]],TABELA_PRODUÇÃO[[COD]:[UND.]],4,FALSE),"")</f>
        <v/>
      </c>
      <c r="J284" s="8"/>
      <c r="K284" s="58"/>
      <c r="L284" s="9"/>
      <c r="M28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8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8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84" s="6">
        <f>ACOMPANHAMENTO_06[[#This Row],[QUANT]]</f>
        <v>0</v>
      </c>
    </row>
    <row r="285" spans="2:16" s="6" customFormat="1" ht="12.75" x14ac:dyDescent="0.2">
      <c r="B285" s="6" t="str">
        <f>IF(ACOMPANHAMENTO_06[[#This Row],[FUNCIONARIO]]="","",COUNTA($D$8:D285))</f>
        <v/>
      </c>
      <c r="C285" s="3"/>
      <c r="D285" s="26" t="str">
        <f>IFERROR(VLOOKUP(ACOMPANHAMENTO_06[[#This Row],[MAT]],FUNCIONARIOS[],3,FALSE),"")</f>
        <v/>
      </c>
      <c r="E285" s="26" t="str">
        <f>IFERROR(VLOOKUP(ACOMPANHAMENTO_06[[#This Row],[MAT]],FUNCIONARIOS[],4,FALSE),"")</f>
        <v/>
      </c>
      <c r="F285" s="8"/>
      <c r="G285" s="7"/>
      <c r="H285" s="28" t="str">
        <f>IFERROR(VLOOKUP(ACOMPANHAMENTO_06[[#This Row],[COD.S]],TABELA_PRODUÇÃO[[COD]:[SERVIÇOS]],3,FALSE),"")</f>
        <v/>
      </c>
      <c r="I285" s="28" t="str">
        <f>IFERROR(VLOOKUP(ACOMPANHAMENTO_06[[#This Row],[COD.S]],TABELA_PRODUÇÃO[[COD]:[UND.]],4,FALSE),"")</f>
        <v/>
      </c>
      <c r="J285" s="8"/>
      <c r="K285" s="58"/>
      <c r="L285" s="9"/>
      <c r="M28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8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8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85" s="6">
        <f>ACOMPANHAMENTO_06[[#This Row],[QUANT]]</f>
        <v>0</v>
      </c>
    </row>
    <row r="286" spans="2:16" s="6" customFormat="1" ht="12.75" x14ac:dyDescent="0.2">
      <c r="B286" s="6" t="str">
        <f>IF(ACOMPANHAMENTO_06[[#This Row],[FUNCIONARIO]]="","",COUNTA($D$8:D286))</f>
        <v/>
      </c>
      <c r="C286" s="3"/>
      <c r="D286" s="26" t="str">
        <f>IFERROR(VLOOKUP(ACOMPANHAMENTO_06[[#This Row],[MAT]],FUNCIONARIOS[],3,FALSE),"")</f>
        <v/>
      </c>
      <c r="E286" s="26" t="str">
        <f>IFERROR(VLOOKUP(ACOMPANHAMENTO_06[[#This Row],[MAT]],FUNCIONARIOS[],4,FALSE),"")</f>
        <v/>
      </c>
      <c r="F286" s="8"/>
      <c r="G286" s="7"/>
      <c r="H286" s="28" t="str">
        <f>IFERROR(VLOOKUP(ACOMPANHAMENTO_06[[#This Row],[COD.S]],TABELA_PRODUÇÃO[[COD]:[SERVIÇOS]],3,FALSE),"")</f>
        <v/>
      </c>
      <c r="I286" s="28" t="str">
        <f>IFERROR(VLOOKUP(ACOMPANHAMENTO_06[[#This Row],[COD.S]],TABELA_PRODUÇÃO[[COD]:[UND.]],4,FALSE),"")</f>
        <v/>
      </c>
      <c r="J286" s="8"/>
      <c r="K286" s="58"/>
      <c r="L286" s="9"/>
      <c r="M28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86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86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86" s="6">
        <f>ACOMPANHAMENTO_06[[#This Row],[QUANT]]</f>
        <v>0</v>
      </c>
    </row>
    <row r="287" spans="2:16" s="6" customFormat="1" ht="12.75" x14ac:dyDescent="0.2">
      <c r="B287" s="6" t="str">
        <f>IF(ACOMPANHAMENTO_06[[#This Row],[FUNCIONARIO]]="","",COUNTA($D$8:D287))</f>
        <v/>
      </c>
      <c r="C287" s="3"/>
      <c r="D287" s="26" t="str">
        <f>IFERROR(VLOOKUP(ACOMPANHAMENTO_06[[#This Row],[MAT]],FUNCIONARIOS[],3,FALSE),"")</f>
        <v/>
      </c>
      <c r="E287" s="26" t="str">
        <f>IFERROR(VLOOKUP(ACOMPANHAMENTO_06[[#This Row],[MAT]],FUNCIONARIOS[],4,FALSE),"")</f>
        <v/>
      </c>
      <c r="F287" s="8"/>
      <c r="G287" s="7"/>
      <c r="H287" s="28" t="str">
        <f>IFERROR(VLOOKUP(ACOMPANHAMENTO_06[[#This Row],[COD.S]],TABELA_PRODUÇÃO[[COD]:[SERVIÇOS]],3,FALSE),"")</f>
        <v/>
      </c>
      <c r="I287" s="28" t="str">
        <f>IFERROR(VLOOKUP(ACOMPANHAMENTO_06[[#This Row],[COD.S]],TABELA_PRODUÇÃO[[COD]:[UND.]],4,FALSE),"")</f>
        <v/>
      </c>
      <c r="J287" s="8"/>
      <c r="K287" s="58"/>
      <c r="L287" s="9"/>
      <c r="M28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87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87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87" s="6">
        <f>ACOMPANHAMENTO_06[[#This Row],[QUANT]]</f>
        <v>0</v>
      </c>
    </row>
    <row r="288" spans="2:16" s="6" customFormat="1" ht="12.75" x14ac:dyDescent="0.2">
      <c r="B288" s="6" t="str">
        <f>IF(ACOMPANHAMENTO_06[[#This Row],[FUNCIONARIO]]="","",COUNTA($D$8:D288))</f>
        <v/>
      </c>
      <c r="C288" s="3"/>
      <c r="D288" s="26" t="str">
        <f>IFERROR(VLOOKUP(ACOMPANHAMENTO_06[[#This Row],[MAT]],FUNCIONARIOS[],3,FALSE),"")</f>
        <v/>
      </c>
      <c r="E288" s="26" t="str">
        <f>IFERROR(VLOOKUP(ACOMPANHAMENTO_06[[#This Row],[MAT]],FUNCIONARIOS[],4,FALSE),"")</f>
        <v/>
      </c>
      <c r="F288" s="8"/>
      <c r="G288" s="7"/>
      <c r="H288" s="28" t="str">
        <f>IFERROR(VLOOKUP(ACOMPANHAMENTO_06[[#This Row],[COD.S]],TABELA_PRODUÇÃO[[COD]:[SERVIÇOS]],3,FALSE),"")</f>
        <v/>
      </c>
      <c r="I288" s="28" t="str">
        <f>IFERROR(VLOOKUP(ACOMPANHAMENTO_06[[#This Row],[COD.S]],TABELA_PRODUÇÃO[[COD]:[UND.]],4,FALSE),"")</f>
        <v/>
      </c>
      <c r="J288" s="8"/>
      <c r="K288" s="58"/>
      <c r="L288" s="9"/>
      <c r="M28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88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88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88" s="6">
        <f>ACOMPANHAMENTO_06[[#This Row],[QUANT]]</f>
        <v>0</v>
      </c>
    </row>
    <row r="289" spans="2:16" s="6" customFormat="1" ht="12.75" x14ac:dyDescent="0.2">
      <c r="B289" s="6" t="str">
        <f>IF(ACOMPANHAMENTO_06[[#This Row],[FUNCIONARIO]]="","",COUNTA($D$8:D289))</f>
        <v/>
      </c>
      <c r="C289" s="3"/>
      <c r="D289" s="26" t="str">
        <f>IFERROR(VLOOKUP(ACOMPANHAMENTO_06[[#This Row],[MAT]],FUNCIONARIOS[],3,FALSE),"")</f>
        <v/>
      </c>
      <c r="E289" s="26" t="str">
        <f>IFERROR(VLOOKUP(ACOMPANHAMENTO_06[[#This Row],[MAT]],FUNCIONARIOS[],4,FALSE),"")</f>
        <v/>
      </c>
      <c r="F289" s="8"/>
      <c r="G289" s="7"/>
      <c r="H289" s="28" t="str">
        <f>IFERROR(VLOOKUP(ACOMPANHAMENTO_06[[#This Row],[COD.S]],TABELA_PRODUÇÃO[[COD]:[SERVIÇOS]],3,FALSE),"")</f>
        <v/>
      </c>
      <c r="I289" s="28" t="str">
        <f>IFERROR(VLOOKUP(ACOMPANHAMENTO_06[[#This Row],[COD.S]],TABELA_PRODUÇÃO[[COD]:[UND.]],4,FALSE),"")</f>
        <v/>
      </c>
      <c r="J289" s="8"/>
      <c r="K289" s="58"/>
      <c r="L289" s="9"/>
      <c r="M28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89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89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89" s="6">
        <f>ACOMPANHAMENTO_06[[#This Row],[QUANT]]</f>
        <v>0</v>
      </c>
    </row>
    <row r="290" spans="2:16" s="6" customFormat="1" ht="12.75" x14ac:dyDescent="0.2">
      <c r="B290" s="6" t="str">
        <f>IF(ACOMPANHAMENTO_06[[#This Row],[FUNCIONARIO]]="","",COUNTA($D$8:D290))</f>
        <v/>
      </c>
      <c r="C290" s="3"/>
      <c r="D290" s="26" t="str">
        <f>IFERROR(VLOOKUP(ACOMPANHAMENTO_06[[#This Row],[MAT]],FUNCIONARIOS[],3,FALSE),"")</f>
        <v/>
      </c>
      <c r="E290" s="26" t="str">
        <f>IFERROR(VLOOKUP(ACOMPANHAMENTO_06[[#This Row],[MAT]],FUNCIONARIOS[],4,FALSE),"")</f>
        <v/>
      </c>
      <c r="F290" s="8"/>
      <c r="G290" s="7"/>
      <c r="H290" s="28" t="str">
        <f>IFERROR(VLOOKUP(ACOMPANHAMENTO_06[[#This Row],[COD.S]],TABELA_PRODUÇÃO[[COD]:[SERVIÇOS]],3,FALSE),"")</f>
        <v/>
      </c>
      <c r="I290" s="28" t="str">
        <f>IFERROR(VLOOKUP(ACOMPANHAMENTO_06[[#This Row],[COD.S]],TABELA_PRODUÇÃO[[COD]:[UND.]],4,FALSE),"")</f>
        <v/>
      </c>
      <c r="J290" s="8"/>
      <c r="K290" s="58"/>
      <c r="L290" s="9"/>
      <c r="M29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90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90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90" s="6">
        <f>ACOMPANHAMENTO_06[[#This Row],[QUANT]]</f>
        <v>0</v>
      </c>
    </row>
    <row r="291" spans="2:16" s="6" customFormat="1" ht="12.75" x14ac:dyDescent="0.2">
      <c r="B291" s="6" t="str">
        <f>IF(ACOMPANHAMENTO_06[[#This Row],[FUNCIONARIO]]="","",COUNTA($D$8:D291))</f>
        <v/>
      </c>
      <c r="C291" s="3"/>
      <c r="D291" s="26" t="str">
        <f>IFERROR(VLOOKUP(ACOMPANHAMENTO_06[[#This Row],[MAT]],FUNCIONARIOS[],3,FALSE),"")</f>
        <v/>
      </c>
      <c r="E291" s="26" t="str">
        <f>IFERROR(VLOOKUP(ACOMPANHAMENTO_06[[#This Row],[MAT]],FUNCIONARIOS[],4,FALSE),"")</f>
        <v/>
      </c>
      <c r="F291" s="8"/>
      <c r="G291" s="7"/>
      <c r="H291" s="28" t="str">
        <f>IFERROR(VLOOKUP(ACOMPANHAMENTO_06[[#This Row],[COD.S]],TABELA_PRODUÇÃO[[COD]:[SERVIÇOS]],3,FALSE),"")</f>
        <v/>
      </c>
      <c r="I291" s="28" t="str">
        <f>IFERROR(VLOOKUP(ACOMPANHAMENTO_06[[#This Row],[COD.S]],TABELA_PRODUÇÃO[[COD]:[UND.]],4,FALSE),"")</f>
        <v/>
      </c>
      <c r="J291" s="8"/>
      <c r="K291" s="58"/>
      <c r="L291" s="9"/>
      <c r="M29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91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91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91" s="6">
        <f>ACOMPANHAMENTO_06[[#This Row],[QUANT]]</f>
        <v>0</v>
      </c>
    </row>
    <row r="292" spans="2:16" s="6" customFormat="1" ht="12.75" x14ac:dyDescent="0.2">
      <c r="B292" s="6" t="str">
        <f>IF(ACOMPANHAMENTO_06[[#This Row],[FUNCIONARIO]]="","",COUNTA($D$8:D292))</f>
        <v/>
      </c>
      <c r="C292" s="3"/>
      <c r="D292" s="26" t="str">
        <f>IFERROR(VLOOKUP(ACOMPANHAMENTO_06[[#This Row],[MAT]],FUNCIONARIOS[],3,FALSE),"")</f>
        <v/>
      </c>
      <c r="E292" s="26" t="str">
        <f>IFERROR(VLOOKUP(ACOMPANHAMENTO_06[[#This Row],[MAT]],FUNCIONARIOS[],4,FALSE),"")</f>
        <v/>
      </c>
      <c r="F292" s="8"/>
      <c r="G292" s="7"/>
      <c r="H292" s="28" t="str">
        <f>IFERROR(VLOOKUP(ACOMPANHAMENTO_06[[#This Row],[COD.S]],TABELA_PRODUÇÃO[[COD]:[SERVIÇOS]],3,FALSE),"")</f>
        <v/>
      </c>
      <c r="I292" s="28" t="str">
        <f>IFERROR(VLOOKUP(ACOMPANHAMENTO_06[[#This Row],[COD.S]],TABELA_PRODUÇÃO[[COD]:[UND.]],4,FALSE),"")</f>
        <v/>
      </c>
      <c r="J292" s="8"/>
      <c r="K292" s="58"/>
      <c r="L292" s="9"/>
      <c r="M29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92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92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92" s="6">
        <f>ACOMPANHAMENTO_06[[#This Row],[QUANT]]</f>
        <v>0</v>
      </c>
    </row>
    <row r="293" spans="2:16" s="6" customFormat="1" ht="12.75" x14ac:dyDescent="0.2">
      <c r="B293" s="6" t="str">
        <f>IF(ACOMPANHAMENTO_06[[#This Row],[FUNCIONARIO]]="","",COUNTA($D$8:D293))</f>
        <v/>
      </c>
      <c r="C293" s="3"/>
      <c r="D293" s="26" t="str">
        <f>IFERROR(VLOOKUP(ACOMPANHAMENTO_06[[#This Row],[MAT]],FUNCIONARIOS[],3,FALSE),"")</f>
        <v/>
      </c>
      <c r="E293" s="26" t="str">
        <f>IFERROR(VLOOKUP(ACOMPANHAMENTO_06[[#This Row],[MAT]],FUNCIONARIOS[],4,FALSE),"")</f>
        <v/>
      </c>
      <c r="F293" s="8"/>
      <c r="G293" s="7"/>
      <c r="H293" s="28" t="str">
        <f>IFERROR(VLOOKUP(ACOMPANHAMENTO_06[[#This Row],[COD.S]],TABELA_PRODUÇÃO[[COD]:[SERVIÇOS]],3,FALSE),"")</f>
        <v/>
      </c>
      <c r="I293" s="28" t="str">
        <f>IFERROR(VLOOKUP(ACOMPANHAMENTO_06[[#This Row],[COD.S]],TABELA_PRODUÇÃO[[COD]:[UND.]],4,FALSE),"")</f>
        <v/>
      </c>
      <c r="J293" s="8"/>
      <c r="K293" s="58"/>
      <c r="L293" s="9"/>
      <c r="M29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93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93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93" s="6">
        <f>ACOMPANHAMENTO_06[[#This Row],[QUANT]]</f>
        <v>0</v>
      </c>
    </row>
    <row r="294" spans="2:16" s="6" customFormat="1" ht="12.75" x14ac:dyDescent="0.2">
      <c r="B294" s="6" t="str">
        <f>IF(ACOMPANHAMENTO_06[[#This Row],[FUNCIONARIO]]="","",COUNTA($D$8:D294))</f>
        <v/>
      </c>
      <c r="C294" s="3"/>
      <c r="D294" s="26" t="str">
        <f>IFERROR(VLOOKUP(ACOMPANHAMENTO_06[[#This Row],[MAT]],FUNCIONARIOS[],3,FALSE),"")</f>
        <v/>
      </c>
      <c r="E294" s="26" t="str">
        <f>IFERROR(VLOOKUP(ACOMPANHAMENTO_06[[#This Row],[MAT]],FUNCIONARIOS[],4,FALSE),"")</f>
        <v/>
      </c>
      <c r="F294" s="8"/>
      <c r="G294" s="7"/>
      <c r="H294" s="28" t="str">
        <f>IFERROR(VLOOKUP(ACOMPANHAMENTO_06[[#This Row],[COD.S]],TABELA_PRODUÇÃO[[COD]:[SERVIÇOS]],3,FALSE),"")</f>
        <v/>
      </c>
      <c r="I294" s="28" t="str">
        <f>IFERROR(VLOOKUP(ACOMPANHAMENTO_06[[#This Row],[COD.S]],TABELA_PRODUÇÃO[[COD]:[UND.]],4,FALSE),"")</f>
        <v/>
      </c>
      <c r="J294" s="8"/>
      <c r="K294" s="58"/>
      <c r="L294" s="9"/>
      <c r="M29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94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94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94" s="6">
        <f>ACOMPANHAMENTO_06[[#This Row],[QUANT]]</f>
        <v>0</v>
      </c>
    </row>
    <row r="295" spans="2:16" s="6" customFormat="1" x14ac:dyDescent="0.25">
      <c r="B295" s="139" t="str">
        <f>IF(ACOMPANHAMENTO_06[[#This Row],[FUNCIONARIO]]="","",COUNTA($D$8:D999))</f>
        <v/>
      </c>
      <c r="C295" s="3"/>
      <c r="D295" s="26" t="str">
        <f>IFERROR(VLOOKUP(ACOMPANHAMENTO_06[[#This Row],[MAT]],FUNCIONARIOS[],3,FALSE),"")</f>
        <v/>
      </c>
      <c r="E295" s="26" t="str">
        <f>IFERROR(VLOOKUP(ACOMPANHAMENTO_06[[#This Row],[MAT]],FUNCIONARIOS[],4,FALSE),"")</f>
        <v/>
      </c>
      <c r="F295" s="8"/>
      <c r="G295" s="7"/>
      <c r="H295" s="28" t="str">
        <f>IFERROR(VLOOKUP(ACOMPANHAMENTO_06[[#This Row],[COD.S]],TABELA_PRODUÇÃO[[COD]:[SERVIÇOS]],3,FALSE),"")</f>
        <v/>
      </c>
      <c r="I295" s="28" t="str">
        <f>IFERROR(VLOOKUP(ACOMPANHAMENTO_06[[#This Row],[COD.S]],TABELA_PRODUÇÃO[[COD]:[UND.]],4,FALSE),"")</f>
        <v/>
      </c>
      <c r="J295" s="8"/>
      <c r="K295" s="58"/>
      <c r="L295" s="9"/>
      <c r="M29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95" s="10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95" s="6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95" s="6">
        <f>ACOMPANHAMENTO_06[[#This Row],[QUANT]]</f>
        <v>0</v>
      </c>
    </row>
    <row r="296" spans="2:16" x14ac:dyDescent="0.25">
      <c r="B296" s="140" t="str">
        <f>IF(ACOMPANHAMENTO_06[[#This Row],[FUNCIONARIO]]="","",COUNTA($D$8:D296))</f>
        <v/>
      </c>
      <c r="C296" s="3"/>
      <c r="D296" s="28" t="str">
        <f>IFERROR(VLOOKUP(ACOMPANHAMENTO_06[[#This Row],[MAT]],FUNCIONARIOS[],3,FALSE),"")</f>
        <v/>
      </c>
      <c r="E296" s="28" t="str">
        <f>IFERROR(VLOOKUP(ACOMPANHAMENTO_06[[#This Row],[MAT]],FUNCIONARIOS[],4,FALSE),"")</f>
        <v/>
      </c>
      <c r="F296" s="8"/>
      <c r="G296" s="7"/>
      <c r="H296" s="28" t="str">
        <f>IFERROR(VLOOKUP(ACOMPANHAMENTO_06[[#This Row],[COD.S]],TABELA_PRODUÇÃO[[COD]:[SERVIÇOS]],3,FALSE),"")</f>
        <v/>
      </c>
      <c r="I296" s="28" t="str">
        <f>IFERROR(VLOOKUP(ACOMPANHAMENTO_06[[#This Row],[COD.S]],TABELA_PRODUÇÃO[[COD]:[UND.]],4,FALSE),"")</f>
        <v/>
      </c>
      <c r="J296" s="141"/>
      <c r="K296" s="58"/>
      <c r="L296" s="9"/>
      <c r="M29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9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9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96" s="140">
        <f>ACOMPANHAMENTO_06[[#This Row],[QUANT]]</f>
        <v>0</v>
      </c>
    </row>
    <row r="297" spans="2:16" x14ac:dyDescent="0.25">
      <c r="B297" s="140" t="str">
        <f>IF(ACOMPANHAMENTO_06[[#This Row],[FUNCIONARIO]]="","",COUNTA($D$8:D297))</f>
        <v/>
      </c>
      <c r="C297" s="3"/>
      <c r="D297" s="28" t="str">
        <f>IFERROR(VLOOKUP(ACOMPANHAMENTO_06[[#This Row],[MAT]],FUNCIONARIOS[],3,FALSE),"")</f>
        <v/>
      </c>
      <c r="E297" s="28" t="str">
        <f>IFERROR(VLOOKUP(ACOMPANHAMENTO_06[[#This Row],[MAT]],FUNCIONARIOS[],4,FALSE),"")</f>
        <v/>
      </c>
      <c r="F297" s="8"/>
      <c r="G297" s="7"/>
      <c r="H297" s="28" t="str">
        <f>IFERROR(VLOOKUP(ACOMPANHAMENTO_06[[#This Row],[COD.S]],TABELA_PRODUÇÃO[[COD]:[SERVIÇOS]],3,FALSE),"")</f>
        <v/>
      </c>
      <c r="I297" s="28" t="str">
        <f>IFERROR(VLOOKUP(ACOMPANHAMENTO_06[[#This Row],[COD.S]],TABELA_PRODUÇÃO[[COD]:[UND.]],4,FALSE),"")</f>
        <v/>
      </c>
      <c r="J297" s="141"/>
      <c r="K297" s="58"/>
      <c r="L297" s="9"/>
      <c r="M29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9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9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97" s="140">
        <f>ACOMPANHAMENTO_06[[#This Row],[QUANT]]</f>
        <v>0</v>
      </c>
    </row>
    <row r="298" spans="2:16" x14ac:dyDescent="0.25">
      <c r="B298" s="140" t="str">
        <f>IF(ACOMPANHAMENTO_06[[#This Row],[FUNCIONARIO]]="","",COUNTA($D$8:D298))</f>
        <v/>
      </c>
      <c r="C298" s="3"/>
      <c r="D298" s="28" t="str">
        <f>IFERROR(VLOOKUP(ACOMPANHAMENTO_06[[#This Row],[MAT]],FUNCIONARIOS[],3,FALSE),"")</f>
        <v/>
      </c>
      <c r="E298" s="28" t="str">
        <f>IFERROR(VLOOKUP(ACOMPANHAMENTO_06[[#This Row],[MAT]],FUNCIONARIOS[],4,FALSE),"")</f>
        <v/>
      </c>
      <c r="F298" s="8"/>
      <c r="G298" s="7"/>
      <c r="H298" s="28" t="str">
        <f>IFERROR(VLOOKUP(ACOMPANHAMENTO_06[[#This Row],[COD.S]],TABELA_PRODUÇÃO[[COD]:[SERVIÇOS]],3,FALSE),"")</f>
        <v/>
      </c>
      <c r="I298" s="28" t="str">
        <f>IFERROR(VLOOKUP(ACOMPANHAMENTO_06[[#This Row],[COD.S]],TABELA_PRODUÇÃO[[COD]:[UND.]],4,FALSE),"")</f>
        <v/>
      </c>
      <c r="J298" s="141"/>
      <c r="K298" s="58"/>
      <c r="L298" s="9"/>
      <c r="M29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9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9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98" s="140">
        <f>ACOMPANHAMENTO_06[[#This Row],[QUANT]]</f>
        <v>0</v>
      </c>
    </row>
    <row r="299" spans="2:16" x14ac:dyDescent="0.25">
      <c r="B299" s="140" t="str">
        <f>IF(ACOMPANHAMENTO_06[[#This Row],[FUNCIONARIO]]="","",COUNTA($D$8:D299))</f>
        <v/>
      </c>
      <c r="C299" s="3"/>
      <c r="D299" s="28" t="str">
        <f>IFERROR(VLOOKUP(ACOMPANHAMENTO_06[[#This Row],[MAT]],FUNCIONARIOS[],3,FALSE),"")</f>
        <v/>
      </c>
      <c r="E299" s="28" t="str">
        <f>IFERROR(VLOOKUP(ACOMPANHAMENTO_06[[#This Row],[MAT]],FUNCIONARIOS[],4,FALSE),"")</f>
        <v/>
      </c>
      <c r="F299" s="8"/>
      <c r="G299" s="7"/>
      <c r="H299" s="28" t="str">
        <f>IFERROR(VLOOKUP(ACOMPANHAMENTO_06[[#This Row],[COD.S]],TABELA_PRODUÇÃO[[COD]:[SERVIÇOS]],3,FALSE),"")</f>
        <v/>
      </c>
      <c r="I299" s="28" t="str">
        <f>IFERROR(VLOOKUP(ACOMPANHAMENTO_06[[#This Row],[COD.S]],TABELA_PRODUÇÃO[[COD]:[UND.]],4,FALSE),"")</f>
        <v/>
      </c>
      <c r="J299" s="141"/>
      <c r="K299" s="58"/>
      <c r="L299" s="9"/>
      <c r="M29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29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29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299" s="140">
        <f>ACOMPANHAMENTO_06[[#This Row],[QUANT]]</f>
        <v>0</v>
      </c>
    </row>
    <row r="300" spans="2:16" x14ac:dyDescent="0.25">
      <c r="B300" s="140" t="str">
        <f>IF(ACOMPANHAMENTO_06[[#This Row],[FUNCIONARIO]]="","",COUNTA($D$8:D300))</f>
        <v/>
      </c>
      <c r="C300" s="3"/>
      <c r="D300" s="28" t="str">
        <f>IFERROR(VLOOKUP(ACOMPANHAMENTO_06[[#This Row],[MAT]],FUNCIONARIOS[],3,FALSE),"")</f>
        <v/>
      </c>
      <c r="E300" s="28" t="str">
        <f>IFERROR(VLOOKUP(ACOMPANHAMENTO_06[[#This Row],[MAT]],FUNCIONARIOS[],4,FALSE),"")</f>
        <v/>
      </c>
      <c r="F300" s="8"/>
      <c r="G300" s="7"/>
      <c r="H300" s="28" t="str">
        <f>IFERROR(VLOOKUP(ACOMPANHAMENTO_06[[#This Row],[COD.S]],TABELA_PRODUÇÃO[[COD]:[SERVIÇOS]],3,FALSE),"")</f>
        <v/>
      </c>
      <c r="I300" s="28" t="str">
        <f>IFERROR(VLOOKUP(ACOMPANHAMENTO_06[[#This Row],[COD.S]],TABELA_PRODUÇÃO[[COD]:[UND.]],4,FALSE),"")</f>
        <v/>
      </c>
      <c r="J300" s="141"/>
      <c r="K300" s="58"/>
      <c r="L300" s="9"/>
      <c r="M30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0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0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00" s="140">
        <f>ACOMPANHAMENTO_06[[#This Row],[QUANT]]</f>
        <v>0</v>
      </c>
    </row>
    <row r="301" spans="2:16" x14ac:dyDescent="0.25">
      <c r="B301" s="140" t="str">
        <f>IF(ACOMPANHAMENTO_06[[#This Row],[FUNCIONARIO]]="","",COUNTA($D$8:D301))</f>
        <v/>
      </c>
      <c r="C301" s="3"/>
      <c r="D301" s="28" t="str">
        <f>IFERROR(VLOOKUP(ACOMPANHAMENTO_06[[#This Row],[MAT]],FUNCIONARIOS[],3,FALSE),"")</f>
        <v/>
      </c>
      <c r="E301" s="28" t="str">
        <f>IFERROR(VLOOKUP(ACOMPANHAMENTO_06[[#This Row],[MAT]],FUNCIONARIOS[],4,FALSE),"")</f>
        <v/>
      </c>
      <c r="F301" s="8"/>
      <c r="G301" s="7"/>
      <c r="H301" s="28" t="str">
        <f>IFERROR(VLOOKUP(ACOMPANHAMENTO_06[[#This Row],[COD.S]],TABELA_PRODUÇÃO[[COD]:[SERVIÇOS]],3,FALSE),"")</f>
        <v/>
      </c>
      <c r="I301" s="28" t="str">
        <f>IFERROR(VLOOKUP(ACOMPANHAMENTO_06[[#This Row],[COD.S]],TABELA_PRODUÇÃO[[COD]:[UND.]],4,FALSE),"")</f>
        <v/>
      </c>
      <c r="J301" s="141"/>
      <c r="K301" s="58"/>
      <c r="L301" s="9"/>
      <c r="M30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0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0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01" s="140">
        <f>ACOMPANHAMENTO_06[[#This Row],[QUANT]]</f>
        <v>0</v>
      </c>
    </row>
    <row r="302" spans="2:16" x14ac:dyDescent="0.25">
      <c r="B302" s="140" t="str">
        <f>IF(ACOMPANHAMENTO_06[[#This Row],[FUNCIONARIO]]="","",COUNTA($D$8:D302))</f>
        <v/>
      </c>
      <c r="C302" s="3"/>
      <c r="D302" s="28" t="str">
        <f>IFERROR(VLOOKUP(ACOMPANHAMENTO_06[[#This Row],[MAT]],FUNCIONARIOS[],3,FALSE),"")</f>
        <v/>
      </c>
      <c r="E302" s="28" t="str">
        <f>IFERROR(VLOOKUP(ACOMPANHAMENTO_06[[#This Row],[MAT]],FUNCIONARIOS[],4,FALSE),"")</f>
        <v/>
      </c>
      <c r="F302" s="8"/>
      <c r="G302" s="7"/>
      <c r="H302" s="28" t="str">
        <f>IFERROR(VLOOKUP(ACOMPANHAMENTO_06[[#This Row],[COD.S]],TABELA_PRODUÇÃO[[COD]:[SERVIÇOS]],3,FALSE),"")</f>
        <v/>
      </c>
      <c r="I302" s="28" t="str">
        <f>IFERROR(VLOOKUP(ACOMPANHAMENTO_06[[#This Row],[COD.S]],TABELA_PRODUÇÃO[[COD]:[UND.]],4,FALSE),"")</f>
        <v/>
      </c>
      <c r="J302" s="141"/>
      <c r="K302" s="58"/>
      <c r="L302" s="9"/>
      <c r="M30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0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0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02" s="140">
        <f>ACOMPANHAMENTO_06[[#This Row],[QUANT]]</f>
        <v>0</v>
      </c>
    </row>
    <row r="303" spans="2:16" x14ac:dyDescent="0.25">
      <c r="B303" s="140" t="str">
        <f>IF(ACOMPANHAMENTO_06[[#This Row],[FUNCIONARIO]]="","",COUNTA($D$8:D303))</f>
        <v/>
      </c>
      <c r="C303" s="3"/>
      <c r="D303" s="28" t="str">
        <f>IFERROR(VLOOKUP(ACOMPANHAMENTO_06[[#This Row],[MAT]],FUNCIONARIOS[],3,FALSE),"")</f>
        <v/>
      </c>
      <c r="E303" s="28" t="str">
        <f>IFERROR(VLOOKUP(ACOMPANHAMENTO_06[[#This Row],[MAT]],FUNCIONARIOS[],4,FALSE),"")</f>
        <v/>
      </c>
      <c r="F303" s="8"/>
      <c r="G303" s="7"/>
      <c r="H303" s="28" t="str">
        <f>IFERROR(VLOOKUP(ACOMPANHAMENTO_06[[#This Row],[COD.S]],TABELA_PRODUÇÃO[[COD]:[SERVIÇOS]],3,FALSE),"")</f>
        <v/>
      </c>
      <c r="I303" s="28" t="str">
        <f>IFERROR(VLOOKUP(ACOMPANHAMENTO_06[[#This Row],[COD.S]],TABELA_PRODUÇÃO[[COD]:[UND.]],4,FALSE),"")</f>
        <v/>
      </c>
      <c r="J303" s="141"/>
      <c r="K303" s="58"/>
      <c r="L303" s="9"/>
      <c r="M30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0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0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03" s="140">
        <f>ACOMPANHAMENTO_06[[#This Row],[QUANT]]</f>
        <v>0</v>
      </c>
    </row>
    <row r="304" spans="2:16" x14ac:dyDescent="0.25">
      <c r="B304" s="140" t="str">
        <f>IF(ACOMPANHAMENTO_06[[#This Row],[FUNCIONARIO]]="","",COUNTA($D$8:D304))</f>
        <v/>
      </c>
      <c r="C304" s="3"/>
      <c r="D304" s="28" t="str">
        <f>IFERROR(VLOOKUP(ACOMPANHAMENTO_06[[#This Row],[MAT]],FUNCIONARIOS[],3,FALSE),"")</f>
        <v/>
      </c>
      <c r="E304" s="28" t="str">
        <f>IFERROR(VLOOKUP(ACOMPANHAMENTO_06[[#This Row],[MAT]],FUNCIONARIOS[],4,FALSE),"")</f>
        <v/>
      </c>
      <c r="F304" s="8"/>
      <c r="G304" s="7"/>
      <c r="H304" s="28" t="str">
        <f>IFERROR(VLOOKUP(ACOMPANHAMENTO_06[[#This Row],[COD.S]],TABELA_PRODUÇÃO[[COD]:[SERVIÇOS]],3,FALSE),"")</f>
        <v/>
      </c>
      <c r="I304" s="28" t="str">
        <f>IFERROR(VLOOKUP(ACOMPANHAMENTO_06[[#This Row],[COD.S]],TABELA_PRODUÇÃO[[COD]:[UND.]],4,FALSE),"")</f>
        <v/>
      </c>
      <c r="J304" s="141"/>
      <c r="K304" s="58"/>
      <c r="L304" s="9"/>
      <c r="M30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0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0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04" s="140">
        <f>ACOMPANHAMENTO_06[[#This Row],[QUANT]]</f>
        <v>0</v>
      </c>
    </row>
    <row r="305" spans="2:16" x14ac:dyDescent="0.25">
      <c r="B305" s="140" t="str">
        <f>IF(ACOMPANHAMENTO_06[[#This Row],[FUNCIONARIO]]="","",COUNTA($D$8:D305))</f>
        <v/>
      </c>
      <c r="C305" s="3"/>
      <c r="D305" s="28" t="str">
        <f>IFERROR(VLOOKUP(ACOMPANHAMENTO_06[[#This Row],[MAT]],FUNCIONARIOS[],3,FALSE),"")</f>
        <v/>
      </c>
      <c r="E305" s="28" t="str">
        <f>IFERROR(VLOOKUP(ACOMPANHAMENTO_06[[#This Row],[MAT]],FUNCIONARIOS[],4,FALSE),"")</f>
        <v/>
      </c>
      <c r="F305" s="8"/>
      <c r="G305" s="7"/>
      <c r="H305" s="28" t="str">
        <f>IFERROR(VLOOKUP(ACOMPANHAMENTO_06[[#This Row],[COD.S]],TABELA_PRODUÇÃO[[COD]:[SERVIÇOS]],3,FALSE),"")</f>
        <v/>
      </c>
      <c r="I305" s="28" t="str">
        <f>IFERROR(VLOOKUP(ACOMPANHAMENTO_06[[#This Row],[COD.S]],TABELA_PRODUÇÃO[[COD]:[UND.]],4,FALSE),"")</f>
        <v/>
      </c>
      <c r="J305" s="141"/>
      <c r="K305" s="58"/>
      <c r="L305" s="9"/>
      <c r="M30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0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0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05" s="140">
        <f>ACOMPANHAMENTO_06[[#This Row],[QUANT]]</f>
        <v>0</v>
      </c>
    </row>
    <row r="306" spans="2:16" x14ac:dyDescent="0.25">
      <c r="B306" s="140" t="str">
        <f>IF(ACOMPANHAMENTO_06[[#This Row],[FUNCIONARIO]]="","",COUNTA($D$8:D306))</f>
        <v/>
      </c>
      <c r="C306" s="3"/>
      <c r="D306" s="28" t="str">
        <f>IFERROR(VLOOKUP(ACOMPANHAMENTO_06[[#This Row],[MAT]],FUNCIONARIOS[],3,FALSE),"")</f>
        <v/>
      </c>
      <c r="E306" s="28" t="str">
        <f>IFERROR(VLOOKUP(ACOMPANHAMENTO_06[[#This Row],[MAT]],FUNCIONARIOS[],4,FALSE),"")</f>
        <v/>
      </c>
      <c r="F306" s="8"/>
      <c r="G306" s="7"/>
      <c r="H306" s="28" t="str">
        <f>IFERROR(VLOOKUP(ACOMPANHAMENTO_06[[#This Row],[COD.S]],TABELA_PRODUÇÃO[[COD]:[SERVIÇOS]],3,FALSE),"")</f>
        <v/>
      </c>
      <c r="I306" s="28" t="str">
        <f>IFERROR(VLOOKUP(ACOMPANHAMENTO_06[[#This Row],[COD.S]],TABELA_PRODUÇÃO[[COD]:[UND.]],4,FALSE),"")</f>
        <v/>
      </c>
      <c r="J306" s="141"/>
      <c r="K306" s="58"/>
      <c r="L306" s="9"/>
      <c r="M30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0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0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06" s="140">
        <f>ACOMPANHAMENTO_06[[#This Row],[QUANT]]</f>
        <v>0</v>
      </c>
    </row>
    <row r="307" spans="2:16" x14ac:dyDescent="0.25">
      <c r="B307" s="140" t="str">
        <f>IF(ACOMPANHAMENTO_06[[#This Row],[FUNCIONARIO]]="","",COUNTA($D$8:D307))</f>
        <v/>
      </c>
      <c r="C307" s="3"/>
      <c r="D307" s="28" t="str">
        <f>IFERROR(VLOOKUP(ACOMPANHAMENTO_06[[#This Row],[MAT]],FUNCIONARIOS[],3,FALSE),"")</f>
        <v/>
      </c>
      <c r="E307" s="28" t="str">
        <f>IFERROR(VLOOKUP(ACOMPANHAMENTO_06[[#This Row],[MAT]],FUNCIONARIOS[],4,FALSE),"")</f>
        <v/>
      </c>
      <c r="F307" s="8"/>
      <c r="G307" s="7"/>
      <c r="H307" s="28" t="str">
        <f>IFERROR(VLOOKUP(ACOMPANHAMENTO_06[[#This Row],[COD.S]],TABELA_PRODUÇÃO[[COD]:[SERVIÇOS]],3,FALSE),"")</f>
        <v/>
      </c>
      <c r="I307" s="28" t="str">
        <f>IFERROR(VLOOKUP(ACOMPANHAMENTO_06[[#This Row],[COD.S]],TABELA_PRODUÇÃO[[COD]:[UND.]],4,FALSE),"")</f>
        <v/>
      </c>
      <c r="J307" s="141"/>
      <c r="K307" s="58"/>
      <c r="L307" s="9"/>
      <c r="M30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0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0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07" s="140">
        <f>ACOMPANHAMENTO_06[[#This Row],[QUANT]]</f>
        <v>0</v>
      </c>
    </row>
    <row r="308" spans="2:16" x14ac:dyDescent="0.25">
      <c r="B308" s="140" t="str">
        <f>IF(ACOMPANHAMENTO_06[[#This Row],[FUNCIONARIO]]="","",COUNTA($D$8:D308))</f>
        <v/>
      </c>
      <c r="C308" s="3"/>
      <c r="D308" s="28" t="str">
        <f>IFERROR(VLOOKUP(ACOMPANHAMENTO_06[[#This Row],[MAT]],FUNCIONARIOS[],3,FALSE),"")</f>
        <v/>
      </c>
      <c r="E308" s="28" t="str">
        <f>IFERROR(VLOOKUP(ACOMPANHAMENTO_06[[#This Row],[MAT]],FUNCIONARIOS[],4,FALSE),"")</f>
        <v/>
      </c>
      <c r="F308" s="8"/>
      <c r="G308" s="7"/>
      <c r="H308" s="28" t="str">
        <f>IFERROR(VLOOKUP(ACOMPANHAMENTO_06[[#This Row],[COD.S]],TABELA_PRODUÇÃO[[COD]:[SERVIÇOS]],3,FALSE),"")</f>
        <v/>
      </c>
      <c r="I308" s="28" t="str">
        <f>IFERROR(VLOOKUP(ACOMPANHAMENTO_06[[#This Row],[COD.S]],TABELA_PRODUÇÃO[[COD]:[UND.]],4,FALSE),"")</f>
        <v/>
      </c>
      <c r="J308" s="141"/>
      <c r="K308" s="58"/>
      <c r="L308" s="9"/>
      <c r="M30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0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0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08" s="140">
        <f>ACOMPANHAMENTO_06[[#This Row],[QUANT]]</f>
        <v>0</v>
      </c>
    </row>
    <row r="309" spans="2:16" x14ac:dyDescent="0.25">
      <c r="B309" s="140" t="str">
        <f>IF(ACOMPANHAMENTO_06[[#This Row],[FUNCIONARIO]]="","",COUNTA($D$8:D309))</f>
        <v/>
      </c>
      <c r="C309" s="3"/>
      <c r="D309" s="28" t="str">
        <f>IFERROR(VLOOKUP(ACOMPANHAMENTO_06[[#This Row],[MAT]],FUNCIONARIOS[],3,FALSE),"")</f>
        <v/>
      </c>
      <c r="E309" s="28" t="str">
        <f>IFERROR(VLOOKUP(ACOMPANHAMENTO_06[[#This Row],[MAT]],FUNCIONARIOS[],4,FALSE),"")</f>
        <v/>
      </c>
      <c r="F309" s="8"/>
      <c r="G309" s="7"/>
      <c r="H309" s="28" t="str">
        <f>IFERROR(VLOOKUP(ACOMPANHAMENTO_06[[#This Row],[COD.S]],TABELA_PRODUÇÃO[[COD]:[SERVIÇOS]],3,FALSE),"")</f>
        <v/>
      </c>
      <c r="I309" s="28" t="str">
        <f>IFERROR(VLOOKUP(ACOMPANHAMENTO_06[[#This Row],[COD.S]],TABELA_PRODUÇÃO[[COD]:[UND.]],4,FALSE),"")</f>
        <v/>
      </c>
      <c r="J309" s="141"/>
      <c r="K309" s="58"/>
      <c r="L309" s="9"/>
      <c r="M30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0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0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09" s="140">
        <f>ACOMPANHAMENTO_06[[#This Row],[QUANT]]</f>
        <v>0</v>
      </c>
    </row>
    <row r="310" spans="2:16" x14ac:dyDescent="0.25">
      <c r="B310" s="140" t="str">
        <f>IF(ACOMPANHAMENTO_06[[#This Row],[FUNCIONARIO]]="","",COUNTA($D$8:D310))</f>
        <v/>
      </c>
      <c r="C310" s="3"/>
      <c r="D310" s="28" t="str">
        <f>IFERROR(VLOOKUP(ACOMPANHAMENTO_06[[#This Row],[MAT]],FUNCIONARIOS[],3,FALSE),"")</f>
        <v/>
      </c>
      <c r="E310" s="28" t="str">
        <f>IFERROR(VLOOKUP(ACOMPANHAMENTO_06[[#This Row],[MAT]],FUNCIONARIOS[],4,FALSE),"")</f>
        <v/>
      </c>
      <c r="F310" s="8"/>
      <c r="G310" s="7"/>
      <c r="H310" s="28" t="str">
        <f>IFERROR(VLOOKUP(ACOMPANHAMENTO_06[[#This Row],[COD.S]],TABELA_PRODUÇÃO[[COD]:[SERVIÇOS]],3,FALSE),"")</f>
        <v/>
      </c>
      <c r="I310" s="28" t="str">
        <f>IFERROR(VLOOKUP(ACOMPANHAMENTO_06[[#This Row],[COD.S]],TABELA_PRODUÇÃO[[COD]:[UND.]],4,FALSE),"")</f>
        <v/>
      </c>
      <c r="J310" s="141"/>
      <c r="K310" s="58"/>
      <c r="L310" s="9"/>
      <c r="M31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1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1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10" s="140">
        <f>ACOMPANHAMENTO_06[[#This Row],[QUANT]]</f>
        <v>0</v>
      </c>
    </row>
    <row r="311" spans="2:16" x14ac:dyDescent="0.25">
      <c r="B311" s="140" t="str">
        <f>IF(ACOMPANHAMENTO_06[[#This Row],[FUNCIONARIO]]="","",COUNTA($D$8:D311))</f>
        <v/>
      </c>
      <c r="C311" s="3"/>
      <c r="D311" s="28" t="str">
        <f>IFERROR(VLOOKUP(ACOMPANHAMENTO_06[[#This Row],[MAT]],FUNCIONARIOS[],3,FALSE),"")</f>
        <v/>
      </c>
      <c r="E311" s="28" t="str">
        <f>IFERROR(VLOOKUP(ACOMPANHAMENTO_06[[#This Row],[MAT]],FUNCIONARIOS[],4,FALSE),"")</f>
        <v/>
      </c>
      <c r="F311" s="8"/>
      <c r="G311" s="7"/>
      <c r="H311" s="28" t="str">
        <f>IFERROR(VLOOKUP(ACOMPANHAMENTO_06[[#This Row],[COD.S]],TABELA_PRODUÇÃO[[COD]:[SERVIÇOS]],3,FALSE),"")</f>
        <v/>
      </c>
      <c r="I311" s="28" t="str">
        <f>IFERROR(VLOOKUP(ACOMPANHAMENTO_06[[#This Row],[COD.S]],TABELA_PRODUÇÃO[[COD]:[UND.]],4,FALSE),"")</f>
        <v/>
      </c>
      <c r="J311" s="141"/>
      <c r="K311" s="58"/>
      <c r="L311" s="9"/>
      <c r="M31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1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1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11" s="140">
        <f>ACOMPANHAMENTO_06[[#This Row],[QUANT]]</f>
        <v>0</v>
      </c>
    </row>
    <row r="312" spans="2:16" x14ac:dyDescent="0.25">
      <c r="B312" s="140" t="str">
        <f>IF(ACOMPANHAMENTO_06[[#This Row],[FUNCIONARIO]]="","",COUNTA($D$8:D312))</f>
        <v/>
      </c>
      <c r="C312" s="3"/>
      <c r="D312" s="28" t="str">
        <f>IFERROR(VLOOKUP(ACOMPANHAMENTO_06[[#This Row],[MAT]],FUNCIONARIOS[],3,FALSE),"")</f>
        <v/>
      </c>
      <c r="E312" s="28" t="str">
        <f>IFERROR(VLOOKUP(ACOMPANHAMENTO_06[[#This Row],[MAT]],FUNCIONARIOS[],4,FALSE),"")</f>
        <v/>
      </c>
      <c r="F312" s="8"/>
      <c r="G312" s="7"/>
      <c r="H312" s="28" t="str">
        <f>IFERROR(VLOOKUP(ACOMPANHAMENTO_06[[#This Row],[COD.S]],TABELA_PRODUÇÃO[[COD]:[SERVIÇOS]],3,FALSE),"")</f>
        <v/>
      </c>
      <c r="I312" s="28" t="str">
        <f>IFERROR(VLOOKUP(ACOMPANHAMENTO_06[[#This Row],[COD.S]],TABELA_PRODUÇÃO[[COD]:[UND.]],4,FALSE),"")</f>
        <v/>
      </c>
      <c r="J312" s="141"/>
      <c r="K312" s="58"/>
      <c r="L312" s="9"/>
      <c r="M31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1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1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12" s="140">
        <f>ACOMPANHAMENTO_06[[#This Row],[QUANT]]</f>
        <v>0</v>
      </c>
    </row>
    <row r="313" spans="2:16" x14ac:dyDescent="0.25">
      <c r="B313" s="140" t="str">
        <f>IF(ACOMPANHAMENTO_06[[#This Row],[FUNCIONARIO]]="","",COUNTA($D$8:D313))</f>
        <v/>
      </c>
      <c r="C313" s="3"/>
      <c r="D313" s="28" t="str">
        <f>IFERROR(VLOOKUP(ACOMPANHAMENTO_06[[#This Row],[MAT]],FUNCIONARIOS[],3,FALSE),"")</f>
        <v/>
      </c>
      <c r="E313" s="28" t="str">
        <f>IFERROR(VLOOKUP(ACOMPANHAMENTO_06[[#This Row],[MAT]],FUNCIONARIOS[],4,FALSE),"")</f>
        <v/>
      </c>
      <c r="F313" s="8"/>
      <c r="G313" s="7"/>
      <c r="H313" s="28" t="str">
        <f>IFERROR(VLOOKUP(ACOMPANHAMENTO_06[[#This Row],[COD.S]],TABELA_PRODUÇÃO[[COD]:[SERVIÇOS]],3,FALSE),"")</f>
        <v/>
      </c>
      <c r="I313" s="28" t="str">
        <f>IFERROR(VLOOKUP(ACOMPANHAMENTO_06[[#This Row],[COD.S]],TABELA_PRODUÇÃO[[COD]:[UND.]],4,FALSE),"")</f>
        <v/>
      </c>
      <c r="J313" s="141"/>
      <c r="K313" s="58"/>
      <c r="L313" s="9"/>
      <c r="M31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1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1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13" s="140">
        <f>ACOMPANHAMENTO_06[[#This Row],[QUANT]]</f>
        <v>0</v>
      </c>
    </row>
    <row r="314" spans="2:16" x14ac:dyDescent="0.25">
      <c r="B314" s="140" t="str">
        <f>IF(ACOMPANHAMENTO_06[[#This Row],[FUNCIONARIO]]="","",COUNTA($D$8:D314))</f>
        <v/>
      </c>
      <c r="C314" s="3"/>
      <c r="D314" s="28" t="str">
        <f>IFERROR(VLOOKUP(ACOMPANHAMENTO_06[[#This Row],[MAT]],FUNCIONARIOS[],3,FALSE),"")</f>
        <v/>
      </c>
      <c r="E314" s="28" t="str">
        <f>IFERROR(VLOOKUP(ACOMPANHAMENTO_06[[#This Row],[MAT]],FUNCIONARIOS[],4,FALSE),"")</f>
        <v/>
      </c>
      <c r="F314" s="8"/>
      <c r="G314" s="7"/>
      <c r="H314" s="28" t="str">
        <f>IFERROR(VLOOKUP(ACOMPANHAMENTO_06[[#This Row],[COD.S]],TABELA_PRODUÇÃO[[COD]:[SERVIÇOS]],3,FALSE),"")</f>
        <v/>
      </c>
      <c r="I314" s="28" t="str">
        <f>IFERROR(VLOOKUP(ACOMPANHAMENTO_06[[#This Row],[COD.S]],TABELA_PRODUÇÃO[[COD]:[UND.]],4,FALSE),"")</f>
        <v/>
      </c>
      <c r="J314" s="141"/>
      <c r="K314" s="58"/>
      <c r="L314" s="9"/>
      <c r="M31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1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1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14" s="140">
        <f>ACOMPANHAMENTO_06[[#This Row],[QUANT]]</f>
        <v>0</v>
      </c>
    </row>
    <row r="315" spans="2:16" x14ac:dyDescent="0.25">
      <c r="B315" s="140" t="str">
        <f>IF(ACOMPANHAMENTO_06[[#This Row],[FUNCIONARIO]]="","",COUNTA($D$8:D315))</f>
        <v/>
      </c>
      <c r="C315" s="3"/>
      <c r="D315" s="28" t="str">
        <f>IFERROR(VLOOKUP(ACOMPANHAMENTO_06[[#This Row],[MAT]],FUNCIONARIOS[],3,FALSE),"")</f>
        <v/>
      </c>
      <c r="E315" s="28" t="str">
        <f>IFERROR(VLOOKUP(ACOMPANHAMENTO_06[[#This Row],[MAT]],FUNCIONARIOS[],4,FALSE),"")</f>
        <v/>
      </c>
      <c r="F315" s="8"/>
      <c r="G315" s="7"/>
      <c r="H315" s="28" t="str">
        <f>IFERROR(VLOOKUP(ACOMPANHAMENTO_06[[#This Row],[COD.S]],TABELA_PRODUÇÃO[[COD]:[SERVIÇOS]],3,FALSE),"")</f>
        <v/>
      </c>
      <c r="I315" s="28" t="str">
        <f>IFERROR(VLOOKUP(ACOMPANHAMENTO_06[[#This Row],[COD.S]],TABELA_PRODUÇÃO[[COD]:[UND.]],4,FALSE),"")</f>
        <v/>
      </c>
      <c r="J315" s="141"/>
      <c r="K315" s="58"/>
      <c r="L315" s="9"/>
      <c r="M31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1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1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15" s="140">
        <f>ACOMPANHAMENTO_06[[#This Row],[QUANT]]</f>
        <v>0</v>
      </c>
    </row>
    <row r="316" spans="2:16" x14ac:dyDescent="0.25">
      <c r="B316" s="140" t="str">
        <f>IF(ACOMPANHAMENTO_06[[#This Row],[FUNCIONARIO]]="","",COUNTA($D$8:D316))</f>
        <v/>
      </c>
      <c r="C316" s="3"/>
      <c r="D316" s="28" t="str">
        <f>IFERROR(VLOOKUP(ACOMPANHAMENTO_06[[#This Row],[MAT]],FUNCIONARIOS[],3,FALSE),"")</f>
        <v/>
      </c>
      <c r="E316" s="28" t="str">
        <f>IFERROR(VLOOKUP(ACOMPANHAMENTO_06[[#This Row],[MAT]],FUNCIONARIOS[],4,FALSE),"")</f>
        <v/>
      </c>
      <c r="F316" s="8"/>
      <c r="G316" s="7"/>
      <c r="H316" s="28" t="str">
        <f>IFERROR(VLOOKUP(ACOMPANHAMENTO_06[[#This Row],[COD.S]],TABELA_PRODUÇÃO[[COD]:[SERVIÇOS]],3,FALSE),"")</f>
        <v/>
      </c>
      <c r="I316" s="28" t="str">
        <f>IFERROR(VLOOKUP(ACOMPANHAMENTO_06[[#This Row],[COD.S]],TABELA_PRODUÇÃO[[COD]:[UND.]],4,FALSE),"")</f>
        <v/>
      </c>
      <c r="J316" s="141"/>
      <c r="K316" s="58"/>
      <c r="L316" s="9"/>
      <c r="M31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1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1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16" s="140">
        <f>ACOMPANHAMENTO_06[[#This Row],[QUANT]]</f>
        <v>0</v>
      </c>
    </row>
    <row r="317" spans="2:16" x14ac:dyDescent="0.25">
      <c r="B317" s="140" t="str">
        <f>IF(ACOMPANHAMENTO_06[[#This Row],[FUNCIONARIO]]="","",COUNTA($D$8:D317))</f>
        <v/>
      </c>
      <c r="C317" s="3"/>
      <c r="D317" s="28" t="str">
        <f>IFERROR(VLOOKUP(ACOMPANHAMENTO_06[[#This Row],[MAT]],FUNCIONARIOS[],3,FALSE),"")</f>
        <v/>
      </c>
      <c r="E317" s="28" t="str">
        <f>IFERROR(VLOOKUP(ACOMPANHAMENTO_06[[#This Row],[MAT]],FUNCIONARIOS[],4,FALSE),"")</f>
        <v/>
      </c>
      <c r="F317" s="8"/>
      <c r="G317" s="7"/>
      <c r="H317" s="28" t="str">
        <f>IFERROR(VLOOKUP(ACOMPANHAMENTO_06[[#This Row],[COD.S]],TABELA_PRODUÇÃO[[COD]:[SERVIÇOS]],3,FALSE),"")</f>
        <v/>
      </c>
      <c r="I317" s="28" t="str">
        <f>IFERROR(VLOOKUP(ACOMPANHAMENTO_06[[#This Row],[COD.S]],TABELA_PRODUÇÃO[[COD]:[UND.]],4,FALSE),"")</f>
        <v/>
      </c>
      <c r="J317" s="141"/>
      <c r="K317" s="58"/>
      <c r="L317" s="9"/>
      <c r="M31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1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1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17" s="140">
        <f>ACOMPANHAMENTO_06[[#This Row],[QUANT]]</f>
        <v>0</v>
      </c>
    </row>
    <row r="318" spans="2:16" x14ac:dyDescent="0.25">
      <c r="B318" s="140" t="str">
        <f>IF(ACOMPANHAMENTO_06[[#This Row],[FUNCIONARIO]]="","",COUNTA($D$8:D318))</f>
        <v/>
      </c>
      <c r="C318" s="3"/>
      <c r="D318" s="28" t="str">
        <f>IFERROR(VLOOKUP(ACOMPANHAMENTO_06[[#This Row],[MAT]],FUNCIONARIOS[],3,FALSE),"")</f>
        <v/>
      </c>
      <c r="E318" s="28" t="str">
        <f>IFERROR(VLOOKUP(ACOMPANHAMENTO_06[[#This Row],[MAT]],FUNCIONARIOS[],4,FALSE),"")</f>
        <v/>
      </c>
      <c r="F318" s="8"/>
      <c r="G318" s="7"/>
      <c r="H318" s="28" t="str">
        <f>IFERROR(VLOOKUP(ACOMPANHAMENTO_06[[#This Row],[COD.S]],TABELA_PRODUÇÃO[[COD]:[SERVIÇOS]],3,FALSE),"")</f>
        <v/>
      </c>
      <c r="I318" s="28" t="str">
        <f>IFERROR(VLOOKUP(ACOMPANHAMENTO_06[[#This Row],[COD.S]],TABELA_PRODUÇÃO[[COD]:[UND.]],4,FALSE),"")</f>
        <v/>
      </c>
      <c r="J318" s="141"/>
      <c r="K318" s="58"/>
      <c r="L318" s="9"/>
      <c r="M31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1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1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18" s="140">
        <f>ACOMPANHAMENTO_06[[#This Row],[QUANT]]</f>
        <v>0</v>
      </c>
    </row>
    <row r="319" spans="2:16" x14ac:dyDescent="0.25">
      <c r="B319" s="140" t="str">
        <f>IF(ACOMPANHAMENTO_06[[#This Row],[FUNCIONARIO]]="","",COUNTA($D$8:D319))</f>
        <v/>
      </c>
      <c r="C319" s="3"/>
      <c r="D319" s="28" t="str">
        <f>IFERROR(VLOOKUP(ACOMPANHAMENTO_06[[#This Row],[MAT]],FUNCIONARIOS[],3,FALSE),"")</f>
        <v/>
      </c>
      <c r="E319" s="28" t="str">
        <f>IFERROR(VLOOKUP(ACOMPANHAMENTO_06[[#This Row],[MAT]],FUNCIONARIOS[],4,FALSE),"")</f>
        <v/>
      </c>
      <c r="F319" s="8"/>
      <c r="G319" s="7"/>
      <c r="H319" s="28" t="str">
        <f>IFERROR(VLOOKUP(ACOMPANHAMENTO_06[[#This Row],[COD.S]],TABELA_PRODUÇÃO[[COD]:[SERVIÇOS]],3,FALSE),"")</f>
        <v/>
      </c>
      <c r="I319" s="28" t="str">
        <f>IFERROR(VLOOKUP(ACOMPANHAMENTO_06[[#This Row],[COD.S]],TABELA_PRODUÇÃO[[COD]:[UND.]],4,FALSE),"")</f>
        <v/>
      </c>
      <c r="J319" s="141"/>
      <c r="K319" s="58"/>
      <c r="L319" s="9"/>
      <c r="M31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1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1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19" s="140">
        <f>ACOMPANHAMENTO_06[[#This Row],[QUANT]]</f>
        <v>0</v>
      </c>
    </row>
    <row r="320" spans="2:16" x14ac:dyDescent="0.25">
      <c r="B320" s="140" t="str">
        <f>IF(ACOMPANHAMENTO_06[[#This Row],[FUNCIONARIO]]="","",COUNTA($D$8:D320))</f>
        <v/>
      </c>
      <c r="C320" s="3"/>
      <c r="D320" s="28" t="str">
        <f>IFERROR(VLOOKUP(ACOMPANHAMENTO_06[[#This Row],[MAT]],FUNCIONARIOS[],3,FALSE),"")</f>
        <v/>
      </c>
      <c r="E320" s="28" t="str">
        <f>IFERROR(VLOOKUP(ACOMPANHAMENTO_06[[#This Row],[MAT]],FUNCIONARIOS[],4,FALSE),"")</f>
        <v/>
      </c>
      <c r="F320" s="8"/>
      <c r="G320" s="7"/>
      <c r="H320" s="28" t="str">
        <f>IFERROR(VLOOKUP(ACOMPANHAMENTO_06[[#This Row],[COD.S]],TABELA_PRODUÇÃO[[COD]:[SERVIÇOS]],3,FALSE),"")</f>
        <v/>
      </c>
      <c r="I320" s="28" t="str">
        <f>IFERROR(VLOOKUP(ACOMPANHAMENTO_06[[#This Row],[COD.S]],TABELA_PRODUÇÃO[[COD]:[UND.]],4,FALSE),"")</f>
        <v/>
      </c>
      <c r="J320" s="141"/>
      <c r="K320" s="58"/>
      <c r="L320" s="9"/>
      <c r="M32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2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2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20" s="140">
        <f>ACOMPANHAMENTO_06[[#This Row],[QUANT]]</f>
        <v>0</v>
      </c>
    </row>
    <row r="321" spans="2:16" x14ac:dyDescent="0.25">
      <c r="B321" s="140" t="str">
        <f>IF(ACOMPANHAMENTO_06[[#This Row],[FUNCIONARIO]]="","",COUNTA($D$8:D321))</f>
        <v/>
      </c>
      <c r="C321" s="3"/>
      <c r="D321" s="28" t="str">
        <f>IFERROR(VLOOKUP(ACOMPANHAMENTO_06[[#This Row],[MAT]],FUNCIONARIOS[],3,FALSE),"")</f>
        <v/>
      </c>
      <c r="E321" s="28" t="str">
        <f>IFERROR(VLOOKUP(ACOMPANHAMENTO_06[[#This Row],[MAT]],FUNCIONARIOS[],4,FALSE),"")</f>
        <v/>
      </c>
      <c r="F321" s="8"/>
      <c r="G321" s="7"/>
      <c r="H321" s="28" t="str">
        <f>IFERROR(VLOOKUP(ACOMPANHAMENTO_06[[#This Row],[COD.S]],TABELA_PRODUÇÃO[[COD]:[SERVIÇOS]],3,FALSE),"")</f>
        <v/>
      </c>
      <c r="I321" s="28" t="str">
        <f>IFERROR(VLOOKUP(ACOMPANHAMENTO_06[[#This Row],[COD.S]],TABELA_PRODUÇÃO[[COD]:[UND.]],4,FALSE),"")</f>
        <v/>
      </c>
      <c r="J321" s="141"/>
      <c r="K321" s="58"/>
      <c r="L321" s="9"/>
      <c r="M32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2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2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21" s="140">
        <f>ACOMPANHAMENTO_06[[#This Row],[QUANT]]</f>
        <v>0</v>
      </c>
    </row>
    <row r="322" spans="2:16" x14ac:dyDescent="0.25">
      <c r="B322" s="140" t="str">
        <f>IF(ACOMPANHAMENTO_06[[#This Row],[FUNCIONARIO]]="","",COUNTA($D$8:D322))</f>
        <v/>
      </c>
      <c r="C322" s="3"/>
      <c r="D322" s="28" t="str">
        <f>IFERROR(VLOOKUP(ACOMPANHAMENTO_06[[#This Row],[MAT]],FUNCIONARIOS[],3,FALSE),"")</f>
        <v/>
      </c>
      <c r="E322" s="28" t="str">
        <f>IFERROR(VLOOKUP(ACOMPANHAMENTO_06[[#This Row],[MAT]],FUNCIONARIOS[],4,FALSE),"")</f>
        <v/>
      </c>
      <c r="F322" s="8"/>
      <c r="G322" s="7"/>
      <c r="H322" s="28" t="str">
        <f>IFERROR(VLOOKUP(ACOMPANHAMENTO_06[[#This Row],[COD.S]],TABELA_PRODUÇÃO[[COD]:[SERVIÇOS]],3,FALSE),"")</f>
        <v/>
      </c>
      <c r="I322" s="28" t="str">
        <f>IFERROR(VLOOKUP(ACOMPANHAMENTO_06[[#This Row],[COD.S]],TABELA_PRODUÇÃO[[COD]:[UND.]],4,FALSE),"")</f>
        <v/>
      </c>
      <c r="J322" s="141"/>
      <c r="K322" s="58"/>
      <c r="L322" s="9"/>
      <c r="M32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2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2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22" s="140">
        <f>ACOMPANHAMENTO_06[[#This Row],[QUANT]]</f>
        <v>0</v>
      </c>
    </row>
    <row r="323" spans="2:16" x14ac:dyDescent="0.25">
      <c r="B323" s="140" t="str">
        <f>IF(ACOMPANHAMENTO_06[[#This Row],[FUNCIONARIO]]="","",COUNTA($D$8:D323))</f>
        <v/>
      </c>
      <c r="C323" s="3"/>
      <c r="D323" s="28" t="str">
        <f>IFERROR(VLOOKUP(ACOMPANHAMENTO_06[[#This Row],[MAT]],FUNCIONARIOS[],3,FALSE),"")</f>
        <v/>
      </c>
      <c r="E323" s="28" t="str">
        <f>IFERROR(VLOOKUP(ACOMPANHAMENTO_06[[#This Row],[MAT]],FUNCIONARIOS[],4,FALSE),"")</f>
        <v/>
      </c>
      <c r="F323" s="8"/>
      <c r="G323" s="7"/>
      <c r="H323" s="28" t="str">
        <f>IFERROR(VLOOKUP(ACOMPANHAMENTO_06[[#This Row],[COD.S]],TABELA_PRODUÇÃO[[COD]:[SERVIÇOS]],3,FALSE),"")</f>
        <v/>
      </c>
      <c r="I323" s="28" t="str">
        <f>IFERROR(VLOOKUP(ACOMPANHAMENTO_06[[#This Row],[COD.S]],TABELA_PRODUÇÃO[[COD]:[UND.]],4,FALSE),"")</f>
        <v/>
      </c>
      <c r="J323" s="141"/>
      <c r="K323" s="58"/>
      <c r="L323" s="9"/>
      <c r="M32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2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2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23" s="140">
        <f>ACOMPANHAMENTO_06[[#This Row],[QUANT]]</f>
        <v>0</v>
      </c>
    </row>
    <row r="324" spans="2:16" x14ac:dyDescent="0.25">
      <c r="B324" s="140" t="str">
        <f>IF(ACOMPANHAMENTO_06[[#This Row],[FUNCIONARIO]]="","",COUNTA($D$8:D324))</f>
        <v/>
      </c>
      <c r="C324" s="3"/>
      <c r="D324" s="28" t="str">
        <f>IFERROR(VLOOKUP(ACOMPANHAMENTO_06[[#This Row],[MAT]],FUNCIONARIOS[],3,FALSE),"")</f>
        <v/>
      </c>
      <c r="E324" s="28" t="str">
        <f>IFERROR(VLOOKUP(ACOMPANHAMENTO_06[[#This Row],[MAT]],FUNCIONARIOS[],4,FALSE),"")</f>
        <v/>
      </c>
      <c r="F324" s="8"/>
      <c r="G324" s="7"/>
      <c r="H324" s="28" t="str">
        <f>IFERROR(VLOOKUP(ACOMPANHAMENTO_06[[#This Row],[COD.S]],TABELA_PRODUÇÃO[[COD]:[SERVIÇOS]],3,FALSE),"")</f>
        <v/>
      </c>
      <c r="I324" s="28" t="str">
        <f>IFERROR(VLOOKUP(ACOMPANHAMENTO_06[[#This Row],[COD.S]],TABELA_PRODUÇÃO[[COD]:[UND.]],4,FALSE),"")</f>
        <v/>
      </c>
      <c r="J324" s="141"/>
      <c r="K324" s="58"/>
      <c r="L324" s="9"/>
      <c r="M32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2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2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24" s="140">
        <f>ACOMPANHAMENTO_06[[#This Row],[QUANT]]</f>
        <v>0</v>
      </c>
    </row>
    <row r="325" spans="2:16" x14ac:dyDescent="0.25">
      <c r="B325" s="140" t="str">
        <f>IF(ACOMPANHAMENTO_06[[#This Row],[FUNCIONARIO]]="","",COUNTA($D$8:D325))</f>
        <v/>
      </c>
      <c r="C325" s="3"/>
      <c r="D325" s="28" t="str">
        <f>IFERROR(VLOOKUP(ACOMPANHAMENTO_06[[#This Row],[MAT]],FUNCIONARIOS[],3,FALSE),"")</f>
        <v/>
      </c>
      <c r="E325" s="28" t="str">
        <f>IFERROR(VLOOKUP(ACOMPANHAMENTO_06[[#This Row],[MAT]],FUNCIONARIOS[],4,FALSE),"")</f>
        <v/>
      </c>
      <c r="F325" s="8"/>
      <c r="G325" s="7"/>
      <c r="H325" s="28" t="str">
        <f>IFERROR(VLOOKUP(ACOMPANHAMENTO_06[[#This Row],[COD.S]],TABELA_PRODUÇÃO[[COD]:[SERVIÇOS]],3,FALSE),"")</f>
        <v/>
      </c>
      <c r="I325" s="28" t="str">
        <f>IFERROR(VLOOKUP(ACOMPANHAMENTO_06[[#This Row],[COD.S]],TABELA_PRODUÇÃO[[COD]:[UND.]],4,FALSE),"")</f>
        <v/>
      </c>
      <c r="J325" s="141"/>
      <c r="K325" s="58"/>
      <c r="L325" s="9"/>
      <c r="M32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2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2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25" s="140">
        <f>ACOMPANHAMENTO_06[[#This Row],[QUANT]]</f>
        <v>0</v>
      </c>
    </row>
    <row r="326" spans="2:16" x14ac:dyDescent="0.25">
      <c r="B326" s="140" t="str">
        <f>IF(ACOMPANHAMENTO_06[[#This Row],[FUNCIONARIO]]="","",COUNTA($D$8:D326))</f>
        <v/>
      </c>
      <c r="C326" s="3"/>
      <c r="D326" s="28" t="str">
        <f>IFERROR(VLOOKUP(ACOMPANHAMENTO_06[[#This Row],[MAT]],FUNCIONARIOS[],3,FALSE),"")</f>
        <v/>
      </c>
      <c r="E326" s="28" t="str">
        <f>IFERROR(VLOOKUP(ACOMPANHAMENTO_06[[#This Row],[MAT]],FUNCIONARIOS[],4,FALSE),"")</f>
        <v/>
      </c>
      <c r="F326" s="8"/>
      <c r="G326" s="7"/>
      <c r="H326" s="28" t="str">
        <f>IFERROR(VLOOKUP(ACOMPANHAMENTO_06[[#This Row],[COD.S]],TABELA_PRODUÇÃO[[COD]:[SERVIÇOS]],3,FALSE),"")</f>
        <v/>
      </c>
      <c r="I326" s="28" t="str">
        <f>IFERROR(VLOOKUP(ACOMPANHAMENTO_06[[#This Row],[COD.S]],TABELA_PRODUÇÃO[[COD]:[UND.]],4,FALSE),"")</f>
        <v/>
      </c>
      <c r="J326" s="141"/>
      <c r="K326" s="58"/>
      <c r="L326" s="9"/>
      <c r="M32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2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2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26" s="140">
        <f>ACOMPANHAMENTO_06[[#This Row],[QUANT]]</f>
        <v>0</v>
      </c>
    </row>
    <row r="327" spans="2:16" x14ac:dyDescent="0.25">
      <c r="B327" s="140" t="str">
        <f>IF(ACOMPANHAMENTO_06[[#This Row],[FUNCIONARIO]]="","",COUNTA($D$8:D327))</f>
        <v/>
      </c>
      <c r="C327" s="3"/>
      <c r="D327" s="28" t="str">
        <f>IFERROR(VLOOKUP(ACOMPANHAMENTO_06[[#This Row],[MAT]],FUNCIONARIOS[],3,FALSE),"")</f>
        <v/>
      </c>
      <c r="E327" s="28" t="str">
        <f>IFERROR(VLOOKUP(ACOMPANHAMENTO_06[[#This Row],[MAT]],FUNCIONARIOS[],4,FALSE),"")</f>
        <v/>
      </c>
      <c r="F327" s="8"/>
      <c r="G327" s="7"/>
      <c r="H327" s="28" t="str">
        <f>IFERROR(VLOOKUP(ACOMPANHAMENTO_06[[#This Row],[COD.S]],TABELA_PRODUÇÃO[[COD]:[SERVIÇOS]],3,FALSE),"")</f>
        <v/>
      </c>
      <c r="I327" s="28" t="str">
        <f>IFERROR(VLOOKUP(ACOMPANHAMENTO_06[[#This Row],[COD.S]],TABELA_PRODUÇÃO[[COD]:[UND.]],4,FALSE),"")</f>
        <v/>
      </c>
      <c r="J327" s="141"/>
      <c r="K327" s="58"/>
      <c r="L327" s="9"/>
      <c r="M32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2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2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27" s="140">
        <f>ACOMPANHAMENTO_06[[#This Row],[QUANT]]</f>
        <v>0</v>
      </c>
    </row>
    <row r="328" spans="2:16" x14ac:dyDescent="0.25">
      <c r="B328" s="140" t="str">
        <f>IF(ACOMPANHAMENTO_06[[#This Row],[FUNCIONARIO]]="","",COUNTA($D$8:D328))</f>
        <v/>
      </c>
      <c r="C328" s="3"/>
      <c r="D328" s="28" t="str">
        <f>IFERROR(VLOOKUP(ACOMPANHAMENTO_06[[#This Row],[MAT]],FUNCIONARIOS[],3,FALSE),"")</f>
        <v/>
      </c>
      <c r="E328" s="28" t="str">
        <f>IFERROR(VLOOKUP(ACOMPANHAMENTO_06[[#This Row],[MAT]],FUNCIONARIOS[],4,FALSE),"")</f>
        <v/>
      </c>
      <c r="F328" s="8"/>
      <c r="G328" s="7"/>
      <c r="H328" s="28" t="str">
        <f>IFERROR(VLOOKUP(ACOMPANHAMENTO_06[[#This Row],[COD.S]],TABELA_PRODUÇÃO[[COD]:[SERVIÇOS]],3,FALSE),"")</f>
        <v/>
      </c>
      <c r="I328" s="28" t="str">
        <f>IFERROR(VLOOKUP(ACOMPANHAMENTO_06[[#This Row],[COD.S]],TABELA_PRODUÇÃO[[COD]:[UND.]],4,FALSE),"")</f>
        <v/>
      </c>
      <c r="J328" s="141"/>
      <c r="K328" s="58"/>
      <c r="L328" s="9"/>
      <c r="M32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2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2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28" s="140">
        <f>ACOMPANHAMENTO_06[[#This Row],[QUANT]]</f>
        <v>0</v>
      </c>
    </row>
    <row r="329" spans="2:16" x14ac:dyDescent="0.25">
      <c r="B329" s="140" t="str">
        <f>IF(ACOMPANHAMENTO_06[[#This Row],[FUNCIONARIO]]="","",COUNTA($D$8:D329))</f>
        <v/>
      </c>
      <c r="C329" s="3"/>
      <c r="D329" s="28" t="str">
        <f>IFERROR(VLOOKUP(ACOMPANHAMENTO_06[[#This Row],[MAT]],FUNCIONARIOS[],3,FALSE),"")</f>
        <v/>
      </c>
      <c r="E329" s="28" t="str">
        <f>IFERROR(VLOOKUP(ACOMPANHAMENTO_06[[#This Row],[MAT]],FUNCIONARIOS[],4,FALSE),"")</f>
        <v/>
      </c>
      <c r="F329" s="8"/>
      <c r="G329" s="7"/>
      <c r="H329" s="28" t="str">
        <f>IFERROR(VLOOKUP(ACOMPANHAMENTO_06[[#This Row],[COD.S]],TABELA_PRODUÇÃO[[COD]:[SERVIÇOS]],3,FALSE),"")</f>
        <v/>
      </c>
      <c r="I329" s="28" t="str">
        <f>IFERROR(VLOOKUP(ACOMPANHAMENTO_06[[#This Row],[COD.S]],TABELA_PRODUÇÃO[[COD]:[UND.]],4,FALSE),"")</f>
        <v/>
      </c>
      <c r="J329" s="141"/>
      <c r="K329" s="58"/>
      <c r="L329" s="9"/>
      <c r="M32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2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2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29" s="140">
        <f>ACOMPANHAMENTO_06[[#This Row],[QUANT]]</f>
        <v>0</v>
      </c>
    </row>
    <row r="330" spans="2:16" x14ac:dyDescent="0.25">
      <c r="B330" s="140" t="str">
        <f>IF(ACOMPANHAMENTO_06[[#This Row],[FUNCIONARIO]]="","",COUNTA($D$8:D330))</f>
        <v/>
      </c>
      <c r="C330" s="3"/>
      <c r="D330" s="28" t="str">
        <f>IFERROR(VLOOKUP(ACOMPANHAMENTO_06[[#This Row],[MAT]],FUNCIONARIOS[],3,FALSE),"")</f>
        <v/>
      </c>
      <c r="E330" s="28" t="str">
        <f>IFERROR(VLOOKUP(ACOMPANHAMENTO_06[[#This Row],[MAT]],FUNCIONARIOS[],4,FALSE),"")</f>
        <v/>
      </c>
      <c r="F330" s="8"/>
      <c r="G330" s="7"/>
      <c r="H330" s="28" t="str">
        <f>IFERROR(VLOOKUP(ACOMPANHAMENTO_06[[#This Row],[COD.S]],TABELA_PRODUÇÃO[[COD]:[SERVIÇOS]],3,FALSE),"")</f>
        <v/>
      </c>
      <c r="I330" s="28" t="str">
        <f>IFERROR(VLOOKUP(ACOMPANHAMENTO_06[[#This Row],[COD.S]],TABELA_PRODUÇÃO[[COD]:[UND.]],4,FALSE),"")</f>
        <v/>
      </c>
      <c r="J330" s="141"/>
      <c r="K330" s="58"/>
      <c r="L330" s="9"/>
      <c r="M33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3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3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30" s="140">
        <f>ACOMPANHAMENTO_06[[#This Row],[QUANT]]</f>
        <v>0</v>
      </c>
    </row>
    <row r="331" spans="2:16" x14ac:dyDescent="0.25">
      <c r="B331" s="140" t="str">
        <f>IF(ACOMPANHAMENTO_06[[#This Row],[FUNCIONARIO]]="","",COUNTA($D$8:D331))</f>
        <v/>
      </c>
      <c r="C331" s="3"/>
      <c r="D331" s="28" t="str">
        <f>IFERROR(VLOOKUP(ACOMPANHAMENTO_06[[#This Row],[MAT]],FUNCIONARIOS[],3,FALSE),"")</f>
        <v/>
      </c>
      <c r="E331" s="28" t="str">
        <f>IFERROR(VLOOKUP(ACOMPANHAMENTO_06[[#This Row],[MAT]],FUNCIONARIOS[],4,FALSE),"")</f>
        <v/>
      </c>
      <c r="F331" s="8"/>
      <c r="G331" s="7"/>
      <c r="H331" s="28" t="str">
        <f>IFERROR(VLOOKUP(ACOMPANHAMENTO_06[[#This Row],[COD.S]],TABELA_PRODUÇÃO[[COD]:[SERVIÇOS]],3,FALSE),"")</f>
        <v/>
      </c>
      <c r="I331" s="28" t="str">
        <f>IFERROR(VLOOKUP(ACOMPANHAMENTO_06[[#This Row],[COD.S]],TABELA_PRODUÇÃO[[COD]:[UND.]],4,FALSE),"")</f>
        <v/>
      </c>
      <c r="J331" s="141"/>
      <c r="K331" s="58"/>
      <c r="L331" s="9"/>
      <c r="M33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3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3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31" s="140">
        <f>ACOMPANHAMENTO_06[[#This Row],[QUANT]]</f>
        <v>0</v>
      </c>
    </row>
    <row r="332" spans="2:16" x14ac:dyDescent="0.25">
      <c r="B332" s="140" t="str">
        <f>IF(ACOMPANHAMENTO_06[[#This Row],[FUNCIONARIO]]="","",COUNTA($D$8:D332))</f>
        <v/>
      </c>
      <c r="C332" s="3"/>
      <c r="D332" s="28" t="str">
        <f>IFERROR(VLOOKUP(ACOMPANHAMENTO_06[[#This Row],[MAT]],FUNCIONARIOS[],3,FALSE),"")</f>
        <v/>
      </c>
      <c r="E332" s="28" t="str">
        <f>IFERROR(VLOOKUP(ACOMPANHAMENTO_06[[#This Row],[MAT]],FUNCIONARIOS[],4,FALSE),"")</f>
        <v/>
      </c>
      <c r="F332" s="8"/>
      <c r="G332" s="7"/>
      <c r="H332" s="28" t="str">
        <f>IFERROR(VLOOKUP(ACOMPANHAMENTO_06[[#This Row],[COD.S]],TABELA_PRODUÇÃO[[COD]:[SERVIÇOS]],3,FALSE),"")</f>
        <v/>
      </c>
      <c r="I332" s="28" t="str">
        <f>IFERROR(VLOOKUP(ACOMPANHAMENTO_06[[#This Row],[COD.S]],TABELA_PRODUÇÃO[[COD]:[UND.]],4,FALSE),"")</f>
        <v/>
      </c>
      <c r="J332" s="141"/>
      <c r="K332" s="58"/>
      <c r="L332" s="9"/>
      <c r="M33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3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3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32" s="140">
        <f>ACOMPANHAMENTO_06[[#This Row],[QUANT]]</f>
        <v>0</v>
      </c>
    </row>
    <row r="333" spans="2:16" x14ac:dyDescent="0.25">
      <c r="B333" s="140" t="str">
        <f>IF(ACOMPANHAMENTO_06[[#This Row],[FUNCIONARIO]]="","",COUNTA($D$8:D333))</f>
        <v/>
      </c>
      <c r="C333" s="3"/>
      <c r="D333" s="28" t="str">
        <f>IFERROR(VLOOKUP(ACOMPANHAMENTO_06[[#This Row],[MAT]],FUNCIONARIOS[],3,FALSE),"")</f>
        <v/>
      </c>
      <c r="E333" s="28" t="str">
        <f>IFERROR(VLOOKUP(ACOMPANHAMENTO_06[[#This Row],[MAT]],FUNCIONARIOS[],4,FALSE),"")</f>
        <v/>
      </c>
      <c r="F333" s="8"/>
      <c r="G333" s="7"/>
      <c r="H333" s="28" t="str">
        <f>IFERROR(VLOOKUP(ACOMPANHAMENTO_06[[#This Row],[COD.S]],TABELA_PRODUÇÃO[[COD]:[SERVIÇOS]],3,FALSE),"")</f>
        <v/>
      </c>
      <c r="I333" s="28" t="str">
        <f>IFERROR(VLOOKUP(ACOMPANHAMENTO_06[[#This Row],[COD.S]],TABELA_PRODUÇÃO[[COD]:[UND.]],4,FALSE),"")</f>
        <v/>
      </c>
      <c r="J333" s="141"/>
      <c r="K333" s="58"/>
      <c r="L333" s="9"/>
      <c r="M33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3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3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33" s="140">
        <f>ACOMPANHAMENTO_06[[#This Row],[QUANT]]</f>
        <v>0</v>
      </c>
    </row>
    <row r="334" spans="2:16" x14ac:dyDescent="0.25">
      <c r="B334" s="140" t="str">
        <f>IF(ACOMPANHAMENTO_06[[#This Row],[FUNCIONARIO]]="","",COUNTA($D$8:D334))</f>
        <v/>
      </c>
      <c r="C334" s="3"/>
      <c r="D334" s="28" t="str">
        <f>IFERROR(VLOOKUP(ACOMPANHAMENTO_06[[#This Row],[MAT]],FUNCIONARIOS[],3,FALSE),"")</f>
        <v/>
      </c>
      <c r="E334" s="28" t="str">
        <f>IFERROR(VLOOKUP(ACOMPANHAMENTO_06[[#This Row],[MAT]],FUNCIONARIOS[],4,FALSE),"")</f>
        <v/>
      </c>
      <c r="F334" s="8"/>
      <c r="G334" s="7"/>
      <c r="H334" s="28" t="str">
        <f>IFERROR(VLOOKUP(ACOMPANHAMENTO_06[[#This Row],[COD.S]],TABELA_PRODUÇÃO[[COD]:[SERVIÇOS]],3,FALSE),"")</f>
        <v/>
      </c>
      <c r="I334" s="28" t="str">
        <f>IFERROR(VLOOKUP(ACOMPANHAMENTO_06[[#This Row],[COD.S]],TABELA_PRODUÇÃO[[COD]:[UND.]],4,FALSE),"")</f>
        <v/>
      </c>
      <c r="J334" s="141"/>
      <c r="K334" s="58"/>
      <c r="L334" s="9"/>
      <c r="M33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3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3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34" s="140">
        <f>ACOMPANHAMENTO_06[[#This Row],[QUANT]]</f>
        <v>0</v>
      </c>
    </row>
    <row r="335" spans="2:16" x14ac:dyDescent="0.25">
      <c r="B335" s="140" t="str">
        <f>IF(ACOMPANHAMENTO_06[[#This Row],[FUNCIONARIO]]="","",COUNTA($D$8:D335))</f>
        <v/>
      </c>
      <c r="C335" s="3"/>
      <c r="D335" s="28" t="str">
        <f>IFERROR(VLOOKUP(ACOMPANHAMENTO_06[[#This Row],[MAT]],FUNCIONARIOS[],3,FALSE),"")</f>
        <v/>
      </c>
      <c r="E335" s="28" t="str">
        <f>IFERROR(VLOOKUP(ACOMPANHAMENTO_06[[#This Row],[MAT]],FUNCIONARIOS[],4,FALSE),"")</f>
        <v/>
      </c>
      <c r="F335" s="8"/>
      <c r="G335" s="7"/>
      <c r="H335" s="28" t="str">
        <f>IFERROR(VLOOKUP(ACOMPANHAMENTO_06[[#This Row],[COD.S]],TABELA_PRODUÇÃO[[COD]:[SERVIÇOS]],3,FALSE),"")</f>
        <v/>
      </c>
      <c r="I335" s="28" t="str">
        <f>IFERROR(VLOOKUP(ACOMPANHAMENTO_06[[#This Row],[COD.S]],TABELA_PRODUÇÃO[[COD]:[UND.]],4,FALSE),"")</f>
        <v/>
      </c>
      <c r="J335" s="141"/>
      <c r="K335" s="58"/>
      <c r="L335" s="9"/>
      <c r="M33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3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3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35" s="140">
        <f>ACOMPANHAMENTO_06[[#This Row],[QUANT]]</f>
        <v>0</v>
      </c>
    </row>
    <row r="336" spans="2:16" x14ac:dyDescent="0.25">
      <c r="B336" s="140" t="str">
        <f>IF(ACOMPANHAMENTO_06[[#This Row],[FUNCIONARIO]]="","",COUNTA($D$8:D336))</f>
        <v/>
      </c>
      <c r="C336" s="3"/>
      <c r="D336" s="28" t="str">
        <f>IFERROR(VLOOKUP(ACOMPANHAMENTO_06[[#This Row],[MAT]],FUNCIONARIOS[],3,FALSE),"")</f>
        <v/>
      </c>
      <c r="E336" s="28" t="str">
        <f>IFERROR(VLOOKUP(ACOMPANHAMENTO_06[[#This Row],[MAT]],FUNCIONARIOS[],4,FALSE),"")</f>
        <v/>
      </c>
      <c r="F336" s="8"/>
      <c r="G336" s="7"/>
      <c r="H336" s="28" t="str">
        <f>IFERROR(VLOOKUP(ACOMPANHAMENTO_06[[#This Row],[COD.S]],TABELA_PRODUÇÃO[[COD]:[SERVIÇOS]],3,FALSE),"")</f>
        <v/>
      </c>
      <c r="I336" s="28" t="str">
        <f>IFERROR(VLOOKUP(ACOMPANHAMENTO_06[[#This Row],[COD.S]],TABELA_PRODUÇÃO[[COD]:[UND.]],4,FALSE),"")</f>
        <v/>
      </c>
      <c r="J336" s="141"/>
      <c r="K336" s="58"/>
      <c r="L336" s="9"/>
      <c r="M33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3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3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36" s="140">
        <f>ACOMPANHAMENTO_06[[#This Row],[QUANT]]</f>
        <v>0</v>
      </c>
    </row>
    <row r="337" spans="2:16" x14ac:dyDescent="0.25">
      <c r="B337" s="140" t="str">
        <f>IF(ACOMPANHAMENTO_06[[#This Row],[FUNCIONARIO]]="","",COUNTA($D$8:D337))</f>
        <v/>
      </c>
      <c r="C337" s="3"/>
      <c r="D337" s="28" t="str">
        <f>IFERROR(VLOOKUP(ACOMPANHAMENTO_06[[#This Row],[MAT]],FUNCIONARIOS[],3,FALSE),"")</f>
        <v/>
      </c>
      <c r="E337" s="28" t="str">
        <f>IFERROR(VLOOKUP(ACOMPANHAMENTO_06[[#This Row],[MAT]],FUNCIONARIOS[],4,FALSE),"")</f>
        <v/>
      </c>
      <c r="F337" s="8"/>
      <c r="G337" s="7"/>
      <c r="H337" s="28" t="str">
        <f>IFERROR(VLOOKUP(ACOMPANHAMENTO_06[[#This Row],[COD.S]],TABELA_PRODUÇÃO[[COD]:[SERVIÇOS]],3,FALSE),"")</f>
        <v/>
      </c>
      <c r="I337" s="28" t="str">
        <f>IFERROR(VLOOKUP(ACOMPANHAMENTO_06[[#This Row],[COD.S]],TABELA_PRODUÇÃO[[COD]:[UND.]],4,FALSE),"")</f>
        <v/>
      </c>
      <c r="J337" s="141"/>
      <c r="K337" s="58"/>
      <c r="L337" s="9"/>
      <c r="M33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3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3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37" s="140">
        <f>ACOMPANHAMENTO_06[[#This Row],[QUANT]]</f>
        <v>0</v>
      </c>
    </row>
    <row r="338" spans="2:16" x14ac:dyDescent="0.25">
      <c r="B338" s="140" t="str">
        <f>IF(ACOMPANHAMENTO_06[[#This Row],[FUNCIONARIO]]="","",COUNTA($D$8:D338))</f>
        <v/>
      </c>
      <c r="C338" s="3"/>
      <c r="D338" s="28" t="str">
        <f>IFERROR(VLOOKUP(ACOMPANHAMENTO_06[[#This Row],[MAT]],FUNCIONARIOS[],3,FALSE),"")</f>
        <v/>
      </c>
      <c r="E338" s="28" t="str">
        <f>IFERROR(VLOOKUP(ACOMPANHAMENTO_06[[#This Row],[MAT]],FUNCIONARIOS[],4,FALSE),"")</f>
        <v/>
      </c>
      <c r="F338" s="8"/>
      <c r="G338" s="7"/>
      <c r="H338" s="28" t="str">
        <f>IFERROR(VLOOKUP(ACOMPANHAMENTO_06[[#This Row],[COD.S]],TABELA_PRODUÇÃO[[COD]:[SERVIÇOS]],3,FALSE),"")</f>
        <v/>
      </c>
      <c r="I338" s="28" t="str">
        <f>IFERROR(VLOOKUP(ACOMPANHAMENTO_06[[#This Row],[COD.S]],TABELA_PRODUÇÃO[[COD]:[UND.]],4,FALSE),"")</f>
        <v/>
      </c>
      <c r="J338" s="141"/>
      <c r="K338" s="58"/>
      <c r="L338" s="9"/>
      <c r="M33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3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3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38" s="140">
        <f>ACOMPANHAMENTO_06[[#This Row],[QUANT]]</f>
        <v>0</v>
      </c>
    </row>
    <row r="339" spans="2:16" x14ac:dyDescent="0.25">
      <c r="B339" s="140" t="str">
        <f>IF(ACOMPANHAMENTO_06[[#This Row],[FUNCIONARIO]]="","",COUNTA($D$8:D339))</f>
        <v/>
      </c>
      <c r="C339" s="3"/>
      <c r="D339" s="28" t="str">
        <f>IFERROR(VLOOKUP(ACOMPANHAMENTO_06[[#This Row],[MAT]],FUNCIONARIOS[],3,FALSE),"")</f>
        <v/>
      </c>
      <c r="E339" s="28" t="str">
        <f>IFERROR(VLOOKUP(ACOMPANHAMENTO_06[[#This Row],[MAT]],FUNCIONARIOS[],4,FALSE),"")</f>
        <v/>
      </c>
      <c r="F339" s="8"/>
      <c r="G339" s="7"/>
      <c r="H339" s="28" t="str">
        <f>IFERROR(VLOOKUP(ACOMPANHAMENTO_06[[#This Row],[COD.S]],TABELA_PRODUÇÃO[[COD]:[SERVIÇOS]],3,FALSE),"")</f>
        <v/>
      </c>
      <c r="I339" s="28" t="str">
        <f>IFERROR(VLOOKUP(ACOMPANHAMENTO_06[[#This Row],[COD.S]],TABELA_PRODUÇÃO[[COD]:[UND.]],4,FALSE),"")</f>
        <v/>
      </c>
      <c r="J339" s="141"/>
      <c r="K339" s="58"/>
      <c r="L339" s="9"/>
      <c r="M33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3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3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39" s="140">
        <f>ACOMPANHAMENTO_06[[#This Row],[QUANT]]</f>
        <v>0</v>
      </c>
    </row>
    <row r="340" spans="2:16" x14ac:dyDescent="0.25">
      <c r="B340" s="140" t="str">
        <f>IF(ACOMPANHAMENTO_06[[#This Row],[FUNCIONARIO]]="","",COUNTA($D$8:D340))</f>
        <v/>
      </c>
      <c r="C340" s="3"/>
      <c r="D340" s="28" t="str">
        <f>IFERROR(VLOOKUP(ACOMPANHAMENTO_06[[#This Row],[MAT]],FUNCIONARIOS[],3,FALSE),"")</f>
        <v/>
      </c>
      <c r="E340" s="28" t="str">
        <f>IFERROR(VLOOKUP(ACOMPANHAMENTO_06[[#This Row],[MAT]],FUNCIONARIOS[],4,FALSE),"")</f>
        <v/>
      </c>
      <c r="F340" s="8"/>
      <c r="G340" s="7"/>
      <c r="H340" s="28" t="str">
        <f>IFERROR(VLOOKUP(ACOMPANHAMENTO_06[[#This Row],[COD.S]],TABELA_PRODUÇÃO[[COD]:[SERVIÇOS]],3,FALSE),"")</f>
        <v/>
      </c>
      <c r="I340" s="28" t="str">
        <f>IFERROR(VLOOKUP(ACOMPANHAMENTO_06[[#This Row],[COD.S]],TABELA_PRODUÇÃO[[COD]:[UND.]],4,FALSE),"")</f>
        <v/>
      </c>
      <c r="J340" s="141"/>
      <c r="K340" s="58"/>
      <c r="L340" s="9"/>
      <c r="M34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4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4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40" s="140">
        <f>ACOMPANHAMENTO_06[[#This Row],[QUANT]]</f>
        <v>0</v>
      </c>
    </row>
    <row r="341" spans="2:16" x14ac:dyDescent="0.25">
      <c r="B341" s="140" t="str">
        <f>IF(ACOMPANHAMENTO_06[[#This Row],[FUNCIONARIO]]="","",COUNTA($D$8:D341))</f>
        <v/>
      </c>
      <c r="C341" s="3"/>
      <c r="D341" s="28" t="str">
        <f>IFERROR(VLOOKUP(ACOMPANHAMENTO_06[[#This Row],[MAT]],FUNCIONARIOS[],3,FALSE),"")</f>
        <v/>
      </c>
      <c r="E341" s="28" t="str">
        <f>IFERROR(VLOOKUP(ACOMPANHAMENTO_06[[#This Row],[MAT]],FUNCIONARIOS[],4,FALSE),"")</f>
        <v/>
      </c>
      <c r="F341" s="8"/>
      <c r="G341" s="7"/>
      <c r="H341" s="28" t="str">
        <f>IFERROR(VLOOKUP(ACOMPANHAMENTO_06[[#This Row],[COD.S]],TABELA_PRODUÇÃO[[COD]:[SERVIÇOS]],3,FALSE),"")</f>
        <v/>
      </c>
      <c r="I341" s="28" t="str">
        <f>IFERROR(VLOOKUP(ACOMPANHAMENTO_06[[#This Row],[COD.S]],TABELA_PRODUÇÃO[[COD]:[UND.]],4,FALSE),"")</f>
        <v/>
      </c>
      <c r="J341" s="141"/>
      <c r="K341" s="58"/>
      <c r="L341" s="9"/>
      <c r="M34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4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4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41" s="140">
        <f>ACOMPANHAMENTO_06[[#This Row],[QUANT]]</f>
        <v>0</v>
      </c>
    </row>
    <row r="342" spans="2:16" x14ac:dyDescent="0.25">
      <c r="B342" s="140" t="str">
        <f>IF(ACOMPANHAMENTO_06[[#This Row],[FUNCIONARIO]]="","",COUNTA($D$8:D342))</f>
        <v/>
      </c>
      <c r="C342" s="3"/>
      <c r="D342" s="28" t="str">
        <f>IFERROR(VLOOKUP(ACOMPANHAMENTO_06[[#This Row],[MAT]],FUNCIONARIOS[],3,FALSE),"")</f>
        <v/>
      </c>
      <c r="E342" s="28" t="str">
        <f>IFERROR(VLOOKUP(ACOMPANHAMENTO_06[[#This Row],[MAT]],FUNCIONARIOS[],4,FALSE),"")</f>
        <v/>
      </c>
      <c r="F342" s="8"/>
      <c r="G342" s="7"/>
      <c r="H342" s="28" t="str">
        <f>IFERROR(VLOOKUP(ACOMPANHAMENTO_06[[#This Row],[COD.S]],TABELA_PRODUÇÃO[[COD]:[SERVIÇOS]],3,FALSE),"")</f>
        <v/>
      </c>
      <c r="I342" s="28" t="str">
        <f>IFERROR(VLOOKUP(ACOMPANHAMENTO_06[[#This Row],[COD.S]],TABELA_PRODUÇÃO[[COD]:[UND.]],4,FALSE),"")</f>
        <v/>
      </c>
      <c r="J342" s="141"/>
      <c r="K342" s="58"/>
      <c r="L342" s="9"/>
      <c r="M34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4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4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42" s="140">
        <f>ACOMPANHAMENTO_06[[#This Row],[QUANT]]</f>
        <v>0</v>
      </c>
    </row>
    <row r="343" spans="2:16" x14ac:dyDescent="0.25">
      <c r="B343" s="140" t="str">
        <f>IF(ACOMPANHAMENTO_06[[#This Row],[FUNCIONARIO]]="","",COUNTA($D$8:D343))</f>
        <v/>
      </c>
      <c r="C343" s="3"/>
      <c r="D343" s="28" t="str">
        <f>IFERROR(VLOOKUP(ACOMPANHAMENTO_06[[#This Row],[MAT]],FUNCIONARIOS[],3,FALSE),"")</f>
        <v/>
      </c>
      <c r="E343" s="28" t="str">
        <f>IFERROR(VLOOKUP(ACOMPANHAMENTO_06[[#This Row],[MAT]],FUNCIONARIOS[],4,FALSE),"")</f>
        <v/>
      </c>
      <c r="F343" s="8"/>
      <c r="G343" s="7"/>
      <c r="H343" s="28" t="str">
        <f>IFERROR(VLOOKUP(ACOMPANHAMENTO_06[[#This Row],[COD.S]],TABELA_PRODUÇÃO[[COD]:[SERVIÇOS]],3,FALSE),"")</f>
        <v/>
      </c>
      <c r="I343" s="28" t="str">
        <f>IFERROR(VLOOKUP(ACOMPANHAMENTO_06[[#This Row],[COD.S]],TABELA_PRODUÇÃO[[COD]:[UND.]],4,FALSE),"")</f>
        <v/>
      </c>
      <c r="J343" s="141"/>
      <c r="K343" s="58"/>
      <c r="L343" s="9"/>
      <c r="M34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4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4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43" s="140">
        <f>ACOMPANHAMENTO_06[[#This Row],[QUANT]]</f>
        <v>0</v>
      </c>
    </row>
    <row r="344" spans="2:16" x14ac:dyDescent="0.25">
      <c r="B344" s="140" t="str">
        <f>IF(ACOMPANHAMENTO_06[[#This Row],[FUNCIONARIO]]="","",COUNTA($D$8:D344))</f>
        <v/>
      </c>
      <c r="C344" s="3"/>
      <c r="D344" s="28" t="str">
        <f>IFERROR(VLOOKUP(ACOMPANHAMENTO_06[[#This Row],[MAT]],FUNCIONARIOS[],3,FALSE),"")</f>
        <v/>
      </c>
      <c r="E344" s="28" t="str">
        <f>IFERROR(VLOOKUP(ACOMPANHAMENTO_06[[#This Row],[MAT]],FUNCIONARIOS[],4,FALSE),"")</f>
        <v/>
      </c>
      <c r="F344" s="8"/>
      <c r="G344" s="7"/>
      <c r="H344" s="28" t="str">
        <f>IFERROR(VLOOKUP(ACOMPANHAMENTO_06[[#This Row],[COD.S]],TABELA_PRODUÇÃO[[COD]:[SERVIÇOS]],3,FALSE),"")</f>
        <v/>
      </c>
      <c r="I344" s="28" t="str">
        <f>IFERROR(VLOOKUP(ACOMPANHAMENTO_06[[#This Row],[COD.S]],TABELA_PRODUÇÃO[[COD]:[UND.]],4,FALSE),"")</f>
        <v/>
      </c>
      <c r="J344" s="141"/>
      <c r="K344" s="58"/>
      <c r="L344" s="9"/>
      <c r="M34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4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4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44" s="140">
        <f>ACOMPANHAMENTO_06[[#This Row],[QUANT]]</f>
        <v>0</v>
      </c>
    </row>
    <row r="345" spans="2:16" x14ac:dyDescent="0.25">
      <c r="B345" s="140" t="str">
        <f>IF(ACOMPANHAMENTO_06[[#This Row],[FUNCIONARIO]]="","",COUNTA($D$8:D345))</f>
        <v/>
      </c>
      <c r="C345" s="3"/>
      <c r="D345" s="28" t="str">
        <f>IFERROR(VLOOKUP(ACOMPANHAMENTO_06[[#This Row],[MAT]],FUNCIONARIOS[],3,FALSE),"")</f>
        <v/>
      </c>
      <c r="E345" s="28" t="str">
        <f>IFERROR(VLOOKUP(ACOMPANHAMENTO_06[[#This Row],[MAT]],FUNCIONARIOS[],4,FALSE),"")</f>
        <v/>
      </c>
      <c r="F345" s="8"/>
      <c r="G345" s="7"/>
      <c r="H345" s="28" t="str">
        <f>IFERROR(VLOOKUP(ACOMPANHAMENTO_06[[#This Row],[COD.S]],TABELA_PRODUÇÃO[[COD]:[SERVIÇOS]],3,FALSE),"")</f>
        <v/>
      </c>
      <c r="I345" s="28" t="str">
        <f>IFERROR(VLOOKUP(ACOMPANHAMENTO_06[[#This Row],[COD.S]],TABELA_PRODUÇÃO[[COD]:[UND.]],4,FALSE),"")</f>
        <v/>
      </c>
      <c r="J345" s="141"/>
      <c r="K345" s="58"/>
      <c r="L345" s="9"/>
      <c r="M34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4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4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45" s="140">
        <f>ACOMPANHAMENTO_06[[#This Row],[QUANT]]</f>
        <v>0</v>
      </c>
    </row>
    <row r="346" spans="2:16" x14ac:dyDescent="0.25">
      <c r="B346" s="140" t="str">
        <f>IF(ACOMPANHAMENTO_06[[#This Row],[FUNCIONARIO]]="","",COUNTA($D$8:D346))</f>
        <v/>
      </c>
      <c r="C346" s="3"/>
      <c r="D346" s="28" t="str">
        <f>IFERROR(VLOOKUP(ACOMPANHAMENTO_06[[#This Row],[MAT]],FUNCIONARIOS[],3,FALSE),"")</f>
        <v/>
      </c>
      <c r="E346" s="28" t="str">
        <f>IFERROR(VLOOKUP(ACOMPANHAMENTO_06[[#This Row],[MAT]],FUNCIONARIOS[],4,FALSE),"")</f>
        <v/>
      </c>
      <c r="F346" s="8"/>
      <c r="G346" s="7"/>
      <c r="H346" s="28" t="str">
        <f>IFERROR(VLOOKUP(ACOMPANHAMENTO_06[[#This Row],[COD.S]],TABELA_PRODUÇÃO[[COD]:[SERVIÇOS]],3,FALSE),"")</f>
        <v/>
      </c>
      <c r="I346" s="28" t="str">
        <f>IFERROR(VLOOKUP(ACOMPANHAMENTO_06[[#This Row],[COD.S]],TABELA_PRODUÇÃO[[COD]:[UND.]],4,FALSE),"")</f>
        <v/>
      </c>
      <c r="J346" s="141"/>
      <c r="K346" s="58"/>
      <c r="L346" s="9"/>
      <c r="M34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4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4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46" s="140">
        <f>ACOMPANHAMENTO_06[[#This Row],[QUANT]]</f>
        <v>0</v>
      </c>
    </row>
    <row r="347" spans="2:16" x14ac:dyDescent="0.25">
      <c r="B347" s="140" t="str">
        <f>IF(ACOMPANHAMENTO_06[[#This Row],[FUNCIONARIO]]="","",COUNTA($D$8:D347))</f>
        <v/>
      </c>
      <c r="C347" s="3"/>
      <c r="D347" s="28" t="str">
        <f>IFERROR(VLOOKUP(ACOMPANHAMENTO_06[[#This Row],[MAT]],FUNCIONARIOS[],3,FALSE),"")</f>
        <v/>
      </c>
      <c r="E347" s="28" t="str">
        <f>IFERROR(VLOOKUP(ACOMPANHAMENTO_06[[#This Row],[MAT]],FUNCIONARIOS[],4,FALSE),"")</f>
        <v/>
      </c>
      <c r="F347" s="8"/>
      <c r="G347" s="7"/>
      <c r="H347" s="28" t="str">
        <f>IFERROR(VLOOKUP(ACOMPANHAMENTO_06[[#This Row],[COD.S]],TABELA_PRODUÇÃO[[COD]:[SERVIÇOS]],3,FALSE),"")</f>
        <v/>
      </c>
      <c r="I347" s="28" t="str">
        <f>IFERROR(VLOOKUP(ACOMPANHAMENTO_06[[#This Row],[COD.S]],TABELA_PRODUÇÃO[[COD]:[UND.]],4,FALSE),"")</f>
        <v/>
      </c>
      <c r="J347" s="141"/>
      <c r="K347" s="58"/>
      <c r="L347" s="9"/>
      <c r="M34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4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4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47" s="140">
        <f>ACOMPANHAMENTO_06[[#This Row],[QUANT]]</f>
        <v>0</v>
      </c>
    </row>
    <row r="348" spans="2:16" x14ac:dyDescent="0.25">
      <c r="B348" s="140" t="str">
        <f>IF(ACOMPANHAMENTO_06[[#This Row],[FUNCIONARIO]]="","",COUNTA($D$8:D348))</f>
        <v/>
      </c>
      <c r="C348" s="3"/>
      <c r="D348" s="28" t="str">
        <f>IFERROR(VLOOKUP(ACOMPANHAMENTO_06[[#This Row],[MAT]],FUNCIONARIOS[],3,FALSE),"")</f>
        <v/>
      </c>
      <c r="E348" s="28" t="str">
        <f>IFERROR(VLOOKUP(ACOMPANHAMENTO_06[[#This Row],[MAT]],FUNCIONARIOS[],4,FALSE),"")</f>
        <v/>
      </c>
      <c r="F348" s="8"/>
      <c r="G348" s="7"/>
      <c r="H348" s="28" t="str">
        <f>IFERROR(VLOOKUP(ACOMPANHAMENTO_06[[#This Row],[COD.S]],TABELA_PRODUÇÃO[[COD]:[SERVIÇOS]],3,FALSE),"")</f>
        <v/>
      </c>
      <c r="I348" s="28" t="str">
        <f>IFERROR(VLOOKUP(ACOMPANHAMENTO_06[[#This Row],[COD.S]],TABELA_PRODUÇÃO[[COD]:[UND.]],4,FALSE),"")</f>
        <v/>
      </c>
      <c r="J348" s="141"/>
      <c r="K348" s="58"/>
      <c r="L348" s="9"/>
      <c r="M34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4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4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48" s="140">
        <f>ACOMPANHAMENTO_06[[#This Row],[QUANT]]</f>
        <v>0</v>
      </c>
    </row>
    <row r="349" spans="2:16" x14ac:dyDescent="0.25">
      <c r="B349" s="140" t="str">
        <f>IF(ACOMPANHAMENTO_06[[#This Row],[FUNCIONARIO]]="","",COUNTA($D$8:D349))</f>
        <v/>
      </c>
      <c r="C349" s="3"/>
      <c r="D349" s="28" t="str">
        <f>IFERROR(VLOOKUP(ACOMPANHAMENTO_06[[#This Row],[MAT]],FUNCIONARIOS[],3,FALSE),"")</f>
        <v/>
      </c>
      <c r="E349" s="28" t="str">
        <f>IFERROR(VLOOKUP(ACOMPANHAMENTO_06[[#This Row],[MAT]],FUNCIONARIOS[],4,FALSE),"")</f>
        <v/>
      </c>
      <c r="F349" s="8"/>
      <c r="G349" s="7"/>
      <c r="H349" s="28" t="str">
        <f>IFERROR(VLOOKUP(ACOMPANHAMENTO_06[[#This Row],[COD.S]],TABELA_PRODUÇÃO[[COD]:[SERVIÇOS]],3,FALSE),"")</f>
        <v/>
      </c>
      <c r="I349" s="28" t="str">
        <f>IFERROR(VLOOKUP(ACOMPANHAMENTO_06[[#This Row],[COD.S]],TABELA_PRODUÇÃO[[COD]:[UND.]],4,FALSE),"")</f>
        <v/>
      </c>
      <c r="J349" s="141"/>
      <c r="K349" s="58"/>
      <c r="L349" s="9"/>
      <c r="M34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4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4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49" s="140">
        <f>ACOMPANHAMENTO_06[[#This Row],[QUANT]]</f>
        <v>0</v>
      </c>
    </row>
    <row r="350" spans="2:16" x14ac:dyDescent="0.25">
      <c r="B350" s="140" t="str">
        <f>IF(ACOMPANHAMENTO_06[[#This Row],[FUNCIONARIO]]="","",COUNTA($D$8:D350))</f>
        <v/>
      </c>
      <c r="C350" s="3"/>
      <c r="D350" s="28" t="str">
        <f>IFERROR(VLOOKUP(ACOMPANHAMENTO_06[[#This Row],[MAT]],FUNCIONARIOS[],3,FALSE),"")</f>
        <v/>
      </c>
      <c r="E350" s="28" t="str">
        <f>IFERROR(VLOOKUP(ACOMPANHAMENTO_06[[#This Row],[MAT]],FUNCIONARIOS[],4,FALSE),"")</f>
        <v/>
      </c>
      <c r="F350" s="8"/>
      <c r="G350" s="7"/>
      <c r="H350" s="28" t="str">
        <f>IFERROR(VLOOKUP(ACOMPANHAMENTO_06[[#This Row],[COD.S]],TABELA_PRODUÇÃO[[COD]:[SERVIÇOS]],3,FALSE),"")</f>
        <v/>
      </c>
      <c r="I350" s="28" t="str">
        <f>IFERROR(VLOOKUP(ACOMPANHAMENTO_06[[#This Row],[COD.S]],TABELA_PRODUÇÃO[[COD]:[UND.]],4,FALSE),"")</f>
        <v/>
      </c>
      <c r="J350" s="141"/>
      <c r="K350" s="58"/>
      <c r="L350" s="9"/>
      <c r="M35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5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5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50" s="140">
        <f>ACOMPANHAMENTO_06[[#This Row],[QUANT]]</f>
        <v>0</v>
      </c>
    </row>
    <row r="351" spans="2:16" x14ac:dyDescent="0.25">
      <c r="B351" s="140" t="str">
        <f>IF(ACOMPANHAMENTO_06[[#This Row],[FUNCIONARIO]]="","",COUNTA($D$8:D351))</f>
        <v/>
      </c>
      <c r="C351" s="3"/>
      <c r="D351" s="28" t="str">
        <f>IFERROR(VLOOKUP(ACOMPANHAMENTO_06[[#This Row],[MAT]],FUNCIONARIOS[],3,FALSE),"")</f>
        <v/>
      </c>
      <c r="E351" s="28" t="str">
        <f>IFERROR(VLOOKUP(ACOMPANHAMENTO_06[[#This Row],[MAT]],FUNCIONARIOS[],4,FALSE),"")</f>
        <v/>
      </c>
      <c r="F351" s="8"/>
      <c r="G351" s="7"/>
      <c r="H351" s="28" t="str">
        <f>IFERROR(VLOOKUP(ACOMPANHAMENTO_06[[#This Row],[COD.S]],TABELA_PRODUÇÃO[[COD]:[SERVIÇOS]],3,FALSE),"")</f>
        <v/>
      </c>
      <c r="I351" s="28" t="str">
        <f>IFERROR(VLOOKUP(ACOMPANHAMENTO_06[[#This Row],[COD.S]],TABELA_PRODUÇÃO[[COD]:[UND.]],4,FALSE),"")</f>
        <v/>
      </c>
      <c r="J351" s="141"/>
      <c r="K351" s="58"/>
      <c r="L351" s="9"/>
      <c r="M35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5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5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51" s="140">
        <f>ACOMPANHAMENTO_06[[#This Row],[QUANT]]</f>
        <v>0</v>
      </c>
    </row>
    <row r="352" spans="2:16" x14ac:dyDescent="0.25">
      <c r="B352" s="140" t="str">
        <f>IF(ACOMPANHAMENTO_06[[#This Row],[FUNCIONARIO]]="","",COUNTA($D$8:D352))</f>
        <v/>
      </c>
      <c r="C352" s="3"/>
      <c r="D352" s="28" t="str">
        <f>IFERROR(VLOOKUP(ACOMPANHAMENTO_06[[#This Row],[MAT]],FUNCIONARIOS[],3,FALSE),"")</f>
        <v/>
      </c>
      <c r="E352" s="28" t="str">
        <f>IFERROR(VLOOKUP(ACOMPANHAMENTO_06[[#This Row],[MAT]],FUNCIONARIOS[],4,FALSE),"")</f>
        <v/>
      </c>
      <c r="F352" s="8"/>
      <c r="G352" s="7"/>
      <c r="H352" s="28" t="str">
        <f>IFERROR(VLOOKUP(ACOMPANHAMENTO_06[[#This Row],[COD.S]],TABELA_PRODUÇÃO[[COD]:[SERVIÇOS]],3,FALSE),"")</f>
        <v/>
      </c>
      <c r="I352" s="28" t="str">
        <f>IFERROR(VLOOKUP(ACOMPANHAMENTO_06[[#This Row],[COD.S]],TABELA_PRODUÇÃO[[COD]:[UND.]],4,FALSE),"")</f>
        <v/>
      </c>
      <c r="J352" s="141"/>
      <c r="K352" s="58"/>
      <c r="L352" s="9"/>
      <c r="M35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5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5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52" s="140">
        <f>ACOMPANHAMENTO_06[[#This Row],[QUANT]]</f>
        <v>0</v>
      </c>
    </row>
    <row r="353" spans="2:16" x14ac:dyDescent="0.25">
      <c r="B353" s="140" t="str">
        <f>IF(ACOMPANHAMENTO_06[[#This Row],[FUNCIONARIO]]="","",COUNTA($D$8:D353))</f>
        <v/>
      </c>
      <c r="C353" s="3"/>
      <c r="D353" s="28" t="str">
        <f>IFERROR(VLOOKUP(ACOMPANHAMENTO_06[[#This Row],[MAT]],FUNCIONARIOS[],3,FALSE),"")</f>
        <v/>
      </c>
      <c r="E353" s="28" t="str">
        <f>IFERROR(VLOOKUP(ACOMPANHAMENTO_06[[#This Row],[MAT]],FUNCIONARIOS[],4,FALSE),"")</f>
        <v/>
      </c>
      <c r="F353" s="8"/>
      <c r="G353" s="7"/>
      <c r="H353" s="28" t="str">
        <f>IFERROR(VLOOKUP(ACOMPANHAMENTO_06[[#This Row],[COD.S]],TABELA_PRODUÇÃO[[COD]:[SERVIÇOS]],3,FALSE),"")</f>
        <v/>
      </c>
      <c r="I353" s="28" t="str">
        <f>IFERROR(VLOOKUP(ACOMPANHAMENTO_06[[#This Row],[COD.S]],TABELA_PRODUÇÃO[[COD]:[UND.]],4,FALSE),"")</f>
        <v/>
      </c>
      <c r="J353" s="141"/>
      <c r="K353" s="58"/>
      <c r="L353" s="9"/>
      <c r="M35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5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5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53" s="140">
        <f>ACOMPANHAMENTO_06[[#This Row],[QUANT]]</f>
        <v>0</v>
      </c>
    </row>
    <row r="354" spans="2:16" x14ac:dyDescent="0.25">
      <c r="B354" s="140" t="str">
        <f>IF(ACOMPANHAMENTO_06[[#This Row],[FUNCIONARIO]]="","",COUNTA($D$8:D354))</f>
        <v/>
      </c>
      <c r="C354" s="3"/>
      <c r="D354" s="28" t="str">
        <f>IFERROR(VLOOKUP(ACOMPANHAMENTO_06[[#This Row],[MAT]],FUNCIONARIOS[],3,FALSE),"")</f>
        <v/>
      </c>
      <c r="E354" s="28" t="str">
        <f>IFERROR(VLOOKUP(ACOMPANHAMENTO_06[[#This Row],[MAT]],FUNCIONARIOS[],4,FALSE),"")</f>
        <v/>
      </c>
      <c r="F354" s="8"/>
      <c r="G354" s="7"/>
      <c r="H354" s="28" t="str">
        <f>IFERROR(VLOOKUP(ACOMPANHAMENTO_06[[#This Row],[COD.S]],TABELA_PRODUÇÃO[[COD]:[SERVIÇOS]],3,FALSE),"")</f>
        <v/>
      </c>
      <c r="I354" s="28" t="str">
        <f>IFERROR(VLOOKUP(ACOMPANHAMENTO_06[[#This Row],[COD.S]],TABELA_PRODUÇÃO[[COD]:[UND.]],4,FALSE),"")</f>
        <v/>
      </c>
      <c r="J354" s="141"/>
      <c r="K354" s="58"/>
      <c r="L354" s="9"/>
      <c r="M35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5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5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54" s="140">
        <f>ACOMPANHAMENTO_06[[#This Row],[QUANT]]</f>
        <v>0</v>
      </c>
    </row>
    <row r="355" spans="2:16" x14ac:dyDescent="0.25">
      <c r="B355" s="140" t="str">
        <f>IF(ACOMPANHAMENTO_06[[#This Row],[FUNCIONARIO]]="","",COUNTA($D$8:D355))</f>
        <v/>
      </c>
      <c r="C355" s="3"/>
      <c r="D355" s="28" t="str">
        <f>IFERROR(VLOOKUP(ACOMPANHAMENTO_06[[#This Row],[MAT]],FUNCIONARIOS[],3,FALSE),"")</f>
        <v/>
      </c>
      <c r="E355" s="28" t="str">
        <f>IFERROR(VLOOKUP(ACOMPANHAMENTO_06[[#This Row],[MAT]],FUNCIONARIOS[],4,FALSE),"")</f>
        <v/>
      </c>
      <c r="F355" s="8"/>
      <c r="G355" s="7"/>
      <c r="H355" s="28" t="str">
        <f>IFERROR(VLOOKUP(ACOMPANHAMENTO_06[[#This Row],[COD.S]],TABELA_PRODUÇÃO[[COD]:[SERVIÇOS]],3,FALSE),"")</f>
        <v/>
      </c>
      <c r="I355" s="28" t="str">
        <f>IFERROR(VLOOKUP(ACOMPANHAMENTO_06[[#This Row],[COD.S]],TABELA_PRODUÇÃO[[COD]:[UND.]],4,FALSE),"")</f>
        <v/>
      </c>
      <c r="J355" s="141"/>
      <c r="K355" s="58"/>
      <c r="L355" s="9"/>
      <c r="M35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5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5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55" s="140">
        <f>ACOMPANHAMENTO_06[[#This Row],[QUANT]]</f>
        <v>0</v>
      </c>
    </row>
    <row r="356" spans="2:16" x14ac:dyDescent="0.25">
      <c r="B356" s="140" t="str">
        <f>IF(ACOMPANHAMENTO_06[[#This Row],[FUNCIONARIO]]="","",COUNTA($D$8:D356))</f>
        <v/>
      </c>
      <c r="C356" s="3"/>
      <c r="D356" s="28" t="str">
        <f>IFERROR(VLOOKUP(ACOMPANHAMENTO_06[[#This Row],[MAT]],FUNCIONARIOS[],3,FALSE),"")</f>
        <v/>
      </c>
      <c r="E356" s="28" t="str">
        <f>IFERROR(VLOOKUP(ACOMPANHAMENTO_06[[#This Row],[MAT]],FUNCIONARIOS[],4,FALSE),"")</f>
        <v/>
      </c>
      <c r="F356" s="8"/>
      <c r="G356" s="7"/>
      <c r="H356" s="28" t="str">
        <f>IFERROR(VLOOKUP(ACOMPANHAMENTO_06[[#This Row],[COD.S]],TABELA_PRODUÇÃO[[COD]:[SERVIÇOS]],3,FALSE),"")</f>
        <v/>
      </c>
      <c r="I356" s="28" t="str">
        <f>IFERROR(VLOOKUP(ACOMPANHAMENTO_06[[#This Row],[COD.S]],TABELA_PRODUÇÃO[[COD]:[UND.]],4,FALSE),"")</f>
        <v/>
      </c>
      <c r="J356" s="141"/>
      <c r="K356" s="58"/>
      <c r="L356" s="9"/>
      <c r="M35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5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5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56" s="140">
        <f>ACOMPANHAMENTO_06[[#This Row],[QUANT]]</f>
        <v>0</v>
      </c>
    </row>
    <row r="357" spans="2:16" x14ac:dyDescent="0.25">
      <c r="B357" s="140" t="str">
        <f>IF(ACOMPANHAMENTO_06[[#This Row],[FUNCIONARIO]]="","",COUNTA($D$8:D357))</f>
        <v/>
      </c>
      <c r="C357" s="3"/>
      <c r="D357" s="28" t="str">
        <f>IFERROR(VLOOKUP(ACOMPANHAMENTO_06[[#This Row],[MAT]],FUNCIONARIOS[],3,FALSE),"")</f>
        <v/>
      </c>
      <c r="E357" s="28" t="str">
        <f>IFERROR(VLOOKUP(ACOMPANHAMENTO_06[[#This Row],[MAT]],FUNCIONARIOS[],4,FALSE),"")</f>
        <v/>
      </c>
      <c r="F357" s="8"/>
      <c r="G357" s="7"/>
      <c r="H357" s="28" t="str">
        <f>IFERROR(VLOOKUP(ACOMPANHAMENTO_06[[#This Row],[COD.S]],TABELA_PRODUÇÃO[[COD]:[SERVIÇOS]],3,FALSE),"")</f>
        <v/>
      </c>
      <c r="I357" s="28" t="str">
        <f>IFERROR(VLOOKUP(ACOMPANHAMENTO_06[[#This Row],[COD.S]],TABELA_PRODUÇÃO[[COD]:[UND.]],4,FALSE),"")</f>
        <v/>
      </c>
      <c r="J357" s="141"/>
      <c r="K357" s="58"/>
      <c r="L357" s="9"/>
      <c r="M35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5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5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57" s="140">
        <f>ACOMPANHAMENTO_06[[#This Row],[QUANT]]</f>
        <v>0</v>
      </c>
    </row>
    <row r="358" spans="2:16" x14ac:dyDescent="0.25">
      <c r="B358" s="140" t="str">
        <f>IF(ACOMPANHAMENTO_06[[#This Row],[FUNCIONARIO]]="","",COUNTA($D$8:D358))</f>
        <v/>
      </c>
      <c r="C358" s="3"/>
      <c r="D358" s="28" t="str">
        <f>IFERROR(VLOOKUP(ACOMPANHAMENTO_06[[#This Row],[MAT]],FUNCIONARIOS[],3,FALSE),"")</f>
        <v/>
      </c>
      <c r="E358" s="28" t="str">
        <f>IFERROR(VLOOKUP(ACOMPANHAMENTO_06[[#This Row],[MAT]],FUNCIONARIOS[],4,FALSE),"")</f>
        <v/>
      </c>
      <c r="F358" s="8"/>
      <c r="G358" s="7"/>
      <c r="H358" s="28" t="str">
        <f>IFERROR(VLOOKUP(ACOMPANHAMENTO_06[[#This Row],[COD.S]],TABELA_PRODUÇÃO[[COD]:[SERVIÇOS]],3,FALSE),"")</f>
        <v/>
      </c>
      <c r="I358" s="28" t="str">
        <f>IFERROR(VLOOKUP(ACOMPANHAMENTO_06[[#This Row],[COD.S]],TABELA_PRODUÇÃO[[COD]:[UND.]],4,FALSE),"")</f>
        <v/>
      </c>
      <c r="J358" s="141"/>
      <c r="K358" s="58"/>
      <c r="L358" s="9"/>
      <c r="M35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5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5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58" s="140">
        <f>ACOMPANHAMENTO_06[[#This Row],[QUANT]]</f>
        <v>0</v>
      </c>
    </row>
    <row r="359" spans="2:16" x14ac:dyDescent="0.25">
      <c r="B359" s="140" t="str">
        <f>IF(ACOMPANHAMENTO_06[[#This Row],[FUNCIONARIO]]="","",COUNTA($D$8:D359))</f>
        <v/>
      </c>
      <c r="C359" s="3"/>
      <c r="D359" s="28" t="str">
        <f>IFERROR(VLOOKUP(ACOMPANHAMENTO_06[[#This Row],[MAT]],FUNCIONARIOS[],3,FALSE),"")</f>
        <v/>
      </c>
      <c r="E359" s="28" t="str">
        <f>IFERROR(VLOOKUP(ACOMPANHAMENTO_06[[#This Row],[MAT]],FUNCIONARIOS[],4,FALSE),"")</f>
        <v/>
      </c>
      <c r="F359" s="8"/>
      <c r="G359" s="7"/>
      <c r="H359" s="28" t="str">
        <f>IFERROR(VLOOKUP(ACOMPANHAMENTO_06[[#This Row],[COD.S]],TABELA_PRODUÇÃO[[COD]:[SERVIÇOS]],3,FALSE),"")</f>
        <v/>
      </c>
      <c r="I359" s="28" t="str">
        <f>IFERROR(VLOOKUP(ACOMPANHAMENTO_06[[#This Row],[COD.S]],TABELA_PRODUÇÃO[[COD]:[UND.]],4,FALSE),"")</f>
        <v/>
      </c>
      <c r="J359" s="141"/>
      <c r="K359" s="58"/>
      <c r="L359" s="9"/>
      <c r="M35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5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5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59" s="140">
        <f>ACOMPANHAMENTO_06[[#This Row],[QUANT]]</f>
        <v>0</v>
      </c>
    </row>
    <row r="360" spans="2:16" x14ac:dyDescent="0.25">
      <c r="B360" s="140" t="str">
        <f>IF(ACOMPANHAMENTO_06[[#This Row],[FUNCIONARIO]]="","",COUNTA($D$8:D360))</f>
        <v/>
      </c>
      <c r="C360" s="3"/>
      <c r="D360" s="28" t="str">
        <f>IFERROR(VLOOKUP(ACOMPANHAMENTO_06[[#This Row],[MAT]],FUNCIONARIOS[],3,FALSE),"")</f>
        <v/>
      </c>
      <c r="E360" s="28" t="str">
        <f>IFERROR(VLOOKUP(ACOMPANHAMENTO_06[[#This Row],[MAT]],FUNCIONARIOS[],4,FALSE),"")</f>
        <v/>
      </c>
      <c r="F360" s="8"/>
      <c r="G360" s="7"/>
      <c r="H360" s="28" t="str">
        <f>IFERROR(VLOOKUP(ACOMPANHAMENTO_06[[#This Row],[COD.S]],TABELA_PRODUÇÃO[[COD]:[SERVIÇOS]],3,FALSE),"")</f>
        <v/>
      </c>
      <c r="I360" s="28" t="str">
        <f>IFERROR(VLOOKUP(ACOMPANHAMENTO_06[[#This Row],[COD.S]],TABELA_PRODUÇÃO[[COD]:[UND.]],4,FALSE),"")</f>
        <v/>
      </c>
      <c r="J360" s="141"/>
      <c r="K360" s="58"/>
      <c r="L360" s="9"/>
      <c r="M36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6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6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60" s="140">
        <f>ACOMPANHAMENTO_06[[#This Row],[QUANT]]</f>
        <v>0</v>
      </c>
    </row>
    <row r="361" spans="2:16" x14ac:dyDescent="0.25">
      <c r="B361" s="140" t="str">
        <f>IF(ACOMPANHAMENTO_06[[#This Row],[FUNCIONARIO]]="","",COUNTA($D$8:D361))</f>
        <v/>
      </c>
      <c r="C361" s="3"/>
      <c r="D361" s="28" t="str">
        <f>IFERROR(VLOOKUP(ACOMPANHAMENTO_06[[#This Row],[MAT]],FUNCIONARIOS[],3,FALSE),"")</f>
        <v/>
      </c>
      <c r="E361" s="28" t="str">
        <f>IFERROR(VLOOKUP(ACOMPANHAMENTO_06[[#This Row],[MAT]],FUNCIONARIOS[],4,FALSE),"")</f>
        <v/>
      </c>
      <c r="F361" s="8"/>
      <c r="G361" s="7"/>
      <c r="H361" s="28" t="str">
        <f>IFERROR(VLOOKUP(ACOMPANHAMENTO_06[[#This Row],[COD.S]],TABELA_PRODUÇÃO[[COD]:[SERVIÇOS]],3,FALSE),"")</f>
        <v/>
      </c>
      <c r="I361" s="28" t="str">
        <f>IFERROR(VLOOKUP(ACOMPANHAMENTO_06[[#This Row],[COD.S]],TABELA_PRODUÇÃO[[COD]:[UND.]],4,FALSE),"")</f>
        <v/>
      </c>
      <c r="J361" s="141"/>
      <c r="K361" s="58"/>
      <c r="L361" s="9"/>
      <c r="M36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6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6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61" s="140">
        <f>ACOMPANHAMENTO_06[[#This Row],[QUANT]]</f>
        <v>0</v>
      </c>
    </row>
    <row r="362" spans="2:16" x14ac:dyDescent="0.25">
      <c r="B362" s="140" t="str">
        <f>IF(ACOMPANHAMENTO_06[[#This Row],[FUNCIONARIO]]="","",COUNTA($D$8:D362))</f>
        <v/>
      </c>
      <c r="C362" s="3"/>
      <c r="D362" s="28" t="str">
        <f>IFERROR(VLOOKUP(ACOMPANHAMENTO_06[[#This Row],[MAT]],FUNCIONARIOS[],3,FALSE),"")</f>
        <v/>
      </c>
      <c r="E362" s="28" t="str">
        <f>IFERROR(VLOOKUP(ACOMPANHAMENTO_06[[#This Row],[MAT]],FUNCIONARIOS[],4,FALSE),"")</f>
        <v/>
      </c>
      <c r="F362" s="8"/>
      <c r="G362" s="7"/>
      <c r="H362" s="28" t="str">
        <f>IFERROR(VLOOKUP(ACOMPANHAMENTO_06[[#This Row],[COD.S]],TABELA_PRODUÇÃO[[COD]:[SERVIÇOS]],3,FALSE),"")</f>
        <v/>
      </c>
      <c r="I362" s="28" t="str">
        <f>IFERROR(VLOOKUP(ACOMPANHAMENTO_06[[#This Row],[COD.S]],TABELA_PRODUÇÃO[[COD]:[UND.]],4,FALSE),"")</f>
        <v/>
      </c>
      <c r="J362" s="141"/>
      <c r="K362" s="58"/>
      <c r="L362" s="9"/>
      <c r="M36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6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6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62" s="140">
        <f>ACOMPANHAMENTO_06[[#This Row],[QUANT]]</f>
        <v>0</v>
      </c>
    </row>
    <row r="363" spans="2:16" x14ac:dyDescent="0.25">
      <c r="B363" s="140" t="str">
        <f>IF(ACOMPANHAMENTO_06[[#This Row],[FUNCIONARIO]]="","",COUNTA($D$8:D363))</f>
        <v/>
      </c>
      <c r="C363" s="3"/>
      <c r="D363" s="28" t="str">
        <f>IFERROR(VLOOKUP(ACOMPANHAMENTO_06[[#This Row],[MAT]],FUNCIONARIOS[],3,FALSE),"")</f>
        <v/>
      </c>
      <c r="E363" s="28" t="str">
        <f>IFERROR(VLOOKUP(ACOMPANHAMENTO_06[[#This Row],[MAT]],FUNCIONARIOS[],4,FALSE),"")</f>
        <v/>
      </c>
      <c r="F363" s="8"/>
      <c r="G363" s="7"/>
      <c r="H363" s="28" t="str">
        <f>IFERROR(VLOOKUP(ACOMPANHAMENTO_06[[#This Row],[COD.S]],TABELA_PRODUÇÃO[[COD]:[SERVIÇOS]],3,FALSE),"")</f>
        <v/>
      </c>
      <c r="I363" s="28" t="str">
        <f>IFERROR(VLOOKUP(ACOMPANHAMENTO_06[[#This Row],[COD.S]],TABELA_PRODUÇÃO[[COD]:[UND.]],4,FALSE),"")</f>
        <v/>
      </c>
      <c r="J363" s="141"/>
      <c r="K363" s="58"/>
      <c r="L363" s="9"/>
      <c r="M36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6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6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63" s="140">
        <f>ACOMPANHAMENTO_06[[#This Row],[QUANT]]</f>
        <v>0</v>
      </c>
    </row>
    <row r="364" spans="2:16" x14ac:dyDescent="0.25">
      <c r="B364" s="140" t="str">
        <f>IF(ACOMPANHAMENTO_06[[#This Row],[FUNCIONARIO]]="","",COUNTA($D$8:D364))</f>
        <v/>
      </c>
      <c r="C364" s="3"/>
      <c r="D364" s="28" t="str">
        <f>IFERROR(VLOOKUP(ACOMPANHAMENTO_06[[#This Row],[MAT]],FUNCIONARIOS[],3,FALSE),"")</f>
        <v/>
      </c>
      <c r="E364" s="28" t="str">
        <f>IFERROR(VLOOKUP(ACOMPANHAMENTO_06[[#This Row],[MAT]],FUNCIONARIOS[],4,FALSE),"")</f>
        <v/>
      </c>
      <c r="F364" s="8"/>
      <c r="G364" s="7"/>
      <c r="H364" s="28" t="str">
        <f>IFERROR(VLOOKUP(ACOMPANHAMENTO_06[[#This Row],[COD.S]],TABELA_PRODUÇÃO[[COD]:[SERVIÇOS]],3,FALSE),"")</f>
        <v/>
      </c>
      <c r="I364" s="28" t="str">
        <f>IFERROR(VLOOKUP(ACOMPANHAMENTO_06[[#This Row],[COD.S]],TABELA_PRODUÇÃO[[COD]:[UND.]],4,FALSE),"")</f>
        <v/>
      </c>
      <c r="J364" s="141"/>
      <c r="K364" s="58"/>
      <c r="L364" s="9"/>
      <c r="M36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6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6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64" s="140">
        <f>ACOMPANHAMENTO_06[[#This Row],[QUANT]]</f>
        <v>0</v>
      </c>
    </row>
    <row r="365" spans="2:16" x14ac:dyDescent="0.25">
      <c r="B365" s="140" t="str">
        <f>IF(ACOMPANHAMENTO_06[[#This Row],[FUNCIONARIO]]="","",COUNTA($D$8:D365))</f>
        <v/>
      </c>
      <c r="C365" s="3"/>
      <c r="D365" s="28" t="str">
        <f>IFERROR(VLOOKUP(ACOMPANHAMENTO_06[[#This Row],[MAT]],FUNCIONARIOS[],3,FALSE),"")</f>
        <v/>
      </c>
      <c r="E365" s="28" t="str">
        <f>IFERROR(VLOOKUP(ACOMPANHAMENTO_06[[#This Row],[MAT]],FUNCIONARIOS[],4,FALSE),"")</f>
        <v/>
      </c>
      <c r="F365" s="8"/>
      <c r="G365" s="7"/>
      <c r="H365" s="28" t="str">
        <f>IFERROR(VLOOKUP(ACOMPANHAMENTO_06[[#This Row],[COD.S]],TABELA_PRODUÇÃO[[COD]:[SERVIÇOS]],3,FALSE),"")</f>
        <v/>
      </c>
      <c r="I365" s="28" t="str">
        <f>IFERROR(VLOOKUP(ACOMPANHAMENTO_06[[#This Row],[COD.S]],TABELA_PRODUÇÃO[[COD]:[UND.]],4,FALSE),"")</f>
        <v/>
      </c>
      <c r="J365" s="141"/>
      <c r="K365" s="58"/>
      <c r="L365" s="9"/>
      <c r="M36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6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6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65" s="140">
        <f>ACOMPANHAMENTO_06[[#This Row],[QUANT]]</f>
        <v>0</v>
      </c>
    </row>
    <row r="366" spans="2:16" x14ac:dyDescent="0.25">
      <c r="B366" s="140" t="str">
        <f>IF(ACOMPANHAMENTO_06[[#This Row],[FUNCIONARIO]]="","",COUNTA($D$8:D366))</f>
        <v/>
      </c>
      <c r="C366" s="3"/>
      <c r="D366" s="28" t="str">
        <f>IFERROR(VLOOKUP(ACOMPANHAMENTO_06[[#This Row],[MAT]],FUNCIONARIOS[],3,FALSE),"")</f>
        <v/>
      </c>
      <c r="E366" s="28" t="str">
        <f>IFERROR(VLOOKUP(ACOMPANHAMENTO_06[[#This Row],[MAT]],FUNCIONARIOS[],4,FALSE),"")</f>
        <v/>
      </c>
      <c r="F366" s="8"/>
      <c r="G366" s="7"/>
      <c r="H366" s="28" t="str">
        <f>IFERROR(VLOOKUP(ACOMPANHAMENTO_06[[#This Row],[COD.S]],TABELA_PRODUÇÃO[[COD]:[SERVIÇOS]],3,FALSE),"")</f>
        <v/>
      </c>
      <c r="I366" s="28" t="str">
        <f>IFERROR(VLOOKUP(ACOMPANHAMENTO_06[[#This Row],[COD.S]],TABELA_PRODUÇÃO[[COD]:[UND.]],4,FALSE),"")</f>
        <v/>
      </c>
      <c r="J366" s="141"/>
      <c r="K366" s="58"/>
      <c r="L366" s="9"/>
      <c r="M36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6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6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66" s="140">
        <f>ACOMPANHAMENTO_06[[#This Row],[QUANT]]</f>
        <v>0</v>
      </c>
    </row>
    <row r="367" spans="2:16" x14ac:dyDescent="0.25">
      <c r="B367" s="140" t="str">
        <f>IF(ACOMPANHAMENTO_06[[#This Row],[FUNCIONARIO]]="","",COUNTA($D$8:D367))</f>
        <v/>
      </c>
      <c r="C367" s="3"/>
      <c r="D367" s="28" t="str">
        <f>IFERROR(VLOOKUP(ACOMPANHAMENTO_06[[#This Row],[MAT]],FUNCIONARIOS[],3,FALSE),"")</f>
        <v/>
      </c>
      <c r="E367" s="28" t="str">
        <f>IFERROR(VLOOKUP(ACOMPANHAMENTO_06[[#This Row],[MAT]],FUNCIONARIOS[],4,FALSE),"")</f>
        <v/>
      </c>
      <c r="F367" s="8"/>
      <c r="G367" s="7"/>
      <c r="H367" s="28" t="str">
        <f>IFERROR(VLOOKUP(ACOMPANHAMENTO_06[[#This Row],[COD.S]],TABELA_PRODUÇÃO[[COD]:[SERVIÇOS]],3,FALSE),"")</f>
        <v/>
      </c>
      <c r="I367" s="28" t="str">
        <f>IFERROR(VLOOKUP(ACOMPANHAMENTO_06[[#This Row],[COD.S]],TABELA_PRODUÇÃO[[COD]:[UND.]],4,FALSE),"")</f>
        <v/>
      </c>
      <c r="J367" s="141"/>
      <c r="K367" s="58"/>
      <c r="L367" s="9"/>
      <c r="M36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6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6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67" s="140">
        <f>ACOMPANHAMENTO_06[[#This Row],[QUANT]]</f>
        <v>0</v>
      </c>
    </row>
    <row r="368" spans="2:16" x14ac:dyDescent="0.25">
      <c r="B368" s="140" t="str">
        <f>IF(ACOMPANHAMENTO_06[[#This Row],[FUNCIONARIO]]="","",COUNTA($D$8:D368))</f>
        <v/>
      </c>
      <c r="C368" s="3"/>
      <c r="D368" s="28" t="str">
        <f>IFERROR(VLOOKUP(ACOMPANHAMENTO_06[[#This Row],[MAT]],FUNCIONARIOS[],3,FALSE),"")</f>
        <v/>
      </c>
      <c r="E368" s="28" t="str">
        <f>IFERROR(VLOOKUP(ACOMPANHAMENTO_06[[#This Row],[MAT]],FUNCIONARIOS[],4,FALSE),"")</f>
        <v/>
      </c>
      <c r="F368" s="8"/>
      <c r="G368" s="7"/>
      <c r="H368" s="28" t="str">
        <f>IFERROR(VLOOKUP(ACOMPANHAMENTO_06[[#This Row],[COD.S]],TABELA_PRODUÇÃO[[COD]:[SERVIÇOS]],3,FALSE),"")</f>
        <v/>
      </c>
      <c r="I368" s="28" t="str">
        <f>IFERROR(VLOOKUP(ACOMPANHAMENTO_06[[#This Row],[COD.S]],TABELA_PRODUÇÃO[[COD]:[UND.]],4,FALSE),"")</f>
        <v/>
      </c>
      <c r="J368" s="141"/>
      <c r="K368" s="58"/>
      <c r="L368" s="9"/>
      <c r="M36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6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6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68" s="140">
        <f>ACOMPANHAMENTO_06[[#This Row],[QUANT]]</f>
        <v>0</v>
      </c>
    </row>
    <row r="369" spans="2:16" x14ac:dyDescent="0.25">
      <c r="B369" s="140" t="str">
        <f>IF(ACOMPANHAMENTO_06[[#This Row],[FUNCIONARIO]]="","",COUNTA($D$8:D369))</f>
        <v/>
      </c>
      <c r="C369" s="3"/>
      <c r="D369" s="28" t="str">
        <f>IFERROR(VLOOKUP(ACOMPANHAMENTO_06[[#This Row],[MAT]],FUNCIONARIOS[],3,FALSE),"")</f>
        <v/>
      </c>
      <c r="E369" s="28" t="str">
        <f>IFERROR(VLOOKUP(ACOMPANHAMENTO_06[[#This Row],[MAT]],FUNCIONARIOS[],4,FALSE),"")</f>
        <v/>
      </c>
      <c r="F369" s="8"/>
      <c r="G369" s="7"/>
      <c r="H369" s="28" t="str">
        <f>IFERROR(VLOOKUP(ACOMPANHAMENTO_06[[#This Row],[COD.S]],TABELA_PRODUÇÃO[[COD]:[SERVIÇOS]],3,FALSE),"")</f>
        <v/>
      </c>
      <c r="I369" s="28" t="str">
        <f>IFERROR(VLOOKUP(ACOMPANHAMENTO_06[[#This Row],[COD.S]],TABELA_PRODUÇÃO[[COD]:[UND.]],4,FALSE),"")</f>
        <v/>
      </c>
      <c r="J369" s="141"/>
      <c r="K369" s="58"/>
      <c r="L369" s="9"/>
      <c r="M36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6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6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69" s="140">
        <f>ACOMPANHAMENTO_06[[#This Row],[QUANT]]</f>
        <v>0</v>
      </c>
    </row>
    <row r="370" spans="2:16" x14ac:dyDescent="0.25">
      <c r="B370" s="140" t="str">
        <f>IF(ACOMPANHAMENTO_06[[#This Row],[FUNCIONARIO]]="","",COUNTA($D$8:D370))</f>
        <v/>
      </c>
      <c r="C370" s="3"/>
      <c r="D370" s="28" t="str">
        <f>IFERROR(VLOOKUP(ACOMPANHAMENTO_06[[#This Row],[MAT]],FUNCIONARIOS[],3,FALSE),"")</f>
        <v/>
      </c>
      <c r="E370" s="28" t="str">
        <f>IFERROR(VLOOKUP(ACOMPANHAMENTO_06[[#This Row],[MAT]],FUNCIONARIOS[],4,FALSE),"")</f>
        <v/>
      </c>
      <c r="F370" s="8"/>
      <c r="G370" s="7"/>
      <c r="H370" s="28" t="str">
        <f>IFERROR(VLOOKUP(ACOMPANHAMENTO_06[[#This Row],[COD.S]],TABELA_PRODUÇÃO[[COD]:[SERVIÇOS]],3,FALSE),"")</f>
        <v/>
      </c>
      <c r="I370" s="28" t="str">
        <f>IFERROR(VLOOKUP(ACOMPANHAMENTO_06[[#This Row],[COD.S]],TABELA_PRODUÇÃO[[COD]:[UND.]],4,FALSE),"")</f>
        <v/>
      </c>
      <c r="J370" s="141"/>
      <c r="K370" s="58"/>
      <c r="L370" s="9"/>
      <c r="M37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7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7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70" s="140">
        <f>ACOMPANHAMENTO_06[[#This Row],[QUANT]]</f>
        <v>0</v>
      </c>
    </row>
    <row r="371" spans="2:16" x14ac:dyDescent="0.25">
      <c r="B371" s="140" t="str">
        <f>IF(ACOMPANHAMENTO_06[[#This Row],[FUNCIONARIO]]="","",COUNTA($D$8:D371))</f>
        <v/>
      </c>
      <c r="C371" s="3"/>
      <c r="D371" s="28" t="str">
        <f>IFERROR(VLOOKUP(ACOMPANHAMENTO_06[[#This Row],[MAT]],FUNCIONARIOS[],3,FALSE),"")</f>
        <v/>
      </c>
      <c r="E371" s="28" t="str">
        <f>IFERROR(VLOOKUP(ACOMPANHAMENTO_06[[#This Row],[MAT]],FUNCIONARIOS[],4,FALSE),"")</f>
        <v/>
      </c>
      <c r="F371" s="8"/>
      <c r="G371" s="7"/>
      <c r="H371" s="28" t="str">
        <f>IFERROR(VLOOKUP(ACOMPANHAMENTO_06[[#This Row],[COD.S]],TABELA_PRODUÇÃO[[COD]:[SERVIÇOS]],3,FALSE),"")</f>
        <v/>
      </c>
      <c r="I371" s="28" t="str">
        <f>IFERROR(VLOOKUP(ACOMPANHAMENTO_06[[#This Row],[COD.S]],TABELA_PRODUÇÃO[[COD]:[UND.]],4,FALSE),"")</f>
        <v/>
      </c>
      <c r="J371" s="141"/>
      <c r="K371" s="58"/>
      <c r="L371" s="9"/>
      <c r="M37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7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7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71" s="140">
        <f>ACOMPANHAMENTO_06[[#This Row],[QUANT]]</f>
        <v>0</v>
      </c>
    </row>
    <row r="372" spans="2:16" x14ac:dyDescent="0.25">
      <c r="B372" s="140" t="str">
        <f>IF(ACOMPANHAMENTO_06[[#This Row],[FUNCIONARIO]]="","",COUNTA($D$8:D372))</f>
        <v/>
      </c>
      <c r="C372" s="3"/>
      <c r="D372" s="28" t="str">
        <f>IFERROR(VLOOKUP(ACOMPANHAMENTO_06[[#This Row],[MAT]],FUNCIONARIOS[],3,FALSE),"")</f>
        <v/>
      </c>
      <c r="E372" s="28" t="str">
        <f>IFERROR(VLOOKUP(ACOMPANHAMENTO_06[[#This Row],[MAT]],FUNCIONARIOS[],4,FALSE),"")</f>
        <v/>
      </c>
      <c r="F372" s="8"/>
      <c r="G372" s="7"/>
      <c r="H372" s="28" t="str">
        <f>IFERROR(VLOOKUP(ACOMPANHAMENTO_06[[#This Row],[COD.S]],TABELA_PRODUÇÃO[[COD]:[SERVIÇOS]],3,FALSE),"")</f>
        <v/>
      </c>
      <c r="I372" s="28" t="str">
        <f>IFERROR(VLOOKUP(ACOMPANHAMENTO_06[[#This Row],[COD.S]],TABELA_PRODUÇÃO[[COD]:[UND.]],4,FALSE),"")</f>
        <v/>
      </c>
      <c r="J372" s="141"/>
      <c r="K372" s="58"/>
      <c r="L372" s="9"/>
      <c r="M37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7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7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72" s="140">
        <f>ACOMPANHAMENTO_06[[#This Row],[QUANT]]</f>
        <v>0</v>
      </c>
    </row>
    <row r="373" spans="2:16" x14ac:dyDescent="0.25">
      <c r="B373" s="140" t="str">
        <f>IF(ACOMPANHAMENTO_06[[#This Row],[FUNCIONARIO]]="","",COUNTA($D$8:D373))</f>
        <v/>
      </c>
      <c r="C373" s="3"/>
      <c r="D373" s="28" t="str">
        <f>IFERROR(VLOOKUP(ACOMPANHAMENTO_06[[#This Row],[MAT]],FUNCIONARIOS[],3,FALSE),"")</f>
        <v/>
      </c>
      <c r="E373" s="28" t="str">
        <f>IFERROR(VLOOKUP(ACOMPANHAMENTO_06[[#This Row],[MAT]],FUNCIONARIOS[],4,FALSE),"")</f>
        <v/>
      </c>
      <c r="F373" s="8"/>
      <c r="G373" s="7"/>
      <c r="H373" s="28" t="str">
        <f>IFERROR(VLOOKUP(ACOMPANHAMENTO_06[[#This Row],[COD.S]],TABELA_PRODUÇÃO[[COD]:[SERVIÇOS]],3,FALSE),"")</f>
        <v/>
      </c>
      <c r="I373" s="28" t="str">
        <f>IFERROR(VLOOKUP(ACOMPANHAMENTO_06[[#This Row],[COD.S]],TABELA_PRODUÇÃO[[COD]:[UND.]],4,FALSE),"")</f>
        <v/>
      </c>
      <c r="J373" s="141"/>
      <c r="K373" s="58"/>
      <c r="L373" s="9"/>
      <c r="M37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7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7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73" s="140">
        <f>ACOMPANHAMENTO_06[[#This Row],[QUANT]]</f>
        <v>0</v>
      </c>
    </row>
    <row r="374" spans="2:16" x14ac:dyDescent="0.25">
      <c r="B374" s="140" t="str">
        <f>IF(ACOMPANHAMENTO_06[[#This Row],[FUNCIONARIO]]="","",COUNTA($D$8:D374))</f>
        <v/>
      </c>
      <c r="C374" s="3"/>
      <c r="D374" s="28" t="str">
        <f>IFERROR(VLOOKUP(ACOMPANHAMENTO_06[[#This Row],[MAT]],FUNCIONARIOS[],3,FALSE),"")</f>
        <v/>
      </c>
      <c r="E374" s="28" t="str">
        <f>IFERROR(VLOOKUP(ACOMPANHAMENTO_06[[#This Row],[MAT]],FUNCIONARIOS[],4,FALSE),"")</f>
        <v/>
      </c>
      <c r="F374" s="8"/>
      <c r="G374" s="7"/>
      <c r="H374" s="28" t="str">
        <f>IFERROR(VLOOKUP(ACOMPANHAMENTO_06[[#This Row],[COD.S]],TABELA_PRODUÇÃO[[COD]:[SERVIÇOS]],3,FALSE),"")</f>
        <v/>
      </c>
      <c r="I374" s="28" t="str">
        <f>IFERROR(VLOOKUP(ACOMPANHAMENTO_06[[#This Row],[COD.S]],TABELA_PRODUÇÃO[[COD]:[UND.]],4,FALSE),"")</f>
        <v/>
      </c>
      <c r="J374" s="141"/>
      <c r="K374" s="58"/>
      <c r="L374" s="9"/>
      <c r="M37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7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7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74" s="140">
        <f>ACOMPANHAMENTO_06[[#This Row],[QUANT]]</f>
        <v>0</v>
      </c>
    </row>
    <row r="375" spans="2:16" x14ac:dyDescent="0.25">
      <c r="B375" s="140" t="str">
        <f>IF(ACOMPANHAMENTO_06[[#This Row],[FUNCIONARIO]]="","",COUNTA($D$8:D375))</f>
        <v/>
      </c>
      <c r="C375" s="3"/>
      <c r="D375" s="28" t="str">
        <f>IFERROR(VLOOKUP(ACOMPANHAMENTO_06[[#This Row],[MAT]],FUNCIONARIOS[],3,FALSE),"")</f>
        <v/>
      </c>
      <c r="E375" s="28" t="str">
        <f>IFERROR(VLOOKUP(ACOMPANHAMENTO_06[[#This Row],[MAT]],FUNCIONARIOS[],4,FALSE),"")</f>
        <v/>
      </c>
      <c r="F375" s="8"/>
      <c r="G375" s="7"/>
      <c r="H375" s="28" t="str">
        <f>IFERROR(VLOOKUP(ACOMPANHAMENTO_06[[#This Row],[COD.S]],TABELA_PRODUÇÃO[[COD]:[SERVIÇOS]],3,FALSE),"")</f>
        <v/>
      </c>
      <c r="I375" s="28" t="str">
        <f>IFERROR(VLOOKUP(ACOMPANHAMENTO_06[[#This Row],[COD.S]],TABELA_PRODUÇÃO[[COD]:[UND.]],4,FALSE),"")</f>
        <v/>
      </c>
      <c r="J375" s="141"/>
      <c r="K375" s="58"/>
      <c r="L375" s="9"/>
      <c r="M37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7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7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75" s="140">
        <f>ACOMPANHAMENTO_06[[#This Row],[QUANT]]</f>
        <v>0</v>
      </c>
    </row>
    <row r="376" spans="2:16" x14ac:dyDescent="0.25">
      <c r="B376" s="140" t="str">
        <f>IF(ACOMPANHAMENTO_06[[#This Row],[FUNCIONARIO]]="","",COUNTA($D$8:D376))</f>
        <v/>
      </c>
      <c r="C376" s="3"/>
      <c r="D376" s="28" t="str">
        <f>IFERROR(VLOOKUP(ACOMPANHAMENTO_06[[#This Row],[MAT]],FUNCIONARIOS[],3,FALSE),"")</f>
        <v/>
      </c>
      <c r="E376" s="28" t="str">
        <f>IFERROR(VLOOKUP(ACOMPANHAMENTO_06[[#This Row],[MAT]],FUNCIONARIOS[],4,FALSE),"")</f>
        <v/>
      </c>
      <c r="F376" s="8"/>
      <c r="G376" s="7"/>
      <c r="H376" s="28" t="str">
        <f>IFERROR(VLOOKUP(ACOMPANHAMENTO_06[[#This Row],[COD.S]],TABELA_PRODUÇÃO[[COD]:[SERVIÇOS]],3,FALSE),"")</f>
        <v/>
      </c>
      <c r="I376" s="28" t="str">
        <f>IFERROR(VLOOKUP(ACOMPANHAMENTO_06[[#This Row],[COD.S]],TABELA_PRODUÇÃO[[COD]:[UND.]],4,FALSE),"")</f>
        <v/>
      </c>
      <c r="J376" s="141"/>
      <c r="K376" s="58"/>
      <c r="L376" s="9"/>
      <c r="M37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7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7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76" s="140">
        <f>ACOMPANHAMENTO_06[[#This Row],[QUANT]]</f>
        <v>0</v>
      </c>
    </row>
    <row r="377" spans="2:16" x14ac:dyDescent="0.25">
      <c r="B377" s="140" t="str">
        <f>IF(ACOMPANHAMENTO_06[[#This Row],[FUNCIONARIO]]="","",COUNTA($D$8:D377))</f>
        <v/>
      </c>
      <c r="C377" s="3"/>
      <c r="D377" s="28" t="str">
        <f>IFERROR(VLOOKUP(ACOMPANHAMENTO_06[[#This Row],[MAT]],FUNCIONARIOS[],3,FALSE),"")</f>
        <v/>
      </c>
      <c r="E377" s="28" t="str">
        <f>IFERROR(VLOOKUP(ACOMPANHAMENTO_06[[#This Row],[MAT]],FUNCIONARIOS[],4,FALSE),"")</f>
        <v/>
      </c>
      <c r="F377" s="8"/>
      <c r="G377" s="7"/>
      <c r="H377" s="28" t="str">
        <f>IFERROR(VLOOKUP(ACOMPANHAMENTO_06[[#This Row],[COD.S]],TABELA_PRODUÇÃO[[COD]:[SERVIÇOS]],3,FALSE),"")</f>
        <v/>
      </c>
      <c r="I377" s="28" t="str">
        <f>IFERROR(VLOOKUP(ACOMPANHAMENTO_06[[#This Row],[COD.S]],TABELA_PRODUÇÃO[[COD]:[UND.]],4,FALSE),"")</f>
        <v/>
      </c>
      <c r="J377" s="141"/>
      <c r="K377" s="58"/>
      <c r="L377" s="9"/>
      <c r="M37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7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7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77" s="140">
        <f>ACOMPANHAMENTO_06[[#This Row],[QUANT]]</f>
        <v>0</v>
      </c>
    </row>
    <row r="378" spans="2:16" x14ac:dyDescent="0.25">
      <c r="B378" s="140" t="str">
        <f>IF(ACOMPANHAMENTO_06[[#This Row],[FUNCIONARIO]]="","",COUNTA($D$8:D378))</f>
        <v/>
      </c>
      <c r="C378" s="3"/>
      <c r="D378" s="28" t="str">
        <f>IFERROR(VLOOKUP(ACOMPANHAMENTO_06[[#This Row],[MAT]],FUNCIONARIOS[],3,FALSE),"")</f>
        <v/>
      </c>
      <c r="E378" s="28" t="str">
        <f>IFERROR(VLOOKUP(ACOMPANHAMENTO_06[[#This Row],[MAT]],FUNCIONARIOS[],4,FALSE),"")</f>
        <v/>
      </c>
      <c r="F378" s="8"/>
      <c r="G378" s="7"/>
      <c r="H378" s="28" t="str">
        <f>IFERROR(VLOOKUP(ACOMPANHAMENTO_06[[#This Row],[COD.S]],TABELA_PRODUÇÃO[[COD]:[SERVIÇOS]],3,FALSE),"")</f>
        <v/>
      </c>
      <c r="I378" s="28" t="str">
        <f>IFERROR(VLOOKUP(ACOMPANHAMENTO_06[[#This Row],[COD.S]],TABELA_PRODUÇÃO[[COD]:[UND.]],4,FALSE),"")</f>
        <v/>
      </c>
      <c r="J378" s="141"/>
      <c r="K378" s="58"/>
      <c r="L378" s="9"/>
      <c r="M37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7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7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78" s="140">
        <f>ACOMPANHAMENTO_06[[#This Row],[QUANT]]</f>
        <v>0</v>
      </c>
    </row>
    <row r="379" spans="2:16" x14ac:dyDescent="0.25">
      <c r="B379" s="140" t="str">
        <f>IF(ACOMPANHAMENTO_06[[#This Row],[FUNCIONARIO]]="","",COUNTA($D$8:D379))</f>
        <v/>
      </c>
      <c r="C379" s="3"/>
      <c r="D379" s="28" t="str">
        <f>IFERROR(VLOOKUP(ACOMPANHAMENTO_06[[#This Row],[MAT]],FUNCIONARIOS[],3,FALSE),"")</f>
        <v/>
      </c>
      <c r="E379" s="28" t="str">
        <f>IFERROR(VLOOKUP(ACOMPANHAMENTO_06[[#This Row],[MAT]],FUNCIONARIOS[],4,FALSE),"")</f>
        <v/>
      </c>
      <c r="F379" s="8"/>
      <c r="G379" s="7"/>
      <c r="H379" s="28" t="str">
        <f>IFERROR(VLOOKUP(ACOMPANHAMENTO_06[[#This Row],[COD.S]],TABELA_PRODUÇÃO[[COD]:[SERVIÇOS]],3,FALSE),"")</f>
        <v/>
      </c>
      <c r="I379" s="28" t="str">
        <f>IFERROR(VLOOKUP(ACOMPANHAMENTO_06[[#This Row],[COD.S]],TABELA_PRODUÇÃO[[COD]:[UND.]],4,FALSE),"")</f>
        <v/>
      </c>
      <c r="J379" s="141"/>
      <c r="K379" s="58"/>
      <c r="L379" s="9"/>
      <c r="M37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7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7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79" s="140">
        <f>ACOMPANHAMENTO_06[[#This Row],[QUANT]]</f>
        <v>0</v>
      </c>
    </row>
    <row r="380" spans="2:16" x14ac:dyDescent="0.25">
      <c r="B380" s="140" t="str">
        <f>IF(ACOMPANHAMENTO_06[[#This Row],[FUNCIONARIO]]="","",COUNTA($D$8:D380))</f>
        <v/>
      </c>
      <c r="C380" s="3"/>
      <c r="D380" s="28" t="str">
        <f>IFERROR(VLOOKUP(ACOMPANHAMENTO_06[[#This Row],[MAT]],FUNCIONARIOS[],3,FALSE),"")</f>
        <v/>
      </c>
      <c r="E380" s="28" t="str">
        <f>IFERROR(VLOOKUP(ACOMPANHAMENTO_06[[#This Row],[MAT]],FUNCIONARIOS[],4,FALSE),"")</f>
        <v/>
      </c>
      <c r="F380" s="8"/>
      <c r="G380" s="7"/>
      <c r="H380" s="28" t="str">
        <f>IFERROR(VLOOKUP(ACOMPANHAMENTO_06[[#This Row],[COD.S]],TABELA_PRODUÇÃO[[COD]:[SERVIÇOS]],3,FALSE),"")</f>
        <v/>
      </c>
      <c r="I380" s="28" t="str">
        <f>IFERROR(VLOOKUP(ACOMPANHAMENTO_06[[#This Row],[COD.S]],TABELA_PRODUÇÃO[[COD]:[UND.]],4,FALSE),"")</f>
        <v/>
      </c>
      <c r="J380" s="141"/>
      <c r="K380" s="58"/>
      <c r="L380" s="9"/>
      <c r="M38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8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8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80" s="140">
        <f>ACOMPANHAMENTO_06[[#This Row],[QUANT]]</f>
        <v>0</v>
      </c>
    </row>
    <row r="381" spans="2:16" x14ac:dyDescent="0.25">
      <c r="B381" s="140" t="str">
        <f>IF(ACOMPANHAMENTO_06[[#This Row],[FUNCIONARIO]]="","",COUNTA($D$8:D381))</f>
        <v/>
      </c>
      <c r="C381" s="3"/>
      <c r="D381" s="28" t="str">
        <f>IFERROR(VLOOKUP(ACOMPANHAMENTO_06[[#This Row],[MAT]],FUNCIONARIOS[],3,FALSE),"")</f>
        <v/>
      </c>
      <c r="E381" s="28" t="str">
        <f>IFERROR(VLOOKUP(ACOMPANHAMENTO_06[[#This Row],[MAT]],FUNCIONARIOS[],4,FALSE),"")</f>
        <v/>
      </c>
      <c r="F381" s="8"/>
      <c r="G381" s="7"/>
      <c r="H381" s="28" t="str">
        <f>IFERROR(VLOOKUP(ACOMPANHAMENTO_06[[#This Row],[COD.S]],TABELA_PRODUÇÃO[[COD]:[SERVIÇOS]],3,FALSE),"")</f>
        <v/>
      </c>
      <c r="I381" s="28" t="str">
        <f>IFERROR(VLOOKUP(ACOMPANHAMENTO_06[[#This Row],[COD.S]],TABELA_PRODUÇÃO[[COD]:[UND.]],4,FALSE),"")</f>
        <v/>
      </c>
      <c r="J381" s="141"/>
      <c r="K381" s="58"/>
      <c r="L381" s="9"/>
      <c r="M38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8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8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81" s="140">
        <f>ACOMPANHAMENTO_06[[#This Row],[QUANT]]</f>
        <v>0</v>
      </c>
    </row>
    <row r="382" spans="2:16" x14ac:dyDescent="0.25">
      <c r="B382" s="140" t="str">
        <f>IF(ACOMPANHAMENTO_06[[#This Row],[FUNCIONARIO]]="","",COUNTA($D$8:D382))</f>
        <v/>
      </c>
      <c r="C382" s="3"/>
      <c r="D382" s="28" t="str">
        <f>IFERROR(VLOOKUP(ACOMPANHAMENTO_06[[#This Row],[MAT]],FUNCIONARIOS[],3,FALSE),"")</f>
        <v/>
      </c>
      <c r="E382" s="28" t="str">
        <f>IFERROR(VLOOKUP(ACOMPANHAMENTO_06[[#This Row],[MAT]],FUNCIONARIOS[],4,FALSE),"")</f>
        <v/>
      </c>
      <c r="F382" s="8"/>
      <c r="G382" s="7"/>
      <c r="H382" s="28" t="str">
        <f>IFERROR(VLOOKUP(ACOMPANHAMENTO_06[[#This Row],[COD.S]],TABELA_PRODUÇÃO[[COD]:[SERVIÇOS]],3,FALSE),"")</f>
        <v/>
      </c>
      <c r="I382" s="28" t="str">
        <f>IFERROR(VLOOKUP(ACOMPANHAMENTO_06[[#This Row],[COD.S]],TABELA_PRODUÇÃO[[COD]:[UND.]],4,FALSE),"")</f>
        <v/>
      </c>
      <c r="J382" s="141"/>
      <c r="K382" s="58"/>
      <c r="L382" s="9"/>
      <c r="M38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8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8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82" s="140">
        <f>ACOMPANHAMENTO_06[[#This Row],[QUANT]]</f>
        <v>0</v>
      </c>
    </row>
    <row r="383" spans="2:16" x14ac:dyDescent="0.25">
      <c r="B383" s="140" t="str">
        <f>IF(ACOMPANHAMENTO_06[[#This Row],[FUNCIONARIO]]="","",COUNTA($D$8:D383))</f>
        <v/>
      </c>
      <c r="C383" s="3"/>
      <c r="D383" s="28" t="str">
        <f>IFERROR(VLOOKUP(ACOMPANHAMENTO_06[[#This Row],[MAT]],FUNCIONARIOS[],3,FALSE),"")</f>
        <v/>
      </c>
      <c r="E383" s="28" t="str">
        <f>IFERROR(VLOOKUP(ACOMPANHAMENTO_06[[#This Row],[MAT]],FUNCIONARIOS[],4,FALSE),"")</f>
        <v/>
      </c>
      <c r="F383" s="8"/>
      <c r="G383" s="7"/>
      <c r="H383" s="28" t="str">
        <f>IFERROR(VLOOKUP(ACOMPANHAMENTO_06[[#This Row],[COD.S]],TABELA_PRODUÇÃO[[COD]:[SERVIÇOS]],3,FALSE),"")</f>
        <v/>
      </c>
      <c r="I383" s="28" t="str">
        <f>IFERROR(VLOOKUP(ACOMPANHAMENTO_06[[#This Row],[COD.S]],TABELA_PRODUÇÃO[[COD]:[UND.]],4,FALSE),"")</f>
        <v/>
      </c>
      <c r="J383" s="141"/>
      <c r="K383" s="58"/>
      <c r="L383" s="9"/>
      <c r="M38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8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8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83" s="140">
        <f>ACOMPANHAMENTO_06[[#This Row],[QUANT]]</f>
        <v>0</v>
      </c>
    </row>
    <row r="384" spans="2:16" x14ac:dyDescent="0.25">
      <c r="B384" s="140" t="str">
        <f>IF(ACOMPANHAMENTO_06[[#This Row],[FUNCIONARIO]]="","",COUNTA($D$8:D384))</f>
        <v/>
      </c>
      <c r="C384" s="3"/>
      <c r="D384" s="28" t="str">
        <f>IFERROR(VLOOKUP(ACOMPANHAMENTO_06[[#This Row],[MAT]],FUNCIONARIOS[],3,FALSE),"")</f>
        <v/>
      </c>
      <c r="E384" s="28" t="str">
        <f>IFERROR(VLOOKUP(ACOMPANHAMENTO_06[[#This Row],[MAT]],FUNCIONARIOS[],4,FALSE),"")</f>
        <v/>
      </c>
      <c r="F384" s="8"/>
      <c r="G384" s="7"/>
      <c r="H384" s="28" t="str">
        <f>IFERROR(VLOOKUP(ACOMPANHAMENTO_06[[#This Row],[COD.S]],TABELA_PRODUÇÃO[[COD]:[SERVIÇOS]],3,FALSE),"")</f>
        <v/>
      </c>
      <c r="I384" s="28" t="str">
        <f>IFERROR(VLOOKUP(ACOMPANHAMENTO_06[[#This Row],[COD.S]],TABELA_PRODUÇÃO[[COD]:[UND.]],4,FALSE),"")</f>
        <v/>
      </c>
      <c r="J384" s="141"/>
      <c r="K384" s="58"/>
      <c r="L384" s="9"/>
      <c r="M38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8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8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84" s="140">
        <f>ACOMPANHAMENTO_06[[#This Row],[QUANT]]</f>
        <v>0</v>
      </c>
    </row>
    <row r="385" spans="2:16" x14ac:dyDescent="0.25">
      <c r="B385" s="140" t="str">
        <f>IF(ACOMPANHAMENTO_06[[#This Row],[FUNCIONARIO]]="","",COUNTA($D$8:D385))</f>
        <v/>
      </c>
      <c r="C385" s="3"/>
      <c r="D385" s="28" t="str">
        <f>IFERROR(VLOOKUP(ACOMPANHAMENTO_06[[#This Row],[MAT]],FUNCIONARIOS[],3,FALSE),"")</f>
        <v/>
      </c>
      <c r="E385" s="28" t="str">
        <f>IFERROR(VLOOKUP(ACOMPANHAMENTO_06[[#This Row],[MAT]],FUNCIONARIOS[],4,FALSE),"")</f>
        <v/>
      </c>
      <c r="F385" s="8"/>
      <c r="G385" s="7"/>
      <c r="H385" s="28" t="str">
        <f>IFERROR(VLOOKUP(ACOMPANHAMENTO_06[[#This Row],[COD.S]],TABELA_PRODUÇÃO[[COD]:[SERVIÇOS]],3,FALSE),"")</f>
        <v/>
      </c>
      <c r="I385" s="28" t="str">
        <f>IFERROR(VLOOKUP(ACOMPANHAMENTO_06[[#This Row],[COD.S]],TABELA_PRODUÇÃO[[COD]:[UND.]],4,FALSE),"")</f>
        <v/>
      </c>
      <c r="J385" s="141"/>
      <c r="K385" s="58"/>
      <c r="L385" s="9"/>
      <c r="M38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8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8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85" s="140">
        <f>ACOMPANHAMENTO_06[[#This Row],[QUANT]]</f>
        <v>0</v>
      </c>
    </row>
    <row r="386" spans="2:16" x14ac:dyDescent="0.25">
      <c r="B386" s="140" t="str">
        <f>IF(ACOMPANHAMENTO_06[[#This Row],[FUNCIONARIO]]="","",COUNTA($D$8:D386))</f>
        <v/>
      </c>
      <c r="C386" s="3"/>
      <c r="D386" s="28" t="str">
        <f>IFERROR(VLOOKUP(ACOMPANHAMENTO_06[[#This Row],[MAT]],FUNCIONARIOS[],3,FALSE),"")</f>
        <v/>
      </c>
      <c r="E386" s="28" t="str">
        <f>IFERROR(VLOOKUP(ACOMPANHAMENTO_06[[#This Row],[MAT]],FUNCIONARIOS[],4,FALSE),"")</f>
        <v/>
      </c>
      <c r="F386" s="8"/>
      <c r="G386" s="7"/>
      <c r="H386" s="28" t="str">
        <f>IFERROR(VLOOKUP(ACOMPANHAMENTO_06[[#This Row],[COD.S]],TABELA_PRODUÇÃO[[COD]:[SERVIÇOS]],3,FALSE),"")</f>
        <v/>
      </c>
      <c r="I386" s="28" t="str">
        <f>IFERROR(VLOOKUP(ACOMPANHAMENTO_06[[#This Row],[COD.S]],TABELA_PRODUÇÃO[[COD]:[UND.]],4,FALSE),"")</f>
        <v/>
      </c>
      <c r="J386" s="141"/>
      <c r="K386" s="58"/>
      <c r="L386" s="9"/>
      <c r="M38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8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8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86" s="140">
        <f>ACOMPANHAMENTO_06[[#This Row],[QUANT]]</f>
        <v>0</v>
      </c>
    </row>
    <row r="387" spans="2:16" x14ac:dyDescent="0.25">
      <c r="B387" s="140" t="str">
        <f>IF(ACOMPANHAMENTO_06[[#This Row],[FUNCIONARIO]]="","",COUNTA($D$8:D387))</f>
        <v/>
      </c>
      <c r="C387" s="3"/>
      <c r="D387" s="28" t="str">
        <f>IFERROR(VLOOKUP(ACOMPANHAMENTO_06[[#This Row],[MAT]],FUNCIONARIOS[],3,FALSE),"")</f>
        <v/>
      </c>
      <c r="E387" s="28" t="str">
        <f>IFERROR(VLOOKUP(ACOMPANHAMENTO_06[[#This Row],[MAT]],FUNCIONARIOS[],4,FALSE),"")</f>
        <v/>
      </c>
      <c r="F387" s="8"/>
      <c r="G387" s="7"/>
      <c r="H387" s="28" t="str">
        <f>IFERROR(VLOOKUP(ACOMPANHAMENTO_06[[#This Row],[COD.S]],TABELA_PRODUÇÃO[[COD]:[SERVIÇOS]],3,FALSE),"")</f>
        <v/>
      </c>
      <c r="I387" s="28" t="str">
        <f>IFERROR(VLOOKUP(ACOMPANHAMENTO_06[[#This Row],[COD.S]],TABELA_PRODUÇÃO[[COD]:[UND.]],4,FALSE),"")</f>
        <v/>
      </c>
      <c r="J387" s="141"/>
      <c r="K387" s="58"/>
      <c r="L387" s="9"/>
      <c r="M38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8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8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87" s="140">
        <f>ACOMPANHAMENTO_06[[#This Row],[QUANT]]</f>
        <v>0</v>
      </c>
    </row>
    <row r="388" spans="2:16" x14ac:dyDescent="0.25">
      <c r="B388" s="140" t="str">
        <f>IF(ACOMPANHAMENTO_06[[#This Row],[FUNCIONARIO]]="","",COUNTA($D$8:D388))</f>
        <v/>
      </c>
      <c r="C388" s="3"/>
      <c r="D388" s="28" t="str">
        <f>IFERROR(VLOOKUP(ACOMPANHAMENTO_06[[#This Row],[MAT]],FUNCIONARIOS[],3,FALSE),"")</f>
        <v/>
      </c>
      <c r="E388" s="28" t="str">
        <f>IFERROR(VLOOKUP(ACOMPANHAMENTO_06[[#This Row],[MAT]],FUNCIONARIOS[],4,FALSE),"")</f>
        <v/>
      </c>
      <c r="F388" s="8"/>
      <c r="G388" s="7"/>
      <c r="H388" s="28" t="str">
        <f>IFERROR(VLOOKUP(ACOMPANHAMENTO_06[[#This Row],[COD.S]],TABELA_PRODUÇÃO[[COD]:[SERVIÇOS]],3,FALSE),"")</f>
        <v/>
      </c>
      <c r="I388" s="28" t="str">
        <f>IFERROR(VLOOKUP(ACOMPANHAMENTO_06[[#This Row],[COD.S]],TABELA_PRODUÇÃO[[COD]:[UND.]],4,FALSE),"")</f>
        <v/>
      </c>
      <c r="J388" s="141"/>
      <c r="K388" s="58"/>
      <c r="L388" s="9"/>
      <c r="M38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8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8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88" s="140">
        <f>ACOMPANHAMENTO_06[[#This Row],[QUANT]]</f>
        <v>0</v>
      </c>
    </row>
    <row r="389" spans="2:16" x14ac:dyDescent="0.25">
      <c r="B389" s="140" t="str">
        <f>IF(ACOMPANHAMENTO_06[[#This Row],[FUNCIONARIO]]="","",COUNTA($D$8:D389))</f>
        <v/>
      </c>
      <c r="C389" s="3"/>
      <c r="D389" s="28" t="str">
        <f>IFERROR(VLOOKUP(ACOMPANHAMENTO_06[[#This Row],[MAT]],FUNCIONARIOS[],3,FALSE),"")</f>
        <v/>
      </c>
      <c r="E389" s="28" t="str">
        <f>IFERROR(VLOOKUP(ACOMPANHAMENTO_06[[#This Row],[MAT]],FUNCIONARIOS[],4,FALSE),"")</f>
        <v/>
      </c>
      <c r="F389" s="8"/>
      <c r="G389" s="7"/>
      <c r="H389" s="28" t="str">
        <f>IFERROR(VLOOKUP(ACOMPANHAMENTO_06[[#This Row],[COD.S]],TABELA_PRODUÇÃO[[COD]:[SERVIÇOS]],3,FALSE),"")</f>
        <v/>
      </c>
      <c r="I389" s="28" t="str">
        <f>IFERROR(VLOOKUP(ACOMPANHAMENTO_06[[#This Row],[COD.S]],TABELA_PRODUÇÃO[[COD]:[UND.]],4,FALSE),"")</f>
        <v/>
      </c>
      <c r="J389" s="141"/>
      <c r="K389" s="58"/>
      <c r="L389" s="9"/>
      <c r="M38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8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8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89" s="140">
        <f>ACOMPANHAMENTO_06[[#This Row],[QUANT]]</f>
        <v>0</v>
      </c>
    </row>
    <row r="390" spans="2:16" x14ac:dyDescent="0.25">
      <c r="B390" s="140" t="str">
        <f>IF(ACOMPANHAMENTO_06[[#This Row],[FUNCIONARIO]]="","",COUNTA($D$8:D390))</f>
        <v/>
      </c>
      <c r="C390" s="3"/>
      <c r="D390" s="28" t="str">
        <f>IFERROR(VLOOKUP(ACOMPANHAMENTO_06[[#This Row],[MAT]],FUNCIONARIOS[],3,FALSE),"")</f>
        <v/>
      </c>
      <c r="E390" s="28" t="str">
        <f>IFERROR(VLOOKUP(ACOMPANHAMENTO_06[[#This Row],[MAT]],FUNCIONARIOS[],4,FALSE),"")</f>
        <v/>
      </c>
      <c r="F390" s="8"/>
      <c r="G390" s="7"/>
      <c r="H390" s="28" t="str">
        <f>IFERROR(VLOOKUP(ACOMPANHAMENTO_06[[#This Row],[COD.S]],TABELA_PRODUÇÃO[[COD]:[SERVIÇOS]],3,FALSE),"")</f>
        <v/>
      </c>
      <c r="I390" s="28" t="str">
        <f>IFERROR(VLOOKUP(ACOMPANHAMENTO_06[[#This Row],[COD.S]],TABELA_PRODUÇÃO[[COD]:[UND.]],4,FALSE),"")</f>
        <v/>
      </c>
      <c r="J390" s="141"/>
      <c r="K390" s="58"/>
      <c r="L390" s="9"/>
      <c r="M39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9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9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90" s="140">
        <f>ACOMPANHAMENTO_06[[#This Row],[QUANT]]</f>
        <v>0</v>
      </c>
    </row>
    <row r="391" spans="2:16" x14ac:dyDescent="0.25">
      <c r="B391" s="140" t="str">
        <f>IF(ACOMPANHAMENTO_06[[#This Row],[FUNCIONARIO]]="","",COUNTA($D$8:D391))</f>
        <v/>
      </c>
      <c r="C391" s="3"/>
      <c r="D391" s="28" t="str">
        <f>IFERROR(VLOOKUP(ACOMPANHAMENTO_06[[#This Row],[MAT]],FUNCIONARIOS[],3,FALSE),"")</f>
        <v/>
      </c>
      <c r="E391" s="28" t="str">
        <f>IFERROR(VLOOKUP(ACOMPANHAMENTO_06[[#This Row],[MAT]],FUNCIONARIOS[],4,FALSE),"")</f>
        <v/>
      </c>
      <c r="F391" s="8"/>
      <c r="G391" s="7"/>
      <c r="H391" s="28" t="str">
        <f>IFERROR(VLOOKUP(ACOMPANHAMENTO_06[[#This Row],[COD.S]],TABELA_PRODUÇÃO[[COD]:[SERVIÇOS]],3,FALSE),"")</f>
        <v/>
      </c>
      <c r="I391" s="28" t="str">
        <f>IFERROR(VLOOKUP(ACOMPANHAMENTO_06[[#This Row],[COD.S]],TABELA_PRODUÇÃO[[COD]:[UND.]],4,FALSE),"")</f>
        <v/>
      </c>
      <c r="J391" s="141"/>
      <c r="K391" s="58"/>
      <c r="L391" s="9"/>
      <c r="M39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9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9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91" s="140">
        <f>ACOMPANHAMENTO_06[[#This Row],[QUANT]]</f>
        <v>0</v>
      </c>
    </row>
    <row r="392" spans="2:16" x14ac:dyDescent="0.25">
      <c r="B392" s="140" t="str">
        <f>IF(ACOMPANHAMENTO_06[[#This Row],[FUNCIONARIO]]="","",COUNTA($D$8:D392))</f>
        <v/>
      </c>
      <c r="C392" s="3"/>
      <c r="D392" s="28" t="str">
        <f>IFERROR(VLOOKUP(ACOMPANHAMENTO_06[[#This Row],[MAT]],FUNCIONARIOS[],3,FALSE),"")</f>
        <v/>
      </c>
      <c r="E392" s="28" t="str">
        <f>IFERROR(VLOOKUP(ACOMPANHAMENTO_06[[#This Row],[MAT]],FUNCIONARIOS[],4,FALSE),"")</f>
        <v/>
      </c>
      <c r="F392" s="8"/>
      <c r="G392" s="7"/>
      <c r="H392" s="28" t="str">
        <f>IFERROR(VLOOKUP(ACOMPANHAMENTO_06[[#This Row],[COD.S]],TABELA_PRODUÇÃO[[COD]:[SERVIÇOS]],3,FALSE),"")</f>
        <v/>
      </c>
      <c r="I392" s="28" t="str">
        <f>IFERROR(VLOOKUP(ACOMPANHAMENTO_06[[#This Row],[COD.S]],TABELA_PRODUÇÃO[[COD]:[UND.]],4,FALSE),"")</f>
        <v/>
      </c>
      <c r="J392" s="141"/>
      <c r="K392" s="58"/>
      <c r="L392" s="9"/>
      <c r="M39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9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9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92" s="140">
        <f>ACOMPANHAMENTO_06[[#This Row],[QUANT]]</f>
        <v>0</v>
      </c>
    </row>
    <row r="393" spans="2:16" x14ac:dyDescent="0.25">
      <c r="B393" s="140" t="str">
        <f>IF(ACOMPANHAMENTO_06[[#This Row],[FUNCIONARIO]]="","",COUNTA($D$8:D393))</f>
        <v/>
      </c>
      <c r="C393" s="3"/>
      <c r="D393" s="28" t="str">
        <f>IFERROR(VLOOKUP(ACOMPANHAMENTO_06[[#This Row],[MAT]],FUNCIONARIOS[],3,FALSE),"")</f>
        <v/>
      </c>
      <c r="E393" s="28" t="str">
        <f>IFERROR(VLOOKUP(ACOMPANHAMENTO_06[[#This Row],[MAT]],FUNCIONARIOS[],4,FALSE),"")</f>
        <v/>
      </c>
      <c r="F393" s="8"/>
      <c r="G393" s="7"/>
      <c r="H393" s="28" t="str">
        <f>IFERROR(VLOOKUP(ACOMPANHAMENTO_06[[#This Row],[COD.S]],TABELA_PRODUÇÃO[[COD]:[SERVIÇOS]],3,FALSE),"")</f>
        <v/>
      </c>
      <c r="I393" s="28" t="str">
        <f>IFERROR(VLOOKUP(ACOMPANHAMENTO_06[[#This Row],[COD.S]],TABELA_PRODUÇÃO[[COD]:[UND.]],4,FALSE),"")</f>
        <v/>
      </c>
      <c r="J393" s="141"/>
      <c r="K393" s="58"/>
      <c r="L393" s="9"/>
      <c r="M39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9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9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93" s="140">
        <f>ACOMPANHAMENTO_06[[#This Row],[QUANT]]</f>
        <v>0</v>
      </c>
    </row>
    <row r="394" spans="2:16" x14ac:dyDescent="0.25">
      <c r="B394" s="140" t="str">
        <f>IF(ACOMPANHAMENTO_06[[#This Row],[FUNCIONARIO]]="","",COUNTA($D$8:D394))</f>
        <v/>
      </c>
      <c r="C394" s="3"/>
      <c r="D394" s="28" t="str">
        <f>IFERROR(VLOOKUP(ACOMPANHAMENTO_06[[#This Row],[MAT]],FUNCIONARIOS[],3,FALSE),"")</f>
        <v/>
      </c>
      <c r="E394" s="28" t="str">
        <f>IFERROR(VLOOKUP(ACOMPANHAMENTO_06[[#This Row],[MAT]],FUNCIONARIOS[],4,FALSE),"")</f>
        <v/>
      </c>
      <c r="F394" s="8"/>
      <c r="G394" s="7"/>
      <c r="H394" s="28" t="str">
        <f>IFERROR(VLOOKUP(ACOMPANHAMENTO_06[[#This Row],[COD.S]],TABELA_PRODUÇÃO[[COD]:[SERVIÇOS]],3,FALSE),"")</f>
        <v/>
      </c>
      <c r="I394" s="28" t="str">
        <f>IFERROR(VLOOKUP(ACOMPANHAMENTO_06[[#This Row],[COD.S]],TABELA_PRODUÇÃO[[COD]:[UND.]],4,FALSE),"")</f>
        <v/>
      </c>
      <c r="J394" s="141"/>
      <c r="K394" s="58"/>
      <c r="L394" s="9"/>
      <c r="M39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9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9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94" s="140">
        <f>ACOMPANHAMENTO_06[[#This Row],[QUANT]]</f>
        <v>0</v>
      </c>
    </row>
    <row r="395" spans="2:16" x14ac:dyDescent="0.25">
      <c r="B395" s="140" t="str">
        <f>IF(ACOMPANHAMENTO_06[[#This Row],[FUNCIONARIO]]="","",COUNTA($D$8:D395))</f>
        <v/>
      </c>
      <c r="C395" s="3"/>
      <c r="D395" s="28" t="str">
        <f>IFERROR(VLOOKUP(ACOMPANHAMENTO_06[[#This Row],[MAT]],FUNCIONARIOS[],3,FALSE),"")</f>
        <v/>
      </c>
      <c r="E395" s="28" t="str">
        <f>IFERROR(VLOOKUP(ACOMPANHAMENTO_06[[#This Row],[MAT]],FUNCIONARIOS[],4,FALSE),"")</f>
        <v/>
      </c>
      <c r="F395" s="8"/>
      <c r="G395" s="7"/>
      <c r="H395" s="28" t="str">
        <f>IFERROR(VLOOKUP(ACOMPANHAMENTO_06[[#This Row],[COD.S]],TABELA_PRODUÇÃO[[COD]:[SERVIÇOS]],3,FALSE),"")</f>
        <v/>
      </c>
      <c r="I395" s="28" t="str">
        <f>IFERROR(VLOOKUP(ACOMPANHAMENTO_06[[#This Row],[COD.S]],TABELA_PRODUÇÃO[[COD]:[UND.]],4,FALSE),"")</f>
        <v/>
      </c>
      <c r="J395" s="141"/>
      <c r="K395" s="58"/>
      <c r="L395" s="9"/>
      <c r="M39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9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9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95" s="140">
        <f>ACOMPANHAMENTO_06[[#This Row],[QUANT]]</f>
        <v>0</v>
      </c>
    </row>
    <row r="396" spans="2:16" x14ac:dyDescent="0.25">
      <c r="B396" s="140" t="str">
        <f>IF(ACOMPANHAMENTO_06[[#This Row],[FUNCIONARIO]]="","",COUNTA($D$8:D396))</f>
        <v/>
      </c>
      <c r="C396" s="3"/>
      <c r="D396" s="28" t="str">
        <f>IFERROR(VLOOKUP(ACOMPANHAMENTO_06[[#This Row],[MAT]],FUNCIONARIOS[],3,FALSE),"")</f>
        <v/>
      </c>
      <c r="E396" s="28" t="str">
        <f>IFERROR(VLOOKUP(ACOMPANHAMENTO_06[[#This Row],[MAT]],FUNCIONARIOS[],4,FALSE),"")</f>
        <v/>
      </c>
      <c r="F396" s="8"/>
      <c r="G396" s="7"/>
      <c r="H396" s="28" t="str">
        <f>IFERROR(VLOOKUP(ACOMPANHAMENTO_06[[#This Row],[COD.S]],TABELA_PRODUÇÃO[[COD]:[SERVIÇOS]],3,FALSE),"")</f>
        <v/>
      </c>
      <c r="I396" s="28" t="str">
        <f>IFERROR(VLOOKUP(ACOMPANHAMENTO_06[[#This Row],[COD.S]],TABELA_PRODUÇÃO[[COD]:[UND.]],4,FALSE),"")</f>
        <v/>
      </c>
      <c r="J396" s="141"/>
      <c r="K396" s="58"/>
      <c r="L396" s="9"/>
      <c r="M39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9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9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96" s="140">
        <f>ACOMPANHAMENTO_06[[#This Row],[QUANT]]</f>
        <v>0</v>
      </c>
    </row>
    <row r="397" spans="2:16" x14ac:dyDescent="0.25">
      <c r="B397" s="140" t="str">
        <f>IF(ACOMPANHAMENTO_06[[#This Row],[FUNCIONARIO]]="","",COUNTA($D$8:D397))</f>
        <v/>
      </c>
      <c r="C397" s="3"/>
      <c r="D397" s="28" t="str">
        <f>IFERROR(VLOOKUP(ACOMPANHAMENTO_06[[#This Row],[MAT]],FUNCIONARIOS[],3,FALSE),"")</f>
        <v/>
      </c>
      <c r="E397" s="28" t="str">
        <f>IFERROR(VLOOKUP(ACOMPANHAMENTO_06[[#This Row],[MAT]],FUNCIONARIOS[],4,FALSE),"")</f>
        <v/>
      </c>
      <c r="F397" s="8"/>
      <c r="G397" s="7"/>
      <c r="H397" s="28" t="str">
        <f>IFERROR(VLOOKUP(ACOMPANHAMENTO_06[[#This Row],[COD.S]],TABELA_PRODUÇÃO[[COD]:[SERVIÇOS]],3,FALSE),"")</f>
        <v/>
      </c>
      <c r="I397" s="28" t="str">
        <f>IFERROR(VLOOKUP(ACOMPANHAMENTO_06[[#This Row],[COD.S]],TABELA_PRODUÇÃO[[COD]:[UND.]],4,FALSE),"")</f>
        <v/>
      </c>
      <c r="J397" s="141"/>
      <c r="K397" s="58"/>
      <c r="L397" s="9"/>
      <c r="M39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9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9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97" s="140">
        <f>ACOMPANHAMENTO_06[[#This Row],[QUANT]]</f>
        <v>0</v>
      </c>
    </row>
    <row r="398" spans="2:16" x14ac:dyDescent="0.25">
      <c r="B398" s="140" t="str">
        <f>IF(ACOMPANHAMENTO_06[[#This Row],[FUNCIONARIO]]="","",COUNTA($D$8:D398))</f>
        <v/>
      </c>
      <c r="C398" s="3"/>
      <c r="D398" s="28" t="str">
        <f>IFERROR(VLOOKUP(ACOMPANHAMENTO_06[[#This Row],[MAT]],FUNCIONARIOS[],3,FALSE),"")</f>
        <v/>
      </c>
      <c r="E398" s="28" t="str">
        <f>IFERROR(VLOOKUP(ACOMPANHAMENTO_06[[#This Row],[MAT]],FUNCIONARIOS[],4,FALSE),"")</f>
        <v/>
      </c>
      <c r="F398" s="8"/>
      <c r="G398" s="7"/>
      <c r="H398" s="28" t="str">
        <f>IFERROR(VLOOKUP(ACOMPANHAMENTO_06[[#This Row],[COD.S]],TABELA_PRODUÇÃO[[COD]:[SERVIÇOS]],3,FALSE),"")</f>
        <v/>
      </c>
      <c r="I398" s="28" t="str">
        <f>IFERROR(VLOOKUP(ACOMPANHAMENTO_06[[#This Row],[COD.S]],TABELA_PRODUÇÃO[[COD]:[UND.]],4,FALSE),"")</f>
        <v/>
      </c>
      <c r="J398" s="141"/>
      <c r="K398" s="58"/>
      <c r="L398" s="9"/>
      <c r="M39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9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9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98" s="140">
        <f>ACOMPANHAMENTO_06[[#This Row],[QUANT]]</f>
        <v>0</v>
      </c>
    </row>
    <row r="399" spans="2:16" x14ac:dyDescent="0.25">
      <c r="B399" s="140" t="str">
        <f>IF(ACOMPANHAMENTO_06[[#This Row],[FUNCIONARIO]]="","",COUNTA($D$8:D399))</f>
        <v/>
      </c>
      <c r="C399" s="3"/>
      <c r="D399" s="28" t="str">
        <f>IFERROR(VLOOKUP(ACOMPANHAMENTO_06[[#This Row],[MAT]],FUNCIONARIOS[],3,FALSE),"")</f>
        <v/>
      </c>
      <c r="E399" s="28" t="str">
        <f>IFERROR(VLOOKUP(ACOMPANHAMENTO_06[[#This Row],[MAT]],FUNCIONARIOS[],4,FALSE),"")</f>
        <v/>
      </c>
      <c r="F399" s="8"/>
      <c r="G399" s="7"/>
      <c r="H399" s="28" t="str">
        <f>IFERROR(VLOOKUP(ACOMPANHAMENTO_06[[#This Row],[COD.S]],TABELA_PRODUÇÃO[[COD]:[SERVIÇOS]],3,FALSE),"")</f>
        <v/>
      </c>
      <c r="I399" s="28" t="str">
        <f>IFERROR(VLOOKUP(ACOMPANHAMENTO_06[[#This Row],[COD.S]],TABELA_PRODUÇÃO[[COD]:[UND.]],4,FALSE),"")</f>
        <v/>
      </c>
      <c r="J399" s="141"/>
      <c r="K399" s="58"/>
      <c r="L399" s="9"/>
      <c r="M39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39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39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399" s="140">
        <f>ACOMPANHAMENTO_06[[#This Row],[QUANT]]</f>
        <v>0</v>
      </c>
    </row>
    <row r="400" spans="2:16" x14ac:dyDescent="0.25">
      <c r="B400" s="140" t="str">
        <f>IF(ACOMPANHAMENTO_06[[#This Row],[FUNCIONARIO]]="","",COUNTA($D$8:D400))</f>
        <v/>
      </c>
      <c r="C400" s="3"/>
      <c r="D400" s="28" t="str">
        <f>IFERROR(VLOOKUP(ACOMPANHAMENTO_06[[#This Row],[MAT]],FUNCIONARIOS[],3,FALSE),"")</f>
        <v/>
      </c>
      <c r="E400" s="28" t="str">
        <f>IFERROR(VLOOKUP(ACOMPANHAMENTO_06[[#This Row],[MAT]],FUNCIONARIOS[],4,FALSE),"")</f>
        <v/>
      </c>
      <c r="F400" s="8"/>
      <c r="G400" s="7"/>
      <c r="H400" s="28" t="str">
        <f>IFERROR(VLOOKUP(ACOMPANHAMENTO_06[[#This Row],[COD.S]],TABELA_PRODUÇÃO[[COD]:[SERVIÇOS]],3,FALSE),"")</f>
        <v/>
      </c>
      <c r="I400" s="28" t="str">
        <f>IFERROR(VLOOKUP(ACOMPANHAMENTO_06[[#This Row],[COD.S]],TABELA_PRODUÇÃO[[COD]:[UND.]],4,FALSE),"")</f>
        <v/>
      </c>
      <c r="J400" s="141"/>
      <c r="K400" s="58"/>
      <c r="L400" s="9"/>
      <c r="M40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0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0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00" s="140">
        <f>ACOMPANHAMENTO_06[[#This Row],[QUANT]]</f>
        <v>0</v>
      </c>
    </row>
    <row r="401" spans="2:16" x14ac:dyDescent="0.25">
      <c r="B401" s="140" t="str">
        <f>IF(ACOMPANHAMENTO_06[[#This Row],[FUNCIONARIO]]="","",COUNTA($D$8:D401))</f>
        <v/>
      </c>
      <c r="C401" s="3"/>
      <c r="D401" s="28" t="str">
        <f>IFERROR(VLOOKUP(ACOMPANHAMENTO_06[[#This Row],[MAT]],FUNCIONARIOS[],3,FALSE),"")</f>
        <v/>
      </c>
      <c r="E401" s="28" t="str">
        <f>IFERROR(VLOOKUP(ACOMPANHAMENTO_06[[#This Row],[MAT]],FUNCIONARIOS[],4,FALSE),"")</f>
        <v/>
      </c>
      <c r="F401" s="8"/>
      <c r="G401" s="7"/>
      <c r="H401" s="28" t="str">
        <f>IFERROR(VLOOKUP(ACOMPANHAMENTO_06[[#This Row],[COD.S]],TABELA_PRODUÇÃO[[COD]:[SERVIÇOS]],3,FALSE),"")</f>
        <v/>
      </c>
      <c r="I401" s="28" t="str">
        <f>IFERROR(VLOOKUP(ACOMPANHAMENTO_06[[#This Row],[COD.S]],TABELA_PRODUÇÃO[[COD]:[UND.]],4,FALSE),"")</f>
        <v/>
      </c>
      <c r="J401" s="141"/>
      <c r="K401" s="58"/>
      <c r="L401" s="9"/>
      <c r="M40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0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0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01" s="140">
        <f>ACOMPANHAMENTO_06[[#This Row],[QUANT]]</f>
        <v>0</v>
      </c>
    </row>
    <row r="402" spans="2:16" x14ac:dyDescent="0.25">
      <c r="B402" s="140" t="str">
        <f>IF(ACOMPANHAMENTO_06[[#This Row],[FUNCIONARIO]]="","",COUNTA($D$8:D402))</f>
        <v/>
      </c>
      <c r="C402" s="3"/>
      <c r="D402" s="28" t="str">
        <f>IFERROR(VLOOKUP(ACOMPANHAMENTO_06[[#This Row],[MAT]],FUNCIONARIOS[],3,FALSE),"")</f>
        <v/>
      </c>
      <c r="E402" s="28" t="str">
        <f>IFERROR(VLOOKUP(ACOMPANHAMENTO_06[[#This Row],[MAT]],FUNCIONARIOS[],4,FALSE),"")</f>
        <v/>
      </c>
      <c r="F402" s="8"/>
      <c r="G402" s="7"/>
      <c r="H402" s="28" t="str">
        <f>IFERROR(VLOOKUP(ACOMPANHAMENTO_06[[#This Row],[COD.S]],TABELA_PRODUÇÃO[[COD]:[SERVIÇOS]],3,FALSE),"")</f>
        <v/>
      </c>
      <c r="I402" s="28" t="str">
        <f>IFERROR(VLOOKUP(ACOMPANHAMENTO_06[[#This Row],[COD.S]],TABELA_PRODUÇÃO[[COD]:[UND.]],4,FALSE),"")</f>
        <v/>
      </c>
      <c r="J402" s="141"/>
      <c r="K402" s="58"/>
      <c r="L402" s="9"/>
      <c r="M40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0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0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02" s="140">
        <f>ACOMPANHAMENTO_06[[#This Row],[QUANT]]</f>
        <v>0</v>
      </c>
    </row>
    <row r="403" spans="2:16" x14ac:dyDescent="0.25">
      <c r="B403" s="140" t="str">
        <f>IF(ACOMPANHAMENTO_06[[#This Row],[FUNCIONARIO]]="","",COUNTA($D$8:D403))</f>
        <v/>
      </c>
      <c r="C403" s="3"/>
      <c r="D403" s="28" t="str">
        <f>IFERROR(VLOOKUP(ACOMPANHAMENTO_06[[#This Row],[MAT]],FUNCIONARIOS[],3,FALSE),"")</f>
        <v/>
      </c>
      <c r="E403" s="28" t="str">
        <f>IFERROR(VLOOKUP(ACOMPANHAMENTO_06[[#This Row],[MAT]],FUNCIONARIOS[],4,FALSE),"")</f>
        <v/>
      </c>
      <c r="F403" s="8"/>
      <c r="G403" s="7"/>
      <c r="H403" s="28" t="str">
        <f>IFERROR(VLOOKUP(ACOMPANHAMENTO_06[[#This Row],[COD.S]],TABELA_PRODUÇÃO[[COD]:[SERVIÇOS]],3,FALSE),"")</f>
        <v/>
      </c>
      <c r="I403" s="28" t="str">
        <f>IFERROR(VLOOKUP(ACOMPANHAMENTO_06[[#This Row],[COD.S]],TABELA_PRODUÇÃO[[COD]:[UND.]],4,FALSE),"")</f>
        <v/>
      </c>
      <c r="J403" s="141"/>
      <c r="K403" s="58"/>
      <c r="L403" s="9"/>
      <c r="M40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0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0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03" s="140">
        <f>ACOMPANHAMENTO_06[[#This Row],[QUANT]]</f>
        <v>0</v>
      </c>
    </row>
    <row r="404" spans="2:16" x14ac:dyDescent="0.25">
      <c r="B404" s="140" t="str">
        <f>IF(ACOMPANHAMENTO_06[[#This Row],[FUNCIONARIO]]="","",COUNTA($D$8:D404))</f>
        <v/>
      </c>
      <c r="C404" s="3"/>
      <c r="D404" s="28" t="str">
        <f>IFERROR(VLOOKUP(ACOMPANHAMENTO_06[[#This Row],[MAT]],FUNCIONARIOS[],3,FALSE),"")</f>
        <v/>
      </c>
      <c r="E404" s="28" t="str">
        <f>IFERROR(VLOOKUP(ACOMPANHAMENTO_06[[#This Row],[MAT]],FUNCIONARIOS[],4,FALSE),"")</f>
        <v/>
      </c>
      <c r="F404" s="8"/>
      <c r="G404" s="7"/>
      <c r="H404" s="28" t="str">
        <f>IFERROR(VLOOKUP(ACOMPANHAMENTO_06[[#This Row],[COD.S]],TABELA_PRODUÇÃO[[COD]:[SERVIÇOS]],3,FALSE),"")</f>
        <v/>
      </c>
      <c r="I404" s="28" t="str">
        <f>IFERROR(VLOOKUP(ACOMPANHAMENTO_06[[#This Row],[COD.S]],TABELA_PRODUÇÃO[[COD]:[UND.]],4,FALSE),"")</f>
        <v/>
      </c>
      <c r="J404" s="141"/>
      <c r="K404" s="58"/>
      <c r="L404" s="9"/>
      <c r="M40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0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0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04" s="140">
        <f>ACOMPANHAMENTO_06[[#This Row],[QUANT]]</f>
        <v>0</v>
      </c>
    </row>
    <row r="405" spans="2:16" x14ac:dyDescent="0.25">
      <c r="B405" s="140" t="str">
        <f>IF(ACOMPANHAMENTO_06[[#This Row],[FUNCIONARIO]]="","",COUNTA($D$8:D405))</f>
        <v/>
      </c>
      <c r="C405" s="3"/>
      <c r="D405" s="28" t="str">
        <f>IFERROR(VLOOKUP(ACOMPANHAMENTO_06[[#This Row],[MAT]],FUNCIONARIOS[],3,FALSE),"")</f>
        <v/>
      </c>
      <c r="E405" s="28" t="str">
        <f>IFERROR(VLOOKUP(ACOMPANHAMENTO_06[[#This Row],[MAT]],FUNCIONARIOS[],4,FALSE),"")</f>
        <v/>
      </c>
      <c r="F405" s="8"/>
      <c r="G405" s="7"/>
      <c r="H405" s="28" t="str">
        <f>IFERROR(VLOOKUP(ACOMPANHAMENTO_06[[#This Row],[COD.S]],TABELA_PRODUÇÃO[[COD]:[SERVIÇOS]],3,FALSE),"")</f>
        <v/>
      </c>
      <c r="I405" s="28" t="str">
        <f>IFERROR(VLOOKUP(ACOMPANHAMENTO_06[[#This Row],[COD.S]],TABELA_PRODUÇÃO[[COD]:[UND.]],4,FALSE),"")</f>
        <v/>
      </c>
      <c r="J405" s="141"/>
      <c r="K405" s="58"/>
      <c r="L405" s="9"/>
      <c r="M40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0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0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05" s="140">
        <f>ACOMPANHAMENTO_06[[#This Row],[QUANT]]</f>
        <v>0</v>
      </c>
    </row>
    <row r="406" spans="2:16" x14ac:dyDescent="0.25">
      <c r="B406" s="140" t="str">
        <f>IF(ACOMPANHAMENTO_06[[#This Row],[FUNCIONARIO]]="","",COUNTA($D$8:D406))</f>
        <v/>
      </c>
      <c r="C406" s="3"/>
      <c r="D406" s="28" t="str">
        <f>IFERROR(VLOOKUP(ACOMPANHAMENTO_06[[#This Row],[MAT]],FUNCIONARIOS[],3,FALSE),"")</f>
        <v/>
      </c>
      <c r="E406" s="28" t="str">
        <f>IFERROR(VLOOKUP(ACOMPANHAMENTO_06[[#This Row],[MAT]],FUNCIONARIOS[],4,FALSE),"")</f>
        <v/>
      </c>
      <c r="F406" s="8"/>
      <c r="G406" s="7"/>
      <c r="H406" s="28" t="str">
        <f>IFERROR(VLOOKUP(ACOMPANHAMENTO_06[[#This Row],[COD.S]],TABELA_PRODUÇÃO[[COD]:[SERVIÇOS]],3,FALSE),"")</f>
        <v/>
      </c>
      <c r="I406" s="28" t="str">
        <f>IFERROR(VLOOKUP(ACOMPANHAMENTO_06[[#This Row],[COD.S]],TABELA_PRODUÇÃO[[COD]:[UND.]],4,FALSE),"")</f>
        <v/>
      </c>
      <c r="J406" s="141"/>
      <c r="K406" s="58"/>
      <c r="L406" s="9"/>
      <c r="M40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0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0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06" s="140">
        <f>ACOMPANHAMENTO_06[[#This Row],[QUANT]]</f>
        <v>0</v>
      </c>
    </row>
    <row r="407" spans="2:16" x14ac:dyDescent="0.25">
      <c r="B407" s="140" t="str">
        <f>IF(ACOMPANHAMENTO_06[[#This Row],[FUNCIONARIO]]="","",COUNTA($D$8:D407))</f>
        <v/>
      </c>
      <c r="C407" s="3"/>
      <c r="D407" s="28" t="str">
        <f>IFERROR(VLOOKUP(ACOMPANHAMENTO_06[[#This Row],[MAT]],FUNCIONARIOS[],3,FALSE),"")</f>
        <v/>
      </c>
      <c r="E407" s="28" t="str">
        <f>IFERROR(VLOOKUP(ACOMPANHAMENTO_06[[#This Row],[MAT]],FUNCIONARIOS[],4,FALSE),"")</f>
        <v/>
      </c>
      <c r="F407" s="8"/>
      <c r="G407" s="7"/>
      <c r="H407" s="28" t="str">
        <f>IFERROR(VLOOKUP(ACOMPANHAMENTO_06[[#This Row],[COD.S]],TABELA_PRODUÇÃO[[COD]:[SERVIÇOS]],3,FALSE),"")</f>
        <v/>
      </c>
      <c r="I407" s="28" t="str">
        <f>IFERROR(VLOOKUP(ACOMPANHAMENTO_06[[#This Row],[COD.S]],TABELA_PRODUÇÃO[[COD]:[UND.]],4,FALSE),"")</f>
        <v/>
      </c>
      <c r="J407" s="141"/>
      <c r="K407" s="58"/>
      <c r="L407" s="9"/>
      <c r="M40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0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0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07" s="140">
        <f>ACOMPANHAMENTO_06[[#This Row],[QUANT]]</f>
        <v>0</v>
      </c>
    </row>
    <row r="408" spans="2:16" x14ac:dyDescent="0.25">
      <c r="B408" s="140" t="str">
        <f>IF(ACOMPANHAMENTO_06[[#This Row],[FUNCIONARIO]]="","",COUNTA($D$8:D408))</f>
        <v/>
      </c>
      <c r="C408" s="3"/>
      <c r="D408" s="28" t="str">
        <f>IFERROR(VLOOKUP(ACOMPANHAMENTO_06[[#This Row],[MAT]],FUNCIONARIOS[],3,FALSE),"")</f>
        <v/>
      </c>
      <c r="E408" s="28" t="str">
        <f>IFERROR(VLOOKUP(ACOMPANHAMENTO_06[[#This Row],[MAT]],FUNCIONARIOS[],4,FALSE),"")</f>
        <v/>
      </c>
      <c r="F408" s="8"/>
      <c r="G408" s="7"/>
      <c r="H408" s="28" t="str">
        <f>IFERROR(VLOOKUP(ACOMPANHAMENTO_06[[#This Row],[COD.S]],TABELA_PRODUÇÃO[[COD]:[SERVIÇOS]],3,FALSE),"")</f>
        <v/>
      </c>
      <c r="I408" s="28" t="str">
        <f>IFERROR(VLOOKUP(ACOMPANHAMENTO_06[[#This Row],[COD.S]],TABELA_PRODUÇÃO[[COD]:[UND.]],4,FALSE),"")</f>
        <v/>
      </c>
      <c r="J408" s="141"/>
      <c r="K408" s="58"/>
      <c r="L408" s="9"/>
      <c r="M40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0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0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08" s="140">
        <f>ACOMPANHAMENTO_06[[#This Row],[QUANT]]</f>
        <v>0</v>
      </c>
    </row>
    <row r="409" spans="2:16" x14ac:dyDescent="0.25">
      <c r="B409" s="140" t="str">
        <f>IF(ACOMPANHAMENTO_06[[#This Row],[FUNCIONARIO]]="","",COUNTA($D$8:D409))</f>
        <v/>
      </c>
      <c r="C409" s="3"/>
      <c r="D409" s="28" t="str">
        <f>IFERROR(VLOOKUP(ACOMPANHAMENTO_06[[#This Row],[MAT]],FUNCIONARIOS[],3,FALSE),"")</f>
        <v/>
      </c>
      <c r="E409" s="28" t="str">
        <f>IFERROR(VLOOKUP(ACOMPANHAMENTO_06[[#This Row],[MAT]],FUNCIONARIOS[],4,FALSE),"")</f>
        <v/>
      </c>
      <c r="F409" s="8"/>
      <c r="G409" s="7"/>
      <c r="H409" s="28" t="str">
        <f>IFERROR(VLOOKUP(ACOMPANHAMENTO_06[[#This Row],[COD.S]],TABELA_PRODUÇÃO[[COD]:[SERVIÇOS]],3,FALSE),"")</f>
        <v/>
      </c>
      <c r="I409" s="28" t="str">
        <f>IFERROR(VLOOKUP(ACOMPANHAMENTO_06[[#This Row],[COD.S]],TABELA_PRODUÇÃO[[COD]:[UND.]],4,FALSE),"")</f>
        <v/>
      </c>
      <c r="J409" s="141"/>
      <c r="K409" s="58"/>
      <c r="L409" s="9"/>
      <c r="M40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0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0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09" s="140">
        <f>ACOMPANHAMENTO_06[[#This Row],[QUANT]]</f>
        <v>0</v>
      </c>
    </row>
    <row r="410" spans="2:16" x14ac:dyDescent="0.25">
      <c r="B410" s="140" t="str">
        <f>IF(ACOMPANHAMENTO_06[[#This Row],[FUNCIONARIO]]="","",COUNTA($D$8:D410))</f>
        <v/>
      </c>
      <c r="C410" s="3"/>
      <c r="D410" s="28" t="str">
        <f>IFERROR(VLOOKUP(ACOMPANHAMENTO_06[[#This Row],[MAT]],FUNCIONARIOS[],3,FALSE),"")</f>
        <v/>
      </c>
      <c r="E410" s="28" t="str">
        <f>IFERROR(VLOOKUP(ACOMPANHAMENTO_06[[#This Row],[MAT]],FUNCIONARIOS[],4,FALSE),"")</f>
        <v/>
      </c>
      <c r="F410" s="8"/>
      <c r="G410" s="7"/>
      <c r="H410" s="28" t="str">
        <f>IFERROR(VLOOKUP(ACOMPANHAMENTO_06[[#This Row],[COD.S]],TABELA_PRODUÇÃO[[COD]:[SERVIÇOS]],3,FALSE),"")</f>
        <v/>
      </c>
      <c r="I410" s="28" t="str">
        <f>IFERROR(VLOOKUP(ACOMPANHAMENTO_06[[#This Row],[COD.S]],TABELA_PRODUÇÃO[[COD]:[UND.]],4,FALSE),"")</f>
        <v/>
      </c>
      <c r="J410" s="141"/>
      <c r="K410" s="58"/>
      <c r="L410" s="9"/>
      <c r="M41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1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1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10" s="140">
        <f>ACOMPANHAMENTO_06[[#This Row],[QUANT]]</f>
        <v>0</v>
      </c>
    </row>
    <row r="411" spans="2:16" x14ac:dyDescent="0.25">
      <c r="B411" s="140" t="str">
        <f>IF(ACOMPANHAMENTO_06[[#This Row],[FUNCIONARIO]]="","",COUNTA($D$8:D411))</f>
        <v/>
      </c>
      <c r="C411" s="3"/>
      <c r="D411" s="28" t="str">
        <f>IFERROR(VLOOKUP(ACOMPANHAMENTO_06[[#This Row],[MAT]],FUNCIONARIOS[],3,FALSE),"")</f>
        <v/>
      </c>
      <c r="E411" s="28" t="str">
        <f>IFERROR(VLOOKUP(ACOMPANHAMENTO_06[[#This Row],[MAT]],FUNCIONARIOS[],4,FALSE),"")</f>
        <v/>
      </c>
      <c r="F411" s="8"/>
      <c r="G411" s="7"/>
      <c r="H411" s="28" t="str">
        <f>IFERROR(VLOOKUP(ACOMPANHAMENTO_06[[#This Row],[COD.S]],TABELA_PRODUÇÃO[[COD]:[SERVIÇOS]],3,FALSE),"")</f>
        <v/>
      </c>
      <c r="I411" s="28" t="str">
        <f>IFERROR(VLOOKUP(ACOMPANHAMENTO_06[[#This Row],[COD.S]],TABELA_PRODUÇÃO[[COD]:[UND.]],4,FALSE),"")</f>
        <v/>
      </c>
      <c r="J411" s="141"/>
      <c r="K411" s="58"/>
      <c r="L411" s="9"/>
      <c r="M41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1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1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11" s="140">
        <f>ACOMPANHAMENTO_06[[#This Row],[QUANT]]</f>
        <v>0</v>
      </c>
    </row>
    <row r="412" spans="2:16" x14ac:dyDescent="0.25">
      <c r="B412" s="140" t="str">
        <f>IF(ACOMPANHAMENTO_06[[#This Row],[FUNCIONARIO]]="","",COUNTA($D$8:D412))</f>
        <v/>
      </c>
      <c r="C412" s="3"/>
      <c r="D412" s="28" t="str">
        <f>IFERROR(VLOOKUP(ACOMPANHAMENTO_06[[#This Row],[MAT]],FUNCIONARIOS[],3,FALSE),"")</f>
        <v/>
      </c>
      <c r="E412" s="28" t="str">
        <f>IFERROR(VLOOKUP(ACOMPANHAMENTO_06[[#This Row],[MAT]],FUNCIONARIOS[],4,FALSE),"")</f>
        <v/>
      </c>
      <c r="F412" s="8"/>
      <c r="G412" s="7"/>
      <c r="H412" s="28" t="str">
        <f>IFERROR(VLOOKUP(ACOMPANHAMENTO_06[[#This Row],[COD.S]],TABELA_PRODUÇÃO[[COD]:[SERVIÇOS]],3,FALSE),"")</f>
        <v/>
      </c>
      <c r="I412" s="28" t="str">
        <f>IFERROR(VLOOKUP(ACOMPANHAMENTO_06[[#This Row],[COD.S]],TABELA_PRODUÇÃO[[COD]:[UND.]],4,FALSE),"")</f>
        <v/>
      </c>
      <c r="J412" s="141"/>
      <c r="K412" s="58"/>
      <c r="L412" s="9"/>
      <c r="M41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1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1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12" s="140">
        <f>ACOMPANHAMENTO_06[[#This Row],[QUANT]]</f>
        <v>0</v>
      </c>
    </row>
    <row r="413" spans="2:16" x14ac:dyDescent="0.25">
      <c r="B413" s="140" t="str">
        <f>IF(ACOMPANHAMENTO_06[[#This Row],[FUNCIONARIO]]="","",COUNTA($D$8:D413))</f>
        <v/>
      </c>
      <c r="C413" s="3"/>
      <c r="D413" s="28" t="str">
        <f>IFERROR(VLOOKUP(ACOMPANHAMENTO_06[[#This Row],[MAT]],FUNCIONARIOS[],3,FALSE),"")</f>
        <v/>
      </c>
      <c r="E413" s="28" t="str">
        <f>IFERROR(VLOOKUP(ACOMPANHAMENTO_06[[#This Row],[MAT]],FUNCIONARIOS[],4,FALSE),"")</f>
        <v/>
      </c>
      <c r="F413" s="8"/>
      <c r="G413" s="7"/>
      <c r="H413" s="28" t="str">
        <f>IFERROR(VLOOKUP(ACOMPANHAMENTO_06[[#This Row],[COD.S]],TABELA_PRODUÇÃO[[COD]:[SERVIÇOS]],3,FALSE),"")</f>
        <v/>
      </c>
      <c r="I413" s="28" t="str">
        <f>IFERROR(VLOOKUP(ACOMPANHAMENTO_06[[#This Row],[COD.S]],TABELA_PRODUÇÃO[[COD]:[UND.]],4,FALSE),"")</f>
        <v/>
      </c>
      <c r="J413" s="141"/>
      <c r="K413" s="58"/>
      <c r="L413" s="9"/>
      <c r="M41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1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1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13" s="140">
        <f>ACOMPANHAMENTO_06[[#This Row],[QUANT]]</f>
        <v>0</v>
      </c>
    </row>
    <row r="414" spans="2:16" x14ac:dyDescent="0.25">
      <c r="B414" s="140" t="str">
        <f>IF(ACOMPANHAMENTO_06[[#This Row],[FUNCIONARIO]]="","",COUNTA($D$8:D414))</f>
        <v/>
      </c>
      <c r="C414" s="3"/>
      <c r="D414" s="28" t="str">
        <f>IFERROR(VLOOKUP(ACOMPANHAMENTO_06[[#This Row],[MAT]],FUNCIONARIOS[],3,FALSE),"")</f>
        <v/>
      </c>
      <c r="E414" s="28" t="str">
        <f>IFERROR(VLOOKUP(ACOMPANHAMENTO_06[[#This Row],[MAT]],FUNCIONARIOS[],4,FALSE),"")</f>
        <v/>
      </c>
      <c r="F414" s="8"/>
      <c r="G414" s="7"/>
      <c r="H414" s="28" t="str">
        <f>IFERROR(VLOOKUP(ACOMPANHAMENTO_06[[#This Row],[COD.S]],TABELA_PRODUÇÃO[[COD]:[SERVIÇOS]],3,FALSE),"")</f>
        <v/>
      </c>
      <c r="I414" s="28" t="str">
        <f>IFERROR(VLOOKUP(ACOMPANHAMENTO_06[[#This Row],[COD.S]],TABELA_PRODUÇÃO[[COD]:[UND.]],4,FALSE),"")</f>
        <v/>
      </c>
      <c r="J414" s="141"/>
      <c r="K414" s="58"/>
      <c r="L414" s="9"/>
      <c r="M41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1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1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14" s="140">
        <f>ACOMPANHAMENTO_06[[#This Row],[QUANT]]</f>
        <v>0</v>
      </c>
    </row>
    <row r="415" spans="2:16" x14ac:dyDescent="0.25">
      <c r="B415" s="140" t="str">
        <f>IF(ACOMPANHAMENTO_06[[#This Row],[FUNCIONARIO]]="","",COUNTA($D$8:D415))</f>
        <v/>
      </c>
      <c r="C415" s="3"/>
      <c r="D415" s="28" t="str">
        <f>IFERROR(VLOOKUP(ACOMPANHAMENTO_06[[#This Row],[MAT]],FUNCIONARIOS[],3,FALSE),"")</f>
        <v/>
      </c>
      <c r="E415" s="28" t="str">
        <f>IFERROR(VLOOKUP(ACOMPANHAMENTO_06[[#This Row],[MAT]],FUNCIONARIOS[],4,FALSE),"")</f>
        <v/>
      </c>
      <c r="F415" s="8"/>
      <c r="G415" s="7"/>
      <c r="H415" s="28" t="str">
        <f>IFERROR(VLOOKUP(ACOMPANHAMENTO_06[[#This Row],[COD.S]],TABELA_PRODUÇÃO[[COD]:[SERVIÇOS]],3,FALSE),"")</f>
        <v/>
      </c>
      <c r="I415" s="28" t="str">
        <f>IFERROR(VLOOKUP(ACOMPANHAMENTO_06[[#This Row],[COD.S]],TABELA_PRODUÇÃO[[COD]:[UND.]],4,FALSE),"")</f>
        <v/>
      </c>
      <c r="J415" s="141"/>
      <c r="K415" s="58"/>
      <c r="L415" s="9"/>
      <c r="M41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1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1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15" s="140">
        <f>ACOMPANHAMENTO_06[[#This Row],[QUANT]]</f>
        <v>0</v>
      </c>
    </row>
    <row r="416" spans="2:16" x14ac:dyDescent="0.25">
      <c r="B416" s="140" t="str">
        <f>IF(ACOMPANHAMENTO_06[[#This Row],[FUNCIONARIO]]="","",COUNTA($D$8:D416))</f>
        <v/>
      </c>
      <c r="C416" s="3"/>
      <c r="D416" s="28" t="str">
        <f>IFERROR(VLOOKUP(ACOMPANHAMENTO_06[[#This Row],[MAT]],FUNCIONARIOS[],3,FALSE),"")</f>
        <v/>
      </c>
      <c r="E416" s="28" t="str">
        <f>IFERROR(VLOOKUP(ACOMPANHAMENTO_06[[#This Row],[MAT]],FUNCIONARIOS[],4,FALSE),"")</f>
        <v/>
      </c>
      <c r="F416" s="8"/>
      <c r="G416" s="7"/>
      <c r="H416" s="28" t="str">
        <f>IFERROR(VLOOKUP(ACOMPANHAMENTO_06[[#This Row],[COD.S]],TABELA_PRODUÇÃO[[COD]:[SERVIÇOS]],3,FALSE),"")</f>
        <v/>
      </c>
      <c r="I416" s="28" t="str">
        <f>IFERROR(VLOOKUP(ACOMPANHAMENTO_06[[#This Row],[COD.S]],TABELA_PRODUÇÃO[[COD]:[UND.]],4,FALSE),"")</f>
        <v/>
      </c>
      <c r="J416" s="141"/>
      <c r="K416" s="58"/>
      <c r="L416" s="9"/>
      <c r="M41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1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1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16" s="140">
        <f>ACOMPANHAMENTO_06[[#This Row],[QUANT]]</f>
        <v>0</v>
      </c>
    </row>
    <row r="417" spans="2:16" x14ac:dyDescent="0.25">
      <c r="B417" s="140" t="str">
        <f>IF(ACOMPANHAMENTO_06[[#This Row],[FUNCIONARIO]]="","",COUNTA($D$8:D417))</f>
        <v/>
      </c>
      <c r="C417" s="3"/>
      <c r="D417" s="28" t="str">
        <f>IFERROR(VLOOKUP(ACOMPANHAMENTO_06[[#This Row],[MAT]],FUNCIONARIOS[],3,FALSE),"")</f>
        <v/>
      </c>
      <c r="E417" s="28" t="str">
        <f>IFERROR(VLOOKUP(ACOMPANHAMENTO_06[[#This Row],[MAT]],FUNCIONARIOS[],4,FALSE),"")</f>
        <v/>
      </c>
      <c r="F417" s="8"/>
      <c r="G417" s="7"/>
      <c r="H417" s="28" t="str">
        <f>IFERROR(VLOOKUP(ACOMPANHAMENTO_06[[#This Row],[COD.S]],TABELA_PRODUÇÃO[[COD]:[SERVIÇOS]],3,FALSE),"")</f>
        <v/>
      </c>
      <c r="I417" s="28" t="str">
        <f>IFERROR(VLOOKUP(ACOMPANHAMENTO_06[[#This Row],[COD.S]],TABELA_PRODUÇÃO[[COD]:[UND.]],4,FALSE),"")</f>
        <v/>
      </c>
      <c r="J417" s="141"/>
      <c r="K417" s="58"/>
      <c r="L417" s="9"/>
      <c r="M41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1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1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17" s="140">
        <f>ACOMPANHAMENTO_06[[#This Row],[QUANT]]</f>
        <v>0</v>
      </c>
    </row>
    <row r="418" spans="2:16" x14ac:dyDescent="0.25">
      <c r="B418" s="140" t="str">
        <f>IF(ACOMPANHAMENTO_06[[#This Row],[FUNCIONARIO]]="","",COUNTA($D$8:D418))</f>
        <v/>
      </c>
      <c r="C418" s="3"/>
      <c r="D418" s="28" t="str">
        <f>IFERROR(VLOOKUP(ACOMPANHAMENTO_06[[#This Row],[MAT]],FUNCIONARIOS[],3,FALSE),"")</f>
        <v/>
      </c>
      <c r="E418" s="28" t="str">
        <f>IFERROR(VLOOKUP(ACOMPANHAMENTO_06[[#This Row],[MAT]],FUNCIONARIOS[],4,FALSE),"")</f>
        <v/>
      </c>
      <c r="F418" s="8"/>
      <c r="G418" s="7"/>
      <c r="H418" s="28" t="str">
        <f>IFERROR(VLOOKUP(ACOMPANHAMENTO_06[[#This Row],[COD.S]],TABELA_PRODUÇÃO[[COD]:[SERVIÇOS]],3,FALSE),"")</f>
        <v/>
      </c>
      <c r="I418" s="28" t="str">
        <f>IFERROR(VLOOKUP(ACOMPANHAMENTO_06[[#This Row],[COD.S]],TABELA_PRODUÇÃO[[COD]:[UND.]],4,FALSE),"")</f>
        <v/>
      </c>
      <c r="J418" s="141"/>
      <c r="K418" s="58"/>
      <c r="L418" s="9"/>
      <c r="M41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1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1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18" s="140">
        <f>ACOMPANHAMENTO_06[[#This Row],[QUANT]]</f>
        <v>0</v>
      </c>
    </row>
    <row r="419" spans="2:16" x14ac:dyDescent="0.25">
      <c r="B419" s="140" t="str">
        <f>IF(ACOMPANHAMENTO_06[[#This Row],[FUNCIONARIO]]="","",COUNTA($D$8:D419))</f>
        <v/>
      </c>
      <c r="C419" s="3"/>
      <c r="D419" s="28" t="str">
        <f>IFERROR(VLOOKUP(ACOMPANHAMENTO_06[[#This Row],[MAT]],FUNCIONARIOS[],3,FALSE),"")</f>
        <v/>
      </c>
      <c r="E419" s="28" t="str">
        <f>IFERROR(VLOOKUP(ACOMPANHAMENTO_06[[#This Row],[MAT]],FUNCIONARIOS[],4,FALSE),"")</f>
        <v/>
      </c>
      <c r="F419" s="8"/>
      <c r="G419" s="7"/>
      <c r="H419" s="28" t="str">
        <f>IFERROR(VLOOKUP(ACOMPANHAMENTO_06[[#This Row],[COD.S]],TABELA_PRODUÇÃO[[COD]:[SERVIÇOS]],3,FALSE),"")</f>
        <v/>
      </c>
      <c r="I419" s="28" t="str">
        <f>IFERROR(VLOOKUP(ACOMPANHAMENTO_06[[#This Row],[COD.S]],TABELA_PRODUÇÃO[[COD]:[UND.]],4,FALSE),"")</f>
        <v/>
      </c>
      <c r="J419" s="141"/>
      <c r="K419" s="58"/>
      <c r="L419" s="9"/>
      <c r="M41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1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1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19" s="140">
        <f>ACOMPANHAMENTO_06[[#This Row],[QUANT]]</f>
        <v>0</v>
      </c>
    </row>
    <row r="420" spans="2:16" x14ac:dyDescent="0.25">
      <c r="B420" s="140" t="str">
        <f>IF(ACOMPANHAMENTO_06[[#This Row],[FUNCIONARIO]]="","",COUNTA($D$8:D420))</f>
        <v/>
      </c>
      <c r="C420" s="3"/>
      <c r="D420" s="28" t="str">
        <f>IFERROR(VLOOKUP(ACOMPANHAMENTO_06[[#This Row],[MAT]],FUNCIONARIOS[],3,FALSE),"")</f>
        <v/>
      </c>
      <c r="E420" s="28" t="str">
        <f>IFERROR(VLOOKUP(ACOMPANHAMENTO_06[[#This Row],[MAT]],FUNCIONARIOS[],4,FALSE),"")</f>
        <v/>
      </c>
      <c r="F420" s="8"/>
      <c r="G420" s="7"/>
      <c r="H420" s="28" t="str">
        <f>IFERROR(VLOOKUP(ACOMPANHAMENTO_06[[#This Row],[COD.S]],TABELA_PRODUÇÃO[[COD]:[SERVIÇOS]],3,FALSE),"")</f>
        <v/>
      </c>
      <c r="I420" s="28" t="str">
        <f>IFERROR(VLOOKUP(ACOMPANHAMENTO_06[[#This Row],[COD.S]],TABELA_PRODUÇÃO[[COD]:[UND.]],4,FALSE),"")</f>
        <v/>
      </c>
      <c r="J420" s="141"/>
      <c r="K420" s="58"/>
      <c r="L420" s="9"/>
      <c r="M42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2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2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20" s="140">
        <f>ACOMPANHAMENTO_06[[#This Row],[QUANT]]</f>
        <v>0</v>
      </c>
    </row>
    <row r="421" spans="2:16" x14ac:dyDescent="0.25">
      <c r="B421" s="140" t="str">
        <f>IF(ACOMPANHAMENTO_06[[#This Row],[FUNCIONARIO]]="","",COUNTA($D$8:D421))</f>
        <v/>
      </c>
      <c r="C421" s="3"/>
      <c r="D421" s="28" t="str">
        <f>IFERROR(VLOOKUP(ACOMPANHAMENTO_06[[#This Row],[MAT]],FUNCIONARIOS[],3,FALSE),"")</f>
        <v/>
      </c>
      <c r="E421" s="28" t="str">
        <f>IFERROR(VLOOKUP(ACOMPANHAMENTO_06[[#This Row],[MAT]],FUNCIONARIOS[],4,FALSE),"")</f>
        <v/>
      </c>
      <c r="F421" s="8"/>
      <c r="G421" s="7"/>
      <c r="H421" s="28" t="str">
        <f>IFERROR(VLOOKUP(ACOMPANHAMENTO_06[[#This Row],[COD.S]],TABELA_PRODUÇÃO[[COD]:[SERVIÇOS]],3,FALSE),"")</f>
        <v/>
      </c>
      <c r="I421" s="28" t="str">
        <f>IFERROR(VLOOKUP(ACOMPANHAMENTO_06[[#This Row],[COD.S]],TABELA_PRODUÇÃO[[COD]:[UND.]],4,FALSE),"")</f>
        <v/>
      </c>
      <c r="J421" s="141"/>
      <c r="K421" s="58"/>
      <c r="L421" s="9"/>
      <c r="M42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2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2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21" s="140">
        <f>ACOMPANHAMENTO_06[[#This Row],[QUANT]]</f>
        <v>0</v>
      </c>
    </row>
    <row r="422" spans="2:16" x14ac:dyDescent="0.25">
      <c r="B422" s="140" t="str">
        <f>IF(ACOMPANHAMENTO_06[[#This Row],[FUNCIONARIO]]="","",COUNTA($D$8:D422))</f>
        <v/>
      </c>
      <c r="C422" s="3"/>
      <c r="D422" s="28" t="str">
        <f>IFERROR(VLOOKUP(ACOMPANHAMENTO_06[[#This Row],[MAT]],FUNCIONARIOS[],3,FALSE),"")</f>
        <v/>
      </c>
      <c r="E422" s="28" t="str">
        <f>IFERROR(VLOOKUP(ACOMPANHAMENTO_06[[#This Row],[MAT]],FUNCIONARIOS[],4,FALSE),"")</f>
        <v/>
      </c>
      <c r="F422" s="8"/>
      <c r="G422" s="7"/>
      <c r="H422" s="28" t="str">
        <f>IFERROR(VLOOKUP(ACOMPANHAMENTO_06[[#This Row],[COD.S]],TABELA_PRODUÇÃO[[COD]:[SERVIÇOS]],3,FALSE),"")</f>
        <v/>
      </c>
      <c r="I422" s="28" t="str">
        <f>IFERROR(VLOOKUP(ACOMPANHAMENTO_06[[#This Row],[COD.S]],TABELA_PRODUÇÃO[[COD]:[UND.]],4,FALSE),"")</f>
        <v/>
      </c>
      <c r="J422" s="141"/>
      <c r="K422" s="58"/>
      <c r="L422" s="9"/>
      <c r="M42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2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2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22" s="140">
        <f>ACOMPANHAMENTO_06[[#This Row],[QUANT]]</f>
        <v>0</v>
      </c>
    </row>
    <row r="423" spans="2:16" x14ac:dyDescent="0.25">
      <c r="B423" s="140" t="str">
        <f>IF(ACOMPANHAMENTO_06[[#This Row],[FUNCIONARIO]]="","",COUNTA($D$8:D423))</f>
        <v/>
      </c>
      <c r="C423" s="3"/>
      <c r="D423" s="28" t="str">
        <f>IFERROR(VLOOKUP(ACOMPANHAMENTO_06[[#This Row],[MAT]],FUNCIONARIOS[],3,FALSE),"")</f>
        <v/>
      </c>
      <c r="E423" s="28" t="str">
        <f>IFERROR(VLOOKUP(ACOMPANHAMENTO_06[[#This Row],[MAT]],FUNCIONARIOS[],4,FALSE),"")</f>
        <v/>
      </c>
      <c r="F423" s="8"/>
      <c r="G423" s="7"/>
      <c r="H423" s="28" t="str">
        <f>IFERROR(VLOOKUP(ACOMPANHAMENTO_06[[#This Row],[COD.S]],TABELA_PRODUÇÃO[[COD]:[SERVIÇOS]],3,FALSE),"")</f>
        <v/>
      </c>
      <c r="I423" s="28" t="str">
        <f>IFERROR(VLOOKUP(ACOMPANHAMENTO_06[[#This Row],[COD.S]],TABELA_PRODUÇÃO[[COD]:[UND.]],4,FALSE),"")</f>
        <v/>
      </c>
      <c r="J423" s="141"/>
      <c r="K423" s="58"/>
      <c r="L423" s="9"/>
      <c r="M42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2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2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23" s="140">
        <f>ACOMPANHAMENTO_06[[#This Row],[QUANT]]</f>
        <v>0</v>
      </c>
    </row>
    <row r="424" spans="2:16" x14ac:dyDescent="0.25">
      <c r="B424" s="140" t="str">
        <f>IF(ACOMPANHAMENTO_06[[#This Row],[FUNCIONARIO]]="","",COUNTA($D$8:D424))</f>
        <v/>
      </c>
      <c r="C424" s="3"/>
      <c r="D424" s="28" t="str">
        <f>IFERROR(VLOOKUP(ACOMPANHAMENTO_06[[#This Row],[MAT]],FUNCIONARIOS[],3,FALSE),"")</f>
        <v/>
      </c>
      <c r="E424" s="28" t="str">
        <f>IFERROR(VLOOKUP(ACOMPANHAMENTO_06[[#This Row],[MAT]],FUNCIONARIOS[],4,FALSE),"")</f>
        <v/>
      </c>
      <c r="F424" s="8"/>
      <c r="G424" s="7"/>
      <c r="H424" s="28" t="str">
        <f>IFERROR(VLOOKUP(ACOMPANHAMENTO_06[[#This Row],[COD.S]],TABELA_PRODUÇÃO[[COD]:[SERVIÇOS]],3,FALSE),"")</f>
        <v/>
      </c>
      <c r="I424" s="28" t="str">
        <f>IFERROR(VLOOKUP(ACOMPANHAMENTO_06[[#This Row],[COD.S]],TABELA_PRODUÇÃO[[COD]:[UND.]],4,FALSE),"")</f>
        <v/>
      </c>
      <c r="J424" s="141"/>
      <c r="K424" s="58"/>
      <c r="L424" s="9"/>
      <c r="M42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2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2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24" s="140">
        <f>ACOMPANHAMENTO_06[[#This Row],[QUANT]]</f>
        <v>0</v>
      </c>
    </row>
    <row r="425" spans="2:16" x14ac:dyDescent="0.25">
      <c r="B425" s="140" t="str">
        <f>IF(ACOMPANHAMENTO_06[[#This Row],[FUNCIONARIO]]="","",COUNTA($D$8:D425))</f>
        <v/>
      </c>
      <c r="C425" s="3"/>
      <c r="D425" s="28" t="str">
        <f>IFERROR(VLOOKUP(ACOMPANHAMENTO_06[[#This Row],[MAT]],FUNCIONARIOS[],3,FALSE),"")</f>
        <v/>
      </c>
      <c r="E425" s="28" t="str">
        <f>IFERROR(VLOOKUP(ACOMPANHAMENTO_06[[#This Row],[MAT]],FUNCIONARIOS[],4,FALSE),"")</f>
        <v/>
      </c>
      <c r="F425" s="8"/>
      <c r="G425" s="7"/>
      <c r="H425" s="28" t="str">
        <f>IFERROR(VLOOKUP(ACOMPANHAMENTO_06[[#This Row],[COD.S]],TABELA_PRODUÇÃO[[COD]:[SERVIÇOS]],3,FALSE),"")</f>
        <v/>
      </c>
      <c r="I425" s="28" t="str">
        <f>IFERROR(VLOOKUP(ACOMPANHAMENTO_06[[#This Row],[COD.S]],TABELA_PRODUÇÃO[[COD]:[UND.]],4,FALSE),"")</f>
        <v/>
      </c>
      <c r="J425" s="141"/>
      <c r="K425" s="58"/>
      <c r="L425" s="9"/>
      <c r="M42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2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2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25" s="140">
        <f>ACOMPANHAMENTO_06[[#This Row],[QUANT]]</f>
        <v>0</v>
      </c>
    </row>
    <row r="426" spans="2:16" x14ac:dyDescent="0.25">
      <c r="B426" s="140" t="str">
        <f>IF(ACOMPANHAMENTO_06[[#This Row],[FUNCIONARIO]]="","",COUNTA($D$8:D426))</f>
        <v/>
      </c>
      <c r="C426" s="3"/>
      <c r="D426" s="28" t="str">
        <f>IFERROR(VLOOKUP(ACOMPANHAMENTO_06[[#This Row],[MAT]],FUNCIONARIOS[],3,FALSE),"")</f>
        <v/>
      </c>
      <c r="E426" s="28" t="str">
        <f>IFERROR(VLOOKUP(ACOMPANHAMENTO_06[[#This Row],[MAT]],FUNCIONARIOS[],4,FALSE),"")</f>
        <v/>
      </c>
      <c r="F426" s="8"/>
      <c r="G426" s="7"/>
      <c r="H426" s="28" t="str">
        <f>IFERROR(VLOOKUP(ACOMPANHAMENTO_06[[#This Row],[COD.S]],TABELA_PRODUÇÃO[[COD]:[SERVIÇOS]],3,FALSE),"")</f>
        <v/>
      </c>
      <c r="I426" s="28" t="str">
        <f>IFERROR(VLOOKUP(ACOMPANHAMENTO_06[[#This Row],[COD.S]],TABELA_PRODUÇÃO[[COD]:[UND.]],4,FALSE),"")</f>
        <v/>
      </c>
      <c r="J426" s="141"/>
      <c r="K426" s="58"/>
      <c r="L426" s="9"/>
      <c r="M42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2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2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26" s="140">
        <f>ACOMPANHAMENTO_06[[#This Row],[QUANT]]</f>
        <v>0</v>
      </c>
    </row>
    <row r="427" spans="2:16" x14ac:dyDescent="0.25">
      <c r="B427" s="140" t="str">
        <f>IF(ACOMPANHAMENTO_06[[#This Row],[FUNCIONARIO]]="","",COUNTA($D$8:D427))</f>
        <v/>
      </c>
      <c r="C427" s="3"/>
      <c r="D427" s="28" t="str">
        <f>IFERROR(VLOOKUP(ACOMPANHAMENTO_06[[#This Row],[MAT]],FUNCIONARIOS[],3,FALSE),"")</f>
        <v/>
      </c>
      <c r="E427" s="28" t="str">
        <f>IFERROR(VLOOKUP(ACOMPANHAMENTO_06[[#This Row],[MAT]],FUNCIONARIOS[],4,FALSE),"")</f>
        <v/>
      </c>
      <c r="F427" s="8"/>
      <c r="G427" s="7"/>
      <c r="H427" s="28" t="str">
        <f>IFERROR(VLOOKUP(ACOMPANHAMENTO_06[[#This Row],[COD.S]],TABELA_PRODUÇÃO[[COD]:[SERVIÇOS]],3,FALSE),"")</f>
        <v/>
      </c>
      <c r="I427" s="28" t="str">
        <f>IFERROR(VLOOKUP(ACOMPANHAMENTO_06[[#This Row],[COD.S]],TABELA_PRODUÇÃO[[COD]:[UND.]],4,FALSE),"")</f>
        <v/>
      </c>
      <c r="J427" s="141"/>
      <c r="K427" s="58"/>
      <c r="L427" s="9"/>
      <c r="M42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2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2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27" s="140">
        <f>ACOMPANHAMENTO_06[[#This Row],[QUANT]]</f>
        <v>0</v>
      </c>
    </row>
    <row r="428" spans="2:16" x14ac:dyDescent="0.25">
      <c r="B428" s="140" t="str">
        <f>IF(ACOMPANHAMENTO_06[[#This Row],[FUNCIONARIO]]="","",COUNTA($D$8:D428))</f>
        <v/>
      </c>
      <c r="C428" s="3"/>
      <c r="D428" s="28" t="str">
        <f>IFERROR(VLOOKUP(ACOMPANHAMENTO_06[[#This Row],[MAT]],FUNCIONARIOS[],3,FALSE),"")</f>
        <v/>
      </c>
      <c r="E428" s="28" t="str">
        <f>IFERROR(VLOOKUP(ACOMPANHAMENTO_06[[#This Row],[MAT]],FUNCIONARIOS[],4,FALSE),"")</f>
        <v/>
      </c>
      <c r="F428" s="8"/>
      <c r="G428" s="7"/>
      <c r="H428" s="28" t="str">
        <f>IFERROR(VLOOKUP(ACOMPANHAMENTO_06[[#This Row],[COD.S]],TABELA_PRODUÇÃO[[COD]:[SERVIÇOS]],3,FALSE),"")</f>
        <v/>
      </c>
      <c r="I428" s="28" t="str">
        <f>IFERROR(VLOOKUP(ACOMPANHAMENTO_06[[#This Row],[COD.S]],TABELA_PRODUÇÃO[[COD]:[UND.]],4,FALSE),"")</f>
        <v/>
      </c>
      <c r="J428" s="141"/>
      <c r="K428" s="58"/>
      <c r="L428" s="9"/>
      <c r="M42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2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2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28" s="140">
        <f>ACOMPANHAMENTO_06[[#This Row],[QUANT]]</f>
        <v>0</v>
      </c>
    </row>
    <row r="429" spans="2:16" x14ac:dyDescent="0.25">
      <c r="B429" s="140" t="str">
        <f>IF(ACOMPANHAMENTO_06[[#This Row],[FUNCIONARIO]]="","",COUNTA($D$8:D429))</f>
        <v/>
      </c>
      <c r="C429" s="3"/>
      <c r="D429" s="28" t="str">
        <f>IFERROR(VLOOKUP(ACOMPANHAMENTO_06[[#This Row],[MAT]],FUNCIONARIOS[],3,FALSE),"")</f>
        <v/>
      </c>
      <c r="E429" s="28" t="str">
        <f>IFERROR(VLOOKUP(ACOMPANHAMENTO_06[[#This Row],[MAT]],FUNCIONARIOS[],4,FALSE),"")</f>
        <v/>
      </c>
      <c r="F429" s="8"/>
      <c r="G429" s="7"/>
      <c r="H429" s="28" t="str">
        <f>IFERROR(VLOOKUP(ACOMPANHAMENTO_06[[#This Row],[COD.S]],TABELA_PRODUÇÃO[[COD]:[SERVIÇOS]],3,FALSE),"")</f>
        <v/>
      </c>
      <c r="I429" s="28" t="str">
        <f>IFERROR(VLOOKUP(ACOMPANHAMENTO_06[[#This Row],[COD.S]],TABELA_PRODUÇÃO[[COD]:[UND.]],4,FALSE),"")</f>
        <v/>
      </c>
      <c r="J429" s="141"/>
      <c r="K429" s="58"/>
      <c r="L429" s="9"/>
      <c r="M42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2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2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29" s="140">
        <f>ACOMPANHAMENTO_06[[#This Row],[QUANT]]</f>
        <v>0</v>
      </c>
    </row>
    <row r="430" spans="2:16" x14ac:dyDescent="0.25">
      <c r="B430" s="140" t="str">
        <f>IF(ACOMPANHAMENTO_06[[#This Row],[FUNCIONARIO]]="","",COUNTA($D$8:D430))</f>
        <v/>
      </c>
      <c r="C430" s="3"/>
      <c r="D430" s="28" t="str">
        <f>IFERROR(VLOOKUP(ACOMPANHAMENTO_06[[#This Row],[MAT]],FUNCIONARIOS[],3,FALSE),"")</f>
        <v/>
      </c>
      <c r="E430" s="28" t="str">
        <f>IFERROR(VLOOKUP(ACOMPANHAMENTO_06[[#This Row],[MAT]],FUNCIONARIOS[],4,FALSE),"")</f>
        <v/>
      </c>
      <c r="F430" s="8"/>
      <c r="G430" s="7"/>
      <c r="H430" s="28" t="str">
        <f>IFERROR(VLOOKUP(ACOMPANHAMENTO_06[[#This Row],[COD.S]],TABELA_PRODUÇÃO[[COD]:[SERVIÇOS]],3,FALSE),"")</f>
        <v/>
      </c>
      <c r="I430" s="28" t="str">
        <f>IFERROR(VLOOKUP(ACOMPANHAMENTO_06[[#This Row],[COD.S]],TABELA_PRODUÇÃO[[COD]:[UND.]],4,FALSE),"")</f>
        <v/>
      </c>
      <c r="J430" s="141"/>
      <c r="K430" s="58"/>
      <c r="L430" s="9"/>
      <c r="M43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3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3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30" s="140">
        <f>ACOMPANHAMENTO_06[[#This Row],[QUANT]]</f>
        <v>0</v>
      </c>
    </row>
    <row r="431" spans="2:16" x14ac:dyDescent="0.25">
      <c r="B431" s="140" t="str">
        <f>IF(ACOMPANHAMENTO_06[[#This Row],[FUNCIONARIO]]="","",COUNTA($D$8:D431))</f>
        <v/>
      </c>
      <c r="C431" s="3"/>
      <c r="D431" s="28" t="str">
        <f>IFERROR(VLOOKUP(ACOMPANHAMENTO_06[[#This Row],[MAT]],FUNCIONARIOS[],3,FALSE),"")</f>
        <v/>
      </c>
      <c r="E431" s="28" t="str">
        <f>IFERROR(VLOOKUP(ACOMPANHAMENTO_06[[#This Row],[MAT]],FUNCIONARIOS[],4,FALSE),"")</f>
        <v/>
      </c>
      <c r="F431" s="8"/>
      <c r="G431" s="7"/>
      <c r="H431" s="28" t="str">
        <f>IFERROR(VLOOKUP(ACOMPANHAMENTO_06[[#This Row],[COD.S]],TABELA_PRODUÇÃO[[COD]:[SERVIÇOS]],3,FALSE),"")</f>
        <v/>
      </c>
      <c r="I431" s="28" t="str">
        <f>IFERROR(VLOOKUP(ACOMPANHAMENTO_06[[#This Row],[COD.S]],TABELA_PRODUÇÃO[[COD]:[UND.]],4,FALSE),"")</f>
        <v/>
      </c>
      <c r="J431" s="141"/>
      <c r="K431" s="58"/>
      <c r="L431" s="9"/>
      <c r="M43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3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3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31" s="140">
        <f>ACOMPANHAMENTO_06[[#This Row],[QUANT]]</f>
        <v>0</v>
      </c>
    </row>
    <row r="432" spans="2:16" x14ac:dyDescent="0.25">
      <c r="B432" s="140" t="str">
        <f>IF(ACOMPANHAMENTO_06[[#This Row],[FUNCIONARIO]]="","",COUNTA($D$8:D432))</f>
        <v/>
      </c>
      <c r="C432" s="3"/>
      <c r="D432" s="28" t="str">
        <f>IFERROR(VLOOKUP(ACOMPANHAMENTO_06[[#This Row],[MAT]],FUNCIONARIOS[],3,FALSE),"")</f>
        <v/>
      </c>
      <c r="E432" s="28" t="str">
        <f>IFERROR(VLOOKUP(ACOMPANHAMENTO_06[[#This Row],[MAT]],FUNCIONARIOS[],4,FALSE),"")</f>
        <v/>
      </c>
      <c r="F432" s="8"/>
      <c r="G432" s="7"/>
      <c r="H432" s="28" t="str">
        <f>IFERROR(VLOOKUP(ACOMPANHAMENTO_06[[#This Row],[COD.S]],TABELA_PRODUÇÃO[[COD]:[SERVIÇOS]],3,FALSE),"")</f>
        <v/>
      </c>
      <c r="I432" s="28" t="str">
        <f>IFERROR(VLOOKUP(ACOMPANHAMENTO_06[[#This Row],[COD.S]],TABELA_PRODUÇÃO[[COD]:[UND.]],4,FALSE),"")</f>
        <v/>
      </c>
      <c r="J432" s="141"/>
      <c r="K432" s="58"/>
      <c r="L432" s="9"/>
      <c r="M43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3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3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32" s="140">
        <f>ACOMPANHAMENTO_06[[#This Row],[QUANT]]</f>
        <v>0</v>
      </c>
    </row>
    <row r="433" spans="2:16" x14ac:dyDescent="0.25">
      <c r="B433" s="140" t="str">
        <f>IF(ACOMPANHAMENTO_06[[#This Row],[FUNCIONARIO]]="","",COUNTA($D$8:D433))</f>
        <v/>
      </c>
      <c r="C433" s="3"/>
      <c r="D433" s="28" t="str">
        <f>IFERROR(VLOOKUP(ACOMPANHAMENTO_06[[#This Row],[MAT]],FUNCIONARIOS[],3,FALSE),"")</f>
        <v/>
      </c>
      <c r="E433" s="28" t="str">
        <f>IFERROR(VLOOKUP(ACOMPANHAMENTO_06[[#This Row],[MAT]],FUNCIONARIOS[],4,FALSE),"")</f>
        <v/>
      </c>
      <c r="F433" s="8"/>
      <c r="G433" s="7"/>
      <c r="H433" s="28" t="str">
        <f>IFERROR(VLOOKUP(ACOMPANHAMENTO_06[[#This Row],[COD.S]],TABELA_PRODUÇÃO[[COD]:[SERVIÇOS]],3,FALSE),"")</f>
        <v/>
      </c>
      <c r="I433" s="28" t="str">
        <f>IFERROR(VLOOKUP(ACOMPANHAMENTO_06[[#This Row],[COD.S]],TABELA_PRODUÇÃO[[COD]:[UND.]],4,FALSE),"")</f>
        <v/>
      </c>
      <c r="J433" s="141"/>
      <c r="K433" s="58"/>
      <c r="L433" s="9"/>
      <c r="M43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3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3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33" s="140">
        <f>ACOMPANHAMENTO_06[[#This Row],[QUANT]]</f>
        <v>0</v>
      </c>
    </row>
    <row r="434" spans="2:16" x14ac:dyDescent="0.25">
      <c r="B434" s="140" t="str">
        <f>IF(ACOMPANHAMENTO_06[[#This Row],[FUNCIONARIO]]="","",COUNTA($D$8:D434))</f>
        <v/>
      </c>
      <c r="C434" s="3"/>
      <c r="D434" s="28" t="str">
        <f>IFERROR(VLOOKUP(ACOMPANHAMENTO_06[[#This Row],[MAT]],FUNCIONARIOS[],3,FALSE),"")</f>
        <v/>
      </c>
      <c r="E434" s="28" t="str">
        <f>IFERROR(VLOOKUP(ACOMPANHAMENTO_06[[#This Row],[MAT]],FUNCIONARIOS[],4,FALSE),"")</f>
        <v/>
      </c>
      <c r="F434" s="8"/>
      <c r="G434" s="7"/>
      <c r="H434" s="28" t="str">
        <f>IFERROR(VLOOKUP(ACOMPANHAMENTO_06[[#This Row],[COD.S]],TABELA_PRODUÇÃO[[COD]:[SERVIÇOS]],3,FALSE),"")</f>
        <v/>
      </c>
      <c r="I434" s="28" t="str">
        <f>IFERROR(VLOOKUP(ACOMPANHAMENTO_06[[#This Row],[COD.S]],TABELA_PRODUÇÃO[[COD]:[UND.]],4,FALSE),"")</f>
        <v/>
      </c>
      <c r="J434" s="141"/>
      <c r="K434" s="58"/>
      <c r="L434" s="9"/>
      <c r="M43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3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3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34" s="140">
        <f>ACOMPANHAMENTO_06[[#This Row],[QUANT]]</f>
        <v>0</v>
      </c>
    </row>
    <row r="435" spans="2:16" x14ac:dyDescent="0.25">
      <c r="B435" s="140" t="str">
        <f>IF(ACOMPANHAMENTO_06[[#This Row],[FUNCIONARIO]]="","",COUNTA($D$8:D435))</f>
        <v/>
      </c>
      <c r="C435" s="3"/>
      <c r="D435" s="28" t="str">
        <f>IFERROR(VLOOKUP(ACOMPANHAMENTO_06[[#This Row],[MAT]],FUNCIONARIOS[],3,FALSE),"")</f>
        <v/>
      </c>
      <c r="E435" s="28" t="str">
        <f>IFERROR(VLOOKUP(ACOMPANHAMENTO_06[[#This Row],[MAT]],FUNCIONARIOS[],4,FALSE),"")</f>
        <v/>
      </c>
      <c r="F435" s="8"/>
      <c r="G435" s="7"/>
      <c r="H435" s="28" t="str">
        <f>IFERROR(VLOOKUP(ACOMPANHAMENTO_06[[#This Row],[COD.S]],TABELA_PRODUÇÃO[[COD]:[SERVIÇOS]],3,FALSE),"")</f>
        <v/>
      </c>
      <c r="I435" s="28" t="str">
        <f>IFERROR(VLOOKUP(ACOMPANHAMENTO_06[[#This Row],[COD.S]],TABELA_PRODUÇÃO[[COD]:[UND.]],4,FALSE),"")</f>
        <v/>
      </c>
      <c r="J435" s="141"/>
      <c r="K435" s="58"/>
      <c r="L435" s="9"/>
      <c r="M43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3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3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35" s="140">
        <f>ACOMPANHAMENTO_06[[#This Row],[QUANT]]</f>
        <v>0</v>
      </c>
    </row>
    <row r="436" spans="2:16" x14ac:dyDescent="0.25">
      <c r="B436" s="140" t="str">
        <f>IF(ACOMPANHAMENTO_06[[#This Row],[FUNCIONARIO]]="","",COUNTA($D$8:D436))</f>
        <v/>
      </c>
      <c r="C436" s="3"/>
      <c r="D436" s="28" t="str">
        <f>IFERROR(VLOOKUP(ACOMPANHAMENTO_06[[#This Row],[MAT]],FUNCIONARIOS[],3,FALSE),"")</f>
        <v/>
      </c>
      <c r="E436" s="28" t="str">
        <f>IFERROR(VLOOKUP(ACOMPANHAMENTO_06[[#This Row],[MAT]],FUNCIONARIOS[],4,FALSE),"")</f>
        <v/>
      </c>
      <c r="F436" s="8"/>
      <c r="G436" s="7"/>
      <c r="H436" s="28" t="str">
        <f>IFERROR(VLOOKUP(ACOMPANHAMENTO_06[[#This Row],[COD.S]],TABELA_PRODUÇÃO[[COD]:[SERVIÇOS]],3,FALSE),"")</f>
        <v/>
      </c>
      <c r="I436" s="28" t="str">
        <f>IFERROR(VLOOKUP(ACOMPANHAMENTO_06[[#This Row],[COD.S]],TABELA_PRODUÇÃO[[COD]:[UND.]],4,FALSE),"")</f>
        <v/>
      </c>
      <c r="J436" s="141"/>
      <c r="K436" s="58"/>
      <c r="L436" s="9"/>
      <c r="M43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3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3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36" s="140">
        <f>ACOMPANHAMENTO_06[[#This Row],[QUANT]]</f>
        <v>0</v>
      </c>
    </row>
    <row r="437" spans="2:16" x14ac:dyDescent="0.25">
      <c r="B437" s="140" t="str">
        <f>IF(ACOMPANHAMENTO_06[[#This Row],[FUNCIONARIO]]="","",COUNTA($D$8:D437))</f>
        <v/>
      </c>
      <c r="C437" s="3"/>
      <c r="D437" s="28" t="str">
        <f>IFERROR(VLOOKUP(ACOMPANHAMENTO_06[[#This Row],[MAT]],FUNCIONARIOS[],3,FALSE),"")</f>
        <v/>
      </c>
      <c r="E437" s="28" t="str">
        <f>IFERROR(VLOOKUP(ACOMPANHAMENTO_06[[#This Row],[MAT]],FUNCIONARIOS[],4,FALSE),"")</f>
        <v/>
      </c>
      <c r="F437" s="8"/>
      <c r="G437" s="7"/>
      <c r="H437" s="28" t="str">
        <f>IFERROR(VLOOKUP(ACOMPANHAMENTO_06[[#This Row],[COD.S]],TABELA_PRODUÇÃO[[COD]:[SERVIÇOS]],3,FALSE),"")</f>
        <v/>
      </c>
      <c r="I437" s="28" t="str">
        <f>IFERROR(VLOOKUP(ACOMPANHAMENTO_06[[#This Row],[COD.S]],TABELA_PRODUÇÃO[[COD]:[UND.]],4,FALSE),"")</f>
        <v/>
      </c>
      <c r="J437" s="141"/>
      <c r="K437" s="58"/>
      <c r="L437" s="9"/>
      <c r="M43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3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3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37" s="140">
        <f>ACOMPANHAMENTO_06[[#This Row],[QUANT]]</f>
        <v>0</v>
      </c>
    </row>
    <row r="438" spans="2:16" x14ac:dyDescent="0.25">
      <c r="B438" s="140" t="str">
        <f>IF(ACOMPANHAMENTO_06[[#This Row],[FUNCIONARIO]]="","",COUNTA($D$8:D438))</f>
        <v/>
      </c>
      <c r="C438" s="3"/>
      <c r="D438" s="28" t="str">
        <f>IFERROR(VLOOKUP(ACOMPANHAMENTO_06[[#This Row],[MAT]],FUNCIONARIOS[],3,FALSE),"")</f>
        <v/>
      </c>
      <c r="E438" s="28" t="str">
        <f>IFERROR(VLOOKUP(ACOMPANHAMENTO_06[[#This Row],[MAT]],FUNCIONARIOS[],4,FALSE),"")</f>
        <v/>
      </c>
      <c r="F438" s="8"/>
      <c r="G438" s="7"/>
      <c r="H438" s="28" t="str">
        <f>IFERROR(VLOOKUP(ACOMPANHAMENTO_06[[#This Row],[COD.S]],TABELA_PRODUÇÃO[[COD]:[SERVIÇOS]],3,FALSE),"")</f>
        <v/>
      </c>
      <c r="I438" s="28" t="str">
        <f>IFERROR(VLOOKUP(ACOMPANHAMENTO_06[[#This Row],[COD.S]],TABELA_PRODUÇÃO[[COD]:[UND.]],4,FALSE),"")</f>
        <v/>
      </c>
      <c r="J438" s="141"/>
      <c r="K438" s="58"/>
      <c r="L438" s="9"/>
      <c r="M43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3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3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38" s="140">
        <f>ACOMPANHAMENTO_06[[#This Row],[QUANT]]</f>
        <v>0</v>
      </c>
    </row>
    <row r="439" spans="2:16" x14ac:dyDescent="0.25">
      <c r="B439" s="140" t="str">
        <f>IF(ACOMPANHAMENTO_06[[#This Row],[FUNCIONARIO]]="","",COUNTA($D$8:D439))</f>
        <v/>
      </c>
      <c r="C439" s="3"/>
      <c r="D439" s="28" t="str">
        <f>IFERROR(VLOOKUP(ACOMPANHAMENTO_06[[#This Row],[MAT]],FUNCIONARIOS[],3,FALSE),"")</f>
        <v/>
      </c>
      <c r="E439" s="28" t="str">
        <f>IFERROR(VLOOKUP(ACOMPANHAMENTO_06[[#This Row],[MAT]],FUNCIONARIOS[],4,FALSE),"")</f>
        <v/>
      </c>
      <c r="F439" s="8"/>
      <c r="G439" s="7"/>
      <c r="H439" s="28" t="str">
        <f>IFERROR(VLOOKUP(ACOMPANHAMENTO_06[[#This Row],[COD.S]],TABELA_PRODUÇÃO[[COD]:[SERVIÇOS]],3,FALSE),"")</f>
        <v/>
      </c>
      <c r="I439" s="28" t="str">
        <f>IFERROR(VLOOKUP(ACOMPANHAMENTO_06[[#This Row],[COD.S]],TABELA_PRODUÇÃO[[COD]:[UND.]],4,FALSE),"")</f>
        <v/>
      </c>
      <c r="J439" s="141"/>
      <c r="K439" s="58"/>
      <c r="L439" s="9"/>
      <c r="M43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3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3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39" s="140">
        <f>ACOMPANHAMENTO_06[[#This Row],[QUANT]]</f>
        <v>0</v>
      </c>
    </row>
    <row r="440" spans="2:16" x14ac:dyDescent="0.25">
      <c r="B440" s="140" t="str">
        <f>IF(ACOMPANHAMENTO_06[[#This Row],[FUNCIONARIO]]="","",COUNTA($D$8:D440))</f>
        <v/>
      </c>
      <c r="C440" s="3"/>
      <c r="D440" s="28" t="str">
        <f>IFERROR(VLOOKUP(ACOMPANHAMENTO_06[[#This Row],[MAT]],FUNCIONARIOS[],3,FALSE),"")</f>
        <v/>
      </c>
      <c r="E440" s="28" t="str">
        <f>IFERROR(VLOOKUP(ACOMPANHAMENTO_06[[#This Row],[MAT]],FUNCIONARIOS[],4,FALSE),"")</f>
        <v/>
      </c>
      <c r="F440" s="8"/>
      <c r="G440" s="7"/>
      <c r="H440" s="28" t="str">
        <f>IFERROR(VLOOKUP(ACOMPANHAMENTO_06[[#This Row],[COD.S]],TABELA_PRODUÇÃO[[COD]:[SERVIÇOS]],3,FALSE),"")</f>
        <v/>
      </c>
      <c r="I440" s="28" t="str">
        <f>IFERROR(VLOOKUP(ACOMPANHAMENTO_06[[#This Row],[COD.S]],TABELA_PRODUÇÃO[[COD]:[UND.]],4,FALSE),"")</f>
        <v/>
      </c>
      <c r="J440" s="141"/>
      <c r="K440" s="58"/>
      <c r="L440" s="9"/>
      <c r="M44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4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4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40" s="140">
        <f>ACOMPANHAMENTO_06[[#This Row],[QUANT]]</f>
        <v>0</v>
      </c>
    </row>
    <row r="441" spans="2:16" x14ac:dyDescent="0.25">
      <c r="B441" s="140" t="str">
        <f>IF(ACOMPANHAMENTO_06[[#This Row],[FUNCIONARIO]]="","",COUNTA($D$8:D441))</f>
        <v/>
      </c>
      <c r="C441" s="3"/>
      <c r="D441" s="28" t="str">
        <f>IFERROR(VLOOKUP(ACOMPANHAMENTO_06[[#This Row],[MAT]],FUNCIONARIOS[],3,FALSE),"")</f>
        <v/>
      </c>
      <c r="E441" s="28" t="str">
        <f>IFERROR(VLOOKUP(ACOMPANHAMENTO_06[[#This Row],[MAT]],FUNCIONARIOS[],4,FALSE),"")</f>
        <v/>
      </c>
      <c r="F441" s="8"/>
      <c r="G441" s="7"/>
      <c r="H441" s="28" t="str">
        <f>IFERROR(VLOOKUP(ACOMPANHAMENTO_06[[#This Row],[COD.S]],TABELA_PRODUÇÃO[[COD]:[SERVIÇOS]],3,FALSE),"")</f>
        <v/>
      </c>
      <c r="I441" s="28" t="str">
        <f>IFERROR(VLOOKUP(ACOMPANHAMENTO_06[[#This Row],[COD.S]],TABELA_PRODUÇÃO[[COD]:[UND.]],4,FALSE),"")</f>
        <v/>
      </c>
      <c r="J441" s="141"/>
      <c r="K441" s="58"/>
      <c r="L441" s="9"/>
      <c r="M44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4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4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41" s="140">
        <f>ACOMPANHAMENTO_06[[#This Row],[QUANT]]</f>
        <v>0</v>
      </c>
    </row>
    <row r="442" spans="2:16" x14ac:dyDescent="0.25">
      <c r="B442" s="140" t="str">
        <f>IF(ACOMPANHAMENTO_06[[#This Row],[FUNCIONARIO]]="","",COUNTA($D$8:D442))</f>
        <v/>
      </c>
      <c r="C442" s="3"/>
      <c r="D442" s="28" t="str">
        <f>IFERROR(VLOOKUP(ACOMPANHAMENTO_06[[#This Row],[MAT]],FUNCIONARIOS[],3,FALSE),"")</f>
        <v/>
      </c>
      <c r="E442" s="28" t="str">
        <f>IFERROR(VLOOKUP(ACOMPANHAMENTO_06[[#This Row],[MAT]],FUNCIONARIOS[],4,FALSE),"")</f>
        <v/>
      </c>
      <c r="F442" s="8"/>
      <c r="G442" s="7"/>
      <c r="H442" s="28" t="str">
        <f>IFERROR(VLOOKUP(ACOMPANHAMENTO_06[[#This Row],[COD.S]],TABELA_PRODUÇÃO[[COD]:[SERVIÇOS]],3,FALSE),"")</f>
        <v/>
      </c>
      <c r="I442" s="28" t="str">
        <f>IFERROR(VLOOKUP(ACOMPANHAMENTO_06[[#This Row],[COD.S]],TABELA_PRODUÇÃO[[COD]:[UND.]],4,FALSE),"")</f>
        <v/>
      </c>
      <c r="J442" s="141"/>
      <c r="K442" s="58"/>
      <c r="L442" s="9"/>
      <c r="M44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4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4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42" s="140">
        <f>ACOMPANHAMENTO_06[[#This Row],[QUANT]]</f>
        <v>0</v>
      </c>
    </row>
    <row r="443" spans="2:16" x14ac:dyDescent="0.25">
      <c r="B443" s="140" t="str">
        <f>IF(ACOMPANHAMENTO_06[[#This Row],[FUNCIONARIO]]="","",COUNTA($D$8:D443))</f>
        <v/>
      </c>
      <c r="C443" s="3"/>
      <c r="D443" s="28" t="str">
        <f>IFERROR(VLOOKUP(ACOMPANHAMENTO_06[[#This Row],[MAT]],FUNCIONARIOS[],3,FALSE),"")</f>
        <v/>
      </c>
      <c r="E443" s="28" t="str">
        <f>IFERROR(VLOOKUP(ACOMPANHAMENTO_06[[#This Row],[MAT]],FUNCIONARIOS[],4,FALSE),"")</f>
        <v/>
      </c>
      <c r="F443" s="8"/>
      <c r="G443" s="7"/>
      <c r="H443" s="28" t="str">
        <f>IFERROR(VLOOKUP(ACOMPANHAMENTO_06[[#This Row],[COD.S]],TABELA_PRODUÇÃO[[COD]:[SERVIÇOS]],3,FALSE),"")</f>
        <v/>
      </c>
      <c r="I443" s="28" t="str">
        <f>IFERROR(VLOOKUP(ACOMPANHAMENTO_06[[#This Row],[COD.S]],TABELA_PRODUÇÃO[[COD]:[UND.]],4,FALSE),"")</f>
        <v/>
      </c>
      <c r="J443" s="141"/>
      <c r="K443" s="58"/>
      <c r="L443" s="9"/>
      <c r="M44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4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4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43" s="140">
        <f>ACOMPANHAMENTO_06[[#This Row],[QUANT]]</f>
        <v>0</v>
      </c>
    </row>
    <row r="444" spans="2:16" x14ac:dyDescent="0.25">
      <c r="B444" s="140" t="str">
        <f>IF(ACOMPANHAMENTO_06[[#This Row],[FUNCIONARIO]]="","",COUNTA($D$8:D444))</f>
        <v/>
      </c>
      <c r="C444" s="3"/>
      <c r="D444" s="28" t="str">
        <f>IFERROR(VLOOKUP(ACOMPANHAMENTO_06[[#This Row],[MAT]],FUNCIONARIOS[],3,FALSE),"")</f>
        <v/>
      </c>
      <c r="E444" s="28" t="str">
        <f>IFERROR(VLOOKUP(ACOMPANHAMENTO_06[[#This Row],[MAT]],FUNCIONARIOS[],4,FALSE),"")</f>
        <v/>
      </c>
      <c r="F444" s="8"/>
      <c r="G444" s="7"/>
      <c r="H444" s="28" t="str">
        <f>IFERROR(VLOOKUP(ACOMPANHAMENTO_06[[#This Row],[COD.S]],TABELA_PRODUÇÃO[[COD]:[SERVIÇOS]],3,FALSE),"")</f>
        <v/>
      </c>
      <c r="I444" s="28" t="str">
        <f>IFERROR(VLOOKUP(ACOMPANHAMENTO_06[[#This Row],[COD.S]],TABELA_PRODUÇÃO[[COD]:[UND.]],4,FALSE),"")</f>
        <v/>
      </c>
      <c r="J444" s="141"/>
      <c r="K444" s="58"/>
      <c r="L444" s="9"/>
      <c r="M44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4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4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44" s="140">
        <f>ACOMPANHAMENTO_06[[#This Row],[QUANT]]</f>
        <v>0</v>
      </c>
    </row>
    <row r="445" spans="2:16" x14ac:dyDescent="0.25">
      <c r="B445" s="140" t="str">
        <f>IF(ACOMPANHAMENTO_06[[#This Row],[FUNCIONARIO]]="","",COUNTA($D$8:D445))</f>
        <v/>
      </c>
      <c r="C445" s="3"/>
      <c r="D445" s="28" t="str">
        <f>IFERROR(VLOOKUP(ACOMPANHAMENTO_06[[#This Row],[MAT]],FUNCIONARIOS[],3,FALSE),"")</f>
        <v/>
      </c>
      <c r="E445" s="28" t="str">
        <f>IFERROR(VLOOKUP(ACOMPANHAMENTO_06[[#This Row],[MAT]],FUNCIONARIOS[],4,FALSE),"")</f>
        <v/>
      </c>
      <c r="F445" s="8"/>
      <c r="G445" s="7"/>
      <c r="H445" s="28" t="str">
        <f>IFERROR(VLOOKUP(ACOMPANHAMENTO_06[[#This Row],[COD.S]],TABELA_PRODUÇÃO[[COD]:[SERVIÇOS]],3,FALSE),"")</f>
        <v/>
      </c>
      <c r="I445" s="28" t="str">
        <f>IFERROR(VLOOKUP(ACOMPANHAMENTO_06[[#This Row],[COD.S]],TABELA_PRODUÇÃO[[COD]:[UND.]],4,FALSE),"")</f>
        <v/>
      </c>
      <c r="J445" s="141"/>
      <c r="K445" s="58"/>
      <c r="L445" s="9"/>
      <c r="M44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4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4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45" s="140">
        <f>ACOMPANHAMENTO_06[[#This Row],[QUANT]]</f>
        <v>0</v>
      </c>
    </row>
    <row r="446" spans="2:16" x14ac:dyDescent="0.25">
      <c r="B446" s="140" t="str">
        <f>IF(ACOMPANHAMENTO_06[[#This Row],[FUNCIONARIO]]="","",COUNTA($D$8:D446))</f>
        <v/>
      </c>
      <c r="C446" s="3"/>
      <c r="D446" s="28" t="str">
        <f>IFERROR(VLOOKUP(ACOMPANHAMENTO_06[[#This Row],[MAT]],FUNCIONARIOS[],3,FALSE),"")</f>
        <v/>
      </c>
      <c r="E446" s="28" t="str">
        <f>IFERROR(VLOOKUP(ACOMPANHAMENTO_06[[#This Row],[MAT]],FUNCIONARIOS[],4,FALSE),"")</f>
        <v/>
      </c>
      <c r="F446" s="8"/>
      <c r="G446" s="7"/>
      <c r="H446" s="28" t="str">
        <f>IFERROR(VLOOKUP(ACOMPANHAMENTO_06[[#This Row],[COD.S]],TABELA_PRODUÇÃO[[COD]:[SERVIÇOS]],3,FALSE),"")</f>
        <v/>
      </c>
      <c r="I446" s="28" t="str">
        <f>IFERROR(VLOOKUP(ACOMPANHAMENTO_06[[#This Row],[COD.S]],TABELA_PRODUÇÃO[[COD]:[UND.]],4,FALSE),"")</f>
        <v/>
      </c>
      <c r="J446" s="141"/>
      <c r="K446" s="58"/>
      <c r="L446" s="9"/>
      <c r="M44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4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4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46" s="140">
        <f>ACOMPANHAMENTO_06[[#This Row],[QUANT]]</f>
        <v>0</v>
      </c>
    </row>
    <row r="447" spans="2:16" x14ac:dyDescent="0.25">
      <c r="B447" s="140" t="str">
        <f>IF(ACOMPANHAMENTO_06[[#This Row],[FUNCIONARIO]]="","",COUNTA($D$8:D447))</f>
        <v/>
      </c>
      <c r="C447" s="3"/>
      <c r="D447" s="28" t="str">
        <f>IFERROR(VLOOKUP(ACOMPANHAMENTO_06[[#This Row],[MAT]],FUNCIONARIOS[],3,FALSE),"")</f>
        <v/>
      </c>
      <c r="E447" s="28" t="str">
        <f>IFERROR(VLOOKUP(ACOMPANHAMENTO_06[[#This Row],[MAT]],FUNCIONARIOS[],4,FALSE),"")</f>
        <v/>
      </c>
      <c r="F447" s="8"/>
      <c r="G447" s="7"/>
      <c r="H447" s="28" t="str">
        <f>IFERROR(VLOOKUP(ACOMPANHAMENTO_06[[#This Row],[COD.S]],TABELA_PRODUÇÃO[[COD]:[SERVIÇOS]],3,FALSE),"")</f>
        <v/>
      </c>
      <c r="I447" s="28" t="str">
        <f>IFERROR(VLOOKUP(ACOMPANHAMENTO_06[[#This Row],[COD.S]],TABELA_PRODUÇÃO[[COD]:[UND.]],4,FALSE),"")</f>
        <v/>
      </c>
      <c r="J447" s="141"/>
      <c r="K447" s="58"/>
      <c r="L447" s="9"/>
      <c r="M44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4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4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47" s="140">
        <f>ACOMPANHAMENTO_06[[#This Row],[QUANT]]</f>
        <v>0</v>
      </c>
    </row>
    <row r="448" spans="2:16" x14ac:dyDescent="0.25">
      <c r="B448" s="140" t="str">
        <f>IF(ACOMPANHAMENTO_06[[#This Row],[FUNCIONARIO]]="","",COUNTA($D$8:D448))</f>
        <v/>
      </c>
      <c r="C448" s="3"/>
      <c r="D448" s="28" t="str">
        <f>IFERROR(VLOOKUP(ACOMPANHAMENTO_06[[#This Row],[MAT]],FUNCIONARIOS[],3,FALSE),"")</f>
        <v/>
      </c>
      <c r="E448" s="28" t="str">
        <f>IFERROR(VLOOKUP(ACOMPANHAMENTO_06[[#This Row],[MAT]],FUNCIONARIOS[],4,FALSE),"")</f>
        <v/>
      </c>
      <c r="F448" s="8"/>
      <c r="G448" s="7"/>
      <c r="H448" s="28" t="str">
        <f>IFERROR(VLOOKUP(ACOMPANHAMENTO_06[[#This Row],[COD.S]],TABELA_PRODUÇÃO[[COD]:[SERVIÇOS]],3,FALSE),"")</f>
        <v/>
      </c>
      <c r="I448" s="28" t="str">
        <f>IFERROR(VLOOKUP(ACOMPANHAMENTO_06[[#This Row],[COD.S]],TABELA_PRODUÇÃO[[COD]:[UND.]],4,FALSE),"")</f>
        <v/>
      </c>
      <c r="J448" s="141"/>
      <c r="K448" s="58"/>
      <c r="L448" s="9"/>
      <c r="M44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4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4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48" s="140">
        <f>ACOMPANHAMENTO_06[[#This Row],[QUANT]]</f>
        <v>0</v>
      </c>
    </row>
    <row r="449" spans="2:16" x14ac:dyDescent="0.25">
      <c r="B449" s="140" t="str">
        <f>IF(ACOMPANHAMENTO_06[[#This Row],[FUNCIONARIO]]="","",COUNTA($D$8:D449))</f>
        <v/>
      </c>
      <c r="C449" s="3"/>
      <c r="D449" s="28" t="str">
        <f>IFERROR(VLOOKUP(ACOMPANHAMENTO_06[[#This Row],[MAT]],FUNCIONARIOS[],3,FALSE),"")</f>
        <v/>
      </c>
      <c r="E449" s="28" t="str">
        <f>IFERROR(VLOOKUP(ACOMPANHAMENTO_06[[#This Row],[MAT]],FUNCIONARIOS[],4,FALSE),"")</f>
        <v/>
      </c>
      <c r="F449" s="8"/>
      <c r="G449" s="7"/>
      <c r="H449" s="28" t="str">
        <f>IFERROR(VLOOKUP(ACOMPANHAMENTO_06[[#This Row],[COD.S]],TABELA_PRODUÇÃO[[COD]:[SERVIÇOS]],3,FALSE),"")</f>
        <v/>
      </c>
      <c r="I449" s="28" t="str">
        <f>IFERROR(VLOOKUP(ACOMPANHAMENTO_06[[#This Row],[COD.S]],TABELA_PRODUÇÃO[[COD]:[UND.]],4,FALSE),"")</f>
        <v/>
      </c>
      <c r="J449" s="141"/>
      <c r="K449" s="58"/>
      <c r="L449" s="9"/>
      <c r="M44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4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4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49" s="140">
        <f>ACOMPANHAMENTO_06[[#This Row],[QUANT]]</f>
        <v>0</v>
      </c>
    </row>
    <row r="450" spans="2:16" x14ac:dyDescent="0.25">
      <c r="B450" s="140" t="str">
        <f>IF(ACOMPANHAMENTO_06[[#This Row],[FUNCIONARIO]]="","",COUNTA($D$8:D450))</f>
        <v/>
      </c>
      <c r="C450" s="3"/>
      <c r="D450" s="28" t="str">
        <f>IFERROR(VLOOKUP(ACOMPANHAMENTO_06[[#This Row],[MAT]],FUNCIONARIOS[],3,FALSE),"")</f>
        <v/>
      </c>
      <c r="E450" s="28" t="str">
        <f>IFERROR(VLOOKUP(ACOMPANHAMENTO_06[[#This Row],[MAT]],FUNCIONARIOS[],4,FALSE),"")</f>
        <v/>
      </c>
      <c r="F450" s="8"/>
      <c r="G450" s="7"/>
      <c r="H450" s="28" t="str">
        <f>IFERROR(VLOOKUP(ACOMPANHAMENTO_06[[#This Row],[COD.S]],TABELA_PRODUÇÃO[[COD]:[SERVIÇOS]],3,FALSE),"")</f>
        <v/>
      </c>
      <c r="I450" s="28" t="str">
        <f>IFERROR(VLOOKUP(ACOMPANHAMENTO_06[[#This Row],[COD.S]],TABELA_PRODUÇÃO[[COD]:[UND.]],4,FALSE),"")</f>
        <v/>
      </c>
      <c r="J450" s="141"/>
      <c r="K450" s="58"/>
      <c r="L450" s="9"/>
      <c r="M45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5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5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50" s="140">
        <f>ACOMPANHAMENTO_06[[#This Row],[QUANT]]</f>
        <v>0</v>
      </c>
    </row>
    <row r="451" spans="2:16" x14ac:dyDescent="0.25">
      <c r="B451" s="140" t="str">
        <f>IF(ACOMPANHAMENTO_06[[#This Row],[FUNCIONARIO]]="","",COUNTA($D$8:D451))</f>
        <v/>
      </c>
      <c r="C451" s="3"/>
      <c r="D451" s="28" t="str">
        <f>IFERROR(VLOOKUP(ACOMPANHAMENTO_06[[#This Row],[MAT]],FUNCIONARIOS[],3,FALSE),"")</f>
        <v/>
      </c>
      <c r="E451" s="28" t="str">
        <f>IFERROR(VLOOKUP(ACOMPANHAMENTO_06[[#This Row],[MAT]],FUNCIONARIOS[],4,FALSE),"")</f>
        <v/>
      </c>
      <c r="F451" s="8"/>
      <c r="G451" s="7"/>
      <c r="H451" s="28" t="str">
        <f>IFERROR(VLOOKUP(ACOMPANHAMENTO_06[[#This Row],[COD.S]],TABELA_PRODUÇÃO[[COD]:[SERVIÇOS]],3,FALSE),"")</f>
        <v/>
      </c>
      <c r="I451" s="28" t="str">
        <f>IFERROR(VLOOKUP(ACOMPANHAMENTO_06[[#This Row],[COD.S]],TABELA_PRODUÇÃO[[COD]:[UND.]],4,FALSE),"")</f>
        <v/>
      </c>
      <c r="J451" s="141"/>
      <c r="K451" s="58"/>
      <c r="L451" s="9"/>
      <c r="M45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5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5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51" s="140">
        <f>ACOMPANHAMENTO_06[[#This Row],[QUANT]]</f>
        <v>0</v>
      </c>
    </row>
    <row r="452" spans="2:16" x14ac:dyDescent="0.25">
      <c r="B452" s="140" t="str">
        <f>IF(ACOMPANHAMENTO_06[[#This Row],[FUNCIONARIO]]="","",COUNTA($D$8:D452))</f>
        <v/>
      </c>
      <c r="C452" s="3"/>
      <c r="D452" s="28" t="str">
        <f>IFERROR(VLOOKUP(ACOMPANHAMENTO_06[[#This Row],[MAT]],FUNCIONARIOS[],3,FALSE),"")</f>
        <v/>
      </c>
      <c r="E452" s="28" t="str">
        <f>IFERROR(VLOOKUP(ACOMPANHAMENTO_06[[#This Row],[MAT]],FUNCIONARIOS[],4,FALSE),"")</f>
        <v/>
      </c>
      <c r="F452" s="8"/>
      <c r="G452" s="7"/>
      <c r="H452" s="28" t="str">
        <f>IFERROR(VLOOKUP(ACOMPANHAMENTO_06[[#This Row],[COD.S]],TABELA_PRODUÇÃO[[COD]:[SERVIÇOS]],3,FALSE),"")</f>
        <v/>
      </c>
      <c r="I452" s="28" t="str">
        <f>IFERROR(VLOOKUP(ACOMPANHAMENTO_06[[#This Row],[COD.S]],TABELA_PRODUÇÃO[[COD]:[UND.]],4,FALSE),"")</f>
        <v/>
      </c>
      <c r="J452" s="141"/>
      <c r="K452" s="58"/>
      <c r="L452" s="9"/>
      <c r="M45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5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5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52" s="140">
        <f>ACOMPANHAMENTO_06[[#This Row],[QUANT]]</f>
        <v>0</v>
      </c>
    </row>
    <row r="453" spans="2:16" x14ac:dyDescent="0.25">
      <c r="B453" s="140" t="str">
        <f>IF(ACOMPANHAMENTO_06[[#This Row],[FUNCIONARIO]]="","",COUNTA($D$8:D453))</f>
        <v/>
      </c>
      <c r="C453" s="3"/>
      <c r="D453" s="28" t="str">
        <f>IFERROR(VLOOKUP(ACOMPANHAMENTO_06[[#This Row],[MAT]],FUNCIONARIOS[],3,FALSE),"")</f>
        <v/>
      </c>
      <c r="E453" s="28" t="str">
        <f>IFERROR(VLOOKUP(ACOMPANHAMENTO_06[[#This Row],[MAT]],FUNCIONARIOS[],4,FALSE),"")</f>
        <v/>
      </c>
      <c r="F453" s="8"/>
      <c r="G453" s="7"/>
      <c r="H453" s="28" t="str">
        <f>IFERROR(VLOOKUP(ACOMPANHAMENTO_06[[#This Row],[COD.S]],TABELA_PRODUÇÃO[[COD]:[SERVIÇOS]],3,FALSE),"")</f>
        <v/>
      </c>
      <c r="I453" s="28" t="str">
        <f>IFERROR(VLOOKUP(ACOMPANHAMENTO_06[[#This Row],[COD.S]],TABELA_PRODUÇÃO[[COD]:[UND.]],4,FALSE),"")</f>
        <v/>
      </c>
      <c r="J453" s="141"/>
      <c r="K453" s="58"/>
      <c r="L453" s="9"/>
      <c r="M45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5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5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53" s="140">
        <f>ACOMPANHAMENTO_06[[#This Row],[QUANT]]</f>
        <v>0</v>
      </c>
    </row>
    <row r="454" spans="2:16" x14ac:dyDescent="0.25">
      <c r="B454" s="140" t="str">
        <f>IF(ACOMPANHAMENTO_06[[#This Row],[FUNCIONARIO]]="","",COUNTA($D$8:D454))</f>
        <v/>
      </c>
      <c r="C454" s="3"/>
      <c r="D454" s="28" t="str">
        <f>IFERROR(VLOOKUP(ACOMPANHAMENTO_06[[#This Row],[MAT]],FUNCIONARIOS[],3,FALSE),"")</f>
        <v/>
      </c>
      <c r="E454" s="28" t="str">
        <f>IFERROR(VLOOKUP(ACOMPANHAMENTO_06[[#This Row],[MAT]],FUNCIONARIOS[],4,FALSE),"")</f>
        <v/>
      </c>
      <c r="F454" s="8"/>
      <c r="G454" s="7"/>
      <c r="H454" s="28" t="str">
        <f>IFERROR(VLOOKUP(ACOMPANHAMENTO_06[[#This Row],[COD.S]],TABELA_PRODUÇÃO[[COD]:[SERVIÇOS]],3,FALSE),"")</f>
        <v/>
      </c>
      <c r="I454" s="28" t="str">
        <f>IFERROR(VLOOKUP(ACOMPANHAMENTO_06[[#This Row],[COD.S]],TABELA_PRODUÇÃO[[COD]:[UND.]],4,FALSE),"")</f>
        <v/>
      </c>
      <c r="J454" s="141"/>
      <c r="K454" s="58"/>
      <c r="L454" s="9"/>
      <c r="M45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5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5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54" s="140">
        <f>ACOMPANHAMENTO_06[[#This Row],[QUANT]]</f>
        <v>0</v>
      </c>
    </row>
    <row r="455" spans="2:16" x14ac:dyDescent="0.25">
      <c r="B455" s="140" t="str">
        <f>IF(ACOMPANHAMENTO_06[[#This Row],[FUNCIONARIO]]="","",COUNTA($D$8:D455))</f>
        <v/>
      </c>
      <c r="C455" s="3"/>
      <c r="D455" s="28" t="str">
        <f>IFERROR(VLOOKUP(ACOMPANHAMENTO_06[[#This Row],[MAT]],FUNCIONARIOS[],3,FALSE),"")</f>
        <v/>
      </c>
      <c r="E455" s="28" t="str">
        <f>IFERROR(VLOOKUP(ACOMPANHAMENTO_06[[#This Row],[MAT]],FUNCIONARIOS[],4,FALSE),"")</f>
        <v/>
      </c>
      <c r="F455" s="8"/>
      <c r="G455" s="7"/>
      <c r="H455" s="28" t="str">
        <f>IFERROR(VLOOKUP(ACOMPANHAMENTO_06[[#This Row],[COD.S]],TABELA_PRODUÇÃO[[COD]:[SERVIÇOS]],3,FALSE),"")</f>
        <v/>
      </c>
      <c r="I455" s="28" t="str">
        <f>IFERROR(VLOOKUP(ACOMPANHAMENTO_06[[#This Row],[COD.S]],TABELA_PRODUÇÃO[[COD]:[UND.]],4,FALSE),"")</f>
        <v/>
      </c>
      <c r="J455" s="141"/>
      <c r="K455" s="58"/>
      <c r="L455" s="9"/>
      <c r="M45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5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5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55" s="140">
        <f>ACOMPANHAMENTO_06[[#This Row],[QUANT]]</f>
        <v>0</v>
      </c>
    </row>
    <row r="456" spans="2:16" x14ac:dyDescent="0.25">
      <c r="B456" s="140" t="str">
        <f>IF(ACOMPANHAMENTO_06[[#This Row],[FUNCIONARIO]]="","",COUNTA($D$8:D456))</f>
        <v/>
      </c>
      <c r="C456" s="3"/>
      <c r="D456" s="28" t="str">
        <f>IFERROR(VLOOKUP(ACOMPANHAMENTO_06[[#This Row],[MAT]],FUNCIONARIOS[],3,FALSE),"")</f>
        <v/>
      </c>
      <c r="E456" s="28" t="str">
        <f>IFERROR(VLOOKUP(ACOMPANHAMENTO_06[[#This Row],[MAT]],FUNCIONARIOS[],4,FALSE),"")</f>
        <v/>
      </c>
      <c r="F456" s="8"/>
      <c r="G456" s="7"/>
      <c r="H456" s="28" t="str">
        <f>IFERROR(VLOOKUP(ACOMPANHAMENTO_06[[#This Row],[COD.S]],TABELA_PRODUÇÃO[[COD]:[SERVIÇOS]],3,FALSE),"")</f>
        <v/>
      </c>
      <c r="I456" s="28" t="str">
        <f>IFERROR(VLOOKUP(ACOMPANHAMENTO_06[[#This Row],[COD.S]],TABELA_PRODUÇÃO[[COD]:[UND.]],4,FALSE),"")</f>
        <v/>
      </c>
      <c r="J456" s="141"/>
      <c r="K456" s="58"/>
      <c r="L456" s="9"/>
      <c r="M45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5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5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56" s="140">
        <f>ACOMPANHAMENTO_06[[#This Row],[QUANT]]</f>
        <v>0</v>
      </c>
    </row>
    <row r="457" spans="2:16" x14ac:dyDescent="0.25">
      <c r="B457" s="140" t="str">
        <f>IF(ACOMPANHAMENTO_06[[#This Row],[FUNCIONARIO]]="","",COUNTA($D$8:D457))</f>
        <v/>
      </c>
      <c r="C457" s="3"/>
      <c r="D457" s="28" t="str">
        <f>IFERROR(VLOOKUP(ACOMPANHAMENTO_06[[#This Row],[MAT]],FUNCIONARIOS[],3,FALSE),"")</f>
        <v/>
      </c>
      <c r="E457" s="28" t="str">
        <f>IFERROR(VLOOKUP(ACOMPANHAMENTO_06[[#This Row],[MAT]],FUNCIONARIOS[],4,FALSE),"")</f>
        <v/>
      </c>
      <c r="F457" s="8"/>
      <c r="G457" s="7"/>
      <c r="H457" s="28" t="str">
        <f>IFERROR(VLOOKUP(ACOMPANHAMENTO_06[[#This Row],[COD.S]],TABELA_PRODUÇÃO[[COD]:[SERVIÇOS]],3,FALSE),"")</f>
        <v/>
      </c>
      <c r="I457" s="28" t="str">
        <f>IFERROR(VLOOKUP(ACOMPANHAMENTO_06[[#This Row],[COD.S]],TABELA_PRODUÇÃO[[COD]:[UND.]],4,FALSE),"")</f>
        <v/>
      </c>
      <c r="J457" s="141"/>
      <c r="K457" s="58"/>
      <c r="L457" s="9"/>
      <c r="M45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5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5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57" s="140">
        <f>ACOMPANHAMENTO_06[[#This Row],[QUANT]]</f>
        <v>0</v>
      </c>
    </row>
    <row r="458" spans="2:16" x14ac:dyDescent="0.25">
      <c r="B458" s="140" t="str">
        <f>IF(ACOMPANHAMENTO_06[[#This Row],[FUNCIONARIO]]="","",COUNTA($D$8:D458))</f>
        <v/>
      </c>
      <c r="C458" s="3"/>
      <c r="D458" s="28" t="str">
        <f>IFERROR(VLOOKUP(ACOMPANHAMENTO_06[[#This Row],[MAT]],FUNCIONARIOS[],3,FALSE),"")</f>
        <v/>
      </c>
      <c r="E458" s="28" t="str">
        <f>IFERROR(VLOOKUP(ACOMPANHAMENTO_06[[#This Row],[MAT]],FUNCIONARIOS[],4,FALSE),"")</f>
        <v/>
      </c>
      <c r="F458" s="8"/>
      <c r="G458" s="7"/>
      <c r="H458" s="28" t="str">
        <f>IFERROR(VLOOKUP(ACOMPANHAMENTO_06[[#This Row],[COD.S]],TABELA_PRODUÇÃO[[COD]:[SERVIÇOS]],3,FALSE),"")</f>
        <v/>
      </c>
      <c r="I458" s="28" t="str">
        <f>IFERROR(VLOOKUP(ACOMPANHAMENTO_06[[#This Row],[COD.S]],TABELA_PRODUÇÃO[[COD]:[UND.]],4,FALSE),"")</f>
        <v/>
      </c>
      <c r="J458" s="141"/>
      <c r="K458" s="58"/>
      <c r="L458" s="9"/>
      <c r="M45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5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5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58" s="140">
        <f>ACOMPANHAMENTO_06[[#This Row],[QUANT]]</f>
        <v>0</v>
      </c>
    </row>
    <row r="459" spans="2:16" x14ac:dyDescent="0.25">
      <c r="B459" s="140" t="str">
        <f>IF(ACOMPANHAMENTO_06[[#This Row],[FUNCIONARIO]]="","",COUNTA($D$8:D459))</f>
        <v/>
      </c>
      <c r="C459" s="3"/>
      <c r="D459" s="28" t="str">
        <f>IFERROR(VLOOKUP(ACOMPANHAMENTO_06[[#This Row],[MAT]],FUNCIONARIOS[],3,FALSE),"")</f>
        <v/>
      </c>
      <c r="E459" s="28" t="str">
        <f>IFERROR(VLOOKUP(ACOMPANHAMENTO_06[[#This Row],[MAT]],FUNCIONARIOS[],4,FALSE),"")</f>
        <v/>
      </c>
      <c r="F459" s="8"/>
      <c r="G459" s="7"/>
      <c r="H459" s="28" t="str">
        <f>IFERROR(VLOOKUP(ACOMPANHAMENTO_06[[#This Row],[COD.S]],TABELA_PRODUÇÃO[[COD]:[SERVIÇOS]],3,FALSE),"")</f>
        <v/>
      </c>
      <c r="I459" s="28" t="str">
        <f>IFERROR(VLOOKUP(ACOMPANHAMENTO_06[[#This Row],[COD.S]],TABELA_PRODUÇÃO[[COD]:[UND.]],4,FALSE),"")</f>
        <v/>
      </c>
      <c r="J459" s="141"/>
      <c r="K459" s="58"/>
      <c r="L459" s="9"/>
      <c r="M45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5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5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59" s="140">
        <f>ACOMPANHAMENTO_06[[#This Row],[QUANT]]</f>
        <v>0</v>
      </c>
    </row>
    <row r="460" spans="2:16" x14ac:dyDescent="0.25">
      <c r="B460" s="140" t="str">
        <f>IF(ACOMPANHAMENTO_06[[#This Row],[FUNCIONARIO]]="","",COUNTA($D$8:D460))</f>
        <v/>
      </c>
      <c r="C460" s="3"/>
      <c r="D460" s="28" t="str">
        <f>IFERROR(VLOOKUP(ACOMPANHAMENTO_06[[#This Row],[MAT]],FUNCIONARIOS[],3,FALSE),"")</f>
        <v/>
      </c>
      <c r="E460" s="28" t="str">
        <f>IFERROR(VLOOKUP(ACOMPANHAMENTO_06[[#This Row],[MAT]],FUNCIONARIOS[],4,FALSE),"")</f>
        <v/>
      </c>
      <c r="F460" s="8"/>
      <c r="G460" s="7"/>
      <c r="H460" s="28" t="str">
        <f>IFERROR(VLOOKUP(ACOMPANHAMENTO_06[[#This Row],[COD.S]],TABELA_PRODUÇÃO[[COD]:[SERVIÇOS]],3,FALSE),"")</f>
        <v/>
      </c>
      <c r="I460" s="28" t="str">
        <f>IFERROR(VLOOKUP(ACOMPANHAMENTO_06[[#This Row],[COD.S]],TABELA_PRODUÇÃO[[COD]:[UND.]],4,FALSE),"")</f>
        <v/>
      </c>
      <c r="J460" s="141"/>
      <c r="K460" s="58"/>
      <c r="L460" s="9"/>
      <c r="M46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6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6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60" s="140">
        <f>ACOMPANHAMENTO_06[[#This Row],[QUANT]]</f>
        <v>0</v>
      </c>
    </row>
    <row r="461" spans="2:16" x14ac:dyDescent="0.25">
      <c r="B461" s="140" t="str">
        <f>IF(ACOMPANHAMENTO_06[[#This Row],[FUNCIONARIO]]="","",COUNTA($D$8:D461))</f>
        <v/>
      </c>
      <c r="C461" s="3"/>
      <c r="D461" s="28" t="str">
        <f>IFERROR(VLOOKUP(ACOMPANHAMENTO_06[[#This Row],[MAT]],FUNCIONARIOS[],3,FALSE),"")</f>
        <v/>
      </c>
      <c r="E461" s="28" t="str">
        <f>IFERROR(VLOOKUP(ACOMPANHAMENTO_06[[#This Row],[MAT]],FUNCIONARIOS[],4,FALSE),"")</f>
        <v/>
      </c>
      <c r="F461" s="8"/>
      <c r="G461" s="7"/>
      <c r="H461" s="28" t="str">
        <f>IFERROR(VLOOKUP(ACOMPANHAMENTO_06[[#This Row],[COD.S]],TABELA_PRODUÇÃO[[COD]:[SERVIÇOS]],3,FALSE),"")</f>
        <v/>
      </c>
      <c r="I461" s="28" t="str">
        <f>IFERROR(VLOOKUP(ACOMPANHAMENTO_06[[#This Row],[COD.S]],TABELA_PRODUÇÃO[[COD]:[UND.]],4,FALSE),"")</f>
        <v/>
      </c>
      <c r="J461" s="141"/>
      <c r="K461" s="58"/>
      <c r="L461" s="9"/>
      <c r="M46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6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6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61" s="140">
        <f>ACOMPANHAMENTO_06[[#This Row],[QUANT]]</f>
        <v>0</v>
      </c>
    </row>
    <row r="462" spans="2:16" x14ac:dyDescent="0.25">
      <c r="B462" s="140" t="str">
        <f>IF(ACOMPANHAMENTO_06[[#This Row],[FUNCIONARIO]]="","",COUNTA($D$8:D462))</f>
        <v/>
      </c>
      <c r="C462" s="3"/>
      <c r="D462" s="28" t="str">
        <f>IFERROR(VLOOKUP(ACOMPANHAMENTO_06[[#This Row],[MAT]],FUNCIONARIOS[],3,FALSE),"")</f>
        <v/>
      </c>
      <c r="E462" s="28" t="str">
        <f>IFERROR(VLOOKUP(ACOMPANHAMENTO_06[[#This Row],[MAT]],FUNCIONARIOS[],4,FALSE),"")</f>
        <v/>
      </c>
      <c r="F462" s="8"/>
      <c r="G462" s="7"/>
      <c r="H462" s="28" t="str">
        <f>IFERROR(VLOOKUP(ACOMPANHAMENTO_06[[#This Row],[COD.S]],TABELA_PRODUÇÃO[[COD]:[SERVIÇOS]],3,FALSE),"")</f>
        <v/>
      </c>
      <c r="I462" s="28" t="str">
        <f>IFERROR(VLOOKUP(ACOMPANHAMENTO_06[[#This Row],[COD.S]],TABELA_PRODUÇÃO[[COD]:[UND.]],4,FALSE),"")</f>
        <v/>
      </c>
      <c r="J462" s="141"/>
      <c r="K462" s="58"/>
      <c r="L462" s="9"/>
      <c r="M46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6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6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62" s="140">
        <f>ACOMPANHAMENTO_06[[#This Row],[QUANT]]</f>
        <v>0</v>
      </c>
    </row>
    <row r="463" spans="2:16" x14ac:dyDescent="0.25">
      <c r="B463" s="140" t="str">
        <f>IF(ACOMPANHAMENTO_06[[#This Row],[FUNCIONARIO]]="","",COUNTA($D$8:D463))</f>
        <v/>
      </c>
      <c r="C463" s="3"/>
      <c r="D463" s="28" t="str">
        <f>IFERROR(VLOOKUP(ACOMPANHAMENTO_06[[#This Row],[MAT]],FUNCIONARIOS[],3,FALSE),"")</f>
        <v/>
      </c>
      <c r="E463" s="28" t="str">
        <f>IFERROR(VLOOKUP(ACOMPANHAMENTO_06[[#This Row],[MAT]],FUNCIONARIOS[],4,FALSE),"")</f>
        <v/>
      </c>
      <c r="F463" s="8"/>
      <c r="G463" s="7"/>
      <c r="H463" s="28" t="str">
        <f>IFERROR(VLOOKUP(ACOMPANHAMENTO_06[[#This Row],[COD.S]],TABELA_PRODUÇÃO[[COD]:[SERVIÇOS]],3,FALSE),"")</f>
        <v/>
      </c>
      <c r="I463" s="28" t="str">
        <f>IFERROR(VLOOKUP(ACOMPANHAMENTO_06[[#This Row],[COD.S]],TABELA_PRODUÇÃO[[COD]:[UND.]],4,FALSE),"")</f>
        <v/>
      </c>
      <c r="J463" s="141"/>
      <c r="K463" s="58"/>
      <c r="L463" s="9"/>
      <c r="M46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6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6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63" s="140">
        <f>ACOMPANHAMENTO_06[[#This Row],[QUANT]]</f>
        <v>0</v>
      </c>
    </row>
    <row r="464" spans="2:16" x14ac:dyDescent="0.25">
      <c r="B464" s="140" t="str">
        <f>IF(ACOMPANHAMENTO_06[[#This Row],[FUNCIONARIO]]="","",COUNTA($D$8:D464))</f>
        <v/>
      </c>
      <c r="C464" s="3"/>
      <c r="D464" s="28" t="str">
        <f>IFERROR(VLOOKUP(ACOMPANHAMENTO_06[[#This Row],[MAT]],FUNCIONARIOS[],3,FALSE),"")</f>
        <v/>
      </c>
      <c r="E464" s="28" t="str">
        <f>IFERROR(VLOOKUP(ACOMPANHAMENTO_06[[#This Row],[MAT]],FUNCIONARIOS[],4,FALSE),"")</f>
        <v/>
      </c>
      <c r="F464" s="8"/>
      <c r="G464" s="7"/>
      <c r="H464" s="28" t="str">
        <f>IFERROR(VLOOKUP(ACOMPANHAMENTO_06[[#This Row],[COD.S]],TABELA_PRODUÇÃO[[COD]:[SERVIÇOS]],3,FALSE),"")</f>
        <v/>
      </c>
      <c r="I464" s="28" t="str">
        <f>IFERROR(VLOOKUP(ACOMPANHAMENTO_06[[#This Row],[COD.S]],TABELA_PRODUÇÃO[[COD]:[UND.]],4,FALSE),"")</f>
        <v/>
      </c>
      <c r="J464" s="141"/>
      <c r="K464" s="58"/>
      <c r="L464" s="9"/>
      <c r="M46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6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6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64" s="140">
        <f>ACOMPANHAMENTO_06[[#This Row],[QUANT]]</f>
        <v>0</v>
      </c>
    </row>
    <row r="465" spans="2:16" x14ac:dyDescent="0.25">
      <c r="B465" s="140" t="str">
        <f>IF(ACOMPANHAMENTO_06[[#This Row],[FUNCIONARIO]]="","",COUNTA($D$8:D465))</f>
        <v/>
      </c>
      <c r="C465" s="3"/>
      <c r="D465" s="28" t="str">
        <f>IFERROR(VLOOKUP(ACOMPANHAMENTO_06[[#This Row],[MAT]],FUNCIONARIOS[],3,FALSE),"")</f>
        <v/>
      </c>
      <c r="E465" s="28" t="str">
        <f>IFERROR(VLOOKUP(ACOMPANHAMENTO_06[[#This Row],[MAT]],FUNCIONARIOS[],4,FALSE),"")</f>
        <v/>
      </c>
      <c r="F465" s="8"/>
      <c r="G465" s="7"/>
      <c r="H465" s="28" t="str">
        <f>IFERROR(VLOOKUP(ACOMPANHAMENTO_06[[#This Row],[COD.S]],TABELA_PRODUÇÃO[[COD]:[SERVIÇOS]],3,FALSE),"")</f>
        <v/>
      </c>
      <c r="I465" s="28" t="str">
        <f>IFERROR(VLOOKUP(ACOMPANHAMENTO_06[[#This Row],[COD.S]],TABELA_PRODUÇÃO[[COD]:[UND.]],4,FALSE),"")</f>
        <v/>
      </c>
      <c r="J465" s="141"/>
      <c r="K465" s="58"/>
      <c r="L465" s="9"/>
      <c r="M46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6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6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65" s="140">
        <f>ACOMPANHAMENTO_06[[#This Row],[QUANT]]</f>
        <v>0</v>
      </c>
    </row>
    <row r="466" spans="2:16" x14ac:dyDescent="0.25">
      <c r="B466" s="140" t="str">
        <f>IF(ACOMPANHAMENTO_06[[#This Row],[FUNCIONARIO]]="","",COUNTA($D$8:D466))</f>
        <v/>
      </c>
      <c r="C466" s="3"/>
      <c r="D466" s="28" t="str">
        <f>IFERROR(VLOOKUP(ACOMPANHAMENTO_06[[#This Row],[MAT]],FUNCIONARIOS[],3,FALSE),"")</f>
        <v/>
      </c>
      <c r="E466" s="28" t="str">
        <f>IFERROR(VLOOKUP(ACOMPANHAMENTO_06[[#This Row],[MAT]],FUNCIONARIOS[],4,FALSE),"")</f>
        <v/>
      </c>
      <c r="F466" s="8"/>
      <c r="G466" s="7"/>
      <c r="H466" s="28" t="str">
        <f>IFERROR(VLOOKUP(ACOMPANHAMENTO_06[[#This Row],[COD.S]],TABELA_PRODUÇÃO[[COD]:[SERVIÇOS]],3,FALSE),"")</f>
        <v/>
      </c>
      <c r="I466" s="28" t="str">
        <f>IFERROR(VLOOKUP(ACOMPANHAMENTO_06[[#This Row],[COD.S]],TABELA_PRODUÇÃO[[COD]:[UND.]],4,FALSE),"")</f>
        <v/>
      </c>
      <c r="J466" s="141"/>
      <c r="K466" s="58"/>
      <c r="L466" s="9"/>
      <c r="M46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6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6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66" s="140">
        <f>ACOMPANHAMENTO_06[[#This Row],[QUANT]]</f>
        <v>0</v>
      </c>
    </row>
    <row r="467" spans="2:16" x14ac:dyDescent="0.25">
      <c r="B467" s="140" t="str">
        <f>IF(ACOMPANHAMENTO_06[[#This Row],[FUNCIONARIO]]="","",COUNTA($D$8:D467))</f>
        <v/>
      </c>
      <c r="C467" s="3"/>
      <c r="D467" s="28" t="str">
        <f>IFERROR(VLOOKUP(ACOMPANHAMENTO_06[[#This Row],[MAT]],FUNCIONARIOS[],3,FALSE),"")</f>
        <v/>
      </c>
      <c r="E467" s="28" t="str">
        <f>IFERROR(VLOOKUP(ACOMPANHAMENTO_06[[#This Row],[MAT]],FUNCIONARIOS[],4,FALSE),"")</f>
        <v/>
      </c>
      <c r="F467" s="8"/>
      <c r="G467" s="7"/>
      <c r="H467" s="28" t="str">
        <f>IFERROR(VLOOKUP(ACOMPANHAMENTO_06[[#This Row],[COD.S]],TABELA_PRODUÇÃO[[COD]:[SERVIÇOS]],3,FALSE),"")</f>
        <v/>
      </c>
      <c r="I467" s="28" t="str">
        <f>IFERROR(VLOOKUP(ACOMPANHAMENTO_06[[#This Row],[COD.S]],TABELA_PRODUÇÃO[[COD]:[UND.]],4,FALSE),"")</f>
        <v/>
      </c>
      <c r="J467" s="141"/>
      <c r="K467" s="58"/>
      <c r="L467" s="9"/>
      <c r="M46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6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6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67" s="140">
        <f>ACOMPANHAMENTO_06[[#This Row],[QUANT]]</f>
        <v>0</v>
      </c>
    </row>
    <row r="468" spans="2:16" x14ac:dyDescent="0.25">
      <c r="B468" s="140" t="str">
        <f>IF(ACOMPANHAMENTO_06[[#This Row],[FUNCIONARIO]]="","",COUNTA($D$8:D468))</f>
        <v/>
      </c>
      <c r="C468" s="3"/>
      <c r="D468" s="28" t="str">
        <f>IFERROR(VLOOKUP(ACOMPANHAMENTO_06[[#This Row],[MAT]],FUNCIONARIOS[],3,FALSE),"")</f>
        <v/>
      </c>
      <c r="E468" s="28" t="str">
        <f>IFERROR(VLOOKUP(ACOMPANHAMENTO_06[[#This Row],[MAT]],FUNCIONARIOS[],4,FALSE),"")</f>
        <v/>
      </c>
      <c r="F468" s="8"/>
      <c r="G468" s="7"/>
      <c r="H468" s="28" t="str">
        <f>IFERROR(VLOOKUP(ACOMPANHAMENTO_06[[#This Row],[COD.S]],TABELA_PRODUÇÃO[[COD]:[SERVIÇOS]],3,FALSE),"")</f>
        <v/>
      </c>
      <c r="I468" s="28" t="str">
        <f>IFERROR(VLOOKUP(ACOMPANHAMENTO_06[[#This Row],[COD.S]],TABELA_PRODUÇÃO[[COD]:[UND.]],4,FALSE),"")</f>
        <v/>
      </c>
      <c r="J468" s="141"/>
      <c r="K468" s="58"/>
      <c r="L468" s="9"/>
      <c r="M46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6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6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68" s="140">
        <f>ACOMPANHAMENTO_06[[#This Row],[QUANT]]</f>
        <v>0</v>
      </c>
    </row>
    <row r="469" spans="2:16" x14ac:dyDescent="0.25">
      <c r="B469" s="140" t="str">
        <f>IF(ACOMPANHAMENTO_06[[#This Row],[FUNCIONARIO]]="","",COUNTA($D$8:D469))</f>
        <v/>
      </c>
      <c r="C469" s="3"/>
      <c r="D469" s="28" t="str">
        <f>IFERROR(VLOOKUP(ACOMPANHAMENTO_06[[#This Row],[MAT]],FUNCIONARIOS[],3,FALSE),"")</f>
        <v/>
      </c>
      <c r="E469" s="28" t="str">
        <f>IFERROR(VLOOKUP(ACOMPANHAMENTO_06[[#This Row],[MAT]],FUNCIONARIOS[],4,FALSE),"")</f>
        <v/>
      </c>
      <c r="F469" s="8"/>
      <c r="G469" s="7"/>
      <c r="H469" s="28" t="str">
        <f>IFERROR(VLOOKUP(ACOMPANHAMENTO_06[[#This Row],[COD.S]],TABELA_PRODUÇÃO[[COD]:[SERVIÇOS]],3,FALSE),"")</f>
        <v/>
      </c>
      <c r="I469" s="28" t="str">
        <f>IFERROR(VLOOKUP(ACOMPANHAMENTO_06[[#This Row],[COD.S]],TABELA_PRODUÇÃO[[COD]:[UND.]],4,FALSE),"")</f>
        <v/>
      </c>
      <c r="J469" s="141"/>
      <c r="K469" s="58"/>
      <c r="L469" s="9"/>
      <c r="M46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6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6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69" s="140">
        <f>ACOMPANHAMENTO_06[[#This Row],[QUANT]]</f>
        <v>0</v>
      </c>
    </row>
    <row r="470" spans="2:16" x14ac:dyDescent="0.25">
      <c r="B470" s="140" t="str">
        <f>IF(ACOMPANHAMENTO_06[[#This Row],[FUNCIONARIO]]="","",COUNTA($D$8:D470))</f>
        <v/>
      </c>
      <c r="C470" s="3"/>
      <c r="D470" s="28" t="str">
        <f>IFERROR(VLOOKUP(ACOMPANHAMENTO_06[[#This Row],[MAT]],FUNCIONARIOS[],3,FALSE),"")</f>
        <v/>
      </c>
      <c r="E470" s="28" t="str">
        <f>IFERROR(VLOOKUP(ACOMPANHAMENTO_06[[#This Row],[MAT]],FUNCIONARIOS[],4,FALSE),"")</f>
        <v/>
      </c>
      <c r="F470" s="8"/>
      <c r="G470" s="7"/>
      <c r="H470" s="28" t="str">
        <f>IFERROR(VLOOKUP(ACOMPANHAMENTO_06[[#This Row],[COD.S]],TABELA_PRODUÇÃO[[COD]:[SERVIÇOS]],3,FALSE),"")</f>
        <v/>
      </c>
      <c r="I470" s="28" t="str">
        <f>IFERROR(VLOOKUP(ACOMPANHAMENTO_06[[#This Row],[COD.S]],TABELA_PRODUÇÃO[[COD]:[UND.]],4,FALSE),"")</f>
        <v/>
      </c>
      <c r="J470" s="141"/>
      <c r="K470" s="58"/>
      <c r="L470" s="9"/>
      <c r="M47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7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7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70" s="140">
        <f>ACOMPANHAMENTO_06[[#This Row],[QUANT]]</f>
        <v>0</v>
      </c>
    </row>
    <row r="471" spans="2:16" x14ac:dyDescent="0.25">
      <c r="B471" s="140" t="str">
        <f>IF(ACOMPANHAMENTO_06[[#This Row],[FUNCIONARIO]]="","",COUNTA($D$8:D471))</f>
        <v/>
      </c>
      <c r="C471" s="3"/>
      <c r="D471" s="28" t="str">
        <f>IFERROR(VLOOKUP(ACOMPANHAMENTO_06[[#This Row],[MAT]],FUNCIONARIOS[],3,FALSE),"")</f>
        <v/>
      </c>
      <c r="E471" s="28" t="str">
        <f>IFERROR(VLOOKUP(ACOMPANHAMENTO_06[[#This Row],[MAT]],FUNCIONARIOS[],4,FALSE),"")</f>
        <v/>
      </c>
      <c r="F471" s="8"/>
      <c r="G471" s="7"/>
      <c r="H471" s="28" t="str">
        <f>IFERROR(VLOOKUP(ACOMPANHAMENTO_06[[#This Row],[COD.S]],TABELA_PRODUÇÃO[[COD]:[SERVIÇOS]],3,FALSE),"")</f>
        <v/>
      </c>
      <c r="I471" s="28" t="str">
        <f>IFERROR(VLOOKUP(ACOMPANHAMENTO_06[[#This Row],[COD.S]],TABELA_PRODUÇÃO[[COD]:[UND.]],4,FALSE),"")</f>
        <v/>
      </c>
      <c r="J471" s="141"/>
      <c r="K471" s="58"/>
      <c r="L471" s="9"/>
      <c r="M47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7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7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71" s="140">
        <f>ACOMPANHAMENTO_06[[#This Row],[QUANT]]</f>
        <v>0</v>
      </c>
    </row>
    <row r="472" spans="2:16" x14ac:dyDescent="0.25">
      <c r="B472" s="140" t="str">
        <f>IF(ACOMPANHAMENTO_06[[#This Row],[FUNCIONARIO]]="","",COUNTA($D$8:D472))</f>
        <v/>
      </c>
      <c r="C472" s="3"/>
      <c r="D472" s="28" t="str">
        <f>IFERROR(VLOOKUP(ACOMPANHAMENTO_06[[#This Row],[MAT]],FUNCIONARIOS[],3,FALSE),"")</f>
        <v/>
      </c>
      <c r="E472" s="28" t="str">
        <f>IFERROR(VLOOKUP(ACOMPANHAMENTO_06[[#This Row],[MAT]],FUNCIONARIOS[],4,FALSE),"")</f>
        <v/>
      </c>
      <c r="F472" s="8"/>
      <c r="G472" s="7"/>
      <c r="H472" s="28" t="str">
        <f>IFERROR(VLOOKUP(ACOMPANHAMENTO_06[[#This Row],[COD.S]],TABELA_PRODUÇÃO[[COD]:[SERVIÇOS]],3,FALSE),"")</f>
        <v/>
      </c>
      <c r="I472" s="28" t="str">
        <f>IFERROR(VLOOKUP(ACOMPANHAMENTO_06[[#This Row],[COD.S]],TABELA_PRODUÇÃO[[COD]:[UND.]],4,FALSE),"")</f>
        <v/>
      </c>
      <c r="J472" s="141"/>
      <c r="K472" s="58"/>
      <c r="L472" s="9"/>
      <c r="M47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7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7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72" s="140">
        <f>ACOMPANHAMENTO_06[[#This Row],[QUANT]]</f>
        <v>0</v>
      </c>
    </row>
    <row r="473" spans="2:16" x14ac:dyDescent="0.25">
      <c r="B473" s="140" t="str">
        <f>IF(ACOMPANHAMENTO_06[[#This Row],[FUNCIONARIO]]="","",COUNTA($D$8:D473))</f>
        <v/>
      </c>
      <c r="C473" s="3"/>
      <c r="D473" s="28" t="str">
        <f>IFERROR(VLOOKUP(ACOMPANHAMENTO_06[[#This Row],[MAT]],FUNCIONARIOS[],3,FALSE),"")</f>
        <v/>
      </c>
      <c r="E473" s="28" t="str">
        <f>IFERROR(VLOOKUP(ACOMPANHAMENTO_06[[#This Row],[MAT]],FUNCIONARIOS[],4,FALSE),"")</f>
        <v/>
      </c>
      <c r="F473" s="8"/>
      <c r="G473" s="7"/>
      <c r="H473" s="28" t="str">
        <f>IFERROR(VLOOKUP(ACOMPANHAMENTO_06[[#This Row],[COD.S]],TABELA_PRODUÇÃO[[COD]:[SERVIÇOS]],3,FALSE),"")</f>
        <v/>
      </c>
      <c r="I473" s="28" t="str">
        <f>IFERROR(VLOOKUP(ACOMPANHAMENTO_06[[#This Row],[COD.S]],TABELA_PRODUÇÃO[[COD]:[UND.]],4,FALSE),"")</f>
        <v/>
      </c>
      <c r="J473" s="141"/>
      <c r="K473" s="58"/>
      <c r="L473" s="9"/>
      <c r="M47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7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7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73" s="140">
        <f>ACOMPANHAMENTO_06[[#This Row],[QUANT]]</f>
        <v>0</v>
      </c>
    </row>
    <row r="474" spans="2:16" x14ac:dyDescent="0.25">
      <c r="B474" s="140" t="str">
        <f>IF(ACOMPANHAMENTO_06[[#This Row],[FUNCIONARIO]]="","",COUNTA($D$8:D474))</f>
        <v/>
      </c>
      <c r="C474" s="3"/>
      <c r="D474" s="28" t="str">
        <f>IFERROR(VLOOKUP(ACOMPANHAMENTO_06[[#This Row],[MAT]],FUNCIONARIOS[],3,FALSE),"")</f>
        <v/>
      </c>
      <c r="E474" s="28" t="str">
        <f>IFERROR(VLOOKUP(ACOMPANHAMENTO_06[[#This Row],[MAT]],FUNCIONARIOS[],4,FALSE),"")</f>
        <v/>
      </c>
      <c r="F474" s="8"/>
      <c r="G474" s="7"/>
      <c r="H474" s="28" t="str">
        <f>IFERROR(VLOOKUP(ACOMPANHAMENTO_06[[#This Row],[COD.S]],TABELA_PRODUÇÃO[[COD]:[SERVIÇOS]],3,FALSE),"")</f>
        <v/>
      </c>
      <c r="I474" s="28" t="str">
        <f>IFERROR(VLOOKUP(ACOMPANHAMENTO_06[[#This Row],[COD.S]],TABELA_PRODUÇÃO[[COD]:[UND.]],4,FALSE),"")</f>
        <v/>
      </c>
      <c r="J474" s="141"/>
      <c r="K474" s="58"/>
      <c r="L474" s="9"/>
      <c r="M47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7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7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74" s="140">
        <f>ACOMPANHAMENTO_06[[#This Row],[QUANT]]</f>
        <v>0</v>
      </c>
    </row>
    <row r="475" spans="2:16" x14ac:dyDescent="0.25">
      <c r="B475" s="140" t="str">
        <f>IF(ACOMPANHAMENTO_06[[#This Row],[FUNCIONARIO]]="","",COUNTA($D$8:D475))</f>
        <v/>
      </c>
      <c r="C475" s="3"/>
      <c r="D475" s="28" t="str">
        <f>IFERROR(VLOOKUP(ACOMPANHAMENTO_06[[#This Row],[MAT]],FUNCIONARIOS[],3,FALSE),"")</f>
        <v/>
      </c>
      <c r="E475" s="28" t="str">
        <f>IFERROR(VLOOKUP(ACOMPANHAMENTO_06[[#This Row],[MAT]],FUNCIONARIOS[],4,FALSE),"")</f>
        <v/>
      </c>
      <c r="F475" s="8"/>
      <c r="G475" s="7"/>
      <c r="H475" s="28" t="str">
        <f>IFERROR(VLOOKUP(ACOMPANHAMENTO_06[[#This Row],[COD.S]],TABELA_PRODUÇÃO[[COD]:[SERVIÇOS]],3,FALSE),"")</f>
        <v/>
      </c>
      <c r="I475" s="28" t="str">
        <f>IFERROR(VLOOKUP(ACOMPANHAMENTO_06[[#This Row],[COD.S]],TABELA_PRODUÇÃO[[COD]:[UND.]],4,FALSE),"")</f>
        <v/>
      </c>
      <c r="J475" s="141"/>
      <c r="K475" s="58"/>
      <c r="L475" s="9"/>
      <c r="M47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7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7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75" s="140">
        <f>ACOMPANHAMENTO_06[[#This Row],[QUANT]]</f>
        <v>0</v>
      </c>
    </row>
    <row r="476" spans="2:16" x14ac:dyDescent="0.25">
      <c r="B476" s="140" t="str">
        <f>IF(ACOMPANHAMENTO_06[[#This Row],[FUNCIONARIO]]="","",COUNTA($D$8:D476))</f>
        <v/>
      </c>
      <c r="C476" s="3"/>
      <c r="D476" s="28" t="str">
        <f>IFERROR(VLOOKUP(ACOMPANHAMENTO_06[[#This Row],[MAT]],FUNCIONARIOS[],3,FALSE),"")</f>
        <v/>
      </c>
      <c r="E476" s="28" t="str">
        <f>IFERROR(VLOOKUP(ACOMPANHAMENTO_06[[#This Row],[MAT]],FUNCIONARIOS[],4,FALSE),"")</f>
        <v/>
      </c>
      <c r="F476" s="8"/>
      <c r="G476" s="7"/>
      <c r="H476" s="28" t="str">
        <f>IFERROR(VLOOKUP(ACOMPANHAMENTO_06[[#This Row],[COD.S]],TABELA_PRODUÇÃO[[COD]:[SERVIÇOS]],3,FALSE),"")</f>
        <v/>
      </c>
      <c r="I476" s="28" t="str">
        <f>IFERROR(VLOOKUP(ACOMPANHAMENTO_06[[#This Row],[COD.S]],TABELA_PRODUÇÃO[[COD]:[UND.]],4,FALSE),"")</f>
        <v/>
      </c>
      <c r="J476" s="141"/>
      <c r="K476" s="58"/>
      <c r="L476" s="9"/>
      <c r="M47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7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7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76" s="140">
        <f>ACOMPANHAMENTO_06[[#This Row],[QUANT]]</f>
        <v>0</v>
      </c>
    </row>
    <row r="477" spans="2:16" x14ac:dyDescent="0.25">
      <c r="B477" s="140" t="str">
        <f>IF(ACOMPANHAMENTO_06[[#This Row],[FUNCIONARIO]]="","",COUNTA($D$8:D477))</f>
        <v/>
      </c>
      <c r="C477" s="3"/>
      <c r="D477" s="28" t="str">
        <f>IFERROR(VLOOKUP(ACOMPANHAMENTO_06[[#This Row],[MAT]],FUNCIONARIOS[],3,FALSE),"")</f>
        <v/>
      </c>
      <c r="E477" s="28" t="str">
        <f>IFERROR(VLOOKUP(ACOMPANHAMENTO_06[[#This Row],[MAT]],FUNCIONARIOS[],4,FALSE),"")</f>
        <v/>
      </c>
      <c r="F477" s="8"/>
      <c r="G477" s="7"/>
      <c r="H477" s="28" t="str">
        <f>IFERROR(VLOOKUP(ACOMPANHAMENTO_06[[#This Row],[COD.S]],TABELA_PRODUÇÃO[[COD]:[SERVIÇOS]],3,FALSE),"")</f>
        <v/>
      </c>
      <c r="I477" s="28" t="str">
        <f>IFERROR(VLOOKUP(ACOMPANHAMENTO_06[[#This Row],[COD.S]],TABELA_PRODUÇÃO[[COD]:[UND.]],4,FALSE),"")</f>
        <v/>
      </c>
      <c r="J477" s="141"/>
      <c r="K477" s="58"/>
      <c r="L477" s="9"/>
      <c r="M47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7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7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77" s="140">
        <f>ACOMPANHAMENTO_06[[#This Row],[QUANT]]</f>
        <v>0</v>
      </c>
    </row>
    <row r="478" spans="2:16" x14ac:dyDescent="0.25">
      <c r="B478" s="140" t="str">
        <f>IF(ACOMPANHAMENTO_06[[#This Row],[FUNCIONARIO]]="","",COUNTA($D$8:D478))</f>
        <v/>
      </c>
      <c r="C478" s="3"/>
      <c r="D478" s="28" t="str">
        <f>IFERROR(VLOOKUP(ACOMPANHAMENTO_06[[#This Row],[MAT]],FUNCIONARIOS[],3,FALSE),"")</f>
        <v/>
      </c>
      <c r="E478" s="28" t="str">
        <f>IFERROR(VLOOKUP(ACOMPANHAMENTO_06[[#This Row],[MAT]],FUNCIONARIOS[],4,FALSE),"")</f>
        <v/>
      </c>
      <c r="F478" s="8"/>
      <c r="G478" s="7"/>
      <c r="H478" s="28" t="str">
        <f>IFERROR(VLOOKUP(ACOMPANHAMENTO_06[[#This Row],[COD.S]],TABELA_PRODUÇÃO[[COD]:[SERVIÇOS]],3,FALSE),"")</f>
        <v/>
      </c>
      <c r="I478" s="28" t="str">
        <f>IFERROR(VLOOKUP(ACOMPANHAMENTO_06[[#This Row],[COD.S]],TABELA_PRODUÇÃO[[COD]:[UND.]],4,FALSE),"")</f>
        <v/>
      </c>
      <c r="J478" s="141"/>
      <c r="K478" s="58"/>
      <c r="L478" s="9"/>
      <c r="M47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7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7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78" s="140">
        <f>ACOMPANHAMENTO_06[[#This Row],[QUANT]]</f>
        <v>0</v>
      </c>
    </row>
    <row r="479" spans="2:16" x14ac:dyDescent="0.25">
      <c r="B479" s="140" t="str">
        <f>IF(ACOMPANHAMENTO_06[[#This Row],[FUNCIONARIO]]="","",COUNTA($D$8:D479))</f>
        <v/>
      </c>
      <c r="C479" s="3"/>
      <c r="D479" s="28" t="str">
        <f>IFERROR(VLOOKUP(ACOMPANHAMENTO_06[[#This Row],[MAT]],FUNCIONARIOS[],3,FALSE),"")</f>
        <v/>
      </c>
      <c r="E479" s="28" t="str">
        <f>IFERROR(VLOOKUP(ACOMPANHAMENTO_06[[#This Row],[MAT]],FUNCIONARIOS[],4,FALSE),"")</f>
        <v/>
      </c>
      <c r="F479" s="8"/>
      <c r="G479" s="7"/>
      <c r="H479" s="28" t="str">
        <f>IFERROR(VLOOKUP(ACOMPANHAMENTO_06[[#This Row],[COD.S]],TABELA_PRODUÇÃO[[COD]:[SERVIÇOS]],3,FALSE),"")</f>
        <v/>
      </c>
      <c r="I479" s="28" t="str">
        <f>IFERROR(VLOOKUP(ACOMPANHAMENTO_06[[#This Row],[COD.S]],TABELA_PRODUÇÃO[[COD]:[UND.]],4,FALSE),"")</f>
        <v/>
      </c>
      <c r="J479" s="141"/>
      <c r="K479" s="58"/>
      <c r="L479" s="9"/>
      <c r="M47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7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7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79" s="140">
        <f>ACOMPANHAMENTO_06[[#This Row],[QUANT]]</f>
        <v>0</v>
      </c>
    </row>
    <row r="480" spans="2:16" x14ac:dyDescent="0.25">
      <c r="B480" s="140" t="str">
        <f>IF(ACOMPANHAMENTO_06[[#This Row],[FUNCIONARIO]]="","",COUNTA($D$8:D480))</f>
        <v/>
      </c>
      <c r="C480" s="3"/>
      <c r="D480" s="28" t="str">
        <f>IFERROR(VLOOKUP(ACOMPANHAMENTO_06[[#This Row],[MAT]],FUNCIONARIOS[],3,FALSE),"")</f>
        <v/>
      </c>
      <c r="E480" s="28" t="str">
        <f>IFERROR(VLOOKUP(ACOMPANHAMENTO_06[[#This Row],[MAT]],FUNCIONARIOS[],4,FALSE),"")</f>
        <v/>
      </c>
      <c r="F480" s="8"/>
      <c r="G480" s="7"/>
      <c r="H480" s="28" t="str">
        <f>IFERROR(VLOOKUP(ACOMPANHAMENTO_06[[#This Row],[COD.S]],TABELA_PRODUÇÃO[[COD]:[SERVIÇOS]],3,FALSE),"")</f>
        <v/>
      </c>
      <c r="I480" s="28" t="str">
        <f>IFERROR(VLOOKUP(ACOMPANHAMENTO_06[[#This Row],[COD.S]],TABELA_PRODUÇÃO[[COD]:[UND.]],4,FALSE),"")</f>
        <v/>
      </c>
      <c r="J480" s="141"/>
      <c r="K480" s="58"/>
      <c r="L480" s="9"/>
      <c r="M48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8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8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80" s="140">
        <f>ACOMPANHAMENTO_06[[#This Row],[QUANT]]</f>
        <v>0</v>
      </c>
    </row>
    <row r="481" spans="2:16" x14ac:dyDescent="0.25">
      <c r="B481" s="140" t="str">
        <f>IF(ACOMPANHAMENTO_06[[#This Row],[FUNCIONARIO]]="","",COUNTA($D$8:D481))</f>
        <v/>
      </c>
      <c r="C481" s="3"/>
      <c r="D481" s="28" t="str">
        <f>IFERROR(VLOOKUP(ACOMPANHAMENTO_06[[#This Row],[MAT]],FUNCIONARIOS[],3,FALSE),"")</f>
        <v/>
      </c>
      <c r="E481" s="28" t="str">
        <f>IFERROR(VLOOKUP(ACOMPANHAMENTO_06[[#This Row],[MAT]],FUNCIONARIOS[],4,FALSE),"")</f>
        <v/>
      </c>
      <c r="F481" s="8"/>
      <c r="G481" s="7"/>
      <c r="H481" s="28" t="str">
        <f>IFERROR(VLOOKUP(ACOMPANHAMENTO_06[[#This Row],[COD.S]],TABELA_PRODUÇÃO[[COD]:[SERVIÇOS]],3,FALSE),"")</f>
        <v/>
      </c>
      <c r="I481" s="28" t="str">
        <f>IFERROR(VLOOKUP(ACOMPANHAMENTO_06[[#This Row],[COD.S]],TABELA_PRODUÇÃO[[COD]:[UND.]],4,FALSE),"")</f>
        <v/>
      </c>
      <c r="J481" s="141"/>
      <c r="K481" s="58"/>
      <c r="L481" s="9"/>
      <c r="M48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8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8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81" s="140">
        <f>ACOMPANHAMENTO_06[[#This Row],[QUANT]]</f>
        <v>0</v>
      </c>
    </row>
    <row r="482" spans="2:16" x14ac:dyDescent="0.25">
      <c r="B482" s="140" t="str">
        <f>IF(ACOMPANHAMENTO_06[[#This Row],[FUNCIONARIO]]="","",COUNTA($D$8:D482))</f>
        <v/>
      </c>
      <c r="C482" s="3"/>
      <c r="D482" s="28" t="str">
        <f>IFERROR(VLOOKUP(ACOMPANHAMENTO_06[[#This Row],[MAT]],FUNCIONARIOS[],3,FALSE),"")</f>
        <v/>
      </c>
      <c r="E482" s="28" t="str">
        <f>IFERROR(VLOOKUP(ACOMPANHAMENTO_06[[#This Row],[MAT]],FUNCIONARIOS[],4,FALSE),"")</f>
        <v/>
      </c>
      <c r="F482" s="8"/>
      <c r="G482" s="7"/>
      <c r="H482" s="28" t="str">
        <f>IFERROR(VLOOKUP(ACOMPANHAMENTO_06[[#This Row],[COD.S]],TABELA_PRODUÇÃO[[COD]:[SERVIÇOS]],3,FALSE),"")</f>
        <v/>
      </c>
      <c r="I482" s="28" t="str">
        <f>IFERROR(VLOOKUP(ACOMPANHAMENTO_06[[#This Row],[COD.S]],TABELA_PRODUÇÃO[[COD]:[UND.]],4,FALSE),"")</f>
        <v/>
      </c>
      <c r="J482" s="141"/>
      <c r="K482" s="58"/>
      <c r="L482" s="9"/>
      <c r="M48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8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8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82" s="140">
        <f>ACOMPANHAMENTO_06[[#This Row],[QUANT]]</f>
        <v>0</v>
      </c>
    </row>
    <row r="483" spans="2:16" x14ac:dyDescent="0.25">
      <c r="B483" s="140" t="str">
        <f>IF(ACOMPANHAMENTO_06[[#This Row],[FUNCIONARIO]]="","",COUNTA($D$8:D483))</f>
        <v/>
      </c>
      <c r="C483" s="3"/>
      <c r="D483" s="28" t="str">
        <f>IFERROR(VLOOKUP(ACOMPANHAMENTO_06[[#This Row],[MAT]],FUNCIONARIOS[],3,FALSE),"")</f>
        <v/>
      </c>
      <c r="E483" s="28" t="str">
        <f>IFERROR(VLOOKUP(ACOMPANHAMENTO_06[[#This Row],[MAT]],FUNCIONARIOS[],4,FALSE),"")</f>
        <v/>
      </c>
      <c r="F483" s="8"/>
      <c r="G483" s="7"/>
      <c r="H483" s="28" t="str">
        <f>IFERROR(VLOOKUP(ACOMPANHAMENTO_06[[#This Row],[COD.S]],TABELA_PRODUÇÃO[[COD]:[SERVIÇOS]],3,FALSE),"")</f>
        <v/>
      </c>
      <c r="I483" s="28" t="str">
        <f>IFERROR(VLOOKUP(ACOMPANHAMENTO_06[[#This Row],[COD.S]],TABELA_PRODUÇÃO[[COD]:[UND.]],4,FALSE),"")</f>
        <v/>
      </c>
      <c r="J483" s="141"/>
      <c r="K483" s="58"/>
      <c r="L483" s="9"/>
      <c r="M48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8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8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83" s="140">
        <f>ACOMPANHAMENTO_06[[#This Row],[QUANT]]</f>
        <v>0</v>
      </c>
    </row>
    <row r="484" spans="2:16" x14ac:dyDescent="0.25">
      <c r="B484" s="140" t="str">
        <f>IF(ACOMPANHAMENTO_06[[#This Row],[FUNCIONARIO]]="","",COUNTA($D$8:D484))</f>
        <v/>
      </c>
      <c r="C484" s="3"/>
      <c r="D484" s="28" t="str">
        <f>IFERROR(VLOOKUP(ACOMPANHAMENTO_06[[#This Row],[MAT]],FUNCIONARIOS[],3,FALSE),"")</f>
        <v/>
      </c>
      <c r="E484" s="28" t="str">
        <f>IFERROR(VLOOKUP(ACOMPANHAMENTO_06[[#This Row],[MAT]],FUNCIONARIOS[],4,FALSE),"")</f>
        <v/>
      </c>
      <c r="F484" s="8"/>
      <c r="G484" s="7"/>
      <c r="H484" s="28" t="str">
        <f>IFERROR(VLOOKUP(ACOMPANHAMENTO_06[[#This Row],[COD.S]],TABELA_PRODUÇÃO[[COD]:[SERVIÇOS]],3,FALSE),"")</f>
        <v/>
      </c>
      <c r="I484" s="28" t="str">
        <f>IFERROR(VLOOKUP(ACOMPANHAMENTO_06[[#This Row],[COD.S]],TABELA_PRODUÇÃO[[COD]:[UND.]],4,FALSE),"")</f>
        <v/>
      </c>
      <c r="J484" s="141"/>
      <c r="K484" s="58"/>
      <c r="L484" s="9"/>
      <c r="M48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8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8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84" s="140">
        <f>ACOMPANHAMENTO_06[[#This Row],[QUANT]]</f>
        <v>0</v>
      </c>
    </row>
    <row r="485" spans="2:16" x14ac:dyDescent="0.25">
      <c r="B485" s="140" t="str">
        <f>IF(ACOMPANHAMENTO_06[[#This Row],[FUNCIONARIO]]="","",COUNTA($D$8:D485))</f>
        <v/>
      </c>
      <c r="C485" s="3"/>
      <c r="D485" s="28" t="str">
        <f>IFERROR(VLOOKUP(ACOMPANHAMENTO_06[[#This Row],[MAT]],FUNCIONARIOS[],3,FALSE),"")</f>
        <v/>
      </c>
      <c r="E485" s="28" t="str">
        <f>IFERROR(VLOOKUP(ACOMPANHAMENTO_06[[#This Row],[MAT]],FUNCIONARIOS[],4,FALSE),"")</f>
        <v/>
      </c>
      <c r="F485" s="8"/>
      <c r="G485" s="7"/>
      <c r="H485" s="28" t="str">
        <f>IFERROR(VLOOKUP(ACOMPANHAMENTO_06[[#This Row],[COD.S]],TABELA_PRODUÇÃO[[COD]:[SERVIÇOS]],3,FALSE),"")</f>
        <v/>
      </c>
      <c r="I485" s="28" t="str">
        <f>IFERROR(VLOOKUP(ACOMPANHAMENTO_06[[#This Row],[COD.S]],TABELA_PRODUÇÃO[[COD]:[UND.]],4,FALSE),"")</f>
        <v/>
      </c>
      <c r="J485" s="141"/>
      <c r="K485" s="58"/>
      <c r="L485" s="9"/>
      <c r="M48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8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8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85" s="140">
        <f>ACOMPANHAMENTO_06[[#This Row],[QUANT]]</f>
        <v>0</v>
      </c>
    </row>
    <row r="486" spans="2:16" x14ac:dyDescent="0.25">
      <c r="B486" s="140" t="str">
        <f>IF(ACOMPANHAMENTO_06[[#This Row],[FUNCIONARIO]]="","",COUNTA($D$8:D486))</f>
        <v/>
      </c>
      <c r="C486" s="3"/>
      <c r="D486" s="28" t="str">
        <f>IFERROR(VLOOKUP(ACOMPANHAMENTO_06[[#This Row],[MAT]],FUNCIONARIOS[],3,FALSE),"")</f>
        <v/>
      </c>
      <c r="E486" s="28" t="str">
        <f>IFERROR(VLOOKUP(ACOMPANHAMENTO_06[[#This Row],[MAT]],FUNCIONARIOS[],4,FALSE),"")</f>
        <v/>
      </c>
      <c r="F486" s="8"/>
      <c r="G486" s="7"/>
      <c r="H486" s="28" t="str">
        <f>IFERROR(VLOOKUP(ACOMPANHAMENTO_06[[#This Row],[COD.S]],TABELA_PRODUÇÃO[[COD]:[SERVIÇOS]],3,FALSE),"")</f>
        <v/>
      </c>
      <c r="I486" s="28" t="str">
        <f>IFERROR(VLOOKUP(ACOMPANHAMENTO_06[[#This Row],[COD.S]],TABELA_PRODUÇÃO[[COD]:[UND.]],4,FALSE),"")</f>
        <v/>
      </c>
      <c r="J486" s="141"/>
      <c r="K486" s="58"/>
      <c r="L486" s="9"/>
      <c r="M48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8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8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86" s="140">
        <f>ACOMPANHAMENTO_06[[#This Row],[QUANT]]</f>
        <v>0</v>
      </c>
    </row>
    <row r="487" spans="2:16" x14ac:dyDescent="0.25">
      <c r="B487" s="140" t="str">
        <f>IF(ACOMPANHAMENTO_06[[#This Row],[FUNCIONARIO]]="","",COUNTA($D$8:D487))</f>
        <v/>
      </c>
      <c r="C487" s="3"/>
      <c r="D487" s="28" t="str">
        <f>IFERROR(VLOOKUP(ACOMPANHAMENTO_06[[#This Row],[MAT]],FUNCIONARIOS[],3,FALSE),"")</f>
        <v/>
      </c>
      <c r="E487" s="28" t="str">
        <f>IFERROR(VLOOKUP(ACOMPANHAMENTO_06[[#This Row],[MAT]],FUNCIONARIOS[],4,FALSE),"")</f>
        <v/>
      </c>
      <c r="F487" s="8"/>
      <c r="G487" s="7"/>
      <c r="H487" s="28" t="str">
        <f>IFERROR(VLOOKUP(ACOMPANHAMENTO_06[[#This Row],[COD.S]],TABELA_PRODUÇÃO[[COD]:[SERVIÇOS]],3,FALSE),"")</f>
        <v/>
      </c>
      <c r="I487" s="28" t="str">
        <f>IFERROR(VLOOKUP(ACOMPANHAMENTO_06[[#This Row],[COD.S]],TABELA_PRODUÇÃO[[COD]:[UND.]],4,FALSE),"")</f>
        <v/>
      </c>
      <c r="J487" s="141"/>
      <c r="K487" s="58"/>
      <c r="L487" s="9"/>
      <c r="M48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8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8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87" s="140">
        <f>ACOMPANHAMENTO_06[[#This Row],[QUANT]]</f>
        <v>0</v>
      </c>
    </row>
    <row r="488" spans="2:16" x14ac:dyDescent="0.25">
      <c r="B488" s="140" t="str">
        <f>IF(ACOMPANHAMENTO_06[[#This Row],[FUNCIONARIO]]="","",COUNTA($D$8:D488))</f>
        <v/>
      </c>
      <c r="C488" s="3"/>
      <c r="D488" s="28" t="str">
        <f>IFERROR(VLOOKUP(ACOMPANHAMENTO_06[[#This Row],[MAT]],FUNCIONARIOS[],3,FALSE),"")</f>
        <v/>
      </c>
      <c r="E488" s="28" t="str">
        <f>IFERROR(VLOOKUP(ACOMPANHAMENTO_06[[#This Row],[MAT]],FUNCIONARIOS[],4,FALSE),"")</f>
        <v/>
      </c>
      <c r="F488" s="8"/>
      <c r="G488" s="7"/>
      <c r="H488" s="28" t="str">
        <f>IFERROR(VLOOKUP(ACOMPANHAMENTO_06[[#This Row],[COD.S]],TABELA_PRODUÇÃO[[COD]:[SERVIÇOS]],3,FALSE),"")</f>
        <v/>
      </c>
      <c r="I488" s="28" t="str">
        <f>IFERROR(VLOOKUP(ACOMPANHAMENTO_06[[#This Row],[COD.S]],TABELA_PRODUÇÃO[[COD]:[UND.]],4,FALSE),"")</f>
        <v/>
      </c>
      <c r="J488" s="141"/>
      <c r="K488" s="58"/>
      <c r="L488" s="9"/>
      <c r="M48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8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8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88" s="140">
        <f>ACOMPANHAMENTO_06[[#This Row],[QUANT]]</f>
        <v>0</v>
      </c>
    </row>
    <row r="489" spans="2:16" x14ac:dyDescent="0.25">
      <c r="B489" s="140" t="str">
        <f>IF(ACOMPANHAMENTO_06[[#This Row],[FUNCIONARIO]]="","",COUNTA($D$8:D489))</f>
        <v/>
      </c>
      <c r="C489" s="3"/>
      <c r="D489" s="28" t="str">
        <f>IFERROR(VLOOKUP(ACOMPANHAMENTO_06[[#This Row],[MAT]],FUNCIONARIOS[],3,FALSE),"")</f>
        <v/>
      </c>
      <c r="E489" s="28" t="str">
        <f>IFERROR(VLOOKUP(ACOMPANHAMENTO_06[[#This Row],[MAT]],FUNCIONARIOS[],4,FALSE),"")</f>
        <v/>
      </c>
      <c r="F489" s="8"/>
      <c r="G489" s="7"/>
      <c r="H489" s="28" t="str">
        <f>IFERROR(VLOOKUP(ACOMPANHAMENTO_06[[#This Row],[COD.S]],TABELA_PRODUÇÃO[[COD]:[SERVIÇOS]],3,FALSE),"")</f>
        <v/>
      </c>
      <c r="I489" s="28" t="str">
        <f>IFERROR(VLOOKUP(ACOMPANHAMENTO_06[[#This Row],[COD.S]],TABELA_PRODUÇÃO[[COD]:[UND.]],4,FALSE),"")</f>
        <v/>
      </c>
      <c r="J489" s="141"/>
      <c r="K489" s="58"/>
      <c r="L489" s="9"/>
      <c r="M48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8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8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89" s="140">
        <f>ACOMPANHAMENTO_06[[#This Row],[QUANT]]</f>
        <v>0</v>
      </c>
    </row>
    <row r="490" spans="2:16" x14ac:dyDescent="0.25">
      <c r="B490" s="140" t="str">
        <f>IF(ACOMPANHAMENTO_06[[#This Row],[FUNCIONARIO]]="","",COUNTA($D$8:D490))</f>
        <v/>
      </c>
      <c r="C490" s="3"/>
      <c r="D490" s="28" t="str">
        <f>IFERROR(VLOOKUP(ACOMPANHAMENTO_06[[#This Row],[MAT]],FUNCIONARIOS[],3,FALSE),"")</f>
        <v/>
      </c>
      <c r="E490" s="28" t="str">
        <f>IFERROR(VLOOKUP(ACOMPANHAMENTO_06[[#This Row],[MAT]],FUNCIONARIOS[],4,FALSE),"")</f>
        <v/>
      </c>
      <c r="F490" s="8"/>
      <c r="G490" s="7"/>
      <c r="H490" s="28" t="str">
        <f>IFERROR(VLOOKUP(ACOMPANHAMENTO_06[[#This Row],[COD.S]],TABELA_PRODUÇÃO[[COD]:[SERVIÇOS]],3,FALSE),"")</f>
        <v/>
      </c>
      <c r="I490" s="28" t="str">
        <f>IFERROR(VLOOKUP(ACOMPANHAMENTO_06[[#This Row],[COD.S]],TABELA_PRODUÇÃO[[COD]:[UND.]],4,FALSE),"")</f>
        <v/>
      </c>
      <c r="J490" s="141"/>
      <c r="K490" s="58"/>
      <c r="L490" s="9"/>
      <c r="M49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9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9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90" s="140">
        <f>ACOMPANHAMENTO_06[[#This Row],[QUANT]]</f>
        <v>0</v>
      </c>
    </row>
    <row r="491" spans="2:16" x14ac:dyDescent="0.25">
      <c r="B491" s="140" t="str">
        <f>IF(ACOMPANHAMENTO_06[[#This Row],[FUNCIONARIO]]="","",COUNTA($D$8:D491))</f>
        <v/>
      </c>
      <c r="C491" s="3"/>
      <c r="D491" s="28" t="str">
        <f>IFERROR(VLOOKUP(ACOMPANHAMENTO_06[[#This Row],[MAT]],FUNCIONARIOS[],3,FALSE),"")</f>
        <v/>
      </c>
      <c r="E491" s="28" t="str">
        <f>IFERROR(VLOOKUP(ACOMPANHAMENTO_06[[#This Row],[MAT]],FUNCIONARIOS[],4,FALSE),"")</f>
        <v/>
      </c>
      <c r="F491" s="8"/>
      <c r="G491" s="7"/>
      <c r="H491" s="28" t="str">
        <f>IFERROR(VLOOKUP(ACOMPANHAMENTO_06[[#This Row],[COD.S]],TABELA_PRODUÇÃO[[COD]:[SERVIÇOS]],3,FALSE),"")</f>
        <v/>
      </c>
      <c r="I491" s="28" t="str">
        <f>IFERROR(VLOOKUP(ACOMPANHAMENTO_06[[#This Row],[COD.S]],TABELA_PRODUÇÃO[[COD]:[UND.]],4,FALSE),"")</f>
        <v/>
      </c>
      <c r="J491" s="141"/>
      <c r="K491" s="58"/>
      <c r="L491" s="9"/>
      <c r="M49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9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9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91" s="140">
        <f>ACOMPANHAMENTO_06[[#This Row],[QUANT]]</f>
        <v>0</v>
      </c>
    </row>
    <row r="492" spans="2:16" x14ac:dyDescent="0.25">
      <c r="B492" s="140" t="str">
        <f>IF(ACOMPANHAMENTO_06[[#This Row],[FUNCIONARIO]]="","",COUNTA($D$8:D492))</f>
        <v/>
      </c>
      <c r="C492" s="3"/>
      <c r="D492" s="28" t="str">
        <f>IFERROR(VLOOKUP(ACOMPANHAMENTO_06[[#This Row],[MAT]],FUNCIONARIOS[],3,FALSE),"")</f>
        <v/>
      </c>
      <c r="E492" s="28" t="str">
        <f>IFERROR(VLOOKUP(ACOMPANHAMENTO_06[[#This Row],[MAT]],FUNCIONARIOS[],4,FALSE),"")</f>
        <v/>
      </c>
      <c r="F492" s="8"/>
      <c r="G492" s="7"/>
      <c r="H492" s="28" t="str">
        <f>IFERROR(VLOOKUP(ACOMPANHAMENTO_06[[#This Row],[COD.S]],TABELA_PRODUÇÃO[[COD]:[SERVIÇOS]],3,FALSE),"")</f>
        <v/>
      </c>
      <c r="I492" s="28" t="str">
        <f>IFERROR(VLOOKUP(ACOMPANHAMENTO_06[[#This Row],[COD.S]],TABELA_PRODUÇÃO[[COD]:[UND.]],4,FALSE),"")</f>
        <v/>
      </c>
      <c r="J492" s="141"/>
      <c r="K492" s="58"/>
      <c r="L492" s="9"/>
      <c r="M49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9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9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92" s="140">
        <f>ACOMPANHAMENTO_06[[#This Row],[QUANT]]</f>
        <v>0</v>
      </c>
    </row>
    <row r="493" spans="2:16" x14ac:dyDescent="0.25">
      <c r="B493" s="140" t="str">
        <f>IF(ACOMPANHAMENTO_06[[#This Row],[FUNCIONARIO]]="","",COUNTA($D$8:D493))</f>
        <v/>
      </c>
      <c r="C493" s="3"/>
      <c r="D493" s="28" t="str">
        <f>IFERROR(VLOOKUP(ACOMPANHAMENTO_06[[#This Row],[MAT]],FUNCIONARIOS[],3,FALSE),"")</f>
        <v/>
      </c>
      <c r="E493" s="28" t="str">
        <f>IFERROR(VLOOKUP(ACOMPANHAMENTO_06[[#This Row],[MAT]],FUNCIONARIOS[],4,FALSE),"")</f>
        <v/>
      </c>
      <c r="F493" s="8"/>
      <c r="G493" s="7"/>
      <c r="H493" s="28" t="str">
        <f>IFERROR(VLOOKUP(ACOMPANHAMENTO_06[[#This Row],[COD.S]],TABELA_PRODUÇÃO[[COD]:[SERVIÇOS]],3,FALSE),"")</f>
        <v/>
      </c>
      <c r="I493" s="28" t="str">
        <f>IFERROR(VLOOKUP(ACOMPANHAMENTO_06[[#This Row],[COD.S]],TABELA_PRODUÇÃO[[COD]:[UND.]],4,FALSE),"")</f>
        <v/>
      </c>
      <c r="J493" s="141"/>
      <c r="K493" s="58"/>
      <c r="L493" s="9"/>
      <c r="M49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9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9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93" s="140">
        <f>ACOMPANHAMENTO_06[[#This Row],[QUANT]]</f>
        <v>0</v>
      </c>
    </row>
    <row r="494" spans="2:16" x14ac:dyDescent="0.25">
      <c r="B494" s="140" t="str">
        <f>IF(ACOMPANHAMENTO_06[[#This Row],[FUNCIONARIO]]="","",COUNTA($D$8:D494))</f>
        <v/>
      </c>
      <c r="C494" s="3"/>
      <c r="D494" s="28" t="str">
        <f>IFERROR(VLOOKUP(ACOMPANHAMENTO_06[[#This Row],[MAT]],FUNCIONARIOS[],3,FALSE),"")</f>
        <v/>
      </c>
      <c r="E494" s="28" t="str">
        <f>IFERROR(VLOOKUP(ACOMPANHAMENTO_06[[#This Row],[MAT]],FUNCIONARIOS[],4,FALSE),"")</f>
        <v/>
      </c>
      <c r="F494" s="8"/>
      <c r="G494" s="7"/>
      <c r="H494" s="28" t="str">
        <f>IFERROR(VLOOKUP(ACOMPANHAMENTO_06[[#This Row],[COD.S]],TABELA_PRODUÇÃO[[COD]:[SERVIÇOS]],3,FALSE),"")</f>
        <v/>
      </c>
      <c r="I494" s="28" t="str">
        <f>IFERROR(VLOOKUP(ACOMPANHAMENTO_06[[#This Row],[COD.S]],TABELA_PRODUÇÃO[[COD]:[UND.]],4,FALSE),"")</f>
        <v/>
      </c>
      <c r="J494" s="141"/>
      <c r="K494" s="58"/>
      <c r="L494" s="9"/>
      <c r="M49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9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9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94" s="140">
        <f>ACOMPANHAMENTO_06[[#This Row],[QUANT]]</f>
        <v>0</v>
      </c>
    </row>
    <row r="495" spans="2:16" x14ac:dyDescent="0.25">
      <c r="B495" s="140" t="str">
        <f>IF(ACOMPANHAMENTO_06[[#This Row],[FUNCIONARIO]]="","",COUNTA($D$8:D495))</f>
        <v/>
      </c>
      <c r="C495" s="3"/>
      <c r="D495" s="28" t="str">
        <f>IFERROR(VLOOKUP(ACOMPANHAMENTO_06[[#This Row],[MAT]],FUNCIONARIOS[],3,FALSE),"")</f>
        <v/>
      </c>
      <c r="E495" s="28" t="str">
        <f>IFERROR(VLOOKUP(ACOMPANHAMENTO_06[[#This Row],[MAT]],FUNCIONARIOS[],4,FALSE),"")</f>
        <v/>
      </c>
      <c r="F495" s="8"/>
      <c r="G495" s="7"/>
      <c r="H495" s="28" t="str">
        <f>IFERROR(VLOOKUP(ACOMPANHAMENTO_06[[#This Row],[COD.S]],TABELA_PRODUÇÃO[[COD]:[SERVIÇOS]],3,FALSE),"")</f>
        <v/>
      </c>
      <c r="I495" s="28" t="str">
        <f>IFERROR(VLOOKUP(ACOMPANHAMENTO_06[[#This Row],[COD.S]],TABELA_PRODUÇÃO[[COD]:[UND.]],4,FALSE),"")</f>
        <v/>
      </c>
      <c r="J495" s="141"/>
      <c r="K495" s="58"/>
      <c r="L495" s="9"/>
      <c r="M49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9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9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95" s="140">
        <f>ACOMPANHAMENTO_06[[#This Row],[QUANT]]</f>
        <v>0</v>
      </c>
    </row>
    <row r="496" spans="2:16" x14ac:dyDescent="0.25">
      <c r="B496" s="140" t="str">
        <f>IF(ACOMPANHAMENTO_06[[#This Row],[FUNCIONARIO]]="","",COUNTA($D$8:D496))</f>
        <v/>
      </c>
      <c r="C496" s="3"/>
      <c r="D496" s="28" t="str">
        <f>IFERROR(VLOOKUP(ACOMPANHAMENTO_06[[#This Row],[MAT]],FUNCIONARIOS[],3,FALSE),"")</f>
        <v/>
      </c>
      <c r="E496" s="28" t="str">
        <f>IFERROR(VLOOKUP(ACOMPANHAMENTO_06[[#This Row],[MAT]],FUNCIONARIOS[],4,FALSE),"")</f>
        <v/>
      </c>
      <c r="F496" s="8"/>
      <c r="G496" s="7"/>
      <c r="H496" s="28" t="str">
        <f>IFERROR(VLOOKUP(ACOMPANHAMENTO_06[[#This Row],[COD.S]],TABELA_PRODUÇÃO[[COD]:[SERVIÇOS]],3,FALSE),"")</f>
        <v/>
      </c>
      <c r="I496" s="28" t="str">
        <f>IFERROR(VLOOKUP(ACOMPANHAMENTO_06[[#This Row],[COD.S]],TABELA_PRODUÇÃO[[COD]:[UND.]],4,FALSE),"")</f>
        <v/>
      </c>
      <c r="J496" s="141"/>
      <c r="K496" s="58"/>
      <c r="L496" s="9"/>
      <c r="M49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9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9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96" s="140">
        <f>ACOMPANHAMENTO_06[[#This Row],[QUANT]]</f>
        <v>0</v>
      </c>
    </row>
    <row r="497" spans="2:16" x14ac:dyDescent="0.25">
      <c r="B497" s="140" t="str">
        <f>IF(ACOMPANHAMENTO_06[[#This Row],[FUNCIONARIO]]="","",COUNTA($D$8:D497))</f>
        <v/>
      </c>
      <c r="C497" s="3"/>
      <c r="D497" s="28" t="str">
        <f>IFERROR(VLOOKUP(ACOMPANHAMENTO_06[[#This Row],[MAT]],FUNCIONARIOS[],3,FALSE),"")</f>
        <v/>
      </c>
      <c r="E497" s="28" t="str">
        <f>IFERROR(VLOOKUP(ACOMPANHAMENTO_06[[#This Row],[MAT]],FUNCIONARIOS[],4,FALSE),"")</f>
        <v/>
      </c>
      <c r="F497" s="8"/>
      <c r="G497" s="7"/>
      <c r="H497" s="28" t="str">
        <f>IFERROR(VLOOKUP(ACOMPANHAMENTO_06[[#This Row],[COD.S]],TABELA_PRODUÇÃO[[COD]:[SERVIÇOS]],3,FALSE),"")</f>
        <v/>
      </c>
      <c r="I497" s="28" t="str">
        <f>IFERROR(VLOOKUP(ACOMPANHAMENTO_06[[#This Row],[COD.S]],TABELA_PRODUÇÃO[[COD]:[UND.]],4,FALSE),"")</f>
        <v/>
      </c>
      <c r="J497" s="141"/>
      <c r="K497" s="58"/>
      <c r="L497" s="9"/>
      <c r="M49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9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9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97" s="140">
        <f>ACOMPANHAMENTO_06[[#This Row],[QUANT]]</f>
        <v>0</v>
      </c>
    </row>
    <row r="498" spans="2:16" x14ac:dyDescent="0.25">
      <c r="B498" s="140" t="str">
        <f>IF(ACOMPANHAMENTO_06[[#This Row],[FUNCIONARIO]]="","",COUNTA($D$8:D498))</f>
        <v/>
      </c>
      <c r="C498" s="3"/>
      <c r="D498" s="28" t="str">
        <f>IFERROR(VLOOKUP(ACOMPANHAMENTO_06[[#This Row],[MAT]],FUNCIONARIOS[],3,FALSE),"")</f>
        <v/>
      </c>
      <c r="E498" s="28" t="str">
        <f>IFERROR(VLOOKUP(ACOMPANHAMENTO_06[[#This Row],[MAT]],FUNCIONARIOS[],4,FALSE),"")</f>
        <v/>
      </c>
      <c r="F498" s="8"/>
      <c r="G498" s="7"/>
      <c r="H498" s="28" t="str">
        <f>IFERROR(VLOOKUP(ACOMPANHAMENTO_06[[#This Row],[COD.S]],TABELA_PRODUÇÃO[[COD]:[SERVIÇOS]],3,FALSE),"")</f>
        <v/>
      </c>
      <c r="I498" s="28" t="str">
        <f>IFERROR(VLOOKUP(ACOMPANHAMENTO_06[[#This Row],[COD.S]],TABELA_PRODUÇÃO[[COD]:[UND.]],4,FALSE),"")</f>
        <v/>
      </c>
      <c r="J498" s="141"/>
      <c r="K498" s="58"/>
      <c r="L498" s="9"/>
      <c r="M49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9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9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98" s="140">
        <f>ACOMPANHAMENTO_06[[#This Row],[QUANT]]</f>
        <v>0</v>
      </c>
    </row>
    <row r="499" spans="2:16" x14ac:dyDescent="0.25">
      <c r="B499" s="140" t="str">
        <f>IF(ACOMPANHAMENTO_06[[#This Row],[FUNCIONARIO]]="","",COUNTA($D$8:D499))</f>
        <v/>
      </c>
      <c r="C499" s="3"/>
      <c r="D499" s="28" t="str">
        <f>IFERROR(VLOOKUP(ACOMPANHAMENTO_06[[#This Row],[MAT]],FUNCIONARIOS[],3,FALSE),"")</f>
        <v/>
      </c>
      <c r="E499" s="28" t="str">
        <f>IFERROR(VLOOKUP(ACOMPANHAMENTO_06[[#This Row],[MAT]],FUNCIONARIOS[],4,FALSE),"")</f>
        <v/>
      </c>
      <c r="F499" s="8"/>
      <c r="G499" s="7"/>
      <c r="H499" s="28" t="str">
        <f>IFERROR(VLOOKUP(ACOMPANHAMENTO_06[[#This Row],[COD.S]],TABELA_PRODUÇÃO[[COD]:[SERVIÇOS]],3,FALSE),"")</f>
        <v/>
      </c>
      <c r="I499" s="28" t="str">
        <f>IFERROR(VLOOKUP(ACOMPANHAMENTO_06[[#This Row],[COD.S]],TABELA_PRODUÇÃO[[COD]:[UND.]],4,FALSE),"")</f>
        <v/>
      </c>
      <c r="J499" s="141"/>
      <c r="K499" s="58"/>
      <c r="L499" s="9"/>
      <c r="M49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49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49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499" s="140">
        <f>ACOMPANHAMENTO_06[[#This Row],[QUANT]]</f>
        <v>0</v>
      </c>
    </row>
    <row r="500" spans="2:16" x14ac:dyDescent="0.25">
      <c r="B500" s="140" t="str">
        <f>IF(ACOMPANHAMENTO_06[[#This Row],[FUNCIONARIO]]="","",COUNTA($D$8:D500))</f>
        <v/>
      </c>
      <c r="C500" s="3"/>
      <c r="D500" s="28" t="str">
        <f>IFERROR(VLOOKUP(ACOMPANHAMENTO_06[[#This Row],[MAT]],FUNCIONARIOS[],3,FALSE),"")</f>
        <v/>
      </c>
      <c r="E500" s="28" t="str">
        <f>IFERROR(VLOOKUP(ACOMPANHAMENTO_06[[#This Row],[MAT]],FUNCIONARIOS[],4,FALSE),"")</f>
        <v/>
      </c>
      <c r="F500" s="8"/>
      <c r="G500" s="7"/>
      <c r="H500" s="28" t="str">
        <f>IFERROR(VLOOKUP(ACOMPANHAMENTO_06[[#This Row],[COD.S]],TABELA_PRODUÇÃO[[COD]:[SERVIÇOS]],3,FALSE),"")</f>
        <v/>
      </c>
      <c r="I500" s="28" t="str">
        <f>IFERROR(VLOOKUP(ACOMPANHAMENTO_06[[#This Row],[COD.S]],TABELA_PRODUÇÃO[[COD]:[UND.]],4,FALSE),"")</f>
        <v/>
      </c>
      <c r="J500" s="141"/>
      <c r="K500" s="58"/>
      <c r="L500" s="9"/>
      <c r="M50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0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0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00" s="140">
        <f>ACOMPANHAMENTO_06[[#This Row],[QUANT]]</f>
        <v>0</v>
      </c>
    </row>
    <row r="501" spans="2:16" x14ac:dyDescent="0.25">
      <c r="B501" s="140" t="str">
        <f>IF(ACOMPANHAMENTO_06[[#This Row],[FUNCIONARIO]]="","",COUNTA($D$8:D501))</f>
        <v/>
      </c>
      <c r="C501" s="3"/>
      <c r="D501" s="28" t="str">
        <f>IFERROR(VLOOKUP(ACOMPANHAMENTO_06[[#This Row],[MAT]],FUNCIONARIOS[],3,FALSE),"")</f>
        <v/>
      </c>
      <c r="E501" s="28" t="str">
        <f>IFERROR(VLOOKUP(ACOMPANHAMENTO_06[[#This Row],[MAT]],FUNCIONARIOS[],4,FALSE),"")</f>
        <v/>
      </c>
      <c r="F501" s="8"/>
      <c r="G501" s="7"/>
      <c r="H501" s="28" t="str">
        <f>IFERROR(VLOOKUP(ACOMPANHAMENTO_06[[#This Row],[COD.S]],TABELA_PRODUÇÃO[[COD]:[SERVIÇOS]],3,FALSE),"")</f>
        <v/>
      </c>
      <c r="I501" s="28" t="str">
        <f>IFERROR(VLOOKUP(ACOMPANHAMENTO_06[[#This Row],[COD.S]],TABELA_PRODUÇÃO[[COD]:[UND.]],4,FALSE),"")</f>
        <v/>
      </c>
      <c r="J501" s="141"/>
      <c r="K501" s="58"/>
      <c r="L501" s="9"/>
      <c r="M50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0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0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01" s="140">
        <f>ACOMPANHAMENTO_06[[#This Row],[QUANT]]</f>
        <v>0</v>
      </c>
    </row>
    <row r="502" spans="2:16" x14ac:dyDescent="0.25">
      <c r="B502" s="140" t="str">
        <f>IF(ACOMPANHAMENTO_06[[#This Row],[FUNCIONARIO]]="","",COUNTA($D$8:D502))</f>
        <v/>
      </c>
      <c r="C502" s="3"/>
      <c r="D502" s="28" t="str">
        <f>IFERROR(VLOOKUP(ACOMPANHAMENTO_06[[#This Row],[MAT]],FUNCIONARIOS[],3,FALSE),"")</f>
        <v/>
      </c>
      <c r="E502" s="28" t="str">
        <f>IFERROR(VLOOKUP(ACOMPANHAMENTO_06[[#This Row],[MAT]],FUNCIONARIOS[],4,FALSE),"")</f>
        <v/>
      </c>
      <c r="F502" s="8"/>
      <c r="G502" s="7"/>
      <c r="H502" s="28" t="str">
        <f>IFERROR(VLOOKUP(ACOMPANHAMENTO_06[[#This Row],[COD.S]],TABELA_PRODUÇÃO[[COD]:[SERVIÇOS]],3,FALSE),"")</f>
        <v/>
      </c>
      <c r="I502" s="28" t="str">
        <f>IFERROR(VLOOKUP(ACOMPANHAMENTO_06[[#This Row],[COD.S]],TABELA_PRODUÇÃO[[COD]:[UND.]],4,FALSE),"")</f>
        <v/>
      </c>
      <c r="J502" s="141"/>
      <c r="K502" s="58"/>
      <c r="L502" s="9"/>
      <c r="M50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0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0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02" s="140">
        <f>ACOMPANHAMENTO_06[[#This Row],[QUANT]]</f>
        <v>0</v>
      </c>
    </row>
    <row r="503" spans="2:16" x14ac:dyDescent="0.25">
      <c r="B503" s="140" t="str">
        <f>IF(ACOMPANHAMENTO_06[[#This Row],[FUNCIONARIO]]="","",COUNTA($D$8:D503))</f>
        <v/>
      </c>
      <c r="C503" s="3"/>
      <c r="D503" s="28" t="str">
        <f>IFERROR(VLOOKUP(ACOMPANHAMENTO_06[[#This Row],[MAT]],FUNCIONARIOS[],3,FALSE),"")</f>
        <v/>
      </c>
      <c r="E503" s="28" t="str">
        <f>IFERROR(VLOOKUP(ACOMPANHAMENTO_06[[#This Row],[MAT]],FUNCIONARIOS[],4,FALSE),"")</f>
        <v/>
      </c>
      <c r="F503" s="8"/>
      <c r="G503" s="7"/>
      <c r="H503" s="28" t="str">
        <f>IFERROR(VLOOKUP(ACOMPANHAMENTO_06[[#This Row],[COD.S]],TABELA_PRODUÇÃO[[COD]:[SERVIÇOS]],3,FALSE),"")</f>
        <v/>
      </c>
      <c r="I503" s="28" t="str">
        <f>IFERROR(VLOOKUP(ACOMPANHAMENTO_06[[#This Row],[COD.S]],TABELA_PRODUÇÃO[[COD]:[UND.]],4,FALSE),"")</f>
        <v/>
      </c>
      <c r="J503" s="141"/>
      <c r="K503" s="58"/>
      <c r="L503" s="9"/>
      <c r="M50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0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0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03" s="140">
        <f>ACOMPANHAMENTO_06[[#This Row],[QUANT]]</f>
        <v>0</v>
      </c>
    </row>
    <row r="504" spans="2:16" x14ac:dyDescent="0.25">
      <c r="B504" s="140" t="str">
        <f>IF(ACOMPANHAMENTO_06[[#This Row],[FUNCIONARIO]]="","",COUNTA($D$8:D504))</f>
        <v/>
      </c>
      <c r="C504" s="3"/>
      <c r="D504" s="28" t="str">
        <f>IFERROR(VLOOKUP(ACOMPANHAMENTO_06[[#This Row],[MAT]],FUNCIONARIOS[],3,FALSE),"")</f>
        <v/>
      </c>
      <c r="E504" s="28" t="str">
        <f>IFERROR(VLOOKUP(ACOMPANHAMENTO_06[[#This Row],[MAT]],FUNCIONARIOS[],4,FALSE),"")</f>
        <v/>
      </c>
      <c r="F504" s="8"/>
      <c r="G504" s="7"/>
      <c r="H504" s="28" t="str">
        <f>IFERROR(VLOOKUP(ACOMPANHAMENTO_06[[#This Row],[COD.S]],TABELA_PRODUÇÃO[[COD]:[SERVIÇOS]],3,FALSE),"")</f>
        <v/>
      </c>
      <c r="I504" s="28" t="str">
        <f>IFERROR(VLOOKUP(ACOMPANHAMENTO_06[[#This Row],[COD.S]],TABELA_PRODUÇÃO[[COD]:[UND.]],4,FALSE),"")</f>
        <v/>
      </c>
      <c r="J504" s="141"/>
      <c r="K504" s="58"/>
      <c r="L504" s="9"/>
      <c r="M50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0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0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04" s="140">
        <f>ACOMPANHAMENTO_06[[#This Row],[QUANT]]</f>
        <v>0</v>
      </c>
    </row>
    <row r="505" spans="2:16" x14ac:dyDescent="0.25">
      <c r="B505" s="140" t="str">
        <f>IF(ACOMPANHAMENTO_06[[#This Row],[FUNCIONARIO]]="","",COUNTA($D$8:D505))</f>
        <v/>
      </c>
      <c r="C505" s="3"/>
      <c r="D505" s="28" t="str">
        <f>IFERROR(VLOOKUP(ACOMPANHAMENTO_06[[#This Row],[MAT]],FUNCIONARIOS[],3,FALSE),"")</f>
        <v/>
      </c>
      <c r="E505" s="28" t="str">
        <f>IFERROR(VLOOKUP(ACOMPANHAMENTO_06[[#This Row],[MAT]],FUNCIONARIOS[],4,FALSE),"")</f>
        <v/>
      </c>
      <c r="F505" s="8"/>
      <c r="G505" s="7"/>
      <c r="H505" s="28" t="str">
        <f>IFERROR(VLOOKUP(ACOMPANHAMENTO_06[[#This Row],[COD.S]],TABELA_PRODUÇÃO[[COD]:[SERVIÇOS]],3,FALSE),"")</f>
        <v/>
      </c>
      <c r="I505" s="28" t="str">
        <f>IFERROR(VLOOKUP(ACOMPANHAMENTO_06[[#This Row],[COD.S]],TABELA_PRODUÇÃO[[COD]:[UND.]],4,FALSE),"")</f>
        <v/>
      </c>
      <c r="J505" s="141"/>
      <c r="K505" s="58"/>
      <c r="L505" s="9"/>
      <c r="M50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0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0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05" s="140">
        <f>ACOMPANHAMENTO_06[[#This Row],[QUANT]]</f>
        <v>0</v>
      </c>
    </row>
    <row r="506" spans="2:16" x14ac:dyDescent="0.25">
      <c r="B506" s="140" t="str">
        <f>IF(ACOMPANHAMENTO_06[[#This Row],[FUNCIONARIO]]="","",COUNTA($D$8:D506))</f>
        <v/>
      </c>
      <c r="C506" s="3"/>
      <c r="D506" s="28" t="str">
        <f>IFERROR(VLOOKUP(ACOMPANHAMENTO_06[[#This Row],[MAT]],FUNCIONARIOS[],3,FALSE),"")</f>
        <v/>
      </c>
      <c r="E506" s="28" t="str">
        <f>IFERROR(VLOOKUP(ACOMPANHAMENTO_06[[#This Row],[MAT]],FUNCIONARIOS[],4,FALSE),"")</f>
        <v/>
      </c>
      <c r="F506" s="8"/>
      <c r="G506" s="7"/>
      <c r="H506" s="28" t="str">
        <f>IFERROR(VLOOKUP(ACOMPANHAMENTO_06[[#This Row],[COD.S]],TABELA_PRODUÇÃO[[COD]:[SERVIÇOS]],3,FALSE),"")</f>
        <v/>
      </c>
      <c r="I506" s="28" t="str">
        <f>IFERROR(VLOOKUP(ACOMPANHAMENTO_06[[#This Row],[COD.S]],TABELA_PRODUÇÃO[[COD]:[UND.]],4,FALSE),"")</f>
        <v/>
      </c>
      <c r="J506" s="141"/>
      <c r="K506" s="58"/>
      <c r="L506" s="9"/>
      <c r="M50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0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0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06" s="140">
        <f>ACOMPANHAMENTO_06[[#This Row],[QUANT]]</f>
        <v>0</v>
      </c>
    </row>
    <row r="507" spans="2:16" x14ac:dyDescent="0.25">
      <c r="B507" s="140" t="str">
        <f>IF(ACOMPANHAMENTO_06[[#This Row],[FUNCIONARIO]]="","",COUNTA($D$8:D507))</f>
        <v/>
      </c>
      <c r="C507" s="3"/>
      <c r="D507" s="28" t="str">
        <f>IFERROR(VLOOKUP(ACOMPANHAMENTO_06[[#This Row],[MAT]],FUNCIONARIOS[],3,FALSE),"")</f>
        <v/>
      </c>
      <c r="E507" s="28" t="str">
        <f>IFERROR(VLOOKUP(ACOMPANHAMENTO_06[[#This Row],[MAT]],FUNCIONARIOS[],4,FALSE),"")</f>
        <v/>
      </c>
      <c r="F507" s="8"/>
      <c r="G507" s="7"/>
      <c r="H507" s="28" t="str">
        <f>IFERROR(VLOOKUP(ACOMPANHAMENTO_06[[#This Row],[COD.S]],TABELA_PRODUÇÃO[[COD]:[SERVIÇOS]],3,FALSE),"")</f>
        <v/>
      </c>
      <c r="I507" s="28" t="str">
        <f>IFERROR(VLOOKUP(ACOMPANHAMENTO_06[[#This Row],[COD.S]],TABELA_PRODUÇÃO[[COD]:[UND.]],4,FALSE),"")</f>
        <v/>
      </c>
      <c r="J507" s="141"/>
      <c r="K507" s="58"/>
      <c r="L507" s="9"/>
      <c r="M50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0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0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07" s="140">
        <f>ACOMPANHAMENTO_06[[#This Row],[QUANT]]</f>
        <v>0</v>
      </c>
    </row>
    <row r="508" spans="2:16" x14ac:dyDescent="0.25">
      <c r="B508" s="140" t="str">
        <f>IF(ACOMPANHAMENTO_06[[#This Row],[FUNCIONARIO]]="","",COUNTA($D$8:D508))</f>
        <v/>
      </c>
      <c r="C508" s="3"/>
      <c r="D508" s="28" t="str">
        <f>IFERROR(VLOOKUP(ACOMPANHAMENTO_06[[#This Row],[MAT]],FUNCIONARIOS[],3,FALSE),"")</f>
        <v/>
      </c>
      <c r="E508" s="28" t="str">
        <f>IFERROR(VLOOKUP(ACOMPANHAMENTO_06[[#This Row],[MAT]],FUNCIONARIOS[],4,FALSE),"")</f>
        <v/>
      </c>
      <c r="F508" s="8"/>
      <c r="G508" s="7"/>
      <c r="H508" s="28" t="str">
        <f>IFERROR(VLOOKUP(ACOMPANHAMENTO_06[[#This Row],[COD.S]],TABELA_PRODUÇÃO[[COD]:[SERVIÇOS]],3,FALSE),"")</f>
        <v/>
      </c>
      <c r="I508" s="28" t="str">
        <f>IFERROR(VLOOKUP(ACOMPANHAMENTO_06[[#This Row],[COD.S]],TABELA_PRODUÇÃO[[COD]:[UND.]],4,FALSE),"")</f>
        <v/>
      </c>
      <c r="J508" s="141"/>
      <c r="K508" s="58"/>
      <c r="L508" s="9"/>
      <c r="M50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0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0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08" s="140">
        <f>ACOMPANHAMENTO_06[[#This Row],[QUANT]]</f>
        <v>0</v>
      </c>
    </row>
    <row r="509" spans="2:16" x14ac:dyDescent="0.25">
      <c r="B509" s="140" t="str">
        <f>IF(ACOMPANHAMENTO_06[[#This Row],[FUNCIONARIO]]="","",COUNTA($D$8:D509))</f>
        <v/>
      </c>
      <c r="C509" s="3"/>
      <c r="D509" s="28" t="str">
        <f>IFERROR(VLOOKUP(ACOMPANHAMENTO_06[[#This Row],[MAT]],FUNCIONARIOS[],3,FALSE),"")</f>
        <v/>
      </c>
      <c r="E509" s="28" t="str">
        <f>IFERROR(VLOOKUP(ACOMPANHAMENTO_06[[#This Row],[MAT]],FUNCIONARIOS[],4,FALSE),"")</f>
        <v/>
      </c>
      <c r="F509" s="8"/>
      <c r="G509" s="7"/>
      <c r="H509" s="28" t="str">
        <f>IFERROR(VLOOKUP(ACOMPANHAMENTO_06[[#This Row],[COD.S]],TABELA_PRODUÇÃO[[COD]:[SERVIÇOS]],3,FALSE),"")</f>
        <v/>
      </c>
      <c r="I509" s="28" t="str">
        <f>IFERROR(VLOOKUP(ACOMPANHAMENTO_06[[#This Row],[COD.S]],TABELA_PRODUÇÃO[[COD]:[UND.]],4,FALSE),"")</f>
        <v/>
      </c>
      <c r="J509" s="141"/>
      <c r="K509" s="58"/>
      <c r="L509" s="9"/>
      <c r="M50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0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0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09" s="140">
        <f>ACOMPANHAMENTO_06[[#This Row],[QUANT]]</f>
        <v>0</v>
      </c>
    </row>
    <row r="510" spans="2:16" x14ac:dyDescent="0.25">
      <c r="B510" s="140" t="str">
        <f>IF(ACOMPANHAMENTO_06[[#This Row],[FUNCIONARIO]]="","",COUNTA($D$8:D510))</f>
        <v/>
      </c>
      <c r="C510" s="3"/>
      <c r="D510" s="28" t="str">
        <f>IFERROR(VLOOKUP(ACOMPANHAMENTO_06[[#This Row],[MAT]],FUNCIONARIOS[],3,FALSE),"")</f>
        <v/>
      </c>
      <c r="E510" s="28" t="str">
        <f>IFERROR(VLOOKUP(ACOMPANHAMENTO_06[[#This Row],[MAT]],FUNCIONARIOS[],4,FALSE),"")</f>
        <v/>
      </c>
      <c r="F510" s="8"/>
      <c r="G510" s="7"/>
      <c r="H510" s="28" t="str">
        <f>IFERROR(VLOOKUP(ACOMPANHAMENTO_06[[#This Row],[COD.S]],TABELA_PRODUÇÃO[[COD]:[SERVIÇOS]],3,FALSE),"")</f>
        <v/>
      </c>
      <c r="I510" s="28" t="str">
        <f>IFERROR(VLOOKUP(ACOMPANHAMENTO_06[[#This Row],[COD.S]],TABELA_PRODUÇÃO[[COD]:[UND.]],4,FALSE),"")</f>
        <v/>
      </c>
      <c r="J510" s="141"/>
      <c r="K510" s="58"/>
      <c r="L510" s="9"/>
      <c r="M51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1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1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10" s="140">
        <f>ACOMPANHAMENTO_06[[#This Row],[QUANT]]</f>
        <v>0</v>
      </c>
    </row>
    <row r="511" spans="2:16" x14ac:dyDescent="0.25">
      <c r="B511" s="140" t="str">
        <f>IF(ACOMPANHAMENTO_06[[#This Row],[FUNCIONARIO]]="","",COUNTA($D$8:D511))</f>
        <v/>
      </c>
      <c r="C511" s="3"/>
      <c r="D511" s="28" t="str">
        <f>IFERROR(VLOOKUP(ACOMPANHAMENTO_06[[#This Row],[MAT]],FUNCIONARIOS[],3,FALSE),"")</f>
        <v/>
      </c>
      <c r="E511" s="28" t="str">
        <f>IFERROR(VLOOKUP(ACOMPANHAMENTO_06[[#This Row],[MAT]],FUNCIONARIOS[],4,FALSE),"")</f>
        <v/>
      </c>
      <c r="F511" s="8"/>
      <c r="G511" s="7"/>
      <c r="H511" s="28" t="str">
        <f>IFERROR(VLOOKUP(ACOMPANHAMENTO_06[[#This Row],[COD.S]],TABELA_PRODUÇÃO[[COD]:[SERVIÇOS]],3,FALSE),"")</f>
        <v/>
      </c>
      <c r="I511" s="28" t="str">
        <f>IFERROR(VLOOKUP(ACOMPANHAMENTO_06[[#This Row],[COD.S]],TABELA_PRODUÇÃO[[COD]:[UND.]],4,FALSE),"")</f>
        <v/>
      </c>
      <c r="J511" s="141"/>
      <c r="K511" s="58"/>
      <c r="L511" s="9"/>
      <c r="M51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1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1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11" s="140">
        <f>ACOMPANHAMENTO_06[[#This Row],[QUANT]]</f>
        <v>0</v>
      </c>
    </row>
    <row r="512" spans="2:16" x14ac:dyDescent="0.25">
      <c r="B512" s="140" t="str">
        <f>IF(ACOMPANHAMENTO_06[[#This Row],[FUNCIONARIO]]="","",COUNTA($D$8:D512))</f>
        <v/>
      </c>
      <c r="C512" s="3"/>
      <c r="D512" s="28" t="str">
        <f>IFERROR(VLOOKUP(ACOMPANHAMENTO_06[[#This Row],[MAT]],FUNCIONARIOS[],3,FALSE),"")</f>
        <v/>
      </c>
      <c r="E512" s="28" t="str">
        <f>IFERROR(VLOOKUP(ACOMPANHAMENTO_06[[#This Row],[MAT]],FUNCIONARIOS[],4,FALSE),"")</f>
        <v/>
      </c>
      <c r="F512" s="8"/>
      <c r="G512" s="7"/>
      <c r="H512" s="28" t="str">
        <f>IFERROR(VLOOKUP(ACOMPANHAMENTO_06[[#This Row],[COD.S]],TABELA_PRODUÇÃO[[COD]:[SERVIÇOS]],3,FALSE),"")</f>
        <v/>
      </c>
      <c r="I512" s="28" t="str">
        <f>IFERROR(VLOOKUP(ACOMPANHAMENTO_06[[#This Row],[COD.S]],TABELA_PRODUÇÃO[[COD]:[UND.]],4,FALSE),"")</f>
        <v/>
      </c>
      <c r="J512" s="141"/>
      <c r="K512" s="58"/>
      <c r="L512" s="9"/>
      <c r="M51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1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1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12" s="140">
        <f>ACOMPANHAMENTO_06[[#This Row],[QUANT]]</f>
        <v>0</v>
      </c>
    </row>
    <row r="513" spans="2:16" x14ac:dyDescent="0.25">
      <c r="B513" s="140" t="str">
        <f>IF(ACOMPANHAMENTO_06[[#This Row],[FUNCIONARIO]]="","",COUNTA($D$8:D513))</f>
        <v/>
      </c>
      <c r="C513" s="3"/>
      <c r="D513" s="28" t="str">
        <f>IFERROR(VLOOKUP(ACOMPANHAMENTO_06[[#This Row],[MAT]],FUNCIONARIOS[],3,FALSE),"")</f>
        <v/>
      </c>
      <c r="E513" s="28" t="str">
        <f>IFERROR(VLOOKUP(ACOMPANHAMENTO_06[[#This Row],[MAT]],FUNCIONARIOS[],4,FALSE),"")</f>
        <v/>
      </c>
      <c r="F513" s="8"/>
      <c r="G513" s="7"/>
      <c r="H513" s="28" t="str">
        <f>IFERROR(VLOOKUP(ACOMPANHAMENTO_06[[#This Row],[COD.S]],TABELA_PRODUÇÃO[[COD]:[SERVIÇOS]],3,FALSE),"")</f>
        <v/>
      </c>
      <c r="I513" s="28" t="str">
        <f>IFERROR(VLOOKUP(ACOMPANHAMENTO_06[[#This Row],[COD.S]],TABELA_PRODUÇÃO[[COD]:[UND.]],4,FALSE),"")</f>
        <v/>
      </c>
      <c r="J513" s="141"/>
      <c r="K513" s="58"/>
      <c r="L513" s="9"/>
      <c r="M51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1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1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13" s="140">
        <f>ACOMPANHAMENTO_06[[#This Row],[QUANT]]</f>
        <v>0</v>
      </c>
    </row>
    <row r="514" spans="2:16" x14ac:dyDescent="0.25">
      <c r="B514" s="140" t="str">
        <f>IF(ACOMPANHAMENTO_06[[#This Row],[FUNCIONARIO]]="","",COUNTA($D$8:D514))</f>
        <v/>
      </c>
      <c r="C514" s="3"/>
      <c r="D514" s="28" t="str">
        <f>IFERROR(VLOOKUP(ACOMPANHAMENTO_06[[#This Row],[MAT]],FUNCIONARIOS[],3,FALSE),"")</f>
        <v/>
      </c>
      <c r="E514" s="28" t="str">
        <f>IFERROR(VLOOKUP(ACOMPANHAMENTO_06[[#This Row],[MAT]],FUNCIONARIOS[],4,FALSE),"")</f>
        <v/>
      </c>
      <c r="F514" s="8"/>
      <c r="G514" s="7"/>
      <c r="H514" s="28" t="str">
        <f>IFERROR(VLOOKUP(ACOMPANHAMENTO_06[[#This Row],[COD.S]],TABELA_PRODUÇÃO[[COD]:[SERVIÇOS]],3,FALSE),"")</f>
        <v/>
      </c>
      <c r="I514" s="28" t="str">
        <f>IFERROR(VLOOKUP(ACOMPANHAMENTO_06[[#This Row],[COD.S]],TABELA_PRODUÇÃO[[COD]:[UND.]],4,FALSE),"")</f>
        <v/>
      </c>
      <c r="J514" s="141"/>
      <c r="K514" s="58"/>
      <c r="L514" s="9"/>
      <c r="M51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1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1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14" s="140">
        <f>ACOMPANHAMENTO_06[[#This Row],[QUANT]]</f>
        <v>0</v>
      </c>
    </row>
    <row r="515" spans="2:16" x14ac:dyDescent="0.25">
      <c r="B515" s="140" t="str">
        <f>IF(ACOMPANHAMENTO_06[[#This Row],[FUNCIONARIO]]="","",COUNTA($D$8:D515))</f>
        <v/>
      </c>
      <c r="C515" s="3"/>
      <c r="D515" s="28" t="str">
        <f>IFERROR(VLOOKUP(ACOMPANHAMENTO_06[[#This Row],[MAT]],FUNCIONARIOS[],3,FALSE),"")</f>
        <v/>
      </c>
      <c r="E515" s="28" t="str">
        <f>IFERROR(VLOOKUP(ACOMPANHAMENTO_06[[#This Row],[MAT]],FUNCIONARIOS[],4,FALSE),"")</f>
        <v/>
      </c>
      <c r="F515" s="8"/>
      <c r="G515" s="7"/>
      <c r="H515" s="28" t="str">
        <f>IFERROR(VLOOKUP(ACOMPANHAMENTO_06[[#This Row],[COD.S]],TABELA_PRODUÇÃO[[COD]:[SERVIÇOS]],3,FALSE),"")</f>
        <v/>
      </c>
      <c r="I515" s="28" t="str">
        <f>IFERROR(VLOOKUP(ACOMPANHAMENTO_06[[#This Row],[COD.S]],TABELA_PRODUÇÃO[[COD]:[UND.]],4,FALSE),"")</f>
        <v/>
      </c>
      <c r="J515" s="141"/>
      <c r="K515" s="58"/>
      <c r="L515" s="9"/>
      <c r="M51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1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1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15" s="140">
        <f>ACOMPANHAMENTO_06[[#This Row],[QUANT]]</f>
        <v>0</v>
      </c>
    </row>
    <row r="516" spans="2:16" x14ac:dyDescent="0.25">
      <c r="B516" s="140" t="str">
        <f>IF(ACOMPANHAMENTO_06[[#This Row],[FUNCIONARIO]]="","",COUNTA($D$8:D516))</f>
        <v/>
      </c>
      <c r="C516" s="3"/>
      <c r="D516" s="28" t="str">
        <f>IFERROR(VLOOKUP(ACOMPANHAMENTO_06[[#This Row],[MAT]],FUNCIONARIOS[],3,FALSE),"")</f>
        <v/>
      </c>
      <c r="E516" s="28" t="str">
        <f>IFERROR(VLOOKUP(ACOMPANHAMENTO_06[[#This Row],[MAT]],FUNCIONARIOS[],4,FALSE),"")</f>
        <v/>
      </c>
      <c r="F516" s="8"/>
      <c r="G516" s="7"/>
      <c r="H516" s="28" t="str">
        <f>IFERROR(VLOOKUP(ACOMPANHAMENTO_06[[#This Row],[COD.S]],TABELA_PRODUÇÃO[[COD]:[SERVIÇOS]],3,FALSE),"")</f>
        <v/>
      </c>
      <c r="I516" s="28" t="str">
        <f>IFERROR(VLOOKUP(ACOMPANHAMENTO_06[[#This Row],[COD.S]],TABELA_PRODUÇÃO[[COD]:[UND.]],4,FALSE),"")</f>
        <v/>
      </c>
      <c r="J516" s="141"/>
      <c r="K516" s="58"/>
      <c r="L516" s="9"/>
      <c r="M51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1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1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16" s="140">
        <f>ACOMPANHAMENTO_06[[#This Row],[QUANT]]</f>
        <v>0</v>
      </c>
    </row>
    <row r="517" spans="2:16" x14ac:dyDescent="0.25">
      <c r="B517" s="140" t="str">
        <f>IF(ACOMPANHAMENTO_06[[#This Row],[FUNCIONARIO]]="","",COUNTA($D$8:D517))</f>
        <v/>
      </c>
      <c r="C517" s="3"/>
      <c r="D517" s="28" t="str">
        <f>IFERROR(VLOOKUP(ACOMPANHAMENTO_06[[#This Row],[MAT]],FUNCIONARIOS[],3,FALSE),"")</f>
        <v/>
      </c>
      <c r="E517" s="28" t="str">
        <f>IFERROR(VLOOKUP(ACOMPANHAMENTO_06[[#This Row],[MAT]],FUNCIONARIOS[],4,FALSE),"")</f>
        <v/>
      </c>
      <c r="F517" s="8"/>
      <c r="G517" s="7"/>
      <c r="H517" s="28" t="str">
        <f>IFERROR(VLOOKUP(ACOMPANHAMENTO_06[[#This Row],[COD.S]],TABELA_PRODUÇÃO[[COD]:[SERVIÇOS]],3,FALSE),"")</f>
        <v/>
      </c>
      <c r="I517" s="28" t="str">
        <f>IFERROR(VLOOKUP(ACOMPANHAMENTO_06[[#This Row],[COD.S]],TABELA_PRODUÇÃO[[COD]:[UND.]],4,FALSE),"")</f>
        <v/>
      </c>
      <c r="J517" s="141"/>
      <c r="K517" s="58"/>
      <c r="L517" s="9"/>
      <c r="M51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1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1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17" s="140">
        <f>ACOMPANHAMENTO_06[[#This Row],[QUANT]]</f>
        <v>0</v>
      </c>
    </row>
    <row r="518" spans="2:16" x14ac:dyDescent="0.25">
      <c r="B518" s="140" t="str">
        <f>IF(ACOMPANHAMENTO_06[[#This Row],[FUNCIONARIO]]="","",COUNTA($D$8:D518))</f>
        <v/>
      </c>
      <c r="C518" s="3"/>
      <c r="D518" s="28" t="str">
        <f>IFERROR(VLOOKUP(ACOMPANHAMENTO_06[[#This Row],[MAT]],FUNCIONARIOS[],3,FALSE),"")</f>
        <v/>
      </c>
      <c r="E518" s="28" t="str">
        <f>IFERROR(VLOOKUP(ACOMPANHAMENTO_06[[#This Row],[MAT]],FUNCIONARIOS[],4,FALSE),"")</f>
        <v/>
      </c>
      <c r="F518" s="8"/>
      <c r="G518" s="7"/>
      <c r="H518" s="28" t="str">
        <f>IFERROR(VLOOKUP(ACOMPANHAMENTO_06[[#This Row],[COD.S]],TABELA_PRODUÇÃO[[COD]:[SERVIÇOS]],3,FALSE),"")</f>
        <v/>
      </c>
      <c r="I518" s="28" t="str">
        <f>IFERROR(VLOOKUP(ACOMPANHAMENTO_06[[#This Row],[COD.S]],TABELA_PRODUÇÃO[[COD]:[UND.]],4,FALSE),"")</f>
        <v/>
      </c>
      <c r="J518" s="141"/>
      <c r="K518" s="58"/>
      <c r="L518" s="9"/>
      <c r="M51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1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1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18" s="140">
        <f>ACOMPANHAMENTO_06[[#This Row],[QUANT]]</f>
        <v>0</v>
      </c>
    </row>
    <row r="519" spans="2:16" x14ac:dyDescent="0.25">
      <c r="B519" s="140" t="str">
        <f>IF(ACOMPANHAMENTO_06[[#This Row],[FUNCIONARIO]]="","",COUNTA($D$8:D519))</f>
        <v/>
      </c>
      <c r="C519" s="3"/>
      <c r="D519" s="28" t="str">
        <f>IFERROR(VLOOKUP(ACOMPANHAMENTO_06[[#This Row],[MAT]],FUNCIONARIOS[],3,FALSE),"")</f>
        <v/>
      </c>
      <c r="E519" s="28" t="str">
        <f>IFERROR(VLOOKUP(ACOMPANHAMENTO_06[[#This Row],[MAT]],FUNCIONARIOS[],4,FALSE),"")</f>
        <v/>
      </c>
      <c r="F519" s="8"/>
      <c r="G519" s="7"/>
      <c r="H519" s="28" t="str">
        <f>IFERROR(VLOOKUP(ACOMPANHAMENTO_06[[#This Row],[COD.S]],TABELA_PRODUÇÃO[[COD]:[SERVIÇOS]],3,FALSE),"")</f>
        <v/>
      </c>
      <c r="I519" s="28" t="str">
        <f>IFERROR(VLOOKUP(ACOMPANHAMENTO_06[[#This Row],[COD.S]],TABELA_PRODUÇÃO[[COD]:[UND.]],4,FALSE),"")</f>
        <v/>
      </c>
      <c r="J519" s="141"/>
      <c r="K519" s="58"/>
      <c r="L519" s="9"/>
      <c r="M51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1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1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19" s="140">
        <f>ACOMPANHAMENTO_06[[#This Row],[QUANT]]</f>
        <v>0</v>
      </c>
    </row>
    <row r="520" spans="2:16" x14ac:dyDescent="0.25">
      <c r="B520" s="140" t="str">
        <f>IF(ACOMPANHAMENTO_06[[#This Row],[FUNCIONARIO]]="","",COUNTA($D$8:D520))</f>
        <v/>
      </c>
      <c r="C520" s="3"/>
      <c r="D520" s="28" t="str">
        <f>IFERROR(VLOOKUP(ACOMPANHAMENTO_06[[#This Row],[MAT]],FUNCIONARIOS[],3,FALSE),"")</f>
        <v/>
      </c>
      <c r="E520" s="28" t="str">
        <f>IFERROR(VLOOKUP(ACOMPANHAMENTO_06[[#This Row],[MAT]],FUNCIONARIOS[],4,FALSE),"")</f>
        <v/>
      </c>
      <c r="F520" s="8"/>
      <c r="G520" s="7"/>
      <c r="H520" s="28" t="str">
        <f>IFERROR(VLOOKUP(ACOMPANHAMENTO_06[[#This Row],[COD.S]],TABELA_PRODUÇÃO[[COD]:[SERVIÇOS]],3,FALSE),"")</f>
        <v/>
      </c>
      <c r="I520" s="28" t="str">
        <f>IFERROR(VLOOKUP(ACOMPANHAMENTO_06[[#This Row],[COD.S]],TABELA_PRODUÇÃO[[COD]:[UND.]],4,FALSE),"")</f>
        <v/>
      </c>
      <c r="J520" s="141"/>
      <c r="K520" s="58"/>
      <c r="L520" s="9"/>
      <c r="M52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2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2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20" s="140">
        <f>ACOMPANHAMENTO_06[[#This Row],[QUANT]]</f>
        <v>0</v>
      </c>
    </row>
    <row r="521" spans="2:16" x14ac:dyDescent="0.25">
      <c r="B521" s="140" t="str">
        <f>IF(ACOMPANHAMENTO_06[[#This Row],[FUNCIONARIO]]="","",COUNTA($D$8:D521))</f>
        <v/>
      </c>
      <c r="C521" s="3"/>
      <c r="D521" s="28" t="str">
        <f>IFERROR(VLOOKUP(ACOMPANHAMENTO_06[[#This Row],[MAT]],FUNCIONARIOS[],3,FALSE),"")</f>
        <v/>
      </c>
      <c r="E521" s="28" t="str">
        <f>IFERROR(VLOOKUP(ACOMPANHAMENTO_06[[#This Row],[MAT]],FUNCIONARIOS[],4,FALSE),"")</f>
        <v/>
      </c>
      <c r="F521" s="8"/>
      <c r="G521" s="7"/>
      <c r="H521" s="28" t="str">
        <f>IFERROR(VLOOKUP(ACOMPANHAMENTO_06[[#This Row],[COD.S]],TABELA_PRODUÇÃO[[COD]:[SERVIÇOS]],3,FALSE),"")</f>
        <v/>
      </c>
      <c r="I521" s="28" t="str">
        <f>IFERROR(VLOOKUP(ACOMPANHAMENTO_06[[#This Row],[COD.S]],TABELA_PRODUÇÃO[[COD]:[UND.]],4,FALSE),"")</f>
        <v/>
      </c>
      <c r="J521" s="141"/>
      <c r="K521" s="58"/>
      <c r="L521" s="9"/>
      <c r="M52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2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2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21" s="140">
        <f>ACOMPANHAMENTO_06[[#This Row],[QUANT]]</f>
        <v>0</v>
      </c>
    </row>
    <row r="522" spans="2:16" x14ac:dyDescent="0.25">
      <c r="B522" s="140" t="str">
        <f>IF(ACOMPANHAMENTO_06[[#This Row],[FUNCIONARIO]]="","",COUNTA($D$8:D522))</f>
        <v/>
      </c>
      <c r="C522" s="3"/>
      <c r="D522" s="28" t="str">
        <f>IFERROR(VLOOKUP(ACOMPANHAMENTO_06[[#This Row],[MAT]],FUNCIONARIOS[],3,FALSE),"")</f>
        <v/>
      </c>
      <c r="E522" s="28" t="str">
        <f>IFERROR(VLOOKUP(ACOMPANHAMENTO_06[[#This Row],[MAT]],FUNCIONARIOS[],4,FALSE),"")</f>
        <v/>
      </c>
      <c r="F522" s="8"/>
      <c r="G522" s="7"/>
      <c r="H522" s="28" t="str">
        <f>IFERROR(VLOOKUP(ACOMPANHAMENTO_06[[#This Row],[COD.S]],TABELA_PRODUÇÃO[[COD]:[SERVIÇOS]],3,FALSE),"")</f>
        <v/>
      </c>
      <c r="I522" s="28" t="str">
        <f>IFERROR(VLOOKUP(ACOMPANHAMENTO_06[[#This Row],[COD.S]],TABELA_PRODUÇÃO[[COD]:[UND.]],4,FALSE),"")</f>
        <v/>
      </c>
      <c r="J522" s="141"/>
      <c r="K522" s="58"/>
      <c r="L522" s="9"/>
      <c r="M52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2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2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22" s="140">
        <f>ACOMPANHAMENTO_06[[#This Row],[QUANT]]</f>
        <v>0</v>
      </c>
    </row>
    <row r="523" spans="2:16" x14ac:dyDescent="0.25">
      <c r="B523" s="140" t="str">
        <f>IF(ACOMPANHAMENTO_06[[#This Row],[FUNCIONARIO]]="","",COUNTA($D$8:D523))</f>
        <v/>
      </c>
      <c r="C523" s="3"/>
      <c r="D523" s="28" t="str">
        <f>IFERROR(VLOOKUP(ACOMPANHAMENTO_06[[#This Row],[MAT]],FUNCIONARIOS[],3,FALSE),"")</f>
        <v/>
      </c>
      <c r="E523" s="28" t="str">
        <f>IFERROR(VLOOKUP(ACOMPANHAMENTO_06[[#This Row],[MAT]],FUNCIONARIOS[],4,FALSE),"")</f>
        <v/>
      </c>
      <c r="F523" s="8"/>
      <c r="G523" s="7"/>
      <c r="H523" s="28" t="str">
        <f>IFERROR(VLOOKUP(ACOMPANHAMENTO_06[[#This Row],[COD.S]],TABELA_PRODUÇÃO[[COD]:[SERVIÇOS]],3,FALSE),"")</f>
        <v/>
      </c>
      <c r="I523" s="28" t="str">
        <f>IFERROR(VLOOKUP(ACOMPANHAMENTO_06[[#This Row],[COD.S]],TABELA_PRODUÇÃO[[COD]:[UND.]],4,FALSE),"")</f>
        <v/>
      </c>
      <c r="J523" s="141"/>
      <c r="K523" s="58"/>
      <c r="L523" s="9"/>
      <c r="M52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2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2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23" s="140">
        <f>ACOMPANHAMENTO_06[[#This Row],[QUANT]]</f>
        <v>0</v>
      </c>
    </row>
    <row r="524" spans="2:16" x14ac:dyDescent="0.25">
      <c r="B524" s="140" t="str">
        <f>IF(ACOMPANHAMENTO_06[[#This Row],[FUNCIONARIO]]="","",COUNTA($D$8:D524))</f>
        <v/>
      </c>
      <c r="C524" s="3"/>
      <c r="D524" s="28" t="str">
        <f>IFERROR(VLOOKUP(ACOMPANHAMENTO_06[[#This Row],[MAT]],FUNCIONARIOS[],3,FALSE),"")</f>
        <v/>
      </c>
      <c r="E524" s="28" t="str">
        <f>IFERROR(VLOOKUP(ACOMPANHAMENTO_06[[#This Row],[MAT]],FUNCIONARIOS[],4,FALSE),"")</f>
        <v/>
      </c>
      <c r="F524" s="8"/>
      <c r="G524" s="7"/>
      <c r="H524" s="28" t="str">
        <f>IFERROR(VLOOKUP(ACOMPANHAMENTO_06[[#This Row],[COD.S]],TABELA_PRODUÇÃO[[COD]:[SERVIÇOS]],3,FALSE),"")</f>
        <v/>
      </c>
      <c r="I524" s="28" t="str">
        <f>IFERROR(VLOOKUP(ACOMPANHAMENTO_06[[#This Row],[COD.S]],TABELA_PRODUÇÃO[[COD]:[UND.]],4,FALSE),"")</f>
        <v/>
      </c>
      <c r="J524" s="141"/>
      <c r="K524" s="58"/>
      <c r="L524" s="9"/>
      <c r="M52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2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2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24" s="140">
        <f>ACOMPANHAMENTO_06[[#This Row],[QUANT]]</f>
        <v>0</v>
      </c>
    </row>
    <row r="525" spans="2:16" x14ac:dyDescent="0.25">
      <c r="B525" s="140" t="str">
        <f>IF(ACOMPANHAMENTO_06[[#This Row],[FUNCIONARIO]]="","",COUNTA($D$8:D525))</f>
        <v/>
      </c>
      <c r="C525" s="3"/>
      <c r="D525" s="28" t="str">
        <f>IFERROR(VLOOKUP(ACOMPANHAMENTO_06[[#This Row],[MAT]],FUNCIONARIOS[],3,FALSE),"")</f>
        <v/>
      </c>
      <c r="E525" s="28" t="str">
        <f>IFERROR(VLOOKUP(ACOMPANHAMENTO_06[[#This Row],[MAT]],FUNCIONARIOS[],4,FALSE),"")</f>
        <v/>
      </c>
      <c r="F525" s="8"/>
      <c r="G525" s="7"/>
      <c r="H525" s="28" t="str">
        <f>IFERROR(VLOOKUP(ACOMPANHAMENTO_06[[#This Row],[COD.S]],TABELA_PRODUÇÃO[[COD]:[SERVIÇOS]],3,FALSE),"")</f>
        <v/>
      </c>
      <c r="I525" s="28" t="str">
        <f>IFERROR(VLOOKUP(ACOMPANHAMENTO_06[[#This Row],[COD.S]],TABELA_PRODUÇÃO[[COD]:[UND.]],4,FALSE),"")</f>
        <v/>
      </c>
      <c r="J525" s="141"/>
      <c r="K525" s="58"/>
      <c r="L525" s="9"/>
      <c r="M52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2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2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25" s="140">
        <f>ACOMPANHAMENTO_06[[#This Row],[QUANT]]</f>
        <v>0</v>
      </c>
    </row>
    <row r="526" spans="2:16" x14ac:dyDescent="0.25">
      <c r="B526" s="140" t="str">
        <f>IF(ACOMPANHAMENTO_06[[#This Row],[FUNCIONARIO]]="","",COUNTA($D$8:D526))</f>
        <v/>
      </c>
      <c r="C526" s="3"/>
      <c r="D526" s="28" t="str">
        <f>IFERROR(VLOOKUP(ACOMPANHAMENTO_06[[#This Row],[MAT]],FUNCIONARIOS[],3,FALSE),"")</f>
        <v/>
      </c>
      <c r="E526" s="28" t="str">
        <f>IFERROR(VLOOKUP(ACOMPANHAMENTO_06[[#This Row],[MAT]],FUNCIONARIOS[],4,FALSE),"")</f>
        <v/>
      </c>
      <c r="F526" s="8"/>
      <c r="G526" s="7"/>
      <c r="H526" s="28" t="str">
        <f>IFERROR(VLOOKUP(ACOMPANHAMENTO_06[[#This Row],[COD.S]],TABELA_PRODUÇÃO[[COD]:[SERVIÇOS]],3,FALSE),"")</f>
        <v/>
      </c>
      <c r="I526" s="28" t="str">
        <f>IFERROR(VLOOKUP(ACOMPANHAMENTO_06[[#This Row],[COD.S]],TABELA_PRODUÇÃO[[COD]:[UND.]],4,FALSE),"")</f>
        <v/>
      </c>
      <c r="J526" s="141"/>
      <c r="K526" s="58"/>
      <c r="L526" s="9"/>
      <c r="M52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2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2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26" s="140">
        <f>ACOMPANHAMENTO_06[[#This Row],[QUANT]]</f>
        <v>0</v>
      </c>
    </row>
    <row r="527" spans="2:16" x14ac:dyDescent="0.25">
      <c r="B527" s="140" t="str">
        <f>IF(ACOMPANHAMENTO_06[[#This Row],[FUNCIONARIO]]="","",COUNTA($D$8:D527))</f>
        <v/>
      </c>
      <c r="C527" s="3"/>
      <c r="D527" s="28" t="str">
        <f>IFERROR(VLOOKUP(ACOMPANHAMENTO_06[[#This Row],[MAT]],FUNCIONARIOS[],3,FALSE),"")</f>
        <v/>
      </c>
      <c r="E527" s="28" t="str">
        <f>IFERROR(VLOOKUP(ACOMPANHAMENTO_06[[#This Row],[MAT]],FUNCIONARIOS[],4,FALSE),"")</f>
        <v/>
      </c>
      <c r="F527" s="8"/>
      <c r="G527" s="7"/>
      <c r="H527" s="28" t="str">
        <f>IFERROR(VLOOKUP(ACOMPANHAMENTO_06[[#This Row],[COD.S]],TABELA_PRODUÇÃO[[COD]:[SERVIÇOS]],3,FALSE),"")</f>
        <v/>
      </c>
      <c r="I527" s="28" t="str">
        <f>IFERROR(VLOOKUP(ACOMPANHAMENTO_06[[#This Row],[COD.S]],TABELA_PRODUÇÃO[[COD]:[UND.]],4,FALSE),"")</f>
        <v/>
      </c>
      <c r="J527" s="141"/>
      <c r="K527" s="58"/>
      <c r="L527" s="9"/>
      <c r="M52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2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2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27" s="140">
        <f>ACOMPANHAMENTO_06[[#This Row],[QUANT]]</f>
        <v>0</v>
      </c>
    </row>
    <row r="528" spans="2:16" x14ac:dyDescent="0.25">
      <c r="B528" s="140" t="str">
        <f>IF(ACOMPANHAMENTO_06[[#This Row],[FUNCIONARIO]]="","",COUNTA($D$8:D528))</f>
        <v/>
      </c>
      <c r="C528" s="3"/>
      <c r="D528" s="28" t="str">
        <f>IFERROR(VLOOKUP(ACOMPANHAMENTO_06[[#This Row],[MAT]],FUNCIONARIOS[],3,FALSE),"")</f>
        <v/>
      </c>
      <c r="E528" s="28" t="str">
        <f>IFERROR(VLOOKUP(ACOMPANHAMENTO_06[[#This Row],[MAT]],FUNCIONARIOS[],4,FALSE),"")</f>
        <v/>
      </c>
      <c r="F528" s="8"/>
      <c r="G528" s="7"/>
      <c r="H528" s="28" t="str">
        <f>IFERROR(VLOOKUP(ACOMPANHAMENTO_06[[#This Row],[COD.S]],TABELA_PRODUÇÃO[[COD]:[SERVIÇOS]],3,FALSE),"")</f>
        <v/>
      </c>
      <c r="I528" s="28" t="str">
        <f>IFERROR(VLOOKUP(ACOMPANHAMENTO_06[[#This Row],[COD.S]],TABELA_PRODUÇÃO[[COD]:[UND.]],4,FALSE),"")</f>
        <v/>
      </c>
      <c r="J528" s="141"/>
      <c r="K528" s="58"/>
      <c r="L528" s="9"/>
      <c r="M52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2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2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28" s="140">
        <f>ACOMPANHAMENTO_06[[#This Row],[QUANT]]</f>
        <v>0</v>
      </c>
    </row>
    <row r="529" spans="2:16" x14ac:dyDescent="0.25">
      <c r="B529" s="140" t="str">
        <f>IF(ACOMPANHAMENTO_06[[#This Row],[FUNCIONARIO]]="","",COUNTA($D$8:D529))</f>
        <v/>
      </c>
      <c r="C529" s="3"/>
      <c r="D529" s="28" t="str">
        <f>IFERROR(VLOOKUP(ACOMPANHAMENTO_06[[#This Row],[MAT]],FUNCIONARIOS[],3,FALSE),"")</f>
        <v/>
      </c>
      <c r="E529" s="28" t="str">
        <f>IFERROR(VLOOKUP(ACOMPANHAMENTO_06[[#This Row],[MAT]],FUNCIONARIOS[],4,FALSE),"")</f>
        <v/>
      </c>
      <c r="F529" s="8"/>
      <c r="G529" s="7"/>
      <c r="H529" s="28" t="str">
        <f>IFERROR(VLOOKUP(ACOMPANHAMENTO_06[[#This Row],[COD.S]],TABELA_PRODUÇÃO[[COD]:[SERVIÇOS]],3,FALSE),"")</f>
        <v/>
      </c>
      <c r="I529" s="28" t="str">
        <f>IFERROR(VLOOKUP(ACOMPANHAMENTO_06[[#This Row],[COD.S]],TABELA_PRODUÇÃO[[COD]:[UND.]],4,FALSE),"")</f>
        <v/>
      </c>
      <c r="J529" s="141"/>
      <c r="K529" s="58"/>
      <c r="L529" s="9"/>
      <c r="M52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2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2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29" s="140">
        <f>ACOMPANHAMENTO_06[[#This Row],[QUANT]]</f>
        <v>0</v>
      </c>
    </row>
    <row r="530" spans="2:16" x14ac:dyDescent="0.25">
      <c r="B530" s="140" t="str">
        <f>IF(ACOMPANHAMENTO_06[[#This Row],[FUNCIONARIO]]="","",COUNTA($D$8:D530))</f>
        <v/>
      </c>
      <c r="C530" s="3"/>
      <c r="D530" s="28" t="str">
        <f>IFERROR(VLOOKUP(ACOMPANHAMENTO_06[[#This Row],[MAT]],FUNCIONARIOS[],3,FALSE),"")</f>
        <v/>
      </c>
      <c r="E530" s="28" t="str">
        <f>IFERROR(VLOOKUP(ACOMPANHAMENTO_06[[#This Row],[MAT]],FUNCIONARIOS[],4,FALSE),"")</f>
        <v/>
      </c>
      <c r="F530" s="8"/>
      <c r="G530" s="7"/>
      <c r="H530" s="28" t="str">
        <f>IFERROR(VLOOKUP(ACOMPANHAMENTO_06[[#This Row],[COD.S]],TABELA_PRODUÇÃO[[COD]:[SERVIÇOS]],3,FALSE),"")</f>
        <v/>
      </c>
      <c r="I530" s="28" t="str">
        <f>IFERROR(VLOOKUP(ACOMPANHAMENTO_06[[#This Row],[COD.S]],TABELA_PRODUÇÃO[[COD]:[UND.]],4,FALSE),"")</f>
        <v/>
      </c>
      <c r="J530" s="141"/>
      <c r="K530" s="58"/>
      <c r="L530" s="9"/>
      <c r="M53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3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3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30" s="140">
        <f>ACOMPANHAMENTO_06[[#This Row],[QUANT]]</f>
        <v>0</v>
      </c>
    </row>
    <row r="531" spans="2:16" x14ac:dyDescent="0.25">
      <c r="B531" s="140" t="str">
        <f>IF(ACOMPANHAMENTO_06[[#This Row],[FUNCIONARIO]]="","",COUNTA($D$8:D531))</f>
        <v/>
      </c>
      <c r="C531" s="3"/>
      <c r="D531" s="28" t="str">
        <f>IFERROR(VLOOKUP(ACOMPANHAMENTO_06[[#This Row],[MAT]],FUNCIONARIOS[],3,FALSE),"")</f>
        <v/>
      </c>
      <c r="E531" s="28" t="str">
        <f>IFERROR(VLOOKUP(ACOMPANHAMENTO_06[[#This Row],[MAT]],FUNCIONARIOS[],4,FALSE),"")</f>
        <v/>
      </c>
      <c r="F531" s="8"/>
      <c r="G531" s="7"/>
      <c r="H531" s="28" t="str">
        <f>IFERROR(VLOOKUP(ACOMPANHAMENTO_06[[#This Row],[COD.S]],TABELA_PRODUÇÃO[[COD]:[SERVIÇOS]],3,FALSE),"")</f>
        <v/>
      </c>
      <c r="I531" s="28" t="str">
        <f>IFERROR(VLOOKUP(ACOMPANHAMENTO_06[[#This Row],[COD.S]],TABELA_PRODUÇÃO[[COD]:[UND.]],4,FALSE),"")</f>
        <v/>
      </c>
      <c r="J531" s="141"/>
      <c r="K531" s="58"/>
      <c r="L531" s="9"/>
      <c r="M53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3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3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31" s="140">
        <f>ACOMPANHAMENTO_06[[#This Row],[QUANT]]</f>
        <v>0</v>
      </c>
    </row>
    <row r="532" spans="2:16" x14ac:dyDescent="0.25">
      <c r="B532" s="140" t="str">
        <f>IF(ACOMPANHAMENTO_06[[#This Row],[FUNCIONARIO]]="","",COUNTA($D$8:D532))</f>
        <v/>
      </c>
      <c r="C532" s="3"/>
      <c r="D532" s="28" t="str">
        <f>IFERROR(VLOOKUP(ACOMPANHAMENTO_06[[#This Row],[MAT]],FUNCIONARIOS[],3,FALSE),"")</f>
        <v/>
      </c>
      <c r="E532" s="28" t="str">
        <f>IFERROR(VLOOKUP(ACOMPANHAMENTO_06[[#This Row],[MAT]],FUNCIONARIOS[],4,FALSE),"")</f>
        <v/>
      </c>
      <c r="F532" s="8"/>
      <c r="G532" s="7"/>
      <c r="H532" s="28" t="str">
        <f>IFERROR(VLOOKUP(ACOMPANHAMENTO_06[[#This Row],[COD.S]],TABELA_PRODUÇÃO[[COD]:[SERVIÇOS]],3,FALSE),"")</f>
        <v/>
      </c>
      <c r="I532" s="28" t="str">
        <f>IFERROR(VLOOKUP(ACOMPANHAMENTO_06[[#This Row],[COD.S]],TABELA_PRODUÇÃO[[COD]:[UND.]],4,FALSE),"")</f>
        <v/>
      </c>
      <c r="J532" s="141"/>
      <c r="K532" s="58"/>
      <c r="L532" s="9"/>
      <c r="M53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3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3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32" s="140">
        <f>ACOMPANHAMENTO_06[[#This Row],[QUANT]]</f>
        <v>0</v>
      </c>
    </row>
    <row r="533" spans="2:16" x14ac:dyDescent="0.25">
      <c r="B533" s="140" t="str">
        <f>IF(ACOMPANHAMENTO_06[[#This Row],[FUNCIONARIO]]="","",COUNTA($D$8:D533))</f>
        <v/>
      </c>
      <c r="C533" s="3"/>
      <c r="D533" s="28" t="str">
        <f>IFERROR(VLOOKUP(ACOMPANHAMENTO_06[[#This Row],[MAT]],FUNCIONARIOS[],3,FALSE),"")</f>
        <v/>
      </c>
      <c r="E533" s="28" t="str">
        <f>IFERROR(VLOOKUP(ACOMPANHAMENTO_06[[#This Row],[MAT]],FUNCIONARIOS[],4,FALSE),"")</f>
        <v/>
      </c>
      <c r="F533" s="8"/>
      <c r="G533" s="7"/>
      <c r="H533" s="28" t="str">
        <f>IFERROR(VLOOKUP(ACOMPANHAMENTO_06[[#This Row],[COD.S]],TABELA_PRODUÇÃO[[COD]:[SERVIÇOS]],3,FALSE),"")</f>
        <v/>
      </c>
      <c r="I533" s="28" t="str">
        <f>IFERROR(VLOOKUP(ACOMPANHAMENTO_06[[#This Row],[COD.S]],TABELA_PRODUÇÃO[[COD]:[UND.]],4,FALSE),"")</f>
        <v/>
      </c>
      <c r="J533" s="141"/>
      <c r="K533" s="58"/>
      <c r="L533" s="9"/>
      <c r="M53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3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3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33" s="140">
        <f>ACOMPANHAMENTO_06[[#This Row],[QUANT]]</f>
        <v>0</v>
      </c>
    </row>
    <row r="534" spans="2:16" x14ac:dyDescent="0.25">
      <c r="B534" s="140" t="str">
        <f>IF(ACOMPANHAMENTO_06[[#This Row],[FUNCIONARIO]]="","",COUNTA($D$8:D534))</f>
        <v/>
      </c>
      <c r="C534" s="3"/>
      <c r="D534" s="28" t="str">
        <f>IFERROR(VLOOKUP(ACOMPANHAMENTO_06[[#This Row],[MAT]],FUNCIONARIOS[],3,FALSE),"")</f>
        <v/>
      </c>
      <c r="E534" s="28" t="str">
        <f>IFERROR(VLOOKUP(ACOMPANHAMENTO_06[[#This Row],[MAT]],FUNCIONARIOS[],4,FALSE),"")</f>
        <v/>
      </c>
      <c r="F534" s="8"/>
      <c r="G534" s="7"/>
      <c r="H534" s="28" t="str">
        <f>IFERROR(VLOOKUP(ACOMPANHAMENTO_06[[#This Row],[COD.S]],TABELA_PRODUÇÃO[[COD]:[SERVIÇOS]],3,FALSE),"")</f>
        <v/>
      </c>
      <c r="I534" s="28" t="str">
        <f>IFERROR(VLOOKUP(ACOMPANHAMENTO_06[[#This Row],[COD.S]],TABELA_PRODUÇÃO[[COD]:[UND.]],4,FALSE),"")</f>
        <v/>
      </c>
      <c r="J534" s="141"/>
      <c r="K534" s="58"/>
      <c r="L534" s="9"/>
      <c r="M53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3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3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34" s="140">
        <f>ACOMPANHAMENTO_06[[#This Row],[QUANT]]</f>
        <v>0</v>
      </c>
    </row>
    <row r="535" spans="2:16" x14ac:dyDescent="0.25">
      <c r="B535" s="140" t="str">
        <f>IF(ACOMPANHAMENTO_06[[#This Row],[FUNCIONARIO]]="","",COUNTA($D$8:D535))</f>
        <v/>
      </c>
      <c r="C535" s="3"/>
      <c r="D535" s="28" t="str">
        <f>IFERROR(VLOOKUP(ACOMPANHAMENTO_06[[#This Row],[MAT]],FUNCIONARIOS[],3,FALSE),"")</f>
        <v/>
      </c>
      <c r="E535" s="28" t="str">
        <f>IFERROR(VLOOKUP(ACOMPANHAMENTO_06[[#This Row],[MAT]],FUNCIONARIOS[],4,FALSE),"")</f>
        <v/>
      </c>
      <c r="F535" s="8"/>
      <c r="G535" s="7"/>
      <c r="H535" s="28" t="str">
        <f>IFERROR(VLOOKUP(ACOMPANHAMENTO_06[[#This Row],[COD.S]],TABELA_PRODUÇÃO[[COD]:[SERVIÇOS]],3,FALSE),"")</f>
        <v/>
      </c>
      <c r="I535" s="28" t="str">
        <f>IFERROR(VLOOKUP(ACOMPANHAMENTO_06[[#This Row],[COD.S]],TABELA_PRODUÇÃO[[COD]:[UND.]],4,FALSE),"")</f>
        <v/>
      </c>
      <c r="J535" s="141"/>
      <c r="K535" s="58"/>
      <c r="L535" s="9"/>
      <c r="M53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3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3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35" s="140">
        <f>ACOMPANHAMENTO_06[[#This Row],[QUANT]]</f>
        <v>0</v>
      </c>
    </row>
    <row r="536" spans="2:16" x14ac:dyDescent="0.25">
      <c r="B536" s="140" t="str">
        <f>IF(ACOMPANHAMENTO_06[[#This Row],[FUNCIONARIO]]="","",COUNTA($D$8:D536))</f>
        <v/>
      </c>
      <c r="C536" s="3"/>
      <c r="D536" s="28" t="str">
        <f>IFERROR(VLOOKUP(ACOMPANHAMENTO_06[[#This Row],[MAT]],FUNCIONARIOS[],3,FALSE),"")</f>
        <v/>
      </c>
      <c r="E536" s="28" t="str">
        <f>IFERROR(VLOOKUP(ACOMPANHAMENTO_06[[#This Row],[MAT]],FUNCIONARIOS[],4,FALSE),"")</f>
        <v/>
      </c>
      <c r="F536" s="8"/>
      <c r="G536" s="7"/>
      <c r="H536" s="28" t="str">
        <f>IFERROR(VLOOKUP(ACOMPANHAMENTO_06[[#This Row],[COD.S]],TABELA_PRODUÇÃO[[COD]:[SERVIÇOS]],3,FALSE),"")</f>
        <v/>
      </c>
      <c r="I536" s="28" t="str">
        <f>IFERROR(VLOOKUP(ACOMPANHAMENTO_06[[#This Row],[COD.S]],TABELA_PRODUÇÃO[[COD]:[UND.]],4,FALSE),"")</f>
        <v/>
      </c>
      <c r="J536" s="141"/>
      <c r="K536" s="58"/>
      <c r="L536" s="9"/>
      <c r="M53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3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3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36" s="140">
        <f>ACOMPANHAMENTO_06[[#This Row],[QUANT]]</f>
        <v>0</v>
      </c>
    </row>
    <row r="537" spans="2:16" x14ac:dyDescent="0.25">
      <c r="B537" s="140" t="str">
        <f>IF(ACOMPANHAMENTO_06[[#This Row],[FUNCIONARIO]]="","",COUNTA($D$8:D537))</f>
        <v/>
      </c>
      <c r="C537" s="3"/>
      <c r="D537" s="28" t="str">
        <f>IFERROR(VLOOKUP(ACOMPANHAMENTO_06[[#This Row],[MAT]],FUNCIONARIOS[],3,FALSE),"")</f>
        <v/>
      </c>
      <c r="E537" s="28" t="str">
        <f>IFERROR(VLOOKUP(ACOMPANHAMENTO_06[[#This Row],[MAT]],FUNCIONARIOS[],4,FALSE),"")</f>
        <v/>
      </c>
      <c r="F537" s="8"/>
      <c r="G537" s="7"/>
      <c r="H537" s="28" t="str">
        <f>IFERROR(VLOOKUP(ACOMPANHAMENTO_06[[#This Row],[COD.S]],TABELA_PRODUÇÃO[[COD]:[SERVIÇOS]],3,FALSE),"")</f>
        <v/>
      </c>
      <c r="I537" s="28" t="str">
        <f>IFERROR(VLOOKUP(ACOMPANHAMENTO_06[[#This Row],[COD.S]],TABELA_PRODUÇÃO[[COD]:[UND.]],4,FALSE),"")</f>
        <v/>
      </c>
      <c r="J537" s="141"/>
      <c r="K537" s="58"/>
      <c r="L537" s="9"/>
      <c r="M53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3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3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37" s="140">
        <f>ACOMPANHAMENTO_06[[#This Row],[QUANT]]</f>
        <v>0</v>
      </c>
    </row>
    <row r="538" spans="2:16" x14ac:dyDescent="0.25">
      <c r="B538" s="140" t="str">
        <f>IF(ACOMPANHAMENTO_06[[#This Row],[FUNCIONARIO]]="","",COUNTA($D$8:D538))</f>
        <v/>
      </c>
      <c r="C538" s="3"/>
      <c r="D538" s="28" t="str">
        <f>IFERROR(VLOOKUP(ACOMPANHAMENTO_06[[#This Row],[MAT]],FUNCIONARIOS[],3,FALSE),"")</f>
        <v/>
      </c>
      <c r="E538" s="28" t="str">
        <f>IFERROR(VLOOKUP(ACOMPANHAMENTO_06[[#This Row],[MAT]],FUNCIONARIOS[],4,FALSE),"")</f>
        <v/>
      </c>
      <c r="F538" s="8"/>
      <c r="G538" s="7"/>
      <c r="H538" s="28" t="str">
        <f>IFERROR(VLOOKUP(ACOMPANHAMENTO_06[[#This Row],[COD.S]],TABELA_PRODUÇÃO[[COD]:[SERVIÇOS]],3,FALSE),"")</f>
        <v/>
      </c>
      <c r="I538" s="28" t="str">
        <f>IFERROR(VLOOKUP(ACOMPANHAMENTO_06[[#This Row],[COD.S]],TABELA_PRODUÇÃO[[COD]:[UND.]],4,FALSE),"")</f>
        <v/>
      </c>
      <c r="J538" s="141"/>
      <c r="K538" s="58"/>
      <c r="L538" s="9"/>
      <c r="M53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3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3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38" s="140">
        <f>ACOMPANHAMENTO_06[[#This Row],[QUANT]]</f>
        <v>0</v>
      </c>
    </row>
    <row r="539" spans="2:16" x14ac:dyDescent="0.25">
      <c r="B539" s="140" t="str">
        <f>IF(ACOMPANHAMENTO_06[[#This Row],[FUNCIONARIO]]="","",COUNTA($D$8:D539))</f>
        <v/>
      </c>
      <c r="C539" s="3"/>
      <c r="D539" s="28" t="str">
        <f>IFERROR(VLOOKUP(ACOMPANHAMENTO_06[[#This Row],[MAT]],FUNCIONARIOS[],3,FALSE),"")</f>
        <v/>
      </c>
      <c r="E539" s="28" t="str">
        <f>IFERROR(VLOOKUP(ACOMPANHAMENTO_06[[#This Row],[MAT]],FUNCIONARIOS[],4,FALSE),"")</f>
        <v/>
      </c>
      <c r="F539" s="8"/>
      <c r="G539" s="7"/>
      <c r="H539" s="28" t="str">
        <f>IFERROR(VLOOKUP(ACOMPANHAMENTO_06[[#This Row],[COD.S]],TABELA_PRODUÇÃO[[COD]:[SERVIÇOS]],3,FALSE),"")</f>
        <v/>
      </c>
      <c r="I539" s="28" t="str">
        <f>IFERROR(VLOOKUP(ACOMPANHAMENTO_06[[#This Row],[COD.S]],TABELA_PRODUÇÃO[[COD]:[UND.]],4,FALSE),"")</f>
        <v/>
      </c>
      <c r="J539" s="141"/>
      <c r="K539" s="58"/>
      <c r="L539" s="9"/>
      <c r="M53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3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3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39" s="140">
        <f>ACOMPANHAMENTO_06[[#This Row],[QUANT]]</f>
        <v>0</v>
      </c>
    </row>
    <row r="540" spans="2:16" x14ac:dyDescent="0.25">
      <c r="B540" s="140" t="str">
        <f>IF(ACOMPANHAMENTO_06[[#This Row],[FUNCIONARIO]]="","",COUNTA($D$8:D540))</f>
        <v/>
      </c>
      <c r="C540" s="3"/>
      <c r="D540" s="28" t="str">
        <f>IFERROR(VLOOKUP(ACOMPANHAMENTO_06[[#This Row],[MAT]],FUNCIONARIOS[],3,FALSE),"")</f>
        <v/>
      </c>
      <c r="E540" s="28" t="str">
        <f>IFERROR(VLOOKUP(ACOMPANHAMENTO_06[[#This Row],[MAT]],FUNCIONARIOS[],4,FALSE),"")</f>
        <v/>
      </c>
      <c r="F540" s="8"/>
      <c r="G540" s="7"/>
      <c r="H540" s="28" t="str">
        <f>IFERROR(VLOOKUP(ACOMPANHAMENTO_06[[#This Row],[COD.S]],TABELA_PRODUÇÃO[[COD]:[SERVIÇOS]],3,FALSE),"")</f>
        <v/>
      </c>
      <c r="I540" s="28" t="str">
        <f>IFERROR(VLOOKUP(ACOMPANHAMENTO_06[[#This Row],[COD.S]],TABELA_PRODUÇÃO[[COD]:[UND.]],4,FALSE),"")</f>
        <v/>
      </c>
      <c r="J540" s="141"/>
      <c r="K540" s="58"/>
      <c r="L540" s="9"/>
      <c r="M54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4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4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40" s="140">
        <f>ACOMPANHAMENTO_06[[#This Row],[QUANT]]</f>
        <v>0</v>
      </c>
    </row>
    <row r="541" spans="2:16" x14ac:dyDescent="0.25">
      <c r="B541" s="140" t="str">
        <f>IF(ACOMPANHAMENTO_06[[#This Row],[FUNCIONARIO]]="","",COUNTA($D$8:D541))</f>
        <v/>
      </c>
      <c r="C541" s="3"/>
      <c r="D541" s="28" t="str">
        <f>IFERROR(VLOOKUP(ACOMPANHAMENTO_06[[#This Row],[MAT]],FUNCIONARIOS[],3,FALSE),"")</f>
        <v/>
      </c>
      <c r="E541" s="28" t="str">
        <f>IFERROR(VLOOKUP(ACOMPANHAMENTO_06[[#This Row],[MAT]],FUNCIONARIOS[],4,FALSE),"")</f>
        <v/>
      </c>
      <c r="F541" s="8"/>
      <c r="G541" s="7"/>
      <c r="H541" s="28" t="str">
        <f>IFERROR(VLOOKUP(ACOMPANHAMENTO_06[[#This Row],[COD.S]],TABELA_PRODUÇÃO[[COD]:[SERVIÇOS]],3,FALSE),"")</f>
        <v/>
      </c>
      <c r="I541" s="28" t="str">
        <f>IFERROR(VLOOKUP(ACOMPANHAMENTO_06[[#This Row],[COD.S]],TABELA_PRODUÇÃO[[COD]:[UND.]],4,FALSE),"")</f>
        <v/>
      </c>
      <c r="J541" s="141"/>
      <c r="K541" s="58"/>
      <c r="L541" s="9"/>
      <c r="M54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4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4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41" s="140">
        <f>ACOMPANHAMENTO_06[[#This Row],[QUANT]]</f>
        <v>0</v>
      </c>
    </row>
    <row r="542" spans="2:16" x14ac:dyDescent="0.25">
      <c r="B542" s="140" t="str">
        <f>IF(ACOMPANHAMENTO_06[[#This Row],[FUNCIONARIO]]="","",COUNTA($D$8:D542))</f>
        <v/>
      </c>
      <c r="C542" s="3"/>
      <c r="D542" s="28" t="str">
        <f>IFERROR(VLOOKUP(ACOMPANHAMENTO_06[[#This Row],[MAT]],FUNCIONARIOS[],3,FALSE),"")</f>
        <v/>
      </c>
      <c r="E542" s="28" t="str">
        <f>IFERROR(VLOOKUP(ACOMPANHAMENTO_06[[#This Row],[MAT]],FUNCIONARIOS[],4,FALSE),"")</f>
        <v/>
      </c>
      <c r="F542" s="8"/>
      <c r="G542" s="7"/>
      <c r="H542" s="28" t="str">
        <f>IFERROR(VLOOKUP(ACOMPANHAMENTO_06[[#This Row],[COD.S]],TABELA_PRODUÇÃO[[COD]:[SERVIÇOS]],3,FALSE),"")</f>
        <v/>
      </c>
      <c r="I542" s="28" t="str">
        <f>IFERROR(VLOOKUP(ACOMPANHAMENTO_06[[#This Row],[COD.S]],TABELA_PRODUÇÃO[[COD]:[UND.]],4,FALSE),"")</f>
        <v/>
      </c>
      <c r="J542" s="141"/>
      <c r="K542" s="58"/>
      <c r="L542" s="9"/>
      <c r="M54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4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4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42" s="140">
        <f>ACOMPANHAMENTO_06[[#This Row],[QUANT]]</f>
        <v>0</v>
      </c>
    </row>
    <row r="543" spans="2:16" x14ac:dyDescent="0.25">
      <c r="B543" s="140" t="str">
        <f>IF(ACOMPANHAMENTO_06[[#This Row],[FUNCIONARIO]]="","",COUNTA($D$8:D543))</f>
        <v/>
      </c>
      <c r="C543" s="3"/>
      <c r="D543" s="28" t="str">
        <f>IFERROR(VLOOKUP(ACOMPANHAMENTO_06[[#This Row],[MAT]],FUNCIONARIOS[],3,FALSE),"")</f>
        <v/>
      </c>
      <c r="E543" s="28" t="str">
        <f>IFERROR(VLOOKUP(ACOMPANHAMENTO_06[[#This Row],[MAT]],FUNCIONARIOS[],4,FALSE),"")</f>
        <v/>
      </c>
      <c r="F543" s="8"/>
      <c r="G543" s="7"/>
      <c r="H543" s="28" t="str">
        <f>IFERROR(VLOOKUP(ACOMPANHAMENTO_06[[#This Row],[COD.S]],TABELA_PRODUÇÃO[[COD]:[SERVIÇOS]],3,FALSE),"")</f>
        <v/>
      </c>
      <c r="I543" s="28" t="str">
        <f>IFERROR(VLOOKUP(ACOMPANHAMENTO_06[[#This Row],[COD.S]],TABELA_PRODUÇÃO[[COD]:[UND.]],4,FALSE),"")</f>
        <v/>
      </c>
      <c r="J543" s="141"/>
      <c r="K543" s="58"/>
      <c r="L543" s="9"/>
      <c r="M54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4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4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43" s="140">
        <f>ACOMPANHAMENTO_06[[#This Row],[QUANT]]</f>
        <v>0</v>
      </c>
    </row>
    <row r="544" spans="2:16" x14ac:dyDescent="0.25">
      <c r="B544" s="140" t="str">
        <f>IF(ACOMPANHAMENTO_06[[#This Row],[FUNCIONARIO]]="","",COUNTA($D$8:D544))</f>
        <v/>
      </c>
      <c r="C544" s="3"/>
      <c r="D544" s="28" t="str">
        <f>IFERROR(VLOOKUP(ACOMPANHAMENTO_06[[#This Row],[MAT]],FUNCIONARIOS[],3,FALSE),"")</f>
        <v/>
      </c>
      <c r="E544" s="28" t="str">
        <f>IFERROR(VLOOKUP(ACOMPANHAMENTO_06[[#This Row],[MAT]],FUNCIONARIOS[],4,FALSE),"")</f>
        <v/>
      </c>
      <c r="F544" s="8"/>
      <c r="G544" s="7"/>
      <c r="H544" s="28" t="str">
        <f>IFERROR(VLOOKUP(ACOMPANHAMENTO_06[[#This Row],[COD.S]],TABELA_PRODUÇÃO[[COD]:[SERVIÇOS]],3,FALSE),"")</f>
        <v/>
      </c>
      <c r="I544" s="28" t="str">
        <f>IFERROR(VLOOKUP(ACOMPANHAMENTO_06[[#This Row],[COD.S]],TABELA_PRODUÇÃO[[COD]:[UND.]],4,FALSE),"")</f>
        <v/>
      </c>
      <c r="J544" s="141"/>
      <c r="K544" s="58"/>
      <c r="L544" s="9"/>
      <c r="M54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4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4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44" s="140">
        <f>ACOMPANHAMENTO_06[[#This Row],[QUANT]]</f>
        <v>0</v>
      </c>
    </row>
    <row r="545" spans="2:16" x14ac:dyDescent="0.25">
      <c r="B545" s="140" t="str">
        <f>IF(ACOMPANHAMENTO_06[[#This Row],[FUNCIONARIO]]="","",COUNTA($D$8:D545))</f>
        <v/>
      </c>
      <c r="C545" s="3"/>
      <c r="D545" s="28" t="str">
        <f>IFERROR(VLOOKUP(ACOMPANHAMENTO_06[[#This Row],[MAT]],FUNCIONARIOS[],3,FALSE),"")</f>
        <v/>
      </c>
      <c r="E545" s="28" t="str">
        <f>IFERROR(VLOOKUP(ACOMPANHAMENTO_06[[#This Row],[MAT]],FUNCIONARIOS[],4,FALSE),"")</f>
        <v/>
      </c>
      <c r="F545" s="8"/>
      <c r="G545" s="7"/>
      <c r="H545" s="28" t="str">
        <f>IFERROR(VLOOKUP(ACOMPANHAMENTO_06[[#This Row],[COD.S]],TABELA_PRODUÇÃO[[COD]:[SERVIÇOS]],3,FALSE),"")</f>
        <v/>
      </c>
      <c r="I545" s="28" t="str">
        <f>IFERROR(VLOOKUP(ACOMPANHAMENTO_06[[#This Row],[COD.S]],TABELA_PRODUÇÃO[[COD]:[UND.]],4,FALSE),"")</f>
        <v/>
      </c>
      <c r="J545" s="141"/>
      <c r="K545" s="58"/>
      <c r="L545" s="9"/>
      <c r="M54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4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4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45" s="140">
        <f>ACOMPANHAMENTO_06[[#This Row],[QUANT]]</f>
        <v>0</v>
      </c>
    </row>
    <row r="546" spans="2:16" x14ac:dyDescent="0.25">
      <c r="B546" s="140" t="str">
        <f>IF(ACOMPANHAMENTO_06[[#This Row],[FUNCIONARIO]]="","",COUNTA($D$8:D546))</f>
        <v/>
      </c>
      <c r="C546" s="3"/>
      <c r="D546" s="28" t="str">
        <f>IFERROR(VLOOKUP(ACOMPANHAMENTO_06[[#This Row],[MAT]],FUNCIONARIOS[],3,FALSE),"")</f>
        <v/>
      </c>
      <c r="E546" s="28" t="str">
        <f>IFERROR(VLOOKUP(ACOMPANHAMENTO_06[[#This Row],[MAT]],FUNCIONARIOS[],4,FALSE),"")</f>
        <v/>
      </c>
      <c r="F546" s="8"/>
      <c r="G546" s="7"/>
      <c r="H546" s="28" t="str">
        <f>IFERROR(VLOOKUP(ACOMPANHAMENTO_06[[#This Row],[COD.S]],TABELA_PRODUÇÃO[[COD]:[SERVIÇOS]],3,FALSE),"")</f>
        <v/>
      </c>
      <c r="I546" s="28" t="str">
        <f>IFERROR(VLOOKUP(ACOMPANHAMENTO_06[[#This Row],[COD.S]],TABELA_PRODUÇÃO[[COD]:[UND.]],4,FALSE),"")</f>
        <v/>
      </c>
      <c r="J546" s="141"/>
      <c r="K546" s="58"/>
      <c r="L546" s="9"/>
      <c r="M54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4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4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46" s="140">
        <f>ACOMPANHAMENTO_06[[#This Row],[QUANT]]</f>
        <v>0</v>
      </c>
    </row>
    <row r="547" spans="2:16" x14ac:dyDescent="0.25">
      <c r="B547" s="140" t="str">
        <f>IF(ACOMPANHAMENTO_06[[#This Row],[FUNCIONARIO]]="","",COUNTA($D$8:D547))</f>
        <v/>
      </c>
      <c r="C547" s="3"/>
      <c r="D547" s="28" t="str">
        <f>IFERROR(VLOOKUP(ACOMPANHAMENTO_06[[#This Row],[MAT]],FUNCIONARIOS[],3,FALSE),"")</f>
        <v/>
      </c>
      <c r="E547" s="28" t="str">
        <f>IFERROR(VLOOKUP(ACOMPANHAMENTO_06[[#This Row],[MAT]],FUNCIONARIOS[],4,FALSE),"")</f>
        <v/>
      </c>
      <c r="F547" s="8"/>
      <c r="G547" s="7"/>
      <c r="H547" s="28" t="str">
        <f>IFERROR(VLOOKUP(ACOMPANHAMENTO_06[[#This Row],[COD.S]],TABELA_PRODUÇÃO[[COD]:[SERVIÇOS]],3,FALSE),"")</f>
        <v/>
      </c>
      <c r="I547" s="28" t="str">
        <f>IFERROR(VLOOKUP(ACOMPANHAMENTO_06[[#This Row],[COD.S]],TABELA_PRODUÇÃO[[COD]:[UND.]],4,FALSE),"")</f>
        <v/>
      </c>
      <c r="J547" s="141"/>
      <c r="K547" s="58"/>
      <c r="L547" s="9"/>
      <c r="M54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4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4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47" s="140">
        <f>ACOMPANHAMENTO_06[[#This Row],[QUANT]]</f>
        <v>0</v>
      </c>
    </row>
    <row r="548" spans="2:16" x14ac:dyDescent="0.25">
      <c r="B548" s="140" t="str">
        <f>IF(ACOMPANHAMENTO_06[[#This Row],[FUNCIONARIO]]="","",COUNTA($D$8:D548))</f>
        <v/>
      </c>
      <c r="C548" s="3"/>
      <c r="D548" s="28" t="str">
        <f>IFERROR(VLOOKUP(ACOMPANHAMENTO_06[[#This Row],[MAT]],FUNCIONARIOS[],3,FALSE),"")</f>
        <v/>
      </c>
      <c r="E548" s="28" t="str">
        <f>IFERROR(VLOOKUP(ACOMPANHAMENTO_06[[#This Row],[MAT]],FUNCIONARIOS[],4,FALSE),"")</f>
        <v/>
      </c>
      <c r="F548" s="8"/>
      <c r="G548" s="7"/>
      <c r="H548" s="28" t="str">
        <f>IFERROR(VLOOKUP(ACOMPANHAMENTO_06[[#This Row],[COD.S]],TABELA_PRODUÇÃO[[COD]:[SERVIÇOS]],3,FALSE),"")</f>
        <v/>
      </c>
      <c r="I548" s="28" t="str">
        <f>IFERROR(VLOOKUP(ACOMPANHAMENTO_06[[#This Row],[COD.S]],TABELA_PRODUÇÃO[[COD]:[UND.]],4,FALSE),"")</f>
        <v/>
      </c>
      <c r="J548" s="141"/>
      <c r="K548" s="58"/>
      <c r="L548" s="9"/>
      <c r="M54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4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4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48" s="140">
        <f>ACOMPANHAMENTO_06[[#This Row],[QUANT]]</f>
        <v>0</v>
      </c>
    </row>
    <row r="549" spans="2:16" x14ac:dyDescent="0.25">
      <c r="B549" s="140" t="str">
        <f>IF(ACOMPANHAMENTO_06[[#This Row],[FUNCIONARIO]]="","",COUNTA($D$8:D549))</f>
        <v/>
      </c>
      <c r="C549" s="3"/>
      <c r="D549" s="28" t="str">
        <f>IFERROR(VLOOKUP(ACOMPANHAMENTO_06[[#This Row],[MAT]],FUNCIONARIOS[],3,FALSE),"")</f>
        <v/>
      </c>
      <c r="E549" s="28" t="str">
        <f>IFERROR(VLOOKUP(ACOMPANHAMENTO_06[[#This Row],[MAT]],FUNCIONARIOS[],4,FALSE),"")</f>
        <v/>
      </c>
      <c r="F549" s="8"/>
      <c r="G549" s="7"/>
      <c r="H549" s="28" t="str">
        <f>IFERROR(VLOOKUP(ACOMPANHAMENTO_06[[#This Row],[COD.S]],TABELA_PRODUÇÃO[[COD]:[SERVIÇOS]],3,FALSE),"")</f>
        <v/>
      </c>
      <c r="I549" s="28" t="str">
        <f>IFERROR(VLOOKUP(ACOMPANHAMENTO_06[[#This Row],[COD.S]],TABELA_PRODUÇÃO[[COD]:[UND.]],4,FALSE),"")</f>
        <v/>
      </c>
      <c r="J549" s="141"/>
      <c r="K549" s="58"/>
      <c r="L549" s="9"/>
      <c r="M54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4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4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49" s="140">
        <f>ACOMPANHAMENTO_06[[#This Row],[QUANT]]</f>
        <v>0</v>
      </c>
    </row>
    <row r="550" spans="2:16" x14ac:dyDescent="0.25">
      <c r="B550" s="140" t="str">
        <f>IF(ACOMPANHAMENTO_06[[#This Row],[FUNCIONARIO]]="","",COUNTA($D$8:D550))</f>
        <v/>
      </c>
      <c r="C550" s="3"/>
      <c r="D550" s="28" t="str">
        <f>IFERROR(VLOOKUP(ACOMPANHAMENTO_06[[#This Row],[MAT]],FUNCIONARIOS[],3,FALSE),"")</f>
        <v/>
      </c>
      <c r="E550" s="28" t="str">
        <f>IFERROR(VLOOKUP(ACOMPANHAMENTO_06[[#This Row],[MAT]],FUNCIONARIOS[],4,FALSE),"")</f>
        <v/>
      </c>
      <c r="F550" s="8"/>
      <c r="G550" s="7"/>
      <c r="H550" s="28" t="str">
        <f>IFERROR(VLOOKUP(ACOMPANHAMENTO_06[[#This Row],[COD.S]],TABELA_PRODUÇÃO[[COD]:[SERVIÇOS]],3,FALSE),"")</f>
        <v/>
      </c>
      <c r="I550" s="28" t="str">
        <f>IFERROR(VLOOKUP(ACOMPANHAMENTO_06[[#This Row],[COD.S]],TABELA_PRODUÇÃO[[COD]:[UND.]],4,FALSE),"")</f>
        <v/>
      </c>
      <c r="J550" s="141"/>
      <c r="K550" s="58"/>
      <c r="L550" s="9"/>
      <c r="M55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5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5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50" s="140">
        <f>ACOMPANHAMENTO_06[[#This Row],[QUANT]]</f>
        <v>0</v>
      </c>
    </row>
    <row r="551" spans="2:16" x14ac:dyDescent="0.25">
      <c r="B551" s="140" t="str">
        <f>IF(ACOMPANHAMENTO_06[[#This Row],[FUNCIONARIO]]="","",COUNTA($D$8:D551))</f>
        <v/>
      </c>
      <c r="C551" s="3"/>
      <c r="D551" s="28" t="str">
        <f>IFERROR(VLOOKUP(ACOMPANHAMENTO_06[[#This Row],[MAT]],FUNCIONARIOS[],3,FALSE),"")</f>
        <v/>
      </c>
      <c r="E551" s="28" t="str">
        <f>IFERROR(VLOOKUP(ACOMPANHAMENTO_06[[#This Row],[MAT]],FUNCIONARIOS[],4,FALSE),"")</f>
        <v/>
      </c>
      <c r="F551" s="8"/>
      <c r="G551" s="7"/>
      <c r="H551" s="28" t="str">
        <f>IFERROR(VLOOKUP(ACOMPANHAMENTO_06[[#This Row],[COD.S]],TABELA_PRODUÇÃO[[COD]:[SERVIÇOS]],3,FALSE),"")</f>
        <v/>
      </c>
      <c r="I551" s="28" t="str">
        <f>IFERROR(VLOOKUP(ACOMPANHAMENTO_06[[#This Row],[COD.S]],TABELA_PRODUÇÃO[[COD]:[UND.]],4,FALSE),"")</f>
        <v/>
      </c>
      <c r="J551" s="141"/>
      <c r="K551" s="58"/>
      <c r="L551" s="9"/>
      <c r="M55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5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5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51" s="140">
        <f>ACOMPANHAMENTO_06[[#This Row],[QUANT]]</f>
        <v>0</v>
      </c>
    </row>
    <row r="552" spans="2:16" x14ac:dyDescent="0.25">
      <c r="B552" s="140" t="str">
        <f>IF(ACOMPANHAMENTO_06[[#This Row],[FUNCIONARIO]]="","",COUNTA($D$8:D552))</f>
        <v/>
      </c>
      <c r="C552" s="3"/>
      <c r="D552" s="28" t="str">
        <f>IFERROR(VLOOKUP(ACOMPANHAMENTO_06[[#This Row],[MAT]],FUNCIONARIOS[],3,FALSE),"")</f>
        <v/>
      </c>
      <c r="E552" s="28" t="str">
        <f>IFERROR(VLOOKUP(ACOMPANHAMENTO_06[[#This Row],[MAT]],FUNCIONARIOS[],4,FALSE),"")</f>
        <v/>
      </c>
      <c r="F552" s="8"/>
      <c r="G552" s="7"/>
      <c r="H552" s="28" t="str">
        <f>IFERROR(VLOOKUP(ACOMPANHAMENTO_06[[#This Row],[COD.S]],TABELA_PRODUÇÃO[[COD]:[SERVIÇOS]],3,FALSE),"")</f>
        <v/>
      </c>
      <c r="I552" s="28" t="str">
        <f>IFERROR(VLOOKUP(ACOMPANHAMENTO_06[[#This Row],[COD.S]],TABELA_PRODUÇÃO[[COD]:[UND.]],4,FALSE),"")</f>
        <v/>
      </c>
      <c r="J552" s="141"/>
      <c r="K552" s="58"/>
      <c r="L552" s="9"/>
      <c r="M55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5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5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52" s="140">
        <f>ACOMPANHAMENTO_06[[#This Row],[QUANT]]</f>
        <v>0</v>
      </c>
    </row>
    <row r="553" spans="2:16" x14ac:dyDescent="0.25">
      <c r="B553" s="140" t="str">
        <f>IF(ACOMPANHAMENTO_06[[#This Row],[FUNCIONARIO]]="","",COUNTA($D$8:D553))</f>
        <v/>
      </c>
      <c r="C553" s="3"/>
      <c r="D553" s="28" t="str">
        <f>IFERROR(VLOOKUP(ACOMPANHAMENTO_06[[#This Row],[MAT]],FUNCIONARIOS[],3,FALSE),"")</f>
        <v/>
      </c>
      <c r="E553" s="28" t="str">
        <f>IFERROR(VLOOKUP(ACOMPANHAMENTO_06[[#This Row],[MAT]],FUNCIONARIOS[],4,FALSE),"")</f>
        <v/>
      </c>
      <c r="F553" s="8"/>
      <c r="G553" s="7"/>
      <c r="H553" s="28" t="str">
        <f>IFERROR(VLOOKUP(ACOMPANHAMENTO_06[[#This Row],[COD.S]],TABELA_PRODUÇÃO[[COD]:[SERVIÇOS]],3,FALSE),"")</f>
        <v/>
      </c>
      <c r="I553" s="28" t="str">
        <f>IFERROR(VLOOKUP(ACOMPANHAMENTO_06[[#This Row],[COD.S]],TABELA_PRODUÇÃO[[COD]:[UND.]],4,FALSE),"")</f>
        <v/>
      </c>
      <c r="J553" s="141"/>
      <c r="K553" s="58"/>
      <c r="L553" s="9"/>
      <c r="M55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5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5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53" s="140">
        <f>ACOMPANHAMENTO_06[[#This Row],[QUANT]]</f>
        <v>0</v>
      </c>
    </row>
    <row r="554" spans="2:16" x14ac:dyDescent="0.25">
      <c r="B554" s="140" t="str">
        <f>IF(ACOMPANHAMENTO_06[[#This Row],[FUNCIONARIO]]="","",COUNTA($D$8:D554))</f>
        <v/>
      </c>
      <c r="C554" s="3"/>
      <c r="D554" s="28" t="str">
        <f>IFERROR(VLOOKUP(ACOMPANHAMENTO_06[[#This Row],[MAT]],FUNCIONARIOS[],3,FALSE),"")</f>
        <v/>
      </c>
      <c r="E554" s="28" t="str">
        <f>IFERROR(VLOOKUP(ACOMPANHAMENTO_06[[#This Row],[MAT]],FUNCIONARIOS[],4,FALSE),"")</f>
        <v/>
      </c>
      <c r="F554" s="8"/>
      <c r="G554" s="7"/>
      <c r="H554" s="28" t="str">
        <f>IFERROR(VLOOKUP(ACOMPANHAMENTO_06[[#This Row],[COD.S]],TABELA_PRODUÇÃO[[COD]:[SERVIÇOS]],3,FALSE),"")</f>
        <v/>
      </c>
      <c r="I554" s="28" t="str">
        <f>IFERROR(VLOOKUP(ACOMPANHAMENTO_06[[#This Row],[COD.S]],TABELA_PRODUÇÃO[[COD]:[UND.]],4,FALSE),"")</f>
        <v/>
      </c>
      <c r="J554" s="141"/>
      <c r="K554" s="58"/>
      <c r="L554" s="9"/>
      <c r="M55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5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5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54" s="140">
        <f>ACOMPANHAMENTO_06[[#This Row],[QUANT]]</f>
        <v>0</v>
      </c>
    </row>
    <row r="555" spans="2:16" x14ac:dyDescent="0.25">
      <c r="B555" s="140" t="str">
        <f>IF(ACOMPANHAMENTO_06[[#This Row],[FUNCIONARIO]]="","",COUNTA($D$8:D555))</f>
        <v/>
      </c>
      <c r="C555" s="3"/>
      <c r="D555" s="28" t="str">
        <f>IFERROR(VLOOKUP(ACOMPANHAMENTO_06[[#This Row],[MAT]],FUNCIONARIOS[],3,FALSE),"")</f>
        <v/>
      </c>
      <c r="E555" s="28" t="str">
        <f>IFERROR(VLOOKUP(ACOMPANHAMENTO_06[[#This Row],[MAT]],FUNCIONARIOS[],4,FALSE),"")</f>
        <v/>
      </c>
      <c r="F555" s="8"/>
      <c r="G555" s="7"/>
      <c r="H555" s="28" t="str">
        <f>IFERROR(VLOOKUP(ACOMPANHAMENTO_06[[#This Row],[COD.S]],TABELA_PRODUÇÃO[[COD]:[SERVIÇOS]],3,FALSE),"")</f>
        <v/>
      </c>
      <c r="I555" s="28" t="str">
        <f>IFERROR(VLOOKUP(ACOMPANHAMENTO_06[[#This Row],[COD.S]],TABELA_PRODUÇÃO[[COD]:[UND.]],4,FALSE),"")</f>
        <v/>
      </c>
      <c r="J555" s="141"/>
      <c r="K555" s="58"/>
      <c r="L555" s="9"/>
      <c r="M55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5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5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55" s="140">
        <f>ACOMPANHAMENTO_06[[#This Row],[QUANT]]</f>
        <v>0</v>
      </c>
    </row>
    <row r="556" spans="2:16" x14ac:dyDescent="0.25">
      <c r="B556" s="140" t="str">
        <f>IF(ACOMPANHAMENTO_06[[#This Row],[FUNCIONARIO]]="","",COUNTA($D$8:D556))</f>
        <v/>
      </c>
      <c r="C556" s="3"/>
      <c r="D556" s="28" t="str">
        <f>IFERROR(VLOOKUP(ACOMPANHAMENTO_06[[#This Row],[MAT]],FUNCIONARIOS[],3,FALSE),"")</f>
        <v/>
      </c>
      <c r="E556" s="28" t="str">
        <f>IFERROR(VLOOKUP(ACOMPANHAMENTO_06[[#This Row],[MAT]],FUNCIONARIOS[],4,FALSE),"")</f>
        <v/>
      </c>
      <c r="F556" s="8"/>
      <c r="G556" s="7"/>
      <c r="H556" s="28" t="str">
        <f>IFERROR(VLOOKUP(ACOMPANHAMENTO_06[[#This Row],[COD.S]],TABELA_PRODUÇÃO[[COD]:[SERVIÇOS]],3,FALSE),"")</f>
        <v/>
      </c>
      <c r="I556" s="28" t="str">
        <f>IFERROR(VLOOKUP(ACOMPANHAMENTO_06[[#This Row],[COD.S]],TABELA_PRODUÇÃO[[COD]:[UND.]],4,FALSE),"")</f>
        <v/>
      </c>
      <c r="J556" s="141"/>
      <c r="K556" s="58"/>
      <c r="L556" s="9"/>
      <c r="M55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5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5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56" s="140">
        <f>ACOMPANHAMENTO_06[[#This Row],[QUANT]]</f>
        <v>0</v>
      </c>
    </row>
    <row r="557" spans="2:16" x14ac:dyDescent="0.25">
      <c r="B557" s="140" t="str">
        <f>IF(ACOMPANHAMENTO_06[[#This Row],[FUNCIONARIO]]="","",COUNTA($D$8:D557))</f>
        <v/>
      </c>
      <c r="C557" s="3"/>
      <c r="D557" s="28" t="str">
        <f>IFERROR(VLOOKUP(ACOMPANHAMENTO_06[[#This Row],[MAT]],FUNCIONARIOS[],3,FALSE),"")</f>
        <v/>
      </c>
      <c r="E557" s="28" t="str">
        <f>IFERROR(VLOOKUP(ACOMPANHAMENTO_06[[#This Row],[MAT]],FUNCIONARIOS[],4,FALSE),"")</f>
        <v/>
      </c>
      <c r="F557" s="8"/>
      <c r="G557" s="7"/>
      <c r="H557" s="28" t="str">
        <f>IFERROR(VLOOKUP(ACOMPANHAMENTO_06[[#This Row],[COD.S]],TABELA_PRODUÇÃO[[COD]:[SERVIÇOS]],3,FALSE),"")</f>
        <v/>
      </c>
      <c r="I557" s="28" t="str">
        <f>IFERROR(VLOOKUP(ACOMPANHAMENTO_06[[#This Row],[COD.S]],TABELA_PRODUÇÃO[[COD]:[UND.]],4,FALSE),"")</f>
        <v/>
      </c>
      <c r="J557" s="141"/>
      <c r="K557" s="58"/>
      <c r="L557" s="9"/>
      <c r="M55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5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5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57" s="140">
        <f>ACOMPANHAMENTO_06[[#This Row],[QUANT]]</f>
        <v>0</v>
      </c>
    </row>
    <row r="558" spans="2:16" x14ac:dyDescent="0.25">
      <c r="B558" s="140" t="str">
        <f>IF(ACOMPANHAMENTO_06[[#This Row],[FUNCIONARIO]]="","",COUNTA($D$8:D558))</f>
        <v/>
      </c>
      <c r="C558" s="3"/>
      <c r="D558" s="28" t="str">
        <f>IFERROR(VLOOKUP(ACOMPANHAMENTO_06[[#This Row],[MAT]],FUNCIONARIOS[],3,FALSE),"")</f>
        <v/>
      </c>
      <c r="E558" s="28" t="str">
        <f>IFERROR(VLOOKUP(ACOMPANHAMENTO_06[[#This Row],[MAT]],FUNCIONARIOS[],4,FALSE),"")</f>
        <v/>
      </c>
      <c r="F558" s="8"/>
      <c r="G558" s="7"/>
      <c r="H558" s="28" t="str">
        <f>IFERROR(VLOOKUP(ACOMPANHAMENTO_06[[#This Row],[COD.S]],TABELA_PRODUÇÃO[[COD]:[SERVIÇOS]],3,FALSE),"")</f>
        <v/>
      </c>
      <c r="I558" s="28" t="str">
        <f>IFERROR(VLOOKUP(ACOMPANHAMENTO_06[[#This Row],[COD.S]],TABELA_PRODUÇÃO[[COD]:[UND.]],4,FALSE),"")</f>
        <v/>
      </c>
      <c r="J558" s="141"/>
      <c r="K558" s="58"/>
      <c r="L558" s="9"/>
      <c r="M55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5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5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58" s="140">
        <f>ACOMPANHAMENTO_06[[#This Row],[QUANT]]</f>
        <v>0</v>
      </c>
    </row>
    <row r="559" spans="2:16" x14ac:dyDescent="0.25">
      <c r="B559" s="140" t="str">
        <f>IF(ACOMPANHAMENTO_06[[#This Row],[FUNCIONARIO]]="","",COUNTA($D$8:D559))</f>
        <v/>
      </c>
      <c r="C559" s="3"/>
      <c r="D559" s="28" t="str">
        <f>IFERROR(VLOOKUP(ACOMPANHAMENTO_06[[#This Row],[MAT]],FUNCIONARIOS[],3,FALSE),"")</f>
        <v/>
      </c>
      <c r="E559" s="28" t="str">
        <f>IFERROR(VLOOKUP(ACOMPANHAMENTO_06[[#This Row],[MAT]],FUNCIONARIOS[],4,FALSE),"")</f>
        <v/>
      </c>
      <c r="F559" s="8"/>
      <c r="G559" s="7"/>
      <c r="H559" s="28" t="str">
        <f>IFERROR(VLOOKUP(ACOMPANHAMENTO_06[[#This Row],[COD.S]],TABELA_PRODUÇÃO[[COD]:[SERVIÇOS]],3,FALSE),"")</f>
        <v/>
      </c>
      <c r="I559" s="28" t="str">
        <f>IFERROR(VLOOKUP(ACOMPANHAMENTO_06[[#This Row],[COD.S]],TABELA_PRODUÇÃO[[COD]:[UND.]],4,FALSE),"")</f>
        <v/>
      </c>
      <c r="J559" s="141"/>
      <c r="K559" s="58"/>
      <c r="L559" s="9"/>
      <c r="M55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5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5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59" s="140">
        <f>ACOMPANHAMENTO_06[[#This Row],[QUANT]]</f>
        <v>0</v>
      </c>
    </row>
    <row r="560" spans="2:16" x14ac:dyDescent="0.25">
      <c r="B560" s="140" t="str">
        <f>IF(ACOMPANHAMENTO_06[[#This Row],[FUNCIONARIO]]="","",COUNTA($D$8:D560))</f>
        <v/>
      </c>
      <c r="C560" s="3"/>
      <c r="D560" s="28" t="str">
        <f>IFERROR(VLOOKUP(ACOMPANHAMENTO_06[[#This Row],[MAT]],FUNCIONARIOS[],3,FALSE),"")</f>
        <v/>
      </c>
      <c r="E560" s="28" t="str">
        <f>IFERROR(VLOOKUP(ACOMPANHAMENTO_06[[#This Row],[MAT]],FUNCIONARIOS[],4,FALSE),"")</f>
        <v/>
      </c>
      <c r="F560" s="8"/>
      <c r="G560" s="7"/>
      <c r="H560" s="28" t="str">
        <f>IFERROR(VLOOKUP(ACOMPANHAMENTO_06[[#This Row],[COD.S]],TABELA_PRODUÇÃO[[COD]:[SERVIÇOS]],3,FALSE),"")</f>
        <v/>
      </c>
      <c r="I560" s="28" t="str">
        <f>IFERROR(VLOOKUP(ACOMPANHAMENTO_06[[#This Row],[COD.S]],TABELA_PRODUÇÃO[[COD]:[UND.]],4,FALSE),"")</f>
        <v/>
      </c>
      <c r="J560" s="141"/>
      <c r="K560" s="58"/>
      <c r="L560" s="9"/>
      <c r="M56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6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6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60" s="140">
        <f>ACOMPANHAMENTO_06[[#This Row],[QUANT]]</f>
        <v>0</v>
      </c>
    </row>
    <row r="561" spans="2:16" x14ac:dyDescent="0.25">
      <c r="B561" s="140" t="str">
        <f>IF(ACOMPANHAMENTO_06[[#This Row],[FUNCIONARIO]]="","",COUNTA($D$8:D561))</f>
        <v/>
      </c>
      <c r="C561" s="3"/>
      <c r="D561" s="28" t="str">
        <f>IFERROR(VLOOKUP(ACOMPANHAMENTO_06[[#This Row],[MAT]],FUNCIONARIOS[],3,FALSE),"")</f>
        <v/>
      </c>
      <c r="E561" s="28" t="str">
        <f>IFERROR(VLOOKUP(ACOMPANHAMENTO_06[[#This Row],[MAT]],FUNCIONARIOS[],4,FALSE),"")</f>
        <v/>
      </c>
      <c r="F561" s="8"/>
      <c r="G561" s="7"/>
      <c r="H561" s="28" t="str">
        <f>IFERROR(VLOOKUP(ACOMPANHAMENTO_06[[#This Row],[COD.S]],TABELA_PRODUÇÃO[[COD]:[SERVIÇOS]],3,FALSE),"")</f>
        <v/>
      </c>
      <c r="I561" s="28" t="str">
        <f>IFERROR(VLOOKUP(ACOMPANHAMENTO_06[[#This Row],[COD.S]],TABELA_PRODUÇÃO[[COD]:[UND.]],4,FALSE),"")</f>
        <v/>
      </c>
      <c r="J561" s="141"/>
      <c r="K561" s="58"/>
      <c r="L561" s="9"/>
      <c r="M56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6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6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61" s="140">
        <f>ACOMPANHAMENTO_06[[#This Row],[QUANT]]</f>
        <v>0</v>
      </c>
    </row>
    <row r="562" spans="2:16" x14ac:dyDescent="0.25">
      <c r="B562" s="140" t="str">
        <f>IF(ACOMPANHAMENTO_06[[#This Row],[FUNCIONARIO]]="","",COUNTA($D$8:D562))</f>
        <v/>
      </c>
      <c r="C562" s="3"/>
      <c r="D562" s="28" t="str">
        <f>IFERROR(VLOOKUP(ACOMPANHAMENTO_06[[#This Row],[MAT]],FUNCIONARIOS[],3,FALSE),"")</f>
        <v/>
      </c>
      <c r="E562" s="28" t="str">
        <f>IFERROR(VLOOKUP(ACOMPANHAMENTO_06[[#This Row],[MAT]],FUNCIONARIOS[],4,FALSE),"")</f>
        <v/>
      </c>
      <c r="F562" s="8"/>
      <c r="G562" s="7"/>
      <c r="H562" s="28" t="str">
        <f>IFERROR(VLOOKUP(ACOMPANHAMENTO_06[[#This Row],[COD.S]],TABELA_PRODUÇÃO[[COD]:[SERVIÇOS]],3,FALSE),"")</f>
        <v/>
      </c>
      <c r="I562" s="28" t="str">
        <f>IFERROR(VLOOKUP(ACOMPANHAMENTO_06[[#This Row],[COD.S]],TABELA_PRODUÇÃO[[COD]:[UND.]],4,FALSE),"")</f>
        <v/>
      </c>
      <c r="J562" s="141"/>
      <c r="K562" s="58"/>
      <c r="L562" s="9"/>
      <c r="M56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6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6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62" s="140">
        <f>ACOMPANHAMENTO_06[[#This Row],[QUANT]]</f>
        <v>0</v>
      </c>
    </row>
    <row r="563" spans="2:16" x14ac:dyDescent="0.25">
      <c r="B563" s="140" t="str">
        <f>IF(ACOMPANHAMENTO_06[[#This Row],[FUNCIONARIO]]="","",COUNTA($D$8:D563))</f>
        <v/>
      </c>
      <c r="C563" s="3"/>
      <c r="D563" s="28" t="str">
        <f>IFERROR(VLOOKUP(ACOMPANHAMENTO_06[[#This Row],[MAT]],FUNCIONARIOS[],3,FALSE),"")</f>
        <v/>
      </c>
      <c r="E563" s="28" t="str">
        <f>IFERROR(VLOOKUP(ACOMPANHAMENTO_06[[#This Row],[MAT]],FUNCIONARIOS[],4,FALSE),"")</f>
        <v/>
      </c>
      <c r="F563" s="8"/>
      <c r="G563" s="7"/>
      <c r="H563" s="28" t="str">
        <f>IFERROR(VLOOKUP(ACOMPANHAMENTO_06[[#This Row],[COD.S]],TABELA_PRODUÇÃO[[COD]:[SERVIÇOS]],3,FALSE),"")</f>
        <v/>
      </c>
      <c r="I563" s="28" t="str">
        <f>IFERROR(VLOOKUP(ACOMPANHAMENTO_06[[#This Row],[COD.S]],TABELA_PRODUÇÃO[[COD]:[UND.]],4,FALSE),"")</f>
        <v/>
      </c>
      <c r="J563" s="141"/>
      <c r="K563" s="58"/>
      <c r="L563" s="9"/>
      <c r="M56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6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6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63" s="140">
        <f>ACOMPANHAMENTO_06[[#This Row],[QUANT]]</f>
        <v>0</v>
      </c>
    </row>
    <row r="564" spans="2:16" x14ac:dyDescent="0.25">
      <c r="B564" s="140" t="str">
        <f>IF(ACOMPANHAMENTO_06[[#This Row],[FUNCIONARIO]]="","",COUNTA($D$8:D564))</f>
        <v/>
      </c>
      <c r="C564" s="3"/>
      <c r="D564" s="28" t="str">
        <f>IFERROR(VLOOKUP(ACOMPANHAMENTO_06[[#This Row],[MAT]],FUNCIONARIOS[],3,FALSE),"")</f>
        <v/>
      </c>
      <c r="E564" s="28" t="str">
        <f>IFERROR(VLOOKUP(ACOMPANHAMENTO_06[[#This Row],[MAT]],FUNCIONARIOS[],4,FALSE),"")</f>
        <v/>
      </c>
      <c r="F564" s="8"/>
      <c r="G564" s="7"/>
      <c r="H564" s="28" t="str">
        <f>IFERROR(VLOOKUP(ACOMPANHAMENTO_06[[#This Row],[COD.S]],TABELA_PRODUÇÃO[[COD]:[SERVIÇOS]],3,FALSE),"")</f>
        <v/>
      </c>
      <c r="I564" s="28" t="str">
        <f>IFERROR(VLOOKUP(ACOMPANHAMENTO_06[[#This Row],[COD.S]],TABELA_PRODUÇÃO[[COD]:[UND.]],4,FALSE),"")</f>
        <v/>
      </c>
      <c r="J564" s="141"/>
      <c r="K564" s="58"/>
      <c r="L564" s="9"/>
      <c r="M56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6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6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64" s="140">
        <f>ACOMPANHAMENTO_06[[#This Row],[QUANT]]</f>
        <v>0</v>
      </c>
    </row>
    <row r="565" spans="2:16" x14ac:dyDescent="0.25">
      <c r="B565" s="140" t="str">
        <f>IF(ACOMPANHAMENTO_06[[#This Row],[FUNCIONARIO]]="","",COUNTA($D$8:D565))</f>
        <v/>
      </c>
      <c r="C565" s="3"/>
      <c r="D565" s="28" t="str">
        <f>IFERROR(VLOOKUP(ACOMPANHAMENTO_06[[#This Row],[MAT]],FUNCIONARIOS[],3,FALSE),"")</f>
        <v/>
      </c>
      <c r="E565" s="28" t="str">
        <f>IFERROR(VLOOKUP(ACOMPANHAMENTO_06[[#This Row],[MAT]],FUNCIONARIOS[],4,FALSE),"")</f>
        <v/>
      </c>
      <c r="F565" s="8"/>
      <c r="G565" s="7"/>
      <c r="H565" s="28" t="str">
        <f>IFERROR(VLOOKUP(ACOMPANHAMENTO_06[[#This Row],[COD.S]],TABELA_PRODUÇÃO[[COD]:[SERVIÇOS]],3,FALSE),"")</f>
        <v/>
      </c>
      <c r="I565" s="28" t="str">
        <f>IFERROR(VLOOKUP(ACOMPANHAMENTO_06[[#This Row],[COD.S]],TABELA_PRODUÇÃO[[COD]:[UND.]],4,FALSE),"")</f>
        <v/>
      </c>
      <c r="J565" s="141"/>
      <c r="K565" s="58"/>
      <c r="L565" s="9"/>
      <c r="M56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6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6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65" s="140">
        <f>ACOMPANHAMENTO_06[[#This Row],[QUANT]]</f>
        <v>0</v>
      </c>
    </row>
    <row r="566" spans="2:16" x14ac:dyDescent="0.25">
      <c r="B566" s="140" t="str">
        <f>IF(ACOMPANHAMENTO_06[[#This Row],[FUNCIONARIO]]="","",COUNTA($D$8:D566))</f>
        <v/>
      </c>
      <c r="C566" s="3"/>
      <c r="D566" s="28" t="str">
        <f>IFERROR(VLOOKUP(ACOMPANHAMENTO_06[[#This Row],[MAT]],FUNCIONARIOS[],3,FALSE),"")</f>
        <v/>
      </c>
      <c r="E566" s="28" t="str">
        <f>IFERROR(VLOOKUP(ACOMPANHAMENTO_06[[#This Row],[MAT]],FUNCIONARIOS[],4,FALSE),"")</f>
        <v/>
      </c>
      <c r="F566" s="8"/>
      <c r="G566" s="7"/>
      <c r="H566" s="28" t="str">
        <f>IFERROR(VLOOKUP(ACOMPANHAMENTO_06[[#This Row],[COD.S]],TABELA_PRODUÇÃO[[COD]:[SERVIÇOS]],3,FALSE),"")</f>
        <v/>
      </c>
      <c r="I566" s="28" t="str">
        <f>IFERROR(VLOOKUP(ACOMPANHAMENTO_06[[#This Row],[COD.S]],TABELA_PRODUÇÃO[[COD]:[UND.]],4,FALSE),"")</f>
        <v/>
      </c>
      <c r="J566" s="141"/>
      <c r="K566" s="58"/>
      <c r="L566" s="9"/>
      <c r="M56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6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6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66" s="140">
        <f>ACOMPANHAMENTO_06[[#This Row],[QUANT]]</f>
        <v>0</v>
      </c>
    </row>
    <row r="567" spans="2:16" x14ac:dyDescent="0.25">
      <c r="B567" s="140" t="str">
        <f>IF(ACOMPANHAMENTO_06[[#This Row],[FUNCIONARIO]]="","",COUNTA($D$8:D567))</f>
        <v/>
      </c>
      <c r="C567" s="3"/>
      <c r="D567" s="28" t="str">
        <f>IFERROR(VLOOKUP(ACOMPANHAMENTO_06[[#This Row],[MAT]],FUNCIONARIOS[],3,FALSE),"")</f>
        <v/>
      </c>
      <c r="E567" s="28" t="str">
        <f>IFERROR(VLOOKUP(ACOMPANHAMENTO_06[[#This Row],[MAT]],FUNCIONARIOS[],4,FALSE),"")</f>
        <v/>
      </c>
      <c r="F567" s="8"/>
      <c r="G567" s="7"/>
      <c r="H567" s="28" t="str">
        <f>IFERROR(VLOOKUP(ACOMPANHAMENTO_06[[#This Row],[COD.S]],TABELA_PRODUÇÃO[[COD]:[SERVIÇOS]],3,FALSE),"")</f>
        <v/>
      </c>
      <c r="I567" s="28" t="str">
        <f>IFERROR(VLOOKUP(ACOMPANHAMENTO_06[[#This Row],[COD.S]],TABELA_PRODUÇÃO[[COD]:[UND.]],4,FALSE),"")</f>
        <v/>
      </c>
      <c r="J567" s="141"/>
      <c r="K567" s="58"/>
      <c r="L567" s="9"/>
      <c r="M56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6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6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67" s="140">
        <f>ACOMPANHAMENTO_06[[#This Row],[QUANT]]</f>
        <v>0</v>
      </c>
    </row>
    <row r="568" spans="2:16" x14ac:dyDescent="0.25">
      <c r="B568" s="140" t="str">
        <f>IF(ACOMPANHAMENTO_06[[#This Row],[FUNCIONARIO]]="","",COUNTA($D$8:D568))</f>
        <v/>
      </c>
      <c r="C568" s="3"/>
      <c r="D568" s="28" t="str">
        <f>IFERROR(VLOOKUP(ACOMPANHAMENTO_06[[#This Row],[MAT]],FUNCIONARIOS[],3,FALSE),"")</f>
        <v/>
      </c>
      <c r="E568" s="28" t="str">
        <f>IFERROR(VLOOKUP(ACOMPANHAMENTO_06[[#This Row],[MAT]],FUNCIONARIOS[],4,FALSE),"")</f>
        <v/>
      </c>
      <c r="F568" s="8"/>
      <c r="G568" s="7"/>
      <c r="H568" s="28" t="str">
        <f>IFERROR(VLOOKUP(ACOMPANHAMENTO_06[[#This Row],[COD.S]],TABELA_PRODUÇÃO[[COD]:[SERVIÇOS]],3,FALSE),"")</f>
        <v/>
      </c>
      <c r="I568" s="28" t="str">
        <f>IFERROR(VLOOKUP(ACOMPANHAMENTO_06[[#This Row],[COD.S]],TABELA_PRODUÇÃO[[COD]:[UND.]],4,FALSE),"")</f>
        <v/>
      </c>
      <c r="J568" s="141"/>
      <c r="K568" s="58"/>
      <c r="L568" s="9"/>
      <c r="M56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6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6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68" s="140">
        <f>ACOMPANHAMENTO_06[[#This Row],[QUANT]]</f>
        <v>0</v>
      </c>
    </row>
    <row r="569" spans="2:16" x14ac:dyDescent="0.25">
      <c r="B569" s="140" t="str">
        <f>IF(ACOMPANHAMENTO_06[[#This Row],[FUNCIONARIO]]="","",COUNTA($D$8:D569))</f>
        <v/>
      </c>
      <c r="C569" s="3"/>
      <c r="D569" s="28" t="str">
        <f>IFERROR(VLOOKUP(ACOMPANHAMENTO_06[[#This Row],[MAT]],FUNCIONARIOS[],3,FALSE),"")</f>
        <v/>
      </c>
      <c r="E569" s="28" t="str">
        <f>IFERROR(VLOOKUP(ACOMPANHAMENTO_06[[#This Row],[MAT]],FUNCIONARIOS[],4,FALSE),"")</f>
        <v/>
      </c>
      <c r="F569" s="8"/>
      <c r="G569" s="7"/>
      <c r="H569" s="28" t="str">
        <f>IFERROR(VLOOKUP(ACOMPANHAMENTO_06[[#This Row],[COD.S]],TABELA_PRODUÇÃO[[COD]:[SERVIÇOS]],3,FALSE),"")</f>
        <v/>
      </c>
      <c r="I569" s="28" t="str">
        <f>IFERROR(VLOOKUP(ACOMPANHAMENTO_06[[#This Row],[COD.S]],TABELA_PRODUÇÃO[[COD]:[UND.]],4,FALSE),"")</f>
        <v/>
      </c>
      <c r="J569" s="141"/>
      <c r="K569" s="58"/>
      <c r="L569" s="9"/>
      <c r="M56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6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6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69" s="140">
        <f>ACOMPANHAMENTO_06[[#This Row],[QUANT]]</f>
        <v>0</v>
      </c>
    </row>
    <row r="570" spans="2:16" x14ac:dyDescent="0.25">
      <c r="B570" s="140" t="str">
        <f>IF(ACOMPANHAMENTO_06[[#This Row],[FUNCIONARIO]]="","",COUNTA($D$8:D570))</f>
        <v/>
      </c>
      <c r="C570" s="3"/>
      <c r="D570" s="28" t="str">
        <f>IFERROR(VLOOKUP(ACOMPANHAMENTO_06[[#This Row],[MAT]],FUNCIONARIOS[],3,FALSE),"")</f>
        <v/>
      </c>
      <c r="E570" s="28" t="str">
        <f>IFERROR(VLOOKUP(ACOMPANHAMENTO_06[[#This Row],[MAT]],FUNCIONARIOS[],4,FALSE),"")</f>
        <v/>
      </c>
      <c r="F570" s="8"/>
      <c r="G570" s="7"/>
      <c r="H570" s="28" t="str">
        <f>IFERROR(VLOOKUP(ACOMPANHAMENTO_06[[#This Row],[COD.S]],TABELA_PRODUÇÃO[[COD]:[SERVIÇOS]],3,FALSE),"")</f>
        <v/>
      </c>
      <c r="I570" s="28" t="str">
        <f>IFERROR(VLOOKUP(ACOMPANHAMENTO_06[[#This Row],[COD.S]],TABELA_PRODUÇÃO[[COD]:[UND.]],4,FALSE),"")</f>
        <v/>
      </c>
      <c r="J570" s="141"/>
      <c r="K570" s="58"/>
      <c r="L570" s="9"/>
      <c r="M57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7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7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70" s="140">
        <f>ACOMPANHAMENTO_06[[#This Row],[QUANT]]</f>
        <v>0</v>
      </c>
    </row>
    <row r="571" spans="2:16" x14ac:dyDescent="0.25">
      <c r="B571" s="140" t="str">
        <f>IF(ACOMPANHAMENTO_06[[#This Row],[FUNCIONARIO]]="","",COUNTA($D$8:D571))</f>
        <v/>
      </c>
      <c r="C571" s="3"/>
      <c r="D571" s="28" t="str">
        <f>IFERROR(VLOOKUP(ACOMPANHAMENTO_06[[#This Row],[MAT]],FUNCIONARIOS[],3,FALSE),"")</f>
        <v/>
      </c>
      <c r="E571" s="28" t="str">
        <f>IFERROR(VLOOKUP(ACOMPANHAMENTO_06[[#This Row],[MAT]],FUNCIONARIOS[],4,FALSE),"")</f>
        <v/>
      </c>
      <c r="F571" s="8"/>
      <c r="G571" s="7"/>
      <c r="H571" s="28" t="str">
        <f>IFERROR(VLOOKUP(ACOMPANHAMENTO_06[[#This Row],[COD.S]],TABELA_PRODUÇÃO[[COD]:[SERVIÇOS]],3,FALSE),"")</f>
        <v/>
      </c>
      <c r="I571" s="28" t="str">
        <f>IFERROR(VLOOKUP(ACOMPANHAMENTO_06[[#This Row],[COD.S]],TABELA_PRODUÇÃO[[COD]:[UND.]],4,FALSE),"")</f>
        <v/>
      </c>
      <c r="J571" s="141"/>
      <c r="K571" s="58"/>
      <c r="L571" s="9"/>
      <c r="M57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7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7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71" s="140">
        <f>ACOMPANHAMENTO_06[[#This Row],[QUANT]]</f>
        <v>0</v>
      </c>
    </row>
    <row r="572" spans="2:16" x14ac:dyDescent="0.25">
      <c r="B572" s="140" t="str">
        <f>IF(ACOMPANHAMENTO_06[[#This Row],[FUNCIONARIO]]="","",COUNTA($D$8:D572))</f>
        <v/>
      </c>
      <c r="C572" s="3"/>
      <c r="D572" s="28" t="str">
        <f>IFERROR(VLOOKUP(ACOMPANHAMENTO_06[[#This Row],[MAT]],FUNCIONARIOS[],3,FALSE),"")</f>
        <v/>
      </c>
      <c r="E572" s="28" t="str">
        <f>IFERROR(VLOOKUP(ACOMPANHAMENTO_06[[#This Row],[MAT]],FUNCIONARIOS[],4,FALSE),"")</f>
        <v/>
      </c>
      <c r="F572" s="8"/>
      <c r="G572" s="7"/>
      <c r="H572" s="28" t="str">
        <f>IFERROR(VLOOKUP(ACOMPANHAMENTO_06[[#This Row],[COD.S]],TABELA_PRODUÇÃO[[COD]:[SERVIÇOS]],3,FALSE),"")</f>
        <v/>
      </c>
      <c r="I572" s="28" t="str">
        <f>IFERROR(VLOOKUP(ACOMPANHAMENTO_06[[#This Row],[COD.S]],TABELA_PRODUÇÃO[[COD]:[UND.]],4,FALSE),"")</f>
        <v/>
      </c>
      <c r="J572" s="141"/>
      <c r="K572" s="58"/>
      <c r="L572" s="9"/>
      <c r="M57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7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7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72" s="140">
        <f>ACOMPANHAMENTO_06[[#This Row],[QUANT]]</f>
        <v>0</v>
      </c>
    </row>
    <row r="573" spans="2:16" x14ac:dyDescent="0.25">
      <c r="B573" s="140" t="str">
        <f>IF(ACOMPANHAMENTO_06[[#This Row],[FUNCIONARIO]]="","",COUNTA($D$8:D573))</f>
        <v/>
      </c>
      <c r="C573" s="3"/>
      <c r="D573" s="28" t="str">
        <f>IFERROR(VLOOKUP(ACOMPANHAMENTO_06[[#This Row],[MAT]],FUNCIONARIOS[],3,FALSE),"")</f>
        <v/>
      </c>
      <c r="E573" s="28" t="str">
        <f>IFERROR(VLOOKUP(ACOMPANHAMENTO_06[[#This Row],[MAT]],FUNCIONARIOS[],4,FALSE),"")</f>
        <v/>
      </c>
      <c r="F573" s="8"/>
      <c r="G573" s="7"/>
      <c r="H573" s="28" t="str">
        <f>IFERROR(VLOOKUP(ACOMPANHAMENTO_06[[#This Row],[COD.S]],TABELA_PRODUÇÃO[[COD]:[SERVIÇOS]],3,FALSE),"")</f>
        <v/>
      </c>
      <c r="I573" s="28" t="str">
        <f>IFERROR(VLOOKUP(ACOMPANHAMENTO_06[[#This Row],[COD.S]],TABELA_PRODUÇÃO[[COD]:[UND.]],4,FALSE),"")</f>
        <v/>
      </c>
      <c r="J573" s="141"/>
      <c r="K573" s="58"/>
      <c r="L573" s="9"/>
      <c r="M57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7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7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73" s="140">
        <f>ACOMPANHAMENTO_06[[#This Row],[QUANT]]</f>
        <v>0</v>
      </c>
    </row>
    <row r="574" spans="2:16" x14ac:dyDescent="0.25">
      <c r="B574" s="140" t="str">
        <f>IF(ACOMPANHAMENTO_06[[#This Row],[FUNCIONARIO]]="","",COUNTA($D$8:D574))</f>
        <v/>
      </c>
      <c r="C574" s="3"/>
      <c r="D574" s="28" t="str">
        <f>IFERROR(VLOOKUP(ACOMPANHAMENTO_06[[#This Row],[MAT]],FUNCIONARIOS[],3,FALSE),"")</f>
        <v/>
      </c>
      <c r="E574" s="28" t="str">
        <f>IFERROR(VLOOKUP(ACOMPANHAMENTO_06[[#This Row],[MAT]],FUNCIONARIOS[],4,FALSE),"")</f>
        <v/>
      </c>
      <c r="F574" s="8"/>
      <c r="G574" s="7"/>
      <c r="H574" s="28" t="str">
        <f>IFERROR(VLOOKUP(ACOMPANHAMENTO_06[[#This Row],[COD.S]],TABELA_PRODUÇÃO[[COD]:[SERVIÇOS]],3,FALSE),"")</f>
        <v/>
      </c>
      <c r="I574" s="28" t="str">
        <f>IFERROR(VLOOKUP(ACOMPANHAMENTO_06[[#This Row],[COD.S]],TABELA_PRODUÇÃO[[COD]:[UND.]],4,FALSE),"")</f>
        <v/>
      </c>
      <c r="J574" s="141"/>
      <c r="K574" s="58"/>
      <c r="L574" s="9"/>
      <c r="M57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7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7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74" s="140">
        <f>ACOMPANHAMENTO_06[[#This Row],[QUANT]]</f>
        <v>0</v>
      </c>
    </row>
    <row r="575" spans="2:16" x14ac:dyDescent="0.25">
      <c r="B575" s="140" t="str">
        <f>IF(ACOMPANHAMENTO_06[[#This Row],[FUNCIONARIO]]="","",COUNTA($D$8:D575))</f>
        <v/>
      </c>
      <c r="C575" s="3"/>
      <c r="D575" s="28" t="str">
        <f>IFERROR(VLOOKUP(ACOMPANHAMENTO_06[[#This Row],[MAT]],FUNCIONARIOS[],3,FALSE),"")</f>
        <v/>
      </c>
      <c r="E575" s="28" t="str">
        <f>IFERROR(VLOOKUP(ACOMPANHAMENTO_06[[#This Row],[MAT]],FUNCIONARIOS[],4,FALSE),"")</f>
        <v/>
      </c>
      <c r="F575" s="8"/>
      <c r="G575" s="7"/>
      <c r="H575" s="28" t="str">
        <f>IFERROR(VLOOKUP(ACOMPANHAMENTO_06[[#This Row],[COD.S]],TABELA_PRODUÇÃO[[COD]:[SERVIÇOS]],3,FALSE),"")</f>
        <v/>
      </c>
      <c r="I575" s="28" t="str">
        <f>IFERROR(VLOOKUP(ACOMPANHAMENTO_06[[#This Row],[COD.S]],TABELA_PRODUÇÃO[[COD]:[UND.]],4,FALSE),"")</f>
        <v/>
      </c>
      <c r="J575" s="141"/>
      <c r="K575" s="58"/>
      <c r="L575" s="9"/>
      <c r="M57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7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7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75" s="140">
        <f>ACOMPANHAMENTO_06[[#This Row],[QUANT]]</f>
        <v>0</v>
      </c>
    </row>
    <row r="576" spans="2:16" x14ac:dyDescent="0.25">
      <c r="B576" s="140" t="str">
        <f>IF(ACOMPANHAMENTO_06[[#This Row],[FUNCIONARIO]]="","",COUNTA($D$8:D576))</f>
        <v/>
      </c>
      <c r="C576" s="3"/>
      <c r="D576" s="28" t="str">
        <f>IFERROR(VLOOKUP(ACOMPANHAMENTO_06[[#This Row],[MAT]],FUNCIONARIOS[],3,FALSE),"")</f>
        <v/>
      </c>
      <c r="E576" s="28" t="str">
        <f>IFERROR(VLOOKUP(ACOMPANHAMENTO_06[[#This Row],[MAT]],FUNCIONARIOS[],4,FALSE),"")</f>
        <v/>
      </c>
      <c r="F576" s="8"/>
      <c r="G576" s="7"/>
      <c r="H576" s="28" t="str">
        <f>IFERROR(VLOOKUP(ACOMPANHAMENTO_06[[#This Row],[COD.S]],TABELA_PRODUÇÃO[[COD]:[SERVIÇOS]],3,FALSE),"")</f>
        <v/>
      </c>
      <c r="I576" s="28" t="str">
        <f>IFERROR(VLOOKUP(ACOMPANHAMENTO_06[[#This Row],[COD.S]],TABELA_PRODUÇÃO[[COD]:[UND.]],4,FALSE),"")</f>
        <v/>
      </c>
      <c r="J576" s="141"/>
      <c r="K576" s="58"/>
      <c r="L576" s="9"/>
      <c r="M57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7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7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76" s="140">
        <f>ACOMPANHAMENTO_06[[#This Row],[QUANT]]</f>
        <v>0</v>
      </c>
    </row>
    <row r="577" spans="2:16" x14ac:dyDescent="0.25">
      <c r="B577" s="140" t="str">
        <f>IF(ACOMPANHAMENTO_06[[#This Row],[FUNCIONARIO]]="","",COUNTA($D$8:D577))</f>
        <v/>
      </c>
      <c r="C577" s="3"/>
      <c r="D577" s="28" t="str">
        <f>IFERROR(VLOOKUP(ACOMPANHAMENTO_06[[#This Row],[MAT]],FUNCIONARIOS[],3,FALSE),"")</f>
        <v/>
      </c>
      <c r="E577" s="28" t="str">
        <f>IFERROR(VLOOKUP(ACOMPANHAMENTO_06[[#This Row],[MAT]],FUNCIONARIOS[],4,FALSE),"")</f>
        <v/>
      </c>
      <c r="F577" s="8"/>
      <c r="G577" s="7"/>
      <c r="H577" s="28" t="str">
        <f>IFERROR(VLOOKUP(ACOMPANHAMENTO_06[[#This Row],[COD.S]],TABELA_PRODUÇÃO[[COD]:[SERVIÇOS]],3,FALSE),"")</f>
        <v/>
      </c>
      <c r="I577" s="28" t="str">
        <f>IFERROR(VLOOKUP(ACOMPANHAMENTO_06[[#This Row],[COD.S]],TABELA_PRODUÇÃO[[COD]:[UND.]],4,FALSE),"")</f>
        <v/>
      </c>
      <c r="J577" s="141"/>
      <c r="K577" s="58"/>
      <c r="L577" s="9"/>
      <c r="M57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7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7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77" s="140">
        <f>ACOMPANHAMENTO_06[[#This Row],[QUANT]]</f>
        <v>0</v>
      </c>
    </row>
    <row r="578" spans="2:16" x14ac:dyDescent="0.25">
      <c r="B578" s="140" t="str">
        <f>IF(ACOMPANHAMENTO_06[[#This Row],[FUNCIONARIO]]="","",COUNTA($D$8:D578))</f>
        <v/>
      </c>
      <c r="C578" s="3"/>
      <c r="D578" s="28" t="str">
        <f>IFERROR(VLOOKUP(ACOMPANHAMENTO_06[[#This Row],[MAT]],FUNCIONARIOS[],3,FALSE),"")</f>
        <v/>
      </c>
      <c r="E578" s="28" t="str">
        <f>IFERROR(VLOOKUP(ACOMPANHAMENTO_06[[#This Row],[MAT]],FUNCIONARIOS[],4,FALSE),"")</f>
        <v/>
      </c>
      <c r="F578" s="8"/>
      <c r="G578" s="7"/>
      <c r="H578" s="28" t="str">
        <f>IFERROR(VLOOKUP(ACOMPANHAMENTO_06[[#This Row],[COD.S]],TABELA_PRODUÇÃO[[COD]:[SERVIÇOS]],3,FALSE),"")</f>
        <v/>
      </c>
      <c r="I578" s="28" t="str">
        <f>IFERROR(VLOOKUP(ACOMPANHAMENTO_06[[#This Row],[COD.S]],TABELA_PRODUÇÃO[[COD]:[UND.]],4,FALSE),"")</f>
        <v/>
      </c>
      <c r="J578" s="141"/>
      <c r="K578" s="58"/>
      <c r="L578" s="9"/>
      <c r="M57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7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7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78" s="140">
        <f>ACOMPANHAMENTO_06[[#This Row],[QUANT]]</f>
        <v>0</v>
      </c>
    </row>
    <row r="579" spans="2:16" x14ac:dyDescent="0.25">
      <c r="B579" s="140" t="str">
        <f>IF(ACOMPANHAMENTO_06[[#This Row],[FUNCIONARIO]]="","",COUNTA($D$8:D579))</f>
        <v/>
      </c>
      <c r="C579" s="3"/>
      <c r="D579" s="28" t="str">
        <f>IFERROR(VLOOKUP(ACOMPANHAMENTO_06[[#This Row],[MAT]],FUNCIONARIOS[],3,FALSE),"")</f>
        <v/>
      </c>
      <c r="E579" s="28" t="str">
        <f>IFERROR(VLOOKUP(ACOMPANHAMENTO_06[[#This Row],[MAT]],FUNCIONARIOS[],4,FALSE),"")</f>
        <v/>
      </c>
      <c r="F579" s="8"/>
      <c r="G579" s="7"/>
      <c r="H579" s="28" t="str">
        <f>IFERROR(VLOOKUP(ACOMPANHAMENTO_06[[#This Row],[COD.S]],TABELA_PRODUÇÃO[[COD]:[SERVIÇOS]],3,FALSE),"")</f>
        <v/>
      </c>
      <c r="I579" s="28" t="str">
        <f>IFERROR(VLOOKUP(ACOMPANHAMENTO_06[[#This Row],[COD.S]],TABELA_PRODUÇÃO[[COD]:[UND.]],4,FALSE),"")</f>
        <v/>
      </c>
      <c r="J579" s="141"/>
      <c r="K579" s="58"/>
      <c r="L579" s="9"/>
      <c r="M57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7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7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79" s="140">
        <f>ACOMPANHAMENTO_06[[#This Row],[QUANT]]</f>
        <v>0</v>
      </c>
    </row>
    <row r="580" spans="2:16" x14ac:dyDescent="0.25">
      <c r="B580" s="140" t="str">
        <f>IF(ACOMPANHAMENTO_06[[#This Row],[FUNCIONARIO]]="","",COUNTA($D$8:D580))</f>
        <v/>
      </c>
      <c r="C580" s="3"/>
      <c r="D580" s="28" t="str">
        <f>IFERROR(VLOOKUP(ACOMPANHAMENTO_06[[#This Row],[MAT]],FUNCIONARIOS[],3,FALSE),"")</f>
        <v/>
      </c>
      <c r="E580" s="28" t="str">
        <f>IFERROR(VLOOKUP(ACOMPANHAMENTO_06[[#This Row],[MAT]],FUNCIONARIOS[],4,FALSE),"")</f>
        <v/>
      </c>
      <c r="F580" s="8"/>
      <c r="G580" s="7"/>
      <c r="H580" s="28" t="str">
        <f>IFERROR(VLOOKUP(ACOMPANHAMENTO_06[[#This Row],[COD.S]],TABELA_PRODUÇÃO[[COD]:[SERVIÇOS]],3,FALSE),"")</f>
        <v/>
      </c>
      <c r="I580" s="28" t="str">
        <f>IFERROR(VLOOKUP(ACOMPANHAMENTO_06[[#This Row],[COD.S]],TABELA_PRODUÇÃO[[COD]:[UND.]],4,FALSE),"")</f>
        <v/>
      </c>
      <c r="J580" s="141"/>
      <c r="K580" s="58"/>
      <c r="L580" s="9"/>
      <c r="M58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8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8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80" s="140">
        <f>ACOMPANHAMENTO_06[[#This Row],[QUANT]]</f>
        <v>0</v>
      </c>
    </row>
    <row r="581" spans="2:16" x14ac:dyDescent="0.25">
      <c r="B581" s="140" t="str">
        <f>IF(ACOMPANHAMENTO_06[[#This Row],[FUNCIONARIO]]="","",COUNTA($D$8:D581))</f>
        <v/>
      </c>
      <c r="C581" s="3"/>
      <c r="D581" s="28" t="str">
        <f>IFERROR(VLOOKUP(ACOMPANHAMENTO_06[[#This Row],[MAT]],FUNCIONARIOS[],3,FALSE),"")</f>
        <v/>
      </c>
      <c r="E581" s="28" t="str">
        <f>IFERROR(VLOOKUP(ACOMPANHAMENTO_06[[#This Row],[MAT]],FUNCIONARIOS[],4,FALSE),"")</f>
        <v/>
      </c>
      <c r="F581" s="8"/>
      <c r="G581" s="7"/>
      <c r="H581" s="28" t="str">
        <f>IFERROR(VLOOKUP(ACOMPANHAMENTO_06[[#This Row],[COD.S]],TABELA_PRODUÇÃO[[COD]:[SERVIÇOS]],3,FALSE),"")</f>
        <v/>
      </c>
      <c r="I581" s="28" t="str">
        <f>IFERROR(VLOOKUP(ACOMPANHAMENTO_06[[#This Row],[COD.S]],TABELA_PRODUÇÃO[[COD]:[UND.]],4,FALSE),"")</f>
        <v/>
      </c>
      <c r="J581" s="141"/>
      <c r="K581" s="58"/>
      <c r="L581" s="9"/>
      <c r="M58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8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8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81" s="140">
        <f>ACOMPANHAMENTO_06[[#This Row],[QUANT]]</f>
        <v>0</v>
      </c>
    </row>
    <row r="582" spans="2:16" x14ac:dyDescent="0.25">
      <c r="B582" s="140" t="str">
        <f>IF(ACOMPANHAMENTO_06[[#This Row],[FUNCIONARIO]]="","",COUNTA($D$8:D582))</f>
        <v/>
      </c>
      <c r="C582" s="3"/>
      <c r="D582" s="28" t="str">
        <f>IFERROR(VLOOKUP(ACOMPANHAMENTO_06[[#This Row],[MAT]],FUNCIONARIOS[],3,FALSE),"")</f>
        <v/>
      </c>
      <c r="E582" s="28" t="str">
        <f>IFERROR(VLOOKUP(ACOMPANHAMENTO_06[[#This Row],[MAT]],FUNCIONARIOS[],4,FALSE),"")</f>
        <v/>
      </c>
      <c r="F582" s="8"/>
      <c r="G582" s="7"/>
      <c r="H582" s="28" t="str">
        <f>IFERROR(VLOOKUP(ACOMPANHAMENTO_06[[#This Row],[COD.S]],TABELA_PRODUÇÃO[[COD]:[SERVIÇOS]],3,FALSE),"")</f>
        <v/>
      </c>
      <c r="I582" s="28" t="str">
        <f>IFERROR(VLOOKUP(ACOMPANHAMENTO_06[[#This Row],[COD.S]],TABELA_PRODUÇÃO[[COD]:[UND.]],4,FALSE),"")</f>
        <v/>
      </c>
      <c r="J582" s="141"/>
      <c r="K582" s="58"/>
      <c r="L582" s="9"/>
      <c r="M58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8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8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82" s="140">
        <f>ACOMPANHAMENTO_06[[#This Row],[QUANT]]</f>
        <v>0</v>
      </c>
    </row>
    <row r="583" spans="2:16" x14ac:dyDescent="0.25">
      <c r="B583" s="140" t="str">
        <f>IF(ACOMPANHAMENTO_06[[#This Row],[FUNCIONARIO]]="","",COUNTA($D$8:D583))</f>
        <v/>
      </c>
      <c r="C583" s="3"/>
      <c r="D583" s="28" t="str">
        <f>IFERROR(VLOOKUP(ACOMPANHAMENTO_06[[#This Row],[MAT]],FUNCIONARIOS[],3,FALSE),"")</f>
        <v/>
      </c>
      <c r="E583" s="28" t="str">
        <f>IFERROR(VLOOKUP(ACOMPANHAMENTO_06[[#This Row],[MAT]],FUNCIONARIOS[],4,FALSE),"")</f>
        <v/>
      </c>
      <c r="F583" s="8"/>
      <c r="G583" s="7"/>
      <c r="H583" s="28" t="str">
        <f>IFERROR(VLOOKUP(ACOMPANHAMENTO_06[[#This Row],[COD.S]],TABELA_PRODUÇÃO[[COD]:[SERVIÇOS]],3,FALSE),"")</f>
        <v/>
      </c>
      <c r="I583" s="28" t="str">
        <f>IFERROR(VLOOKUP(ACOMPANHAMENTO_06[[#This Row],[COD.S]],TABELA_PRODUÇÃO[[COD]:[UND.]],4,FALSE),"")</f>
        <v/>
      </c>
      <c r="J583" s="141"/>
      <c r="K583" s="58"/>
      <c r="L583" s="9"/>
      <c r="M58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8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8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83" s="140">
        <f>ACOMPANHAMENTO_06[[#This Row],[QUANT]]</f>
        <v>0</v>
      </c>
    </row>
    <row r="584" spans="2:16" x14ac:dyDescent="0.25">
      <c r="B584" s="140" t="str">
        <f>IF(ACOMPANHAMENTO_06[[#This Row],[FUNCIONARIO]]="","",COUNTA($D$8:D584))</f>
        <v/>
      </c>
      <c r="C584" s="3"/>
      <c r="D584" s="28" t="str">
        <f>IFERROR(VLOOKUP(ACOMPANHAMENTO_06[[#This Row],[MAT]],FUNCIONARIOS[],3,FALSE),"")</f>
        <v/>
      </c>
      <c r="E584" s="28" t="str">
        <f>IFERROR(VLOOKUP(ACOMPANHAMENTO_06[[#This Row],[MAT]],FUNCIONARIOS[],4,FALSE),"")</f>
        <v/>
      </c>
      <c r="F584" s="8"/>
      <c r="G584" s="7"/>
      <c r="H584" s="28" t="str">
        <f>IFERROR(VLOOKUP(ACOMPANHAMENTO_06[[#This Row],[COD.S]],TABELA_PRODUÇÃO[[COD]:[SERVIÇOS]],3,FALSE),"")</f>
        <v/>
      </c>
      <c r="I584" s="28" t="str">
        <f>IFERROR(VLOOKUP(ACOMPANHAMENTO_06[[#This Row],[COD.S]],TABELA_PRODUÇÃO[[COD]:[UND.]],4,FALSE),"")</f>
        <v/>
      </c>
      <c r="J584" s="141"/>
      <c r="K584" s="58"/>
      <c r="L584" s="9"/>
      <c r="M58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8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8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84" s="140">
        <f>ACOMPANHAMENTO_06[[#This Row],[QUANT]]</f>
        <v>0</v>
      </c>
    </row>
    <row r="585" spans="2:16" x14ac:dyDescent="0.25">
      <c r="B585" s="140" t="str">
        <f>IF(ACOMPANHAMENTO_06[[#This Row],[FUNCIONARIO]]="","",COUNTA($D$8:D585))</f>
        <v/>
      </c>
      <c r="C585" s="3"/>
      <c r="D585" s="28" t="str">
        <f>IFERROR(VLOOKUP(ACOMPANHAMENTO_06[[#This Row],[MAT]],FUNCIONARIOS[],3,FALSE),"")</f>
        <v/>
      </c>
      <c r="E585" s="28" t="str">
        <f>IFERROR(VLOOKUP(ACOMPANHAMENTO_06[[#This Row],[MAT]],FUNCIONARIOS[],4,FALSE),"")</f>
        <v/>
      </c>
      <c r="F585" s="8"/>
      <c r="G585" s="7"/>
      <c r="H585" s="28" t="str">
        <f>IFERROR(VLOOKUP(ACOMPANHAMENTO_06[[#This Row],[COD.S]],TABELA_PRODUÇÃO[[COD]:[SERVIÇOS]],3,FALSE),"")</f>
        <v/>
      </c>
      <c r="I585" s="28" t="str">
        <f>IFERROR(VLOOKUP(ACOMPANHAMENTO_06[[#This Row],[COD.S]],TABELA_PRODUÇÃO[[COD]:[UND.]],4,FALSE),"")</f>
        <v/>
      </c>
      <c r="J585" s="141"/>
      <c r="K585" s="58"/>
      <c r="L585" s="9"/>
      <c r="M58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8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8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85" s="140">
        <f>ACOMPANHAMENTO_06[[#This Row],[QUANT]]</f>
        <v>0</v>
      </c>
    </row>
    <row r="586" spans="2:16" x14ac:dyDescent="0.25">
      <c r="B586" s="140" t="str">
        <f>IF(ACOMPANHAMENTO_06[[#This Row],[FUNCIONARIO]]="","",COUNTA($D$8:D586))</f>
        <v/>
      </c>
      <c r="C586" s="3"/>
      <c r="D586" s="28" t="str">
        <f>IFERROR(VLOOKUP(ACOMPANHAMENTO_06[[#This Row],[MAT]],FUNCIONARIOS[],3,FALSE),"")</f>
        <v/>
      </c>
      <c r="E586" s="28" t="str">
        <f>IFERROR(VLOOKUP(ACOMPANHAMENTO_06[[#This Row],[MAT]],FUNCIONARIOS[],4,FALSE),"")</f>
        <v/>
      </c>
      <c r="F586" s="8"/>
      <c r="G586" s="7"/>
      <c r="H586" s="28" t="str">
        <f>IFERROR(VLOOKUP(ACOMPANHAMENTO_06[[#This Row],[COD.S]],TABELA_PRODUÇÃO[[COD]:[SERVIÇOS]],3,FALSE),"")</f>
        <v/>
      </c>
      <c r="I586" s="28" t="str">
        <f>IFERROR(VLOOKUP(ACOMPANHAMENTO_06[[#This Row],[COD.S]],TABELA_PRODUÇÃO[[COD]:[UND.]],4,FALSE),"")</f>
        <v/>
      </c>
      <c r="J586" s="141"/>
      <c r="K586" s="58"/>
      <c r="L586" s="9"/>
      <c r="M58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8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8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86" s="140">
        <f>ACOMPANHAMENTO_06[[#This Row],[QUANT]]</f>
        <v>0</v>
      </c>
    </row>
    <row r="587" spans="2:16" x14ac:dyDescent="0.25">
      <c r="B587" s="140" t="str">
        <f>IF(ACOMPANHAMENTO_06[[#This Row],[FUNCIONARIO]]="","",COUNTA($D$8:D587))</f>
        <v/>
      </c>
      <c r="C587" s="3"/>
      <c r="D587" s="28" t="str">
        <f>IFERROR(VLOOKUP(ACOMPANHAMENTO_06[[#This Row],[MAT]],FUNCIONARIOS[],3,FALSE),"")</f>
        <v/>
      </c>
      <c r="E587" s="28" t="str">
        <f>IFERROR(VLOOKUP(ACOMPANHAMENTO_06[[#This Row],[MAT]],FUNCIONARIOS[],4,FALSE),"")</f>
        <v/>
      </c>
      <c r="F587" s="8"/>
      <c r="G587" s="7"/>
      <c r="H587" s="28" t="str">
        <f>IFERROR(VLOOKUP(ACOMPANHAMENTO_06[[#This Row],[COD.S]],TABELA_PRODUÇÃO[[COD]:[SERVIÇOS]],3,FALSE),"")</f>
        <v/>
      </c>
      <c r="I587" s="28" t="str">
        <f>IFERROR(VLOOKUP(ACOMPANHAMENTO_06[[#This Row],[COD.S]],TABELA_PRODUÇÃO[[COD]:[UND.]],4,FALSE),"")</f>
        <v/>
      </c>
      <c r="J587" s="141"/>
      <c r="K587" s="58"/>
      <c r="L587" s="9"/>
      <c r="M58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8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8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87" s="140">
        <f>ACOMPANHAMENTO_06[[#This Row],[QUANT]]</f>
        <v>0</v>
      </c>
    </row>
    <row r="588" spans="2:16" x14ac:dyDescent="0.25">
      <c r="B588" s="140" t="str">
        <f>IF(ACOMPANHAMENTO_06[[#This Row],[FUNCIONARIO]]="","",COUNTA($D$8:D588))</f>
        <v/>
      </c>
      <c r="C588" s="3"/>
      <c r="D588" s="28" t="str">
        <f>IFERROR(VLOOKUP(ACOMPANHAMENTO_06[[#This Row],[MAT]],FUNCIONARIOS[],3,FALSE),"")</f>
        <v/>
      </c>
      <c r="E588" s="28" t="str">
        <f>IFERROR(VLOOKUP(ACOMPANHAMENTO_06[[#This Row],[MAT]],FUNCIONARIOS[],4,FALSE),"")</f>
        <v/>
      </c>
      <c r="F588" s="8"/>
      <c r="G588" s="7"/>
      <c r="H588" s="28" t="str">
        <f>IFERROR(VLOOKUP(ACOMPANHAMENTO_06[[#This Row],[COD.S]],TABELA_PRODUÇÃO[[COD]:[SERVIÇOS]],3,FALSE),"")</f>
        <v/>
      </c>
      <c r="I588" s="28" t="str">
        <f>IFERROR(VLOOKUP(ACOMPANHAMENTO_06[[#This Row],[COD.S]],TABELA_PRODUÇÃO[[COD]:[UND.]],4,FALSE),"")</f>
        <v/>
      </c>
      <c r="J588" s="141"/>
      <c r="K588" s="58"/>
      <c r="L588" s="9"/>
      <c r="M58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8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8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88" s="140">
        <f>ACOMPANHAMENTO_06[[#This Row],[QUANT]]</f>
        <v>0</v>
      </c>
    </row>
    <row r="589" spans="2:16" x14ac:dyDescent="0.25">
      <c r="B589" s="140" t="str">
        <f>IF(ACOMPANHAMENTO_06[[#This Row],[FUNCIONARIO]]="","",COUNTA($D$8:D589))</f>
        <v/>
      </c>
      <c r="C589" s="3"/>
      <c r="D589" s="28" t="str">
        <f>IFERROR(VLOOKUP(ACOMPANHAMENTO_06[[#This Row],[MAT]],FUNCIONARIOS[],3,FALSE),"")</f>
        <v/>
      </c>
      <c r="E589" s="28" t="str">
        <f>IFERROR(VLOOKUP(ACOMPANHAMENTO_06[[#This Row],[MAT]],FUNCIONARIOS[],4,FALSE),"")</f>
        <v/>
      </c>
      <c r="F589" s="8"/>
      <c r="G589" s="7"/>
      <c r="H589" s="28" t="str">
        <f>IFERROR(VLOOKUP(ACOMPANHAMENTO_06[[#This Row],[COD.S]],TABELA_PRODUÇÃO[[COD]:[SERVIÇOS]],3,FALSE),"")</f>
        <v/>
      </c>
      <c r="I589" s="28" t="str">
        <f>IFERROR(VLOOKUP(ACOMPANHAMENTO_06[[#This Row],[COD.S]],TABELA_PRODUÇÃO[[COD]:[UND.]],4,FALSE),"")</f>
        <v/>
      </c>
      <c r="J589" s="141"/>
      <c r="K589" s="58"/>
      <c r="L589" s="9"/>
      <c r="M58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8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8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89" s="140">
        <f>ACOMPANHAMENTO_06[[#This Row],[QUANT]]</f>
        <v>0</v>
      </c>
    </row>
    <row r="590" spans="2:16" x14ac:dyDescent="0.25">
      <c r="B590" s="140" t="str">
        <f>IF(ACOMPANHAMENTO_06[[#This Row],[FUNCIONARIO]]="","",COUNTA($D$8:D590))</f>
        <v/>
      </c>
      <c r="C590" s="3"/>
      <c r="D590" s="28" t="str">
        <f>IFERROR(VLOOKUP(ACOMPANHAMENTO_06[[#This Row],[MAT]],FUNCIONARIOS[],3,FALSE),"")</f>
        <v/>
      </c>
      <c r="E590" s="28" t="str">
        <f>IFERROR(VLOOKUP(ACOMPANHAMENTO_06[[#This Row],[MAT]],FUNCIONARIOS[],4,FALSE),"")</f>
        <v/>
      </c>
      <c r="F590" s="8"/>
      <c r="G590" s="7"/>
      <c r="H590" s="28" t="str">
        <f>IFERROR(VLOOKUP(ACOMPANHAMENTO_06[[#This Row],[COD.S]],TABELA_PRODUÇÃO[[COD]:[SERVIÇOS]],3,FALSE),"")</f>
        <v/>
      </c>
      <c r="I590" s="28" t="str">
        <f>IFERROR(VLOOKUP(ACOMPANHAMENTO_06[[#This Row],[COD.S]],TABELA_PRODUÇÃO[[COD]:[UND.]],4,FALSE),"")</f>
        <v/>
      </c>
      <c r="J590" s="141"/>
      <c r="K590" s="58"/>
      <c r="L590" s="9"/>
      <c r="M59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9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9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90" s="140">
        <f>ACOMPANHAMENTO_06[[#This Row],[QUANT]]</f>
        <v>0</v>
      </c>
    </row>
    <row r="591" spans="2:16" x14ac:dyDescent="0.25">
      <c r="B591" s="140" t="str">
        <f>IF(ACOMPANHAMENTO_06[[#This Row],[FUNCIONARIO]]="","",COUNTA($D$8:D591))</f>
        <v/>
      </c>
      <c r="C591" s="3"/>
      <c r="D591" s="28" t="str">
        <f>IFERROR(VLOOKUP(ACOMPANHAMENTO_06[[#This Row],[MAT]],FUNCIONARIOS[],3,FALSE),"")</f>
        <v/>
      </c>
      <c r="E591" s="28" t="str">
        <f>IFERROR(VLOOKUP(ACOMPANHAMENTO_06[[#This Row],[MAT]],FUNCIONARIOS[],4,FALSE),"")</f>
        <v/>
      </c>
      <c r="F591" s="8"/>
      <c r="G591" s="7"/>
      <c r="H591" s="28" t="str">
        <f>IFERROR(VLOOKUP(ACOMPANHAMENTO_06[[#This Row],[COD.S]],TABELA_PRODUÇÃO[[COD]:[SERVIÇOS]],3,FALSE),"")</f>
        <v/>
      </c>
      <c r="I591" s="28" t="str">
        <f>IFERROR(VLOOKUP(ACOMPANHAMENTO_06[[#This Row],[COD.S]],TABELA_PRODUÇÃO[[COD]:[UND.]],4,FALSE),"")</f>
        <v/>
      </c>
      <c r="J591" s="141"/>
      <c r="K591" s="58"/>
      <c r="L591" s="9"/>
      <c r="M59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9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9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91" s="140">
        <f>ACOMPANHAMENTO_06[[#This Row],[QUANT]]</f>
        <v>0</v>
      </c>
    </row>
    <row r="592" spans="2:16" x14ac:dyDescent="0.25">
      <c r="B592" s="140" t="str">
        <f>IF(ACOMPANHAMENTO_06[[#This Row],[FUNCIONARIO]]="","",COUNTA($D$8:D592))</f>
        <v/>
      </c>
      <c r="C592" s="3"/>
      <c r="D592" s="28" t="str">
        <f>IFERROR(VLOOKUP(ACOMPANHAMENTO_06[[#This Row],[MAT]],FUNCIONARIOS[],3,FALSE),"")</f>
        <v/>
      </c>
      <c r="E592" s="28" t="str">
        <f>IFERROR(VLOOKUP(ACOMPANHAMENTO_06[[#This Row],[MAT]],FUNCIONARIOS[],4,FALSE),"")</f>
        <v/>
      </c>
      <c r="F592" s="8"/>
      <c r="G592" s="7"/>
      <c r="H592" s="28" t="str">
        <f>IFERROR(VLOOKUP(ACOMPANHAMENTO_06[[#This Row],[COD.S]],TABELA_PRODUÇÃO[[COD]:[SERVIÇOS]],3,FALSE),"")</f>
        <v/>
      </c>
      <c r="I592" s="28" t="str">
        <f>IFERROR(VLOOKUP(ACOMPANHAMENTO_06[[#This Row],[COD.S]],TABELA_PRODUÇÃO[[COD]:[UND.]],4,FALSE),"")</f>
        <v/>
      </c>
      <c r="J592" s="141"/>
      <c r="K592" s="58"/>
      <c r="L592" s="9"/>
      <c r="M59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9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9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92" s="140">
        <f>ACOMPANHAMENTO_06[[#This Row],[QUANT]]</f>
        <v>0</v>
      </c>
    </row>
    <row r="593" spans="2:16" x14ac:dyDescent="0.25">
      <c r="B593" s="140" t="str">
        <f>IF(ACOMPANHAMENTO_06[[#This Row],[FUNCIONARIO]]="","",COUNTA($D$8:D593))</f>
        <v/>
      </c>
      <c r="C593" s="3"/>
      <c r="D593" s="28" t="str">
        <f>IFERROR(VLOOKUP(ACOMPANHAMENTO_06[[#This Row],[MAT]],FUNCIONARIOS[],3,FALSE),"")</f>
        <v/>
      </c>
      <c r="E593" s="28" t="str">
        <f>IFERROR(VLOOKUP(ACOMPANHAMENTO_06[[#This Row],[MAT]],FUNCIONARIOS[],4,FALSE),"")</f>
        <v/>
      </c>
      <c r="F593" s="8"/>
      <c r="G593" s="7"/>
      <c r="H593" s="28" t="str">
        <f>IFERROR(VLOOKUP(ACOMPANHAMENTO_06[[#This Row],[COD.S]],TABELA_PRODUÇÃO[[COD]:[SERVIÇOS]],3,FALSE),"")</f>
        <v/>
      </c>
      <c r="I593" s="28" t="str">
        <f>IFERROR(VLOOKUP(ACOMPANHAMENTO_06[[#This Row],[COD.S]],TABELA_PRODUÇÃO[[COD]:[UND.]],4,FALSE),"")</f>
        <v/>
      </c>
      <c r="J593" s="141"/>
      <c r="K593" s="58"/>
      <c r="L593" s="9"/>
      <c r="M59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9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9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93" s="140">
        <f>ACOMPANHAMENTO_06[[#This Row],[QUANT]]</f>
        <v>0</v>
      </c>
    </row>
    <row r="594" spans="2:16" x14ac:dyDescent="0.25">
      <c r="B594" s="140" t="str">
        <f>IF(ACOMPANHAMENTO_06[[#This Row],[FUNCIONARIO]]="","",COUNTA($D$8:D594))</f>
        <v/>
      </c>
      <c r="C594" s="3"/>
      <c r="D594" s="28" t="str">
        <f>IFERROR(VLOOKUP(ACOMPANHAMENTO_06[[#This Row],[MAT]],FUNCIONARIOS[],3,FALSE),"")</f>
        <v/>
      </c>
      <c r="E594" s="28" t="str">
        <f>IFERROR(VLOOKUP(ACOMPANHAMENTO_06[[#This Row],[MAT]],FUNCIONARIOS[],4,FALSE),"")</f>
        <v/>
      </c>
      <c r="F594" s="8"/>
      <c r="G594" s="7"/>
      <c r="H594" s="28" t="str">
        <f>IFERROR(VLOOKUP(ACOMPANHAMENTO_06[[#This Row],[COD.S]],TABELA_PRODUÇÃO[[COD]:[SERVIÇOS]],3,FALSE),"")</f>
        <v/>
      </c>
      <c r="I594" s="28" t="str">
        <f>IFERROR(VLOOKUP(ACOMPANHAMENTO_06[[#This Row],[COD.S]],TABELA_PRODUÇÃO[[COD]:[UND.]],4,FALSE),"")</f>
        <v/>
      </c>
      <c r="J594" s="141"/>
      <c r="K594" s="58"/>
      <c r="L594" s="9"/>
      <c r="M59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9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9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94" s="140">
        <f>ACOMPANHAMENTO_06[[#This Row],[QUANT]]</f>
        <v>0</v>
      </c>
    </row>
    <row r="595" spans="2:16" x14ac:dyDescent="0.25">
      <c r="B595" s="140" t="str">
        <f>IF(ACOMPANHAMENTO_06[[#This Row],[FUNCIONARIO]]="","",COUNTA($D$8:D595))</f>
        <v/>
      </c>
      <c r="C595" s="3"/>
      <c r="D595" s="28" t="str">
        <f>IFERROR(VLOOKUP(ACOMPANHAMENTO_06[[#This Row],[MAT]],FUNCIONARIOS[],3,FALSE),"")</f>
        <v/>
      </c>
      <c r="E595" s="28" t="str">
        <f>IFERROR(VLOOKUP(ACOMPANHAMENTO_06[[#This Row],[MAT]],FUNCIONARIOS[],4,FALSE),"")</f>
        <v/>
      </c>
      <c r="F595" s="8"/>
      <c r="G595" s="7"/>
      <c r="H595" s="28" t="str">
        <f>IFERROR(VLOOKUP(ACOMPANHAMENTO_06[[#This Row],[COD.S]],TABELA_PRODUÇÃO[[COD]:[SERVIÇOS]],3,FALSE),"")</f>
        <v/>
      </c>
      <c r="I595" s="28" t="str">
        <f>IFERROR(VLOOKUP(ACOMPANHAMENTO_06[[#This Row],[COD.S]],TABELA_PRODUÇÃO[[COD]:[UND.]],4,FALSE),"")</f>
        <v/>
      </c>
      <c r="J595" s="141"/>
      <c r="K595" s="58"/>
      <c r="L595" s="9"/>
      <c r="M59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9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9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95" s="140">
        <f>ACOMPANHAMENTO_06[[#This Row],[QUANT]]</f>
        <v>0</v>
      </c>
    </row>
    <row r="596" spans="2:16" x14ac:dyDescent="0.25">
      <c r="B596" s="140" t="str">
        <f>IF(ACOMPANHAMENTO_06[[#This Row],[FUNCIONARIO]]="","",COUNTA($D$8:D596))</f>
        <v/>
      </c>
      <c r="C596" s="3"/>
      <c r="D596" s="28" t="str">
        <f>IFERROR(VLOOKUP(ACOMPANHAMENTO_06[[#This Row],[MAT]],FUNCIONARIOS[],3,FALSE),"")</f>
        <v/>
      </c>
      <c r="E596" s="28" t="str">
        <f>IFERROR(VLOOKUP(ACOMPANHAMENTO_06[[#This Row],[MAT]],FUNCIONARIOS[],4,FALSE),"")</f>
        <v/>
      </c>
      <c r="F596" s="8"/>
      <c r="G596" s="7"/>
      <c r="H596" s="28" t="str">
        <f>IFERROR(VLOOKUP(ACOMPANHAMENTO_06[[#This Row],[COD.S]],TABELA_PRODUÇÃO[[COD]:[SERVIÇOS]],3,FALSE),"")</f>
        <v/>
      </c>
      <c r="I596" s="28" t="str">
        <f>IFERROR(VLOOKUP(ACOMPANHAMENTO_06[[#This Row],[COD.S]],TABELA_PRODUÇÃO[[COD]:[UND.]],4,FALSE),"")</f>
        <v/>
      </c>
      <c r="J596" s="141"/>
      <c r="K596" s="58"/>
      <c r="L596" s="9"/>
      <c r="M59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9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9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96" s="140">
        <f>ACOMPANHAMENTO_06[[#This Row],[QUANT]]</f>
        <v>0</v>
      </c>
    </row>
    <row r="597" spans="2:16" x14ac:dyDescent="0.25">
      <c r="B597" s="140" t="str">
        <f>IF(ACOMPANHAMENTO_06[[#This Row],[FUNCIONARIO]]="","",COUNTA($D$8:D597))</f>
        <v/>
      </c>
      <c r="C597" s="3"/>
      <c r="D597" s="28" t="str">
        <f>IFERROR(VLOOKUP(ACOMPANHAMENTO_06[[#This Row],[MAT]],FUNCIONARIOS[],3,FALSE),"")</f>
        <v/>
      </c>
      <c r="E597" s="28" t="str">
        <f>IFERROR(VLOOKUP(ACOMPANHAMENTO_06[[#This Row],[MAT]],FUNCIONARIOS[],4,FALSE),"")</f>
        <v/>
      </c>
      <c r="F597" s="8"/>
      <c r="G597" s="7"/>
      <c r="H597" s="28" t="str">
        <f>IFERROR(VLOOKUP(ACOMPANHAMENTO_06[[#This Row],[COD.S]],TABELA_PRODUÇÃO[[COD]:[SERVIÇOS]],3,FALSE),"")</f>
        <v/>
      </c>
      <c r="I597" s="28" t="str">
        <f>IFERROR(VLOOKUP(ACOMPANHAMENTO_06[[#This Row],[COD.S]],TABELA_PRODUÇÃO[[COD]:[UND.]],4,FALSE),"")</f>
        <v/>
      </c>
      <c r="J597" s="141"/>
      <c r="K597" s="58"/>
      <c r="L597" s="9"/>
      <c r="M59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9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9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97" s="140">
        <f>ACOMPANHAMENTO_06[[#This Row],[QUANT]]</f>
        <v>0</v>
      </c>
    </row>
    <row r="598" spans="2:16" x14ac:dyDescent="0.25">
      <c r="B598" s="140" t="str">
        <f>IF(ACOMPANHAMENTO_06[[#This Row],[FUNCIONARIO]]="","",COUNTA($D$8:D598))</f>
        <v/>
      </c>
      <c r="C598" s="3"/>
      <c r="D598" s="28" t="str">
        <f>IFERROR(VLOOKUP(ACOMPANHAMENTO_06[[#This Row],[MAT]],FUNCIONARIOS[],3,FALSE),"")</f>
        <v/>
      </c>
      <c r="E598" s="28" t="str">
        <f>IFERROR(VLOOKUP(ACOMPANHAMENTO_06[[#This Row],[MAT]],FUNCIONARIOS[],4,FALSE),"")</f>
        <v/>
      </c>
      <c r="F598" s="8"/>
      <c r="G598" s="7"/>
      <c r="H598" s="28" t="str">
        <f>IFERROR(VLOOKUP(ACOMPANHAMENTO_06[[#This Row],[COD.S]],TABELA_PRODUÇÃO[[COD]:[SERVIÇOS]],3,FALSE),"")</f>
        <v/>
      </c>
      <c r="I598" s="28" t="str">
        <f>IFERROR(VLOOKUP(ACOMPANHAMENTO_06[[#This Row],[COD.S]],TABELA_PRODUÇÃO[[COD]:[UND.]],4,FALSE),"")</f>
        <v/>
      </c>
      <c r="J598" s="141"/>
      <c r="K598" s="58"/>
      <c r="L598" s="9"/>
      <c r="M59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9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9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98" s="140">
        <f>ACOMPANHAMENTO_06[[#This Row],[QUANT]]</f>
        <v>0</v>
      </c>
    </row>
    <row r="599" spans="2:16" x14ac:dyDescent="0.25">
      <c r="B599" s="140" t="str">
        <f>IF(ACOMPANHAMENTO_06[[#This Row],[FUNCIONARIO]]="","",COUNTA($D$8:D599))</f>
        <v/>
      </c>
      <c r="C599" s="3"/>
      <c r="D599" s="28" t="str">
        <f>IFERROR(VLOOKUP(ACOMPANHAMENTO_06[[#This Row],[MAT]],FUNCIONARIOS[],3,FALSE),"")</f>
        <v/>
      </c>
      <c r="E599" s="28" t="str">
        <f>IFERROR(VLOOKUP(ACOMPANHAMENTO_06[[#This Row],[MAT]],FUNCIONARIOS[],4,FALSE),"")</f>
        <v/>
      </c>
      <c r="F599" s="8"/>
      <c r="G599" s="7"/>
      <c r="H599" s="28" t="str">
        <f>IFERROR(VLOOKUP(ACOMPANHAMENTO_06[[#This Row],[COD.S]],TABELA_PRODUÇÃO[[COD]:[SERVIÇOS]],3,FALSE),"")</f>
        <v/>
      </c>
      <c r="I599" s="28" t="str">
        <f>IFERROR(VLOOKUP(ACOMPANHAMENTO_06[[#This Row],[COD.S]],TABELA_PRODUÇÃO[[COD]:[UND.]],4,FALSE),"")</f>
        <v/>
      </c>
      <c r="J599" s="141"/>
      <c r="K599" s="58"/>
      <c r="L599" s="9"/>
      <c r="M59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59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59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599" s="140">
        <f>ACOMPANHAMENTO_06[[#This Row],[QUANT]]</f>
        <v>0</v>
      </c>
    </row>
    <row r="600" spans="2:16" x14ac:dyDescent="0.25">
      <c r="B600" s="140" t="str">
        <f>IF(ACOMPANHAMENTO_06[[#This Row],[FUNCIONARIO]]="","",COUNTA($D$8:D600))</f>
        <v/>
      </c>
      <c r="C600" s="3"/>
      <c r="D600" s="28" t="str">
        <f>IFERROR(VLOOKUP(ACOMPANHAMENTO_06[[#This Row],[MAT]],FUNCIONARIOS[],3,FALSE),"")</f>
        <v/>
      </c>
      <c r="E600" s="28" t="str">
        <f>IFERROR(VLOOKUP(ACOMPANHAMENTO_06[[#This Row],[MAT]],FUNCIONARIOS[],4,FALSE),"")</f>
        <v/>
      </c>
      <c r="F600" s="8"/>
      <c r="G600" s="7"/>
      <c r="H600" s="28" t="str">
        <f>IFERROR(VLOOKUP(ACOMPANHAMENTO_06[[#This Row],[COD.S]],TABELA_PRODUÇÃO[[COD]:[SERVIÇOS]],3,FALSE),"")</f>
        <v/>
      </c>
      <c r="I600" s="28" t="str">
        <f>IFERROR(VLOOKUP(ACOMPANHAMENTO_06[[#This Row],[COD.S]],TABELA_PRODUÇÃO[[COD]:[UND.]],4,FALSE),"")</f>
        <v/>
      </c>
      <c r="J600" s="141"/>
      <c r="K600" s="58"/>
      <c r="L600" s="9"/>
      <c r="M60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0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0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00" s="140">
        <f>ACOMPANHAMENTO_06[[#This Row],[QUANT]]</f>
        <v>0</v>
      </c>
    </row>
    <row r="601" spans="2:16" x14ac:dyDescent="0.25">
      <c r="B601" s="140" t="str">
        <f>IF(ACOMPANHAMENTO_06[[#This Row],[FUNCIONARIO]]="","",COUNTA($D$8:D601))</f>
        <v/>
      </c>
      <c r="C601" s="3"/>
      <c r="D601" s="28" t="str">
        <f>IFERROR(VLOOKUP(ACOMPANHAMENTO_06[[#This Row],[MAT]],FUNCIONARIOS[],3,FALSE),"")</f>
        <v/>
      </c>
      <c r="E601" s="28" t="str">
        <f>IFERROR(VLOOKUP(ACOMPANHAMENTO_06[[#This Row],[MAT]],FUNCIONARIOS[],4,FALSE),"")</f>
        <v/>
      </c>
      <c r="F601" s="8"/>
      <c r="G601" s="7"/>
      <c r="H601" s="28" t="str">
        <f>IFERROR(VLOOKUP(ACOMPANHAMENTO_06[[#This Row],[COD.S]],TABELA_PRODUÇÃO[[COD]:[SERVIÇOS]],3,FALSE),"")</f>
        <v/>
      </c>
      <c r="I601" s="28" t="str">
        <f>IFERROR(VLOOKUP(ACOMPANHAMENTO_06[[#This Row],[COD.S]],TABELA_PRODUÇÃO[[COD]:[UND.]],4,FALSE),"")</f>
        <v/>
      </c>
      <c r="J601" s="141"/>
      <c r="K601" s="58"/>
      <c r="L601" s="9"/>
      <c r="M60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0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0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01" s="140">
        <f>ACOMPANHAMENTO_06[[#This Row],[QUANT]]</f>
        <v>0</v>
      </c>
    </row>
    <row r="602" spans="2:16" x14ac:dyDescent="0.25">
      <c r="B602" s="140" t="str">
        <f>IF(ACOMPANHAMENTO_06[[#This Row],[FUNCIONARIO]]="","",COUNTA($D$8:D602))</f>
        <v/>
      </c>
      <c r="C602" s="3"/>
      <c r="D602" s="28" t="str">
        <f>IFERROR(VLOOKUP(ACOMPANHAMENTO_06[[#This Row],[MAT]],FUNCIONARIOS[],3,FALSE),"")</f>
        <v/>
      </c>
      <c r="E602" s="28" t="str">
        <f>IFERROR(VLOOKUP(ACOMPANHAMENTO_06[[#This Row],[MAT]],FUNCIONARIOS[],4,FALSE),"")</f>
        <v/>
      </c>
      <c r="F602" s="8"/>
      <c r="G602" s="7"/>
      <c r="H602" s="28" t="str">
        <f>IFERROR(VLOOKUP(ACOMPANHAMENTO_06[[#This Row],[COD.S]],TABELA_PRODUÇÃO[[COD]:[SERVIÇOS]],3,FALSE),"")</f>
        <v/>
      </c>
      <c r="I602" s="28" t="str">
        <f>IFERROR(VLOOKUP(ACOMPANHAMENTO_06[[#This Row],[COD.S]],TABELA_PRODUÇÃO[[COD]:[UND.]],4,FALSE),"")</f>
        <v/>
      </c>
      <c r="J602" s="141"/>
      <c r="K602" s="58"/>
      <c r="L602" s="9"/>
      <c r="M60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0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0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02" s="140">
        <f>ACOMPANHAMENTO_06[[#This Row],[QUANT]]</f>
        <v>0</v>
      </c>
    </row>
    <row r="603" spans="2:16" x14ac:dyDescent="0.25">
      <c r="B603" s="140" t="str">
        <f>IF(ACOMPANHAMENTO_06[[#This Row],[FUNCIONARIO]]="","",COUNTA($D$8:D603))</f>
        <v/>
      </c>
      <c r="C603" s="3"/>
      <c r="D603" s="28" t="str">
        <f>IFERROR(VLOOKUP(ACOMPANHAMENTO_06[[#This Row],[MAT]],FUNCIONARIOS[],3,FALSE),"")</f>
        <v/>
      </c>
      <c r="E603" s="28" t="str">
        <f>IFERROR(VLOOKUP(ACOMPANHAMENTO_06[[#This Row],[MAT]],FUNCIONARIOS[],4,FALSE),"")</f>
        <v/>
      </c>
      <c r="F603" s="8"/>
      <c r="G603" s="7"/>
      <c r="H603" s="28" t="str">
        <f>IFERROR(VLOOKUP(ACOMPANHAMENTO_06[[#This Row],[COD.S]],TABELA_PRODUÇÃO[[COD]:[SERVIÇOS]],3,FALSE),"")</f>
        <v/>
      </c>
      <c r="I603" s="28" t="str">
        <f>IFERROR(VLOOKUP(ACOMPANHAMENTO_06[[#This Row],[COD.S]],TABELA_PRODUÇÃO[[COD]:[UND.]],4,FALSE),"")</f>
        <v/>
      </c>
      <c r="J603" s="141"/>
      <c r="K603" s="58"/>
      <c r="L603" s="9"/>
      <c r="M60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0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0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03" s="140">
        <f>ACOMPANHAMENTO_06[[#This Row],[QUANT]]</f>
        <v>0</v>
      </c>
    </row>
    <row r="604" spans="2:16" x14ac:dyDescent="0.25">
      <c r="B604" s="140" t="str">
        <f>IF(ACOMPANHAMENTO_06[[#This Row],[FUNCIONARIO]]="","",COUNTA($D$8:D604))</f>
        <v/>
      </c>
      <c r="C604" s="3"/>
      <c r="D604" s="28" t="str">
        <f>IFERROR(VLOOKUP(ACOMPANHAMENTO_06[[#This Row],[MAT]],FUNCIONARIOS[],3,FALSE),"")</f>
        <v/>
      </c>
      <c r="E604" s="28" t="str">
        <f>IFERROR(VLOOKUP(ACOMPANHAMENTO_06[[#This Row],[MAT]],FUNCIONARIOS[],4,FALSE),"")</f>
        <v/>
      </c>
      <c r="F604" s="8"/>
      <c r="G604" s="7"/>
      <c r="H604" s="28" t="str">
        <f>IFERROR(VLOOKUP(ACOMPANHAMENTO_06[[#This Row],[COD.S]],TABELA_PRODUÇÃO[[COD]:[SERVIÇOS]],3,FALSE),"")</f>
        <v/>
      </c>
      <c r="I604" s="28" t="str">
        <f>IFERROR(VLOOKUP(ACOMPANHAMENTO_06[[#This Row],[COD.S]],TABELA_PRODUÇÃO[[COD]:[UND.]],4,FALSE),"")</f>
        <v/>
      </c>
      <c r="J604" s="141"/>
      <c r="K604" s="58"/>
      <c r="L604" s="9"/>
      <c r="M60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0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0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04" s="140">
        <f>ACOMPANHAMENTO_06[[#This Row],[QUANT]]</f>
        <v>0</v>
      </c>
    </row>
    <row r="605" spans="2:16" x14ac:dyDescent="0.25">
      <c r="B605" s="140" t="str">
        <f>IF(ACOMPANHAMENTO_06[[#This Row],[FUNCIONARIO]]="","",COUNTA($D$8:D605))</f>
        <v/>
      </c>
      <c r="C605" s="3"/>
      <c r="D605" s="28" t="str">
        <f>IFERROR(VLOOKUP(ACOMPANHAMENTO_06[[#This Row],[MAT]],FUNCIONARIOS[],3,FALSE),"")</f>
        <v/>
      </c>
      <c r="E605" s="28" t="str">
        <f>IFERROR(VLOOKUP(ACOMPANHAMENTO_06[[#This Row],[MAT]],FUNCIONARIOS[],4,FALSE),"")</f>
        <v/>
      </c>
      <c r="F605" s="8"/>
      <c r="G605" s="7"/>
      <c r="H605" s="28" t="str">
        <f>IFERROR(VLOOKUP(ACOMPANHAMENTO_06[[#This Row],[COD.S]],TABELA_PRODUÇÃO[[COD]:[SERVIÇOS]],3,FALSE),"")</f>
        <v/>
      </c>
      <c r="I605" s="28" t="str">
        <f>IFERROR(VLOOKUP(ACOMPANHAMENTO_06[[#This Row],[COD.S]],TABELA_PRODUÇÃO[[COD]:[UND.]],4,FALSE),"")</f>
        <v/>
      </c>
      <c r="J605" s="141"/>
      <c r="K605" s="58"/>
      <c r="L605" s="9"/>
      <c r="M60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0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0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05" s="140">
        <f>ACOMPANHAMENTO_06[[#This Row],[QUANT]]</f>
        <v>0</v>
      </c>
    </row>
    <row r="606" spans="2:16" x14ac:dyDescent="0.25">
      <c r="B606" s="140" t="str">
        <f>IF(ACOMPANHAMENTO_06[[#This Row],[FUNCIONARIO]]="","",COUNTA($D$8:D606))</f>
        <v/>
      </c>
      <c r="C606" s="3"/>
      <c r="D606" s="28" t="str">
        <f>IFERROR(VLOOKUP(ACOMPANHAMENTO_06[[#This Row],[MAT]],FUNCIONARIOS[],3,FALSE),"")</f>
        <v/>
      </c>
      <c r="E606" s="28" t="str">
        <f>IFERROR(VLOOKUP(ACOMPANHAMENTO_06[[#This Row],[MAT]],FUNCIONARIOS[],4,FALSE),"")</f>
        <v/>
      </c>
      <c r="F606" s="8"/>
      <c r="G606" s="7"/>
      <c r="H606" s="28" t="str">
        <f>IFERROR(VLOOKUP(ACOMPANHAMENTO_06[[#This Row],[COD.S]],TABELA_PRODUÇÃO[[COD]:[SERVIÇOS]],3,FALSE),"")</f>
        <v/>
      </c>
      <c r="I606" s="28" t="str">
        <f>IFERROR(VLOOKUP(ACOMPANHAMENTO_06[[#This Row],[COD.S]],TABELA_PRODUÇÃO[[COD]:[UND.]],4,FALSE),"")</f>
        <v/>
      </c>
      <c r="J606" s="141"/>
      <c r="K606" s="58"/>
      <c r="L606" s="9"/>
      <c r="M60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0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0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06" s="140">
        <f>ACOMPANHAMENTO_06[[#This Row],[QUANT]]</f>
        <v>0</v>
      </c>
    </row>
    <row r="607" spans="2:16" x14ac:dyDescent="0.25">
      <c r="B607" s="140" t="str">
        <f>IF(ACOMPANHAMENTO_06[[#This Row],[FUNCIONARIO]]="","",COUNTA($D$8:D607))</f>
        <v/>
      </c>
      <c r="C607" s="3"/>
      <c r="D607" s="28" t="str">
        <f>IFERROR(VLOOKUP(ACOMPANHAMENTO_06[[#This Row],[MAT]],FUNCIONARIOS[],3,FALSE),"")</f>
        <v/>
      </c>
      <c r="E607" s="28" t="str">
        <f>IFERROR(VLOOKUP(ACOMPANHAMENTO_06[[#This Row],[MAT]],FUNCIONARIOS[],4,FALSE),"")</f>
        <v/>
      </c>
      <c r="F607" s="8"/>
      <c r="G607" s="7"/>
      <c r="H607" s="28" t="str">
        <f>IFERROR(VLOOKUP(ACOMPANHAMENTO_06[[#This Row],[COD.S]],TABELA_PRODUÇÃO[[COD]:[SERVIÇOS]],3,FALSE),"")</f>
        <v/>
      </c>
      <c r="I607" s="28" t="str">
        <f>IFERROR(VLOOKUP(ACOMPANHAMENTO_06[[#This Row],[COD.S]],TABELA_PRODUÇÃO[[COD]:[UND.]],4,FALSE),"")</f>
        <v/>
      </c>
      <c r="J607" s="141"/>
      <c r="K607" s="58"/>
      <c r="L607" s="9"/>
      <c r="M60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0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0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07" s="140">
        <f>ACOMPANHAMENTO_06[[#This Row],[QUANT]]</f>
        <v>0</v>
      </c>
    </row>
    <row r="608" spans="2:16" x14ac:dyDescent="0.25">
      <c r="B608" s="140" t="str">
        <f>IF(ACOMPANHAMENTO_06[[#This Row],[FUNCIONARIO]]="","",COUNTA($D$8:D608))</f>
        <v/>
      </c>
      <c r="C608" s="3"/>
      <c r="D608" s="28" t="str">
        <f>IFERROR(VLOOKUP(ACOMPANHAMENTO_06[[#This Row],[MAT]],FUNCIONARIOS[],3,FALSE),"")</f>
        <v/>
      </c>
      <c r="E608" s="28" t="str">
        <f>IFERROR(VLOOKUP(ACOMPANHAMENTO_06[[#This Row],[MAT]],FUNCIONARIOS[],4,FALSE),"")</f>
        <v/>
      </c>
      <c r="F608" s="8"/>
      <c r="G608" s="7"/>
      <c r="H608" s="28" t="str">
        <f>IFERROR(VLOOKUP(ACOMPANHAMENTO_06[[#This Row],[COD.S]],TABELA_PRODUÇÃO[[COD]:[SERVIÇOS]],3,FALSE),"")</f>
        <v/>
      </c>
      <c r="I608" s="28" t="str">
        <f>IFERROR(VLOOKUP(ACOMPANHAMENTO_06[[#This Row],[COD.S]],TABELA_PRODUÇÃO[[COD]:[UND.]],4,FALSE),"")</f>
        <v/>
      </c>
      <c r="J608" s="141"/>
      <c r="K608" s="58"/>
      <c r="L608" s="9"/>
      <c r="M60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0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0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08" s="140">
        <f>ACOMPANHAMENTO_06[[#This Row],[QUANT]]</f>
        <v>0</v>
      </c>
    </row>
    <row r="609" spans="2:16" x14ac:dyDescent="0.25">
      <c r="B609" s="140" t="str">
        <f>IF(ACOMPANHAMENTO_06[[#This Row],[FUNCIONARIO]]="","",COUNTA($D$8:D609))</f>
        <v/>
      </c>
      <c r="C609" s="3"/>
      <c r="D609" s="28" t="str">
        <f>IFERROR(VLOOKUP(ACOMPANHAMENTO_06[[#This Row],[MAT]],FUNCIONARIOS[],3,FALSE),"")</f>
        <v/>
      </c>
      <c r="E609" s="28" t="str">
        <f>IFERROR(VLOOKUP(ACOMPANHAMENTO_06[[#This Row],[MAT]],FUNCIONARIOS[],4,FALSE),"")</f>
        <v/>
      </c>
      <c r="F609" s="8"/>
      <c r="G609" s="7"/>
      <c r="H609" s="28" t="str">
        <f>IFERROR(VLOOKUP(ACOMPANHAMENTO_06[[#This Row],[COD.S]],TABELA_PRODUÇÃO[[COD]:[SERVIÇOS]],3,FALSE),"")</f>
        <v/>
      </c>
      <c r="I609" s="28" t="str">
        <f>IFERROR(VLOOKUP(ACOMPANHAMENTO_06[[#This Row],[COD.S]],TABELA_PRODUÇÃO[[COD]:[UND.]],4,FALSE),"")</f>
        <v/>
      </c>
      <c r="J609" s="141"/>
      <c r="K609" s="58"/>
      <c r="L609" s="9"/>
      <c r="M60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0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0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09" s="140">
        <f>ACOMPANHAMENTO_06[[#This Row],[QUANT]]</f>
        <v>0</v>
      </c>
    </row>
    <row r="610" spans="2:16" x14ac:dyDescent="0.25">
      <c r="B610" s="140" t="str">
        <f>IF(ACOMPANHAMENTO_06[[#This Row],[FUNCIONARIO]]="","",COUNTA($D$8:D610))</f>
        <v/>
      </c>
      <c r="C610" s="3"/>
      <c r="D610" s="28" t="str">
        <f>IFERROR(VLOOKUP(ACOMPANHAMENTO_06[[#This Row],[MAT]],FUNCIONARIOS[],3,FALSE),"")</f>
        <v/>
      </c>
      <c r="E610" s="28" t="str">
        <f>IFERROR(VLOOKUP(ACOMPANHAMENTO_06[[#This Row],[MAT]],FUNCIONARIOS[],4,FALSE),"")</f>
        <v/>
      </c>
      <c r="F610" s="8"/>
      <c r="G610" s="7"/>
      <c r="H610" s="28" t="str">
        <f>IFERROR(VLOOKUP(ACOMPANHAMENTO_06[[#This Row],[COD.S]],TABELA_PRODUÇÃO[[COD]:[SERVIÇOS]],3,FALSE),"")</f>
        <v/>
      </c>
      <c r="I610" s="28" t="str">
        <f>IFERROR(VLOOKUP(ACOMPANHAMENTO_06[[#This Row],[COD.S]],TABELA_PRODUÇÃO[[COD]:[UND.]],4,FALSE),"")</f>
        <v/>
      </c>
      <c r="J610" s="141"/>
      <c r="K610" s="58"/>
      <c r="L610" s="9"/>
      <c r="M61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1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1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10" s="140">
        <f>ACOMPANHAMENTO_06[[#This Row],[QUANT]]</f>
        <v>0</v>
      </c>
    </row>
    <row r="611" spans="2:16" x14ac:dyDescent="0.25">
      <c r="B611" s="140" t="str">
        <f>IF(ACOMPANHAMENTO_06[[#This Row],[FUNCIONARIO]]="","",COUNTA($D$8:D611))</f>
        <v/>
      </c>
      <c r="C611" s="3"/>
      <c r="D611" s="28" t="str">
        <f>IFERROR(VLOOKUP(ACOMPANHAMENTO_06[[#This Row],[MAT]],FUNCIONARIOS[],3,FALSE),"")</f>
        <v/>
      </c>
      <c r="E611" s="28" t="str">
        <f>IFERROR(VLOOKUP(ACOMPANHAMENTO_06[[#This Row],[MAT]],FUNCIONARIOS[],4,FALSE),"")</f>
        <v/>
      </c>
      <c r="F611" s="8"/>
      <c r="G611" s="7"/>
      <c r="H611" s="28" t="str">
        <f>IFERROR(VLOOKUP(ACOMPANHAMENTO_06[[#This Row],[COD.S]],TABELA_PRODUÇÃO[[COD]:[SERVIÇOS]],3,FALSE),"")</f>
        <v/>
      </c>
      <c r="I611" s="28" t="str">
        <f>IFERROR(VLOOKUP(ACOMPANHAMENTO_06[[#This Row],[COD.S]],TABELA_PRODUÇÃO[[COD]:[UND.]],4,FALSE),"")</f>
        <v/>
      </c>
      <c r="J611" s="141"/>
      <c r="K611" s="58"/>
      <c r="L611" s="9"/>
      <c r="M61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1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1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11" s="140">
        <f>ACOMPANHAMENTO_06[[#This Row],[QUANT]]</f>
        <v>0</v>
      </c>
    </row>
    <row r="612" spans="2:16" x14ac:dyDescent="0.25">
      <c r="B612" s="140" t="str">
        <f>IF(ACOMPANHAMENTO_06[[#This Row],[FUNCIONARIO]]="","",COUNTA($D$8:D612))</f>
        <v/>
      </c>
      <c r="C612" s="3"/>
      <c r="D612" s="28" t="str">
        <f>IFERROR(VLOOKUP(ACOMPANHAMENTO_06[[#This Row],[MAT]],FUNCIONARIOS[],3,FALSE),"")</f>
        <v/>
      </c>
      <c r="E612" s="28" t="str">
        <f>IFERROR(VLOOKUP(ACOMPANHAMENTO_06[[#This Row],[MAT]],FUNCIONARIOS[],4,FALSE),"")</f>
        <v/>
      </c>
      <c r="F612" s="8"/>
      <c r="G612" s="7"/>
      <c r="H612" s="28" t="str">
        <f>IFERROR(VLOOKUP(ACOMPANHAMENTO_06[[#This Row],[COD.S]],TABELA_PRODUÇÃO[[COD]:[SERVIÇOS]],3,FALSE),"")</f>
        <v/>
      </c>
      <c r="I612" s="28" t="str">
        <f>IFERROR(VLOOKUP(ACOMPANHAMENTO_06[[#This Row],[COD.S]],TABELA_PRODUÇÃO[[COD]:[UND.]],4,FALSE),"")</f>
        <v/>
      </c>
      <c r="J612" s="141"/>
      <c r="K612" s="58"/>
      <c r="L612" s="9"/>
      <c r="M61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1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1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12" s="140">
        <f>ACOMPANHAMENTO_06[[#This Row],[QUANT]]</f>
        <v>0</v>
      </c>
    </row>
    <row r="613" spans="2:16" x14ac:dyDescent="0.25">
      <c r="B613" s="140" t="str">
        <f>IF(ACOMPANHAMENTO_06[[#This Row],[FUNCIONARIO]]="","",COUNTA($D$8:D613))</f>
        <v/>
      </c>
      <c r="C613" s="3"/>
      <c r="D613" s="28" t="str">
        <f>IFERROR(VLOOKUP(ACOMPANHAMENTO_06[[#This Row],[MAT]],FUNCIONARIOS[],3,FALSE),"")</f>
        <v/>
      </c>
      <c r="E613" s="28" t="str">
        <f>IFERROR(VLOOKUP(ACOMPANHAMENTO_06[[#This Row],[MAT]],FUNCIONARIOS[],4,FALSE),"")</f>
        <v/>
      </c>
      <c r="F613" s="8"/>
      <c r="G613" s="7"/>
      <c r="H613" s="28" t="str">
        <f>IFERROR(VLOOKUP(ACOMPANHAMENTO_06[[#This Row],[COD.S]],TABELA_PRODUÇÃO[[COD]:[SERVIÇOS]],3,FALSE),"")</f>
        <v/>
      </c>
      <c r="I613" s="28" t="str">
        <f>IFERROR(VLOOKUP(ACOMPANHAMENTO_06[[#This Row],[COD.S]],TABELA_PRODUÇÃO[[COD]:[UND.]],4,FALSE),"")</f>
        <v/>
      </c>
      <c r="J613" s="141"/>
      <c r="K613" s="58"/>
      <c r="L613" s="9"/>
      <c r="M61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1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1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13" s="140">
        <f>ACOMPANHAMENTO_06[[#This Row],[QUANT]]</f>
        <v>0</v>
      </c>
    </row>
    <row r="614" spans="2:16" x14ac:dyDescent="0.25">
      <c r="B614" s="140" t="str">
        <f>IF(ACOMPANHAMENTO_06[[#This Row],[FUNCIONARIO]]="","",COUNTA($D$8:D614))</f>
        <v/>
      </c>
      <c r="C614" s="3"/>
      <c r="D614" s="28" t="str">
        <f>IFERROR(VLOOKUP(ACOMPANHAMENTO_06[[#This Row],[MAT]],FUNCIONARIOS[],3,FALSE),"")</f>
        <v/>
      </c>
      <c r="E614" s="28" t="str">
        <f>IFERROR(VLOOKUP(ACOMPANHAMENTO_06[[#This Row],[MAT]],FUNCIONARIOS[],4,FALSE),"")</f>
        <v/>
      </c>
      <c r="F614" s="8"/>
      <c r="G614" s="7"/>
      <c r="H614" s="28" t="str">
        <f>IFERROR(VLOOKUP(ACOMPANHAMENTO_06[[#This Row],[COD.S]],TABELA_PRODUÇÃO[[COD]:[SERVIÇOS]],3,FALSE),"")</f>
        <v/>
      </c>
      <c r="I614" s="28" t="str">
        <f>IFERROR(VLOOKUP(ACOMPANHAMENTO_06[[#This Row],[COD.S]],TABELA_PRODUÇÃO[[COD]:[UND.]],4,FALSE),"")</f>
        <v/>
      </c>
      <c r="J614" s="141"/>
      <c r="K614" s="58"/>
      <c r="L614" s="9"/>
      <c r="M61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1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1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14" s="140">
        <f>ACOMPANHAMENTO_06[[#This Row],[QUANT]]</f>
        <v>0</v>
      </c>
    </row>
    <row r="615" spans="2:16" x14ac:dyDescent="0.25">
      <c r="B615" s="140" t="str">
        <f>IF(ACOMPANHAMENTO_06[[#This Row],[FUNCIONARIO]]="","",COUNTA($D$8:D615))</f>
        <v/>
      </c>
      <c r="C615" s="3"/>
      <c r="D615" s="28" t="str">
        <f>IFERROR(VLOOKUP(ACOMPANHAMENTO_06[[#This Row],[MAT]],FUNCIONARIOS[],3,FALSE),"")</f>
        <v/>
      </c>
      <c r="E615" s="28" t="str">
        <f>IFERROR(VLOOKUP(ACOMPANHAMENTO_06[[#This Row],[MAT]],FUNCIONARIOS[],4,FALSE),"")</f>
        <v/>
      </c>
      <c r="F615" s="8"/>
      <c r="G615" s="7"/>
      <c r="H615" s="28" t="str">
        <f>IFERROR(VLOOKUP(ACOMPANHAMENTO_06[[#This Row],[COD.S]],TABELA_PRODUÇÃO[[COD]:[SERVIÇOS]],3,FALSE),"")</f>
        <v/>
      </c>
      <c r="I615" s="28" t="str">
        <f>IFERROR(VLOOKUP(ACOMPANHAMENTO_06[[#This Row],[COD.S]],TABELA_PRODUÇÃO[[COD]:[UND.]],4,FALSE),"")</f>
        <v/>
      </c>
      <c r="J615" s="141"/>
      <c r="K615" s="58"/>
      <c r="L615" s="9"/>
      <c r="M61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1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1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15" s="140">
        <f>ACOMPANHAMENTO_06[[#This Row],[QUANT]]</f>
        <v>0</v>
      </c>
    </row>
    <row r="616" spans="2:16" x14ac:dyDescent="0.25">
      <c r="B616" s="140" t="str">
        <f>IF(ACOMPANHAMENTO_06[[#This Row],[FUNCIONARIO]]="","",COUNTA($D$8:D616))</f>
        <v/>
      </c>
      <c r="C616" s="3"/>
      <c r="D616" s="28" t="str">
        <f>IFERROR(VLOOKUP(ACOMPANHAMENTO_06[[#This Row],[MAT]],FUNCIONARIOS[],3,FALSE),"")</f>
        <v/>
      </c>
      <c r="E616" s="28" t="str">
        <f>IFERROR(VLOOKUP(ACOMPANHAMENTO_06[[#This Row],[MAT]],FUNCIONARIOS[],4,FALSE),"")</f>
        <v/>
      </c>
      <c r="F616" s="8"/>
      <c r="G616" s="7"/>
      <c r="H616" s="28" t="str">
        <f>IFERROR(VLOOKUP(ACOMPANHAMENTO_06[[#This Row],[COD.S]],TABELA_PRODUÇÃO[[COD]:[SERVIÇOS]],3,FALSE),"")</f>
        <v/>
      </c>
      <c r="I616" s="28" t="str">
        <f>IFERROR(VLOOKUP(ACOMPANHAMENTO_06[[#This Row],[COD.S]],TABELA_PRODUÇÃO[[COD]:[UND.]],4,FALSE),"")</f>
        <v/>
      </c>
      <c r="J616" s="141"/>
      <c r="K616" s="58"/>
      <c r="L616" s="9"/>
      <c r="M61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1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1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16" s="140">
        <f>ACOMPANHAMENTO_06[[#This Row],[QUANT]]</f>
        <v>0</v>
      </c>
    </row>
    <row r="617" spans="2:16" x14ac:dyDescent="0.25">
      <c r="B617" s="140" t="str">
        <f>IF(ACOMPANHAMENTO_06[[#This Row],[FUNCIONARIO]]="","",COUNTA($D$8:D617))</f>
        <v/>
      </c>
      <c r="C617" s="3"/>
      <c r="D617" s="28" t="str">
        <f>IFERROR(VLOOKUP(ACOMPANHAMENTO_06[[#This Row],[MAT]],FUNCIONARIOS[],3,FALSE),"")</f>
        <v/>
      </c>
      <c r="E617" s="28" t="str">
        <f>IFERROR(VLOOKUP(ACOMPANHAMENTO_06[[#This Row],[MAT]],FUNCIONARIOS[],4,FALSE),"")</f>
        <v/>
      </c>
      <c r="F617" s="8"/>
      <c r="G617" s="7"/>
      <c r="H617" s="28" t="str">
        <f>IFERROR(VLOOKUP(ACOMPANHAMENTO_06[[#This Row],[COD.S]],TABELA_PRODUÇÃO[[COD]:[SERVIÇOS]],3,FALSE),"")</f>
        <v/>
      </c>
      <c r="I617" s="28" t="str">
        <f>IFERROR(VLOOKUP(ACOMPANHAMENTO_06[[#This Row],[COD.S]],TABELA_PRODUÇÃO[[COD]:[UND.]],4,FALSE),"")</f>
        <v/>
      </c>
      <c r="J617" s="141"/>
      <c r="K617" s="58"/>
      <c r="L617" s="9"/>
      <c r="M61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1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1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17" s="140">
        <f>ACOMPANHAMENTO_06[[#This Row],[QUANT]]</f>
        <v>0</v>
      </c>
    </row>
    <row r="618" spans="2:16" x14ac:dyDescent="0.25">
      <c r="B618" s="140" t="str">
        <f>IF(ACOMPANHAMENTO_06[[#This Row],[FUNCIONARIO]]="","",COUNTA($D$8:D618))</f>
        <v/>
      </c>
      <c r="C618" s="3"/>
      <c r="D618" s="28" t="str">
        <f>IFERROR(VLOOKUP(ACOMPANHAMENTO_06[[#This Row],[MAT]],FUNCIONARIOS[],3,FALSE),"")</f>
        <v/>
      </c>
      <c r="E618" s="28" t="str">
        <f>IFERROR(VLOOKUP(ACOMPANHAMENTO_06[[#This Row],[MAT]],FUNCIONARIOS[],4,FALSE),"")</f>
        <v/>
      </c>
      <c r="F618" s="8"/>
      <c r="G618" s="7"/>
      <c r="H618" s="28" t="str">
        <f>IFERROR(VLOOKUP(ACOMPANHAMENTO_06[[#This Row],[COD.S]],TABELA_PRODUÇÃO[[COD]:[SERVIÇOS]],3,FALSE),"")</f>
        <v/>
      </c>
      <c r="I618" s="28" t="str">
        <f>IFERROR(VLOOKUP(ACOMPANHAMENTO_06[[#This Row],[COD.S]],TABELA_PRODUÇÃO[[COD]:[UND.]],4,FALSE),"")</f>
        <v/>
      </c>
      <c r="J618" s="141"/>
      <c r="K618" s="58"/>
      <c r="L618" s="9"/>
      <c r="M61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1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1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18" s="140">
        <f>ACOMPANHAMENTO_06[[#This Row],[QUANT]]</f>
        <v>0</v>
      </c>
    </row>
    <row r="619" spans="2:16" x14ac:dyDescent="0.25">
      <c r="B619" s="140" t="str">
        <f>IF(ACOMPANHAMENTO_06[[#This Row],[FUNCIONARIO]]="","",COUNTA($D$8:D619))</f>
        <v/>
      </c>
      <c r="C619" s="3"/>
      <c r="D619" s="28" t="str">
        <f>IFERROR(VLOOKUP(ACOMPANHAMENTO_06[[#This Row],[MAT]],FUNCIONARIOS[],3,FALSE),"")</f>
        <v/>
      </c>
      <c r="E619" s="28" t="str">
        <f>IFERROR(VLOOKUP(ACOMPANHAMENTO_06[[#This Row],[MAT]],FUNCIONARIOS[],4,FALSE),"")</f>
        <v/>
      </c>
      <c r="F619" s="8"/>
      <c r="G619" s="7"/>
      <c r="H619" s="28" t="str">
        <f>IFERROR(VLOOKUP(ACOMPANHAMENTO_06[[#This Row],[COD.S]],TABELA_PRODUÇÃO[[COD]:[SERVIÇOS]],3,FALSE),"")</f>
        <v/>
      </c>
      <c r="I619" s="28" t="str">
        <f>IFERROR(VLOOKUP(ACOMPANHAMENTO_06[[#This Row],[COD.S]],TABELA_PRODUÇÃO[[COD]:[UND.]],4,FALSE),"")</f>
        <v/>
      </c>
      <c r="J619" s="141"/>
      <c r="K619" s="58"/>
      <c r="L619" s="9"/>
      <c r="M61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1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1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19" s="140">
        <f>ACOMPANHAMENTO_06[[#This Row],[QUANT]]</f>
        <v>0</v>
      </c>
    </row>
    <row r="620" spans="2:16" x14ac:dyDescent="0.25">
      <c r="B620" s="140" t="str">
        <f>IF(ACOMPANHAMENTO_06[[#This Row],[FUNCIONARIO]]="","",COUNTA($D$8:D620))</f>
        <v/>
      </c>
      <c r="C620" s="3"/>
      <c r="D620" s="28" t="str">
        <f>IFERROR(VLOOKUP(ACOMPANHAMENTO_06[[#This Row],[MAT]],FUNCIONARIOS[],3,FALSE),"")</f>
        <v/>
      </c>
      <c r="E620" s="28" t="str">
        <f>IFERROR(VLOOKUP(ACOMPANHAMENTO_06[[#This Row],[MAT]],FUNCIONARIOS[],4,FALSE),"")</f>
        <v/>
      </c>
      <c r="F620" s="8"/>
      <c r="G620" s="7"/>
      <c r="H620" s="28" t="str">
        <f>IFERROR(VLOOKUP(ACOMPANHAMENTO_06[[#This Row],[COD.S]],TABELA_PRODUÇÃO[[COD]:[SERVIÇOS]],3,FALSE),"")</f>
        <v/>
      </c>
      <c r="I620" s="28" t="str">
        <f>IFERROR(VLOOKUP(ACOMPANHAMENTO_06[[#This Row],[COD.S]],TABELA_PRODUÇÃO[[COD]:[UND.]],4,FALSE),"")</f>
        <v/>
      </c>
      <c r="J620" s="141"/>
      <c r="K620" s="58"/>
      <c r="L620" s="9"/>
      <c r="M62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2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2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20" s="140">
        <f>ACOMPANHAMENTO_06[[#This Row],[QUANT]]</f>
        <v>0</v>
      </c>
    </row>
    <row r="621" spans="2:16" x14ac:dyDescent="0.25">
      <c r="B621" s="140" t="str">
        <f>IF(ACOMPANHAMENTO_06[[#This Row],[FUNCIONARIO]]="","",COUNTA($D$8:D621))</f>
        <v/>
      </c>
      <c r="C621" s="3"/>
      <c r="D621" s="28" t="str">
        <f>IFERROR(VLOOKUP(ACOMPANHAMENTO_06[[#This Row],[MAT]],FUNCIONARIOS[],3,FALSE),"")</f>
        <v/>
      </c>
      <c r="E621" s="28" t="str">
        <f>IFERROR(VLOOKUP(ACOMPANHAMENTO_06[[#This Row],[MAT]],FUNCIONARIOS[],4,FALSE),"")</f>
        <v/>
      </c>
      <c r="F621" s="8"/>
      <c r="G621" s="7"/>
      <c r="H621" s="28" t="str">
        <f>IFERROR(VLOOKUP(ACOMPANHAMENTO_06[[#This Row],[COD.S]],TABELA_PRODUÇÃO[[COD]:[SERVIÇOS]],3,FALSE),"")</f>
        <v/>
      </c>
      <c r="I621" s="28" t="str">
        <f>IFERROR(VLOOKUP(ACOMPANHAMENTO_06[[#This Row],[COD.S]],TABELA_PRODUÇÃO[[COD]:[UND.]],4,FALSE),"")</f>
        <v/>
      </c>
      <c r="J621" s="141"/>
      <c r="K621" s="58"/>
      <c r="L621" s="9"/>
      <c r="M62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2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2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21" s="140">
        <f>ACOMPANHAMENTO_06[[#This Row],[QUANT]]</f>
        <v>0</v>
      </c>
    </row>
    <row r="622" spans="2:16" x14ac:dyDescent="0.25">
      <c r="B622" s="140" t="str">
        <f>IF(ACOMPANHAMENTO_06[[#This Row],[FUNCIONARIO]]="","",COUNTA($D$8:D622))</f>
        <v/>
      </c>
      <c r="C622" s="3"/>
      <c r="D622" s="28" t="str">
        <f>IFERROR(VLOOKUP(ACOMPANHAMENTO_06[[#This Row],[MAT]],FUNCIONARIOS[],3,FALSE),"")</f>
        <v/>
      </c>
      <c r="E622" s="28" t="str">
        <f>IFERROR(VLOOKUP(ACOMPANHAMENTO_06[[#This Row],[MAT]],FUNCIONARIOS[],4,FALSE),"")</f>
        <v/>
      </c>
      <c r="F622" s="8"/>
      <c r="G622" s="7"/>
      <c r="H622" s="28" t="str">
        <f>IFERROR(VLOOKUP(ACOMPANHAMENTO_06[[#This Row],[COD.S]],TABELA_PRODUÇÃO[[COD]:[SERVIÇOS]],3,FALSE),"")</f>
        <v/>
      </c>
      <c r="I622" s="28" t="str">
        <f>IFERROR(VLOOKUP(ACOMPANHAMENTO_06[[#This Row],[COD.S]],TABELA_PRODUÇÃO[[COD]:[UND.]],4,FALSE),"")</f>
        <v/>
      </c>
      <c r="J622" s="141"/>
      <c r="K622" s="58"/>
      <c r="L622" s="9"/>
      <c r="M62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2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2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22" s="140">
        <f>ACOMPANHAMENTO_06[[#This Row],[QUANT]]</f>
        <v>0</v>
      </c>
    </row>
    <row r="623" spans="2:16" x14ac:dyDescent="0.25">
      <c r="B623" s="140" t="str">
        <f>IF(ACOMPANHAMENTO_06[[#This Row],[FUNCIONARIO]]="","",COUNTA($D$8:D623))</f>
        <v/>
      </c>
      <c r="C623" s="3"/>
      <c r="D623" s="28" t="str">
        <f>IFERROR(VLOOKUP(ACOMPANHAMENTO_06[[#This Row],[MAT]],FUNCIONARIOS[],3,FALSE),"")</f>
        <v/>
      </c>
      <c r="E623" s="28" t="str">
        <f>IFERROR(VLOOKUP(ACOMPANHAMENTO_06[[#This Row],[MAT]],FUNCIONARIOS[],4,FALSE),"")</f>
        <v/>
      </c>
      <c r="F623" s="8"/>
      <c r="G623" s="7"/>
      <c r="H623" s="28" t="str">
        <f>IFERROR(VLOOKUP(ACOMPANHAMENTO_06[[#This Row],[COD.S]],TABELA_PRODUÇÃO[[COD]:[SERVIÇOS]],3,FALSE),"")</f>
        <v/>
      </c>
      <c r="I623" s="28" t="str">
        <f>IFERROR(VLOOKUP(ACOMPANHAMENTO_06[[#This Row],[COD.S]],TABELA_PRODUÇÃO[[COD]:[UND.]],4,FALSE),"")</f>
        <v/>
      </c>
      <c r="J623" s="141"/>
      <c r="K623" s="58"/>
      <c r="L623" s="9"/>
      <c r="M62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2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2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23" s="140">
        <f>ACOMPANHAMENTO_06[[#This Row],[QUANT]]</f>
        <v>0</v>
      </c>
    </row>
    <row r="624" spans="2:16" x14ac:dyDescent="0.25">
      <c r="B624" s="140" t="str">
        <f>IF(ACOMPANHAMENTO_06[[#This Row],[FUNCIONARIO]]="","",COUNTA($D$8:D624))</f>
        <v/>
      </c>
      <c r="C624" s="3"/>
      <c r="D624" s="28" t="str">
        <f>IFERROR(VLOOKUP(ACOMPANHAMENTO_06[[#This Row],[MAT]],FUNCIONARIOS[],3,FALSE),"")</f>
        <v/>
      </c>
      <c r="E624" s="28" t="str">
        <f>IFERROR(VLOOKUP(ACOMPANHAMENTO_06[[#This Row],[MAT]],FUNCIONARIOS[],4,FALSE),"")</f>
        <v/>
      </c>
      <c r="F624" s="8"/>
      <c r="G624" s="7"/>
      <c r="H624" s="28" t="str">
        <f>IFERROR(VLOOKUP(ACOMPANHAMENTO_06[[#This Row],[COD.S]],TABELA_PRODUÇÃO[[COD]:[SERVIÇOS]],3,FALSE),"")</f>
        <v/>
      </c>
      <c r="I624" s="28" t="str">
        <f>IFERROR(VLOOKUP(ACOMPANHAMENTO_06[[#This Row],[COD.S]],TABELA_PRODUÇÃO[[COD]:[UND.]],4,FALSE),"")</f>
        <v/>
      </c>
      <c r="J624" s="141"/>
      <c r="K624" s="58"/>
      <c r="L624" s="9"/>
      <c r="M62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2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2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24" s="140">
        <f>ACOMPANHAMENTO_06[[#This Row],[QUANT]]</f>
        <v>0</v>
      </c>
    </row>
    <row r="625" spans="2:16" x14ac:dyDescent="0.25">
      <c r="B625" s="140" t="str">
        <f>IF(ACOMPANHAMENTO_06[[#This Row],[FUNCIONARIO]]="","",COUNTA($D$8:D625))</f>
        <v/>
      </c>
      <c r="C625" s="3"/>
      <c r="D625" s="28" t="str">
        <f>IFERROR(VLOOKUP(ACOMPANHAMENTO_06[[#This Row],[MAT]],FUNCIONARIOS[],3,FALSE),"")</f>
        <v/>
      </c>
      <c r="E625" s="28" t="str">
        <f>IFERROR(VLOOKUP(ACOMPANHAMENTO_06[[#This Row],[MAT]],FUNCIONARIOS[],4,FALSE),"")</f>
        <v/>
      </c>
      <c r="F625" s="8"/>
      <c r="G625" s="7"/>
      <c r="H625" s="28" t="str">
        <f>IFERROR(VLOOKUP(ACOMPANHAMENTO_06[[#This Row],[COD.S]],TABELA_PRODUÇÃO[[COD]:[SERVIÇOS]],3,FALSE),"")</f>
        <v/>
      </c>
      <c r="I625" s="28" t="str">
        <f>IFERROR(VLOOKUP(ACOMPANHAMENTO_06[[#This Row],[COD.S]],TABELA_PRODUÇÃO[[COD]:[UND.]],4,FALSE),"")</f>
        <v/>
      </c>
      <c r="J625" s="141"/>
      <c r="K625" s="58"/>
      <c r="L625" s="9"/>
      <c r="M62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2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2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25" s="140">
        <f>ACOMPANHAMENTO_06[[#This Row],[QUANT]]</f>
        <v>0</v>
      </c>
    </row>
    <row r="626" spans="2:16" x14ac:dyDescent="0.25">
      <c r="B626" s="140" t="str">
        <f>IF(ACOMPANHAMENTO_06[[#This Row],[FUNCIONARIO]]="","",COUNTA($D$8:D626))</f>
        <v/>
      </c>
      <c r="C626" s="3"/>
      <c r="D626" s="28" t="str">
        <f>IFERROR(VLOOKUP(ACOMPANHAMENTO_06[[#This Row],[MAT]],FUNCIONARIOS[],3,FALSE),"")</f>
        <v/>
      </c>
      <c r="E626" s="28" t="str">
        <f>IFERROR(VLOOKUP(ACOMPANHAMENTO_06[[#This Row],[MAT]],FUNCIONARIOS[],4,FALSE),"")</f>
        <v/>
      </c>
      <c r="F626" s="8"/>
      <c r="G626" s="7"/>
      <c r="H626" s="28" t="str">
        <f>IFERROR(VLOOKUP(ACOMPANHAMENTO_06[[#This Row],[COD.S]],TABELA_PRODUÇÃO[[COD]:[SERVIÇOS]],3,FALSE),"")</f>
        <v/>
      </c>
      <c r="I626" s="28" t="str">
        <f>IFERROR(VLOOKUP(ACOMPANHAMENTO_06[[#This Row],[COD.S]],TABELA_PRODUÇÃO[[COD]:[UND.]],4,FALSE),"")</f>
        <v/>
      </c>
      <c r="J626" s="141"/>
      <c r="K626" s="58"/>
      <c r="L626" s="9"/>
      <c r="M62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2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2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26" s="140">
        <f>ACOMPANHAMENTO_06[[#This Row],[QUANT]]</f>
        <v>0</v>
      </c>
    </row>
    <row r="627" spans="2:16" x14ac:dyDescent="0.25">
      <c r="B627" s="140" t="str">
        <f>IF(ACOMPANHAMENTO_06[[#This Row],[FUNCIONARIO]]="","",COUNTA($D$8:D627))</f>
        <v/>
      </c>
      <c r="C627" s="3"/>
      <c r="D627" s="28" t="str">
        <f>IFERROR(VLOOKUP(ACOMPANHAMENTO_06[[#This Row],[MAT]],FUNCIONARIOS[],3,FALSE),"")</f>
        <v/>
      </c>
      <c r="E627" s="28" t="str">
        <f>IFERROR(VLOOKUP(ACOMPANHAMENTO_06[[#This Row],[MAT]],FUNCIONARIOS[],4,FALSE),"")</f>
        <v/>
      </c>
      <c r="F627" s="8"/>
      <c r="G627" s="7"/>
      <c r="H627" s="28" t="str">
        <f>IFERROR(VLOOKUP(ACOMPANHAMENTO_06[[#This Row],[COD.S]],TABELA_PRODUÇÃO[[COD]:[SERVIÇOS]],3,FALSE),"")</f>
        <v/>
      </c>
      <c r="I627" s="28" t="str">
        <f>IFERROR(VLOOKUP(ACOMPANHAMENTO_06[[#This Row],[COD.S]],TABELA_PRODUÇÃO[[COD]:[UND.]],4,FALSE),"")</f>
        <v/>
      </c>
      <c r="J627" s="141"/>
      <c r="K627" s="58"/>
      <c r="L627" s="9"/>
      <c r="M62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2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2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27" s="140">
        <f>ACOMPANHAMENTO_06[[#This Row],[QUANT]]</f>
        <v>0</v>
      </c>
    </row>
    <row r="628" spans="2:16" x14ac:dyDescent="0.25">
      <c r="B628" s="140" t="str">
        <f>IF(ACOMPANHAMENTO_06[[#This Row],[FUNCIONARIO]]="","",COUNTA($D$8:D628))</f>
        <v/>
      </c>
      <c r="C628" s="3"/>
      <c r="D628" s="28" t="str">
        <f>IFERROR(VLOOKUP(ACOMPANHAMENTO_06[[#This Row],[MAT]],FUNCIONARIOS[],3,FALSE),"")</f>
        <v/>
      </c>
      <c r="E628" s="28" t="str">
        <f>IFERROR(VLOOKUP(ACOMPANHAMENTO_06[[#This Row],[MAT]],FUNCIONARIOS[],4,FALSE),"")</f>
        <v/>
      </c>
      <c r="F628" s="8"/>
      <c r="G628" s="7"/>
      <c r="H628" s="28" t="str">
        <f>IFERROR(VLOOKUP(ACOMPANHAMENTO_06[[#This Row],[COD.S]],TABELA_PRODUÇÃO[[COD]:[SERVIÇOS]],3,FALSE),"")</f>
        <v/>
      </c>
      <c r="I628" s="28" t="str">
        <f>IFERROR(VLOOKUP(ACOMPANHAMENTO_06[[#This Row],[COD.S]],TABELA_PRODUÇÃO[[COD]:[UND.]],4,FALSE),"")</f>
        <v/>
      </c>
      <c r="J628" s="141"/>
      <c r="K628" s="58"/>
      <c r="L628" s="9"/>
      <c r="M62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2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2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28" s="140">
        <f>ACOMPANHAMENTO_06[[#This Row],[QUANT]]</f>
        <v>0</v>
      </c>
    </row>
    <row r="629" spans="2:16" x14ac:dyDescent="0.25">
      <c r="B629" s="140" t="str">
        <f>IF(ACOMPANHAMENTO_06[[#This Row],[FUNCIONARIO]]="","",COUNTA($D$8:D629))</f>
        <v/>
      </c>
      <c r="C629" s="3"/>
      <c r="D629" s="28" t="str">
        <f>IFERROR(VLOOKUP(ACOMPANHAMENTO_06[[#This Row],[MAT]],FUNCIONARIOS[],3,FALSE),"")</f>
        <v/>
      </c>
      <c r="E629" s="28" t="str">
        <f>IFERROR(VLOOKUP(ACOMPANHAMENTO_06[[#This Row],[MAT]],FUNCIONARIOS[],4,FALSE),"")</f>
        <v/>
      </c>
      <c r="F629" s="8"/>
      <c r="G629" s="7"/>
      <c r="H629" s="28" t="str">
        <f>IFERROR(VLOOKUP(ACOMPANHAMENTO_06[[#This Row],[COD.S]],TABELA_PRODUÇÃO[[COD]:[SERVIÇOS]],3,FALSE),"")</f>
        <v/>
      </c>
      <c r="I629" s="28" t="str">
        <f>IFERROR(VLOOKUP(ACOMPANHAMENTO_06[[#This Row],[COD.S]],TABELA_PRODUÇÃO[[COD]:[UND.]],4,FALSE),"")</f>
        <v/>
      </c>
      <c r="J629" s="141"/>
      <c r="K629" s="58"/>
      <c r="L629" s="9"/>
      <c r="M62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2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2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29" s="140">
        <f>ACOMPANHAMENTO_06[[#This Row],[QUANT]]</f>
        <v>0</v>
      </c>
    </row>
    <row r="630" spans="2:16" x14ac:dyDescent="0.25">
      <c r="B630" s="140" t="str">
        <f>IF(ACOMPANHAMENTO_06[[#This Row],[FUNCIONARIO]]="","",COUNTA($D$8:D630))</f>
        <v/>
      </c>
      <c r="C630" s="3"/>
      <c r="D630" s="28" t="str">
        <f>IFERROR(VLOOKUP(ACOMPANHAMENTO_06[[#This Row],[MAT]],FUNCIONARIOS[],3,FALSE),"")</f>
        <v/>
      </c>
      <c r="E630" s="28" t="str">
        <f>IFERROR(VLOOKUP(ACOMPANHAMENTO_06[[#This Row],[MAT]],FUNCIONARIOS[],4,FALSE),"")</f>
        <v/>
      </c>
      <c r="F630" s="8"/>
      <c r="G630" s="7"/>
      <c r="H630" s="28" t="str">
        <f>IFERROR(VLOOKUP(ACOMPANHAMENTO_06[[#This Row],[COD.S]],TABELA_PRODUÇÃO[[COD]:[SERVIÇOS]],3,FALSE),"")</f>
        <v/>
      </c>
      <c r="I630" s="28" t="str">
        <f>IFERROR(VLOOKUP(ACOMPANHAMENTO_06[[#This Row],[COD.S]],TABELA_PRODUÇÃO[[COD]:[UND.]],4,FALSE),"")</f>
        <v/>
      </c>
      <c r="J630" s="141"/>
      <c r="K630" s="58"/>
      <c r="L630" s="9"/>
      <c r="M63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3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3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30" s="140">
        <f>ACOMPANHAMENTO_06[[#This Row],[QUANT]]</f>
        <v>0</v>
      </c>
    </row>
    <row r="631" spans="2:16" x14ac:dyDescent="0.25">
      <c r="B631" s="140" t="str">
        <f>IF(ACOMPANHAMENTO_06[[#This Row],[FUNCIONARIO]]="","",COUNTA($D$8:D631))</f>
        <v/>
      </c>
      <c r="C631" s="3"/>
      <c r="D631" s="28" t="str">
        <f>IFERROR(VLOOKUP(ACOMPANHAMENTO_06[[#This Row],[MAT]],FUNCIONARIOS[],3,FALSE),"")</f>
        <v/>
      </c>
      <c r="E631" s="28" t="str">
        <f>IFERROR(VLOOKUP(ACOMPANHAMENTO_06[[#This Row],[MAT]],FUNCIONARIOS[],4,FALSE),"")</f>
        <v/>
      </c>
      <c r="F631" s="8"/>
      <c r="G631" s="7"/>
      <c r="H631" s="28" t="str">
        <f>IFERROR(VLOOKUP(ACOMPANHAMENTO_06[[#This Row],[COD.S]],TABELA_PRODUÇÃO[[COD]:[SERVIÇOS]],3,FALSE),"")</f>
        <v/>
      </c>
      <c r="I631" s="28" t="str">
        <f>IFERROR(VLOOKUP(ACOMPANHAMENTO_06[[#This Row],[COD.S]],TABELA_PRODUÇÃO[[COD]:[UND.]],4,FALSE),"")</f>
        <v/>
      </c>
      <c r="J631" s="141"/>
      <c r="K631" s="58"/>
      <c r="L631" s="9"/>
      <c r="M63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3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3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31" s="140">
        <f>ACOMPANHAMENTO_06[[#This Row],[QUANT]]</f>
        <v>0</v>
      </c>
    </row>
    <row r="632" spans="2:16" x14ac:dyDescent="0.25">
      <c r="B632" s="140" t="str">
        <f>IF(ACOMPANHAMENTO_06[[#This Row],[FUNCIONARIO]]="","",COUNTA($D$8:D632))</f>
        <v/>
      </c>
      <c r="C632" s="3"/>
      <c r="D632" s="28" t="str">
        <f>IFERROR(VLOOKUP(ACOMPANHAMENTO_06[[#This Row],[MAT]],FUNCIONARIOS[],3,FALSE),"")</f>
        <v/>
      </c>
      <c r="E632" s="28" t="str">
        <f>IFERROR(VLOOKUP(ACOMPANHAMENTO_06[[#This Row],[MAT]],FUNCIONARIOS[],4,FALSE),"")</f>
        <v/>
      </c>
      <c r="F632" s="8"/>
      <c r="G632" s="7"/>
      <c r="H632" s="28" t="str">
        <f>IFERROR(VLOOKUP(ACOMPANHAMENTO_06[[#This Row],[COD.S]],TABELA_PRODUÇÃO[[COD]:[SERVIÇOS]],3,FALSE),"")</f>
        <v/>
      </c>
      <c r="I632" s="28" t="str">
        <f>IFERROR(VLOOKUP(ACOMPANHAMENTO_06[[#This Row],[COD.S]],TABELA_PRODUÇÃO[[COD]:[UND.]],4,FALSE),"")</f>
        <v/>
      </c>
      <c r="J632" s="141"/>
      <c r="K632" s="58"/>
      <c r="L632" s="9"/>
      <c r="M63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3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3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32" s="140">
        <f>ACOMPANHAMENTO_06[[#This Row],[QUANT]]</f>
        <v>0</v>
      </c>
    </row>
    <row r="633" spans="2:16" x14ac:dyDescent="0.25">
      <c r="B633" s="140" t="str">
        <f>IF(ACOMPANHAMENTO_06[[#This Row],[FUNCIONARIO]]="","",COUNTA($D$8:D633))</f>
        <v/>
      </c>
      <c r="C633" s="3"/>
      <c r="D633" s="28" t="str">
        <f>IFERROR(VLOOKUP(ACOMPANHAMENTO_06[[#This Row],[MAT]],FUNCIONARIOS[],3,FALSE),"")</f>
        <v/>
      </c>
      <c r="E633" s="28" t="str">
        <f>IFERROR(VLOOKUP(ACOMPANHAMENTO_06[[#This Row],[MAT]],FUNCIONARIOS[],4,FALSE),"")</f>
        <v/>
      </c>
      <c r="F633" s="8"/>
      <c r="G633" s="7"/>
      <c r="H633" s="28" t="str">
        <f>IFERROR(VLOOKUP(ACOMPANHAMENTO_06[[#This Row],[COD.S]],TABELA_PRODUÇÃO[[COD]:[SERVIÇOS]],3,FALSE),"")</f>
        <v/>
      </c>
      <c r="I633" s="28" t="str">
        <f>IFERROR(VLOOKUP(ACOMPANHAMENTO_06[[#This Row],[COD.S]],TABELA_PRODUÇÃO[[COD]:[UND.]],4,FALSE),"")</f>
        <v/>
      </c>
      <c r="J633" s="141"/>
      <c r="K633" s="58"/>
      <c r="L633" s="9"/>
      <c r="M63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3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3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33" s="140">
        <f>ACOMPANHAMENTO_06[[#This Row],[QUANT]]</f>
        <v>0</v>
      </c>
    </row>
    <row r="634" spans="2:16" x14ac:dyDescent="0.25">
      <c r="B634" s="140" t="str">
        <f>IF(ACOMPANHAMENTO_06[[#This Row],[FUNCIONARIO]]="","",COUNTA($D$8:D634))</f>
        <v/>
      </c>
      <c r="C634" s="3"/>
      <c r="D634" s="28" t="str">
        <f>IFERROR(VLOOKUP(ACOMPANHAMENTO_06[[#This Row],[MAT]],FUNCIONARIOS[],3,FALSE),"")</f>
        <v/>
      </c>
      <c r="E634" s="28" t="str">
        <f>IFERROR(VLOOKUP(ACOMPANHAMENTO_06[[#This Row],[MAT]],FUNCIONARIOS[],4,FALSE),"")</f>
        <v/>
      </c>
      <c r="F634" s="8"/>
      <c r="G634" s="7"/>
      <c r="H634" s="28" t="str">
        <f>IFERROR(VLOOKUP(ACOMPANHAMENTO_06[[#This Row],[COD.S]],TABELA_PRODUÇÃO[[COD]:[SERVIÇOS]],3,FALSE),"")</f>
        <v/>
      </c>
      <c r="I634" s="28" t="str">
        <f>IFERROR(VLOOKUP(ACOMPANHAMENTO_06[[#This Row],[COD.S]],TABELA_PRODUÇÃO[[COD]:[UND.]],4,FALSE),"")</f>
        <v/>
      </c>
      <c r="J634" s="141"/>
      <c r="K634" s="58"/>
      <c r="L634" s="9"/>
      <c r="M63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3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3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34" s="140">
        <f>ACOMPANHAMENTO_06[[#This Row],[QUANT]]</f>
        <v>0</v>
      </c>
    </row>
    <row r="635" spans="2:16" x14ac:dyDescent="0.25">
      <c r="B635" s="140" t="str">
        <f>IF(ACOMPANHAMENTO_06[[#This Row],[FUNCIONARIO]]="","",COUNTA($D$8:D635))</f>
        <v/>
      </c>
      <c r="C635" s="3"/>
      <c r="D635" s="28" t="str">
        <f>IFERROR(VLOOKUP(ACOMPANHAMENTO_06[[#This Row],[MAT]],FUNCIONARIOS[],3,FALSE),"")</f>
        <v/>
      </c>
      <c r="E635" s="28" t="str">
        <f>IFERROR(VLOOKUP(ACOMPANHAMENTO_06[[#This Row],[MAT]],FUNCIONARIOS[],4,FALSE),"")</f>
        <v/>
      </c>
      <c r="F635" s="8"/>
      <c r="G635" s="7"/>
      <c r="H635" s="28" t="str">
        <f>IFERROR(VLOOKUP(ACOMPANHAMENTO_06[[#This Row],[COD.S]],TABELA_PRODUÇÃO[[COD]:[SERVIÇOS]],3,FALSE),"")</f>
        <v/>
      </c>
      <c r="I635" s="28" t="str">
        <f>IFERROR(VLOOKUP(ACOMPANHAMENTO_06[[#This Row],[COD.S]],TABELA_PRODUÇÃO[[COD]:[UND.]],4,FALSE),"")</f>
        <v/>
      </c>
      <c r="J635" s="141"/>
      <c r="K635" s="58"/>
      <c r="L635" s="9"/>
      <c r="M63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3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3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35" s="140">
        <f>ACOMPANHAMENTO_06[[#This Row],[QUANT]]</f>
        <v>0</v>
      </c>
    </row>
    <row r="636" spans="2:16" x14ac:dyDescent="0.25">
      <c r="B636" s="140" t="str">
        <f>IF(ACOMPANHAMENTO_06[[#This Row],[FUNCIONARIO]]="","",COUNTA($D$8:D636))</f>
        <v/>
      </c>
      <c r="C636" s="3"/>
      <c r="D636" s="28" t="str">
        <f>IFERROR(VLOOKUP(ACOMPANHAMENTO_06[[#This Row],[MAT]],FUNCIONARIOS[],3,FALSE),"")</f>
        <v/>
      </c>
      <c r="E636" s="28" t="str">
        <f>IFERROR(VLOOKUP(ACOMPANHAMENTO_06[[#This Row],[MAT]],FUNCIONARIOS[],4,FALSE),"")</f>
        <v/>
      </c>
      <c r="F636" s="8"/>
      <c r="G636" s="7"/>
      <c r="H636" s="28" t="str">
        <f>IFERROR(VLOOKUP(ACOMPANHAMENTO_06[[#This Row],[COD.S]],TABELA_PRODUÇÃO[[COD]:[SERVIÇOS]],3,FALSE),"")</f>
        <v/>
      </c>
      <c r="I636" s="28" t="str">
        <f>IFERROR(VLOOKUP(ACOMPANHAMENTO_06[[#This Row],[COD.S]],TABELA_PRODUÇÃO[[COD]:[UND.]],4,FALSE),"")</f>
        <v/>
      </c>
      <c r="J636" s="141"/>
      <c r="K636" s="58"/>
      <c r="L636" s="9"/>
      <c r="M63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3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3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36" s="140">
        <f>ACOMPANHAMENTO_06[[#This Row],[QUANT]]</f>
        <v>0</v>
      </c>
    </row>
    <row r="637" spans="2:16" x14ac:dyDescent="0.25">
      <c r="B637" s="140" t="str">
        <f>IF(ACOMPANHAMENTO_06[[#This Row],[FUNCIONARIO]]="","",COUNTA($D$8:D637))</f>
        <v/>
      </c>
      <c r="C637" s="3"/>
      <c r="D637" s="28" t="str">
        <f>IFERROR(VLOOKUP(ACOMPANHAMENTO_06[[#This Row],[MAT]],FUNCIONARIOS[],3,FALSE),"")</f>
        <v/>
      </c>
      <c r="E637" s="28" t="str">
        <f>IFERROR(VLOOKUP(ACOMPANHAMENTO_06[[#This Row],[MAT]],FUNCIONARIOS[],4,FALSE),"")</f>
        <v/>
      </c>
      <c r="F637" s="8"/>
      <c r="G637" s="7"/>
      <c r="H637" s="28" t="str">
        <f>IFERROR(VLOOKUP(ACOMPANHAMENTO_06[[#This Row],[COD.S]],TABELA_PRODUÇÃO[[COD]:[SERVIÇOS]],3,FALSE),"")</f>
        <v/>
      </c>
      <c r="I637" s="28" t="str">
        <f>IFERROR(VLOOKUP(ACOMPANHAMENTO_06[[#This Row],[COD.S]],TABELA_PRODUÇÃO[[COD]:[UND.]],4,FALSE),"")</f>
        <v/>
      </c>
      <c r="J637" s="141"/>
      <c r="K637" s="58"/>
      <c r="L637" s="9"/>
      <c r="M63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3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3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37" s="140">
        <f>ACOMPANHAMENTO_06[[#This Row],[QUANT]]</f>
        <v>0</v>
      </c>
    </row>
    <row r="638" spans="2:16" x14ac:dyDescent="0.25">
      <c r="B638" s="140" t="str">
        <f>IF(ACOMPANHAMENTO_06[[#This Row],[FUNCIONARIO]]="","",COUNTA($D$8:D638))</f>
        <v/>
      </c>
      <c r="C638" s="3"/>
      <c r="D638" s="28" t="str">
        <f>IFERROR(VLOOKUP(ACOMPANHAMENTO_06[[#This Row],[MAT]],FUNCIONARIOS[],3,FALSE),"")</f>
        <v/>
      </c>
      <c r="E638" s="28" t="str">
        <f>IFERROR(VLOOKUP(ACOMPANHAMENTO_06[[#This Row],[MAT]],FUNCIONARIOS[],4,FALSE),"")</f>
        <v/>
      </c>
      <c r="F638" s="8"/>
      <c r="G638" s="7"/>
      <c r="H638" s="28" t="str">
        <f>IFERROR(VLOOKUP(ACOMPANHAMENTO_06[[#This Row],[COD.S]],TABELA_PRODUÇÃO[[COD]:[SERVIÇOS]],3,FALSE),"")</f>
        <v/>
      </c>
      <c r="I638" s="28" t="str">
        <f>IFERROR(VLOOKUP(ACOMPANHAMENTO_06[[#This Row],[COD.S]],TABELA_PRODUÇÃO[[COD]:[UND.]],4,FALSE),"")</f>
        <v/>
      </c>
      <c r="J638" s="141"/>
      <c r="K638" s="58"/>
      <c r="L638" s="9"/>
      <c r="M63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3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3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38" s="140">
        <f>ACOMPANHAMENTO_06[[#This Row],[QUANT]]</f>
        <v>0</v>
      </c>
    </row>
    <row r="639" spans="2:16" x14ac:dyDescent="0.25">
      <c r="B639" s="140" t="str">
        <f>IF(ACOMPANHAMENTO_06[[#This Row],[FUNCIONARIO]]="","",COUNTA($D$8:D639))</f>
        <v/>
      </c>
      <c r="C639" s="3"/>
      <c r="D639" s="28" t="str">
        <f>IFERROR(VLOOKUP(ACOMPANHAMENTO_06[[#This Row],[MAT]],FUNCIONARIOS[],3,FALSE),"")</f>
        <v/>
      </c>
      <c r="E639" s="28" t="str">
        <f>IFERROR(VLOOKUP(ACOMPANHAMENTO_06[[#This Row],[MAT]],FUNCIONARIOS[],4,FALSE),"")</f>
        <v/>
      </c>
      <c r="F639" s="8"/>
      <c r="G639" s="7"/>
      <c r="H639" s="28" t="str">
        <f>IFERROR(VLOOKUP(ACOMPANHAMENTO_06[[#This Row],[COD.S]],TABELA_PRODUÇÃO[[COD]:[SERVIÇOS]],3,FALSE),"")</f>
        <v/>
      </c>
      <c r="I639" s="28" t="str">
        <f>IFERROR(VLOOKUP(ACOMPANHAMENTO_06[[#This Row],[COD.S]],TABELA_PRODUÇÃO[[COD]:[UND.]],4,FALSE),"")</f>
        <v/>
      </c>
      <c r="J639" s="141"/>
      <c r="K639" s="58"/>
      <c r="L639" s="9"/>
      <c r="M63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3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3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39" s="140">
        <f>ACOMPANHAMENTO_06[[#This Row],[QUANT]]</f>
        <v>0</v>
      </c>
    </row>
    <row r="640" spans="2:16" x14ac:dyDescent="0.25">
      <c r="B640" s="140" t="str">
        <f>IF(ACOMPANHAMENTO_06[[#This Row],[FUNCIONARIO]]="","",COUNTA($D$8:D640))</f>
        <v/>
      </c>
      <c r="C640" s="3"/>
      <c r="D640" s="28" t="str">
        <f>IFERROR(VLOOKUP(ACOMPANHAMENTO_06[[#This Row],[MAT]],FUNCIONARIOS[],3,FALSE),"")</f>
        <v/>
      </c>
      <c r="E640" s="28" t="str">
        <f>IFERROR(VLOOKUP(ACOMPANHAMENTO_06[[#This Row],[MAT]],FUNCIONARIOS[],4,FALSE),"")</f>
        <v/>
      </c>
      <c r="F640" s="8"/>
      <c r="G640" s="7"/>
      <c r="H640" s="28" t="str">
        <f>IFERROR(VLOOKUP(ACOMPANHAMENTO_06[[#This Row],[COD.S]],TABELA_PRODUÇÃO[[COD]:[SERVIÇOS]],3,FALSE),"")</f>
        <v/>
      </c>
      <c r="I640" s="28" t="str">
        <f>IFERROR(VLOOKUP(ACOMPANHAMENTO_06[[#This Row],[COD.S]],TABELA_PRODUÇÃO[[COD]:[UND.]],4,FALSE),"")</f>
        <v/>
      </c>
      <c r="J640" s="141"/>
      <c r="K640" s="58"/>
      <c r="L640" s="9"/>
      <c r="M64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4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4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40" s="140">
        <f>ACOMPANHAMENTO_06[[#This Row],[QUANT]]</f>
        <v>0</v>
      </c>
    </row>
    <row r="641" spans="2:16" x14ac:dyDescent="0.25">
      <c r="B641" s="140" t="str">
        <f>IF(ACOMPANHAMENTO_06[[#This Row],[FUNCIONARIO]]="","",COUNTA($D$8:D641))</f>
        <v/>
      </c>
      <c r="C641" s="3"/>
      <c r="D641" s="28" t="str">
        <f>IFERROR(VLOOKUP(ACOMPANHAMENTO_06[[#This Row],[MAT]],FUNCIONARIOS[],3,FALSE),"")</f>
        <v/>
      </c>
      <c r="E641" s="28" t="str">
        <f>IFERROR(VLOOKUP(ACOMPANHAMENTO_06[[#This Row],[MAT]],FUNCIONARIOS[],4,FALSE),"")</f>
        <v/>
      </c>
      <c r="F641" s="8"/>
      <c r="G641" s="7"/>
      <c r="H641" s="28" t="str">
        <f>IFERROR(VLOOKUP(ACOMPANHAMENTO_06[[#This Row],[COD.S]],TABELA_PRODUÇÃO[[COD]:[SERVIÇOS]],3,FALSE),"")</f>
        <v/>
      </c>
      <c r="I641" s="28" t="str">
        <f>IFERROR(VLOOKUP(ACOMPANHAMENTO_06[[#This Row],[COD.S]],TABELA_PRODUÇÃO[[COD]:[UND.]],4,FALSE),"")</f>
        <v/>
      </c>
      <c r="J641" s="141"/>
      <c r="K641" s="58"/>
      <c r="L641" s="9"/>
      <c r="M64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4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4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41" s="140">
        <f>ACOMPANHAMENTO_06[[#This Row],[QUANT]]</f>
        <v>0</v>
      </c>
    </row>
    <row r="642" spans="2:16" x14ac:dyDescent="0.25">
      <c r="B642" s="140" t="str">
        <f>IF(ACOMPANHAMENTO_06[[#This Row],[FUNCIONARIO]]="","",COUNTA($D$8:D642))</f>
        <v/>
      </c>
      <c r="C642" s="3"/>
      <c r="D642" s="28" t="str">
        <f>IFERROR(VLOOKUP(ACOMPANHAMENTO_06[[#This Row],[MAT]],FUNCIONARIOS[],3,FALSE),"")</f>
        <v/>
      </c>
      <c r="E642" s="28" t="str">
        <f>IFERROR(VLOOKUP(ACOMPANHAMENTO_06[[#This Row],[MAT]],FUNCIONARIOS[],4,FALSE),"")</f>
        <v/>
      </c>
      <c r="F642" s="8"/>
      <c r="G642" s="7"/>
      <c r="H642" s="28" t="str">
        <f>IFERROR(VLOOKUP(ACOMPANHAMENTO_06[[#This Row],[COD.S]],TABELA_PRODUÇÃO[[COD]:[SERVIÇOS]],3,FALSE),"")</f>
        <v/>
      </c>
      <c r="I642" s="28" t="str">
        <f>IFERROR(VLOOKUP(ACOMPANHAMENTO_06[[#This Row],[COD.S]],TABELA_PRODUÇÃO[[COD]:[UND.]],4,FALSE),"")</f>
        <v/>
      </c>
      <c r="J642" s="141"/>
      <c r="K642" s="58"/>
      <c r="L642" s="9"/>
      <c r="M64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4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4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42" s="140">
        <f>ACOMPANHAMENTO_06[[#This Row],[QUANT]]</f>
        <v>0</v>
      </c>
    </row>
    <row r="643" spans="2:16" x14ac:dyDescent="0.25">
      <c r="B643" s="140" t="str">
        <f>IF(ACOMPANHAMENTO_06[[#This Row],[FUNCIONARIO]]="","",COUNTA($D$8:D643))</f>
        <v/>
      </c>
      <c r="C643" s="3"/>
      <c r="D643" s="28" t="str">
        <f>IFERROR(VLOOKUP(ACOMPANHAMENTO_06[[#This Row],[MAT]],FUNCIONARIOS[],3,FALSE),"")</f>
        <v/>
      </c>
      <c r="E643" s="28" t="str">
        <f>IFERROR(VLOOKUP(ACOMPANHAMENTO_06[[#This Row],[MAT]],FUNCIONARIOS[],4,FALSE),"")</f>
        <v/>
      </c>
      <c r="F643" s="8"/>
      <c r="G643" s="7"/>
      <c r="H643" s="28" t="str">
        <f>IFERROR(VLOOKUP(ACOMPANHAMENTO_06[[#This Row],[COD.S]],TABELA_PRODUÇÃO[[COD]:[SERVIÇOS]],3,FALSE),"")</f>
        <v/>
      </c>
      <c r="I643" s="28" t="str">
        <f>IFERROR(VLOOKUP(ACOMPANHAMENTO_06[[#This Row],[COD.S]],TABELA_PRODUÇÃO[[COD]:[UND.]],4,FALSE),"")</f>
        <v/>
      </c>
      <c r="J643" s="141"/>
      <c r="K643" s="58"/>
      <c r="L643" s="9"/>
      <c r="M64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4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4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43" s="140">
        <f>ACOMPANHAMENTO_06[[#This Row],[QUANT]]</f>
        <v>0</v>
      </c>
    </row>
    <row r="644" spans="2:16" x14ac:dyDescent="0.25">
      <c r="B644" s="140" t="str">
        <f>IF(ACOMPANHAMENTO_06[[#This Row],[FUNCIONARIO]]="","",COUNTA($D$8:D644))</f>
        <v/>
      </c>
      <c r="C644" s="3"/>
      <c r="D644" s="28" t="str">
        <f>IFERROR(VLOOKUP(ACOMPANHAMENTO_06[[#This Row],[MAT]],FUNCIONARIOS[],3,FALSE),"")</f>
        <v/>
      </c>
      <c r="E644" s="28" t="str">
        <f>IFERROR(VLOOKUP(ACOMPANHAMENTO_06[[#This Row],[MAT]],FUNCIONARIOS[],4,FALSE),"")</f>
        <v/>
      </c>
      <c r="F644" s="8"/>
      <c r="G644" s="7"/>
      <c r="H644" s="28" t="str">
        <f>IFERROR(VLOOKUP(ACOMPANHAMENTO_06[[#This Row],[COD.S]],TABELA_PRODUÇÃO[[COD]:[SERVIÇOS]],3,FALSE),"")</f>
        <v/>
      </c>
      <c r="I644" s="28" t="str">
        <f>IFERROR(VLOOKUP(ACOMPANHAMENTO_06[[#This Row],[COD.S]],TABELA_PRODUÇÃO[[COD]:[UND.]],4,FALSE),"")</f>
        <v/>
      </c>
      <c r="J644" s="141"/>
      <c r="K644" s="58"/>
      <c r="L644" s="9"/>
      <c r="M64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4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4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44" s="140">
        <f>ACOMPANHAMENTO_06[[#This Row],[QUANT]]</f>
        <v>0</v>
      </c>
    </row>
    <row r="645" spans="2:16" x14ac:dyDescent="0.25">
      <c r="B645" s="140" t="str">
        <f>IF(ACOMPANHAMENTO_06[[#This Row],[FUNCIONARIO]]="","",COUNTA($D$8:D645))</f>
        <v/>
      </c>
      <c r="C645" s="3"/>
      <c r="D645" s="28" t="str">
        <f>IFERROR(VLOOKUP(ACOMPANHAMENTO_06[[#This Row],[MAT]],FUNCIONARIOS[],3,FALSE),"")</f>
        <v/>
      </c>
      <c r="E645" s="28" t="str">
        <f>IFERROR(VLOOKUP(ACOMPANHAMENTO_06[[#This Row],[MAT]],FUNCIONARIOS[],4,FALSE),"")</f>
        <v/>
      </c>
      <c r="F645" s="8"/>
      <c r="G645" s="7"/>
      <c r="H645" s="28" t="str">
        <f>IFERROR(VLOOKUP(ACOMPANHAMENTO_06[[#This Row],[COD.S]],TABELA_PRODUÇÃO[[COD]:[SERVIÇOS]],3,FALSE),"")</f>
        <v/>
      </c>
      <c r="I645" s="28" t="str">
        <f>IFERROR(VLOOKUP(ACOMPANHAMENTO_06[[#This Row],[COD.S]],TABELA_PRODUÇÃO[[COD]:[UND.]],4,FALSE),"")</f>
        <v/>
      </c>
      <c r="J645" s="141"/>
      <c r="K645" s="58"/>
      <c r="L645" s="9"/>
      <c r="M64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4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4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45" s="140">
        <f>ACOMPANHAMENTO_06[[#This Row],[QUANT]]</f>
        <v>0</v>
      </c>
    </row>
    <row r="646" spans="2:16" x14ac:dyDescent="0.25">
      <c r="B646" s="140" t="str">
        <f>IF(ACOMPANHAMENTO_06[[#This Row],[FUNCIONARIO]]="","",COUNTA($D$8:D646))</f>
        <v/>
      </c>
      <c r="C646" s="3"/>
      <c r="D646" s="28" t="str">
        <f>IFERROR(VLOOKUP(ACOMPANHAMENTO_06[[#This Row],[MAT]],FUNCIONARIOS[],3,FALSE),"")</f>
        <v/>
      </c>
      <c r="E646" s="28" t="str">
        <f>IFERROR(VLOOKUP(ACOMPANHAMENTO_06[[#This Row],[MAT]],FUNCIONARIOS[],4,FALSE),"")</f>
        <v/>
      </c>
      <c r="F646" s="8"/>
      <c r="G646" s="7"/>
      <c r="H646" s="28" t="str">
        <f>IFERROR(VLOOKUP(ACOMPANHAMENTO_06[[#This Row],[COD.S]],TABELA_PRODUÇÃO[[COD]:[SERVIÇOS]],3,FALSE),"")</f>
        <v/>
      </c>
      <c r="I646" s="28" t="str">
        <f>IFERROR(VLOOKUP(ACOMPANHAMENTO_06[[#This Row],[COD.S]],TABELA_PRODUÇÃO[[COD]:[UND.]],4,FALSE),"")</f>
        <v/>
      </c>
      <c r="J646" s="141"/>
      <c r="K646" s="58"/>
      <c r="L646" s="9"/>
      <c r="M64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4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4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46" s="140">
        <f>ACOMPANHAMENTO_06[[#This Row],[QUANT]]</f>
        <v>0</v>
      </c>
    </row>
    <row r="647" spans="2:16" x14ac:dyDescent="0.25">
      <c r="B647" s="140" t="str">
        <f>IF(ACOMPANHAMENTO_06[[#This Row],[FUNCIONARIO]]="","",COUNTA($D$8:D647))</f>
        <v/>
      </c>
      <c r="C647" s="3"/>
      <c r="D647" s="28" t="str">
        <f>IFERROR(VLOOKUP(ACOMPANHAMENTO_06[[#This Row],[MAT]],FUNCIONARIOS[],3,FALSE),"")</f>
        <v/>
      </c>
      <c r="E647" s="28" t="str">
        <f>IFERROR(VLOOKUP(ACOMPANHAMENTO_06[[#This Row],[MAT]],FUNCIONARIOS[],4,FALSE),"")</f>
        <v/>
      </c>
      <c r="F647" s="8"/>
      <c r="G647" s="7"/>
      <c r="H647" s="28" t="str">
        <f>IFERROR(VLOOKUP(ACOMPANHAMENTO_06[[#This Row],[COD.S]],TABELA_PRODUÇÃO[[COD]:[SERVIÇOS]],3,FALSE),"")</f>
        <v/>
      </c>
      <c r="I647" s="28" t="str">
        <f>IFERROR(VLOOKUP(ACOMPANHAMENTO_06[[#This Row],[COD.S]],TABELA_PRODUÇÃO[[COD]:[UND.]],4,FALSE),"")</f>
        <v/>
      </c>
      <c r="J647" s="141"/>
      <c r="K647" s="58"/>
      <c r="L647" s="9"/>
      <c r="M64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4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4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47" s="140">
        <f>ACOMPANHAMENTO_06[[#This Row],[QUANT]]</f>
        <v>0</v>
      </c>
    </row>
    <row r="648" spans="2:16" x14ac:dyDescent="0.25">
      <c r="B648" s="140" t="str">
        <f>IF(ACOMPANHAMENTO_06[[#This Row],[FUNCIONARIO]]="","",COUNTA($D$8:D648))</f>
        <v/>
      </c>
      <c r="C648" s="3"/>
      <c r="D648" s="28" t="str">
        <f>IFERROR(VLOOKUP(ACOMPANHAMENTO_06[[#This Row],[MAT]],FUNCIONARIOS[],3,FALSE),"")</f>
        <v/>
      </c>
      <c r="E648" s="28" t="str">
        <f>IFERROR(VLOOKUP(ACOMPANHAMENTO_06[[#This Row],[MAT]],FUNCIONARIOS[],4,FALSE),"")</f>
        <v/>
      </c>
      <c r="F648" s="8"/>
      <c r="G648" s="7"/>
      <c r="H648" s="28" t="str">
        <f>IFERROR(VLOOKUP(ACOMPANHAMENTO_06[[#This Row],[COD.S]],TABELA_PRODUÇÃO[[COD]:[SERVIÇOS]],3,FALSE),"")</f>
        <v/>
      </c>
      <c r="I648" s="28" t="str">
        <f>IFERROR(VLOOKUP(ACOMPANHAMENTO_06[[#This Row],[COD.S]],TABELA_PRODUÇÃO[[COD]:[UND.]],4,FALSE),"")</f>
        <v/>
      </c>
      <c r="J648" s="141"/>
      <c r="K648" s="58"/>
      <c r="L648" s="9"/>
      <c r="M64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4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4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48" s="140">
        <f>ACOMPANHAMENTO_06[[#This Row],[QUANT]]</f>
        <v>0</v>
      </c>
    </row>
    <row r="649" spans="2:16" x14ac:dyDescent="0.25">
      <c r="B649" s="140" t="str">
        <f>IF(ACOMPANHAMENTO_06[[#This Row],[FUNCIONARIO]]="","",COUNTA($D$8:D649))</f>
        <v/>
      </c>
      <c r="C649" s="3"/>
      <c r="D649" s="28" t="str">
        <f>IFERROR(VLOOKUP(ACOMPANHAMENTO_06[[#This Row],[MAT]],FUNCIONARIOS[],3,FALSE),"")</f>
        <v/>
      </c>
      <c r="E649" s="28" t="str">
        <f>IFERROR(VLOOKUP(ACOMPANHAMENTO_06[[#This Row],[MAT]],FUNCIONARIOS[],4,FALSE),"")</f>
        <v/>
      </c>
      <c r="F649" s="8"/>
      <c r="G649" s="7"/>
      <c r="H649" s="28" t="str">
        <f>IFERROR(VLOOKUP(ACOMPANHAMENTO_06[[#This Row],[COD.S]],TABELA_PRODUÇÃO[[COD]:[SERVIÇOS]],3,FALSE),"")</f>
        <v/>
      </c>
      <c r="I649" s="28" t="str">
        <f>IFERROR(VLOOKUP(ACOMPANHAMENTO_06[[#This Row],[COD.S]],TABELA_PRODUÇÃO[[COD]:[UND.]],4,FALSE),"")</f>
        <v/>
      </c>
      <c r="J649" s="141"/>
      <c r="K649" s="58"/>
      <c r="L649" s="9"/>
      <c r="M64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4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4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49" s="140">
        <f>ACOMPANHAMENTO_06[[#This Row],[QUANT]]</f>
        <v>0</v>
      </c>
    </row>
    <row r="650" spans="2:16" x14ac:dyDescent="0.25">
      <c r="B650" s="140" t="str">
        <f>IF(ACOMPANHAMENTO_06[[#This Row],[FUNCIONARIO]]="","",COUNTA($D$8:D650))</f>
        <v/>
      </c>
      <c r="C650" s="3"/>
      <c r="D650" s="28" t="str">
        <f>IFERROR(VLOOKUP(ACOMPANHAMENTO_06[[#This Row],[MAT]],FUNCIONARIOS[],3,FALSE),"")</f>
        <v/>
      </c>
      <c r="E650" s="28" t="str">
        <f>IFERROR(VLOOKUP(ACOMPANHAMENTO_06[[#This Row],[MAT]],FUNCIONARIOS[],4,FALSE),"")</f>
        <v/>
      </c>
      <c r="F650" s="8"/>
      <c r="G650" s="7"/>
      <c r="H650" s="28" t="str">
        <f>IFERROR(VLOOKUP(ACOMPANHAMENTO_06[[#This Row],[COD.S]],TABELA_PRODUÇÃO[[COD]:[SERVIÇOS]],3,FALSE),"")</f>
        <v/>
      </c>
      <c r="I650" s="28" t="str">
        <f>IFERROR(VLOOKUP(ACOMPANHAMENTO_06[[#This Row],[COD.S]],TABELA_PRODUÇÃO[[COD]:[UND.]],4,FALSE),"")</f>
        <v/>
      </c>
      <c r="J650" s="141"/>
      <c r="K650" s="58"/>
      <c r="L650" s="9"/>
      <c r="M65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5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5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50" s="140">
        <f>ACOMPANHAMENTO_06[[#This Row],[QUANT]]</f>
        <v>0</v>
      </c>
    </row>
    <row r="651" spans="2:16" x14ac:dyDescent="0.25">
      <c r="B651" s="140" t="str">
        <f>IF(ACOMPANHAMENTO_06[[#This Row],[FUNCIONARIO]]="","",COUNTA($D$8:D651))</f>
        <v/>
      </c>
      <c r="C651" s="3"/>
      <c r="D651" s="28" t="str">
        <f>IFERROR(VLOOKUP(ACOMPANHAMENTO_06[[#This Row],[MAT]],FUNCIONARIOS[],3,FALSE),"")</f>
        <v/>
      </c>
      <c r="E651" s="28" t="str">
        <f>IFERROR(VLOOKUP(ACOMPANHAMENTO_06[[#This Row],[MAT]],FUNCIONARIOS[],4,FALSE),"")</f>
        <v/>
      </c>
      <c r="F651" s="8"/>
      <c r="G651" s="7"/>
      <c r="H651" s="28" t="str">
        <f>IFERROR(VLOOKUP(ACOMPANHAMENTO_06[[#This Row],[COD.S]],TABELA_PRODUÇÃO[[COD]:[SERVIÇOS]],3,FALSE),"")</f>
        <v/>
      </c>
      <c r="I651" s="28" t="str">
        <f>IFERROR(VLOOKUP(ACOMPANHAMENTO_06[[#This Row],[COD.S]],TABELA_PRODUÇÃO[[COD]:[UND.]],4,FALSE),"")</f>
        <v/>
      </c>
      <c r="J651" s="141"/>
      <c r="K651" s="58"/>
      <c r="L651" s="9"/>
      <c r="M65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5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5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51" s="140">
        <f>ACOMPANHAMENTO_06[[#This Row],[QUANT]]</f>
        <v>0</v>
      </c>
    </row>
    <row r="652" spans="2:16" x14ac:dyDescent="0.25">
      <c r="B652" s="140" t="str">
        <f>IF(ACOMPANHAMENTO_06[[#This Row],[FUNCIONARIO]]="","",COUNTA($D$8:D652))</f>
        <v/>
      </c>
      <c r="C652" s="3"/>
      <c r="D652" s="28" t="str">
        <f>IFERROR(VLOOKUP(ACOMPANHAMENTO_06[[#This Row],[MAT]],FUNCIONARIOS[],3,FALSE),"")</f>
        <v/>
      </c>
      <c r="E652" s="28" t="str">
        <f>IFERROR(VLOOKUP(ACOMPANHAMENTO_06[[#This Row],[MAT]],FUNCIONARIOS[],4,FALSE),"")</f>
        <v/>
      </c>
      <c r="F652" s="8"/>
      <c r="G652" s="7"/>
      <c r="H652" s="28" t="str">
        <f>IFERROR(VLOOKUP(ACOMPANHAMENTO_06[[#This Row],[COD.S]],TABELA_PRODUÇÃO[[COD]:[SERVIÇOS]],3,FALSE),"")</f>
        <v/>
      </c>
      <c r="I652" s="28" t="str">
        <f>IFERROR(VLOOKUP(ACOMPANHAMENTO_06[[#This Row],[COD.S]],TABELA_PRODUÇÃO[[COD]:[UND.]],4,FALSE),"")</f>
        <v/>
      </c>
      <c r="J652" s="141"/>
      <c r="K652" s="58"/>
      <c r="L652" s="9"/>
      <c r="M65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5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5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52" s="140">
        <f>ACOMPANHAMENTO_06[[#This Row],[QUANT]]</f>
        <v>0</v>
      </c>
    </row>
    <row r="653" spans="2:16" x14ac:dyDescent="0.25">
      <c r="B653" s="140" t="str">
        <f>IF(ACOMPANHAMENTO_06[[#This Row],[FUNCIONARIO]]="","",COUNTA($D$8:D653))</f>
        <v/>
      </c>
      <c r="C653" s="3"/>
      <c r="D653" s="28" t="str">
        <f>IFERROR(VLOOKUP(ACOMPANHAMENTO_06[[#This Row],[MAT]],FUNCIONARIOS[],3,FALSE),"")</f>
        <v/>
      </c>
      <c r="E653" s="28" t="str">
        <f>IFERROR(VLOOKUP(ACOMPANHAMENTO_06[[#This Row],[MAT]],FUNCIONARIOS[],4,FALSE),"")</f>
        <v/>
      </c>
      <c r="F653" s="8"/>
      <c r="G653" s="7"/>
      <c r="H653" s="28" t="str">
        <f>IFERROR(VLOOKUP(ACOMPANHAMENTO_06[[#This Row],[COD.S]],TABELA_PRODUÇÃO[[COD]:[SERVIÇOS]],3,FALSE),"")</f>
        <v/>
      </c>
      <c r="I653" s="28" t="str">
        <f>IFERROR(VLOOKUP(ACOMPANHAMENTO_06[[#This Row],[COD.S]],TABELA_PRODUÇÃO[[COD]:[UND.]],4,FALSE),"")</f>
        <v/>
      </c>
      <c r="J653" s="141"/>
      <c r="K653" s="58"/>
      <c r="L653" s="9"/>
      <c r="M65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5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5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53" s="140">
        <f>ACOMPANHAMENTO_06[[#This Row],[QUANT]]</f>
        <v>0</v>
      </c>
    </row>
    <row r="654" spans="2:16" x14ac:dyDescent="0.25">
      <c r="B654" s="140" t="str">
        <f>IF(ACOMPANHAMENTO_06[[#This Row],[FUNCIONARIO]]="","",COUNTA($D$8:D654))</f>
        <v/>
      </c>
      <c r="C654" s="3"/>
      <c r="D654" s="28" t="str">
        <f>IFERROR(VLOOKUP(ACOMPANHAMENTO_06[[#This Row],[MAT]],FUNCIONARIOS[],3,FALSE),"")</f>
        <v/>
      </c>
      <c r="E654" s="28" t="str">
        <f>IFERROR(VLOOKUP(ACOMPANHAMENTO_06[[#This Row],[MAT]],FUNCIONARIOS[],4,FALSE),"")</f>
        <v/>
      </c>
      <c r="F654" s="8"/>
      <c r="G654" s="7"/>
      <c r="H654" s="28" t="str">
        <f>IFERROR(VLOOKUP(ACOMPANHAMENTO_06[[#This Row],[COD.S]],TABELA_PRODUÇÃO[[COD]:[SERVIÇOS]],3,FALSE),"")</f>
        <v/>
      </c>
      <c r="I654" s="28" t="str">
        <f>IFERROR(VLOOKUP(ACOMPANHAMENTO_06[[#This Row],[COD.S]],TABELA_PRODUÇÃO[[COD]:[UND.]],4,FALSE),"")</f>
        <v/>
      </c>
      <c r="J654" s="141"/>
      <c r="K654" s="58"/>
      <c r="L654" s="9"/>
      <c r="M65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5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5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54" s="140">
        <f>ACOMPANHAMENTO_06[[#This Row],[QUANT]]</f>
        <v>0</v>
      </c>
    </row>
    <row r="655" spans="2:16" x14ac:dyDescent="0.25">
      <c r="B655" s="140" t="str">
        <f>IF(ACOMPANHAMENTO_06[[#This Row],[FUNCIONARIO]]="","",COUNTA($D$8:D655))</f>
        <v/>
      </c>
      <c r="C655" s="3"/>
      <c r="D655" s="28" t="str">
        <f>IFERROR(VLOOKUP(ACOMPANHAMENTO_06[[#This Row],[MAT]],FUNCIONARIOS[],3,FALSE),"")</f>
        <v/>
      </c>
      <c r="E655" s="28" t="str">
        <f>IFERROR(VLOOKUP(ACOMPANHAMENTO_06[[#This Row],[MAT]],FUNCIONARIOS[],4,FALSE),"")</f>
        <v/>
      </c>
      <c r="F655" s="8"/>
      <c r="G655" s="7"/>
      <c r="H655" s="28" t="str">
        <f>IFERROR(VLOOKUP(ACOMPANHAMENTO_06[[#This Row],[COD.S]],TABELA_PRODUÇÃO[[COD]:[SERVIÇOS]],3,FALSE),"")</f>
        <v/>
      </c>
      <c r="I655" s="28" t="str">
        <f>IFERROR(VLOOKUP(ACOMPANHAMENTO_06[[#This Row],[COD.S]],TABELA_PRODUÇÃO[[COD]:[UND.]],4,FALSE),"")</f>
        <v/>
      </c>
      <c r="J655" s="141"/>
      <c r="K655" s="58"/>
      <c r="L655" s="9"/>
      <c r="M65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5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5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55" s="140">
        <f>ACOMPANHAMENTO_06[[#This Row],[QUANT]]</f>
        <v>0</v>
      </c>
    </row>
    <row r="656" spans="2:16" x14ac:dyDescent="0.25">
      <c r="B656" s="140" t="str">
        <f>IF(ACOMPANHAMENTO_06[[#This Row],[FUNCIONARIO]]="","",COUNTA($D$8:D656))</f>
        <v/>
      </c>
      <c r="C656" s="3"/>
      <c r="D656" s="28" t="str">
        <f>IFERROR(VLOOKUP(ACOMPANHAMENTO_06[[#This Row],[MAT]],FUNCIONARIOS[],3,FALSE),"")</f>
        <v/>
      </c>
      <c r="E656" s="28" t="str">
        <f>IFERROR(VLOOKUP(ACOMPANHAMENTO_06[[#This Row],[MAT]],FUNCIONARIOS[],4,FALSE),"")</f>
        <v/>
      </c>
      <c r="F656" s="8"/>
      <c r="G656" s="7"/>
      <c r="H656" s="28" t="str">
        <f>IFERROR(VLOOKUP(ACOMPANHAMENTO_06[[#This Row],[COD.S]],TABELA_PRODUÇÃO[[COD]:[SERVIÇOS]],3,FALSE),"")</f>
        <v/>
      </c>
      <c r="I656" s="28" t="str">
        <f>IFERROR(VLOOKUP(ACOMPANHAMENTO_06[[#This Row],[COD.S]],TABELA_PRODUÇÃO[[COD]:[UND.]],4,FALSE),"")</f>
        <v/>
      </c>
      <c r="J656" s="141"/>
      <c r="K656" s="58"/>
      <c r="L656" s="9"/>
      <c r="M65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5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5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56" s="140">
        <f>ACOMPANHAMENTO_06[[#This Row],[QUANT]]</f>
        <v>0</v>
      </c>
    </row>
    <row r="657" spans="2:16" x14ac:dyDescent="0.25">
      <c r="B657" s="140" t="str">
        <f>IF(ACOMPANHAMENTO_06[[#This Row],[FUNCIONARIO]]="","",COUNTA($D$8:D657))</f>
        <v/>
      </c>
      <c r="C657" s="3"/>
      <c r="D657" s="28" t="str">
        <f>IFERROR(VLOOKUP(ACOMPANHAMENTO_06[[#This Row],[MAT]],FUNCIONARIOS[],3,FALSE),"")</f>
        <v/>
      </c>
      <c r="E657" s="28" t="str">
        <f>IFERROR(VLOOKUP(ACOMPANHAMENTO_06[[#This Row],[MAT]],FUNCIONARIOS[],4,FALSE),"")</f>
        <v/>
      </c>
      <c r="F657" s="8"/>
      <c r="G657" s="7"/>
      <c r="H657" s="28" t="str">
        <f>IFERROR(VLOOKUP(ACOMPANHAMENTO_06[[#This Row],[COD.S]],TABELA_PRODUÇÃO[[COD]:[SERVIÇOS]],3,FALSE),"")</f>
        <v/>
      </c>
      <c r="I657" s="28" t="str">
        <f>IFERROR(VLOOKUP(ACOMPANHAMENTO_06[[#This Row],[COD.S]],TABELA_PRODUÇÃO[[COD]:[UND.]],4,FALSE),"")</f>
        <v/>
      </c>
      <c r="J657" s="141"/>
      <c r="K657" s="58"/>
      <c r="L657" s="9"/>
      <c r="M65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5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5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57" s="140">
        <f>ACOMPANHAMENTO_06[[#This Row],[QUANT]]</f>
        <v>0</v>
      </c>
    </row>
    <row r="658" spans="2:16" x14ac:dyDescent="0.25">
      <c r="B658" s="140" t="str">
        <f>IF(ACOMPANHAMENTO_06[[#This Row],[FUNCIONARIO]]="","",COUNTA($D$8:D658))</f>
        <v/>
      </c>
      <c r="C658" s="3"/>
      <c r="D658" s="28" t="str">
        <f>IFERROR(VLOOKUP(ACOMPANHAMENTO_06[[#This Row],[MAT]],FUNCIONARIOS[],3,FALSE),"")</f>
        <v/>
      </c>
      <c r="E658" s="28" t="str">
        <f>IFERROR(VLOOKUP(ACOMPANHAMENTO_06[[#This Row],[MAT]],FUNCIONARIOS[],4,FALSE),"")</f>
        <v/>
      </c>
      <c r="F658" s="8"/>
      <c r="G658" s="7"/>
      <c r="H658" s="28" t="str">
        <f>IFERROR(VLOOKUP(ACOMPANHAMENTO_06[[#This Row],[COD.S]],TABELA_PRODUÇÃO[[COD]:[SERVIÇOS]],3,FALSE),"")</f>
        <v/>
      </c>
      <c r="I658" s="28" t="str">
        <f>IFERROR(VLOOKUP(ACOMPANHAMENTO_06[[#This Row],[COD.S]],TABELA_PRODUÇÃO[[COD]:[UND.]],4,FALSE),"")</f>
        <v/>
      </c>
      <c r="J658" s="141"/>
      <c r="K658" s="58"/>
      <c r="L658" s="9"/>
      <c r="M65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5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5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58" s="140">
        <f>ACOMPANHAMENTO_06[[#This Row],[QUANT]]</f>
        <v>0</v>
      </c>
    </row>
    <row r="659" spans="2:16" x14ac:dyDescent="0.25">
      <c r="B659" s="140" t="str">
        <f>IF(ACOMPANHAMENTO_06[[#This Row],[FUNCIONARIO]]="","",COUNTA($D$8:D659))</f>
        <v/>
      </c>
      <c r="C659" s="3"/>
      <c r="D659" s="28" t="str">
        <f>IFERROR(VLOOKUP(ACOMPANHAMENTO_06[[#This Row],[MAT]],FUNCIONARIOS[],3,FALSE),"")</f>
        <v/>
      </c>
      <c r="E659" s="28" t="str">
        <f>IFERROR(VLOOKUP(ACOMPANHAMENTO_06[[#This Row],[MAT]],FUNCIONARIOS[],4,FALSE),"")</f>
        <v/>
      </c>
      <c r="F659" s="8"/>
      <c r="G659" s="7"/>
      <c r="H659" s="28" t="str">
        <f>IFERROR(VLOOKUP(ACOMPANHAMENTO_06[[#This Row],[COD.S]],TABELA_PRODUÇÃO[[COD]:[SERVIÇOS]],3,FALSE),"")</f>
        <v/>
      </c>
      <c r="I659" s="28" t="str">
        <f>IFERROR(VLOOKUP(ACOMPANHAMENTO_06[[#This Row],[COD.S]],TABELA_PRODUÇÃO[[COD]:[UND.]],4,FALSE),"")</f>
        <v/>
      </c>
      <c r="J659" s="141"/>
      <c r="K659" s="58"/>
      <c r="L659" s="9"/>
      <c r="M65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5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5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59" s="140">
        <f>ACOMPANHAMENTO_06[[#This Row],[QUANT]]</f>
        <v>0</v>
      </c>
    </row>
    <row r="660" spans="2:16" x14ac:dyDescent="0.25">
      <c r="B660" s="140" t="str">
        <f>IF(ACOMPANHAMENTO_06[[#This Row],[FUNCIONARIO]]="","",COUNTA($D$8:D660))</f>
        <v/>
      </c>
      <c r="C660" s="3"/>
      <c r="D660" s="28" t="str">
        <f>IFERROR(VLOOKUP(ACOMPANHAMENTO_06[[#This Row],[MAT]],FUNCIONARIOS[],3,FALSE),"")</f>
        <v/>
      </c>
      <c r="E660" s="28" t="str">
        <f>IFERROR(VLOOKUP(ACOMPANHAMENTO_06[[#This Row],[MAT]],FUNCIONARIOS[],4,FALSE),"")</f>
        <v/>
      </c>
      <c r="F660" s="8"/>
      <c r="G660" s="7"/>
      <c r="H660" s="28" t="str">
        <f>IFERROR(VLOOKUP(ACOMPANHAMENTO_06[[#This Row],[COD.S]],TABELA_PRODUÇÃO[[COD]:[SERVIÇOS]],3,FALSE),"")</f>
        <v/>
      </c>
      <c r="I660" s="28" t="str">
        <f>IFERROR(VLOOKUP(ACOMPANHAMENTO_06[[#This Row],[COD.S]],TABELA_PRODUÇÃO[[COD]:[UND.]],4,FALSE),"")</f>
        <v/>
      </c>
      <c r="J660" s="141"/>
      <c r="K660" s="58"/>
      <c r="L660" s="9"/>
      <c r="M66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6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6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60" s="140">
        <f>ACOMPANHAMENTO_06[[#This Row],[QUANT]]</f>
        <v>0</v>
      </c>
    </row>
    <row r="661" spans="2:16" x14ac:dyDescent="0.25">
      <c r="B661" s="140" t="str">
        <f>IF(ACOMPANHAMENTO_06[[#This Row],[FUNCIONARIO]]="","",COUNTA($D$8:D661))</f>
        <v/>
      </c>
      <c r="C661" s="3"/>
      <c r="D661" s="28" t="str">
        <f>IFERROR(VLOOKUP(ACOMPANHAMENTO_06[[#This Row],[MAT]],FUNCIONARIOS[],3,FALSE),"")</f>
        <v/>
      </c>
      <c r="E661" s="28" t="str">
        <f>IFERROR(VLOOKUP(ACOMPANHAMENTO_06[[#This Row],[MAT]],FUNCIONARIOS[],4,FALSE),"")</f>
        <v/>
      </c>
      <c r="F661" s="8"/>
      <c r="G661" s="7"/>
      <c r="H661" s="28" t="str">
        <f>IFERROR(VLOOKUP(ACOMPANHAMENTO_06[[#This Row],[COD.S]],TABELA_PRODUÇÃO[[COD]:[SERVIÇOS]],3,FALSE),"")</f>
        <v/>
      </c>
      <c r="I661" s="28" t="str">
        <f>IFERROR(VLOOKUP(ACOMPANHAMENTO_06[[#This Row],[COD.S]],TABELA_PRODUÇÃO[[COD]:[UND.]],4,FALSE),"")</f>
        <v/>
      </c>
      <c r="J661" s="141"/>
      <c r="K661" s="58"/>
      <c r="L661" s="9"/>
      <c r="M66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6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6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61" s="140">
        <f>ACOMPANHAMENTO_06[[#This Row],[QUANT]]</f>
        <v>0</v>
      </c>
    </row>
    <row r="662" spans="2:16" x14ac:dyDescent="0.25">
      <c r="B662" s="140" t="str">
        <f>IF(ACOMPANHAMENTO_06[[#This Row],[FUNCIONARIO]]="","",COUNTA($D$8:D662))</f>
        <v/>
      </c>
      <c r="C662" s="3"/>
      <c r="D662" s="28" t="str">
        <f>IFERROR(VLOOKUP(ACOMPANHAMENTO_06[[#This Row],[MAT]],FUNCIONARIOS[],3,FALSE),"")</f>
        <v/>
      </c>
      <c r="E662" s="28" t="str">
        <f>IFERROR(VLOOKUP(ACOMPANHAMENTO_06[[#This Row],[MAT]],FUNCIONARIOS[],4,FALSE),"")</f>
        <v/>
      </c>
      <c r="F662" s="8"/>
      <c r="G662" s="7"/>
      <c r="H662" s="28" t="str">
        <f>IFERROR(VLOOKUP(ACOMPANHAMENTO_06[[#This Row],[COD.S]],TABELA_PRODUÇÃO[[COD]:[SERVIÇOS]],3,FALSE),"")</f>
        <v/>
      </c>
      <c r="I662" s="28" t="str">
        <f>IFERROR(VLOOKUP(ACOMPANHAMENTO_06[[#This Row],[COD.S]],TABELA_PRODUÇÃO[[COD]:[UND.]],4,FALSE),"")</f>
        <v/>
      </c>
      <c r="J662" s="141"/>
      <c r="K662" s="58"/>
      <c r="L662" s="9"/>
      <c r="M66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6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6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62" s="140">
        <f>ACOMPANHAMENTO_06[[#This Row],[QUANT]]</f>
        <v>0</v>
      </c>
    </row>
    <row r="663" spans="2:16" x14ac:dyDescent="0.25">
      <c r="B663" s="140" t="str">
        <f>IF(ACOMPANHAMENTO_06[[#This Row],[FUNCIONARIO]]="","",COUNTA($D$8:D663))</f>
        <v/>
      </c>
      <c r="C663" s="3"/>
      <c r="D663" s="28" t="str">
        <f>IFERROR(VLOOKUP(ACOMPANHAMENTO_06[[#This Row],[MAT]],FUNCIONARIOS[],3,FALSE),"")</f>
        <v/>
      </c>
      <c r="E663" s="28" t="str">
        <f>IFERROR(VLOOKUP(ACOMPANHAMENTO_06[[#This Row],[MAT]],FUNCIONARIOS[],4,FALSE),"")</f>
        <v/>
      </c>
      <c r="F663" s="8"/>
      <c r="G663" s="7"/>
      <c r="H663" s="28" t="str">
        <f>IFERROR(VLOOKUP(ACOMPANHAMENTO_06[[#This Row],[COD.S]],TABELA_PRODUÇÃO[[COD]:[SERVIÇOS]],3,FALSE),"")</f>
        <v/>
      </c>
      <c r="I663" s="28" t="str">
        <f>IFERROR(VLOOKUP(ACOMPANHAMENTO_06[[#This Row],[COD.S]],TABELA_PRODUÇÃO[[COD]:[UND.]],4,FALSE),"")</f>
        <v/>
      </c>
      <c r="J663" s="141"/>
      <c r="K663" s="58"/>
      <c r="L663" s="9"/>
      <c r="M66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6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6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63" s="140">
        <f>ACOMPANHAMENTO_06[[#This Row],[QUANT]]</f>
        <v>0</v>
      </c>
    </row>
    <row r="664" spans="2:16" x14ac:dyDescent="0.25">
      <c r="B664" s="140" t="str">
        <f>IF(ACOMPANHAMENTO_06[[#This Row],[FUNCIONARIO]]="","",COUNTA($D$8:D664))</f>
        <v/>
      </c>
      <c r="C664" s="3"/>
      <c r="D664" s="28" t="str">
        <f>IFERROR(VLOOKUP(ACOMPANHAMENTO_06[[#This Row],[MAT]],FUNCIONARIOS[],3,FALSE),"")</f>
        <v/>
      </c>
      <c r="E664" s="28" t="str">
        <f>IFERROR(VLOOKUP(ACOMPANHAMENTO_06[[#This Row],[MAT]],FUNCIONARIOS[],4,FALSE),"")</f>
        <v/>
      </c>
      <c r="F664" s="8"/>
      <c r="G664" s="7"/>
      <c r="H664" s="28" t="str">
        <f>IFERROR(VLOOKUP(ACOMPANHAMENTO_06[[#This Row],[COD.S]],TABELA_PRODUÇÃO[[COD]:[SERVIÇOS]],3,FALSE),"")</f>
        <v/>
      </c>
      <c r="I664" s="28" t="str">
        <f>IFERROR(VLOOKUP(ACOMPANHAMENTO_06[[#This Row],[COD.S]],TABELA_PRODUÇÃO[[COD]:[UND.]],4,FALSE),"")</f>
        <v/>
      </c>
      <c r="J664" s="141"/>
      <c r="K664" s="58"/>
      <c r="L664" s="9"/>
      <c r="M66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6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6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64" s="140">
        <f>ACOMPANHAMENTO_06[[#This Row],[QUANT]]</f>
        <v>0</v>
      </c>
    </row>
    <row r="665" spans="2:16" x14ac:dyDescent="0.25">
      <c r="B665" s="140" t="str">
        <f>IF(ACOMPANHAMENTO_06[[#This Row],[FUNCIONARIO]]="","",COUNTA($D$8:D665))</f>
        <v/>
      </c>
      <c r="C665" s="3"/>
      <c r="D665" s="28" t="str">
        <f>IFERROR(VLOOKUP(ACOMPANHAMENTO_06[[#This Row],[MAT]],FUNCIONARIOS[],3,FALSE),"")</f>
        <v/>
      </c>
      <c r="E665" s="28" t="str">
        <f>IFERROR(VLOOKUP(ACOMPANHAMENTO_06[[#This Row],[MAT]],FUNCIONARIOS[],4,FALSE),"")</f>
        <v/>
      </c>
      <c r="F665" s="8"/>
      <c r="G665" s="7"/>
      <c r="H665" s="28" t="str">
        <f>IFERROR(VLOOKUP(ACOMPANHAMENTO_06[[#This Row],[COD.S]],TABELA_PRODUÇÃO[[COD]:[SERVIÇOS]],3,FALSE),"")</f>
        <v/>
      </c>
      <c r="I665" s="28" t="str">
        <f>IFERROR(VLOOKUP(ACOMPANHAMENTO_06[[#This Row],[COD.S]],TABELA_PRODUÇÃO[[COD]:[UND.]],4,FALSE),"")</f>
        <v/>
      </c>
      <c r="J665" s="141"/>
      <c r="K665" s="58"/>
      <c r="L665" s="9"/>
      <c r="M66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6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6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65" s="140">
        <f>ACOMPANHAMENTO_06[[#This Row],[QUANT]]</f>
        <v>0</v>
      </c>
    </row>
    <row r="666" spans="2:16" x14ac:dyDescent="0.25">
      <c r="B666" s="140" t="str">
        <f>IF(ACOMPANHAMENTO_06[[#This Row],[FUNCIONARIO]]="","",COUNTA($D$8:D666))</f>
        <v/>
      </c>
      <c r="C666" s="3"/>
      <c r="D666" s="28" t="str">
        <f>IFERROR(VLOOKUP(ACOMPANHAMENTO_06[[#This Row],[MAT]],FUNCIONARIOS[],3,FALSE),"")</f>
        <v/>
      </c>
      <c r="E666" s="28" t="str">
        <f>IFERROR(VLOOKUP(ACOMPANHAMENTO_06[[#This Row],[MAT]],FUNCIONARIOS[],4,FALSE),"")</f>
        <v/>
      </c>
      <c r="F666" s="8"/>
      <c r="G666" s="7"/>
      <c r="H666" s="28" t="str">
        <f>IFERROR(VLOOKUP(ACOMPANHAMENTO_06[[#This Row],[COD.S]],TABELA_PRODUÇÃO[[COD]:[SERVIÇOS]],3,FALSE),"")</f>
        <v/>
      </c>
      <c r="I666" s="28" t="str">
        <f>IFERROR(VLOOKUP(ACOMPANHAMENTO_06[[#This Row],[COD.S]],TABELA_PRODUÇÃO[[COD]:[UND.]],4,FALSE),"")</f>
        <v/>
      </c>
      <c r="J666" s="141"/>
      <c r="K666" s="58"/>
      <c r="L666" s="9"/>
      <c r="M66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6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6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66" s="140">
        <f>ACOMPANHAMENTO_06[[#This Row],[QUANT]]</f>
        <v>0</v>
      </c>
    </row>
    <row r="667" spans="2:16" x14ac:dyDescent="0.25">
      <c r="B667" s="140" t="str">
        <f>IF(ACOMPANHAMENTO_06[[#This Row],[FUNCIONARIO]]="","",COUNTA($D$8:D667))</f>
        <v/>
      </c>
      <c r="C667" s="3"/>
      <c r="D667" s="28" t="str">
        <f>IFERROR(VLOOKUP(ACOMPANHAMENTO_06[[#This Row],[MAT]],FUNCIONARIOS[],3,FALSE),"")</f>
        <v/>
      </c>
      <c r="E667" s="28" t="str">
        <f>IFERROR(VLOOKUP(ACOMPANHAMENTO_06[[#This Row],[MAT]],FUNCIONARIOS[],4,FALSE),"")</f>
        <v/>
      </c>
      <c r="F667" s="8"/>
      <c r="G667" s="7"/>
      <c r="H667" s="28" t="str">
        <f>IFERROR(VLOOKUP(ACOMPANHAMENTO_06[[#This Row],[COD.S]],TABELA_PRODUÇÃO[[COD]:[SERVIÇOS]],3,FALSE),"")</f>
        <v/>
      </c>
      <c r="I667" s="28" t="str">
        <f>IFERROR(VLOOKUP(ACOMPANHAMENTO_06[[#This Row],[COD.S]],TABELA_PRODUÇÃO[[COD]:[UND.]],4,FALSE),"")</f>
        <v/>
      </c>
      <c r="J667" s="141"/>
      <c r="K667" s="58"/>
      <c r="L667" s="9"/>
      <c r="M66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6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6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67" s="140">
        <f>ACOMPANHAMENTO_06[[#This Row],[QUANT]]</f>
        <v>0</v>
      </c>
    </row>
    <row r="668" spans="2:16" x14ac:dyDescent="0.25">
      <c r="B668" s="140" t="str">
        <f>IF(ACOMPANHAMENTO_06[[#This Row],[FUNCIONARIO]]="","",COUNTA($D$8:D668))</f>
        <v/>
      </c>
      <c r="C668" s="3"/>
      <c r="D668" s="28" t="str">
        <f>IFERROR(VLOOKUP(ACOMPANHAMENTO_06[[#This Row],[MAT]],FUNCIONARIOS[],3,FALSE),"")</f>
        <v/>
      </c>
      <c r="E668" s="28" t="str">
        <f>IFERROR(VLOOKUP(ACOMPANHAMENTO_06[[#This Row],[MAT]],FUNCIONARIOS[],4,FALSE),"")</f>
        <v/>
      </c>
      <c r="F668" s="8"/>
      <c r="G668" s="7"/>
      <c r="H668" s="28" t="str">
        <f>IFERROR(VLOOKUP(ACOMPANHAMENTO_06[[#This Row],[COD.S]],TABELA_PRODUÇÃO[[COD]:[SERVIÇOS]],3,FALSE),"")</f>
        <v/>
      </c>
      <c r="I668" s="28" t="str">
        <f>IFERROR(VLOOKUP(ACOMPANHAMENTO_06[[#This Row],[COD.S]],TABELA_PRODUÇÃO[[COD]:[UND.]],4,FALSE),"")</f>
        <v/>
      </c>
      <c r="J668" s="141"/>
      <c r="K668" s="58"/>
      <c r="L668" s="9"/>
      <c r="M66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6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6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68" s="140">
        <f>ACOMPANHAMENTO_06[[#This Row],[QUANT]]</f>
        <v>0</v>
      </c>
    </row>
    <row r="669" spans="2:16" x14ac:dyDescent="0.25">
      <c r="B669" s="140" t="str">
        <f>IF(ACOMPANHAMENTO_06[[#This Row],[FUNCIONARIO]]="","",COUNTA($D$8:D669))</f>
        <v/>
      </c>
      <c r="C669" s="3"/>
      <c r="D669" s="28" t="str">
        <f>IFERROR(VLOOKUP(ACOMPANHAMENTO_06[[#This Row],[MAT]],FUNCIONARIOS[],3,FALSE),"")</f>
        <v/>
      </c>
      <c r="E669" s="28" t="str">
        <f>IFERROR(VLOOKUP(ACOMPANHAMENTO_06[[#This Row],[MAT]],FUNCIONARIOS[],4,FALSE),"")</f>
        <v/>
      </c>
      <c r="F669" s="8"/>
      <c r="G669" s="7"/>
      <c r="H669" s="28" t="str">
        <f>IFERROR(VLOOKUP(ACOMPANHAMENTO_06[[#This Row],[COD.S]],TABELA_PRODUÇÃO[[COD]:[SERVIÇOS]],3,FALSE),"")</f>
        <v/>
      </c>
      <c r="I669" s="28" t="str">
        <f>IFERROR(VLOOKUP(ACOMPANHAMENTO_06[[#This Row],[COD.S]],TABELA_PRODUÇÃO[[COD]:[UND.]],4,FALSE),"")</f>
        <v/>
      </c>
      <c r="J669" s="141"/>
      <c r="K669" s="58"/>
      <c r="L669" s="9"/>
      <c r="M66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6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6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69" s="140">
        <f>ACOMPANHAMENTO_06[[#This Row],[QUANT]]</f>
        <v>0</v>
      </c>
    </row>
    <row r="670" spans="2:16" x14ac:dyDescent="0.25">
      <c r="B670" s="140" t="str">
        <f>IF(ACOMPANHAMENTO_06[[#This Row],[FUNCIONARIO]]="","",COUNTA($D$8:D670))</f>
        <v/>
      </c>
      <c r="C670" s="3"/>
      <c r="D670" s="28" t="str">
        <f>IFERROR(VLOOKUP(ACOMPANHAMENTO_06[[#This Row],[MAT]],FUNCIONARIOS[],3,FALSE),"")</f>
        <v/>
      </c>
      <c r="E670" s="28" t="str">
        <f>IFERROR(VLOOKUP(ACOMPANHAMENTO_06[[#This Row],[MAT]],FUNCIONARIOS[],4,FALSE),"")</f>
        <v/>
      </c>
      <c r="F670" s="8"/>
      <c r="G670" s="7"/>
      <c r="H670" s="28" t="str">
        <f>IFERROR(VLOOKUP(ACOMPANHAMENTO_06[[#This Row],[COD.S]],TABELA_PRODUÇÃO[[COD]:[SERVIÇOS]],3,FALSE),"")</f>
        <v/>
      </c>
      <c r="I670" s="28" t="str">
        <f>IFERROR(VLOOKUP(ACOMPANHAMENTO_06[[#This Row],[COD.S]],TABELA_PRODUÇÃO[[COD]:[UND.]],4,FALSE),"")</f>
        <v/>
      </c>
      <c r="J670" s="141"/>
      <c r="K670" s="58"/>
      <c r="L670" s="9"/>
      <c r="M67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7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7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70" s="140">
        <f>ACOMPANHAMENTO_06[[#This Row],[QUANT]]</f>
        <v>0</v>
      </c>
    </row>
    <row r="671" spans="2:16" x14ac:dyDescent="0.25">
      <c r="B671" s="140" t="str">
        <f>IF(ACOMPANHAMENTO_06[[#This Row],[FUNCIONARIO]]="","",COUNTA($D$8:D671))</f>
        <v/>
      </c>
      <c r="C671" s="3"/>
      <c r="D671" s="28" t="str">
        <f>IFERROR(VLOOKUP(ACOMPANHAMENTO_06[[#This Row],[MAT]],FUNCIONARIOS[],3,FALSE),"")</f>
        <v/>
      </c>
      <c r="E671" s="28" t="str">
        <f>IFERROR(VLOOKUP(ACOMPANHAMENTO_06[[#This Row],[MAT]],FUNCIONARIOS[],4,FALSE),"")</f>
        <v/>
      </c>
      <c r="F671" s="8"/>
      <c r="G671" s="7"/>
      <c r="H671" s="28" t="str">
        <f>IFERROR(VLOOKUP(ACOMPANHAMENTO_06[[#This Row],[COD.S]],TABELA_PRODUÇÃO[[COD]:[SERVIÇOS]],3,FALSE),"")</f>
        <v/>
      </c>
      <c r="I671" s="28" t="str">
        <f>IFERROR(VLOOKUP(ACOMPANHAMENTO_06[[#This Row],[COD.S]],TABELA_PRODUÇÃO[[COD]:[UND.]],4,FALSE),"")</f>
        <v/>
      </c>
      <c r="J671" s="141"/>
      <c r="K671" s="58"/>
      <c r="L671" s="9"/>
      <c r="M67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7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7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71" s="140">
        <f>ACOMPANHAMENTO_06[[#This Row],[QUANT]]</f>
        <v>0</v>
      </c>
    </row>
    <row r="672" spans="2:16" x14ac:dyDescent="0.25">
      <c r="B672" s="140" t="str">
        <f>IF(ACOMPANHAMENTO_06[[#This Row],[FUNCIONARIO]]="","",COUNTA($D$8:D672))</f>
        <v/>
      </c>
      <c r="C672" s="3"/>
      <c r="D672" s="28" t="str">
        <f>IFERROR(VLOOKUP(ACOMPANHAMENTO_06[[#This Row],[MAT]],FUNCIONARIOS[],3,FALSE),"")</f>
        <v/>
      </c>
      <c r="E672" s="28" t="str">
        <f>IFERROR(VLOOKUP(ACOMPANHAMENTO_06[[#This Row],[MAT]],FUNCIONARIOS[],4,FALSE),"")</f>
        <v/>
      </c>
      <c r="F672" s="8"/>
      <c r="G672" s="7"/>
      <c r="H672" s="28" t="str">
        <f>IFERROR(VLOOKUP(ACOMPANHAMENTO_06[[#This Row],[COD.S]],TABELA_PRODUÇÃO[[COD]:[SERVIÇOS]],3,FALSE),"")</f>
        <v/>
      </c>
      <c r="I672" s="28" t="str">
        <f>IFERROR(VLOOKUP(ACOMPANHAMENTO_06[[#This Row],[COD.S]],TABELA_PRODUÇÃO[[COD]:[UND.]],4,FALSE),"")</f>
        <v/>
      </c>
      <c r="J672" s="141"/>
      <c r="K672" s="58"/>
      <c r="L672" s="9"/>
      <c r="M67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7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7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72" s="140">
        <f>ACOMPANHAMENTO_06[[#This Row],[QUANT]]</f>
        <v>0</v>
      </c>
    </row>
    <row r="673" spans="2:16" x14ac:dyDescent="0.25">
      <c r="B673" s="140" t="str">
        <f>IF(ACOMPANHAMENTO_06[[#This Row],[FUNCIONARIO]]="","",COUNTA($D$8:D673))</f>
        <v/>
      </c>
      <c r="C673" s="3"/>
      <c r="D673" s="28" t="str">
        <f>IFERROR(VLOOKUP(ACOMPANHAMENTO_06[[#This Row],[MAT]],FUNCIONARIOS[],3,FALSE),"")</f>
        <v/>
      </c>
      <c r="E673" s="28" t="str">
        <f>IFERROR(VLOOKUP(ACOMPANHAMENTO_06[[#This Row],[MAT]],FUNCIONARIOS[],4,FALSE),"")</f>
        <v/>
      </c>
      <c r="F673" s="8"/>
      <c r="G673" s="7"/>
      <c r="H673" s="28" t="str">
        <f>IFERROR(VLOOKUP(ACOMPANHAMENTO_06[[#This Row],[COD.S]],TABELA_PRODUÇÃO[[COD]:[SERVIÇOS]],3,FALSE),"")</f>
        <v/>
      </c>
      <c r="I673" s="28" t="str">
        <f>IFERROR(VLOOKUP(ACOMPANHAMENTO_06[[#This Row],[COD.S]],TABELA_PRODUÇÃO[[COD]:[UND.]],4,FALSE),"")</f>
        <v/>
      </c>
      <c r="J673" s="141"/>
      <c r="K673" s="58"/>
      <c r="L673" s="9"/>
      <c r="M67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7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7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73" s="140">
        <f>ACOMPANHAMENTO_06[[#This Row],[QUANT]]</f>
        <v>0</v>
      </c>
    </row>
    <row r="674" spans="2:16" x14ac:dyDescent="0.25">
      <c r="B674" s="140" t="str">
        <f>IF(ACOMPANHAMENTO_06[[#This Row],[FUNCIONARIO]]="","",COUNTA($D$8:D674))</f>
        <v/>
      </c>
      <c r="C674" s="3"/>
      <c r="D674" s="28" t="str">
        <f>IFERROR(VLOOKUP(ACOMPANHAMENTO_06[[#This Row],[MAT]],FUNCIONARIOS[],3,FALSE),"")</f>
        <v/>
      </c>
      <c r="E674" s="28" t="str">
        <f>IFERROR(VLOOKUP(ACOMPANHAMENTO_06[[#This Row],[MAT]],FUNCIONARIOS[],4,FALSE),"")</f>
        <v/>
      </c>
      <c r="F674" s="8"/>
      <c r="G674" s="7"/>
      <c r="H674" s="28" t="str">
        <f>IFERROR(VLOOKUP(ACOMPANHAMENTO_06[[#This Row],[COD.S]],TABELA_PRODUÇÃO[[COD]:[SERVIÇOS]],3,FALSE),"")</f>
        <v/>
      </c>
      <c r="I674" s="28" t="str">
        <f>IFERROR(VLOOKUP(ACOMPANHAMENTO_06[[#This Row],[COD.S]],TABELA_PRODUÇÃO[[COD]:[UND.]],4,FALSE),"")</f>
        <v/>
      </c>
      <c r="J674" s="141"/>
      <c r="K674" s="58"/>
      <c r="L674" s="9"/>
      <c r="M67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7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7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74" s="140">
        <f>ACOMPANHAMENTO_06[[#This Row],[QUANT]]</f>
        <v>0</v>
      </c>
    </row>
    <row r="675" spans="2:16" x14ac:dyDescent="0.25">
      <c r="B675" s="140" t="str">
        <f>IF(ACOMPANHAMENTO_06[[#This Row],[FUNCIONARIO]]="","",COUNTA($D$8:D675))</f>
        <v/>
      </c>
      <c r="C675" s="3"/>
      <c r="D675" s="28" t="str">
        <f>IFERROR(VLOOKUP(ACOMPANHAMENTO_06[[#This Row],[MAT]],FUNCIONARIOS[],3,FALSE),"")</f>
        <v/>
      </c>
      <c r="E675" s="28" t="str">
        <f>IFERROR(VLOOKUP(ACOMPANHAMENTO_06[[#This Row],[MAT]],FUNCIONARIOS[],4,FALSE),"")</f>
        <v/>
      </c>
      <c r="F675" s="8"/>
      <c r="G675" s="7"/>
      <c r="H675" s="28" t="str">
        <f>IFERROR(VLOOKUP(ACOMPANHAMENTO_06[[#This Row],[COD.S]],TABELA_PRODUÇÃO[[COD]:[SERVIÇOS]],3,FALSE),"")</f>
        <v/>
      </c>
      <c r="I675" s="28" t="str">
        <f>IFERROR(VLOOKUP(ACOMPANHAMENTO_06[[#This Row],[COD.S]],TABELA_PRODUÇÃO[[COD]:[UND.]],4,FALSE),"")</f>
        <v/>
      </c>
      <c r="J675" s="141"/>
      <c r="K675" s="58"/>
      <c r="L675" s="9"/>
      <c r="M67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7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7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75" s="140">
        <f>ACOMPANHAMENTO_06[[#This Row],[QUANT]]</f>
        <v>0</v>
      </c>
    </row>
    <row r="676" spans="2:16" x14ac:dyDescent="0.25">
      <c r="B676" s="140" t="str">
        <f>IF(ACOMPANHAMENTO_06[[#This Row],[FUNCIONARIO]]="","",COUNTA($D$8:D676))</f>
        <v/>
      </c>
      <c r="C676" s="3"/>
      <c r="D676" s="28" t="str">
        <f>IFERROR(VLOOKUP(ACOMPANHAMENTO_06[[#This Row],[MAT]],FUNCIONARIOS[],3,FALSE),"")</f>
        <v/>
      </c>
      <c r="E676" s="28" t="str">
        <f>IFERROR(VLOOKUP(ACOMPANHAMENTO_06[[#This Row],[MAT]],FUNCIONARIOS[],4,FALSE),"")</f>
        <v/>
      </c>
      <c r="F676" s="8"/>
      <c r="G676" s="7"/>
      <c r="H676" s="28" t="str">
        <f>IFERROR(VLOOKUP(ACOMPANHAMENTO_06[[#This Row],[COD.S]],TABELA_PRODUÇÃO[[COD]:[SERVIÇOS]],3,FALSE),"")</f>
        <v/>
      </c>
      <c r="I676" s="28" t="str">
        <f>IFERROR(VLOOKUP(ACOMPANHAMENTO_06[[#This Row],[COD.S]],TABELA_PRODUÇÃO[[COD]:[UND.]],4,FALSE),"")</f>
        <v/>
      </c>
      <c r="J676" s="141"/>
      <c r="K676" s="58"/>
      <c r="L676" s="9"/>
      <c r="M67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7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7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76" s="140">
        <f>ACOMPANHAMENTO_06[[#This Row],[QUANT]]</f>
        <v>0</v>
      </c>
    </row>
    <row r="677" spans="2:16" x14ac:dyDescent="0.25">
      <c r="B677" s="140" t="str">
        <f>IF(ACOMPANHAMENTO_06[[#This Row],[FUNCIONARIO]]="","",COUNTA($D$8:D677))</f>
        <v/>
      </c>
      <c r="C677" s="3"/>
      <c r="D677" s="28" t="str">
        <f>IFERROR(VLOOKUP(ACOMPANHAMENTO_06[[#This Row],[MAT]],FUNCIONARIOS[],3,FALSE),"")</f>
        <v/>
      </c>
      <c r="E677" s="28" t="str">
        <f>IFERROR(VLOOKUP(ACOMPANHAMENTO_06[[#This Row],[MAT]],FUNCIONARIOS[],4,FALSE),"")</f>
        <v/>
      </c>
      <c r="F677" s="8"/>
      <c r="G677" s="7"/>
      <c r="H677" s="28" t="str">
        <f>IFERROR(VLOOKUP(ACOMPANHAMENTO_06[[#This Row],[COD.S]],TABELA_PRODUÇÃO[[COD]:[SERVIÇOS]],3,FALSE),"")</f>
        <v/>
      </c>
      <c r="I677" s="28" t="str">
        <f>IFERROR(VLOOKUP(ACOMPANHAMENTO_06[[#This Row],[COD.S]],TABELA_PRODUÇÃO[[COD]:[UND.]],4,FALSE),"")</f>
        <v/>
      </c>
      <c r="J677" s="141"/>
      <c r="K677" s="58"/>
      <c r="L677" s="9"/>
      <c r="M67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7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7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77" s="140">
        <f>ACOMPANHAMENTO_06[[#This Row],[QUANT]]</f>
        <v>0</v>
      </c>
    </row>
    <row r="678" spans="2:16" x14ac:dyDescent="0.25">
      <c r="B678" s="140" t="str">
        <f>IF(ACOMPANHAMENTO_06[[#This Row],[FUNCIONARIO]]="","",COUNTA($D$8:D678))</f>
        <v/>
      </c>
      <c r="C678" s="3"/>
      <c r="D678" s="28" t="str">
        <f>IFERROR(VLOOKUP(ACOMPANHAMENTO_06[[#This Row],[MAT]],FUNCIONARIOS[],3,FALSE),"")</f>
        <v/>
      </c>
      <c r="E678" s="28" t="str">
        <f>IFERROR(VLOOKUP(ACOMPANHAMENTO_06[[#This Row],[MAT]],FUNCIONARIOS[],4,FALSE),"")</f>
        <v/>
      </c>
      <c r="F678" s="8"/>
      <c r="G678" s="7"/>
      <c r="H678" s="28" t="str">
        <f>IFERROR(VLOOKUP(ACOMPANHAMENTO_06[[#This Row],[COD.S]],TABELA_PRODUÇÃO[[COD]:[SERVIÇOS]],3,FALSE),"")</f>
        <v/>
      </c>
      <c r="I678" s="28" t="str">
        <f>IFERROR(VLOOKUP(ACOMPANHAMENTO_06[[#This Row],[COD.S]],TABELA_PRODUÇÃO[[COD]:[UND.]],4,FALSE),"")</f>
        <v/>
      </c>
      <c r="J678" s="141"/>
      <c r="K678" s="58"/>
      <c r="L678" s="9"/>
      <c r="M67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7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7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78" s="140">
        <f>ACOMPANHAMENTO_06[[#This Row],[QUANT]]</f>
        <v>0</v>
      </c>
    </row>
    <row r="679" spans="2:16" x14ac:dyDescent="0.25">
      <c r="B679" s="140" t="str">
        <f>IF(ACOMPANHAMENTO_06[[#This Row],[FUNCIONARIO]]="","",COUNTA($D$8:D679))</f>
        <v/>
      </c>
      <c r="C679" s="3"/>
      <c r="D679" s="28" t="str">
        <f>IFERROR(VLOOKUP(ACOMPANHAMENTO_06[[#This Row],[MAT]],FUNCIONARIOS[],3,FALSE),"")</f>
        <v/>
      </c>
      <c r="E679" s="28" t="str">
        <f>IFERROR(VLOOKUP(ACOMPANHAMENTO_06[[#This Row],[MAT]],FUNCIONARIOS[],4,FALSE),"")</f>
        <v/>
      </c>
      <c r="F679" s="8"/>
      <c r="G679" s="7"/>
      <c r="H679" s="28" t="str">
        <f>IFERROR(VLOOKUP(ACOMPANHAMENTO_06[[#This Row],[COD.S]],TABELA_PRODUÇÃO[[COD]:[SERVIÇOS]],3,FALSE),"")</f>
        <v/>
      </c>
      <c r="I679" s="28" t="str">
        <f>IFERROR(VLOOKUP(ACOMPANHAMENTO_06[[#This Row],[COD.S]],TABELA_PRODUÇÃO[[COD]:[UND.]],4,FALSE),"")</f>
        <v/>
      </c>
      <c r="J679" s="141"/>
      <c r="K679" s="58"/>
      <c r="L679" s="9"/>
      <c r="M67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7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7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79" s="140">
        <f>ACOMPANHAMENTO_06[[#This Row],[QUANT]]</f>
        <v>0</v>
      </c>
    </row>
    <row r="680" spans="2:16" x14ac:dyDescent="0.25">
      <c r="B680" s="140" t="str">
        <f>IF(ACOMPANHAMENTO_06[[#This Row],[FUNCIONARIO]]="","",COUNTA($D$8:D680))</f>
        <v/>
      </c>
      <c r="C680" s="3"/>
      <c r="D680" s="28" t="str">
        <f>IFERROR(VLOOKUP(ACOMPANHAMENTO_06[[#This Row],[MAT]],FUNCIONARIOS[],3,FALSE),"")</f>
        <v/>
      </c>
      <c r="E680" s="28" t="str">
        <f>IFERROR(VLOOKUP(ACOMPANHAMENTO_06[[#This Row],[MAT]],FUNCIONARIOS[],4,FALSE),"")</f>
        <v/>
      </c>
      <c r="F680" s="8"/>
      <c r="G680" s="7"/>
      <c r="H680" s="28" t="str">
        <f>IFERROR(VLOOKUP(ACOMPANHAMENTO_06[[#This Row],[COD.S]],TABELA_PRODUÇÃO[[COD]:[SERVIÇOS]],3,FALSE),"")</f>
        <v/>
      </c>
      <c r="I680" s="28" t="str">
        <f>IFERROR(VLOOKUP(ACOMPANHAMENTO_06[[#This Row],[COD.S]],TABELA_PRODUÇÃO[[COD]:[UND.]],4,FALSE),"")</f>
        <v/>
      </c>
      <c r="J680" s="141"/>
      <c r="K680" s="58"/>
      <c r="L680" s="9"/>
      <c r="M68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8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8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80" s="140">
        <f>ACOMPANHAMENTO_06[[#This Row],[QUANT]]</f>
        <v>0</v>
      </c>
    </row>
    <row r="681" spans="2:16" x14ac:dyDescent="0.25">
      <c r="B681" s="140" t="str">
        <f>IF(ACOMPANHAMENTO_06[[#This Row],[FUNCIONARIO]]="","",COUNTA($D$8:D681))</f>
        <v/>
      </c>
      <c r="C681" s="3"/>
      <c r="D681" s="28" t="str">
        <f>IFERROR(VLOOKUP(ACOMPANHAMENTO_06[[#This Row],[MAT]],FUNCIONARIOS[],3,FALSE),"")</f>
        <v/>
      </c>
      <c r="E681" s="28" t="str">
        <f>IFERROR(VLOOKUP(ACOMPANHAMENTO_06[[#This Row],[MAT]],FUNCIONARIOS[],4,FALSE),"")</f>
        <v/>
      </c>
      <c r="F681" s="8"/>
      <c r="G681" s="7"/>
      <c r="H681" s="28" t="str">
        <f>IFERROR(VLOOKUP(ACOMPANHAMENTO_06[[#This Row],[COD.S]],TABELA_PRODUÇÃO[[COD]:[SERVIÇOS]],3,FALSE),"")</f>
        <v/>
      </c>
      <c r="I681" s="28" t="str">
        <f>IFERROR(VLOOKUP(ACOMPANHAMENTO_06[[#This Row],[COD.S]],TABELA_PRODUÇÃO[[COD]:[UND.]],4,FALSE),"")</f>
        <v/>
      </c>
      <c r="J681" s="141"/>
      <c r="K681" s="58"/>
      <c r="L681" s="9"/>
      <c r="M68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8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8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81" s="140">
        <f>ACOMPANHAMENTO_06[[#This Row],[QUANT]]</f>
        <v>0</v>
      </c>
    </row>
    <row r="682" spans="2:16" x14ac:dyDescent="0.25">
      <c r="B682" s="140" t="str">
        <f>IF(ACOMPANHAMENTO_06[[#This Row],[FUNCIONARIO]]="","",COUNTA($D$8:D682))</f>
        <v/>
      </c>
      <c r="C682" s="3"/>
      <c r="D682" s="28" t="str">
        <f>IFERROR(VLOOKUP(ACOMPANHAMENTO_06[[#This Row],[MAT]],FUNCIONARIOS[],3,FALSE),"")</f>
        <v/>
      </c>
      <c r="E682" s="28" t="str">
        <f>IFERROR(VLOOKUP(ACOMPANHAMENTO_06[[#This Row],[MAT]],FUNCIONARIOS[],4,FALSE),"")</f>
        <v/>
      </c>
      <c r="F682" s="8"/>
      <c r="G682" s="7"/>
      <c r="H682" s="28" t="str">
        <f>IFERROR(VLOOKUP(ACOMPANHAMENTO_06[[#This Row],[COD.S]],TABELA_PRODUÇÃO[[COD]:[SERVIÇOS]],3,FALSE),"")</f>
        <v/>
      </c>
      <c r="I682" s="28" t="str">
        <f>IFERROR(VLOOKUP(ACOMPANHAMENTO_06[[#This Row],[COD.S]],TABELA_PRODUÇÃO[[COD]:[UND.]],4,FALSE),"")</f>
        <v/>
      </c>
      <c r="J682" s="141"/>
      <c r="K682" s="58"/>
      <c r="L682" s="9"/>
      <c r="M68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8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8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82" s="140">
        <f>ACOMPANHAMENTO_06[[#This Row],[QUANT]]</f>
        <v>0</v>
      </c>
    </row>
    <row r="683" spans="2:16" x14ac:dyDescent="0.25">
      <c r="B683" s="140" t="str">
        <f>IF(ACOMPANHAMENTO_06[[#This Row],[FUNCIONARIO]]="","",COUNTA($D$8:D683))</f>
        <v/>
      </c>
      <c r="C683" s="3"/>
      <c r="D683" s="28" t="str">
        <f>IFERROR(VLOOKUP(ACOMPANHAMENTO_06[[#This Row],[MAT]],FUNCIONARIOS[],3,FALSE),"")</f>
        <v/>
      </c>
      <c r="E683" s="28" t="str">
        <f>IFERROR(VLOOKUP(ACOMPANHAMENTO_06[[#This Row],[MAT]],FUNCIONARIOS[],4,FALSE),"")</f>
        <v/>
      </c>
      <c r="F683" s="8"/>
      <c r="G683" s="7"/>
      <c r="H683" s="28" t="str">
        <f>IFERROR(VLOOKUP(ACOMPANHAMENTO_06[[#This Row],[COD.S]],TABELA_PRODUÇÃO[[COD]:[SERVIÇOS]],3,FALSE),"")</f>
        <v/>
      </c>
      <c r="I683" s="28" t="str">
        <f>IFERROR(VLOOKUP(ACOMPANHAMENTO_06[[#This Row],[COD.S]],TABELA_PRODUÇÃO[[COD]:[UND.]],4,FALSE),"")</f>
        <v/>
      </c>
      <c r="J683" s="141"/>
      <c r="K683" s="58"/>
      <c r="L683" s="9"/>
      <c r="M68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8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8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83" s="140">
        <f>ACOMPANHAMENTO_06[[#This Row],[QUANT]]</f>
        <v>0</v>
      </c>
    </row>
    <row r="684" spans="2:16" x14ac:dyDescent="0.25">
      <c r="B684" s="140" t="str">
        <f>IF(ACOMPANHAMENTO_06[[#This Row],[FUNCIONARIO]]="","",COUNTA($D$8:D684))</f>
        <v/>
      </c>
      <c r="C684" s="3"/>
      <c r="D684" s="28" t="str">
        <f>IFERROR(VLOOKUP(ACOMPANHAMENTO_06[[#This Row],[MAT]],FUNCIONARIOS[],3,FALSE),"")</f>
        <v/>
      </c>
      <c r="E684" s="28" t="str">
        <f>IFERROR(VLOOKUP(ACOMPANHAMENTO_06[[#This Row],[MAT]],FUNCIONARIOS[],4,FALSE),"")</f>
        <v/>
      </c>
      <c r="F684" s="8"/>
      <c r="G684" s="7"/>
      <c r="H684" s="28" t="str">
        <f>IFERROR(VLOOKUP(ACOMPANHAMENTO_06[[#This Row],[COD.S]],TABELA_PRODUÇÃO[[COD]:[SERVIÇOS]],3,FALSE),"")</f>
        <v/>
      </c>
      <c r="I684" s="28" t="str">
        <f>IFERROR(VLOOKUP(ACOMPANHAMENTO_06[[#This Row],[COD.S]],TABELA_PRODUÇÃO[[COD]:[UND.]],4,FALSE),"")</f>
        <v/>
      </c>
      <c r="J684" s="141"/>
      <c r="K684" s="58"/>
      <c r="L684" s="9"/>
      <c r="M68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8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8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84" s="140">
        <f>ACOMPANHAMENTO_06[[#This Row],[QUANT]]</f>
        <v>0</v>
      </c>
    </row>
    <row r="685" spans="2:16" x14ac:dyDescent="0.25">
      <c r="B685" s="140" t="str">
        <f>IF(ACOMPANHAMENTO_06[[#This Row],[FUNCIONARIO]]="","",COUNTA($D$8:D685))</f>
        <v/>
      </c>
      <c r="C685" s="3"/>
      <c r="D685" s="28" t="str">
        <f>IFERROR(VLOOKUP(ACOMPANHAMENTO_06[[#This Row],[MAT]],FUNCIONARIOS[],3,FALSE),"")</f>
        <v/>
      </c>
      <c r="E685" s="28" t="str">
        <f>IFERROR(VLOOKUP(ACOMPANHAMENTO_06[[#This Row],[MAT]],FUNCIONARIOS[],4,FALSE),"")</f>
        <v/>
      </c>
      <c r="F685" s="8"/>
      <c r="G685" s="7"/>
      <c r="H685" s="28" t="str">
        <f>IFERROR(VLOOKUP(ACOMPANHAMENTO_06[[#This Row],[COD.S]],TABELA_PRODUÇÃO[[COD]:[SERVIÇOS]],3,FALSE),"")</f>
        <v/>
      </c>
      <c r="I685" s="28" t="str">
        <f>IFERROR(VLOOKUP(ACOMPANHAMENTO_06[[#This Row],[COD.S]],TABELA_PRODUÇÃO[[COD]:[UND.]],4,FALSE),"")</f>
        <v/>
      </c>
      <c r="J685" s="141"/>
      <c r="K685" s="58"/>
      <c r="L685" s="9"/>
      <c r="M68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8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8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85" s="140">
        <f>ACOMPANHAMENTO_06[[#This Row],[QUANT]]</f>
        <v>0</v>
      </c>
    </row>
    <row r="686" spans="2:16" x14ac:dyDescent="0.25">
      <c r="B686" s="140" t="str">
        <f>IF(ACOMPANHAMENTO_06[[#This Row],[FUNCIONARIO]]="","",COUNTA($D$8:D686))</f>
        <v/>
      </c>
      <c r="C686" s="3"/>
      <c r="D686" s="28" t="str">
        <f>IFERROR(VLOOKUP(ACOMPANHAMENTO_06[[#This Row],[MAT]],FUNCIONARIOS[],3,FALSE),"")</f>
        <v/>
      </c>
      <c r="E686" s="28" t="str">
        <f>IFERROR(VLOOKUP(ACOMPANHAMENTO_06[[#This Row],[MAT]],FUNCIONARIOS[],4,FALSE),"")</f>
        <v/>
      </c>
      <c r="F686" s="8"/>
      <c r="G686" s="7"/>
      <c r="H686" s="28" t="str">
        <f>IFERROR(VLOOKUP(ACOMPANHAMENTO_06[[#This Row],[COD.S]],TABELA_PRODUÇÃO[[COD]:[SERVIÇOS]],3,FALSE),"")</f>
        <v/>
      </c>
      <c r="I686" s="28" t="str">
        <f>IFERROR(VLOOKUP(ACOMPANHAMENTO_06[[#This Row],[COD.S]],TABELA_PRODUÇÃO[[COD]:[UND.]],4,FALSE),"")</f>
        <v/>
      </c>
      <c r="J686" s="141"/>
      <c r="K686" s="58"/>
      <c r="L686" s="9"/>
      <c r="M68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8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8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86" s="140">
        <f>ACOMPANHAMENTO_06[[#This Row],[QUANT]]</f>
        <v>0</v>
      </c>
    </row>
    <row r="687" spans="2:16" x14ac:dyDescent="0.25">
      <c r="B687" s="140" t="str">
        <f>IF(ACOMPANHAMENTO_06[[#This Row],[FUNCIONARIO]]="","",COUNTA($D$8:D687))</f>
        <v/>
      </c>
      <c r="C687" s="3"/>
      <c r="D687" s="28" t="str">
        <f>IFERROR(VLOOKUP(ACOMPANHAMENTO_06[[#This Row],[MAT]],FUNCIONARIOS[],3,FALSE),"")</f>
        <v/>
      </c>
      <c r="E687" s="28" t="str">
        <f>IFERROR(VLOOKUP(ACOMPANHAMENTO_06[[#This Row],[MAT]],FUNCIONARIOS[],4,FALSE),"")</f>
        <v/>
      </c>
      <c r="F687" s="8"/>
      <c r="G687" s="7"/>
      <c r="H687" s="28" t="str">
        <f>IFERROR(VLOOKUP(ACOMPANHAMENTO_06[[#This Row],[COD.S]],TABELA_PRODUÇÃO[[COD]:[SERVIÇOS]],3,FALSE),"")</f>
        <v/>
      </c>
      <c r="I687" s="28" t="str">
        <f>IFERROR(VLOOKUP(ACOMPANHAMENTO_06[[#This Row],[COD.S]],TABELA_PRODUÇÃO[[COD]:[UND.]],4,FALSE),"")</f>
        <v/>
      </c>
      <c r="J687" s="141"/>
      <c r="K687" s="58"/>
      <c r="L687" s="9"/>
      <c r="M68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8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8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87" s="140">
        <f>ACOMPANHAMENTO_06[[#This Row],[QUANT]]</f>
        <v>0</v>
      </c>
    </row>
    <row r="688" spans="2:16" x14ac:dyDescent="0.25">
      <c r="B688" s="140" t="str">
        <f>IF(ACOMPANHAMENTO_06[[#This Row],[FUNCIONARIO]]="","",COUNTA($D$8:D688))</f>
        <v/>
      </c>
      <c r="C688" s="3"/>
      <c r="D688" s="28" t="str">
        <f>IFERROR(VLOOKUP(ACOMPANHAMENTO_06[[#This Row],[MAT]],FUNCIONARIOS[],3,FALSE),"")</f>
        <v/>
      </c>
      <c r="E688" s="28" t="str">
        <f>IFERROR(VLOOKUP(ACOMPANHAMENTO_06[[#This Row],[MAT]],FUNCIONARIOS[],4,FALSE),"")</f>
        <v/>
      </c>
      <c r="F688" s="8"/>
      <c r="G688" s="7"/>
      <c r="H688" s="28" t="str">
        <f>IFERROR(VLOOKUP(ACOMPANHAMENTO_06[[#This Row],[COD.S]],TABELA_PRODUÇÃO[[COD]:[SERVIÇOS]],3,FALSE),"")</f>
        <v/>
      </c>
      <c r="I688" s="28" t="str">
        <f>IFERROR(VLOOKUP(ACOMPANHAMENTO_06[[#This Row],[COD.S]],TABELA_PRODUÇÃO[[COD]:[UND.]],4,FALSE),"")</f>
        <v/>
      </c>
      <c r="J688" s="141"/>
      <c r="K688" s="58"/>
      <c r="L688" s="9"/>
      <c r="M68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8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8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88" s="140">
        <f>ACOMPANHAMENTO_06[[#This Row],[QUANT]]</f>
        <v>0</v>
      </c>
    </row>
    <row r="689" spans="2:16" x14ac:dyDescent="0.25">
      <c r="B689" s="140" t="str">
        <f>IF(ACOMPANHAMENTO_06[[#This Row],[FUNCIONARIO]]="","",COUNTA($D$8:D689))</f>
        <v/>
      </c>
      <c r="C689" s="3"/>
      <c r="D689" s="28" t="str">
        <f>IFERROR(VLOOKUP(ACOMPANHAMENTO_06[[#This Row],[MAT]],FUNCIONARIOS[],3,FALSE),"")</f>
        <v/>
      </c>
      <c r="E689" s="28" t="str">
        <f>IFERROR(VLOOKUP(ACOMPANHAMENTO_06[[#This Row],[MAT]],FUNCIONARIOS[],4,FALSE),"")</f>
        <v/>
      </c>
      <c r="F689" s="8"/>
      <c r="G689" s="7"/>
      <c r="H689" s="28" t="str">
        <f>IFERROR(VLOOKUP(ACOMPANHAMENTO_06[[#This Row],[COD.S]],TABELA_PRODUÇÃO[[COD]:[SERVIÇOS]],3,FALSE),"")</f>
        <v/>
      </c>
      <c r="I689" s="28" t="str">
        <f>IFERROR(VLOOKUP(ACOMPANHAMENTO_06[[#This Row],[COD.S]],TABELA_PRODUÇÃO[[COD]:[UND.]],4,FALSE),"")</f>
        <v/>
      </c>
      <c r="J689" s="141"/>
      <c r="K689" s="58"/>
      <c r="L689" s="9"/>
      <c r="M68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8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8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89" s="140">
        <f>ACOMPANHAMENTO_06[[#This Row],[QUANT]]</f>
        <v>0</v>
      </c>
    </row>
    <row r="690" spans="2:16" x14ac:dyDescent="0.25">
      <c r="B690" s="140" t="str">
        <f>IF(ACOMPANHAMENTO_06[[#This Row],[FUNCIONARIO]]="","",COUNTA($D$8:D690))</f>
        <v/>
      </c>
      <c r="C690" s="3"/>
      <c r="D690" s="28" t="str">
        <f>IFERROR(VLOOKUP(ACOMPANHAMENTO_06[[#This Row],[MAT]],FUNCIONARIOS[],3,FALSE),"")</f>
        <v/>
      </c>
      <c r="E690" s="28" t="str">
        <f>IFERROR(VLOOKUP(ACOMPANHAMENTO_06[[#This Row],[MAT]],FUNCIONARIOS[],4,FALSE),"")</f>
        <v/>
      </c>
      <c r="F690" s="8"/>
      <c r="G690" s="7"/>
      <c r="H690" s="28" t="str">
        <f>IFERROR(VLOOKUP(ACOMPANHAMENTO_06[[#This Row],[COD.S]],TABELA_PRODUÇÃO[[COD]:[SERVIÇOS]],3,FALSE),"")</f>
        <v/>
      </c>
      <c r="I690" s="28" t="str">
        <f>IFERROR(VLOOKUP(ACOMPANHAMENTO_06[[#This Row],[COD.S]],TABELA_PRODUÇÃO[[COD]:[UND.]],4,FALSE),"")</f>
        <v/>
      </c>
      <c r="J690" s="141"/>
      <c r="K690" s="58"/>
      <c r="L690" s="9"/>
      <c r="M69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9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9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90" s="140">
        <f>ACOMPANHAMENTO_06[[#This Row],[QUANT]]</f>
        <v>0</v>
      </c>
    </row>
    <row r="691" spans="2:16" x14ac:dyDescent="0.25">
      <c r="B691" s="140" t="str">
        <f>IF(ACOMPANHAMENTO_06[[#This Row],[FUNCIONARIO]]="","",COUNTA($D$8:D691))</f>
        <v/>
      </c>
      <c r="C691" s="3"/>
      <c r="D691" s="28" t="str">
        <f>IFERROR(VLOOKUP(ACOMPANHAMENTO_06[[#This Row],[MAT]],FUNCIONARIOS[],3,FALSE),"")</f>
        <v/>
      </c>
      <c r="E691" s="28" t="str">
        <f>IFERROR(VLOOKUP(ACOMPANHAMENTO_06[[#This Row],[MAT]],FUNCIONARIOS[],4,FALSE),"")</f>
        <v/>
      </c>
      <c r="F691" s="8"/>
      <c r="G691" s="7"/>
      <c r="H691" s="28" t="str">
        <f>IFERROR(VLOOKUP(ACOMPANHAMENTO_06[[#This Row],[COD.S]],TABELA_PRODUÇÃO[[COD]:[SERVIÇOS]],3,FALSE),"")</f>
        <v/>
      </c>
      <c r="I691" s="28" t="str">
        <f>IFERROR(VLOOKUP(ACOMPANHAMENTO_06[[#This Row],[COD.S]],TABELA_PRODUÇÃO[[COD]:[UND.]],4,FALSE),"")</f>
        <v/>
      </c>
      <c r="J691" s="141"/>
      <c r="K691" s="58"/>
      <c r="L691" s="9"/>
      <c r="M69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9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9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91" s="140">
        <f>ACOMPANHAMENTO_06[[#This Row],[QUANT]]</f>
        <v>0</v>
      </c>
    </row>
    <row r="692" spans="2:16" x14ac:dyDescent="0.25">
      <c r="B692" s="140" t="str">
        <f>IF(ACOMPANHAMENTO_06[[#This Row],[FUNCIONARIO]]="","",COUNTA($D$8:D692))</f>
        <v/>
      </c>
      <c r="C692" s="3"/>
      <c r="D692" s="28" t="str">
        <f>IFERROR(VLOOKUP(ACOMPANHAMENTO_06[[#This Row],[MAT]],FUNCIONARIOS[],3,FALSE),"")</f>
        <v/>
      </c>
      <c r="E692" s="28" t="str">
        <f>IFERROR(VLOOKUP(ACOMPANHAMENTO_06[[#This Row],[MAT]],FUNCIONARIOS[],4,FALSE),"")</f>
        <v/>
      </c>
      <c r="F692" s="8"/>
      <c r="G692" s="7"/>
      <c r="H692" s="28" t="str">
        <f>IFERROR(VLOOKUP(ACOMPANHAMENTO_06[[#This Row],[COD.S]],TABELA_PRODUÇÃO[[COD]:[SERVIÇOS]],3,FALSE),"")</f>
        <v/>
      </c>
      <c r="I692" s="28" t="str">
        <f>IFERROR(VLOOKUP(ACOMPANHAMENTO_06[[#This Row],[COD.S]],TABELA_PRODUÇÃO[[COD]:[UND.]],4,FALSE),"")</f>
        <v/>
      </c>
      <c r="J692" s="141"/>
      <c r="K692" s="58"/>
      <c r="L692" s="9"/>
      <c r="M69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9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9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92" s="140">
        <f>ACOMPANHAMENTO_06[[#This Row],[QUANT]]</f>
        <v>0</v>
      </c>
    </row>
    <row r="693" spans="2:16" x14ac:dyDescent="0.25">
      <c r="B693" s="140" t="str">
        <f>IF(ACOMPANHAMENTO_06[[#This Row],[FUNCIONARIO]]="","",COUNTA($D$8:D693))</f>
        <v/>
      </c>
      <c r="C693" s="3"/>
      <c r="D693" s="28" t="str">
        <f>IFERROR(VLOOKUP(ACOMPANHAMENTO_06[[#This Row],[MAT]],FUNCIONARIOS[],3,FALSE),"")</f>
        <v/>
      </c>
      <c r="E693" s="28" t="str">
        <f>IFERROR(VLOOKUP(ACOMPANHAMENTO_06[[#This Row],[MAT]],FUNCIONARIOS[],4,FALSE),"")</f>
        <v/>
      </c>
      <c r="F693" s="8"/>
      <c r="G693" s="7"/>
      <c r="H693" s="28" t="str">
        <f>IFERROR(VLOOKUP(ACOMPANHAMENTO_06[[#This Row],[COD.S]],TABELA_PRODUÇÃO[[COD]:[SERVIÇOS]],3,FALSE),"")</f>
        <v/>
      </c>
      <c r="I693" s="28" t="str">
        <f>IFERROR(VLOOKUP(ACOMPANHAMENTO_06[[#This Row],[COD.S]],TABELA_PRODUÇÃO[[COD]:[UND.]],4,FALSE),"")</f>
        <v/>
      </c>
      <c r="J693" s="141"/>
      <c r="K693" s="58"/>
      <c r="L693" s="9"/>
      <c r="M69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9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9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93" s="140">
        <f>ACOMPANHAMENTO_06[[#This Row],[QUANT]]</f>
        <v>0</v>
      </c>
    </row>
    <row r="694" spans="2:16" x14ac:dyDescent="0.25">
      <c r="B694" s="140" t="str">
        <f>IF(ACOMPANHAMENTO_06[[#This Row],[FUNCIONARIO]]="","",COUNTA($D$8:D694))</f>
        <v/>
      </c>
      <c r="C694" s="3"/>
      <c r="D694" s="28" t="str">
        <f>IFERROR(VLOOKUP(ACOMPANHAMENTO_06[[#This Row],[MAT]],FUNCIONARIOS[],3,FALSE),"")</f>
        <v/>
      </c>
      <c r="E694" s="28" t="str">
        <f>IFERROR(VLOOKUP(ACOMPANHAMENTO_06[[#This Row],[MAT]],FUNCIONARIOS[],4,FALSE),"")</f>
        <v/>
      </c>
      <c r="F694" s="8"/>
      <c r="G694" s="7"/>
      <c r="H694" s="28" t="str">
        <f>IFERROR(VLOOKUP(ACOMPANHAMENTO_06[[#This Row],[COD.S]],TABELA_PRODUÇÃO[[COD]:[SERVIÇOS]],3,FALSE),"")</f>
        <v/>
      </c>
      <c r="I694" s="28" t="str">
        <f>IFERROR(VLOOKUP(ACOMPANHAMENTO_06[[#This Row],[COD.S]],TABELA_PRODUÇÃO[[COD]:[UND.]],4,FALSE),"")</f>
        <v/>
      </c>
      <c r="J694" s="141"/>
      <c r="K694" s="58"/>
      <c r="L694" s="9"/>
      <c r="M69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9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9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94" s="140">
        <f>ACOMPANHAMENTO_06[[#This Row],[QUANT]]</f>
        <v>0</v>
      </c>
    </row>
    <row r="695" spans="2:16" x14ac:dyDescent="0.25">
      <c r="B695" s="140" t="str">
        <f>IF(ACOMPANHAMENTO_06[[#This Row],[FUNCIONARIO]]="","",COUNTA($D$8:D695))</f>
        <v/>
      </c>
      <c r="C695" s="3"/>
      <c r="D695" s="28" t="str">
        <f>IFERROR(VLOOKUP(ACOMPANHAMENTO_06[[#This Row],[MAT]],FUNCIONARIOS[],3,FALSE),"")</f>
        <v/>
      </c>
      <c r="E695" s="28" t="str">
        <f>IFERROR(VLOOKUP(ACOMPANHAMENTO_06[[#This Row],[MAT]],FUNCIONARIOS[],4,FALSE),"")</f>
        <v/>
      </c>
      <c r="F695" s="8"/>
      <c r="G695" s="7"/>
      <c r="H695" s="28" t="str">
        <f>IFERROR(VLOOKUP(ACOMPANHAMENTO_06[[#This Row],[COD.S]],TABELA_PRODUÇÃO[[COD]:[SERVIÇOS]],3,FALSE),"")</f>
        <v/>
      </c>
      <c r="I695" s="28" t="str">
        <f>IFERROR(VLOOKUP(ACOMPANHAMENTO_06[[#This Row],[COD.S]],TABELA_PRODUÇÃO[[COD]:[UND.]],4,FALSE),"")</f>
        <v/>
      </c>
      <c r="J695" s="141"/>
      <c r="K695" s="58"/>
      <c r="L695" s="9"/>
      <c r="M69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9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9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95" s="140">
        <f>ACOMPANHAMENTO_06[[#This Row],[QUANT]]</f>
        <v>0</v>
      </c>
    </row>
    <row r="696" spans="2:16" x14ac:dyDescent="0.25">
      <c r="B696" s="140" t="str">
        <f>IF(ACOMPANHAMENTO_06[[#This Row],[FUNCIONARIO]]="","",COUNTA($D$8:D696))</f>
        <v/>
      </c>
      <c r="C696" s="3"/>
      <c r="D696" s="28" t="str">
        <f>IFERROR(VLOOKUP(ACOMPANHAMENTO_06[[#This Row],[MAT]],FUNCIONARIOS[],3,FALSE),"")</f>
        <v/>
      </c>
      <c r="E696" s="28" t="str">
        <f>IFERROR(VLOOKUP(ACOMPANHAMENTO_06[[#This Row],[MAT]],FUNCIONARIOS[],4,FALSE),"")</f>
        <v/>
      </c>
      <c r="F696" s="8"/>
      <c r="G696" s="7"/>
      <c r="H696" s="28" t="str">
        <f>IFERROR(VLOOKUP(ACOMPANHAMENTO_06[[#This Row],[COD.S]],TABELA_PRODUÇÃO[[COD]:[SERVIÇOS]],3,FALSE),"")</f>
        <v/>
      </c>
      <c r="I696" s="28" t="str">
        <f>IFERROR(VLOOKUP(ACOMPANHAMENTO_06[[#This Row],[COD.S]],TABELA_PRODUÇÃO[[COD]:[UND.]],4,FALSE),"")</f>
        <v/>
      </c>
      <c r="J696" s="141"/>
      <c r="K696" s="58"/>
      <c r="L696" s="9"/>
      <c r="M69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9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9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96" s="140">
        <f>ACOMPANHAMENTO_06[[#This Row],[QUANT]]</f>
        <v>0</v>
      </c>
    </row>
    <row r="697" spans="2:16" x14ac:dyDescent="0.25">
      <c r="B697" s="140" t="str">
        <f>IF(ACOMPANHAMENTO_06[[#This Row],[FUNCIONARIO]]="","",COUNTA($D$8:D697))</f>
        <v/>
      </c>
      <c r="C697" s="3"/>
      <c r="D697" s="28" t="str">
        <f>IFERROR(VLOOKUP(ACOMPANHAMENTO_06[[#This Row],[MAT]],FUNCIONARIOS[],3,FALSE),"")</f>
        <v/>
      </c>
      <c r="E697" s="28" t="str">
        <f>IFERROR(VLOOKUP(ACOMPANHAMENTO_06[[#This Row],[MAT]],FUNCIONARIOS[],4,FALSE),"")</f>
        <v/>
      </c>
      <c r="F697" s="8"/>
      <c r="G697" s="7"/>
      <c r="H697" s="28" t="str">
        <f>IFERROR(VLOOKUP(ACOMPANHAMENTO_06[[#This Row],[COD.S]],TABELA_PRODUÇÃO[[COD]:[SERVIÇOS]],3,FALSE),"")</f>
        <v/>
      </c>
      <c r="I697" s="28" t="str">
        <f>IFERROR(VLOOKUP(ACOMPANHAMENTO_06[[#This Row],[COD.S]],TABELA_PRODUÇÃO[[COD]:[UND.]],4,FALSE),"")</f>
        <v/>
      </c>
      <c r="J697" s="141"/>
      <c r="K697" s="58"/>
      <c r="L697" s="9"/>
      <c r="M69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9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9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97" s="140">
        <f>ACOMPANHAMENTO_06[[#This Row],[QUANT]]</f>
        <v>0</v>
      </c>
    </row>
    <row r="698" spans="2:16" x14ac:dyDescent="0.25">
      <c r="B698" s="140" t="str">
        <f>IF(ACOMPANHAMENTO_06[[#This Row],[FUNCIONARIO]]="","",COUNTA($D$8:D698))</f>
        <v/>
      </c>
      <c r="C698" s="3"/>
      <c r="D698" s="28" t="str">
        <f>IFERROR(VLOOKUP(ACOMPANHAMENTO_06[[#This Row],[MAT]],FUNCIONARIOS[],3,FALSE),"")</f>
        <v/>
      </c>
      <c r="E698" s="28" t="str">
        <f>IFERROR(VLOOKUP(ACOMPANHAMENTO_06[[#This Row],[MAT]],FUNCIONARIOS[],4,FALSE),"")</f>
        <v/>
      </c>
      <c r="F698" s="8"/>
      <c r="G698" s="7"/>
      <c r="H698" s="28" t="str">
        <f>IFERROR(VLOOKUP(ACOMPANHAMENTO_06[[#This Row],[COD.S]],TABELA_PRODUÇÃO[[COD]:[SERVIÇOS]],3,FALSE),"")</f>
        <v/>
      </c>
      <c r="I698" s="28" t="str">
        <f>IFERROR(VLOOKUP(ACOMPANHAMENTO_06[[#This Row],[COD.S]],TABELA_PRODUÇÃO[[COD]:[UND.]],4,FALSE),"")</f>
        <v/>
      </c>
      <c r="J698" s="141"/>
      <c r="K698" s="58"/>
      <c r="L698" s="9"/>
      <c r="M69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9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9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98" s="140">
        <f>ACOMPANHAMENTO_06[[#This Row],[QUANT]]</f>
        <v>0</v>
      </c>
    </row>
    <row r="699" spans="2:16" x14ac:dyDescent="0.25">
      <c r="B699" s="140" t="str">
        <f>IF(ACOMPANHAMENTO_06[[#This Row],[FUNCIONARIO]]="","",COUNTA($D$8:D699))</f>
        <v/>
      </c>
      <c r="C699" s="3"/>
      <c r="D699" s="28" t="str">
        <f>IFERROR(VLOOKUP(ACOMPANHAMENTO_06[[#This Row],[MAT]],FUNCIONARIOS[],3,FALSE),"")</f>
        <v/>
      </c>
      <c r="E699" s="28" t="str">
        <f>IFERROR(VLOOKUP(ACOMPANHAMENTO_06[[#This Row],[MAT]],FUNCIONARIOS[],4,FALSE),"")</f>
        <v/>
      </c>
      <c r="F699" s="8"/>
      <c r="G699" s="7"/>
      <c r="H699" s="28" t="str">
        <f>IFERROR(VLOOKUP(ACOMPANHAMENTO_06[[#This Row],[COD.S]],TABELA_PRODUÇÃO[[COD]:[SERVIÇOS]],3,FALSE),"")</f>
        <v/>
      </c>
      <c r="I699" s="28" t="str">
        <f>IFERROR(VLOOKUP(ACOMPANHAMENTO_06[[#This Row],[COD.S]],TABELA_PRODUÇÃO[[COD]:[UND.]],4,FALSE),"")</f>
        <v/>
      </c>
      <c r="J699" s="141"/>
      <c r="K699" s="58"/>
      <c r="L699" s="9"/>
      <c r="M69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69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69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699" s="140">
        <f>ACOMPANHAMENTO_06[[#This Row],[QUANT]]</f>
        <v>0</v>
      </c>
    </row>
    <row r="700" spans="2:16" x14ac:dyDescent="0.25">
      <c r="B700" s="140" t="str">
        <f>IF(ACOMPANHAMENTO_06[[#This Row],[FUNCIONARIO]]="","",COUNTA($D$8:D700))</f>
        <v/>
      </c>
      <c r="C700" s="3"/>
      <c r="D700" s="28" t="str">
        <f>IFERROR(VLOOKUP(ACOMPANHAMENTO_06[[#This Row],[MAT]],FUNCIONARIOS[],3,FALSE),"")</f>
        <v/>
      </c>
      <c r="E700" s="28" t="str">
        <f>IFERROR(VLOOKUP(ACOMPANHAMENTO_06[[#This Row],[MAT]],FUNCIONARIOS[],4,FALSE),"")</f>
        <v/>
      </c>
      <c r="F700" s="8"/>
      <c r="G700" s="7"/>
      <c r="H700" s="28" t="str">
        <f>IFERROR(VLOOKUP(ACOMPANHAMENTO_06[[#This Row],[COD.S]],TABELA_PRODUÇÃO[[COD]:[SERVIÇOS]],3,FALSE),"")</f>
        <v/>
      </c>
      <c r="I700" s="28" t="str">
        <f>IFERROR(VLOOKUP(ACOMPANHAMENTO_06[[#This Row],[COD.S]],TABELA_PRODUÇÃO[[COD]:[UND.]],4,FALSE),"")</f>
        <v/>
      </c>
      <c r="J700" s="141"/>
      <c r="K700" s="58"/>
      <c r="L700" s="9"/>
      <c r="M70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0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0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00" s="140">
        <f>ACOMPANHAMENTO_06[[#This Row],[QUANT]]</f>
        <v>0</v>
      </c>
    </row>
    <row r="701" spans="2:16" x14ac:dyDescent="0.25">
      <c r="B701" s="140" t="str">
        <f>IF(ACOMPANHAMENTO_06[[#This Row],[FUNCIONARIO]]="","",COUNTA($D$8:D701))</f>
        <v/>
      </c>
      <c r="C701" s="3"/>
      <c r="D701" s="28" t="str">
        <f>IFERROR(VLOOKUP(ACOMPANHAMENTO_06[[#This Row],[MAT]],FUNCIONARIOS[],3,FALSE),"")</f>
        <v/>
      </c>
      <c r="E701" s="28" t="str">
        <f>IFERROR(VLOOKUP(ACOMPANHAMENTO_06[[#This Row],[MAT]],FUNCIONARIOS[],4,FALSE),"")</f>
        <v/>
      </c>
      <c r="F701" s="8"/>
      <c r="G701" s="7"/>
      <c r="H701" s="28" t="str">
        <f>IFERROR(VLOOKUP(ACOMPANHAMENTO_06[[#This Row],[COD.S]],TABELA_PRODUÇÃO[[COD]:[SERVIÇOS]],3,FALSE),"")</f>
        <v/>
      </c>
      <c r="I701" s="28" t="str">
        <f>IFERROR(VLOOKUP(ACOMPANHAMENTO_06[[#This Row],[COD.S]],TABELA_PRODUÇÃO[[COD]:[UND.]],4,FALSE),"")</f>
        <v/>
      </c>
      <c r="J701" s="141"/>
      <c r="K701" s="58"/>
      <c r="L701" s="9"/>
      <c r="M70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0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0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01" s="140">
        <f>ACOMPANHAMENTO_06[[#This Row],[QUANT]]</f>
        <v>0</v>
      </c>
    </row>
    <row r="702" spans="2:16" x14ac:dyDescent="0.25">
      <c r="B702" s="140" t="str">
        <f>IF(ACOMPANHAMENTO_06[[#This Row],[FUNCIONARIO]]="","",COUNTA($D$8:D702))</f>
        <v/>
      </c>
      <c r="C702" s="3"/>
      <c r="D702" s="28" t="str">
        <f>IFERROR(VLOOKUP(ACOMPANHAMENTO_06[[#This Row],[MAT]],FUNCIONARIOS[],3,FALSE),"")</f>
        <v/>
      </c>
      <c r="E702" s="28" t="str">
        <f>IFERROR(VLOOKUP(ACOMPANHAMENTO_06[[#This Row],[MAT]],FUNCIONARIOS[],4,FALSE),"")</f>
        <v/>
      </c>
      <c r="F702" s="8"/>
      <c r="G702" s="7"/>
      <c r="H702" s="28" t="str">
        <f>IFERROR(VLOOKUP(ACOMPANHAMENTO_06[[#This Row],[COD.S]],TABELA_PRODUÇÃO[[COD]:[SERVIÇOS]],3,FALSE),"")</f>
        <v/>
      </c>
      <c r="I702" s="28" t="str">
        <f>IFERROR(VLOOKUP(ACOMPANHAMENTO_06[[#This Row],[COD.S]],TABELA_PRODUÇÃO[[COD]:[UND.]],4,FALSE),"")</f>
        <v/>
      </c>
      <c r="J702" s="141"/>
      <c r="K702" s="58"/>
      <c r="L702" s="9"/>
      <c r="M70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0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0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02" s="140">
        <f>ACOMPANHAMENTO_06[[#This Row],[QUANT]]</f>
        <v>0</v>
      </c>
    </row>
    <row r="703" spans="2:16" x14ac:dyDescent="0.25">
      <c r="B703" s="140" t="str">
        <f>IF(ACOMPANHAMENTO_06[[#This Row],[FUNCIONARIO]]="","",COUNTA($D$8:D703))</f>
        <v/>
      </c>
      <c r="C703" s="3"/>
      <c r="D703" s="28" t="str">
        <f>IFERROR(VLOOKUP(ACOMPANHAMENTO_06[[#This Row],[MAT]],FUNCIONARIOS[],3,FALSE),"")</f>
        <v/>
      </c>
      <c r="E703" s="28" t="str">
        <f>IFERROR(VLOOKUP(ACOMPANHAMENTO_06[[#This Row],[MAT]],FUNCIONARIOS[],4,FALSE),"")</f>
        <v/>
      </c>
      <c r="F703" s="8"/>
      <c r="G703" s="7"/>
      <c r="H703" s="28" t="str">
        <f>IFERROR(VLOOKUP(ACOMPANHAMENTO_06[[#This Row],[COD.S]],TABELA_PRODUÇÃO[[COD]:[SERVIÇOS]],3,FALSE),"")</f>
        <v/>
      </c>
      <c r="I703" s="28" t="str">
        <f>IFERROR(VLOOKUP(ACOMPANHAMENTO_06[[#This Row],[COD.S]],TABELA_PRODUÇÃO[[COD]:[UND.]],4,FALSE),"")</f>
        <v/>
      </c>
      <c r="J703" s="141"/>
      <c r="K703" s="58"/>
      <c r="L703" s="9"/>
      <c r="M70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0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0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03" s="140">
        <f>ACOMPANHAMENTO_06[[#This Row],[QUANT]]</f>
        <v>0</v>
      </c>
    </row>
    <row r="704" spans="2:16" x14ac:dyDescent="0.25">
      <c r="B704" s="140" t="str">
        <f>IF(ACOMPANHAMENTO_06[[#This Row],[FUNCIONARIO]]="","",COUNTA($D$8:D704))</f>
        <v/>
      </c>
      <c r="C704" s="3"/>
      <c r="D704" s="28" t="str">
        <f>IFERROR(VLOOKUP(ACOMPANHAMENTO_06[[#This Row],[MAT]],FUNCIONARIOS[],3,FALSE),"")</f>
        <v/>
      </c>
      <c r="E704" s="28" t="str">
        <f>IFERROR(VLOOKUP(ACOMPANHAMENTO_06[[#This Row],[MAT]],FUNCIONARIOS[],4,FALSE),"")</f>
        <v/>
      </c>
      <c r="F704" s="8"/>
      <c r="G704" s="7"/>
      <c r="H704" s="28" t="str">
        <f>IFERROR(VLOOKUP(ACOMPANHAMENTO_06[[#This Row],[COD.S]],TABELA_PRODUÇÃO[[COD]:[SERVIÇOS]],3,FALSE),"")</f>
        <v/>
      </c>
      <c r="I704" s="28" t="str">
        <f>IFERROR(VLOOKUP(ACOMPANHAMENTO_06[[#This Row],[COD.S]],TABELA_PRODUÇÃO[[COD]:[UND.]],4,FALSE),"")</f>
        <v/>
      </c>
      <c r="J704" s="141"/>
      <c r="K704" s="58"/>
      <c r="L704" s="9"/>
      <c r="M70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0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0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04" s="140">
        <f>ACOMPANHAMENTO_06[[#This Row],[QUANT]]</f>
        <v>0</v>
      </c>
    </row>
    <row r="705" spans="2:16" x14ac:dyDescent="0.25">
      <c r="B705" s="140" t="str">
        <f>IF(ACOMPANHAMENTO_06[[#This Row],[FUNCIONARIO]]="","",COUNTA($D$8:D705))</f>
        <v/>
      </c>
      <c r="C705" s="3"/>
      <c r="D705" s="28" t="str">
        <f>IFERROR(VLOOKUP(ACOMPANHAMENTO_06[[#This Row],[MAT]],FUNCIONARIOS[],3,FALSE),"")</f>
        <v/>
      </c>
      <c r="E705" s="28" t="str">
        <f>IFERROR(VLOOKUP(ACOMPANHAMENTO_06[[#This Row],[MAT]],FUNCIONARIOS[],4,FALSE),"")</f>
        <v/>
      </c>
      <c r="F705" s="8"/>
      <c r="G705" s="7"/>
      <c r="H705" s="28" t="str">
        <f>IFERROR(VLOOKUP(ACOMPANHAMENTO_06[[#This Row],[COD.S]],TABELA_PRODUÇÃO[[COD]:[SERVIÇOS]],3,FALSE),"")</f>
        <v/>
      </c>
      <c r="I705" s="28" t="str">
        <f>IFERROR(VLOOKUP(ACOMPANHAMENTO_06[[#This Row],[COD.S]],TABELA_PRODUÇÃO[[COD]:[UND.]],4,FALSE),"")</f>
        <v/>
      </c>
      <c r="J705" s="141"/>
      <c r="K705" s="58"/>
      <c r="L705" s="9"/>
      <c r="M70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0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0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05" s="140">
        <f>ACOMPANHAMENTO_06[[#This Row],[QUANT]]</f>
        <v>0</v>
      </c>
    </row>
    <row r="706" spans="2:16" x14ac:dyDescent="0.25">
      <c r="B706" s="140" t="str">
        <f>IF(ACOMPANHAMENTO_06[[#This Row],[FUNCIONARIO]]="","",COUNTA($D$8:D706))</f>
        <v/>
      </c>
      <c r="C706" s="3"/>
      <c r="D706" s="28" t="str">
        <f>IFERROR(VLOOKUP(ACOMPANHAMENTO_06[[#This Row],[MAT]],FUNCIONARIOS[],3,FALSE),"")</f>
        <v/>
      </c>
      <c r="E706" s="28" t="str">
        <f>IFERROR(VLOOKUP(ACOMPANHAMENTO_06[[#This Row],[MAT]],FUNCIONARIOS[],4,FALSE),"")</f>
        <v/>
      </c>
      <c r="F706" s="8"/>
      <c r="G706" s="7"/>
      <c r="H706" s="28" t="str">
        <f>IFERROR(VLOOKUP(ACOMPANHAMENTO_06[[#This Row],[COD.S]],TABELA_PRODUÇÃO[[COD]:[SERVIÇOS]],3,FALSE),"")</f>
        <v/>
      </c>
      <c r="I706" s="28" t="str">
        <f>IFERROR(VLOOKUP(ACOMPANHAMENTO_06[[#This Row],[COD.S]],TABELA_PRODUÇÃO[[COD]:[UND.]],4,FALSE),"")</f>
        <v/>
      </c>
      <c r="J706" s="141"/>
      <c r="K706" s="58"/>
      <c r="L706" s="9"/>
      <c r="M70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0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0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06" s="140">
        <f>ACOMPANHAMENTO_06[[#This Row],[QUANT]]</f>
        <v>0</v>
      </c>
    </row>
    <row r="707" spans="2:16" x14ac:dyDescent="0.25">
      <c r="B707" s="140" t="str">
        <f>IF(ACOMPANHAMENTO_06[[#This Row],[FUNCIONARIO]]="","",COUNTA($D$8:D707))</f>
        <v/>
      </c>
      <c r="C707" s="3"/>
      <c r="D707" s="28" t="str">
        <f>IFERROR(VLOOKUP(ACOMPANHAMENTO_06[[#This Row],[MAT]],FUNCIONARIOS[],3,FALSE),"")</f>
        <v/>
      </c>
      <c r="E707" s="28" t="str">
        <f>IFERROR(VLOOKUP(ACOMPANHAMENTO_06[[#This Row],[MAT]],FUNCIONARIOS[],4,FALSE),"")</f>
        <v/>
      </c>
      <c r="F707" s="8"/>
      <c r="G707" s="7"/>
      <c r="H707" s="28" t="str">
        <f>IFERROR(VLOOKUP(ACOMPANHAMENTO_06[[#This Row],[COD.S]],TABELA_PRODUÇÃO[[COD]:[SERVIÇOS]],3,FALSE),"")</f>
        <v/>
      </c>
      <c r="I707" s="28" t="str">
        <f>IFERROR(VLOOKUP(ACOMPANHAMENTO_06[[#This Row],[COD.S]],TABELA_PRODUÇÃO[[COD]:[UND.]],4,FALSE),"")</f>
        <v/>
      </c>
      <c r="J707" s="141"/>
      <c r="K707" s="58"/>
      <c r="L707" s="9"/>
      <c r="M70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0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0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07" s="140">
        <f>ACOMPANHAMENTO_06[[#This Row],[QUANT]]</f>
        <v>0</v>
      </c>
    </row>
    <row r="708" spans="2:16" x14ac:dyDescent="0.25">
      <c r="B708" s="140" t="str">
        <f>IF(ACOMPANHAMENTO_06[[#This Row],[FUNCIONARIO]]="","",COUNTA($D$8:D708))</f>
        <v/>
      </c>
      <c r="C708" s="3"/>
      <c r="D708" s="28" t="str">
        <f>IFERROR(VLOOKUP(ACOMPANHAMENTO_06[[#This Row],[MAT]],FUNCIONARIOS[],3,FALSE),"")</f>
        <v/>
      </c>
      <c r="E708" s="28" t="str">
        <f>IFERROR(VLOOKUP(ACOMPANHAMENTO_06[[#This Row],[MAT]],FUNCIONARIOS[],4,FALSE),"")</f>
        <v/>
      </c>
      <c r="F708" s="8"/>
      <c r="G708" s="7"/>
      <c r="H708" s="28" t="str">
        <f>IFERROR(VLOOKUP(ACOMPANHAMENTO_06[[#This Row],[COD.S]],TABELA_PRODUÇÃO[[COD]:[SERVIÇOS]],3,FALSE),"")</f>
        <v/>
      </c>
      <c r="I708" s="28" t="str">
        <f>IFERROR(VLOOKUP(ACOMPANHAMENTO_06[[#This Row],[COD.S]],TABELA_PRODUÇÃO[[COD]:[UND.]],4,FALSE),"")</f>
        <v/>
      </c>
      <c r="J708" s="141"/>
      <c r="K708" s="58"/>
      <c r="L708" s="9"/>
      <c r="M70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0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0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08" s="140">
        <f>ACOMPANHAMENTO_06[[#This Row],[QUANT]]</f>
        <v>0</v>
      </c>
    </row>
    <row r="709" spans="2:16" x14ac:dyDescent="0.25">
      <c r="B709" s="140" t="str">
        <f>IF(ACOMPANHAMENTO_06[[#This Row],[FUNCIONARIO]]="","",COUNTA($D$8:D709))</f>
        <v/>
      </c>
      <c r="C709" s="3"/>
      <c r="D709" s="28" t="str">
        <f>IFERROR(VLOOKUP(ACOMPANHAMENTO_06[[#This Row],[MAT]],FUNCIONARIOS[],3,FALSE),"")</f>
        <v/>
      </c>
      <c r="E709" s="28" t="str">
        <f>IFERROR(VLOOKUP(ACOMPANHAMENTO_06[[#This Row],[MAT]],FUNCIONARIOS[],4,FALSE),"")</f>
        <v/>
      </c>
      <c r="F709" s="8"/>
      <c r="G709" s="7"/>
      <c r="H709" s="28" t="str">
        <f>IFERROR(VLOOKUP(ACOMPANHAMENTO_06[[#This Row],[COD.S]],TABELA_PRODUÇÃO[[COD]:[SERVIÇOS]],3,FALSE),"")</f>
        <v/>
      </c>
      <c r="I709" s="28" t="str">
        <f>IFERROR(VLOOKUP(ACOMPANHAMENTO_06[[#This Row],[COD.S]],TABELA_PRODUÇÃO[[COD]:[UND.]],4,FALSE),"")</f>
        <v/>
      </c>
      <c r="J709" s="141"/>
      <c r="K709" s="58"/>
      <c r="L709" s="9"/>
      <c r="M70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0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0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09" s="140">
        <f>ACOMPANHAMENTO_06[[#This Row],[QUANT]]</f>
        <v>0</v>
      </c>
    </row>
    <row r="710" spans="2:16" x14ac:dyDescent="0.25">
      <c r="B710" s="140" t="str">
        <f>IF(ACOMPANHAMENTO_06[[#This Row],[FUNCIONARIO]]="","",COUNTA($D$8:D710))</f>
        <v/>
      </c>
      <c r="C710" s="3"/>
      <c r="D710" s="28" t="str">
        <f>IFERROR(VLOOKUP(ACOMPANHAMENTO_06[[#This Row],[MAT]],FUNCIONARIOS[],3,FALSE),"")</f>
        <v/>
      </c>
      <c r="E710" s="28" t="str">
        <f>IFERROR(VLOOKUP(ACOMPANHAMENTO_06[[#This Row],[MAT]],FUNCIONARIOS[],4,FALSE),"")</f>
        <v/>
      </c>
      <c r="F710" s="8"/>
      <c r="G710" s="7"/>
      <c r="H710" s="28" t="str">
        <f>IFERROR(VLOOKUP(ACOMPANHAMENTO_06[[#This Row],[COD.S]],TABELA_PRODUÇÃO[[COD]:[SERVIÇOS]],3,FALSE),"")</f>
        <v/>
      </c>
      <c r="I710" s="28" t="str">
        <f>IFERROR(VLOOKUP(ACOMPANHAMENTO_06[[#This Row],[COD.S]],TABELA_PRODUÇÃO[[COD]:[UND.]],4,FALSE),"")</f>
        <v/>
      </c>
      <c r="J710" s="141"/>
      <c r="K710" s="58"/>
      <c r="L710" s="9"/>
      <c r="M71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1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1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10" s="140">
        <f>ACOMPANHAMENTO_06[[#This Row],[QUANT]]</f>
        <v>0</v>
      </c>
    </row>
    <row r="711" spans="2:16" x14ac:dyDescent="0.25">
      <c r="B711" s="140" t="str">
        <f>IF(ACOMPANHAMENTO_06[[#This Row],[FUNCIONARIO]]="","",COUNTA($D$8:D711))</f>
        <v/>
      </c>
      <c r="C711" s="3"/>
      <c r="D711" s="28" t="str">
        <f>IFERROR(VLOOKUP(ACOMPANHAMENTO_06[[#This Row],[MAT]],FUNCIONARIOS[],3,FALSE),"")</f>
        <v/>
      </c>
      <c r="E711" s="28" t="str">
        <f>IFERROR(VLOOKUP(ACOMPANHAMENTO_06[[#This Row],[MAT]],FUNCIONARIOS[],4,FALSE),"")</f>
        <v/>
      </c>
      <c r="F711" s="8"/>
      <c r="G711" s="7"/>
      <c r="H711" s="28" t="str">
        <f>IFERROR(VLOOKUP(ACOMPANHAMENTO_06[[#This Row],[COD.S]],TABELA_PRODUÇÃO[[COD]:[SERVIÇOS]],3,FALSE),"")</f>
        <v/>
      </c>
      <c r="I711" s="28" t="str">
        <f>IFERROR(VLOOKUP(ACOMPANHAMENTO_06[[#This Row],[COD.S]],TABELA_PRODUÇÃO[[COD]:[UND.]],4,FALSE),"")</f>
        <v/>
      </c>
      <c r="J711" s="141"/>
      <c r="K711" s="58"/>
      <c r="L711" s="9"/>
      <c r="M71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1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1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11" s="140">
        <f>ACOMPANHAMENTO_06[[#This Row],[QUANT]]</f>
        <v>0</v>
      </c>
    </row>
    <row r="712" spans="2:16" x14ac:dyDescent="0.25">
      <c r="B712" s="140" t="str">
        <f>IF(ACOMPANHAMENTO_06[[#This Row],[FUNCIONARIO]]="","",COUNTA($D$8:D712))</f>
        <v/>
      </c>
      <c r="C712" s="3"/>
      <c r="D712" s="28" t="str">
        <f>IFERROR(VLOOKUP(ACOMPANHAMENTO_06[[#This Row],[MAT]],FUNCIONARIOS[],3,FALSE),"")</f>
        <v/>
      </c>
      <c r="E712" s="28" t="str">
        <f>IFERROR(VLOOKUP(ACOMPANHAMENTO_06[[#This Row],[MAT]],FUNCIONARIOS[],4,FALSE),"")</f>
        <v/>
      </c>
      <c r="F712" s="8"/>
      <c r="G712" s="7"/>
      <c r="H712" s="28" t="str">
        <f>IFERROR(VLOOKUP(ACOMPANHAMENTO_06[[#This Row],[COD.S]],TABELA_PRODUÇÃO[[COD]:[SERVIÇOS]],3,FALSE),"")</f>
        <v/>
      </c>
      <c r="I712" s="28" t="str">
        <f>IFERROR(VLOOKUP(ACOMPANHAMENTO_06[[#This Row],[COD.S]],TABELA_PRODUÇÃO[[COD]:[UND.]],4,FALSE),"")</f>
        <v/>
      </c>
      <c r="J712" s="141"/>
      <c r="K712" s="58"/>
      <c r="L712" s="9"/>
      <c r="M71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1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1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12" s="140">
        <f>ACOMPANHAMENTO_06[[#This Row],[QUANT]]</f>
        <v>0</v>
      </c>
    </row>
    <row r="713" spans="2:16" x14ac:dyDescent="0.25">
      <c r="B713" s="140" t="str">
        <f>IF(ACOMPANHAMENTO_06[[#This Row],[FUNCIONARIO]]="","",COUNTA($D$8:D713))</f>
        <v/>
      </c>
      <c r="C713" s="3"/>
      <c r="D713" s="28" t="str">
        <f>IFERROR(VLOOKUP(ACOMPANHAMENTO_06[[#This Row],[MAT]],FUNCIONARIOS[],3,FALSE),"")</f>
        <v/>
      </c>
      <c r="E713" s="28" t="str">
        <f>IFERROR(VLOOKUP(ACOMPANHAMENTO_06[[#This Row],[MAT]],FUNCIONARIOS[],4,FALSE),"")</f>
        <v/>
      </c>
      <c r="F713" s="8"/>
      <c r="G713" s="7"/>
      <c r="H713" s="28" t="str">
        <f>IFERROR(VLOOKUP(ACOMPANHAMENTO_06[[#This Row],[COD.S]],TABELA_PRODUÇÃO[[COD]:[SERVIÇOS]],3,FALSE),"")</f>
        <v/>
      </c>
      <c r="I713" s="28" t="str">
        <f>IFERROR(VLOOKUP(ACOMPANHAMENTO_06[[#This Row],[COD.S]],TABELA_PRODUÇÃO[[COD]:[UND.]],4,FALSE),"")</f>
        <v/>
      </c>
      <c r="J713" s="141"/>
      <c r="K713" s="58"/>
      <c r="L713" s="9"/>
      <c r="M71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1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1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13" s="140">
        <f>ACOMPANHAMENTO_06[[#This Row],[QUANT]]</f>
        <v>0</v>
      </c>
    </row>
    <row r="714" spans="2:16" x14ac:dyDescent="0.25">
      <c r="B714" s="140" t="str">
        <f>IF(ACOMPANHAMENTO_06[[#This Row],[FUNCIONARIO]]="","",COUNTA($D$8:D714))</f>
        <v/>
      </c>
      <c r="C714" s="3"/>
      <c r="D714" s="28" t="str">
        <f>IFERROR(VLOOKUP(ACOMPANHAMENTO_06[[#This Row],[MAT]],FUNCIONARIOS[],3,FALSE),"")</f>
        <v/>
      </c>
      <c r="E714" s="28" t="str">
        <f>IFERROR(VLOOKUP(ACOMPANHAMENTO_06[[#This Row],[MAT]],FUNCIONARIOS[],4,FALSE),"")</f>
        <v/>
      </c>
      <c r="F714" s="8"/>
      <c r="G714" s="7"/>
      <c r="H714" s="28" t="str">
        <f>IFERROR(VLOOKUP(ACOMPANHAMENTO_06[[#This Row],[COD.S]],TABELA_PRODUÇÃO[[COD]:[SERVIÇOS]],3,FALSE),"")</f>
        <v/>
      </c>
      <c r="I714" s="28" t="str">
        <f>IFERROR(VLOOKUP(ACOMPANHAMENTO_06[[#This Row],[COD.S]],TABELA_PRODUÇÃO[[COD]:[UND.]],4,FALSE),"")</f>
        <v/>
      </c>
      <c r="J714" s="141"/>
      <c r="K714" s="58"/>
      <c r="L714" s="9"/>
      <c r="M71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1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1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14" s="140">
        <f>ACOMPANHAMENTO_06[[#This Row],[QUANT]]</f>
        <v>0</v>
      </c>
    </row>
    <row r="715" spans="2:16" x14ac:dyDescent="0.25">
      <c r="B715" s="140" t="str">
        <f>IF(ACOMPANHAMENTO_06[[#This Row],[FUNCIONARIO]]="","",COUNTA($D$8:D715))</f>
        <v/>
      </c>
      <c r="C715" s="3"/>
      <c r="D715" s="28" t="str">
        <f>IFERROR(VLOOKUP(ACOMPANHAMENTO_06[[#This Row],[MAT]],FUNCIONARIOS[],3,FALSE),"")</f>
        <v/>
      </c>
      <c r="E715" s="28" t="str">
        <f>IFERROR(VLOOKUP(ACOMPANHAMENTO_06[[#This Row],[MAT]],FUNCIONARIOS[],4,FALSE),"")</f>
        <v/>
      </c>
      <c r="F715" s="8"/>
      <c r="G715" s="7"/>
      <c r="H715" s="28" t="str">
        <f>IFERROR(VLOOKUP(ACOMPANHAMENTO_06[[#This Row],[COD.S]],TABELA_PRODUÇÃO[[COD]:[SERVIÇOS]],3,FALSE),"")</f>
        <v/>
      </c>
      <c r="I715" s="28" t="str">
        <f>IFERROR(VLOOKUP(ACOMPANHAMENTO_06[[#This Row],[COD.S]],TABELA_PRODUÇÃO[[COD]:[UND.]],4,FALSE),"")</f>
        <v/>
      </c>
      <c r="J715" s="141"/>
      <c r="K715" s="58"/>
      <c r="L715" s="9"/>
      <c r="M71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1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1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15" s="140">
        <f>ACOMPANHAMENTO_06[[#This Row],[QUANT]]</f>
        <v>0</v>
      </c>
    </row>
    <row r="716" spans="2:16" x14ac:dyDescent="0.25">
      <c r="B716" s="140" t="str">
        <f>IF(ACOMPANHAMENTO_06[[#This Row],[FUNCIONARIO]]="","",COUNTA($D$8:D716))</f>
        <v/>
      </c>
      <c r="C716" s="3"/>
      <c r="D716" s="28" t="str">
        <f>IFERROR(VLOOKUP(ACOMPANHAMENTO_06[[#This Row],[MAT]],FUNCIONARIOS[],3,FALSE),"")</f>
        <v/>
      </c>
      <c r="E716" s="28" t="str">
        <f>IFERROR(VLOOKUP(ACOMPANHAMENTO_06[[#This Row],[MAT]],FUNCIONARIOS[],4,FALSE),"")</f>
        <v/>
      </c>
      <c r="F716" s="8"/>
      <c r="G716" s="7"/>
      <c r="H716" s="28" t="str">
        <f>IFERROR(VLOOKUP(ACOMPANHAMENTO_06[[#This Row],[COD.S]],TABELA_PRODUÇÃO[[COD]:[SERVIÇOS]],3,FALSE),"")</f>
        <v/>
      </c>
      <c r="I716" s="28" t="str">
        <f>IFERROR(VLOOKUP(ACOMPANHAMENTO_06[[#This Row],[COD.S]],TABELA_PRODUÇÃO[[COD]:[UND.]],4,FALSE),"")</f>
        <v/>
      </c>
      <c r="J716" s="141"/>
      <c r="K716" s="58"/>
      <c r="L716" s="9"/>
      <c r="M71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1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1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16" s="140">
        <f>ACOMPANHAMENTO_06[[#This Row],[QUANT]]</f>
        <v>0</v>
      </c>
    </row>
    <row r="717" spans="2:16" x14ac:dyDescent="0.25">
      <c r="B717" s="140" t="str">
        <f>IF(ACOMPANHAMENTO_06[[#This Row],[FUNCIONARIO]]="","",COUNTA($D$8:D717))</f>
        <v/>
      </c>
      <c r="C717" s="3"/>
      <c r="D717" s="28" t="str">
        <f>IFERROR(VLOOKUP(ACOMPANHAMENTO_06[[#This Row],[MAT]],FUNCIONARIOS[],3,FALSE),"")</f>
        <v/>
      </c>
      <c r="E717" s="28" t="str">
        <f>IFERROR(VLOOKUP(ACOMPANHAMENTO_06[[#This Row],[MAT]],FUNCIONARIOS[],4,FALSE),"")</f>
        <v/>
      </c>
      <c r="F717" s="8"/>
      <c r="G717" s="7"/>
      <c r="H717" s="28" t="str">
        <f>IFERROR(VLOOKUP(ACOMPANHAMENTO_06[[#This Row],[COD.S]],TABELA_PRODUÇÃO[[COD]:[SERVIÇOS]],3,FALSE),"")</f>
        <v/>
      </c>
      <c r="I717" s="28" t="str">
        <f>IFERROR(VLOOKUP(ACOMPANHAMENTO_06[[#This Row],[COD.S]],TABELA_PRODUÇÃO[[COD]:[UND.]],4,FALSE),"")</f>
        <v/>
      </c>
      <c r="J717" s="141"/>
      <c r="K717" s="58"/>
      <c r="L717" s="9"/>
      <c r="M71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1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1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17" s="140">
        <f>ACOMPANHAMENTO_06[[#This Row],[QUANT]]</f>
        <v>0</v>
      </c>
    </row>
    <row r="718" spans="2:16" x14ac:dyDescent="0.25">
      <c r="B718" s="140" t="str">
        <f>IF(ACOMPANHAMENTO_06[[#This Row],[FUNCIONARIO]]="","",COUNTA($D$8:D718))</f>
        <v/>
      </c>
      <c r="C718" s="3"/>
      <c r="D718" s="28" t="str">
        <f>IFERROR(VLOOKUP(ACOMPANHAMENTO_06[[#This Row],[MAT]],FUNCIONARIOS[],3,FALSE),"")</f>
        <v/>
      </c>
      <c r="E718" s="28" t="str">
        <f>IFERROR(VLOOKUP(ACOMPANHAMENTO_06[[#This Row],[MAT]],FUNCIONARIOS[],4,FALSE),"")</f>
        <v/>
      </c>
      <c r="F718" s="8"/>
      <c r="G718" s="7"/>
      <c r="H718" s="28" t="str">
        <f>IFERROR(VLOOKUP(ACOMPANHAMENTO_06[[#This Row],[COD.S]],TABELA_PRODUÇÃO[[COD]:[SERVIÇOS]],3,FALSE),"")</f>
        <v/>
      </c>
      <c r="I718" s="28" t="str">
        <f>IFERROR(VLOOKUP(ACOMPANHAMENTO_06[[#This Row],[COD.S]],TABELA_PRODUÇÃO[[COD]:[UND.]],4,FALSE),"")</f>
        <v/>
      </c>
      <c r="J718" s="141"/>
      <c r="K718" s="58"/>
      <c r="L718" s="9"/>
      <c r="M71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1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1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18" s="140">
        <f>ACOMPANHAMENTO_06[[#This Row],[QUANT]]</f>
        <v>0</v>
      </c>
    </row>
    <row r="719" spans="2:16" x14ac:dyDescent="0.25">
      <c r="B719" s="140" t="str">
        <f>IF(ACOMPANHAMENTO_06[[#This Row],[FUNCIONARIO]]="","",COUNTA($D$8:D719))</f>
        <v/>
      </c>
      <c r="C719" s="3"/>
      <c r="D719" s="28" t="str">
        <f>IFERROR(VLOOKUP(ACOMPANHAMENTO_06[[#This Row],[MAT]],FUNCIONARIOS[],3,FALSE),"")</f>
        <v/>
      </c>
      <c r="E719" s="28" t="str">
        <f>IFERROR(VLOOKUP(ACOMPANHAMENTO_06[[#This Row],[MAT]],FUNCIONARIOS[],4,FALSE),"")</f>
        <v/>
      </c>
      <c r="F719" s="8"/>
      <c r="G719" s="7"/>
      <c r="H719" s="28" t="str">
        <f>IFERROR(VLOOKUP(ACOMPANHAMENTO_06[[#This Row],[COD.S]],TABELA_PRODUÇÃO[[COD]:[SERVIÇOS]],3,FALSE),"")</f>
        <v/>
      </c>
      <c r="I719" s="28" t="str">
        <f>IFERROR(VLOOKUP(ACOMPANHAMENTO_06[[#This Row],[COD.S]],TABELA_PRODUÇÃO[[COD]:[UND.]],4,FALSE),"")</f>
        <v/>
      </c>
      <c r="J719" s="141"/>
      <c r="K719" s="58"/>
      <c r="L719" s="9"/>
      <c r="M71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1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1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19" s="140">
        <f>ACOMPANHAMENTO_06[[#This Row],[QUANT]]</f>
        <v>0</v>
      </c>
    </row>
    <row r="720" spans="2:16" x14ac:dyDescent="0.25">
      <c r="B720" s="140" t="str">
        <f>IF(ACOMPANHAMENTO_06[[#This Row],[FUNCIONARIO]]="","",COUNTA($D$8:D720))</f>
        <v/>
      </c>
      <c r="C720" s="3"/>
      <c r="D720" s="28" t="str">
        <f>IFERROR(VLOOKUP(ACOMPANHAMENTO_06[[#This Row],[MAT]],FUNCIONARIOS[],3,FALSE),"")</f>
        <v/>
      </c>
      <c r="E720" s="28" t="str">
        <f>IFERROR(VLOOKUP(ACOMPANHAMENTO_06[[#This Row],[MAT]],FUNCIONARIOS[],4,FALSE),"")</f>
        <v/>
      </c>
      <c r="F720" s="8"/>
      <c r="G720" s="7"/>
      <c r="H720" s="28" t="str">
        <f>IFERROR(VLOOKUP(ACOMPANHAMENTO_06[[#This Row],[COD.S]],TABELA_PRODUÇÃO[[COD]:[SERVIÇOS]],3,FALSE),"")</f>
        <v/>
      </c>
      <c r="I720" s="28" t="str">
        <f>IFERROR(VLOOKUP(ACOMPANHAMENTO_06[[#This Row],[COD.S]],TABELA_PRODUÇÃO[[COD]:[UND.]],4,FALSE),"")</f>
        <v/>
      </c>
      <c r="J720" s="141"/>
      <c r="K720" s="58"/>
      <c r="L720" s="9"/>
      <c r="M72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2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2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20" s="140">
        <f>ACOMPANHAMENTO_06[[#This Row],[QUANT]]</f>
        <v>0</v>
      </c>
    </row>
    <row r="721" spans="2:16" x14ac:dyDescent="0.25">
      <c r="B721" s="140" t="str">
        <f>IF(ACOMPANHAMENTO_06[[#This Row],[FUNCIONARIO]]="","",COUNTA($D$8:D721))</f>
        <v/>
      </c>
      <c r="C721" s="3"/>
      <c r="D721" s="28" t="str">
        <f>IFERROR(VLOOKUP(ACOMPANHAMENTO_06[[#This Row],[MAT]],FUNCIONARIOS[],3,FALSE),"")</f>
        <v/>
      </c>
      <c r="E721" s="28" t="str">
        <f>IFERROR(VLOOKUP(ACOMPANHAMENTO_06[[#This Row],[MAT]],FUNCIONARIOS[],4,FALSE),"")</f>
        <v/>
      </c>
      <c r="F721" s="8"/>
      <c r="G721" s="7"/>
      <c r="H721" s="28" t="str">
        <f>IFERROR(VLOOKUP(ACOMPANHAMENTO_06[[#This Row],[COD.S]],TABELA_PRODUÇÃO[[COD]:[SERVIÇOS]],3,FALSE),"")</f>
        <v/>
      </c>
      <c r="I721" s="28" t="str">
        <f>IFERROR(VLOOKUP(ACOMPANHAMENTO_06[[#This Row],[COD.S]],TABELA_PRODUÇÃO[[COD]:[UND.]],4,FALSE),"")</f>
        <v/>
      </c>
      <c r="J721" s="141"/>
      <c r="K721" s="58"/>
      <c r="L721" s="9"/>
      <c r="M72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2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2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21" s="140">
        <f>ACOMPANHAMENTO_06[[#This Row],[QUANT]]</f>
        <v>0</v>
      </c>
    </row>
    <row r="722" spans="2:16" x14ac:dyDescent="0.25">
      <c r="B722" s="140" t="str">
        <f>IF(ACOMPANHAMENTO_06[[#This Row],[FUNCIONARIO]]="","",COUNTA($D$8:D722))</f>
        <v/>
      </c>
      <c r="C722" s="3"/>
      <c r="D722" s="28" t="str">
        <f>IFERROR(VLOOKUP(ACOMPANHAMENTO_06[[#This Row],[MAT]],FUNCIONARIOS[],3,FALSE),"")</f>
        <v/>
      </c>
      <c r="E722" s="28" t="str">
        <f>IFERROR(VLOOKUP(ACOMPANHAMENTO_06[[#This Row],[MAT]],FUNCIONARIOS[],4,FALSE),"")</f>
        <v/>
      </c>
      <c r="F722" s="8"/>
      <c r="G722" s="7"/>
      <c r="H722" s="28" t="str">
        <f>IFERROR(VLOOKUP(ACOMPANHAMENTO_06[[#This Row],[COD.S]],TABELA_PRODUÇÃO[[COD]:[SERVIÇOS]],3,FALSE),"")</f>
        <v/>
      </c>
      <c r="I722" s="28" t="str">
        <f>IFERROR(VLOOKUP(ACOMPANHAMENTO_06[[#This Row],[COD.S]],TABELA_PRODUÇÃO[[COD]:[UND.]],4,FALSE),"")</f>
        <v/>
      </c>
      <c r="J722" s="141"/>
      <c r="K722" s="58"/>
      <c r="L722" s="9"/>
      <c r="M72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2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2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22" s="140">
        <f>ACOMPANHAMENTO_06[[#This Row],[QUANT]]</f>
        <v>0</v>
      </c>
    </row>
    <row r="723" spans="2:16" x14ac:dyDescent="0.25">
      <c r="B723" s="140" t="str">
        <f>IF(ACOMPANHAMENTO_06[[#This Row],[FUNCIONARIO]]="","",COUNTA($D$8:D723))</f>
        <v/>
      </c>
      <c r="C723" s="3"/>
      <c r="D723" s="28" t="str">
        <f>IFERROR(VLOOKUP(ACOMPANHAMENTO_06[[#This Row],[MAT]],FUNCIONARIOS[],3,FALSE),"")</f>
        <v/>
      </c>
      <c r="E723" s="28" t="str">
        <f>IFERROR(VLOOKUP(ACOMPANHAMENTO_06[[#This Row],[MAT]],FUNCIONARIOS[],4,FALSE),"")</f>
        <v/>
      </c>
      <c r="F723" s="8"/>
      <c r="G723" s="7"/>
      <c r="H723" s="28" t="str">
        <f>IFERROR(VLOOKUP(ACOMPANHAMENTO_06[[#This Row],[COD.S]],TABELA_PRODUÇÃO[[COD]:[SERVIÇOS]],3,FALSE),"")</f>
        <v/>
      </c>
      <c r="I723" s="28" t="str">
        <f>IFERROR(VLOOKUP(ACOMPANHAMENTO_06[[#This Row],[COD.S]],TABELA_PRODUÇÃO[[COD]:[UND.]],4,FALSE),"")</f>
        <v/>
      </c>
      <c r="J723" s="141"/>
      <c r="K723" s="58"/>
      <c r="L723" s="9"/>
      <c r="M72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2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2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23" s="140">
        <f>ACOMPANHAMENTO_06[[#This Row],[QUANT]]</f>
        <v>0</v>
      </c>
    </row>
    <row r="724" spans="2:16" x14ac:dyDescent="0.25">
      <c r="B724" s="140" t="str">
        <f>IF(ACOMPANHAMENTO_06[[#This Row],[FUNCIONARIO]]="","",COUNTA($D$8:D724))</f>
        <v/>
      </c>
      <c r="C724" s="3"/>
      <c r="D724" s="28" t="str">
        <f>IFERROR(VLOOKUP(ACOMPANHAMENTO_06[[#This Row],[MAT]],FUNCIONARIOS[],3,FALSE),"")</f>
        <v/>
      </c>
      <c r="E724" s="28" t="str">
        <f>IFERROR(VLOOKUP(ACOMPANHAMENTO_06[[#This Row],[MAT]],FUNCIONARIOS[],4,FALSE),"")</f>
        <v/>
      </c>
      <c r="F724" s="8"/>
      <c r="G724" s="7"/>
      <c r="H724" s="28" t="str">
        <f>IFERROR(VLOOKUP(ACOMPANHAMENTO_06[[#This Row],[COD.S]],TABELA_PRODUÇÃO[[COD]:[SERVIÇOS]],3,FALSE),"")</f>
        <v/>
      </c>
      <c r="I724" s="28" t="str">
        <f>IFERROR(VLOOKUP(ACOMPANHAMENTO_06[[#This Row],[COD.S]],TABELA_PRODUÇÃO[[COD]:[UND.]],4,FALSE),"")</f>
        <v/>
      </c>
      <c r="J724" s="141"/>
      <c r="K724" s="58"/>
      <c r="L724" s="9"/>
      <c r="M72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2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2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24" s="140">
        <f>ACOMPANHAMENTO_06[[#This Row],[QUANT]]</f>
        <v>0</v>
      </c>
    </row>
    <row r="725" spans="2:16" x14ac:dyDescent="0.25">
      <c r="B725" s="140" t="str">
        <f>IF(ACOMPANHAMENTO_06[[#This Row],[FUNCIONARIO]]="","",COUNTA($D$8:D725))</f>
        <v/>
      </c>
      <c r="C725" s="3"/>
      <c r="D725" s="28" t="str">
        <f>IFERROR(VLOOKUP(ACOMPANHAMENTO_06[[#This Row],[MAT]],FUNCIONARIOS[],3,FALSE),"")</f>
        <v/>
      </c>
      <c r="E725" s="28" t="str">
        <f>IFERROR(VLOOKUP(ACOMPANHAMENTO_06[[#This Row],[MAT]],FUNCIONARIOS[],4,FALSE),"")</f>
        <v/>
      </c>
      <c r="F725" s="8"/>
      <c r="G725" s="7"/>
      <c r="H725" s="28" t="str">
        <f>IFERROR(VLOOKUP(ACOMPANHAMENTO_06[[#This Row],[COD.S]],TABELA_PRODUÇÃO[[COD]:[SERVIÇOS]],3,FALSE),"")</f>
        <v/>
      </c>
      <c r="I725" s="28" t="str">
        <f>IFERROR(VLOOKUP(ACOMPANHAMENTO_06[[#This Row],[COD.S]],TABELA_PRODUÇÃO[[COD]:[UND.]],4,FALSE),"")</f>
        <v/>
      </c>
      <c r="J725" s="141"/>
      <c r="K725" s="58"/>
      <c r="L725" s="9"/>
      <c r="M72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2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2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25" s="140">
        <f>ACOMPANHAMENTO_06[[#This Row],[QUANT]]</f>
        <v>0</v>
      </c>
    </row>
    <row r="726" spans="2:16" x14ac:dyDescent="0.25">
      <c r="B726" s="140" t="str">
        <f>IF(ACOMPANHAMENTO_06[[#This Row],[FUNCIONARIO]]="","",COUNTA($D$8:D726))</f>
        <v/>
      </c>
      <c r="C726" s="3"/>
      <c r="D726" s="28" t="str">
        <f>IFERROR(VLOOKUP(ACOMPANHAMENTO_06[[#This Row],[MAT]],FUNCIONARIOS[],3,FALSE),"")</f>
        <v/>
      </c>
      <c r="E726" s="28" t="str">
        <f>IFERROR(VLOOKUP(ACOMPANHAMENTO_06[[#This Row],[MAT]],FUNCIONARIOS[],4,FALSE),"")</f>
        <v/>
      </c>
      <c r="F726" s="8"/>
      <c r="G726" s="7"/>
      <c r="H726" s="28" t="str">
        <f>IFERROR(VLOOKUP(ACOMPANHAMENTO_06[[#This Row],[COD.S]],TABELA_PRODUÇÃO[[COD]:[SERVIÇOS]],3,FALSE),"")</f>
        <v/>
      </c>
      <c r="I726" s="28" t="str">
        <f>IFERROR(VLOOKUP(ACOMPANHAMENTO_06[[#This Row],[COD.S]],TABELA_PRODUÇÃO[[COD]:[UND.]],4,FALSE),"")</f>
        <v/>
      </c>
      <c r="J726" s="141"/>
      <c r="K726" s="58"/>
      <c r="L726" s="9"/>
      <c r="M72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2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2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26" s="140">
        <f>ACOMPANHAMENTO_06[[#This Row],[QUANT]]</f>
        <v>0</v>
      </c>
    </row>
    <row r="727" spans="2:16" x14ac:dyDescent="0.25">
      <c r="B727" s="140" t="str">
        <f>IF(ACOMPANHAMENTO_06[[#This Row],[FUNCIONARIO]]="","",COUNTA($D$8:D727))</f>
        <v/>
      </c>
      <c r="C727" s="3"/>
      <c r="D727" s="28" t="str">
        <f>IFERROR(VLOOKUP(ACOMPANHAMENTO_06[[#This Row],[MAT]],FUNCIONARIOS[],3,FALSE),"")</f>
        <v/>
      </c>
      <c r="E727" s="28" t="str">
        <f>IFERROR(VLOOKUP(ACOMPANHAMENTO_06[[#This Row],[MAT]],FUNCIONARIOS[],4,FALSE),"")</f>
        <v/>
      </c>
      <c r="F727" s="8"/>
      <c r="G727" s="7"/>
      <c r="H727" s="28" t="str">
        <f>IFERROR(VLOOKUP(ACOMPANHAMENTO_06[[#This Row],[COD.S]],TABELA_PRODUÇÃO[[COD]:[SERVIÇOS]],3,FALSE),"")</f>
        <v/>
      </c>
      <c r="I727" s="28" t="str">
        <f>IFERROR(VLOOKUP(ACOMPANHAMENTO_06[[#This Row],[COD.S]],TABELA_PRODUÇÃO[[COD]:[UND.]],4,FALSE),"")</f>
        <v/>
      </c>
      <c r="J727" s="141"/>
      <c r="K727" s="58"/>
      <c r="L727" s="9"/>
      <c r="M72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2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2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27" s="140">
        <f>ACOMPANHAMENTO_06[[#This Row],[QUANT]]</f>
        <v>0</v>
      </c>
    </row>
    <row r="728" spans="2:16" x14ac:dyDescent="0.25">
      <c r="B728" s="140" t="str">
        <f>IF(ACOMPANHAMENTO_06[[#This Row],[FUNCIONARIO]]="","",COUNTA($D$8:D728))</f>
        <v/>
      </c>
      <c r="C728" s="3"/>
      <c r="D728" s="28" t="str">
        <f>IFERROR(VLOOKUP(ACOMPANHAMENTO_06[[#This Row],[MAT]],FUNCIONARIOS[],3,FALSE),"")</f>
        <v/>
      </c>
      <c r="E728" s="28" t="str">
        <f>IFERROR(VLOOKUP(ACOMPANHAMENTO_06[[#This Row],[MAT]],FUNCIONARIOS[],4,FALSE),"")</f>
        <v/>
      </c>
      <c r="F728" s="8"/>
      <c r="G728" s="7"/>
      <c r="H728" s="28" t="str">
        <f>IFERROR(VLOOKUP(ACOMPANHAMENTO_06[[#This Row],[COD.S]],TABELA_PRODUÇÃO[[COD]:[SERVIÇOS]],3,FALSE),"")</f>
        <v/>
      </c>
      <c r="I728" s="28" t="str">
        <f>IFERROR(VLOOKUP(ACOMPANHAMENTO_06[[#This Row],[COD.S]],TABELA_PRODUÇÃO[[COD]:[UND.]],4,FALSE),"")</f>
        <v/>
      </c>
      <c r="J728" s="141"/>
      <c r="K728" s="58"/>
      <c r="L728" s="9"/>
      <c r="M72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2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2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28" s="140">
        <f>ACOMPANHAMENTO_06[[#This Row],[QUANT]]</f>
        <v>0</v>
      </c>
    </row>
    <row r="729" spans="2:16" x14ac:dyDescent="0.25">
      <c r="B729" s="140" t="str">
        <f>IF(ACOMPANHAMENTO_06[[#This Row],[FUNCIONARIO]]="","",COUNTA($D$8:D729))</f>
        <v/>
      </c>
      <c r="C729" s="3"/>
      <c r="D729" s="28" t="str">
        <f>IFERROR(VLOOKUP(ACOMPANHAMENTO_06[[#This Row],[MAT]],FUNCIONARIOS[],3,FALSE),"")</f>
        <v/>
      </c>
      <c r="E729" s="28" t="str">
        <f>IFERROR(VLOOKUP(ACOMPANHAMENTO_06[[#This Row],[MAT]],FUNCIONARIOS[],4,FALSE),"")</f>
        <v/>
      </c>
      <c r="F729" s="8"/>
      <c r="G729" s="7"/>
      <c r="H729" s="28" t="str">
        <f>IFERROR(VLOOKUP(ACOMPANHAMENTO_06[[#This Row],[COD.S]],TABELA_PRODUÇÃO[[COD]:[SERVIÇOS]],3,FALSE),"")</f>
        <v/>
      </c>
      <c r="I729" s="28" t="str">
        <f>IFERROR(VLOOKUP(ACOMPANHAMENTO_06[[#This Row],[COD.S]],TABELA_PRODUÇÃO[[COD]:[UND.]],4,FALSE),"")</f>
        <v/>
      </c>
      <c r="J729" s="141"/>
      <c r="K729" s="58"/>
      <c r="L729" s="9"/>
      <c r="M72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2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2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29" s="140">
        <f>ACOMPANHAMENTO_06[[#This Row],[QUANT]]</f>
        <v>0</v>
      </c>
    </row>
    <row r="730" spans="2:16" x14ac:dyDescent="0.25">
      <c r="B730" s="140" t="str">
        <f>IF(ACOMPANHAMENTO_06[[#This Row],[FUNCIONARIO]]="","",COUNTA($D$8:D730))</f>
        <v/>
      </c>
      <c r="C730" s="3"/>
      <c r="D730" s="28" t="str">
        <f>IFERROR(VLOOKUP(ACOMPANHAMENTO_06[[#This Row],[MAT]],FUNCIONARIOS[],3,FALSE),"")</f>
        <v/>
      </c>
      <c r="E730" s="28" t="str">
        <f>IFERROR(VLOOKUP(ACOMPANHAMENTO_06[[#This Row],[MAT]],FUNCIONARIOS[],4,FALSE),"")</f>
        <v/>
      </c>
      <c r="F730" s="8"/>
      <c r="G730" s="7"/>
      <c r="H730" s="28" t="str">
        <f>IFERROR(VLOOKUP(ACOMPANHAMENTO_06[[#This Row],[COD.S]],TABELA_PRODUÇÃO[[COD]:[SERVIÇOS]],3,FALSE),"")</f>
        <v/>
      </c>
      <c r="I730" s="28" t="str">
        <f>IFERROR(VLOOKUP(ACOMPANHAMENTO_06[[#This Row],[COD.S]],TABELA_PRODUÇÃO[[COD]:[UND.]],4,FALSE),"")</f>
        <v/>
      </c>
      <c r="J730" s="141"/>
      <c r="K730" s="58"/>
      <c r="L730" s="9"/>
      <c r="M73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3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3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30" s="140">
        <f>ACOMPANHAMENTO_06[[#This Row],[QUANT]]</f>
        <v>0</v>
      </c>
    </row>
    <row r="731" spans="2:16" x14ac:dyDescent="0.25">
      <c r="B731" s="140" t="str">
        <f>IF(ACOMPANHAMENTO_06[[#This Row],[FUNCIONARIO]]="","",COUNTA($D$8:D731))</f>
        <v/>
      </c>
      <c r="C731" s="3"/>
      <c r="D731" s="28" t="str">
        <f>IFERROR(VLOOKUP(ACOMPANHAMENTO_06[[#This Row],[MAT]],FUNCIONARIOS[],3,FALSE),"")</f>
        <v/>
      </c>
      <c r="E731" s="28" t="str">
        <f>IFERROR(VLOOKUP(ACOMPANHAMENTO_06[[#This Row],[MAT]],FUNCIONARIOS[],4,FALSE),"")</f>
        <v/>
      </c>
      <c r="F731" s="8"/>
      <c r="G731" s="7"/>
      <c r="H731" s="28" t="str">
        <f>IFERROR(VLOOKUP(ACOMPANHAMENTO_06[[#This Row],[COD.S]],TABELA_PRODUÇÃO[[COD]:[SERVIÇOS]],3,FALSE),"")</f>
        <v/>
      </c>
      <c r="I731" s="28" t="str">
        <f>IFERROR(VLOOKUP(ACOMPANHAMENTO_06[[#This Row],[COD.S]],TABELA_PRODUÇÃO[[COD]:[UND.]],4,FALSE),"")</f>
        <v/>
      </c>
      <c r="J731" s="141"/>
      <c r="K731" s="58"/>
      <c r="L731" s="9"/>
      <c r="M73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3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3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31" s="140">
        <f>ACOMPANHAMENTO_06[[#This Row],[QUANT]]</f>
        <v>0</v>
      </c>
    </row>
    <row r="732" spans="2:16" x14ac:dyDescent="0.25">
      <c r="B732" s="140" t="str">
        <f>IF(ACOMPANHAMENTO_06[[#This Row],[FUNCIONARIO]]="","",COUNTA($D$8:D732))</f>
        <v/>
      </c>
      <c r="C732" s="3"/>
      <c r="D732" s="28" t="str">
        <f>IFERROR(VLOOKUP(ACOMPANHAMENTO_06[[#This Row],[MAT]],FUNCIONARIOS[],3,FALSE),"")</f>
        <v/>
      </c>
      <c r="E732" s="28" t="str">
        <f>IFERROR(VLOOKUP(ACOMPANHAMENTO_06[[#This Row],[MAT]],FUNCIONARIOS[],4,FALSE),"")</f>
        <v/>
      </c>
      <c r="F732" s="8"/>
      <c r="G732" s="7"/>
      <c r="H732" s="28" t="str">
        <f>IFERROR(VLOOKUP(ACOMPANHAMENTO_06[[#This Row],[COD.S]],TABELA_PRODUÇÃO[[COD]:[SERVIÇOS]],3,FALSE),"")</f>
        <v/>
      </c>
      <c r="I732" s="28" t="str">
        <f>IFERROR(VLOOKUP(ACOMPANHAMENTO_06[[#This Row],[COD.S]],TABELA_PRODUÇÃO[[COD]:[UND.]],4,FALSE),"")</f>
        <v/>
      </c>
      <c r="J732" s="141"/>
      <c r="K732" s="58"/>
      <c r="L732" s="9"/>
      <c r="M73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3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3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32" s="140">
        <f>ACOMPANHAMENTO_06[[#This Row],[QUANT]]</f>
        <v>0</v>
      </c>
    </row>
    <row r="733" spans="2:16" x14ac:dyDescent="0.25">
      <c r="B733" s="140" t="str">
        <f>IF(ACOMPANHAMENTO_06[[#This Row],[FUNCIONARIO]]="","",COUNTA($D$8:D733))</f>
        <v/>
      </c>
      <c r="C733" s="3"/>
      <c r="D733" s="28" t="str">
        <f>IFERROR(VLOOKUP(ACOMPANHAMENTO_06[[#This Row],[MAT]],FUNCIONARIOS[],3,FALSE),"")</f>
        <v/>
      </c>
      <c r="E733" s="28" t="str">
        <f>IFERROR(VLOOKUP(ACOMPANHAMENTO_06[[#This Row],[MAT]],FUNCIONARIOS[],4,FALSE),"")</f>
        <v/>
      </c>
      <c r="F733" s="8"/>
      <c r="G733" s="7"/>
      <c r="H733" s="28" t="str">
        <f>IFERROR(VLOOKUP(ACOMPANHAMENTO_06[[#This Row],[COD.S]],TABELA_PRODUÇÃO[[COD]:[SERVIÇOS]],3,FALSE),"")</f>
        <v/>
      </c>
      <c r="I733" s="28" t="str">
        <f>IFERROR(VLOOKUP(ACOMPANHAMENTO_06[[#This Row],[COD.S]],TABELA_PRODUÇÃO[[COD]:[UND.]],4,FALSE),"")</f>
        <v/>
      </c>
      <c r="J733" s="141"/>
      <c r="K733" s="58"/>
      <c r="L733" s="9"/>
      <c r="M73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3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3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33" s="140">
        <f>ACOMPANHAMENTO_06[[#This Row],[QUANT]]</f>
        <v>0</v>
      </c>
    </row>
    <row r="734" spans="2:16" x14ac:dyDescent="0.25">
      <c r="B734" s="140" t="str">
        <f>IF(ACOMPANHAMENTO_06[[#This Row],[FUNCIONARIO]]="","",COUNTA($D$8:D734))</f>
        <v/>
      </c>
      <c r="C734" s="3"/>
      <c r="D734" s="28" t="str">
        <f>IFERROR(VLOOKUP(ACOMPANHAMENTO_06[[#This Row],[MAT]],FUNCIONARIOS[],3,FALSE),"")</f>
        <v/>
      </c>
      <c r="E734" s="28" t="str">
        <f>IFERROR(VLOOKUP(ACOMPANHAMENTO_06[[#This Row],[MAT]],FUNCIONARIOS[],4,FALSE),"")</f>
        <v/>
      </c>
      <c r="F734" s="8"/>
      <c r="G734" s="7"/>
      <c r="H734" s="28" t="str">
        <f>IFERROR(VLOOKUP(ACOMPANHAMENTO_06[[#This Row],[COD.S]],TABELA_PRODUÇÃO[[COD]:[SERVIÇOS]],3,FALSE),"")</f>
        <v/>
      </c>
      <c r="I734" s="28" t="str">
        <f>IFERROR(VLOOKUP(ACOMPANHAMENTO_06[[#This Row],[COD.S]],TABELA_PRODUÇÃO[[COD]:[UND.]],4,FALSE),"")</f>
        <v/>
      </c>
      <c r="J734" s="141"/>
      <c r="K734" s="58"/>
      <c r="L734" s="9"/>
      <c r="M73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3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3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34" s="140">
        <f>ACOMPANHAMENTO_06[[#This Row],[QUANT]]</f>
        <v>0</v>
      </c>
    </row>
    <row r="735" spans="2:16" x14ac:dyDescent="0.25">
      <c r="B735" s="140" t="str">
        <f>IF(ACOMPANHAMENTO_06[[#This Row],[FUNCIONARIO]]="","",COUNTA($D$8:D735))</f>
        <v/>
      </c>
      <c r="C735" s="3"/>
      <c r="D735" s="28" t="str">
        <f>IFERROR(VLOOKUP(ACOMPANHAMENTO_06[[#This Row],[MAT]],FUNCIONARIOS[],3,FALSE),"")</f>
        <v/>
      </c>
      <c r="E735" s="28" t="str">
        <f>IFERROR(VLOOKUP(ACOMPANHAMENTO_06[[#This Row],[MAT]],FUNCIONARIOS[],4,FALSE),"")</f>
        <v/>
      </c>
      <c r="F735" s="8"/>
      <c r="G735" s="7"/>
      <c r="H735" s="28" t="str">
        <f>IFERROR(VLOOKUP(ACOMPANHAMENTO_06[[#This Row],[COD.S]],TABELA_PRODUÇÃO[[COD]:[SERVIÇOS]],3,FALSE),"")</f>
        <v/>
      </c>
      <c r="I735" s="28" t="str">
        <f>IFERROR(VLOOKUP(ACOMPANHAMENTO_06[[#This Row],[COD.S]],TABELA_PRODUÇÃO[[COD]:[UND.]],4,FALSE),"")</f>
        <v/>
      </c>
      <c r="J735" s="141"/>
      <c r="K735" s="58"/>
      <c r="L735" s="9"/>
      <c r="M73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3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3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35" s="140">
        <f>ACOMPANHAMENTO_06[[#This Row],[QUANT]]</f>
        <v>0</v>
      </c>
    </row>
    <row r="736" spans="2:16" x14ac:dyDescent="0.25">
      <c r="B736" s="140" t="str">
        <f>IF(ACOMPANHAMENTO_06[[#This Row],[FUNCIONARIO]]="","",COUNTA($D$8:D736))</f>
        <v/>
      </c>
      <c r="C736" s="3"/>
      <c r="D736" s="28" t="str">
        <f>IFERROR(VLOOKUP(ACOMPANHAMENTO_06[[#This Row],[MAT]],FUNCIONARIOS[],3,FALSE),"")</f>
        <v/>
      </c>
      <c r="E736" s="28" t="str">
        <f>IFERROR(VLOOKUP(ACOMPANHAMENTO_06[[#This Row],[MAT]],FUNCIONARIOS[],4,FALSE),"")</f>
        <v/>
      </c>
      <c r="F736" s="8"/>
      <c r="G736" s="7"/>
      <c r="H736" s="28" t="str">
        <f>IFERROR(VLOOKUP(ACOMPANHAMENTO_06[[#This Row],[COD.S]],TABELA_PRODUÇÃO[[COD]:[SERVIÇOS]],3,FALSE),"")</f>
        <v/>
      </c>
      <c r="I736" s="28" t="str">
        <f>IFERROR(VLOOKUP(ACOMPANHAMENTO_06[[#This Row],[COD.S]],TABELA_PRODUÇÃO[[COD]:[UND.]],4,FALSE),"")</f>
        <v/>
      </c>
      <c r="J736" s="141"/>
      <c r="K736" s="58"/>
      <c r="L736" s="9"/>
      <c r="M73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3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3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36" s="140">
        <f>ACOMPANHAMENTO_06[[#This Row],[QUANT]]</f>
        <v>0</v>
      </c>
    </row>
    <row r="737" spans="2:16" x14ac:dyDescent="0.25">
      <c r="B737" s="140" t="str">
        <f>IF(ACOMPANHAMENTO_06[[#This Row],[FUNCIONARIO]]="","",COUNTA($D$8:D737))</f>
        <v/>
      </c>
      <c r="C737" s="3"/>
      <c r="D737" s="28" t="str">
        <f>IFERROR(VLOOKUP(ACOMPANHAMENTO_06[[#This Row],[MAT]],FUNCIONARIOS[],3,FALSE),"")</f>
        <v/>
      </c>
      <c r="E737" s="28" t="str">
        <f>IFERROR(VLOOKUP(ACOMPANHAMENTO_06[[#This Row],[MAT]],FUNCIONARIOS[],4,FALSE),"")</f>
        <v/>
      </c>
      <c r="F737" s="8"/>
      <c r="G737" s="7"/>
      <c r="H737" s="28" t="str">
        <f>IFERROR(VLOOKUP(ACOMPANHAMENTO_06[[#This Row],[COD.S]],TABELA_PRODUÇÃO[[COD]:[SERVIÇOS]],3,FALSE),"")</f>
        <v/>
      </c>
      <c r="I737" s="28" t="str">
        <f>IFERROR(VLOOKUP(ACOMPANHAMENTO_06[[#This Row],[COD.S]],TABELA_PRODUÇÃO[[COD]:[UND.]],4,FALSE),"")</f>
        <v/>
      </c>
      <c r="J737" s="141"/>
      <c r="K737" s="58"/>
      <c r="L737" s="9"/>
      <c r="M73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3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3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37" s="140">
        <f>ACOMPANHAMENTO_06[[#This Row],[QUANT]]</f>
        <v>0</v>
      </c>
    </row>
    <row r="738" spans="2:16" x14ac:dyDescent="0.25">
      <c r="B738" s="140" t="str">
        <f>IF(ACOMPANHAMENTO_06[[#This Row],[FUNCIONARIO]]="","",COUNTA($D$8:D738))</f>
        <v/>
      </c>
      <c r="C738" s="3"/>
      <c r="D738" s="28" t="str">
        <f>IFERROR(VLOOKUP(ACOMPANHAMENTO_06[[#This Row],[MAT]],FUNCIONARIOS[],3,FALSE),"")</f>
        <v/>
      </c>
      <c r="E738" s="28" t="str">
        <f>IFERROR(VLOOKUP(ACOMPANHAMENTO_06[[#This Row],[MAT]],FUNCIONARIOS[],4,FALSE),"")</f>
        <v/>
      </c>
      <c r="F738" s="8"/>
      <c r="G738" s="7"/>
      <c r="H738" s="28" t="str">
        <f>IFERROR(VLOOKUP(ACOMPANHAMENTO_06[[#This Row],[COD.S]],TABELA_PRODUÇÃO[[COD]:[SERVIÇOS]],3,FALSE),"")</f>
        <v/>
      </c>
      <c r="I738" s="28" t="str">
        <f>IFERROR(VLOOKUP(ACOMPANHAMENTO_06[[#This Row],[COD.S]],TABELA_PRODUÇÃO[[COD]:[UND.]],4,FALSE),"")</f>
        <v/>
      </c>
      <c r="J738" s="141"/>
      <c r="K738" s="58"/>
      <c r="L738" s="9"/>
      <c r="M73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3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3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38" s="140">
        <f>ACOMPANHAMENTO_06[[#This Row],[QUANT]]</f>
        <v>0</v>
      </c>
    </row>
    <row r="739" spans="2:16" x14ac:dyDescent="0.25">
      <c r="B739" s="140" t="str">
        <f>IF(ACOMPANHAMENTO_06[[#This Row],[FUNCIONARIO]]="","",COUNTA($D$8:D739))</f>
        <v/>
      </c>
      <c r="C739" s="3"/>
      <c r="D739" s="28" t="str">
        <f>IFERROR(VLOOKUP(ACOMPANHAMENTO_06[[#This Row],[MAT]],FUNCIONARIOS[],3,FALSE),"")</f>
        <v/>
      </c>
      <c r="E739" s="28" t="str">
        <f>IFERROR(VLOOKUP(ACOMPANHAMENTO_06[[#This Row],[MAT]],FUNCIONARIOS[],4,FALSE),"")</f>
        <v/>
      </c>
      <c r="F739" s="8"/>
      <c r="G739" s="7"/>
      <c r="H739" s="28" t="str">
        <f>IFERROR(VLOOKUP(ACOMPANHAMENTO_06[[#This Row],[COD.S]],TABELA_PRODUÇÃO[[COD]:[SERVIÇOS]],3,FALSE),"")</f>
        <v/>
      </c>
      <c r="I739" s="28" t="str">
        <f>IFERROR(VLOOKUP(ACOMPANHAMENTO_06[[#This Row],[COD.S]],TABELA_PRODUÇÃO[[COD]:[UND.]],4,FALSE),"")</f>
        <v/>
      </c>
      <c r="J739" s="141"/>
      <c r="K739" s="58"/>
      <c r="L739" s="9"/>
      <c r="M73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3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3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39" s="140">
        <f>ACOMPANHAMENTO_06[[#This Row],[QUANT]]</f>
        <v>0</v>
      </c>
    </row>
    <row r="740" spans="2:16" x14ac:dyDescent="0.25">
      <c r="B740" s="140" t="str">
        <f>IF(ACOMPANHAMENTO_06[[#This Row],[FUNCIONARIO]]="","",COUNTA($D$8:D740))</f>
        <v/>
      </c>
      <c r="C740" s="3"/>
      <c r="D740" s="28" t="str">
        <f>IFERROR(VLOOKUP(ACOMPANHAMENTO_06[[#This Row],[MAT]],FUNCIONARIOS[],3,FALSE),"")</f>
        <v/>
      </c>
      <c r="E740" s="28" t="str">
        <f>IFERROR(VLOOKUP(ACOMPANHAMENTO_06[[#This Row],[MAT]],FUNCIONARIOS[],4,FALSE),"")</f>
        <v/>
      </c>
      <c r="F740" s="8"/>
      <c r="G740" s="7"/>
      <c r="H740" s="28" t="str">
        <f>IFERROR(VLOOKUP(ACOMPANHAMENTO_06[[#This Row],[COD.S]],TABELA_PRODUÇÃO[[COD]:[SERVIÇOS]],3,FALSE),"")</f>
        <v/>
      </c>
      <c r="I740" s="28" t="str">
        <f>IFERROR(VLOOKUP(ACOMPANHAMENTO_06[[#This Row],[COD.S]],TABELA_PRODUÇÃO[[COD]:[UND.]],4,FALSE),"")</f>
        <v/>
      </c>
      <c r="J740" s="141"/>
      <c r="K740" s="58"/>
      <c r="L740" s="9"/>
      <c r="M74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4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4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40" s="140">
        <f>ACOMPANHAMENTO_06[[#This Row],[QUANT]]</f>
        <v>0</v>
      </c>
    </row>
    <row r="741" spans="2:16" x14ac:dyDescent="0.25">
      <c r="B741" s="140" t="str">
        <f>IF(ACOMPANHAMENTO_06[[#This Row],[FUNCIONARIO]]="","",COUNTA($D$8:D741))</f>
        <v/>
      </c>
      <c r="C741" s="3"/>
      <c r="D741" s="28" t="str">
        <f>IFERROR(VLOOKUP(ACOMPANHAMENTO_06[[#This Row],[MAT]],FUNCIONARIOS[],3,FALSE),"")</f>
        <v/>
      </c>
      <c r="E741" s="28" t="str">
        <f>IFERROR(VLOOKUP(ACOMPANHAMENTO_06[[#This Row],[MAT]],FUNCIONARIOS[],4,FALSE),"")</f>
        <v/>
      </c>
      <c r="F741" s="8"/>
      <c r="G741" s="7"/>
      <c r="H741" s="28" t="str">
        <f>IFERROR(VLOOKUP(ACOMPANHAMENTO_06[[#This Row],[COD.S]],TABELA_PRODUÇÃO[[COD]:[SERVIÇOS]],3,FALSE),"")</f>
        <v/>
      </c>
      <c r="I741" s="28" t="str">
        <f>IFERROR(VLOOKUP(ACOMPANHAMENTO_06[[#This Row],[COD.S]],TABELA_PRODUÇÃO[[COD]:[UND.]],4,FALSE),"")</f>
        <v/>
      </c>
      <c r="J741" s="141"/>
      <c r="K741" s="58"/>
      <c r="L741" s="9"/>
      <c r="M74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4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4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41" s="140">
        <f>ACOMPANHAMENTO_06[[#This Row],[QUANT]]</f>
        <v>0</v>
      </c>
    </row>
    <row r="742" spans="2:16" x14ac:dyDescent="0.25">
      <c r="B742" s="140" t="str">
        <f>IF(ACOMPANHAMENTO_06[[#This Row],[FUNCIONARIO]]="","",COUNTA($D$8:D742))</f>
        <v/>
      </c>
      <c r="C742" s="3"/>
      <c r="D742" s="28" t="str">
        <f>IFERROR(VLOOKUP(ACOMPANHAMENTO_06[[#This Row],[MAT]],FUNCIONARIOS[],3,FALSE),"")</f>
        <v/>
      </c>
      <c r="E742" s="28" t="str">
        <f>IFERROR(VLOOKUP(ACOMPANHAMENTO_06[[#This Row],[MAT]],FUNCIONARIOS[],4,FALSE),"")</f>
        <v/>
      </c>
      <c r="F742" s="8"/>
      <c r="G742" s="7"/>
      <c r="H742" s="28" t="str">
        <f>IFERROR(VLOOKUP(ACOMPANHAMENTO_06[[#This Row],[COD.S]],TABELA_PRODUÇÃO[[COD]:[SERVIÇOS]],3,FALSE),"")</f>
        <v/>
      </c>
      <c r="I742" s="28" t="str">
        <f>IFERROR(VLOOKUP(ACOMPANHAMENTO_06[[#This Row],[COD.S]],TABELA_PRODUÇÃO[[COD]:[UND.]],4,FALSE),"")</f>
        <v/>
      </c>
      <c r="J742" s="141"/>
      <c r="K742" s="58"/>
      <c r="L742" s="9"/>
      <c r="M74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4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4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42" s="140">
        <f>ACOMPANHAMENTO_06[[#This Row],[QUANT]]</f>
        <v>0</v>
      </c>
    </row>
    <row r="743" spans="2:16" x14ac:dyDescent="0.25">
      <c r="B743" s="140" t="str">
        <f>IF(ACOMPANHAMENTO_06[[#This Row],[FUNCIONARIO]]="","",COUNTA($D$8:D743))</f>
        <v/>
      </c>
      <c r="C743" s="3"/>
      <c r="D743" s="28" t="str">
        <f>IFERROR(VLOOKUP(ACOMPANHAMENTO_06[[#This Row],[MAT]],FUNCIONARIOS[],3,FALSE),"")</f>
        <v/>
      </c>
      <c r="E743" s="28" t="str">
        <f>IFERROR(VLOOKUP(ACOMPANHAMENTO_06[[#This Row],[MAT]],FUNCIONARIOS[],4,FALSE),"")</f>
        <v/>
      </c>
      <c r="F743" s="8"/>
      <c r="G743" s="7"/>
      <c r="H743" s="28" t="str">
        <f>IFERROR(VLOOKUP(ACOMPANHAMENTO_06[[#This Row],[COD.S]],TABELA_PRODUÇÃO[[COD]:[SERVIÇOS]],3,FALSE),"")</f>
        <v/>
      </c>
      <c r="I743" s="28" t="str">
        <f>IFERROR(VLOOKUP(ACOMPANHAMENTO_06[[#This Row],[COD.S]],TABELA_PRODUÇÃO[[COD]:[UND.]],4,FALSE),"")</f>
        <v/>
      </c>
      <c r="J743" s="141"/>
      <c r="K743" s="58"/>
      <c r="L743" s="9"/>
      <c r="M74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4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4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43" s="140">
        <f>ACOMPANHAMENTO_06[[#This Row],[QUANT]]</f>
        <v>0</v>
      </c>
    </row>
    <row r="744" spans="2:16" x14ac:dyDescent="0.25">
      <c r="B744" s="140" t="str">
        <f>IF(ACOMPANHAMENTO_06[[#This Row],[FUNCIONARIO]]="","",COUNTA($D$8:D744))</f>
        <v/>
      </c>
      <c r="C744" s="3"/>
      <c r="D744" s="28" t="str">
        <f>IFERROR(VLOOKUP(ACOMPANHAMENTO_06[[#This Row],[MAT]],FUNCIONARIOS[],3,FALSE),"")</f>
        <v/>
      </c>
      <c r="E744" s="28" t="str">
        <f>IFERROR(VLOOKUP(ACOMPANHAMENTO_06[[#This Row],[MAT]],FUNCIONARIOS[],4,FALSE),"")</f>
        <v/>
      </c>
      <c r="F744" s="8"/>
      <c r="G744" s="7"/>
      <c r="H744" s="28" t="str">
        <f>IFERROR(VLOOKUP(ACOMPANHAMENTO_06[[#This Row],[COD.S]],TABELA_PRODUÇÃO[[COD]:[SERVIÇOS]],3,FALSE),"")</f>
        <v/>
      </c>
      <c r="I744" s="28" t="str">
        <f>IFERROR(VLOOKUP(ACOMPANHAMENTO_06[[#This Row],[COD.S]],TABELA_PRODUÇÃO[[COD]:[UND.]],4,FALSE),"")</f>
        <v/>
      </c>
      <c r="J744" s="141"/>
      <c r="K744" s="58"/>
      <c r="L744" s="9"/>
      <c r="M74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4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4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44" s="140">
        <f>ACOMPANHAMENTO_06[[#This Row],[QUANT]]</f>
        <v>0</v>
      </c>
    </row>
    <row r="745" spans="2:16" x14ac:dyDescent="0.25">
      <c r="B745" s="140" t="str">
        <f>IF(ACOMPANHAMENTO_06[[#This Row],[FUNCIONARIO]]="","",COUNTA($D$8:D745))</f>
        <v/>
      </c>
      <c r="C745" s="3"/>
      <c r="D745" s="28" t="str">
        <f>IFERROR(VLOOKUP(ACOMPANHAMENTO_06[[#This Row],[MAT]],FUNCIONARIOS[],3,FALSE),"")</f>
        <v/>
      </c>
      <c r="E745" s="28" t="str">
        <f>IFERROR(VLOOKUP(ACOMPANHAMENTO_06[[#This Row],[MAT]],FUNCIONARIOS[],4,FALSE),"")</f>
        <v/>
      </c>
      <c r="F745" s="8"/>
      <c r="G745" s="7"/>
      <c r="H745" s="28" t="str">
        <f>IFERROR(VLOOKUP(ACOMPANHAMENTO_06[[#This Row],[COD.S]],TABELA_PRODUÇÃO[[COD]:[SERVIÇOS]],3,FALSE),"")</f>
        <v/>
      </c>
      <c r="I745" s="28" t="str">
        <f>IFERROR(VLOOKUP(ACOMPANHAMENTO_06[[#This Row],[COD.S]],TABELA_PRODUÇÃO[[COD]:[UND.]],4,FALSE),"")</f>
        <v/>
      </c>
      <c r="J745" s="141"/>
      <c r="K745" s="58"/>
      <c r="L745" s="9"/>
      <c r="M74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4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4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45" s="140">
        <f>ACOMPANHAMENTO_06[[#This Row],[QUANT]]</f>
        <v>0</v>
      </c>
    </row>
    <row r="746" spans="2:16" x14ac:dyDescent="0.25">
      <c r="B746" s="140" t="str">
        <f>IF(ACOMPANHAMENTO_06[[#This Row],[FUNCIONARIO]]="","",COUNTA($D$8:D746))</f>
        <v/>
      </c>
      <c r="C746" s="3"/>
      <c r="D746" s="28" t="str">
        <f>IFERROR(VLOOKUP(ACOMPANHAMENTO_06[[#This Row],[MAT]],FUNCIONARIOS[],3,FALSE),"")</f>
        <v/>
      </c>
      <c r="E746" s="28" t="str">
        <f>IFERROR(VLOOKUP(ACOMPANHAMENTO_06[[#This Row],[MAT]],FUNCIONARIOS[],4,FALSE),"")</f>
        <v/>
      </c>
      <c r="F746" s="8"/>
      <c r="G746" s="7"/>
      <c r="H746" s="28" t="str">
        <f>IFERROR(VLOOKUP(ACOMPANHAMENTO_06[[#This Row],[COD.S]],TABELA_PRODUÇÃO[[COD]:[SERVIÇOS]],3,FALSE),"")</f>
        <v/>
      </c>
      <c r="I746" s="28" t="str">
        <f>IFERROR(VLOOKUP(ACOMPANHAMENTO_06[[#This Row],[COD.S]],TABELA_PRODUÇÃO[[COD]:[UND.]],4,FALSE),"")</f>
        <v/>
      </c>
      <c r="J746" s="141"/>
      <c r="K746" s="58"/>
      <c r="L746" s="9"/>
      <c r="M74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4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4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46" s="140">
        <f>ACOMPANHAMENTO_06[[#This Row],[QUANT]]</f>
        <v>0</v>
      </c>
    </row>
    <row r="747" spans="2:16" x14ac:dyDescent="0.25">
      <c r="B747" s="140" t="str">
        <f>IF(ACOMPANHAMENTO_06[[#This Row],[FUNCIONARIO]]="","",COUNTA($D$8:D747))</f>
        <v/>
      </c>
      <c r="C747" s="3"/>
      <c r="D747" s="28" t="str">
        <f>IFERROR(VLOOKUP(ACOMPANHAMENTO_06[[#This Row],[MAT]],FUNCIONARIOS[],3,FALSE),"")</f>
        <v/>
      </c>
      <c r="E747" s="28" t="str">
        <f>IFERROR(VLOOKUP(ACOMPANHAMENTO_06[[#This Row],[MAT]],FUNCIONARIOS[],4,FALSE),"")</f>
        <v/>
      </c>
      <c r="F747" s="8"/>
      <c r="G747" s="7"/>
      <c r="H747" s="28" t="str">
        <f>IFERROR(VLOOKUP(ACOMPANHAMENTO_06[[#This Row],[COD.S]],TABELA_PRODUÇÃO[[COD]:[SERVIÇOS]],3,FALSE),"")</f>
        <v/>
      </c>
      <c r="I747" s="28" t="str">
        <f>IFERROR(VLOOKUP(ACOMPANHAMENTO_06[[#This Row],[COD.S]],TABELA_PRODUÇÃO[[COD]:[UND.]],4,FALSE),"")</f>
        <v/>
      </c>
      <c r="J747" s="141"/>
      <c r="K747" s="58"/>
      <c r="L747" s="9"/>
      <c r="M74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4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4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47" s="140">
        <f>ACOMPANHAMENTO_06[[#This Row],[QUANT]]</f>
        <v>0</v>
      </c>
    </row>
    <row r="748" spans="2:16" x14ac:dyDescent="0.25">
      <c r="B748" s="140" t="str">
        <f>IF(ACOMPANHAMENTO_06[[#This Row],[FUNCIONARIO]]="","",COUNTA($D$8:D748))</f>
        <v/>
      </c>
      <c r="C748" s="3"/>
      <c r="D748" s="28" t="str">
        <f>IFERROR(VLOOKUP(ACOMPANHAMENTO_06[[#This Row],[MAT]],FUNCIONARIOS[],3,FALSE),"")</f>
        <v/>
      </c>
      <c r="E748" s="28" t="str">
        <f>IFERROR(VLOOKUP(ACOMPANHAMENTO_06[[#This Row],[MAT]],FUNCIONARIOS[],4,FALSE),"")</f>
        <v/>
      </c>
      <c r="F748" s="8"/>
      <c r="G748" s="7"/>
      <c r="H748" s="28" t="str">
        <f>IFERROR(VLOOKUP(ACOMPANHAMENTO_06[[#This Row],[COD.S]],TABELA_PRODUÇÃO[[COD]:[SERVIÇOS]],3,FALSE),"")</f>
        <v/>
      </c>
      <c r="I748" s="28" t="str">
        <f>IFERROR(VLOOKUP(ACOMPANHAMENTO_06[[#This Row],[COD.S]],TABELA_PRODUÇÃO[[COD]:[UND.]],4,FALSE),"")</f>
        <v/>
      </c>
      <c r="J748" s="141"/>
      <c r="K748" s="58"/>
      <c r="L748" s="9"/>
      <c r="M74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4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4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48" s="140">
        <f>ACOMPANHAMENTO_06[[#This Row],[QUANT]]</f>
        <v>0</v>
      </c>
    </row>
    <row r="749" spans="2:16" x14ac:dyDescent="0.25">
      <c r="B749" s="140" t="str">
        <f>IF(ACOMPANHAMENTO_06[[#This Row],[FUNCIONARIO]]="","",COUNTA($D$8:D749))</f>
        <v/>
      </c>
      <c r="C749" s="3"/>
      <c r="D749" s="28" t="str">
        <f>IFERROR(VLOOKUP(ACOMPANHAMENTO_06[[#This Row],[MAT]],FUNCIONARIOS[],3,FALSE),"")</f>
        <v/>
      </c>
      <c r="E749" s="28" t="str">
        <f>IFERROR(VLOOKUP(ACOMPANHAMENTO_06[[#This Row],[MAT]],FUNCIONARIOS[],4,FALSE),"")</f>
        <v/>
      </c>
      <c r="F749" s="8"/>
      <c r="G749" s="7"/>
      <c r="H749" s="28" t="str">
        <f>IFERROR(VLOOKUP(ACOMPANHAMENTO_06[[#This Row],[COD.S]],TABELA_PRODUÇÃO[[COD]:[SERVIÇOS]],3,FALSE),"")</f>
        <v/>
      </c>
      <c r="I749" s="28" t="str">
        <f>IFERROR(VLOOKUP(ACOMPANHAMENTO_06[[#This Row],[COD.S]],TABELA_PRODUÇÃO[[COD]:[UND.]],4,FALSE),"")</f>
        <v/>
      </c>
      <c r="J749" s="141"/>
      <c r="K749" s="58"/>
      <c r="L749" s="9"/>
      <c r="M74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4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4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49" s="140">
        <f>ACOMPANHAMENTO_06[[#This Row],[QUANT]]</f>
        <v>0</v>
      </c>
    </row>
    <row r="750" spans="2:16" x14ac:dyDescent="0.25">
      <c r="B750" s="140" t="str">
        <f>IF(ACOMPANHAMENTO_06[[#This Row],[FUNCIONARIO]]="","",COUNTA($D$8:D750))</f>
        <v/>
      </c>
      <c r="C750" s="3"/>
      <c r="D750" s="28" t="str">
        <f>IFERROR(VLOOKUP(ACOMPANHAMENTO_06[[#This Row],[MAT]],FUNCIONARIOS[],3,FALSE),"")</f>
        <v/>
      </c>
      <c r="E750" s="28" t="str">
        <f>IFERROR(VLOOKUP(ACOMPANHAMENTO_06[[#This Row],[MAT]],FUNCIONARIOS[],4,FALSE),"")</f>
        <v/>
      </c>
      <c r="F750" s="8"/>
      <c r="G750" s="7"/>
      <c r="H750" s="28" t="str">
        <f>IFERROR(VLOOKUP(ACOMPANHAMENTO_06[[#This Row],[COD.S]],TABELA_PRODUÇÃO[[COD]:[SERVIÇOS]],3,FALSE),"")</f>
        <v/>
      </c>
      <c r="I750" s="28" t="str">
        <f>IFERROR(VLOOKUP(ACOMPANHAMENTO_06[[#This Row],[COD.S]],TABELA_PRODUÇÃO[[COD]:[UND.]],4,FALSE),"")</f>
        <v/>
      </c>
      <c r="J750" s="141"/>
      <c r="K750" s="58"/>
      <c r="L750" s="9"/>
      <c r="M75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5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5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50" s="140">
        <f>ACOMPANHAMENTO_06[[#This Row],[QUANT]]</f>
        <v>0</v>
      </c>
    </row>
    <row r="751" spans="2:16" x14ac:dyDescent="0.25">
      <c r="B751" s="140" t="str">
        <f>IF(ACOMPANHAMENTO_06[[#This Row],[FUNCIONARIO]]="","",COUNTA($D$8:D751))</f>
        <v/>
      </c>
      <c r="C751" s="3"/>
      <c r="D751" s="28" t="str">
        <f>IFERROR(VLOOKUP(ACOMPANHAMENTO_06[[#This Row],[MAT]],FUNCIONARIOS[],3,FALSE),"")</f>
        <v/>
      </c>
      <c r="E751" s="28" t="str">
        <f>IFERROR(VLOOKUP(ACOMPANHAMENTO_06[[#This Row],[MAT]],FUNCIONARIOS[],4,FALSE),"")</f>
        <v/>
      </c>
      <c r="F751" s="8"/>
      <c r="G751" s="7"/>
      <c r="H751" s="28" t="str">
        <f>IFERROR(VLOOKUP(ACOMPANHAMENTO_06[[#This Row],[COD.S]],TABELA_PRODUÇÃO[[COD]:[SERVIÇOS]],3,FALSE),"")</f>
        <v/>
      </c>
      <c r="I751" s="28" t="str">
        <f>IFERROR(VLOOKUP(ACOMPANHAMENTO_06[[#This Row],[COD.S]],TABELA_PRODUÇÃO[[COD]:[UND.]],4,FALSE),"")</f>
        <v/>
      </c>
      <c r="J751" s="141"/>
      <c r="K751" s="58"/>
      <c r="L751" s="9"/>
      <c r="M75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5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5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51" s="140">
        <f>ACOMPANHAMENTO_06[[#This Row],[QUANT]]</f>
        <v>0</v>
      </c>
    </row>
    <row r="752" spans="2:16" x14ac:dyDescent="0.25">
      <c r="B752" s="140" t="str">
        <f>IF(ACOMPANHAMENTO_06[[#This Row],[FUNCIONARIO]]="","",COUNTA($D$8:D752))</f>
        <v/>
      </c>
      <c r="C752" s="3"/>
      <c r="D752" s="28" t="str">
        <f>IFERROR(VLOOKUP(ACOMPANHAMENTO_06[[#This Row],[MAT]],FUNCIONARIOS[],3,FALSE),"")</f>
        <v/>
      </c>
      <c r="E752" s="28" t="str">
        <f>IFERROR(VLOOKUP(ACOMPANHAMENTO_06[[#This Row],[MAT]],FUNCIONARIOS[],4,FALSE),"")</f>
        <v/>
      </c>
      <c r="F752" s="8"/>
      <c r="G752" s="7"/>
      <c r="H752" s="28" t="str">
        <f>IFERROR(VLOOKUP(ACOMPANHAMENTO_06[[#This Row],[COD.S]],TABELA_PRODUÇÃO[[COD]:[SERVIÇOS]],3,FALSE),"")</f>
        <v/>
      </c>
      <c r="I752" s="28" t="str">
        <f>IFERROR(VLOOKUP(ACOMPANHAMENTO_06[[#This Row],[COD.S]],TABELA_PRODUÇÃO[[COD]:[UND.]],4,FALSE),"")</f>
        <v/>
      </c>
      <c r="J752" s="141"/>
      <c r="K752" s="58"/>
      <c r="L752" s="9"/>
      <c r="M75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5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5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52" s="140">
        <f>ACOMPANHAMENTO_06[[#This Row],[QUANT]]</f>
        <v>0</v>
      </c>
    </row>
    <row r="753" spans="2:16" x14ac:dyDescent="0.25">
      <c r="B753" s="140" t="str">
        <f>IF(ACOMPANHAMENTO_06[[#This Row],[FUNCIONARIO]]="","",COUNTA($D$8:D753))</f>
        <v/>
      </c>
      <c r="C753" s="3"/>
      <c r="D753" s="28" t="str">
        <f>IFERROR(VLOOKUP(ACOMPANHAMENTO_06[[#This Row],[MAT]],FUNCIONARIOS[],3,FALSE),"")</f>
        <v/>
      </c>
      <c r="E753" s="28" t="str">
        <f>IFERROR(VLOOKUP(ACOMPANHAMENTO_06[[#This Row],[MAT]],FUNCIONARIOS[],4,FALSE),"")</f>
        <v/>
      </c>
      <c r="F753" s="8"/>
      <c r="G753" s="7"/>
      <c r="H753" s="28" t="str">
        <f>IFERROR(VLOOKUP(ACOMPANHAMENTO_06[[#This Row],[COD.S]],TABELA_PRODUÇÃO[[COD]:[SERVIÇOS]],3,FALSE),"")</f>
        <v/>
      </c>
      <c r="I753" s="28" t="str">
        <f>IFERROR(VLOOKUP(ACOMPANHAMENTO_06[[#This Row],[COD.S]],TABELA_PRODUÇÃO[[COD]:[UND.]],4,FALSE),"")</f>
        <v/>
      </c>
      <c r="J753" s="141"/>
      <c r="K753" s="58"/>
      <c r="L753" s="9"/>
      <c r="M75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5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5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53" s="140">
        <f>ACOMPANHAMENTO_06[[#This Row],[QUANT]]</f>
        <v>0</v>
      </c>
    </row>
    <row r="754" spans="2:16" x14ac:dyDescent="0.25">
      <c r="B754" s="140" t="str">
        <f>IF(ACOMPANHAMENTO_06[[#This Row],[FUNCIONARIO]]="","",COUNTA($D$8:D754))</f>
        <v/>
      </c>
      <c r="C754" s="3"/>
      <c r="D754" s="28" t="str">
        <f>IFERROR(VLOOKUP(ACOMPANHAMENTO_06[[#This Row],[MAT]],FUNCIONARIOS[],3,FALSE),"")</f>
        <v/>
      </c>
      <c r="E754" s="28" t="str">
        <f>IFERROR(VLOOKUP(ACOMPANHAMENTO_06[[#This Row],[MAT]],FUNCIONARIOS[],4,FALSE),"")</f>
        <v/>
      </c>
      <c r="F754" s="8"/>
      <c r="G754" s="7"/>
      <c r="H754" s="28" t="str">
        <f>IFERROR(VLOOKUP(ACOMPANHAMENTO_06[[#This Row],[COD.S]],TABELA_PRODUÇÃO[[COD]:[SERVIÇOS]],3,FALSE),"")</f>
        <v/>
      </c>
      <c r="I754" s="28" t="str">
        <f>IFERROR(VLOOKUP(ACOMPANHAMENTO_06[[#This Row],[COD.S]],TABELA_PRODUÇÃO[[COD]:[UND.]],4,FALSE),"")</f>
        <v/>
      </c>
      <c r="J754" s="141"/>
      <c r="K754" s="58"/>
      <c r="L754" s="9"/>
      <c r="M75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5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5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54" s="140">
        <f>ACOMPANHAMENTO_06[[#This Row],[QUANT]]</f>
        <v>0</v>
      </c>
    </row>
    <row r="755" spans="2:16" x14ac:dyDescent="0.25">
      <c r="B755" s="140" t="str">
        <f>IF(ACOMPANHAMENTO_06[[#This Row],[FUNCIONARIO]]="","",COUNTA($D$8:D755))</f>
        <v/>
      </c>
      <c r="C755" s="3"/>
      <c r="D755" s="28" t="str">
        <f>IFERROR(VLOOKUP(ACOMPANHAMENTO_06[[#This Row],[MAT]],FUNCIONARIOS[],3,FALSE),"")</f>
        <v/>
      </c>
      <c r="E755" s="28" t="str">
        <f>IFERROR(VLOOKUP(ACOMPANHAMENTO_06[[#This Row],[MAT]],FUNCIONARIOS[],4,FALSE),"")</f>
        <v/>
      </c>
      <c r="F755" s="8"/>
      <c r="G755" s="7"/>
      <c r="H755" s="28" t="str">
        <f>IFERROR(VLOOKUP(ACOMPANHAMENTO_06[[#This Row],[COD.S]],TABELA_PRODUÇÃO[[COD]:[SERVIÇOS]],3,FALSE),"")</f>
        <v/>
      </c>
      <c r="I755" s="28" t="str">
        <f>IFERROR(VLOOKUP(ACOMPANHAMENTO_06[[#This Row],[COD.S]],TABELA_PRODUÇÃO[[COD]:[UND.]],4,FALSE),"")</f>
        <v/>
      </c>
      <c r="J755" s="141"/>
      <c r="K755" s="58"/>
      <c r="L755" s="9"/>
      <c r="M75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5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5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55" s="140">
        <f>ACOMPANHAMENTO_06[[#This Row],[QUANT]]</f>
        <v>0</v>
      </c>
    </row>
    <row r="756" spans="2:16" x14ac:dyDescent="0.25">
      <c r="B756" s="140" t="str">
        <f>IF(ACOMPANHAMENTO_06[[#This Row],[FUNCIONARIO]]="","",COUNTA($D$8:D756))</f>
        <v/>
      </c>
      <c r="C756" s="3"/>
      <c r="D756" s="28" t="str">
        <f>IFERROR(VLOOKUP(ACOMPANHAMENTO_06[[#This Row],[MAT]],FUNCIONARIOS[],3,FALSE),"")</f>
        <v/>
      </c>
      <c r="E756" s="28" t="str">
        <f>IFERROR(VLOOKUP(ACOMPANHAMENTO_06[[#This Row],[MAT]],FUNCIONARIOS[],4,FALSE),"")</f>
        <v/>
      </c>
      <c r="F756" s="8"/>
      <c r="G756" s="7"/>
      <c r="H756" s="28" t="str">
        <f>IFERROR(VLOOKUP(ACOMPANHAMENTO_06[[#This Row],[COD.S]],TABELA_PRODUÇÃO[[COD]:[SERVIÇOS]],3,FALSE),"")</f>
        <v/>
      </c>
      <c r="I756" s="28" t="str">
        <f>IFERROR(VLOOKUP(ACOMPANHAMENTO_06[[#This Row],[COD.S]],TABELA_PRODUÇÃO[[COD]:[UND.]],4,FALSE),"")</f>
        <v/>
      </c>
      <c r="J756" s="141"/>
      <c r="K756" s="58"/>
      <c r="L756" s="9"/>
      <c r="M75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5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5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56" s="140">
        <f>ACOMPANHAMENTO_06[[#This Row],[QUANT]]</f>
        <v>0</v>
      </c>
    </row>
    <row r="757" spans="2:16" x14ac:dyDescent="0.25">
      <c r="B757" s="140" t="str">
        <f>IF(ACOMPANHAMENTO_06[[#This Row],[FUNCIONARIO]]="","",COUNTA($D$8:D757))</f>
        <v/>
      </c>
      <c r="C757" s="3"/>
      <c r="D757" s="28" t="str">
        <f>IFERROR(VLOOKUP(ACOMPANHAMENTO_06[[#This Row],[MAT]],FUNCIONARIOS[],3,FALSE),"")</f>
        <v/>
      </c>
      <c r="E757" s="28" t="str">
        <f>IFERROR(VLOOKUP(ACOMPANHAMENTO_06[[#This Row],[MAT]],FUNCIONARIOS[],4,FALSE),"")</f>
        <v/>
      </c>
      <c r="F757" s="8"/>
      <c r="G757" s="7"/>
      <c r="H757" s="28" t="str">
        <f>IFERROR(VLOOKUP(ACOMPANHAMENTO_06[[#This Row],[COD.S]],TABELA_PRODUÇÃO[[COD]:[SERVIÇOS]],3,FALSE),"")</f>
        <v/>
      </c>
      <c r="I757" s="28" t="str">
        <f>IFERROR(VLOOKUP(ACOMPANHAMENTO_06[[#This Row],[COD.S]],TABELA_PRODUÇÃO[[COD]:[UND.]],4,FALSE),"")</f>
        <v/>
      </c>
      <c r="J757" s="141"/>
      <c r="K757" s="58"/>
      <c r="L757" s="9"/>
      <c r="M75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5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5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57" s="140">
        <f>ACOMPANHAMENTO_06[[#This Row],[QUANT]]</f>
        <v>0</v>
      </c>
    </row>
    <row r="758" spans="2:16" x14ac:dyDescent="0.25">
      <c r="B758" s="140" t="str">
        <f>IF(ACOMPANHAMENTO_06[[#This Row],[FUNCIONARIO]]="","",COUNTA($D$8:D758))</f>
        <v/>
      </c>
      <c r="C758" s="3"/>
      <c r="D758" s="28" t="str">
        <f>IFERROR(VLOOKUP(ACOMPANHAMENTO_06[[#This Row],[MAT]],FUNCIONARIOS[],3,FALSE),"")</f>
        <v/>
      </c>
      <c r="E758" s="28" t="str">
        <f>IFERROR(VLOOKUP(ACOMPANHAMENTO_06[[#This Row],[MAT]],FUNCIONARIOS[],4,FALSE),"")</f>
        <v/>
      </c>
      <c r="F758" s="8"/>
      <c r="G758" s="7"/>
      <c r="H758" s="28" t="str">
        <f>IFERROR(VLOOKUP(ACOMPANHAMENTO_06[[#This Row],[COD.S]],TABELA_PRODUÇÃO[[COD]:[SERVIÇOS]],3,FALSE),"")</f>
        <v/>
      </c>
      <c r="I758" s="28" t="str">
        <f>IFERROR(VLOOKUP(ACOMPANHAMENTO_06[[#This Row],[COD.S]],TABELA_PRODUÇÃO[[COD]:[UND.]],4,FALSE),"")</f>
        <v/>
      </c>
      <c r="J758" s="141"/>
      <c r="K758" s="58"/>
      <c r="L758" s="9"/>
      <c r="M75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5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5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58" s="140">
        <f>ACOMPANHAMENTO_06[[#This Row],[QUANT]]</f>
        <v>0</v>
      </c>
    </row>
    <row r="759" spans="2:16" x14ac:dyDescent="0.25">
      <c r="B759" s="140" t="str">
        <f>IF(ACOMPANHAMENTO_06[[#This Row],[FUNCIONARIO]]="","",COUNTA($D$8:D759))</f>
        <v/>
      </c>
      <c r="C759" s="3"/>
      <c r="D759" s="28" t="str">
        <f>IFERROR(VLOOKUP(ACOMPANHAMENTO_06[[#This Row],[MAT]],FUNCIONARIOS[],3,FALSE),"")</f>
        <v/>
      </c>
      <c r="E759" s="28" t="str">
        <f>IFERROR(VLOOKUP(ACOMPANHAMENTO_06[[#This Row],[MAT]],FUNCIONARIOS[],4,FALSE),"")</f>
        <v/>
      </c>
      <c r="F759" s="8"/>
      <c r="G759" s="7"/>
      <c r="H759" s="28" t="str">
        <f>IFERROR(VLOOKUP(ACOMPANHAMENTO_06[[#This Row],[COD.S]],TABELA_PRODUÇÃO[[COD]:[SERVIÇOS]],3,FALSE),"")</f>
        <v/>
      </c>
      <c r="I759" s="28" t="str">
        <f>IFERROR(VLOOKUP(ACOMPANHAMENTO_06[[#This Row],[COD.S]],TABELA_PRODUÇÃO[[COD]:[UND.]],4,FALSE),"")</f>
        <v/>
      </c>
      <c r="J759" s="141"/>
      <c r="K759" s="58"/>
      <c r="L759" s="9"/>
      <c r="M75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5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5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59" s="140">
        <f>ACOMPANHAMENTO_06[[#This Row],[QUANT]]</f>
        <v>0</v>
      </c>
    </row>
    <row r="760" spans="2:16" x14ac:dyDescent="0.25">
      <c r="B760" s="140" t="str">
        <f>IF(ACOMPANHAMENTO_06[[#This Row],[FUNCIONARIO]]="","",COUNTA($D$8:D760))</f>
        <v/>
      </c>
      <c r="C760" s="3"/>
      <c r="D760" s="28" t="str">
        <f>IFERROR(VLOOKUP(ACOMPANHAMENTO_06[[#This Row],[MAT]],FUNCIONARIOS[],3,FALSE),"")</f>
        <v/>
      </c>
      <c r="E760" s="28" t="str">
        <f>IFERROR(VLOOKUP(ACOMPANHAMENTO_06[[#This Row],[MAT]],FUNCIONARIOS[],4,FALSE),"")</f>
        <v/>
      </c>
      <c r="F760" s="8"/>
      <c r="G760" s="7"/>
      <c r="H760" s="28" t="str">
        <f>IFERROR(VLOOKUP(ACOMPANHAMENTO_06[[#This Row],[COD.S]],TABELA_PRODUÇÃO[[COD]:[SERVIÇOS]],3,FALSE),"")</f>
        <v/>
      </c>
      <c r="I760" s="28" t="str">
        <f>IFERROR(VLOOKUP(ACOMPANHAMENTO_06[[#This Row],[COD.S]],TABELA_PRODUÇÃO[[COD]:[UND.]],4,FALSE),"")</f>
        <v/>
      </c>
      <c r="J760" s="141"/>
      <c r="K760" s="58"/>
      <c r="L760" s="9"/>
      <c r="M76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6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6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60" s="140">
        <f>ACOMPANHAMENTO_06[[#This Row],[QUANT]]</f>
        <v>0</v>
      </c>
    </row>
    <row r="761" spans="2:16" x14ac:dyDescent="0.25">
      <c r="B761" s="140" t="str">
        <f>IF(ACOMPANHAMENTO_06[[#This Row],[FUNCIONARIO]]="","",COUNTA($D$8:D761))</f>
        <v/>
      </c>
      <c r="C761" s="3"/>
      <c r="D761" s="28" t="str">
        <f>IFERROR(VLOOKUP(ACOMPANHAMENTO_06[[#This Row],[MAT]],FUNCIONARIOS[],3,FALSE),"")</f>
        <v/>
      </c>
      <c r="E761" s="28" t="str">
        <f>IFERROR(VLOOKUP(ACOMPANHAMENTO_06[[#This Row],[MAT]],FUNCIONARIOS[],4,FALSE),"")</f>
        <v/>
      </c>
      <c r="F761" s="8"/>
      <c r="G761" s="7"/>
      <c r="H761" s="28" t="str">
        <f>IFERROR(VLOOKUP(ACOMPANHAMENTO_06[[#This Row],[COD.S]],TABELA_PRODUÇÃO[[COD]:[SERVIÇOS]],3,FALSE),"")</f>
        <v/>
      </c>
      <c r="I761" s="28" t="str">
        <f>IFERROR(VLOOKUP(ACOMPANHAMENTO_06[[#This Row],[COD.S]],TABELA_PRODUÇÃO[[COD]:[UND.]],4,FALSE),"")</f>
        <v/>
      </c>
      <c r="J761" s="141"/>
      <c r="K761" s="58"/>
      <c r="L761" s="9"/>
      <c r="M76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6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6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61" s="140">
        <f>ACOMPANHAMENTO_06[[#This Row],[QUANT]]</f>
        <v>0</v>
      </c>
    </row>
    <row r="762" spans="2:16" x14ac:dyDescent="0.25">
      <c r="B762" s="140" t="str">
        <f>IF(ACOMPANHAMENTO_06[[#This Row],[FUNCIONARIO]]="","",COUNTA($D$8:D762))</f>
        <v/>
      </c>
      <c r="C762" s="3"/>
      <c r="D762" s="28" t="str">
        <f>IFERROR(VLOOKUP(ACOMPANHAMENTO_06[[#This Row],[MAT]],FUNCIONARIOS[],3,FALSE),"")</f>
        <v/>
      </c>
      <c r="E762" s="28" t="str">
        <f>IFERROR(VLOOKUP(ACOMPANHAMENTO_06[[#This Row],[MAT]],FUNCIONARIOS[],4,FALSE),"")</f>
        <v/>
      </c>
      <c r="F762" s="8"/>
      <c r="G762" s="7"/>
      <c r="H762" s="28" t="str">
        <f>IFERROR(VLOOKUP(ACOMPANHAMENTO_06[[#This Row],[COD.S]],TABELA_PRODUÇÃO[[COD]:[SERVIÇOS]],3,FALSE),"")</f>
        <v/>
      </c>
      <c r="I762" s="28" t="str">
        <f>IFERROR(VLOOKUP(ACOMPANHAMENTO_06[[#This Row],[COD.S]],TABELA_PRODUÇÃO[[COD]:[UND.]],4,FALSE),"")</f>
        <v/>
      </c>
      <c r="J762" s="141"/>
      <c r="K762" s="58"/>
      <c r="L762" s="9"/>
      <c r="M76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6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6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62" s="140">
        <f>ACOMPANHAMENTO_06[[#This Row],[QUANT]]</f>
        <v>0</v>
      </c>
    </row>
    <row r="763" spans="2:16" x14ac:dyDescent="0.25">
      <c r="B763" s="140" t="str">
        <f>IF(ACOMPANHAMENTO_06[[#This Row],[FUNCIONARIO]]="","",COUNTA($D$8:D763))</f>
        <v/>
      </c>
      <c r="C763" s="3"/>
      <c r="D763" s="28" t="str">
        <f>IFERROR(VLOOKUP(ACOMPANHAMENTO_06[[#This Row],[MAT]],FUNCIONARIOS[],3,FALSE),"")</f>
        <v/>
      </c>
      <c r="E763" s="28" t="str">
        <f>IFERROR(VLOOKUP(ACOMPANHAMENTO_06[[#This Row],[MAT]],FUNCIONARIOS[],4,FALSE),"")</f>
        <v/>
      </c>
      <c r="F763" s="8"/>
      <c r="G763" s="7"/>
      <c r="H763" s="28" t="str">
        <f>IFERROR(VLOOKUP(ACOMPANHAMENTO_06[[#This Row],[COD.S]],TABELA_PRODUÇÃO[[COD]:[SERVIÇOS]],3,FALSE),"")</f>
        <v/>
      </c>
      <c r="I763" s="28" t="str">
        <f>IFERROR(VLOOKUP(ACOMPANHAMENTO_06[[#This Row],[COD.S]],TABELA_PRODUÇÃO[[COD]:[UND.]],4,FALSE),"")</f>
        <v/>
      </c>
      <c r="J763" s="141"/>
      <c r="K763" s="58"/>
      <c r="L763" s="9"/>
      <c r="M76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6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6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63" s="140">
        <f>ACOMPANHAMENTO_06[[#This Row],[QUANT]]</f>
        <v>0</v>
      </c>
    </row>
    <row r="764" spans="2:16" x14ac:dyDescent="0.25">
      <c r="B764" s="140" t="str">
        <f>IF(ACOMPANHAMENTO_06[[#This Row],[FUNCIONARIO]]="","",COUNTA($D$8:D764))</f>
        <v/>
      </c>
      <c r="C764" s="3"/>
      <c r="D764" s="28" t="str">
        <f>IFERROR(VLOOKUP(ACOMPANHAMENTO_06[[#This Row],[MAT]],FUNCIONARIOS[],3,FALSE),"")</f>
        <v/>
      </c>
      <c r="E764" s="28" t="str">
        <f>IFERROR(VLOOKUP(ACOMPANHAMENTO_06[[#This Row],[MAT]],FUNCIONARIOS[],4,FALSE),"")</f>
        <v/>
      </c>
      <c r="F764" s="8"/>
      <c r="G764" s="7"/>
      <c r="H764" s="28" t="str">
        <f>IFERROR(VLOOKUP(ACOMPANHAMENTO_06[[#This Row],[COD.S]],TABELA_PRODUÇÃO[[COD]:[SERVIÇOS]],3,FALSE),"")</f>
        <v/>
      </c>
      <c r="I764" s="28" t="str">
        <f>IFERROR(VLOOKUP(ACOMPANHAMENTO_06[[#This Row],[COD.S]],TABELA_PRODUÇÃO[[COD]:[UND.]],4,FALSE),"")</f>
        <v/>
      </c>
      <c r="J764" s="141"/>
      <c r="K764" s="58"/>
      <c r="L764" s="9"/>
      <c r="M76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6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6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64" s="140">
        <f>ACOMPANHAMENTO_06[[#This Row],[QUANT]]</f>
        <v>0</v>
      </c>
    </row>
    <row r="765" spans="2:16" x14ac:dyDescent="0.25">
      <c r="B765" s="140" t="str">
        <f>IF(ACOMPANHAMENTO_06[[#This Row],[FUNCIONARIO]]="","",COUNTA($D$8:D765))</f>
        <v/>
      </c>
      <c r="C765" s="3"/>
      <c r="D765" s="28" t="str">
        <f>IFERROR(VLOOKUP(ACOMPANHAMENTO_06[[#This Row],[MAT]],FUNCIONARIOS[],3,FALSE),"")</f>
        <v/>
      </c>
      <c r="E765" s="28" t="str">
        <f>IFERROR(VLOOKUP(ACOMPANHAMENTO_06[[#This Row],[MAT]],FUNCIONARIOS[],4,FALSE),"")</f>
        <v/>
      </c>
      <c r="F765" s="8"/>
      <c r="G765" s="7"/>
      <c r="H765" s="28" t="str">
        <f>IFERROR(VLOOKUP(ACOMPANHAMENTO_06[[#This Row],[COD.S]],TABELA_PRODUÇÃO[[COD]:[SERVIÇOS]],3,FALSE),"")</f>
        <v/>
      </c>
      <c r="I765" s="28" t="str">
        <f>IFERROR(VLOOKUP(ACOMPANHAMENTO_06[[#This Row],[COD.S]],TABELA_PRODUÇÃO[[COD]:[UND.]],4,FALSE),"")</f>
        <v/>
      </c>
      <c r="J765" s="141"/>
      <c r="K765" s="58"/>
      <c r="L765" s="9"/>
      <c r="M76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6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6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65" s="140">
        <f>ACOMPANHAMENTO_06[[#This Row],[QUANT]]</f>
        <v>0</v>
      </c>
    </row>
    <row r="766" spans="2:16" x14ac:dyDescent="0.25">
      <c r="B766" s="140" t="str">
        <f>IF(ACOMPANHAMENTO_06[[#This Row],[FUNCIONARIO]]="","",COUNTA($D$8:D766))</f>
        <v/>
      </c>
      <c r="C766" s="3"/>
      <c r="D766" s="28" t="str">
        <f>IFERROR(VLOOKUP(ACOMPANHAMENTO_06[[#This Row],[MAT]],FUNCIONARIOS[],3,FALSE),"")</f>
        <v/>
      </c>
      <c r="E766" s="28" t="str">
        <f>IFERROR(VLOOKUP(ACOMPANHAMENTO_06[[#This Row],[MAT]],FUNCIONARIOS[],4,FALSE),"")</f>
        <v/>
      </c>
      <c r="F766" s="8"/>
      <c r="G766" s="7"/>
      <c r="H766" s="28" t="str">
        <f>IFERROR(VLOOKUP(ACOMPANHAMENTO_06[[#This Row],[COD.S]],TABELA_PRODUÇÃO[[COD]:[SERVIÇOS]],3,FALSE),"")</f>
        <v/>
      </c>
      <c r="I766" s="28" t="str">
        <f>IFERROR(VLOOKUP(ACOMPANHAMENTO_06[[#This Row],[COD.S]],TABELA_PRODUÇÃO[[COD]:[UND.]],4,FALSE),"")</f>
        <v/>
      </c>
      <c r="J766" s="141"/>
      <c r="K766" s="58"/>
      <c r="L766" s="9"/>
      <c r="M76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6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6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66" s="140">
        <f>ACOMPANHAMENTO_06[[#This Row],[QUANT]]</f>
        <v>0</v>
      </c>
    </row>
    <row r="767" spans="2:16" x14ac:dyDescent="0.25">
      <c r="B767" s="140" t="str">
        <f>IF(ACOMPANHAMENTO_06[[#This Row],[FUNCIONARIO]]="","",COUNTA($D$8:D767))</f>
        <v/>
      </c>
      <c r="C767" s="3"/>
      <c r="D767" s="28" t="str">
        <f>IFERROR(VLOOKUP(ACOMPANHAMENTO_06[[#This Row],[MAT]],FUNCIONARIOS[],3,FALSE),"")</f>
        <v/>
      </c>
      <c r="E767" s="28" t="str">
        <f>IFERROR(VLOOKUP(ACOMPANHAMENTO_06[[#This Row],[MAT]],FUNCIONARIOS[],4,FALSE),"")</f>
        <v/>
      </c>
      <c r="F767" s="8"/>
      <c r="G767" s="7"/>
      <c r="H767" s="28" t="str">
        <f>IFERROR(VLOOKUP(ACOMPANHAMENTO_06[[#This Row],[COD.S]],TABELA_PRODUÇÃO[[COD]:[SERVIÇOS]],3,FALSE),"")</f>
        <v/>
      </c>
      <c r="I767" s="28" t="str">
        <f>IFERROR(VLOOKUP(ACOMPANHAMENTO_06[[#This Row],[COD.S]],TABELA_PRODUÇÃO[[COD]:[UND.]],4,FALSE),"")</f>
        <v/>
      </c>
      <c r="J767" s="141"/>
      <c r="K767" s="58"/>
      <c r="L767" s="9"/>
      <c r="M76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6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6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67" s="140">
        <f>ACOMPANHAMENTO_06[[#This Row],[QUANT]]</f>
        <v>0</v>
      </c>
    </row>
    <row r="768" spans="2:16" x14ac:dyDescent="0.25">
      <c r="B768" s="140" t="str">
        <f>IF(ACOMPANHAMENTO_06[[#This Row],[FUNCIONARIO]]="","",COUNTA($D$8:D768))</f>
        <v/>
      </c>
      <c r="C768" s="3"/>
      <c r="D768" s="28" t="str">
        <f>IFERROR(VLOOKUP(ACOMPANHAMENTO_06[[#This Row],[MAT]],FUNCIONARIOS[],3,FALSE),"")</f>
        <v/>
      </c>
      <c r="E768" s="28" t="str">
        <f>IFERROR(VLOOKUP(ACOMPANHAMENTO_06[[#This Row],[MAT]],FUNCIONARIOS[],4,FALSE),"")</f>
        <v/>
      </c>
      <c r="F768" s="8"/>
      <c r="G768" s="7"/>
      <c r="H768" s="28" t="str">
        <f>IFERROR(VLOOKUP(ACOMPANHAMENTO_06[[#This Row],[COD.S]],TABELA_PRODUÇÃO[[COD]:[SERVIÇOS]],3,FALSE),"")</f>
        <v/>
      </c>
      <c r="I768" s="28" t="str">
        <f>IFERROR(VLOOKUP(ACOMPANHAMENTO_06[[#This Row],[COD.S]],TABELA_PRODUÇÃO[[COD]:[UND.]],4,FALSE),"")</f>
        <v/>
      </c>
      <c r="J768" s="141"/>
      <c r="K768" s="58"/>
      <c r="L768" s="9"/>
      <c r="M76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6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6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68" s="140">
        <f>ACOMPANHAMENTO_06[[#This Row],[QUANT]]</f>
        <v>0</v>
      </c>
    </row>
    <row r="769" spans="2:16" x14ac:dyDescent="0.25">
      <c r="B769" s="140" t="str">
        <f>IF(ACOMPANHAMENTO_06[[#This Row],[FUNCIONARIO]]="","",COUNTA($D$8:D769))</f>
        <v/>
      </c>
      <c r="C769" s="3"/>
      <c r="D769" s="28" t="str">
        <f>IFERROR(VLOOKUP(ACOMPANHAMENTO_06[[#This Row],[MAT]],FUNCIONARIOS[],3,FALSE),"")</f>
        <v/>
      </c>
      <c r="E769" s="28" t="str">
        <f>IFERROR(VLOOKUP(ACOMPANHAMENTO_06[[#This Row],[MAT]],FUNCIONARIOS[],4,FALSE),"")</f>
        <v/>
      </c>
      <c r="F769" s="8"/>
      <c r="G769" s="7"/>
      <c r="H769" s="28" t="str">
        <f>IFERROR(VLOOKUP(ACOMPANHAMENTO_06[[#This Row],[COD.S]],TABELA_PRODUÇÃO[[COD]:[SERVIÇOS]],3,FALSE),"")</f>
        <v/>
      </c>
      <c r="I769" s="28" t="str">
        <f>IFERROR(VLOOKUP(ACOMPANHAMENTO_06[[#This Row],[COD.S]],TABELA_PRODUÇÃO[[COD]:[UND.]],4,FALSE),"")</f>
        <v/>
      </c>
      <c r="J769" s="141"/>
      <c r="K769" s="58"/>
      <c r="L769" s="9"/>
      <c r="M76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6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6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69" s="140">
        <f>ACOMPANHAMENTO_06[[#This Row],[QUANT]]</f>
        <v>0</v>
      </c>
    </row>
    <row r="770" spans="2:16" x14ac:dyDescent="0.25">
      <c r="B770" s="140" t="str">
        <f>IF(ACOMPANHAMENTO_06[[#This Row],[FUNCIONARIO]]="","",COUNTA($D$8:D770))</f>
        <v/>
      </c>
      <c r="C770" s="3"/>
      <c r="D770" s="28" t="str">
        <f>IFERROR(VLOOKUP(ACOMPANHAMENTO_06[[#This Row],[MAT]],FUNCIONARIOS[],3,FALSE),"")</f>
        <v/>
      </c>
      <c r="E770" s="28" t="str">
        <f>IFERROR(VLOOKUP(ACOMPANHAMENTO_06[[#This Row],[MAT]],FUNCIONARIOS[],4,FALSE),"")</f>
        <v/>
      </c>
      <c r="F770" s="8"/>
      <c r="G770" s="7"/>
      <c r="H770" s="28" t="str">
        <f>IFERROR(VLOOKUP(ACOMPANHAMENTO_06[[#This Row],[COD.S]],TABELA_PRODUÇÃO[[COD]:[SERVIÇOS]],3,FALSE),"")</f>
        <v/>
      </c>
      <c r="I770" s="28" t="str">
        <f>IFERROR(VLOOKUP(ACOMPANHAMENTO_06[[#This Row],[COD.S]],TABELA_PRODUÇÃO[[COD]:[UND.]],4,FALSE),"")</f>
        <v/>
      </c>
      <c r="J770" s="141"/>
      <c r="K770" s="58"/>
      <c r="L770" s="9"/>
      <c r="M77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7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7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70" s="140">
        <f>ACOMPANHAMENTO_06[[#This Row],[QUANT]]</f>
        <v>0</v>
      </c>
    </row>
    <row r="771" spans="2:16" x14ac:dyDescent="0.25">
      <c r="B771" s="140" t="str">
        <f>IF(ACOMPANHAMENTO_06[[#This Row],[FUNCIONARIO]]="","",COUNTA($D$8:D771))</f>
        <v/>
      </c>
      <c r="C771" s="3"/>
      <c r="D771" s="28" t="str">
        <f>IFERROR(VLOOKUP(ACOMPANHAMENTO_06[[#This Row],[MAT]],FUNCIONARIOS[],3,FALSE),"")</f>
        <v/>
      </c>
      <c r="E771" s="28" t="str">
        <f>IFERROR(VLOOKUP(ACOMPANHAMENTO_06[[#This Row],[MAT]],FUNCIONARIOS[],4,FALSE),"")</f>
        <v/>
      </c>
      <c r="F771" s="8"/>
      <c r="G771" s="7"/>
      <c r="H771" s="28" t="str">
        <f>IFERROR(VLOOKUP(ACOMPANHAMENTO_06[[#This Row],[COD.S]],TABELA_PRODUÇÃO[[COD]:[SERVIÇOS]],3,FALSE),"")</f>
        <v/>
      </c>
      <c r="I771" s="28" t="str">
        <f>IFERROR(VLOOKUP(ACOMPANHAMENTO_06[[#This Row],[COD.S]],TABELA_PRODUÇÃO[[COD]:[UND.]],4,FALSE),"")</f>
        <v/>
      </c>
      <c r="J771" s="141"/>
      <c r="K771" s="58"/>
      <c r="L771" s="9"/>
      <c r="M77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7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7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71" s="140">
        <f>ACOMPANHAMENTO_06[[#This Row],[QUANT]]</f>
        <v>0</v>
      </c>
    </row>
    <row r="772" spans="2:16" x14ac:dyDescent="0.25">
      <c r="B772" s="140" t="str">
        <f>IF(ACOMPANHAMENTO_06[[#This Row],[FUNCIONARIO]]="","",COUNTA($D$8:D772))</f>
        <v/>
      </c>
      <c r="C772" s="3"/>
      <c r="D772" s="28" t="str">
        <f>IFERROR(VLOOKUP(ACOMPANHAMENTO_06[[#This Row],[MAT]],FUNCIONARIOS[],3,FALSE),"")</f>
        <v/>
      </c>
      <c r="E772" s="28" t="str">
        <f>IFERROR(VLOOKUP(ACOMPANHAMENTO_06[[#This Row],[MAT]],FUNCIONARIOS[],4,FALSE),"")</f>
        <v/>
      </c>
      <c r="F772" s="8"/>
      <c r="G772" s="7"/>
      <c r="H772" s="28" t="str">
        <f>IFERROR(VLOOKUP(ACOMPANHAMENTO_06[[#This Row],[COD.S]],TABELA_PRODUÇÃO[[COD]:[SERVIÇOS]],3,FALSE),"")</f>
        <v/>
      </c>
      <c r="I772" s="28" t="str">
        <f>IFERROR(VLOOKUP(ACOMPANHAMENTO_06[[#This Row],[COD.S]],TABELA_PRODUÇÃO[[COD]:[UND.]],4,FALSE),"")</f>
        <v/>
      </c>
      <c r="J772" s="141"/>
      <c r="K772" s="58"/>
      <c r="L772" s="9"/>
      <c r="M77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7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7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72" s="140">
        <f>ACOMPANHAMENTO_06[[#This Row],[QUANT]]</f>
        <v>0</v>
      </c>
    </row>
    <row r="773" spans="2:16" x14ac:dyDescent="0.25">
      <c r="B773" s="140" t="str">
        <f>IF(ACOMPANHAMENTO_06[[#This Row],[FUNCIONARIO]]="","",COUNTA($D$8:D773))</f>
        <v/>
      </c>
      <c r="C773" s="3"/>
      <c r="D773" s="28" t="str">
        <f>IFERROR(VLOOKUP(ACOMPANHAMENTO_06[[#This Row],[MAT]],FUNCIONARIOS[],3,FALSE),"")</f>
        <v/>
      </c>
      <c r="E773" s="28" t="str">
        <f>IFERROR(VLOOKUP(ACOMPANHAMENTO_06[[#This Row],[MAT]],FUNCIONARIOS[],4,FALSE),"")</f>
        <v/>
      </c>
      <c r="F773" s="8"/>
      <c r="G773" s="7"/>
      <c r="H773" s="28" t="str">
        <f>IFERROR(VLOOKUP(ACOMPANHAMENTO_06[[#This Row],[COD.S]],TABELA_PRODUÇÃO[[COD]:[SERVIÇOS]],3,FALSE),"")</f>
        <v/>
      </c>
      <c r="I773" s="28" t="str">
        <f>IFERROR(VLOOKUP(ACOMPANHAMENTO_06[[#This Row],[COD.S]],TABELA_PRODUÇÃO[[COD]:[UND.]],4,FALSE),"")</f>
        <v/>
      </c>
      <c r="J773" s="141"/>
      <c r="K773" s="58"/>
      <c r="L773" s="9"/>
      <c r="M77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7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7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73" s="140">
        <f>ACOMPANHAMENTO_06[[#This Row],[QUANT]]</f>
        <v>0</v>
      </c>
    </row>
    <row r="774" spans="2:16" x14ac:dyDescent="0.25">
      <c r="B774" s="140" t="str">
        <f>IF(ACOMPANHAMENTO_06[[#This Row],[FUNCIONARIO]]="","",COUNTA($D$8:D774))</f>
        <v/>
      </c>
      <c r="C774" s="3"/>
      <c r="D774" s="28" t="str">
        <f>IFERROR(VLOOKUP(ACOMPANHAMENTO_06[[#This Row],[MAT]],FUNCIONARIOS[],3,FALSE),"")</f>
        <v/>
      </c>
      <c r="E774" s="28" t="str">
        <f>IFERROR(VLOOKUP(ACOMPANHAMENTO_06[[#This Row],[MAT]],FUNCIONARIOS[],4,FALSE),"")</f>
        <v/>
      </c>
      <c r="F774" s="8"/>
      <c r="G774" s="7"/>
      <c r="H774" s="28" t="str">
        <f>IFERROR(VLOOKUP(ACOMPANHAMENTO_06[[#This Row],[COD.S]],TABELA_PRODUÇÃO[[COD]:[SERVIÇOS]],3,FALSE),"")</f>
        <v/>
      </c>
      <c r="I774" s="28" t="str">
        <f>IFERROR(VLOOKUP(ACOMPANHAMENTO_06[[#This Row],[COD.S]],TABELA_PRODUÇÃO[[COD]:[UND.]],4,FALSE),"")</f>
        <v/>
      </c>
      <c r="J774" s="141"/>
      <c r="K774" s="58"/>
      <c r="L774" s="9"/>
      <c r="M77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7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7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74" s="140">
        <f>ACOMPANHAMENTO_06[[#This Row],[QUANT]]</f>
        <v>0</v>
      </c>
    </row>
    <row r="775" spans="2:16" x14ac:dyDescent="0.25">
      <c r="B775" s="140" t="str">
        <f>IF(ACOMPANHAMENTO_06[[#This Row],[FUNCIONARIO]]="","",COUNTA($D$8:D775))</f>
        <v/>
      </c>
      <c r="C775" s="3"/>
      <c r="D775" s="28" t="str">
        <f>IFERROR(VLOOKUP(ACOMPANHAMENTO_06[[#This Row],[MAT]],FUNCIONARIOS[],3,FALSE),"")</f>
        <v/>
      </c>
      <c r="E775" s="28" t="str">
        <f>IFERROR(VLOOKUP(ACOMPANHAMENTO_06[[#This Row],[MAT]],FUNCIONARIOS[],4,FALSE),"")</f>
        <v/>
      </c>
      <c r="F775" s="8"/>
      <c r="G775" s="7"/>
      <c r="H775" s="28" t="str">
        <f>IFERROR(VLOOKUP(ACOMPANHAMENTO_06[[#This Row],[COD.S]],TABELA_PRODUÇÃO[[COD]:[SERVIÇOS]],3,FALSE),"")</f>
        <v/>
      </c>
      <c r="I775" s="28" t="str">
        <f>IFERROR(VLOOKUP(ACOMPANHAMENTO_06[[#This Row],[COD.S]],TABELA_PRODUÇÃO[[COD]:[UND.]],4,FALSE),"")</f>
        <v/>
      </c>
      <c r="J775" s="141"/>
      <c r="K775" s="58"/>
      <c r="L775" s="9"/>
      <c r="M77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7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7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75" s="140">
        <f>ACOMPANHAMENTO_06[[#This Row],[QUANT]]</f>
        <v>0</v>
      </c>
    </row>
    <row r="776" spans="2:16" x14ac:dyDescent="0.25">
      <c r="B776" s="140" t="str">
        <f>IF(ACOMPANHAMENTO_06[[#This Row],[FUNCIONARIO]]="","",COUNTA($D$8:D776))</f>
        <v/>
      </c>
      <c r="C776" s="3"/>
      <c r="D776" s="28" t="str">
        <f>IFERROR(VLOOKUP(ACOMPANHAMENTO_06[[#This Row],[MAT]],FUNCIONARIOS[],3,FALSE),"")</f>
        <v/>
      </c>
      <c r="E776" s="28" t="str">
        <f>IFERROR(VLOOKUP(ACOMPANHAMENTO_06[[#This Row],[MAT]],FUNCIONARIOS[],4,FALSE),"")</f>
        <v/>
      </c>
      <c r="F776" s="8"/>
      <c r="G776" s="7"/>
      <c r="H776" s="28" t="str">
        <f>IFERROR(VLOOKUP(ACOMPANHAMENTO_06[[#This Row],[COD.S]],TABELA_PRODUÇÃO[[COD]:[SERVIÇOS]],3,FALSE),"")</f>
        <v/>
      </c>
      <c r="I776" s="28" t="str">
        <f>IFERROR(VLOOKUP(ACOMPANHAMENTO_06[[#This Row],[COD.S]],TABELA_PRODUÇÃO[[COD]:[UND.]],4,FALSE),"")</f>
        <v/>
      </c>
      <c r="J776" s="141"/>
      <c r="K776" s="58"/>
      <c r="L776" s="9"/>
      <c r="M77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7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7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76" s="140">
        <f>ACOMPANHAMENTO_06[[#This Row],[QUANT]]</f>
        <v>0</v>
      </c>
    </row>
    <row r="777" spans="2:16" x14ac:dyDescent="0.25">
      <c r="B777" s="140" t="str">
        <f>IF(ACOMPANHAMENTO_06[[#This Row],[FUNCIONARIO]]="","",COUNTA($D$8:D777))</f>
        <v/>
      </c>
      <c r="C777" s="3"/>
      <c r="D777" s="28" t="str">
        <f>IFERROR(VLOOKUP(ACOMPANHAMENTO_06[[#This Row],[MAT]],FUNCIONARIOS[],3,FALSE),"")</f>
        <v/>
      </c>
      <c r="E777" s="28" t="str">
        <f>IFERROR(VLOOKUP(ACOMPANHAMENTO_06[[#This Row],[MAT]],FUNCIONARIOS[],4,FALSE),"")</f>
        <v/>
      </c>
      <c r="F777" s="8"/>
      <c r="G777" s="7"/>
      <c r="H777" s="28" t="str">
        <f>IFERROR(VLOOKUP(ACOMPANHAMENTO_06[[#This Row],[COD.S]],TABELA_PRODUÇÃO[[COD]:[SERVIÇOS]],3,FALSE),"")</f>
        <v/>
      </c>
      <c r="I777" s="28" t="str">
        <f>IFERROR(VLOOKUP(ACOMPANHAMENTO_06[[#This Row],[COD.S]],TABELA_PRODUÇÃO[[COD]:[UND.]],4,FALSE),"")</f>
        <v/>
      </c>
      <c r="J777" s="141"/>
      <c r="K777" s="58"/>
      <c r="L777" s="9"/>
      <c r="M77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7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7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77" s="140">
        <f>ACOMPANHAMENTO_06[[#This Row],[QUANT]]</f>
        <v>0</v>
      </c>
    </row>
    <row r="778" spans="2:16" x14ac:dyDescent="0.25">
      <c r="B778" s="140" t="str">
        <f>IF(ACOMPANHAMENTO_06[[#This Row],[FUNCIONARIO]]="","",COUNTA($D$8:D778))</f>
        <v/>
      </c>
      <c r="C778" s="3"/>
      <c r="D778" s="28" t="str">
        <f>IFERROR(VLOOKUP(ACOMPANHAMENTO_06[[#This Row],[MAT]],FUNCIONARIOS[],3,FALSE),"")</f>
        <v/>
      </c>
      <c r="E778" s="28" t="str">
        <f>IFERROR(VLOOKUP(ACOMPANHAMENTO_06[[#This Row],[MAT]],FUNCIONARIOS[],4,FALSE),"")</f>
        <v/>
      </c>
      <c r="F778" s="8"/>
      <c r="G778" s="7"/>
      <c r="H778" s="28" t="str">
        <f>IFERROR(VLOOKUP(ACOMPANHAMENTO_06[[#This Row],[COD.S]],TABELA_PRODUÇÃO[[COD]:[SERVIÇOS]],3,FALSE),"")</f>
        <v/>
      </c>
      <c r="I778" s="28" t="str">
        <f>IFERROR(VLOOKUP(ACOMPANHAMENTO_06[[#This Row],[COD.S]],TABELA_PRODUÇÃO[[COD]:[UND.]],4,FALSE),"")</f>
        <v/>
      </c>
      <c r="J778" s="141"/>
      <c r="K778" s="58"/>
      <c r="L778" s="9"/>
      <c r="M77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7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7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78" s="140">
        <f>ACOMPANHAMENTO_06[[#This Row],[QUANT]]</f>
        <v>0</v>
      </c>
    </row>
    <row r="779" spans="2:16" x14ac:dyDescent="0.25">
      <c r="B779" s="140" t="str">
        <f>IF(ACOMPANHAMENTO_06[[#This Row],[FUNCIONARIO]]="","",COUNTA($D$8:D779))</f>
        <v/>
      </c>
      <c r="C779" s="3"/>
      <c r="D779" s="28" t="str">
        <f>IFERROR(VLOOKUP(ACOMPANHAMENTO_06[[#This Row],[MAT]],FUNCIONARIOS[],3,FALSE),"")</f>
        <v/>
      </c>
      <c r="E779" s="28" t="str">
        <f>IFERROR(VLOOKUP(ACOMPANHAMENTO_06[[#This Row],[MAT]],FUNCIONARIOS[],4,FALSE),"")</f>
        <v/>
      </c>
      <c r="F779" s="8"/>
      <c r="G779" s="7"/>
      <c r="H779" s="28" t="str">
        <f>IFERROR(VLOOKUP(ACOMPANHAMENTO_06[[#This Row],[COD.S]],TABELA_PRODUÇÃO[[COD]:[SERVIÇOS]],3,FALSE),"")</f>
        <v/>
      </c>
      <c r="I779" s="28" t="str">
        <f>IFERROR(VLOOKUP(ACOMPANHAMENTO_06[[#This Row],[COD.S]],TABELA_PRODUÇÃO[[COD]:[UND.]],4,FALSE),"")</f>
        <v/>
      </c>
      <c r="J779" s="141"/>
      <c r="K779" s="58"/>
      <c r="L779" s="9"/>
      <c r="M77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7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7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79" s="140">
        <f>ACOMPANHAMENTO_06[[#This Row],[QUANT]]</f>
        <v>0</v>
      </c>
    </row>
    <row r="780" spans="2:16" x14ac:dyDescent="0.25">
      <c r="B780" s="140" t="str">
        <f>IF(ACOMPANHAMENTO_06[[#This Row],[FUNCIONARIO]]="","",COUNTA($D$8:D780))</f>
        <v/>
      </c>
      <c r="C780" s="3"/>
      <c r="D780" s="28" t="str">
        <f>IFERROR(VLOOKUP(ACOMPANHAMENTO_06[[#This Row],[MAT]],FUNCIONARIOS[],3,FALSE),"")</f>
        <v/>
      </c>
      <c r="E780" s="28" t="str">
        <f>IFERROR(VLOOKUP(ACOMPANHAMENTO_06[[#This Row],[MAT]],FUNCIONARIOS[],4,FALSE),"")</f>
        <v/>
      </c>
      <c r="F780" s="8"/>
      <c r="G780" s="7"/>
      <c r="H780" s="28" t="str">
        <f>IFERROR(VLOOKUP(ACOMPANHAMENTO_06[[#This Row],[COD.S]],TABELA_PRODUÇÃO[[COD]:[SERVIÇOS]],3,FALSE),"")</f>
        <v/>
      </c>
      <c r="I780" s="28" t="str">
        <f>IFERROR(VLOOKUP(ACOMPANHAMENTO_06[[#This Row],[COD.S]],TABELA_PRODUÇÃO[[COD]:[UND.]],4,FALSE),"")</f>
        <v/>
      </c>
      <c r="J780" s="141"/>
      <c r="K780" s="58"/>
      <c r="L780" s="9"/>
      <c r="M78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8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8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80" s="140">
        <f>ACOMPANHAMENTO_06[[#This Row],[QUANT]]</f>
        <v>0</v>
      </c>
    </row>
    <row r="781" spans="2:16" x14ac:dyDescent="0.25">
      <c r="B781" s="140" t="str">
        <f>IF(ACOMPANHAMENTO_06[[#This Row],[FUNCIONARIO]]="","",COUNTA($D$8:D781))</f>
        <v/>
      </c>
      <c r="C781" s="3"/>
      <c r="D781" s="28" t="str">
        <f>IFERROR(VLOOKUP(ACOMPANHAMENTO_06[[#This Row],[MAT]],FUNCIONARIOS[],3,FALSE),"")</f>
        <v/>
      </c>
      <c r="E781" s="28" t="str">
        <f>IFERROR(VLOOKUP(ACOMPANHAMENTO_06[[#This Row],[MAT]],FUNCIONARIOS[],4,FALSE),"")</f>
        <v/>
      </c>
      <c r="F781" s="8"/>
      <c r="G781" s="7"/>
      <c r="H781" s="28" t="str">
        <f>IFERROR(VLOOKUP(ACOMPANHAMENTO_06[[#This Row],[COD.S]],TABELA_PRODUÇÃO[[COD]:[SERVIÇOS]],3,FALSE),"")</f>
        <v/>
      </c>
      <c r="I781" s="28" t="str">
        <f>IFERROR(VLOOKUP(ACOMPANHAMENTO_06[[#This Row],[COD.S]],TABELA_PRODUÇÃO[[COD]:[UND.]],4,FALSE),"")</f>
        <v/>
      </c>
      <c r="J781" s="141"/>
      <c r="K781" s="58"/>
      <c r="L781" s="9"/>
      <c r="M78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8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8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81" s="140">
        <f>ACOMPANHAMENTO_06[[#This Row],[QUANT]]</f>
        <v>0</v>
      </c>
    </row>
    <row r="782" spans="2:16" x14ac:dyDescent="0.25">
      <c r="B782" s="140" t="str">
        <f>IF(ACOMPANHAMENTO_06[[#This Row],[FUNCIONARIO]]="","",COUNTA($D$8:D782))</f>
        <v/>
      </c>
      <c r="C782" s="3"/>
      <c r="D782" s="28" t="str">
        <f>IFERROR(VLOOKUP(ACOMPANHAMENTO_06[[#This Row],[MAT]],FUNCIONARIOS[],3,FALSE),"")</f>
        <v/>
      </c>
      <c r="E782" s="28" t="str">
        <f>IFERROR(VLOOKUP(ACOMPANHAMENTO_06[[#This Row],[MAT]],FUNCIONARIOS[],4,FALSE),"")</f>
        <v/>
      </c>
      <c r="F782" s="8"/>
      <c r="G782" s="7"/>
      <c r="H782" s="28" t="str">
        <f>IFERROR(VLOOKUP(ACOMPANHAMENTO_06[[#This Row],[COD.S]],TABELA_PRODUÇÃO[[COD]:[SERVIÇOS]],3,FALSE),"")</f>
        <v/>
      </c>
      <c r="I782" s="28" t="str">
        <f>IFERROR(VLOOKUP(ACOMPANHAMENTO_06[[#This Row],[COD.S]],TABELA_PRODUÇÃO[[COD]:[UND.]],4,FALSE),"")</f>
        <v/>
      </c>
      <c r="J782" s="141"/>
      <c r="K782" s="58"/>
      <c r="L782" s="9"/>
      <c r="M78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8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8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82" s="140">
        <f>ACOMPANHAMENTO_06[[#This Row],[QUANT]]</f>
        <v>0</v>
      </c>
    </row>
    <row r="783" spans="2:16" x14ac:dyDescent="0.25">
      <c r="B783" s="140" t="str">
        <f>IF(ACOMPANHAMENTO_06[[#This Row],[FUNCIONARIO]]="","",COUNTA($D$8:D783))</f>
        <v/>
      </c>
      <c r="C783" s="3"/>
      <c r="D783" s="28" t="str">
        <f>IFERROR(VLOOKUP(ACOMPANHAMENTO_06[[#This Row],[MAT]],FUNCIONARIOS[],3,FALSE),"")</f>
        <v/>
      </c>
      <c r="E783" s="28" t="str">
        <f>IFERROR(VLOOKUP(ACOMPANHAMENTO_06[[#This Row],[MAT]],FUNCIONARIOS[],4,FALSE),"")</f>
        <v/>
      </c>
      <c r="F783" s="8"/>
      <c r="G783" s="7"/>
      <c r="H783" s="28" t="str">
        <f>IFERROR(VLOOKUP(ACOMPANHAMENTO_06[[#This Row],[COD.S]],TABELA_PRODUÇÃO[[COD]:[SERVIÇOS]],3,FALSE),"")</f>
        <v/>
      </c>
      <c r="I783" s="28" t="str">
        <f>IFERROR(VLOOKUP(ACOMPANHAMENTO_06[[#This Row],[COD.S]],TABELA_PRODUÇÃO[[COD]:[UND.]],4,FALSE),"")</f>
        <v/>
      </c>
      <c r="J783" s="141"/>
      <c r="K783" s="58"/>
      <c r="L783" s="9"/>
      <c r="M78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8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8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83" s="140">
        <f>ACOMPANHAMENTO_06[[#This Row],[QUANT]]</f>
        <v>0</v>
      </c>
    </row>
    <row r="784" spans="2:16" x14ac:dyDescent="0.25">
      <c r="B784" s="140" t="str">
        <f>IF(ACOMPANHAMENTO_06[[#This Row],[FUNCIONARIO]]="","",COUNTA($D$8:D784))</f>
        <v/>
      </c>
      <c r="C784" s="3"/>
      <c r="D784" s="28" t="str">
        <f>IFERROR(VLOOKUP(ACOMPANHAMENTO_06[[#This Row],[MAT]],FUNCIONARIOS[],3,FALSE),"")</f>
        <v/>
      </c>
      <c r="E784" s="28" t="str">
        <f>IFERROR(VLOOKUP(ACOMPANHAMENTO_06[[#This Row],[MAT]],FUNCIONARIOS[],4,FALSE),"")</f>
        <v/>
      </c>
      <c r="F784" s="8"/>
      <c r="G784" s="7"/>
      <c r="H784" s="28" t="str">
        <f>IFERROR(VLOOKUP(ACOMPANHAMENTO_06[[#This Row],[COD.S]],TABELA_PRODUÇÃO[[COD]:[SERVIÇOS]],3,FALSE),"")</f>
        <v/>
      </c>
      <c r="I784" s="28" t="str">
        <f>IFERROR(VLOOKUP(ACOMPANHAMENTO_06[[#This Row],[COD.S]],TABELA_PRODUÇÃO[[COD]:[UND.]],4,FALSE),"")</f>
        <v/>
      </c>
      <c r="J784" s="141"/>
      <c r="K784" s="58"/>
      <c r="L784" s="9"/>
      <c r="M78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8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8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84" s="140">
        <f>ACOMPANHAMENTO_06[[#This Row],[QUANT]]</f>
        <v>0</v>
      </c>
    </row>
    <row r="785" spans="2:16" x14ac:dyDescent="0.25">
      <c r="B785" s="140" t="str">
        <f>IF(ACOMPANHAMENTO_06[[#This Row],[FUNCIONARIO]]="","",COUNTA($D$8:D785))</f>
        <v/>
      </c>
      <c r="C785" s="3"/>
      <c r="D785" s="28" t="str">
        <f>IFERROR(VLOOKUP(ACOMPANHAMENTO_06[[#This Row],[MAT]],FUNCIONARIOS[],3,FALSE),"")</f>
        <v/>
      </c>
      <c r="E785" s="28" t="str">
        <f>IFERROR(VLOOKUP(ACOMPANHAMENTO_06[[#This Row],[MAT]],FUNCIONARIOS[],4,FALSE),"")</f>
        <v/>
      </c>
      <c r="F785" s="8"/>
      <c r="G785" s="7"/>
      <c r="H785" s="28" t="str">
        <f>IFERROR(VLOOKUP(ACOMPANHAMENTO_06[[#This Row],[COD.S]],TABELA_PRODUÇÃO[[COD]:[SERVIÇOS]],3,FALSE),"")</f>
        <v/>
      </c>
      <c r="I785" s="28" t="str">
        <f>IFERROR(VLOOKUP(ACOMPANHAMENTO_06[[#This Row],[COD.S]],TABELA_PRODUÇÃO[[COD]:[UND.]],4,FALSE),"")</f>
        <v/>
      </c>
      <c r="J785" s="141"/>
      <c r="K785" s="58"/>
      <c r="L785" s="9"/>
      <c r="M78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8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8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85" s="140">
        <f>ACOMPANHAMENTO_06[[#This Row],[QUANT]]</f>
        <v>0</v>
      </c>
    </row>
    <row r="786" spans="2:16" x14ac:dyDescent="0.25">
      <c r="B786" s="140" t="str">
        <f>IF(ACOMPANHAMENTO_06[[#This Row],[FUNCIONARIO]]="","",COUNTA($D$8:D786))</f>
        <v/>
      </c>
      <c r="C786" s="3"/>
      <c r="D786" s="28" t="str">
        <f>IFERROR(VLOOKUP(ACOMPANHAMENTO_06[[#This Row],[MAT]],FUNCIONARIOS[],3,FALSE),"")</f>
        <v/>
      </c>
      <c r="E786" s="28" t="str">
        <f>IFERROR(VLOOKUP(ACOMPANHAMENTO_06[[#This Row],[MAT]],FUNCIONARIOS[],4,FALSE),"")</f>
        <v/>
      </c>
      <c r="F786" s="8"/>
      <c r="G786" s="7"/>
      <c r="H786" s="28" t="str">
        <f>IFERROR(VLOOKUP(ACOMPANHAMENTO_06[[#This Row],[COD.S]],TABELA_PRODUÇÃO[[COD]:[SERVIÇOS]],3,FALSE),"")</f>
        <v/>
      </c>
      <c r="I786" s="28" t="str">
        <f>IFERROR(VLOOKUP(ACOMPANHAMENTO_06[[#This Row],[COD.S]],TABELA_PRODUÇÃO[[COD]:[UND.]],4,FALSE),"")</f>
        <v/>
      </c>
      <c r="J786" s="141"/>
      <c r="K786" s="58"/>
      <c r="L786" s="9"/>
      <c r="M78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8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8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86" s="140">
        <f>ACOMPANHAMENTO_06[[#This Row],[QUANT]]</f>
        <v>0</v>
      </c>
    </row>
    <row r="787" spans="2:16" x14ac:dyDescent="0.25">
      <c r="B787" s="140" t="str">
        <f>IF(ACOMPANHAMENTO_06[[#This Row],[FUNCIONARIO]]="","",COUNTA($D$8:D787))</f>
        <v/>
      </c>
      <c r="C787" s="3"/>
      <c r="D787" s="28" t="str">
        <f>IFERROR(VLOOKUP(ACOMPANHAMENTO_06[[#This Row],[MAT]],FUNCIONARIOS[],3,FALSE),"")</f>
        <v/>
      </c>
      <c r="E787" s="28" t="str">
        <f>IFERROR(VLOOKUP(ACOMPANHAMENTO_06[[#This Row],[MAT]],FUNCIONARIOS[],4,FALSE),"")</f>
        <v/>
      </c>
      <c r="F787" s="8"/>
      <c r="G787" s="7"/>
      <c r="H787" s="28" t="str">
        <f>IFERROR(VLOOKUP(ACOMPANHAMENTO_06[[#This Row],[COD.S]],TABELA_PRODUÇÃO[[COD]:[SERVIÇOS]],3,FALSE),"")</f>
        <v/>
      </c>
      <c r="I787" s="28" t="str">
        <f>IFERROR(VLOOKUP(ACOMPANHAMENTO_06[[#This Row],[COD.S]],TABELA_PRODUÇÃO[[COD]:[UND.]],4,FALSE),"")</f>
        <v/>
      </c>
      <c r="J787" s="141"/>
      <c r="K787" s="58"/>
      <c r="L787" s="9"/>
      <c r="M78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8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8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87" s="140">
        <f>ACOMPANHAMENTO_06[[#This Row],[QUANT]]</f>
        <v>0</v>
      </c>
    </row>
    <row r="788" spans="2:16" x14ac:dyDescent="0.25">
      <c r="B788" s="140" t="str">
        <f>IF(ACOMPANHAMENTO_06[[#This Row],[FUNCIONARIO]]="","",COUNTA($D$8:D788))</f>
        <v/>
      </c>
      <c r="C788" s="3"/>
      <c r="D788" s="28" t="str">
        <f>IFERROR(VLOOKUP(ACOMPANHAMENTO_06[[#This Row],[MAT]],FUNCIONARIOS[],3,FALSE),"")</f>
        <v/>
      </c>
      <c r="E788" s="28" t="str">
        <f>IFERROR(VLOOKUP(ACOMPANHAMENTO_06[[#This Row],[MAT]],FUNCIONARIOS[],4,FALSE),"")</f>
        <v/>
      </c>
      <c r="F788" s="8"/>
      <c r="G788" s="7"/>
      <c r="H788" s="28" t="str">
        <f>IFERROR(VLOOKUP(ACOMPANHAMENTO_06[[#This Row],[COD.S]],TABELA_PRODUÇÃO[[COD]:[SERVIÇOS]],3,FALSE),"")</f>
        <v/>
      </c>
      <c r="I788" s="28" t="str">
        <f>IFERROR(VLOOKUP(ACOMPANHAMENTO_06[[#This Row],[COD.S]],TABELA_PRODUÇÃO[[COD]:[UND.]],4,FALSE),"")</f>
        <v/>
      </c>
      <c r="J788" s="141"/>
      <c r="K788" s="58"/>
      <c r="L788" s="9"/>
      <c r="M78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8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8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88" s="140">
        <f>ACOMPANHAMENTO_06[[#This Row],[QUANT]]</f>
        <v>0</v>
      </c>
    </row>
    <row r="789" spans="2:16" x14ac:dyDescent="0.25">
      <c r="B789" s="140" t="str">
        <f>IF(ACOMPANHAMENTO_06[[#This Row],[FUNCIONARIO]]="","",COUNTA($D$8:D789))</f>
        <v/>
      </c>
      <c r="C789" s="3"/>
      <c r="D789" s="28" t="str">
        <f>IFERROR(VLOOKUP(ACOMPANHAMENTO_06[[#This Row],[MAT]],FUNCIONARIOS[],3,FALSE),"")</f>
        <v/>
      </c>
      <c r="E789" s="28" t="str">
        <f>IFERROR(VLOOKUP(ACOMPANHAMENTO_06[[#This Row],[MAT]],FUNCIONARIOS[],4,FALSE),"")</f>
        <v/>
      </c>
      <c r="F789" s="8"/>
      <c r="G789" s="7"/>
      <c r="H789" s="28" t="str">
        <f>IFERROR(VLOOKUP(ACOMPANHAMENTO_06[[#This Row],[COD.S]],TABELA_PRODUÇÃO[[COD]:[SERVIÇOS]],3,FALSE),"")</f>
        <v/>
      </c>
      <c r="I789" s="28" t="str">
        <f>IFERROR(VLOOKUP(ACOMPANHAMENTO_06[[#This Row],[COD.S]],TABELA_PRODUÇÃO[[COD]:[UND.]],4,FALSE),"")</f>
        <v/>
      </c>
      <c r="J789" s="141"/>
      <c r="K789" s="58"/>
      <c r="L789" s="9"/>
      <c r="M78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8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8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89" s="140">
        <f>ACOMPANHAMENTO_06[[#This Row],[QUANT]]</f>
        <v>0</v>
      </c>
    </row>
    <row r="790" spans="2:16" x14ac:dyDescent="0.25">
      <c r="B790" s="140" t="str">
        <f>IF(ACOMPANHAMENTO_06[[#This Row],[FUNCIONARIO]]="","",COUNTA($D$8:D790))</f>
        <v/>
      </c>
      <c r="C790" s="3"/>
      <c r="D790" s="28" t="str">
        <f>IFERROR(VLOOKUP(ACOMPANHAMENTO_06[[#This Row],[MAT]],FUNCIONARIOS[],3,FALSE),"")</f>
        <v/>
      </c>
      <c r="E790" s="28" t="str">
        <f>IFERROR(VLOOKUP(ACOMPANHAMENTO_06[[#This Row],[MAT]],FUNCIONARIOS[],4,FALSE),"")</f>
        <v/>
      </c>
      <c r="F790" s="8"/>
      <c r="G790" s="7"/>
      <c r="H790" s="28" t="str">
        <f>IFERROR(VLOOKUP(ACOMPANHAMENTO_06[[#This Row],[COD.S]],TABELA_PRODUÇÃO[[COD]:[SERVIÇOS]],3,FALSE),"")</f>
        <v/>
      </c>
      <c r="I790" s="28" t="str">
        <f>IFERROR(VLOOKUP(ACOMPANHAMENTO_06[[#This Row],[COD.S]],TABELA_PRODUÇÃO[[COD]:[UND.]],4,FALSE),"")</f>
        <v/>
      </c>
      <c r="J790" s="141"/>
      <c r="K790" s="58"/>
      <c r="L790" s="9"/>
      <c r="M79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9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9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90" s="140">
        <f>ACOMPANHAMENTO_06[[#This Row],[QUANT]]</f>
        <v>0</v>
      </c>
    </row>
    <row r="791" spans="2:16" x14ac:dyDescent="0.25">
      <c r="B791" s="140" t="str">
        <f>IF(ACOMPANHAMENTO_06[[#This Row],[FUNCIONARIO]]="","",COUNTA($D$8:D791))</f>
        <v/>
      </c>
      <c r="C791" s="3"/>
      <c r="D791" s="28" t="str">
        <f>IFERROR(VLOOKUP(ACOMPANHAMENTO_06[[#This Row],[MAT]],FUNCIONARIOS[],3,FALSE),"")</f>
        <v/>
      </c>
      <c r="E791" s="28" t="str">
        <f>IFERROR(VLOOKUP(ACOMPANHAMENTO_06[[#This Row],[MAT]],FUNCIONARIOS[],4,FALSE),"")</f>
        <v/>
      </c>
      <c r="F791" s="8"/>
      <c r="G791" s="7"/>
      <c r="H791" s="28" t="str">
        <f>IFERROR(VLOOKUP(ACOMPANHAMENTO_06[[#This Row],[COD.S]],TABELA_PRODUÇÃO[[COD]:[SERVIÇOS]],3,FALSE),"")</f>
        <v/>
      </c>
      <c r="I791" s="28" t="str">
        <f>IFERROR(VLOOKUP(ACOMPANHAMENTO_06[[#This Row],[COD.S]],TABELA_PRODUÇÃO[[COD]:[UND.]],4,FALSE),"")</f>
        <v/>
      </c>
      <c r="J791" s="141"/>
      <c r="K791" s="58"/>
      <c r="L791" s="9"/>
      <c r="M79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9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9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91" s="140">
        <f>ACOMPANHAMENTO_06[[#This Row],[QUANT]]</f>
        <v>0</v>
      </c>
    </row>
    <row r="792" spans="2:16" x14ac:dyDescent="0.25">
      <c r="B792" s="140" t="str">
        <f>IF(ACOMPANHAMENTO_06[[#This Row],[FUNCIONARIO]]="","",COUNTA($D$8:D792))</f>
        <v/>
      </c>
      <c r="C792" s="3"/>
      <c r="D792" s="28" t="str">
        <f>IFERROR(VLOOKUP(ACOMPANHAMENTO_06[[#This Row],[MAT]],FUNCIONARIOS[],3,FALSE),"")</f>
        <v/>
      </c>
      <c r="E792" s="28" t="str">
        <f>IFERROR(VLOOKUP(ACOMPANHAMENTO_06[[#This Row],[MAT]],FUNCIONARIOS[],4,FALSE),"")</f>
        <v/>
      </c>
      <c r="F792" s="8"/>
      <c r="G792" s="7"/>
      <c r="H792" s="28" t="str">
        <f>IFERROR(VLOOKUP(ACOMPANHAMENTO_06[[#This Row],[COD.S]],TABELA_PRODUÇÃO[[COD]:[SERVIÇOS]],3,FALSE),"")</f>
        <v/>
      </c>
      <c r="I792" s="28" t="str">
        <f>IFERROR(VLOOKUP(ACOMPANHAMENTO_06[[#This Row],[COD.S]],TABELA_PRODUÇÃO[[COD]:[UND.]],4,FALSE),"")</f>
        <v/>
      </c>
      <c r="J792" s="141"/>
      <c r="K792" s="58"/>
      <c r="L792" s="9"/>
      <c r="M79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9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9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92" s="140">
        <f>ACOMPANHAMENTO_06[[#This Row],[QUANT]]</f>
        <v>0</v>
      </c>
    </row>
    <row r="793" spans="2:16" x14ac:dyDescent="0.25">
      <c r="B793" s="140" t="str">
        <f>IF(ACOMPANHAMENTO_06[[#This Row],[FUNCIONARIO]]="","",COUNTA($D$8:D793))</f>
        <v/>
      </c>
      <c r="C793" s="3"/>
      <c r="D793" s="28" t="str">
        <f>IFERROR(VLOOKUP(ACOMPANHAMENTO_06[[#This Row],[MAT]],FUNCIONARIOS[],3,FALSE),"")</f>
        <v/>
      </c>
      <c r="E793" s="28" t="str">
        <f>IFERROR(VLOOKUP(ACOMPANHAMENTO_06[[#This Row],[MAT]],FUNCIONARIOS[],4,FALSE),"")</f>
        <v/>
      </c>
      <c r="F793" s="8"/>
      <c r="G793" s="7"/>
      <c r="H793" s="28" t="str">
        <f>IFERROR(VLOOKUP(ACOMPANHAMENTO_06[[#This Row],[COD.S]],TABELA_PRODUÇÃO[[COD]:[SERVIÇOS]],3,FALSE),"")</f>
        <v/>
      </c>
      <c r="I793" s="28" t="str">
        <f>IFERROR(VLOOKUP(ACOMPANHAMENTO_06[[#This Row],[COD.S]],TABELA_PRODUÇÃO[[COD]:[UND.]],4,FALSE),"")</f>
        <v/>
      </c>
      <c r="J793" s="141"/>
      <c r="K793" s="58"/>
      <c r="L793" s="9"/>
      <c r="M79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9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9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93" s="140">
        <f>ACOMPANHAMENTO_06[[#This Row],[QUANT]]</f>
        <v>0</v>
      </c>
    </row>
    <row r="794" spans="2:16" x14ac:dyDescent="0.25">
      <c r="B794" s="140" t="str">
        <f>IF(ACOMPANHAMENTO_06[[#This Row],[FUNCIONARIO]]="","",COUNTA($D$8:D794))</f>
        <v/>
      </c>
      <c r="C794" s="3"/>
      <c r="D794" s="28" t="str">
        <f>IFERROR(VLOOKUP(ACOMPANHAMENTO_06[[#This Row],[MAT]],FUNCIONARIOS[],3,FALSE),"")</f>
        <v/>
      </c>
      <c r="E794" s="28" t="str">
        <f>IFERROR(VLOOKUP(ACOMPANHAMENTO_06[[#This Row],[MAT]],FUNCIONARIOS[],4,FALSE),"")</f>
        <v/>
      </c>
      <c r="F794" s="8"/>
      <c r="G794" s="7"/>
      <c r="H794" s="28" t="str">
        <f>IFERROR(VLOOKUP(ACOMPANHAMENTO_06[[#This Row],[COD.S]],TABELA_PRODUÇÃO[[COD]:[SERVIÇOS]],3,FALSE),"")</f>
        <v/>
      </c>
      <c r="I794" s="28" t="str">
        <f>IFERROR(VLOOKUP(ACOMPANHAMENTO_06[[#This Row],[COD.S]],TABELA_PRODUÇÃO[[COD]:[UND.]],4,FALSE),"")</f>
        <v/>
      </c>
      <c r="J794" s="141"/>
      <c r="K794" s="58"/>
      <c r="L794" s="9"/>
      <c r="M79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9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9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94" s="140">
        <f>ACOMPANHAMENTO_06[[#This Row],[QUANT]]</f>
        <v>0</v>
      </c>
    </row>
    <row r="795" spans="2:16" x14ac:dyDescent="0.25">
      <c r="B795" s="140" t="str">
        <f>IF(ACOMPANHAMENTO_06[[#This Row],[FUNCIONARIO]]="","",COUNTA($D$8:D795))</f>
        <v/>
      </c>
      <c r="C795" s="3"/>
      <c r="D795" s="28" t="str">
        <f>IFERROR(VLOOKUP(ACOMPANHAMENTO_06[[#This Row],[MAT]],FUNCIONARIOS[],3,FALSE),"")</f>
        <v/>
      </c>
      <c r="E795" s="28" t="str">
        <f>IFERROR(VLOOKUP(ACOMPANHAMENTO_06[[#This Row],[MAT]],FUNCIONARIOS[],4,FALSE),"")</f>
        <v/>
      </c>
      <c r="F795" s="8"/>
      <c r="G795" s="7"/>
      <c r="H795" s="28" t="str">
        <f>IFERROR(VLOOKUP(ACOMPANHAMENTO_06[[#This Row],[COD.S]],TABELA_PRODUÇÃO[[COD]:[SERVIÇOS]],3,FALSE),"")</f>
        <v/>
      </c>
      <c r="I795" s="28" t="str">
        <f>IFERROR(VLOOKUP(ACOMPANHAMENTO_06[[#This Row],[COD.S]],TABELA_PRODUÇÃO[[COD]:[UND.]],4,FALSE),"")</f>
        <v/>
      </c>
      <c r="J795" s="141"/>
      <c r="K795" s="58"/>
      <c r="L795" s="9"/>
      <c r="M79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9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9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95" s="140">
        <f>ACOMPANHAMENTO_06[[#This Row],[QUANT]]</f>
        <v>0</v>
      </c>
    </row>
    <row r="796" spans="2:16" x14ac:dyDescent="0.25">
      <c r="B796" s="140" t="str">
        <f>IF(ACOMPANHAMENTO_06[[#This Row],[FUNCIONARIO]]="","",COUNTA($D$8:D796))</f>
        <v/>
      </c>
      <c r="C796" s="3"/>
      <c r="D796" s="28" t="str">
        <f>IFERROR(VLOOKUP(ACOMPANHAMENTO_06[[#This Row],[MAT]],FUNCIONARIOS[],3,FALSE),"")</f>
        <v/>
      </c>
      <c r="E796" s="28" t="str">
        <f>IFERROR(VLOOKUP(ACOMPANHAMENTO_06[[#This Row],[MAT]],FUNCIONARIOS[],4,FALSE),"")</f>
        <v/>
      </c>
      <c r="F796" s="8"/>
      <c r="G796" s="7"/>
      <c r="H796" s="28" t="str">
        <f>IFERROR(VLOOKUP(ACOMPANHAMENTO_06[[#This Row],[COD.S]],TABELA_PRODUÇÃO[[COD]:[SERVIÇOS]],3,FALSE),"")</f>
        <v/>
      </c>
      <c r="I796" s="28" t="str">
        <f>IFERROR(VLOOKUP(ACOMPANHAMENTO_06[[#This Row],[COD.S]],TABELA_PRODUÇÃO[[COD]:[UND.]],4,FALSE),"")</f>
        <v/>
      </c>
      <c r="J796" s="141"/>
      <c r="K796" s="58"/>
      <c r="L796" s="9"/>
      <c r="M79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9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9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96" s="140">
        <f>ACOMPANHAMENTO_06[[#This Row],[QUANT]]</f>
        <v>0</v>
      </c>
    </row>
    <row r="797" spans="2:16" x14ac:dyDescent="0.25">
      <c r="B797" s="140" t="str">
        <f>IF(ACOMPANHAMENTO_06[[#This Row],[FUNCIONARIO]]="","",COUNTA($D$8:D797))</f>
        <v/>
      </c>
      <c r="C797" s="3"/>
      <c r="D797" s="28" t="str">
        <f>IFERROR(VLOOKUP(ACOMPANHAMENTO_06[[#This Row],[MAT]],FUNCIONARIOS[],3,FALSE),"")</f>
        <v/>
      </c>
      <c r="E797" s="28" t="str">
        <f>IFERROR(VLOOKUP(ACOMPANHAMENTO_06[[#This Row],[MAT]],FUNCIONARIOS[],4,FALSE),"")</f>
        <v/>
      </c>
      <c r="F797" s="8"/>
      <c r="G797" s="7"/>
      <c r="H797" s="28" t="str">
        <f>IFERROR(VLOOKUP(ACOMPANHAMENTO_06[[#This Row],[COD.S]],TABELA_PRODUÇÃO[[COD]:[SERVIÇOS]],3,FALSE),"")</f>
        <v/>
      </c>
      <c r="I797" s="28" t="str">
        <f>IFERROR(VLOOKUP(ACOMPANHAMENTO_06[[#This Row],[COD.S]],TABELA_PRODUÇÃO[[COD]:[UND.]],4,FALSE),"")</f>
        <v/>
      </c>
      <c r="J797" s="141"/>
      <c r="K797" s="58"/>
      <c r="L797" s="9"/>
      <c r="M79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9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9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97" s="140">
        <f>ACOMPANHAMENTO_06[[#This Row],[QUANT]]</f>
        <v>0</v>
      </c>
    </row>
    <row r="798" spans="2:16" x14ac:dyDescent="0.25">
      <c r="B798" s="140" t="str">
        <f>IF(ACOMPANHAMENTO_06[[#This Row],[FUNCIONARIO]]="","",COUNTA($D$8:D798))</f>
        <v/>
      </c>
      <c r="C798" s="3"/>
      <c r="D798" s="28" t="str">
        <f>IFERROR(VLOOKUP(ACOMPANHAMENTO_06[[#This Row],[MAT]],FUNCIONARIOS[],3,FALSE),"")</f>
        <v/>
      </c>
      <c r="E798" s="28" t="str">
        <f>IFERROR(VLOOKUP(ACOMPANHAMENTO_06[[#This Row],[MAT]],FUNCIONARIOS[],4,FALSE),"")</f>
        <v/>
      </c>
      <c r="F798" s="8"/>
      <c r="G798" s="7"/>
      <c r="H798" s="28" t="str">
        <f>IFERROR(VLOOKUP(ACOMPANHAMENTO_06[[#This Row],[COD.S]],TABELA_PRODUÇÃO[[COD]:[SERVIÇOS]],3,FALSE),"")</f>
        <v/>
      </c>
      <c r="I798" s="28" t="str">
        <f>IFERROR(VLOOKUP(ACOMPANHAMENTO_06[[#This Row],[COD.S]],TABELA_PRODUÇÃO[[COD]:[UND.]],4,FALSE),"")</f>
        <v/>
      </c>
      <c r="J798" s="141"/>
      <c r="K798" s="58"/>
      <c r="L798" s="9"/>
      <c r="M79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9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9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98" s="140">
        <f>ACOMPANHAMENTO_06[[#This Row],[QUANT]]</f>
        <v>0</v>
      </c>
    </row>
    <row r="799" spans="2:16" x14ac:dyDescent="0.25">
      <c r="B799" s="140" t="str">
        <f>IF(ACOMPANHAMENTO_06[[#This Row],[FUNCIONARIO]]="","",COUNTA($D$8:D799))</f>
        <v/>
      </c>
      <c r="C799" s="3"/>
      <c r="D799" s="28" t="str">
        <f>IFERROR(VLOOKUP(ACOMPANHAMENTO_06[[#This Row],[MAT]],FUNCIONARIOS[],3,FALSE),"")</f>
        <v/>
      </c>
      <c r="E799" s="28" t="str">
        <f>IFERROR(VLOOKUP(ACOMPANHAMENTO_06[[#This Row],[MAT]],FUNCIONARIOS[],4,FALSE),"")</f>
        <v/>
      </c>
      <c r="F799" s="8"/>
      <c r="G799" s="7"/>
      <c r="H799" s="28" t="str">
        <f>IFERROR(VLOOKUP(ACOMPANHAMENTO_06[[#This Row],[COD.S]],TABELA_PRODUÇÃO[[COD]:[SERVIÇOS]],3,FALSE),"")</f>
        <v/>
      </c>
      <c r="I799" s="28" t="str">
        <f>IFERROR(VLOOKUP(ACOMPANHAMENTO_06[[#This Row],[COD.S]],TABELA_PRODUÇÃO[[COD]:[UND.]],4,FALSE),"")</f>
        <v/>
      </c>
      <c r="J799" s="141"/>
      <c r="K799" s="58"/>
      <c r="L799" s="9"/>
      <c r="M79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79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79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799" s="140">
        <f>ACOMPANHAMENTO_06[[#This Row],[QUANT]]</f>
        <v>0</v>
      </c>
    </row>
    <row r="800" spans="2:16" x14ac:dyDescent="0.25">
      <c r="B800" s="140" t="str">
        <f>IF(ACOMPANHAMENTO_06[[#This Row],[FUNCIONARIO]]="","",COUNTA($D$8:D800))</f>
        <v/>
      </c>
      <c r="C800" s="3"/>
      <c r="D800" s="28" t="str">
        <f>IFERROR(VLOOKUP(ACOMPANHAMENTO_06[[#This Row],[MAT]],FUNCIONARIOS[],3,FALSE),"")</f>
        <v/>
      </c>
      <c r="E800" s="28" t="str">
        <f>IFERROR(VLOOKUP(ACOMPANHAMENTO_06[[#This Row],[MAT]],FUNCIONARIOS[],4,FALSE),"")</f>
        <v/>
      </c>
      <c r="F800" s="8"/>
      <c r="G800" s="7"/>
      <c r="H800" s="28" t="str">
        <f>IFERROR(VLOOKUP(ACOMPANHAMENTO_06[[#This Row],[COD.S]],TABELA_PRODUÇÃO[[COD]:[SERVIÇOS]],3,FALSE),"")</f>
        <v/>
      </c>
      <c r="I800" s="28" t="str">
        <f>IFERROR(VLOOKUP(ACOMPANHAMENTO_06[[#This Row],[COD.S]],TABELA_PRODUÇÃO[[COD]:[UND.]],4,FALSE),"")</f>
        <v/>
      </c>
      <c r="J800" s="141"/>
      <c r="K800" s="58"/>
      <c r="L800" s="9"/>
      <c r="M80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0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0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00" s="140">
        <f>ACOMPANHAMENTO_06[[#This Row],[QUANT]]</f>
        <v>0</v>
      </c>
    </row>
    <row r="801" spans="2:16" x14ac:dyDescent="0.25">
      <c r="B801" s="140" t="str">
        <f>IF(ACOMPANHAMENTO_06[[#This Row],[FUNCIONARIO]]="","",COUNTA($D$8:D801))</f>
        <v/>
      </c>
      <c r="C801" s="3"/>
      <c r="D801" s="28" t="str">
        <f>IFERROR(VLOOKUP(ACOMPANHAMENTO_06[[#This Row],[MAT]],FUNCIONARIOS[],3,FALSE),"")</f>
        <v/>
      </c>
      <c r="E801" s="28" t="str">
        <f>IFERROR(VLOOKUP(ACOMPANHAMENTO_06[[#This Row],[MAT]],FUNCIONARIOS[],4,FALSE),"")</f>
        <v/>
      </c>
      <c r="F801" s="8"/>
      <c r="G801" s="7"/>
      <c r="H801" s="28" t="str">
        <f>IFERROR(VLOOKUP(ACOMPANHAMENTO_06[[#This Row],[COD.S]],TABELA_PRODUÇÃO[[COD]:[SERVIÇOS]],3,FALSE),"")</f>
        <v/>
      </c>
      <c r="I801" s="28" t="str">
        <f>IFERROR(VLOOKUP(ACOMPANHAMENTO_06[[#This Row],[COD.S]],TABELA_PRODUÇÃO[[COD]:[UND.]],4,FALSE),"")</f>
        <v/>
      </c>
      <c r="J801" s="141"/>
      <c r="K801" s="58"/>
      <c r="L801" s="9"/>
      <c r="M80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0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0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01" s="140">
        <f>ACOMPANHAMENTO_06[[#This Row],[QUANT]]</f>
        <v>0</v>
      </c>
    </row>
    <row r="802" spans="2:16" x14ac:dyDescent="0.25">
      <c r="B802" s="140" t="str">
        <f>IF(ACOMPANHAMENTO_06[[#This Row],[FUNCIONARIO]]="","",COUNTA($D$8:D802))</f>
        <v/>
      </c>
      <c r="C802" s="3"/>
      <c r="D802" s="28" t="str">
        <f>IFERROR(VLOOKUP(ACOMPANHAMENTO_06[[#This Row],[MAT]],FUNCIONARIOS[],3,FALSE),"")</f>
        <v/>
      </c>
      <c r="E802" s="28" t="str">
        <f>IFERROR(VLOOKUP(ACOMPANHAMENTO_06[[#This Row],[MAT]],FUNCIONARIOS[],4,FALSE),"")</f>
        <v/>
      </c>
      <c r="F802" s="8"/>
      <c r="G802" s="7"/>
      <c r="H802" s="28" t="str">
        <f>IFERROR(VLOOKUP(ACOMPANHAMENTO_06[[#This Row],[COD.S]],TABELA_PRODUÇÃO[[COD]:[SERVIÇOS]],3,FALSE),"")</f>
        <v/>
      </c>
      <c r="I802" s="28" t="str">
        <f>IFERROR(VLOOKUP(ACOMPANHAMENTO_06[[#This Row],[COD.S]],TABELA_PRODUÇÃO[[COD]:[UND.]],4,FALSE),"")</f>
        <v/>
      </c>
      <c r="J802" s="141"/>
      <c r="K802" s="58"/>
      <c r="L802" s="9"/>
      <c r="M80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0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0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02" s="140">
        <f>ACOMPANHAMENTO_06[[#This Row],[QUANT]]</f>
        <v>0</v>
      </c>
    </row>
    <row r="803" spans="2:16" x14ac:dyDescent="0.25">
      <c r="B803" s="140" t="str">
        <f>IF(ACOMPANHAMENTO_06[[#This Row],[FUNCIONARIO]]="","",COUNTA($D$8:D803))</f>
        <v/>
      </c>
      <c r="C803" s="3"/>
      <c r="D803" s="28" t="str">
        <f>IFERROR(VLOOKUP(ACOMPANHAMENTO_06[[#This Row],[MAT]],FUNCIONARIOS[],3,FALSE),"")</f>
        <v/>
      </c>
      <c r="E803" s="28" t="str">
        <f>IFERROR(VLOOKUP(ACOMPANHAMENTO_06[[#This Row],[MAT]],FUNCIONARIOS[],4,FALSE),"")</f>
        <v/>
      </c>
      <c r="F803" s="8"/>
      <c r="G803" s="7"/>
      <c r="H803" s="28" t="str">
        <f>IFERROR(VLOOKUP(ACOMPANHAMENTO_06[[#This Row],[COD.S]],TABELA_PRODUÇÃO[[COD]:[SERVIÇOS]],3,FALSE),"")</f>
        <v/>
      </c>
      <c r="I803" s="28" t="str">
        <f>IFERROR(VLOOKUP(ACOMPANHAMENTO_06[[#This Row],[COD.S]],TABELA_PRODUÇÃO[[COD]:[UND.]],4,FALSE),"")</f>
        <v/>
      </c>
      <c r="J803" s="141"/>
      <c r="K803" s="58"/>
      <c r="L803" s="9"/>
      <c r="M80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0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0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03" s="140">
        <f>ACOMPANHAMENTO_06[[#This Row],[QUANT]]</f>
        <v>0</v>
      </c>
    </row>
    <row r="804" spans="2:16" x14ac:dyDescent="0.25">
      <c r="B804" s="140" t="str">
        <f>IF(ACOMPANHAMENTO_06[[#This Row],[FUNCIONARIO]]="","",COUNTA($D$8:D804))</f>
        <v/>
      </c>
      <c r="C804" s="3"/>
      <c r="D804" s="28" t="str">
        <f>IFERROR(VLOOKUP(ACOMPANHAMENTO_06[[#This Row],[MAT]],FUNCIONARIOS[],3,FALSE),"")</f>
        <v/>
      </c>
      <c r="E804" s="28" t="str">
        <f>IFERROR(VLOOKUP(ACOMPANHAMENTO_06[[#This Row],[MAT]],FUNCIONARIOS[],4,FALSE),"")</f>
        <v/>
      </c>
      <c r="F804" s="8"/>
      <c r="G804" s="7"/>
      <c r="H804" s="28" t="str">
        <f>IFERROR(VLOOKUP(ACOMPANHAMENTO_06[[#This Row],[COD.S]],TABELA_PRODUÇÃO[[COD]:[SERVIÇOS]],3,FALSE),"")</f>
        <v/>
      </c>
      <c r="I804" s="28" t="str">
        <f>IFERROR(VLOOKUP(ACOMPANHAMENTO_06[[#This Row],[COD.S]],TABELA_PRODUÇÃO[[COD]:[UND.]],4,FALSE),"")</f>
        <v/>
      </c>
      <c r="J804" s="141"/>
      <c r="K804" s="58"/>
      <c r="L804" s="9"/>
      <c r="M80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0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0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04" s="140">
        <f>ACOMPANHAMENTO_06[[#This Row],[QUANT]]</f>
        <v>0</v>
      </c>
    </row>
    <row r="805" spans="2:16" x14ac:dyDescent="0.25">
      <c r="B805" s="140" t="str">
        <f>IF(ACOMPANHAMENTO_06[[#This Row],[FUNCIONARIO]]="","",COUNTA($D$8:D805))</f>
        <v/>
      </c>
      <c r="C805" s="3"/>
      <c r="D805" s="28" t="str">
        <f>IFERROR(VLOOKUP(ACOMPANHAMENTO_06[[#This Row],[MAT]],FUNCIONARIOS[],3,FALSE),"")</f>
        <v/>
      </c>
      <c r="E805" s="28" t="str">
        <f>IFERROR(VLOOKUP(ACOMPANHAMENTO_06[[#This Row],[MAT]],FUNCIONARIOS[],4,FALSE),"")</f>
        <v/>
      </c>
      <c r="F805" s="8"/>
      <c r="G805" s="7"/>
      <c r="H805" s="28" t="str">
        <f>IFERROR(VLOOKUP(ACOMPANHAMENTO_06[[#This Row],[COD.S]],TABELA_PRODUÇÃO[[COD]:[SERVIÇOS]],3,FALSE),"")</f>
        <v/>
      </c>
      <c r="I805" s="28" t="str">
        <f>IFERROR(VLOOKUP(ACOMPANHAMENTO_06[[#This Row],[COD.S]],TABELA_PRODUÇÃO[[COD]:[UND.]],4,FALSE),"")</f>
        <v/>
      </c>
      <c r="J805" s="141"/>
      <c r="K805" s="58"/>
      <c r="L805" s="9"/>
      <c r="M80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0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0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05" s="140">
        <f>ACOMPANHAMENTO_06[[#This Row],[QUANT]]</f>
        <v>0</v>
      </c>
    </row>
    <row r="806" spans="2:16" x14ac:dyDescent="0.25">
      <c r="B806" s="140" t="str">
        <f>IF(ACOMPANHAMENTO_06[[#This Row],[FUNCIONARIO]]="","",COUNTA($D$8:D806))</f>
        <v/>
      </c>
      <c r="C806" s="3"/>
      <c r="D806" s="28" t="str">
        <f>IFERROR(VLOOKUP(ACOMPANHAMENTO_06[[#This Row],[MAT]],FUNCIONARIOS[],3,FALSE),"")</f>
        <v/>
      </c>
      <c r="E806" s="28" t="str">
        <f>IFERROR(VLOOKUP(ACOMPANHAMENTO_06[[#This Row],[MAT]],FUNCIONARIOS[],4,FALSE),"")</f>
        <v/>
      </c>
      <c r="F806" s="8"/>
      <c r="G806" s="7"/>
      <c r="H806" s="28" t="str">
        <f>IFERROR(VLOOKUP(ACOMPANHAMENTO_06[[#This Row],[COD.S]],TABELA_PRODUÇÃO[[COD]:[SERVIÇOS]],3,FALSE),"")</f>
        <v/>
      </c>
      <c r="I806" s="28" t="str">
        <f>IFERROR(VLOOKUP(ACOMPANHAMENTO_06[[#This Row],[COD.S]],TABELA_PRODUÇÃO[[COD]:[UND.]],4,FALSE),"")</f>
        <v/>
      </c>
      <c r="J806" s="141"/>
      <c r="K806" s="58"/>
      <c r="L806" s="9"/>
      <c r="M80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0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0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06" s="140">
        <f>ACOMPANHAMENTO_06[[#This Row],[QUANT]]</f>
        <v>0</v>
      </c>
    </row>
    <row r="807" spans="2:16" x14ac:dyDescent="0.25">
      <c r="B807" s="140" t="str">
        <f>IF(ACOMPANHAMENTO_06[[#This Row],[FUNCIONARIO]]="","",COUNTA($D$8:D807))</f>
        <v/>
      </c>
      <c r="C807" s="3"/>
      <c r="D807" s="28" t="str">
        <f>IFERROR(VLOOKUP(ACOMPANHAMENTO_06[[#This Row],[MAT]],FUNCIONARIOS[],3,FALSE),"")</f>
        <v/>
      </c>
      <c r="E807" s="28" t="str">
        <f>IFERROR(VLOOKUP(ACOMPANHAMENTO_06[[#This Row],[MAT]],FUNCIONARIOS[],4,FALSE),"")</f>
        <v/>
      </c>
      <c r="F807" s="8"/>
      <c r="G807" s="7"/>
      <c r="H807" s="28" t="str">
        <f>IFERROR(VLOOKUP(ACOMPANHAMENTO_06[[#This Row],[COD.S]],TABELA_PRODUÇÃO[[COD]:[SERVIÇOS]],3,FALSE),"")</f>
        <v/>
      </c>
      <c r="I807" s="28" t="str">
        <f>IFERROR(VLOOKUP(ACOMPANHAMENTO_06[[#This Row],[COD.S]],TABELA_PRODUÇÃO[[COD]:[UND.]],4,FALSE),"")</f>
        <v/>
      </c>
      <c r="J807" s="141"/>
      <c r="K807" s="58"/>
      <c r="L807" s="9"/>
      <c r="M80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0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0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07" s="140">
        <f>ACOMPANHAMENTO_06[[#This Row],[QUANT]]</f>
        <v>0</v>
      </c>
    </row>
    <row r="808" spans="2:16" x14ac:dyDescent="0.25">
      <c r="B808" s="140" t="str">
        <f>IF(ACOMPANHAMENTO_06[[#This Row],[FUNCIONARIO]]="","",COUNTA($D$8:D808))</f>
        <v/>
      </c>
      <c r="C808" s="3"/>
      <c r="D808" s="28" t="str">
        <f>IFERROR(VLOOKUP(ACOMPANHAMENTO_06[[#This Row],[MAT]],FUNCIONARIOS[],3,FALSE),"")</f>
        <v/>
      </c>
      <c r="E808" s="28" t="str">
        <f>IFERROR(VLOOKUP(ACOMPANHAMENTO_06[[#This Row],[MAT]],FUNCIONARIOS[],4,FALSE),"")</f>
        <v/>
      </c>
      <c r="F808" s="8"/>
      <c r="G808" s="7"/>
      <c r="H808" s="28" t="str">
        <f>IFERROR(VLOOKUP(ACOMPANHAMENTO_06[[#This Row],[COD.S]],TABELA_PRODUÇÃO[[COD]:[SERVIÇOS]],3,FALSE),"")</f>
        <v/>
      </c>
      <c r="I808" s="28" t="str">
        <f>IFERROR(VLOOKUP(ACOMPANHAMENTO_06[[#This Row],[COD.S]],TABELA_PRODUÇÃO[[COD]:[UND.]],4,FALSE),"")</f>
        <v/>
      </c>
      <c r="J808" s="141"/>
      <c r="K808" s="58"/>
      <c r="L808" s="9"/>
      <c r="M80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0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0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08" s="140">
        <f>ACOMPANHAMENTO_06[[#This Row],[QUANT]]</f>
        <v>0</v>
      </c>
    </row>
    <row r="809" spans="2:16" x14ac:dyDescent="0.25">
      <c r="B809" s="140" t="str">
        <f>IF(ACOMPANHAMENTO_06[[#This Row],[FUNCIONARIO]]="","",COUNTA($D$8:D809))</f>
        <v/>
      </c>
      <c r="C809" s="3"/>
      <c r="D809" s="28" t="str">
        <f>IFERROR(VLOOKUP(ACOMPANHAMENTO_06[[#This Row],[MAT]],FUNCIONARIOS[],3,FALSE),"")</f>
        <v/>
      </c>
      <c r="E809" s="28" t="str">
        <f>IFERROR(VLOOKUP(ACOMPANHAMENTO_06[[#This Row],[MAT]],FUNCIONARIOS[],4,FALSE),"")</f>
        <v/>
      </c>
      <c r="F809" s="8"/>
      <c r="G809" s="7"/>
      <c r="H809" s="28" t="str">
        <f>IFERROR(VLOOKUP(ACOMPANHAMENTO_06[[#This Row],[COD.S]],TABELA_PRODUÇÃO[[COD]:[SERVIÇOS]],3,FALSE),"")</f>
        <v/>
      </c>
      <c r="I809" s="28" t="str">
        <f>IFERROR(VLOOKUP(ACOMPANHAMENTO_06[[#This Row],[COD.S]],TABELA_PRODUÇÃO[[COD]:[UND.]],4,FALSE),"")</f>
        <v/>
      </c>
      <c r="J809" s="141"/>
      <c r="K809" s="58"/>
      <c r="L809" s="9"/>
      <c r="M80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0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0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09" s="140">
        <f>ACOMPANHAMENTO_06[[#This Row],[QUANT]]</f>
        <v>0</v>
      </c>
    </row>
    <row r="810" spans="2:16" x14ac:dyDescent="0.25">
      <c r="B810" s="140" t="str">
        <f>IF(ACOMPANHAMENTO_06[[#This Row],[FUNCIONARIO]]="","",COUNTA($D$8:D810))</f>
        <v/>
      </c>
      <c r="C810" s="3"/>
      <c r="D810" s="28" t="str">
        <f>IFERROR(VLOOKUP(ACOMPANHAMENTO_06[[#This Row],[MAT]],FUNCIONARIOS[],3,FALSE),"")</f>
        <v/>
      </c>
      <c r="E810" s="28" t="str">
        <f>IFERROR(VLOOKUP(ACOMPANHAMENTO_06[[#This Row],[MAT]],FUNCIONARIOS[],4,FALSE),"")</f>
        <v/>
      </c>
      <c r="F810" s="8"/>
      <c r="G810" s="7"/>
      <c r="H810" s="28" t="str">
        <f>IFERROR(VLOOKUP(ACOMPANHAMENTO_06[[#This Row],[COD.S]],TABELA_PRODUÇÃO[[COD]:[SERVIÇOS]],3,FALSE),"")</f>
        <v/>
      </c>
      <c r="I810" s="28" t="str">
        <f>IFERROR(VLOOKUP(ACOMPANHAMENTO_06[[#This Row],[COD.S]],TABELA_PRODUÇÃO[[COD]:[UND.]],4,FALSE),"")</f>
        <v/>
      </c>
      <c r="J810" s="141"/>
      <c r="K810" s="58"/>
      <c r="L810" s="9"/>
      <c r="M81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1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1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10" s="140">
        <f>ACOMPANHAMENTO_06[[#This Row],[QUANT]]</f>
        <v>0</v>
      </c>
    </row>
    <row r="811" spans="2:16" x14ac:dyDescent="0.25">
      <c r="B811" s="140" t="str">
        <f>IF(ACOMPANHAMENTO_06[[#This Row],[FUNCIONARIO]]="","",COUNTA($D$8:D811))</f>
        <v/>
      </c>
      <c r="C811" s="3"/>
      <c r="D811" s="28" t="str">
        <f>IFERROR(VLOOKUP(ACOMPANHAMENTO_06[[#This Row],[MAT]],FUNCIONARIOS[],3,FALSE),"")</f>
        <v/>
      </c>
      <c r="E811" s="28" t="str">
        <f>IFERROR(VLOOKUP(ACOMPANHAMENTO_06[[#This Row],[MAT]],FUNCIONARIOS[],4,FALSE),"")</f>
        <v/>
      </c>
      <c r="F811" s="8"/>
      <c r="G811" s="7"/>
      <c r="H811" s="28" t="str">
        <f>IFERROR(VLOOKUP(ACOMPANHAMENTO_06[[#This Row],[COD.S]],TABELA_PRODUÇÃO[[COD]:[SERVIÇOS]],3,FALSE),"")</f>
        <v/>
      </c>
      <c r="I811" s="28" t="str">
        <f>IFERROR(VLOOKUP(ACOMPANHAMENTO_06[[#This Row],[COD.S]],TABELA_PRODUÇÃO[[COD]:[UND.]],4,FALSE),"")</f>
        <v/>
      </c>
      <c r="J811" s="141"/>
      <c r="K811" s="58"/>
      <c r="L811" s="9"/>
      <c r="M81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1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1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11" s="140">
        <f>ACOMPANHAMENTO_06[[#This Row],[QUANT]]</f>
        <v>0</v>
      </c>
    </row>
    <row r="812" spans="2:16" x14ac:dyDescent="0.25">
      <c r="B812" s="140" t="str">
        <f>IF(ACOMPANHAMENTO_06[[#This Row],[FUNCIONARIO]]="","",COUNTA($D$8:D812))</f>
        <v/>
      </c>
      <c r="C812" s="3"/>
      <c r="D812" s="28" t="str">
        <f>IFERROR(VLOOKUP(ACOMPANHAMENTO_06[[#This Row],[MAT]],FUNCIONARIOS[],3,FALSE),"")</f>
        <v/>
      </c>
      <c r="E812" s="28" t="str">
        <f>IFERROR(VLOOKUP(ACOMPANHAMENTO_06[[#This Row],[MAT]],FUNCIONARIOS[],4,FALSE),"")</f>
        <v/>
      </c>
      <c r="F812" s="8"/>
      <c r="G812" s="7"/>
      <c r="H812" s="28" t="str">
        <f>IFERROR(VLOOKUP(ACOMPANHAMENTO_06[[#This Row],[COD.S]],TABELA_PRODUÇÃO[[COD]:[SERVIÇOS]],3,FALSE),"")</f>
        <v/>
      </c>
      <c r="I812" s="28" t="str">
        <f>IFERROR(VLOOKUP(ACOMPANHAMENTO_06[[#This Row],[COD.S]],TABELA_PRODUÇÃO[[COD]:[UND.]],4,FALSE),"")</f>
        <v/>
      </c>
      <c r="J812" s="141"/>
      <c r="K812" s="58"/>
      <c r="L812" s="9"/>
      <c r="M81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1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1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12" s="140">
        <f>ACOMPANHAMENTO_06[[#This Row],[QUANT]]</f>
        <v>0</v>
      </c>
    </row>
    <row r="813" spans="2:16" x14ac:dyDescent="0.25">
      <c r="B813" s="140" t="str">
        <f>IF(ACOMPANHAMENTO_06[[#This Row],[FUNCIONARIO]]="","",COUNTA($D$8:D813))</f>
        <v/>
      </c>
      <c r="C813" s="3"/>
      <c r="D813" s="28" t="str">
        <f>IFERROR(VLOOKUP(ACOMPANHAMENTO_06[[#This Row],[MAT]],FUNCIONARIOS[],3,FALSE),"")</f>
        <v/>
      </c>
      <c r="E813" s="28" t="str">
        <f>IFERROR(VLOOKUP(ACOMPANHAMENTO_06[[#This Row],[MAT]],FUNCIONARIOS[],4,FALSE),"")</f>
        <v/>
      </c>
      <c r="F813" s="8"/>
      <c r="G813" s="7"/>
      <c r="H813" s="28" t="str">
        <f>IFERROR(VLOOKUP(ACOMPANHAMENTO_06[[#This Row],[COD.S]],TABELA_PRODUÇÃO[[COD]:[SERVIÇOS]],3,FALSE),"")</f>
        <v/>
      </c>
      <c r="I813" s="28" t="str">
        <f>IFERROR(VLOOKUP(ACOMPANHAMENTO_06[[#This Row],[COD.S]],TABELA_PRODUÇÃO[[COD]:[UND.]],4,FALSE),"")</f>
        <v/>
      </c>
      <c r="J813" s="141"/>
      <c r="K813" s="58"/>
      <c r="L813" s="9"/>
      <c r="M81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1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1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13" s="140">
        <f>ACOMPANHAMENTO_06[[#This Row],[QUANT]]</f>
        <v>0</v>
      </c>
    </row>
    <row r="814" spans="2:16" x14ac:dyDescent="0.25">
      <c r="B814" s="140" t="str">
        <f>IF(ACOMPANHAMENTO_06[[#This Row],[FUNCIONARIO]]="","",COUNTA($D$8:D814))</f>
        <v/>
      </c>
      <c r="C814" s="3"/>
      <c r="D814" s="28" t="str">
        <f>IFERROR(VLOOKUP(ACOMPANHAMENTO_06[[#This Row],[MAT]],FUNCIONARIOS[],3,FALSE),"")</f>
        <v/>
      </c>
      <c r="E814" s="28" t="str">
        <f>IFERROR(VLOOKUP(ACOMPANHAMENTO_06[[#This Row],[MAT]],FUNCIONARIOS[],4,FALSE),"")</f>
        <v/>
      </c>
      <c r="F814" s="8"/>
      <c r="G814" s="7"/>
      <c r="H814" s="28" t="str">
        <f>IFERROR(VLOOKUP(ACOMPANHAMENTO_06[[#This Row],[COD.S]],TABELA_PRODUÇÃO[[COD]:[SERVIÇOS]],3,FALSE),"")</f>
        <v/>
      </c>
      <c r="I814" s="28" t="str">
        <f>IFERROR(VLOOKUP(ACOMPANHAMENTO_06[[#This Row],[COD.S]],TABELA_PRODUÇÃO[[COD]:[UND.]],4,FALSE),"")</f>
        <v/>
      </c>
      <c r="J814" s="141"/>
      <c r="K814" s="58"/>
      <c r="L814" s="9"/>
      <c r="M81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1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1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14" s="140">
        <f>ACOMPANHAMENTO_06[[#This Row],[QUANT]]</f>
        <v>0</v>
      </c>
    </row>
    <row r="815" spans="2:16" x14ac:dyDescent="0.25">
      <c r="B815" s="140" t="str">
        <f>IF(ACOMPANHAMENTO_06[[#This Row],[FUNCIONARIO]]="","",COUNTA($D$8:D815))</f>
        <v/>
      </c>
      <c r="C815" s="3"/>
      <c r="D815" s="28" t="str">
        <f>IFERROR(VLOOKUP(ACOMPANHAMENTO_06[[#This Row],[MAT]],FUNCIONARIOS[],3,FALSE),"")</f>
        <v/>
      </c>
      <c r="E815" s="28" t="str">
        <f>IFERROR(VLOOKUP(ACOMPANHAMENTO_06[[#This Row],[MAT]],FUNCIONARIOS[],4,FALSE),"")</f>
        <v/>
      </c>
      <c r="F815" s="8"/>
      <c r="G815" s="7"/>
      <c r="H815" s="28" t="str">
        <f>IFERROR(VLOOKUP(ACOMPANHAMENTO_06[[#This Row],[COD.S]],TABELA_PRODUÇÃO[[COD]:[SERVIÇOS]],3,FALSE),"")</f>
        <v/>
      </c>
      <c r="I815" s="28" t="str">
        <f>IFERROR(VLOOKUP(ACOMPANHAMENTO_06[[#This Row],[COD.S]],TABELA_PRODUÇÃO[[COD]:[UND.]],4,FALSE),"")</f>
        <v/>
      </c>
      <c r="J815" s="141"/>
      <c r="K815" s="58"/>
      <c r="L815" s="9"/>
      <c r="M81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1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1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15" s="140">
        <f>ACOMPANHAMENTO_06[[#This Row],[QUANT]]</f>
        <v>0</v>
      </c>
    </row>
    <row r="816" spans="2:16" x14ac:dyDescent="0.25">
      <c r="B816" s="140" t="str">
        <f>IF(ACOMPANHAMENTO_06[[#This Row],[FUNCIONARIO]]="","",COUNTA($D$8:D816))</f>
        <v/>
      </c>
      <c r="C816" s="3"/>
      <c r="D816" s="28" t="str">
        <f>IFERROR(VLOOKUP(ACOMPANHAMENTO_06[[#This Row],[MAT]],FUNCIONARIOS[],3,FALSE),"")</f>
        <v/>
      </c>
      <c r="E816" s="28" t="str">
        <f>IFERROR(VLOOKUP(ACOMPANHAMENTO_06[[#This Row],[MAT]],FUNCIONARIOS[],4,FALSE),"")</f>
        <v/>
      </c>
      <c r="F816" s="8"/>
      <c r="G816" s="7"/>
      <c r="H816" s="28" t="str">
        <f>IFERROR(VLOOKUP(ACOMPANHAMENTO_06[[#This Row],[COD.S]],TABELA_PRODUÇÃO[[COD]:[SERVIÇOS]],3,FALSE),"")</f>
        <v/>
      </c>
      <c r="I816" s="28" t="str">
        <f>IFERROR(VLOOKUP(ACOMPANHAMENTO_06[[#This Row],[COD.S]],TABELA_PRODUÇÃO[[COD]:[UND.]],4,FALSE),"")</f>
        <v/>
      </c>
      <c r="J816" s="141"/>
      <c r="K816" s="58"/>
      <c r="L816" s="9"/>
      <c r="M81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1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1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16" s="140">
        <f>ACOMPANHAMENTO_06[[#This Row],[QUANT]]</f>
        <v>0</v>
      </c>
    </row>
    <row r="817" spans="2:16" x14ac:dyDescent="0.25">
      <c r="B817" s="140" t="str">
        <f>IF(ACOMPANHAMENTO_06[[#This Row],[FUNCIONARIO]]="","",COUNTA($D$8:D817))</f>
        <v/>
      </c>
      <c r="C817" s="3"/>
      <c r="D817" s="28" t="str">
        <f>IFERROR(VLOOKUP(ACOMPANHAMENTO_06[[#This Row],[MAT]],FUNCIONARIOS[],3,FALSE),"")</f>
        <v/>
      </c>
      <c r="E817" s="28" t="str">
        <f>IFERROR(VLOOKUP(ACOMPANHAMENTO_06[[#This Row],[MAT]],FUNCIONARIOS[],4,FALSE),"")</f>
        <v/>
      </c>
      <c r="F817" s="8"/>
      <c r="G817" s="7"/>
      <c r="H817" s="28" t="str">
        <f>IFERROR(VLOOKUP(ACOMPANHAMENTO_06[[#This Row],[COD.S]],TABELA_PRODUÇÃO[[COD]:[SERVIÇOS]],3,FALSE),"")</f>
        <v/>
      </c>
      <c r="I817" s="28" t="str">
        <f>IFERROR(VLOOKUP(ACOMPANHAMENTO_06[[#This Row],[COD.S]],TABELA_PRODUÇÃO[[COD]:[UND.]],4,FALSE),"")</f>
        <v/>
      </c>
      <c r="J817" s="141"/>
      <c r="K817" s="58"/>
      <c r="L817" s="9"/>
      <c r="M81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1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1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17" s="140">
        <f>ACOMPANHAMENTO_06[[#This Row],[QUANT]]</f>
        <v>0</v>
      </c>
    </row>
    <row r="818" spans="2:16" x14ac:dyDescent="0.25">
      <c r="B818" s="140" t="str">
        <f>IF(ACOMPANHAMENTO_06[[#This Row],[FUNCIONARIO]]="","",COUNTA($D$8:D818))</f>
        <v/>
      </c>
      <c r="C818" s="3"/>
      <c r="D818" s="28" t="str">
        <f>IFERROR(VLOOKUP(ACOMPANHAMENTO_06[[#This Row],[MAT]],FUNCIONARIOS[],3,FALSE),"")</f>
        <v/>
      </c>
      <c r="E818" s="28" t="str">
        <f>IFERROR(VLOOKUP(ACOMPANHAMENTO_06[[#This Row],[MAT]],FUNCIONARIOS[],4,FALSE),"")</f>
        <v/>
      </c>
      <c r="F818" s="8"/>
      <c r="G818" s="7"/>
      <c r="H818" s="28" t="str">
        <f>IFERROR(VLOOKUP(ACOMPANHAMENTO_06[[#This Row],[COD.S]],TABELA_PRODUÇÃO[[COD]:[SERVIÇOS]],3,FALSE),"")</f>
        <v/>
      </c>
      <c r="I818" s="28" t="str">
        <f>IFERROR(VLOOKUP(ACOMPANHAMENTO_06[[#This Row],[COD.S]],TABELA_PRODUÇÃO[[COD]:[UND.]],4,FALSE),"")</f>
        <v/>
      </c>
      <c r="J818" s="141"/>
      <c r="K818" s="58"/>
      <c r="L818" s="9"/>
      <c r="M81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1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1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18" s="140">
        <f>ACOMPANHAMENTO_06[[#This Row],[QUANT]]</f>
        <v>0</v>
      </c>
    </row>
    <row r="819" spans="2:16" x14ac:dyDescent="0.25">
      <c r="B819" s="140" t="str">
        <f>IF(ACOMPANHAMENTO_06[[#This Row],[FUNCIONARIO]]="","",COUNTA($D$8:D819))</f>
        <v/>
      </c>
      <c r="C819" s="3"/>
      <c r="D819" s="28" t="str">
        <f>IFERROR(VLOOKUP(ACOMPANHAMENTO_06[[#This Row],[MAT]],FUNCIONARIOS[],3,FALSE),"")</f>
        <v/>
      </c>
      <c r="E819" s="28" t="str">
        <f>IFERROR(VLOOKUP(ACOMPANHAMENTO_06[[#This Row],[MAT]],FUNCIONARIOS[],4,FALSE),"")</f>
        <v/>
      </c>
      <c r="F819" s="8"/>
      <c r="G819" s="7"/>
      <c r="H819" s="28" t="str">
        <f>IFERROR(VLOOKUP(ACOMPANHAMENTO_06[[#This Row],[COD.S]],TABELA_PRODUÇÃO[[COD]:[SERVIÇOS]],3,FALSE),"")</f>
        <v/>
      </c>
      <c r="I819" s="28" t="str">
        <f>IFERROR(VLOOKUP(ACOMPANHAMENTO_06[[#This Row],[COD.S]],TABELA_PRODUÇÃO[[COD]:[UND.]],4,FALSE),"")</f>
        <v/>
      </c>
      <c r="J819" s="141"/>
      <c r="K819" s="58"/>
      <c r="L819" s="9"/>
      <c r="M81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1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1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19" s="140">
        <f>ACOMPANHAMENTO_06[[#This Row],[QUANT]]</f>
        <v>0</v>
      </c>
    </row>
    <row r="820" spans="2:16" x14ac:dyDescent="0.25">
      <c r="B820" s="140" t="str">
        <f>IF(ACOMPANHAMENTO_06[[#This Row],[FUNCIONARIO]]="","",COUNTA($D$8:D820))</f>
        <v/>
      </c>
      <c r="C820" s="3"/>
      <c r="D820" s="28" t="str">
        <f>IFERROR(VLOOKUP(ACOMPANHAMENTO_06[[#This Row],[MAT]],FUNCIONARIOS[],3,FALSE),"")</f>
        <v/>
      </c>
      <c r="E820" s="28" t="str">
        <f>IFERROR(VLOOKUP(ACOMPANHAMENTO_06[[#This Row],[MAT]],FUNCIONARIOS[],4,FALSE),"")</f>
        <v/>
      </c>
      <c r="F820" s="8"/>
      <c r="G820" s="7"/>
      <c r="H820" s="28" t="str">
        <f>IFERROR(VLOOKUP(ACOMPANHAMENTO_06[[#This Row],[COD.S]],TABELA_PRODUÇÃO[[COD]:[SERVIÇOS]],3,FALSE),"")</f>
        <v/>
      </c>
      <c r="I820" s="28" t="str">
        <f>IFERROR(VLOOKUP(ACOMPANHAMENTO_06[[#This Row],[COD.S]],TABELA_PRODUÇÃO[[COD]:[UND.]],4,FALSE),"")</f>
        <v/>
      </c>
      <c r="J820" s="141"/>
      <c r="K820" s="58"/>
      <c r="L820" s="9"/>
      <c r="M82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2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2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20" s="140">
        <f>ACOMPANHAMENTO_06[[#This Row],[QUANT]]</f>
        <v>0</v>
      </c>
    </row>
    <row r="821" spans="2:16" x14ac:dyDescent="0.25">
      <c r="B821" s="140" t="str">
        <f>IF(ACOMPANHAMENTO_06[[#This Row],[FUNCIONARIO]]="","",COUNTA($D$8:D821))</f>
        <v/>
      </c>
      <c r="C821" s="3"/>
      <c r="D821" s="28" t="str">
        <f>IFERROR(VLOOKUP(ACOMPANHAMENTO_06[[#This Row],[MAT]],FUNCIONARIOS[],3,FALSE),"")</f>
        <v/>
      </c>
      <c r="E821" s="28" t="str">
        <f>IFERROR(VLOOKUP(ACOMPANHAMENTO_06[[#This Row],[MAT]],FUNCIONARIOS[],4,FALSE),"")</f>
        <v/>
      </c>
      <c r="F821" s="8"/>
      <c r="G821" s="7"/>
      <c r="H821" s="28" t="str">
        <f>IFERROR(VLOOKUP(ACOMPANHAMENTO_06[[#This Row],[COD.S]],TABELA_PRODUÇÃO[[COD]:[SERVIÇOS]],3,FALSE),"")</f>
        <v/>
      </c>
      <c r="I821" s="28" t="str">
        <f>IFERROR(VLOOKUP(ACOMPANHAMENTO_06[[#This Row],[COD.S]],TABELA_PRODUÇÃO[[COD]:[UND.]],4,FALSE),"")</f>
        <v/>
      </c>
      <c r="J821" s="141"/>
      <c r="K821" s="58"/>
      <c r="L821" s="9"/>
      <c r="M82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2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2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21" s="140">
        <f>ACOMPANHAMENTO_06[[#This Row],[QUANT]]</f>
        <v>0</v>
      </c>
    </row>
    <row r="822" spans="2:16" x14ac:dyDescent="0.25">
      <c r="B822" s="140" t="str">
        <f>IF(ACOMPANHAMENTO_06[[#This Row],[FUNCIONARIO]]="","",COUNTA($D$8:D822))</f>
        <v/>
      </c>
      <c r="C822" s="3"/>
      <c r="D822" s="28" t="str">
        <f>IFERROR(VLOOKUP(ACOMPANHAMENTO_06[[#This Row],[MAT]],FUNCIONARIOS[],3,FALSE),"")</f>
        <v/>
      </c>
      <c r="E822" s="28" t="str">
        <f>IFERROR(VLOOKUP(ACOMPANHAMENTO_06[[#This Row],[MAT]],FUNCIONARIOS[],4,FALSE),"")</f>
        <v/>
      </c>
      <c r="F822" s="8"/>
      <c r="G822" s="7"/>
      <c r="H822" s="28" t="str">
        <f>IFERROR(VLOOKUP(ACOMPANHAMENTO_06[[#This Row],[COD.S]],TABELA_PRODUÇÃO[[COD]:[SERVIÇOS]],3,FALSE),"")</f>
        <v/>
      </c>
      <c r="I822" s="28" t="str">
        <f>IFERROR(VLOOKUP(ACOMPANHAMENTO_06[[#This Row],[COD.S]],TABELA_PRODUÇÃO[[COD]:[UND.]],4,FALSE),"")</f>
        <v/>
      </c>
      <c r="J822" s="141"/>
      <c r="K822" s="58"/>
      <c r="L822" s="9"/>
      <c r="M82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2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2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22" s="140">
        <f>ACOMPANHAMENTO_06[[#This Row],[QUANT]]</f>
        <v>0</v>
      </c>
    </row>
    <row r="823" spans="2:16" x14ac:dyDescent="0.25">
      <c r="B823" s="140" t="str">
        <f>IF(ACOMPANHAMENTO_06[[#This Row],[FUNCIONARIO]]="","",COUNTA($D$8:D823))</f>
        <v/>
      </c>
      <c r="C823" s="3"/>
      <c r="D823" s="28" t="str">
        <f>IFERROR(VLOOKUP(ACOMPANHAMENTO_06[[#This Row],[MAT]],FUNCIONARIOS[],3,FALSE),"")</f>
        <v/>
      </c>
      <c r="E823" s="28" t="str">
        <f>IFERROR(VLOOKUP(ACOMPANHAMENTO_06[[#This Row],[MAT]],FUNCIONARIOS[],4,FALSE),"")</f>
        <v/>
      </c>
      <c r="F823" s="8"/>
      <c r="G823" s="7"/>
      <c r="H823" s="28" t="str">
        <f>IFERROR(VLOOKUP(ACOMPANHAMENTO_06[[#This Row],[COD.S]],TABELA_PRODUÇÃO[[COD]:[SERVIÇOS]],3,FALSE),"")</f>
        <v/>
      </c>
      <c r="I823" s="28" t="str">
        <f>IFERROR(VLOOKUP(ACOMPANHAMENTO_06[[#This Row],[COD.S]],TABELA_PRODUÇÃO[[COD]:[UND.]],4,FALSE),"")</f>
        <v/>
      </c>
      <c r="J823" s="141"/>
      <c r="K823" s="58"/>
      <c r="L823" s="9"/>
      <c r="M82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2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2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23" s="140">
        <f>ACOMPANHAMENTO_06[[#This Row],[QUANT]]</f>
        <v>0</v>
      </c>
    </row>
    <row r="824" spans="2:16" x14ac:dyDescent="0.25">
      <c r="B824" s="140" t="str">
        <f>IF(ACOMPANHAMENTO_06[[#This Row],[FUNCIONARIO]]="","",COUNTA($D$8:D824))</f>
        <v/>
      </c>
      <c r="C824" s="3"/>
      <c r="D824" s="28" t="str">
        <f>IFERROR(VLOOKUP(ACOMPANHAMENTO_06[[#This Row],[MAT]],FUNCIONARIOS[],3,FALSE),"")</f>
        <v/>
      </c>
      <c r="E824" s="28" t="str">
        <f>IFERROR(VLOOKUP(ACOMPANHAMENTO_06[[#This Row],[MAT]],FUNCIONARIOS[],4,FALSE),"")</f>
        <v/>
      </c>
      <c r="F824" s="8"/>
      <c r="G824" s="7"/>
      <c r="H824" s="28" t="str">
        <f>IFERROR(VLOOKUP(ACOMPANHAMENTO_06[[#This Row],[COD.S]],TABELA_PRODUÇÃO[[COD]:[SERVIÇOS]],3,FALSE),"")</f>
        <v/>
      </c>
      <c r="I824" s="28" t="str">
        <f>IFERROR(VLOOKUP(ACOMPANHAMENTO_06[[#This Row],[COD.S]],TABELA_PRODUÇÃO[[COD]:[UND.]],4,FALSE),"")</f>
        <v/>
      </c>
      <c r="J824" s="141"/>
      <c r="K824" s="58"/>
      <c r="L824" s="9"/>
      <c r="M82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2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2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24" s="140">
        <f>ACOMPANHAMENTO_06[[#This Row],[QUANT]]</f>
        <v>0</v>
      </c>
    </row>
    <row r="825" spans="2:16" x14ac:dyDescent="0.25">
      <c r="B825" s="140" t="str">
        <f>IF(ACOMPANHAMENTO_06[[#This Row],[FUNCIONARIO]]="","",COUNTA($D$8:D825))</f>
        <v/>
      </c>
      <c r="C825" s="3"/>
      <c r="D825" s="28" t="str">
        <f>IFERROR(VLOOKUP(ACOMPANHAMENTO_06[[#This Row],[MAT]],FUNCIONARIOS[],3,FALSE),"")</f>
        <v/>
      </c>
      <c r="E825" s="28" t="str">
        <f>IFERROR(VLOOKUP(ACOMPANHAMENTO_06[[#This Row],[MAT]],FUNCIONARIOS[],4,FALSE),"")</f>
        <v/>
      </c>
      <c r="F825" s="8"/>
      <c r="G825" s="7"/>
      <c r="H825" s="28" t="str">
        <f>IFERROR(VLOOKUP(ACOMPANHAMENTO_06[[#This Row],[COD.S]],TABELA_PRODUÇÃO[[COD]:[SERVIÇOS]],3,FALSE),"")</f>
        <v/>
      </c>
      <c r="I825" s="28" t="str">
        <f>IFERROR(VLOOKUP(ACOMPANHAMENTO_06[[#This Row],[COD.S]],TABELA_PRODUÇÃO[[COD]:[UND.]],4,FALSE),"")</f>
        <v/>
      </c>
      <c r="J825" s="141"/>
      <c r="K825" s="58"/>
      <c r="L825" s="9"/>
      <c r="M82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2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2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25" s="140">
        <f>ACOMPANHAMENTO_06[[#This Row],[QUANT]]</f>
        <v>0</v>
      </c>
    </row>
    <row r="826" spans="2:16" x14ac:dyDescent="0.25">
      <c r="B826" s="140" t="str">
        <f>IF(ACOMPANHAMENTO_06[[#This Row],[FUNCIONARIO]]="","",COUNTA($D$8:D826))</f>
        <v/>
      </c>
      <c r="C826" s="3"/>
      <c r="D826" s="28" t="str">
        <f>IFERROR(VLOOKUP(ACOMPANHAMENTO_06[[#This Row],[MAT]],FUNCIONARIOS[],3,FALSE),"")</f>
        <v/>
      </c>
      <c r="E826" s="28" t="str">
        <f>IFERROR(VLOOKUP(ACOMPANHAMENTO_06[[#This Row],[MAT]],FUNCIONARIOS[],4,FALSE),"")</f>
        <v/>
      </c>
      <c r="F826" s="8"/>
      <c r="G826" s="7"/>
      <c r="H826" s="28" t="str">
        <f>IFERROR(VLOOKUP(ACOMPANHAMENTO_06[[#This Row],[COD.S]],TABELA_PRODUÇÃO[[COD]:[SERVIÇOS]],3,FALSE),"")</f>
        <v/>
      </c>
      <c r="I826" s="28" t="str">
        <f>IFERROR(VLOOKUP(ACOMPANHAMENTO_06[[#This Row],[COD.S]],TABELA_PRODUÇÃO[[COD]:[UND.]],4,FALSE),"")</f>
        <v/>
      </c>
      <c r="J826" s="141"/>
      <c r="K826" s="58"/>
      <c r="L826" s="9"/>
      <c r="M82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2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2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26" s="140">
        <f>ACOMPANHAMENTO_06[[#This Row],[QUANT]]</f>
        <v>0</v>
      </c>
    </row>
    <row r="827" spans="2:16" x14ac:dyDescent="0.25">
      <c r="B827" s="140" t="str">
        <f>IF(ACOMPANHAMENTO_06[[#This Row],[FUNCIONARIO]]="","",COUNTA($D$8:D827))</f>
        <v/>
      </c>
      <c r="C827" s="3"/>
      <c r="D827" s="28" t="str">
        <f>IFERROR(VLOOKUP(ACOMPANHAMENTO_06[[#This Row],[MAT]],FUNCIONARIOS[],3,FALSE),"")</f>
        <v/>
      </c>
      <c r="E827" s="28" t="str">
        <f>IFERROR(VLOOKUP(ACOMPANHAMENTO_06[[#This Row],[MAT]],FUNCIONARIOS[],4,FALSE),"")</f>
        <v/>
      </c>
      <c r="F827" s="8"/>
      <c r="G827" s="7"/>
      <c r="H827" s="28" t="str">
        <f>IFERROR(VLOOKUP(ACOMPANHAMENTO_06[[#This Row],[COD.S]],TABELA_PRODUÇÃO[[COD]:[SERVIÇOS]],3,FALSE),"")</f>
        <v/>
      </c>
      <c r="I827" s="28" t="str">
        <f>IFERROR(VLOOKUP(ACOMPANHAMENTO_06[[#This Row],[COD.S]],TABELA_PRODUÇÃO[[COD]:[UND.]],4,FALSE),"")</f>
        <v/>
      </c>
      <c r="J827" s="141"/>
      <c r="K827" s="58"/>
      <c r="L827" s="9"/>
      <c r="M82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2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2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27" s="140">
        <f>ACOMPANHAMENTO_06[[#This Row],[QUANT]]</f>
        <v>0</v>
      </c>
    </row>
    <row r="828" spans="2:16" x14ac:dyDescent="0.25">
      <c r="B828" s="140" t="str">
        <f>IF(ACOMPANHAMENTO_06[[#This Row],[FUNCIONARIO]]="","",COUNTA($D$8:D828))</f>
        <v/>
      </c>
      <c r="C828" s="3"/>
      <c r="D828" s="28" t="str">
        <f>IFERROR(VLOOKUP(ACOMPANHAMENTO_06[[#This Row],[MAT]],FUNCIONARIOS[],3,FALSE),"")</f>
        <v/>
      </c>
      <c r="E828" s="28" t="str">
        <f>IFERROR(VLOOKUP(ACOMPANHAMENTO_06[[#This Row],[MAT]],FUNCIONARIOS[],4,FALSE),"")</f>
        <v/>
      </c>
      <c r="F828" s="8"/>
      <c r="G828" s="7"/>
      <c r="H828" s="28" t="str">
        <f>IFERROR(VLOOKUP(ACOMPANHAMENTO_06[[#This Row],[COD.S]],TABELA_PRODUÇÃO[[COD]:[SERVIÇOS]],3,FALSE),"")</f>
        <v/>
      </c>
      <c r="I828" s="28" t="str">
        <f>IFERROR(VLOOKUP(ACOMPANHAMENTO_06[[#This Row],[COD.S]],TABELA_PRODUÇÃO[[COD]:[UND.]],4,FALSE),"")</f>
        <v/>
      </c>
      <c r="J828" s="141"/>
      <c r="K828" s="58"/>
      <c r="L828" s="9"/>
      <c r="M82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2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2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28" s="140">
        <f>ACOMPANHAMENTO_06[[#This Row],[QUANT]]</f>
        <v>0</v>
      </c>
    </row>
    <row r="829" spans="2:16" x14ac:dyDescent="0.25">
      <c r="B829" s="140" t="str">
        <f>IF(ACOMPANHAMENTO_06[[#This Row],[FUNCIONARIO]]="","",COUNTA($D$8:D829))</f>
        <v/>
      </c>
      <c r="C829" s="3"/>
      <c r="D829" s="28" t="str">
        <f>IFERROR(VLOOKUP(ACOMPANHAMENTO_06[[#This Row],[MAT]],FUNCIONARIOS[],3,FALSE),"")</f>
        <v/>
      </c>
      <c r="E829" s="28" t="str">
        <f>IFERROR(VLOOKUP(ACOMPANHAMENTO_06[[#This Row],[MAT]],FUNCIONARIOS[],4,FALSE),"")</f>
        <v/>
      </c>
      <c r="F829" s="8"/>
      <c r="G829" s="7"/>
      <c r="H829" s="28" t="str">
        <f>IFERROR(VLOOKUP(ACOMPANHAMENTO_06[[#This Row],[COD.S]],TABELA_PRODUÇÃO[[COD]:[SERVIÇOS]],3,FALSE),"")</f>
        <v/>
      </c>
      <c r="I829" s="28" t="str">
        <f>IFERROR(VLOOKUP(ACOMPANHAMENTO_06[[#This Row],[COD.S]],TABELA_PRODUÇÃO[[COD]:[UND.]],4,FALSE),"")</f>
        <v/>
      </c>
      <c r="J829" s="141"/>
      <c r="K829" s="58"/>
      <c r="L829" s="9"/>
      <c r="M82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2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2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29" s="140">
        <f>ACOMPANHAMENTO_06[[#This Row],[QUANT]]</f>
        <v>0</v>
      </c>
    </row>
    <row r="830" spans="2:16" x14ac:dyDescent="0.25">
      <c r="B830" s="140" t="str">
        <f>IF(ACOMPANHAMENTO_06[[#This Row],[FUNCIONARIO]]="","",COUNTA($D$8:D830))</f>
        <v/>
      </c>
      <c r="C830" s="3"/>
      <c r="D830" s="28" t="str">
        <f>IFERROR(VLOOKUP(ACOMPANHAMENTO_06[[#This Row],[MAT]],FUNCIONARIOS[],3,FALSE),"")</f>
        <v/>
      </c>
      <c r="E830" s="28" t="str">
        <f>IFERROR(VLOOKUP(ACOMPANHAMENTO_06[[#This Row],[MAT]],FUNCIONARIOS[],4,FALSE),"")</f>
        <v/>
      </c>
      <c r="F830" s="8"/>
      <c r="G830" s="7"/>
      <c r="H830" s="28" t="str">
        <f>IFERROR(VLOOKUP(ACOMPANHAMENTO_06[[#This Row],[COD.S]],TABELA_PRODUÇÃO[[COD]:[SERVIÇOS]],3,FALSE),"")</f>
        <v/>
      </c>
      <c r="I830" s="28" t="str">
        <f>IFERROR(VLOOKUP(ACOMPANHAMENTO_06[[#This Row],[COD.S]],TABELA_PRODUÇÃO[[COD]:[UND.]],4,FALSE),"")</f>
        <v/>
      </c>
      <c r="J830" s="141"/>
      <c r="K830" s="58"/>
      <c r="L830" s="9"/>
      <c r="M83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3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3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30" s="140">
        <f>ACOMPANHAMENTO_06[[#This Row],[QUANT]]</f>
        <v>0</v>
      </c>
    </row>
    <row r="831" spans="2:16" x14ac:dyDescent="0.25">
      <c r="B831" s="140" t="str">
        <f>IF(ACOMPANHAMENTO_06[[#This Row],[FUNCIONARIO]]="","",COUNTA($D$8:D831))</f>
        <v/>
      </c>
      <c r="C831" s="3"/>
      <c r="D831" s="28" t="str">
        <f>IFERROR(VLOOKUP(ACOMPANHAMENTO_06[[#This Row],[MAT]],FUNCIONARIOS[],3,FALSE),"")</f>
        <v/>
      </c>
      <c r="E831" s="28" t="str">
        <f>IFERROR(VLOOKUP(ACOMPANHAMENTO_06[[#This Row],[MAT]],FUNCIONARIOS[],4,FALSE),"")</f>
        <v/>
      </c>
      <c r="F831" s="8"/>
      <c r="G831" s="7"/>
      <c r="H831" s="28" t="str">
        <f>IFERROR(VLOOKUP(ACOMPANHAMENTO_06[[#This Row],[COD.S]],TABELA_PRODUÇÃO[[COD]:[SERVIÇOS]],3,FALSE),"")</f>
        <v/>
      </c>
      <c r="I831" s="28" t="str">
        <f>IFERROR(VLOOKUP(ACOMPANHAMENTO_06[[#This Row],[COD.S]],TABELA_PRODUÇÃO[[COD]:[UND.]],4,FALSE),"")</f>
        <v/>
      </c>
      <c r="J831" s="141"/>
      <c r="K831" s="58"/>
      <c r="L831" s="9"/>
      <c r="M83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3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3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31" s="140">
        <f>ACOMPANHAMENTO_06[[#This Row],[QUANT]]</f>
        <v>0</v>
      </c>
    </row>
    <row r="832" spans="2:16" x14ac:dyDescent="0.25">
      <c r="B832" s="140" t="str">
        <f>IF(ACOMPANHAMENTO_06[[#This Row],[FUNCIONARIO]]="","",COUNTA($D$8:D832))</f>
        <v/>
      </c>
      <c r="C832" s="3"/>
      <c r="D832" s="28" t="str">
        <f>IFERROR(VLOOKUP(ACOMPANHAMENTO_06[[#This Row],[MAT]],FUNCIONARIOS[],3,FALSE),"")</f>
        <v/>
      </c>
      <c r="E832" s="28" t="str">
        <f>IFERROR(VLOOKUP(ACOMPANHAMENTO_06[[#This Row],[MAT]],FUNCIONARIOS[],4,FALSE),"")</f>
        <v/>
      </c>
      <c r="F832" s="8"/>
      <c r="G832" s="7"/>
      <c r="H832" s="28" t="str">
        <f>IFERROR(VLOOKUP(ACOMPANHAMENTO_06[[#This Row],[COD.S]],TABELA_PRODUÇÃO[[COD]:[SERVIÇOS]],3,FALSE),"")</f>
        <v/>
      </c>
      <c r="I832" s="28" t="str">
        <f>IFERROR(VLOOKUP(ACOMPANHAMENTO_06[[#This Row],[COD.S]],TABELA_PRODUÇÃO[[COD]:[UND.]],4,FALSE),"")</f>
        <v/>
      </c>
      <c r="J832" s="141"/>
      <c r="K832" s="58"/>
      <c r="L832" s="9"/>
      <c r="M83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3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3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32" s="140">
        <f>ACOMPANHAMENTO_06[[#This Row],[QUANT]]</f>
        <v>0</v>
      </c>
    </row>
    <row r="833" spans="2:16" x14ac:dyDescent="0.25">
      <c r="B833" s="140" t="str">
        <f>IF(ACOMPANHAMENTO_06[[#This Row],[FUNCIONARIO]]="","",COUNTA($D$8:D833))</f>
        <v/>
      </c>
      <c r="C833" s="3"/>
      <c r="D833" s="28" t="str">
        <f>IFERROR(VLOOKUP(ACOMPANHAMENTO_06[[#This Row],[MAT]],FUNCIONARIOS[],3,FALSE),"")</f>
        <v/>
      </c>
      <c r="E833" s="28" t="str">
        <f>IFERROR(VLOOKUP(ACOMPANHAMENTO_06[[#This Row],[MAT]],FUNCIONARIOS[],4,FALSE),"")</f>
        <v/>
      </c>
      <c r="F833" s="8"/>
      <c r="G833" s="7"/>
      <c r="H833" s="28" t="str">
        <f>IFERROR(VLOOKUP(ACOMPANHAMENTO_06[[#This Row],[COD.S]],TABELA_PRODUÇÃO[[COD]:[SERVIÇOS]],3,FALSE),"")</f>
        <v/>
      </c>
      <c r="I833" s="28" t="str">
        <f>IFERROR(VLOOKUP(ACOMPANHAMENTO_06[[#This Row],[COD.S]],TABELA_PRODUÇÃO[[COD]:[UND.]],4,FALSE),"")</f>
        <v/>
      </c>
      <c r="J833" s="141"/>
      <c r="K833" s="58"/>
      <c r="L833" s="9"/>
      <c r="M83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3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3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33" s="140">
        <f>ACOMPANHAMENTO_06[[#This Row],[QUANT]]</f>
        <v>0</v>
      </c>
    </row>
    <row r="834" spans="2:16" x14ac:dyDescent="0.25">
      <c r="B834" s="140" t="str">
        <f>IF(ACOMPANHAMENTO_06[[#This Row],[FUNCIONARIO]]="","",COUNTA($D$8:D834))</f>
        <v/>
      </c>
      <c r="C834" s="3"/>
      <c r="D834" s="28" t="str">
        <f>IFERROR(VLOOKUP(ACOMPANHAMENTO_06[[#This Row],[MAT]],FUNCIONARIOS[],3,FALSE),"")</f>
        <v/>
      </c>
      <c r="E834" s="28" t="str">
        <f>IFERROR(VLOOKUP(ACOMPANHAMENTO_06[[#This Row],[MAT]],FUNCIONARIOS[],4,FALSE),"")</f>
        <v/>
      </c>
      <c r="F834" s="8"/>
      <c r="G834" s="7"/>
      <c r="H834" s="28" t="str">
        <f>IFERROR(VLOOKUP(ACOMPANHAMENTO_06[[#This Row],[COD.S]],TABELA_PRODUÇÃO[[COD]:[SERVIÇOS]],3,FALSE),"")</f>
        <v/>
      </c>
      <c r="I834" s="28" t="str">
        <f>IFERROR(VLOOKUP(ACOMPANHAMENTO_06[[#This Row],[COD.S]],TABELA_PRODUÇÃO[[COD]:[UND.]],4,FALSE),"")</f>
        <v/>
      </c>
      <c r="J834" s="141"/>
      <c r="K834" s="58"/>
      <c r="L834" s="9"/>
      <c r="M83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3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3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34" s="140">
        <f>ACOMPANHAMENTO_06[[#This Row],[QUANT]]</f>
        <v>0</v>
      </c>
    </row>
    <row r="835" spans="2:16" x14ac:dyDescent="0.25">
      <c r="B835" s="140" t="str">
        <f>IF(ACOMPANHAMENTO_06[[#This Row],[FUNCIONARIO]]="","",COUNTA($D$8:D835))</f>
        <v/>
      </c>
      <c r="C835" s="3"/>
      <c r="D835" s="28" t="str">
        <f>IFERROR(VLOOKUP(ACOMPANHAMENTO_06[[#This Row],[MAT]],FUNCIONARIOS[],3,FALSE),"")</f>
        <v/>
      </c>
      <c r="E835" s="28" t="str">
        <f>IFERROR(VLOOKUP(ACOMPANHAMENTO_06[[#This Row],[MAT]],FUNCIONARIOS[],4,FALSE),"")</f>
        <v/>
      </c>
      <c r="F835" s="8"/>
      <c r="G835" s="7"/>
      <c r="H835" s="28" t="str">
        <f>IFERROR(VLOOKUP(ACOMPANHAMENTO_06[[#This Row],[COD.S]],TABELA_PRODUÇÃO[[COD]:[SERVIÇOS]],3,FALSE),"")</f>
        <v/>
      </c>
      <c r="I835" s="28" t="str">
        <f>IFERROR(VLOOKUP(ACOMPANHAMENTO_06[[#This Row],[COD.S]],TABELA_PRODUÇÃO[[COD]:[UND.]],4,FALSE),"")</f>
        <v/>
      </c>
      <c r="J835" s="141"/>
      <c r="K835" s="58"/>
      <c r="L835" s="9"/>
      <c r="M83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3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3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35" s="140">
        <f>ACOMPANHAMENTO_06[[#This Row],[QUANT]]</f>
        <v>0</v>
      </c>
    </row>
    <row r="836" spans="2:16" x14ac:dyDescent="0.25">
      <c r="B836" s="140" t="str">
        <f>IF(ACOMPANHAMENTO_06[[#This Row],[FUNCIONARIO]]="","",COUNTA($D$8:D836))</f>
        <v/>
      </c>
      <c r="C836" s="3"/>
      <c r="D836" s="28" t="str">
        <f>IFERROR(VLOOKUP(ACOMPANHAMENTO_06[[#This Row],[MAT]],FUNCIONARIOS[],3,FALSE),"")</f>
        <v/>
      </c>
      <c r="E836" s="28" t="str">
        <f>IFERROR(VLOOKUP(ACOMPANHAMENTO_06[[#This Row],[MAT]],FUNCIONARIOS[],4,FALSE),"")</f>
        <v/>
      </c>
      <c r="F836" s="8"/>
      <c r="G836" s="7"/>
      <c r="H836" s="28" t="str">
        <f>IFERROR(VLOOKUP(ACOMPANHAMENTO_06[[#This Row],[COD.S]],TABELA_PRODUÇÃO[[COD]:[SERVIÇOS]],3,FALSE),"")</f>
        <v/>
      </c>
      <c r="I836" s="28" t="str">
        <f>IFERROR(VLOOKUP(ACOMPANHAMENTO_06[[#This Row],[COD.S]],TABELA_PRODUÇÃO[[COD]:[UND.]],4,FALSE),"")</f>
        <v/>
      </c>
      <c r="J836" s="141"/>
      <c r="K836" s="58"/>
      <c r="L836" s="9"/>
      <c r="M83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3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3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36" s="140">
        <f>ACOMPANHAMENTO_06[[#This Row],[QUANT]]</f>
        <v>0</v>
      </c>
    </row>
    <row r="837" spans="2:16" x14ac:dyDescent="0.25">
      <c r="B837" s="140" t="str">
        <f>IF(ACOMPANHAMENTO_06[[#This Row],[FUNCIONARIO]]="","",COUNTA($D$8:D837))</f>
        <v/>
      </c>
      <c r="C837" s="3"/>
      <c r="D837" s="28" t="str">
        <f>IFERROR(VLOOKUP(ACOMPANHAMENTO_06[[#This Row],[MAT]],FUNCIONARIOS[],3,FALSE),"")</f>
        <v/>
      </c>
      <c r="E837" s="28" t="str">
        <f>IFERROR(VLOOKUP(ACOMPANHAMENTO_06[[#This Row],[MAT]],FUNCIONARIOS[],4,FALSE),"")</f>
        <v/>
      </c>
      <c r="F837" s="8"/>
      <c r="G837" s="7"/>
      <c r="H837" s="28" t="str">
        <f>IFERROR(VLOOKUP(ACOMPANHAMENTO_06[[#This Row],[COD.S]],TABELA_PRODUÇÃO[[COD]:[SERVIÇOS]],3,FALSE),"")</f>
        <v/>
      </c>
      <c r="I837" s="28" t="str">
        <f>IFERROR(VLOOKUP(ACOMPANHAMENTO_06[[#This Row],[COD.S]],TABELA_PRODUÇÃO[[COD]:[UND.]],4,FALSE),"")</f>
        <v/>
      </c>
      <c r="J837" s="141"/>
      <c r="K837" s="58"/>
      <c r="L837" s="9"/>
      <c r="M83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3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3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37" s="140">
        <f>ACOMPANHAMENTO_06[[#This Row],[QUANT]]</f>
        <v>0</v>
      </c>
    </row>
    <row r="838" spans="2:16" x14ac:dyDescent="0.25">
      <c r="B838" s="140" t="str">
        <f>IF(ACOMPANHAMENTO_06[[#This Row],[FUNCIONARIO]]="","",COUNTA($D$8:D838))</f>
        <v/>
      </c>
      <c r="C838" s="3"/>
      <c r="D838" s="28" t="str">
        <f>IFERROR(VLOOKUP(ACOMPANHAMENTO_06[[#This Row],[MAT]],FUNCIONARIOS[],3,FALSE),"")</f>
        <v/>
      </c>
      <c r="E838" s="28" t="str">
        <f>IFERROR(VLOOKUP(ACOMPANHAMENTO_06[[#This Row],[MAT]],FUNCIONARIOS[],4,FALSE),"")</f>
        <v/>
      </c>
      <c r="F838" s="8"/>
      <c r="G838" s="7"/>
      <c r="H838" s="28" t="str">
        <f>IFERROR(VLOOKUP(ACOMPANHAMENTO_06[[#This Row],[COD.S]],TABELA_PRODUÇÃO[[COD]:[SERVIÇOS]],3,FALSE),"")</f>
        <v/>
      </c>
      <c r="I838" s="28" t="str">
        <f>IFERROR(VLOOKUP(ACOMPANHAMENTO_06[[#This Row],[COD.S]],TABELA_PRODUÇÃO[[COD]:[UND.]],4,FALSE),"")</f>
        <v/>
      </c>
      <c r="J838" s="141"/>
      <c r="K838" s="58"/>
      <c r="L838" s="9"/>
      <c r="M83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3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3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38" s="140">
        <f>ACOMPANHAMENTO_06[[#This Row],[QUANT]]</f>
        <v>0</v>
      </c>
    </row>
    <row r="839" spans="2:16" x14ac:dyDescent="0.25">
      <c r="B839" s="140" t="str">
        <f>IF(ACOMPANHAMENTO_06[[#This Row],[FUNCIONARIO]]="","",COUNTA($D$8:D839))</f>
        <v/>
      </c>
      <c r="C839" s="3"/>
      <c r="D839" s="28" t="str">
        <f>IFERROR(VLOOKUP(ACOMPANHAMENTO_06[[#This Row],[MAT]],FUNCIONARIOS[],3,FALSE),"")</f>
        <v/>
      </c>
      <c r="E839" s="28" t="str">
        <f>IFERROR(VLOOKUP(ACOMPANHAMENTO_06[[#This Row],[MAT]],FUNCIONARIOS[],4,FALSE),"")</f>
        <v/>
      </c>
      <c r="F839" s="8"/>
      <c r="G839" s="7"/>
      <c r="H839" s="28" t="str">
        <f>IFERROR(VLOOKUP(ACOMPANHAMENTO_06[[#This Row],[COD.S]],TABELA_PRODUÇÃO[[COD]:[SERVIÇOS]],3,FALSE),"")</f>
        <v/>
      </c>
      <c r="I839" s="28" t="str">
        <f>IFERROR(VLOOKUP(ACOMPANHAMENTO_06[[#This Row],[COD.S]],TABELA_PRODUÇÃO[[COD]:[UND.]],4,FALSE),"")</f>
        <v/>
      </c>
      <c r="J839" s="141"/>
      <c r="K839" s="58"/>
      <c r="L839" s="9"/>
      <c r="M83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3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3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39" s="140">
        <f>ACOMPANHAMENTO_06[[#This Row],[QUANT]]</f>
        <v>0</v>
      </c>
    </row>
    <row r="840" spans="2:16" x14ac:dyDescent="0.25">
      <c r="B840" s="140" t="str">
        <f>IF(ACOMPANHAMENTO_06[[#This Row],[FUNCIONARIO]]="","",COUNTA($D$8:D840))</f>
        <v/>
      </c>
      <c r="C840" s="3"/>
      <c r="D840" s="28" t="str">
        <f>IFERROR(VLOOKUP(ACOMPANHAMENTO_06[[#This Row],[MAT]],FUNCIONARIOS[],3,FALSE),"")</f>
        <v/>
      </c>
      <c r="E840" s="28" t="str">
        <f>IFERROR(VLOOKUP(ACOMPANHAMENTO_06[[#This Row],[MAT]],FUNCIONARIOS[],4,FALSE),"")</f>
        <v/>
      </c>
      <c r="F840" s="8"/>
      <c r="G840" s="7"/>
      <c r="H840" s="28" t="str">
        <f>IFERROR(VLOOKUP(ACOMPANHAMENTO_06[[#This Row],[COD.S]],TABELA_PRODUÇÃO[[COD]:[SERVIÇOS]],3,FALSE),"")</f>
        <v/>
      </c>
      <c r="I840" s="28" t="str">
        <f>IFERROR(VLOOKUP(ACOMPANHAMENTO_06[[#This Row],[COD.S]],TABELA_PRODUÇÃO[[COD]:[UND.]],4,FALSE),"")</f>
        <v/>
      </c>
      <c r="J840" s="141"/>
      <c r="K840" s="58"/>
      <c r="L840" s="9"/>
      <c r="M84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4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4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40" s="140">
        <f>ACOMPANHAMENTO_06[[#This Row],[QUANT]]</f>
        <v>0</v>
      </c>
    </row>
    <row r="841" spans="2:16" x14ac:dyDescent="0.25">
      <c r="B841" s="140" t="str">
        <f>IF(ACOMPANHAMENTO_06[[#This Row],[FUNCIONARIO]]="","",COUNTA($D$8:D841))</f>
        <v/>
      </c>
      <c r="C841" s="3"/>
      <c r="D841" s="28" t="str">
        <f>IFERROR(VLOOKUP(ACOMPANHAMENTO_06[[#This Row],[MAT]],FUNCIONARIOS[],3,FALSE),"")</f>
        <v/>
      </c>
      <c r="E841" s="28" t="str">
        <f>IFERROR(VLOOKUP(ACOMPANHAMENTO_06[[#This Row],[MAT]],FUNCIONARIOS[],4,FALSE),"")</f>
        <v/>
      </c>
      <c r="F841" s="8"/>
      <c r="G841" s="7"/>
      <c r="H841" s="28" t="str">
        <f>IFERROR(VLOOKUP(ACOMPANHAMENTO_06[[#This Row],[COD.S]],TABELA_PRODUÇÃO[[COD]:[SERVIÇOS]],3,FALSE),"")</f>
        <v/>
      </c>
      <c r="I841" s="28" t="str">
        <f>IFERROR(VLOOKUP(ACOMPANHAMENTO_06[[#This Row],[COD.S]],TABELA_PRODUÇÃO[[COD]:[UND.]],4,FALSE),"")</f>
        <v/>
      </c>
      <c r="J841" s="141"/>
      <c r="K841" s="58"/>
      <c r="L841" s="9"/>
      <c r="M84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4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4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41" s="140">
        <f>ACOMPANHAMENTO_06[[#This Row],[QUANT]]</f>
        <v>0</v>
      </c>
    </row>
    <row r="842" spans="2:16" x14ac:dyDescent="0.25">
      <c r="B842" s="140" t="str">
        <f>IF(ACOMPANHAMENTO_06[[#This Row],[FUNCIONARIO]]="","",COUNTA($D$8:D842))</f>
        <v/>
      </c>
      <c r="C842" s="3"/>
      <c r="D842" s="28" t="str">
        <f>IFERROR(VLOOKUP(ACOMPANHAMENTO_06[[#This Row],[MAT]],FUNCIONARIOS[],3,FALSE),"")</f>
        <v/>
      </c>
      <c r="E842" s="28" t="str">
        <f>IFERROR(VLOOKUP(ACOMPANHAMENTO_06[[#This Row],[MAT]],FUNCIONARIOS[],4,FALSE),"")</f>
        <v/>
      </c>
      <c r="F842" s="8"/>
      <c r="G842" s="7"/>
      <c r="H842" s="28" t="str">
        <f>IFERROR(VLOOKUP(ACOMPANHAMENTO_06[[#This Row],[COD.S]],TABELA_PRODUÇÃO[[COD]:[SERVIÇOS]],3,FALSE),"")</f>
        <v/>
      </c>
      <c r="I842" s="28" t="str">
        <f>IFERROR(VLOOKUP(ACOMPANHAMENTO_06[[#This Row],[COD.S]],TABELA_PRODUÇÃO[[COD]:[UND.]],4,FALSE),"")</f>
        <v/>
      </c>
      <c r="J842" s="141"/>
      <c r="K842" s="58"/>
      <c r="L842" s="9"/>
      <c r="M84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4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4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42" s="140">
        <f>ACOMPANHAMENTO_06[[#This Row],[QUANT]]</f>
        <v>0</v>
      </c>
    </row>
    <row r="843" spans="2:16" x14ac:dyDescent="0.25">
      <c r="B843" s="140" t="str">
        <f>IF(ACOMPANHAMENTO_06[[#This Row],[FUNCIONARIO]]="","",COUNTA($D$8:D843))</f>
        <v/>
      </c>
      <c r="C843" s="3"/>
      <c r="D843" s="28" t="str">
        <f>IFERROR(VLOOKUP(ACOMPANHAMENTO_06[[#This Row],[MAT]],FUNCIONARIOS[],3,FALSE),"")</f>
        <v/>
      </c>
      <c r="E843" s="28" t="str">
        <f>IFERROR(VLOOKUP(ACOMPANHAMENTO_06[[#This Row],[MAT]],FUNCIONARIOS[],4,FALSE),"")</f>
        <v/>
      </c>
      <c r="F843" s="8"/>
      <c r="G843" s="7"/>
      <c r="H843" s="28" t="str">
        <f>IFERROR(VLOOKUP(ACOMPANHAMENTO_06[[#This Row],[COD.S]],TABELA_PRODUÇÃO[[COD]:[SERVIÇOS]],3,FALSE),"")</f>
        <v/>
      </c>
      <c r="I843" s="28" t="str">
        <f>IFERROR(VLOOKUP(ACOMPANHAMENTO_06[[#This Row],[COD.S]],TABELA_PRODUÇÃO[[COD]:[UND.]],4,FALSE),"")</f>
        <v/>
      </c>
      <c r="J843" s="141"/>
      <c r="K843" s="58"/>
      <c r="L843" s="9"/>
      <c r="M84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4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4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43" s="140">
        <f>ACOMPANHAMENTO_06[[#This Row],[QUANT]]</f>
        <v>0</v>
      </c>
    </row>
    <row r="844" spans="2:16" x14ac:dyDescent="0.25">
      <c r="B844" s="140" t="str">
        <f>IF(ACOMPANHAMENTO_06[[#This Row],[FUNCIONARIO]]="","",COUNTA($D$8:D844))</f>
        <v/>
      </c>
      <c r="C844" s="3"/>
      <c r="D844" s="28" t="str">
        <f>IFERROR(VLOOKUP(ACOMPANHAMENTO_06[[#This Row],[MAT]],FUNCIONARIOS[],3,FALSE),"")</f>
        <v/>
      </c>
      <c r="E844" s="28" t="str">
        <f>IFERROR(VLOOKUP(ACOMPANHAMENTO_06[[#This Row],[MAT]],FUNCIONARIOS[],4,FALSE),"")</f>
        <v/>
      </c>
      <c r="F844" s="8"/>
      <c r="G844" s="7"/>
      <c r="H844" s="28" t="str">
        <f>IFERROR(VLOOKUP(ACOMPANHAMENTO_06[[#This Row],[COD.S]],TABELA_PRODUÇÃO[[COD]:[SERVIÇOS]],3,FALSE),"")</f>
        <v/>
      </c>
      <c r="I844" s="28" t="str">
        <f>IFERROR(VLOOKUP(ACOMPANHAMENTO_06[[#This Row],[COD.S]],TABELA_PRODUÇÃO[[COD]:[UND.]],4,FALSE),"")</f>
        <v/>
      </c>
      <c r="J844" s="141"/>
      <c r="K844" s="58"/>
      <c r="L844" s="9"/>
      <c r="M84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4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4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44" s="140">
        <f>ACOMPANHAMENTO_06[[#This Row],[QUANT]]</f>
        <v>0</v>
      </c>
    </row>
    <row r="845" spans="2:16" x14ac:dyDescent="0.25">
      <c r="B845" s="140" t="str">
        <f>IF(ACOMPANHAMENTO_06[[#This Row],[FUNCIONARIO]]="","",COUNTA($D$8:D845))</f>
        <v/>
      </c>
      <c r="C845" s="3"/>
      <c r="D845" s="28" t="str">
        <f>IFERROR(VLOOKUP(ACOMPANHAMENTO_06[[#This Row],[MAT]],FUNCIONARIOS[],3,FALSE),"")</f>
        <v/>
      </c>
      <c r="E845" s="28" t="str">
        <f>IFERROR(VLOOKUP(ACOMPANHAMENTO_06[[#This Row],[MAT]],FUNCIONARIOS[],4,FALSE),"")</f>
        <v/>
      </c>
      <c r="F845" s="8"/>
      <c r="G845" s="7"/>
      <c r="H845" s="28" t="str">
        <f>IFERROR(VLOOKUP(ACOMPANHAMENTO_06[[#This Row],[COD.S]],TABELA_PRODUÇÃO[[COD]:[SERVIÇOS]],3,FALSE),"")</f>
        <v/>
      </c>
      <c r="I845" s="28" t="str">
        <f>IFERROR(VLOOKUP(ACOMPANHAMENTO_06[[#This Row],[COD.S]],TABELA_PRODUÇÃO[[COD]:[UND.]],4,FALSE),"")</f>
        <v/>
      </c>
      <c r="J845" s="141"/>
      <c r="K845" s="58"/>
      <c r="L845" s="9"/>
      <c r="M84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4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4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45" s="140">
        <f>ACOMPANHAMENTO_06[[#This Row],[QUANT]]</f>
        <v>0</v>
      </c>
    </row>
    <row r="846" spans="2:16" x14ac:dyDescent="0.25">
      <c r="B846" s="140" t="str">
        <f>IF(ACOMPANHAMENTO_06[[#This Row],[FUNCIONARIO]]="","",COUNTA($D$8:D846))</f>
        <v/>
      </c>
      <c r="C846" s="3"/>
      <c r="D846" s="28" t="str">
        <f>IFERROR(VLOOKUP(ACOMPANHAMENTO_06[[#This Row],[MAT]],FUNCIONARIOS[],3,FALSE),"")</f>
        <v/>
      </c>
      <c r="E846" s="28" t="str">
        <f>IFERROR(VLOOKUP(ACOMPANHAMENTO_06[[#This Row],[MAT]],FUNCIONARIOS[],4,FALSE),"")</f>
        <v/>
      </c>
      <c r="F846" s="8"/>
      <c r="G846" s="7"/>
      <c r="H846" s="28" t="str">
        <f>IFERROR(VLOOKUP(ACOMPANHAMENTO_06[[#This Row],[COD.S]],TABELA_PRODUÇÃO[[COD]:[SERVIÇOS]],3,FALSE),"")</f>
        <v/>
      </c>
      <c r="I846" s="28" t="str">
        <f>IFERROR(VLOOKUP(ACOMPANHAMENTO_06[[#This Row],[COD.S]],TABELA_PRODUÇÃO[[COD]:[UND.]],4,FALSE),"")</f>
        <v/>
      </c>
      <c r="J846" s="141"/>
      <c r="K846" s="58"/>
      <c r="L846" s="9"/>
      <c r="M84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4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4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46" s="140">
        <f>ACOMPANHAMENTO_06[[#This Row],[QUANT]]</f>
        <v>0</v>
      </c>
    </row>
    <row r="847" spans="2:16" x14ac:dyDescent="0.25">
      <c r="B847" s="140" t="str">
        <f>IF(ACOMPANHAMENTO_06[[#This Row],[FUNCIONARIO]]="","",COUNTA($D$8:D847))</f>
        <v/>
      </c>
      <c r="C847" s="3"/>
      <c r="D847" s="28" t="str">
        <f>IFERROR(VLOOKUP(ACOMPANHAMENTO_06[[#This Row],[MAT]],FUNCIONARIOS[],3,FALSE),"")</f>
        <v/>
      </c>
      <c r="E847" s="28" t="str">
        <f>IFERROR(VLOOKUP(ACOMPANHAMENTO_06[[#This Row],[MAT]],FUNCIONARIOS[],4,FALSE),"")</f>
        <v/>
      </c>
      <c r="F847" s="8"/>
      <c r="G847" s="7"/>
      <c r="H847" s="28" t="str">
        <f>IFERROR(VLOOKUP(ACOMPANHAMENTO_06[[#This Row],[COD.S]],TABELA_PRODUÇÃO[[COD]:[SERVIÇOS]],3,FALSE),"")</f>
        <v/>
      </c>
      <c r="I847" s="28" t="str">
        <f>IFERROR(VLOOKUP(ACOMPANHAMENTO_06[[#This Row],[COD.S]],TABELA_PRODUÇÃO[[COD]:[UND.]],4,FALSE),"")</f>
        <v/>
      </c>
      <c r="J847" s="141"/>
      <c r="K847" s="58"/>
      <c r="L847" s="9"/>
      <c r="M84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4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4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47" s="140">
        <f>ACOMPANHAMENTO_06[[#This Row],[QUANT]]</f>
        <v>0</v>
      </c>
    </row>
    <row r="848" spans="2:16" x14ac:dyDescent="0.25">
      <c r="B848" s="140" t="str">
        <f>IF(ACOMPANHAMENTO_06[[#This Row],[FUNCIONARIO]]="","",COUNTA($D$8:D848))</f>
        <v/>
      </c>
      <c r="C848" s="3"/>
      <c r="D848" s="28" t="str">
        <f>IFERROR(VLOOKUP(ACOMPANHAMENTO_06[[#This Row],[MAT]],FUNCIONARIOS[],3,FALSE),"")</f>
        <v/>
      </c>
      <c r="E848" s="28" t="str">
        <f>IFERROR(VLOOKUP(ACOMPANHAMENTO_06[[#This Row],[MAT]],FUNCIONARIOS[],4,FALSE),"")</f>
        <v/>
      </c>
      <c r="F848" s="8"/>
      <c r="G848" s="7"/>
      <c r="H848" s="28" t="str">
        <f>IFERROR(VLOOKUP(ACOMPANHAMENTO_06[[#This Row],[COD.S]],TABELA_PRODUÇÃO[[COD]:[SERVIÇOS]],3,FALSE),"")</f>
        <v/>
      </c>
      <c r="I848" s="28" t="str">
        <f>IFERROR(VLOOKUP(ACOMPANHAMENTO_06[[#This Row],[COD.S]],TABELA_PRODUÇÃO[[COD]:[UND.]],4,FALSE),"")</f>
        <v/>
      </c>
      <c r="J848" s="141"/>
      <c r="K848" s="58"/>
      <c r="L848" s="9"/>
      <c r="M84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4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4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48" s="140">
        <f>ACOMPANHAMENTO_06[[#This Row],[QUANT]]</f>
        <v>0</v>
      </c>
    </row>
    <row r="849" spans="2:16" x14ac:dyDescent="0.25">
      <c r="B849" s="140" t="str">
        <f>IF(ACOMPANHAMENTO_06[[#This Row],[FUNCIONARIO]]="","",COUNTA($D$8:D849))</f>
        <v/>
      </c>
      <c r="C849" s="3"/>
      <c r="D849" s="28" t="str">
        <f>IFERROR(VLOOKUP(ACOMPANHAMENTO_06[[#This Row],[MAT]],FUNCIONARIOS[],3,FALSE),"")</f>
        <v/>
      </c>
      <c r="E849" s="28" t="str">
        <f>IFERROR(VLOOKUP(ACOMPANHAMENTO_06[[#This Row],[MAT]],FUNCIONARIOS[],4,FALSE),"")</f>
        <v/>
      </c>
      <c r="F849" s="8"/>
      <c r="G849" s="7"/>
      <c r="H849" s="28" t="str">
        <f>IFERROR(VLOOKUP(ACOMPANHAMENTO_06[[#This Row],[COD.S]],TABELA_PRODUÇÃO[[COD]:[SERVIÇOS]],3,FALSE),"")</f>
        <v/>
      </c>
      <c r="I849" s="28" t="str">
        <f>IFERROR(VLOOKUP(ACOMPANHAMENTO_06[[#This Row],[COD.S]],TABELA_PRODUÇÃO[[COD]:[UND.]],4,FALSE),"")</f>
        <v/>
      </c>
      <c r="J849" s="141"/>
      <c r="K849" s="58"/>
      <c r="L849" s="9"/>
      <c r="M84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4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4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49" s="140">
        <f>ACOMPANHAMENTO_06[[#This Row],[QUANT]]</f>
        <v>0</v>
      </c>
    </row>
    <row r="850" spans="2:16" x14ac:dyDescent="0.25">
      <c r="B850" s="140" t="str">
        <f>IF(ACOMPANHAMENTO_06[[#This Row],[FUNCIONARIO]]="","",COUNTA($D$8:D850))</f>
        <v/>
      </c>
      <c r="C850" s="3"/>
      <c r="D850" s="28" t="str">
        <f>IFERROR(VLOOKUP(ACOMPANHAMENTO_06[[#This Row],[MAT]],FUNCIONARIOS[],3,FALSE),"")</f>
        <v/>
      </c>
      <c r="E850" s="28" t="str">
        <f>IFERROR(VLOOKUP(ACOMPANHAMENTO_06[[#This Row],[MAT]],FUNCIONARIOS[],4,FALSE),"")</f>
        <v/>
      </c>
      <c r="F850" s="8"/>
      <c r="G850" s="7"/>
      <c r="H850" s="28" t="str">
        <f>IFERROR(VLOOKUP(ACOMPANHAMENTO_06[[#This Row],[COD.S]],TABELA_PRODUÇÃO[[COD]:[SERVIÇOS]],3,FALSE),"")</f>
        <v/>
      </c>
      <c r="I850" s="28" t="str">
        <f>IFERROR(VLOOKUP(ACOMPANHAMENTO_06[[#This Row],[COD.S]],TABELA_PRODUÇÃO[[COD]:[UND.]],4,FALSE),"")</f>
        <v/>
      </c>
      <c r="J850" s="141"/>
      <c r="K850" s="58"/>
      <c r="L850" s="9"/>
      <c r="M85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5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5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50" s="140">
        <f>ACOMPANHAMENTO_06[[#This Row],[QUANT]]</f>
        <v>0</v>
      </c>
    </row>
    <row r="851" spans="2:16" x14ac:dyDescent="0.25">
      <c r="B851" s="140" t="str">
        <f>IF(ACOMPANHAMENTO_06[[#This Row],[FUNCIONARIO]]="","",COUNTA($D$8:D851))</f>
        <v/>
      </c>
      <c r="C851" s="3"/>
      <c r="D851" s="28" t="str">
        <f>IFERROR(VLOOKUP(ACOMPANHAMENTO_06[[#This Row],[MAT]],FUNCIONARIOS[],3,FALSE),"")</f>
        <v/>
      </c>
      <c r="E851" s="28" t="str">
        <f>IFERROR(VLOOKUP(ACOMPANHAMENTO_06[[#This Row],[MAT]],FUNCIONARIOS[],4,FALSE),"")</f>
        <v/>
      </c>
      <c r="F851" s="8"/>
      <c r="G851" s="7"/>
      <c r="H851" s="28" t="str">
        <f>IFERROR(VLOOKUP(ACOMPANHAMENTO_06[[#This Row],[COD.S]],TABELA_PRODUÇÃO[[COD]:[SERVIÇOS]],3,FALSE),"")</f>
        <v/>
      </c>
      <c r="I851" s="28" t="str">
        <f>IFERROR(VLOOKUP(ACOMPANHAMENTO_06[[#This Row],[COD.S]],TABELA_PRODUÇÃO[[COD]:[UND.]],4,FALSE),"")</f>
        <v/>
      </c>
      <c r="J851" s="141"/>
      <c r="K851" s="58"/>
      <c r="L851" s="9"/>
      <c r="M85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5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5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51" s="140">
        <f>ACOMPANHAMENTO_06[[#This Row],[QUANT]]</f>
        <v>0</v>
      </c>
    </row>
    <row r="852" spans="2:16" x14ac:dyDescent="0.25">
      <c r="B852" s="140" t="str">
        <f>IF(ACOMPANHAMENTO_06[[#This Row],[FUNCIONARIO]]="","",COUNTA($D$8:D852))</f>
        <v/>
      </c>
      <c r="C852" s="3"/>
      <c r="D852" s="28" t="str">
        <f>IFERROR(VLOOKUP(ACOMPANHAMENTO_06[[#This Row],[MAT]],FUNCIONARIOS[],3,FALSE),"")</f>
        <v/>
      </c>
      <c r="E852" s="28" t="str">
        <f>IFERROR(VLOOKUP(ACOMPANHAMENTO_06[[#This Row],[MAT]],FUNCIONARIOS[],4,FALSE),"")</f>
        <v/>
      </c>
      <c r="F852" s="8"/>
      <c r="G852" s="7"/>
      <c r="H852" s="28" t="str">
        <f>IFERROR(VLOOKUP(ACOMPANHAMENTO_06[[#This Row],[COD.S]],TABELA_PRODUÇÃO[[COD]:[SERVIÇOS]],3,FALSE),"")</f>
        <v/>
      </c>
      <c r="I852" s="28" t="str">
        <f>IFERROR(VLOOKUP(ACOMPANHAMENTO_06[[#This Row],[COD.S]],TABELA_PRODUÇÃO[[COD]:[UND.]],4,FALSE),"")</f>
        <v/>
      </c>
      <c r="J852" s="141"/>
      <c r="K852" s="58"/>
      <c r="L852" s="9"/>
      <c r="M85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5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5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52" s="140">
        <f>ACOMPANHAMENTO_06[[#This Row],[QUANT]]</f>
        <v>0</v>
      </c>
    </row>
    <row r="853" spans="2:16" x14ac:dyDescent="0.25">
      <c r="B853" s="140" t="str">
        <f>IF(ACOMPANHAMENTO_06[[#This Row],[FUNCIONARIO]]="","",COUNTA($D$8:D853))</f>
        <v/>
      </c>
      <c r="C853" s="3"/>
      <c r="D853" s="28" t="str">
        <f>IFERROR(VLOOKUP(ACOMPANHAMENTO_06[[#This Row],[MAT]],FUNCIONARIOS[],3,FALSE),"")</f>
        <v/>
      </c>
      <c r="E853" s="28" t="str">
        <f>IFERROR(VLOOKUP(ACOMPANHAMENTO_06[[#This Row],[MAT]],FUNCIONARIOS[],4,FALSE),"")</f>
        <v/>
      </c>
      <c r="F853" s="8"/>
      <c r="G853" s="7"/>
      <c r="H853" s="28" t="str">
        <f>IFERROR(VLOOKUP(ACOMPANHAMENTO_06[[#This Row],[COD.S]],TABELA_PRODUÇÃO[[COD]:[SERVIÇOS]],3,FALSE),"")</f>
        <v/>
      </c>
      <c r="I853" s="28" t="str">
        <f>IFERROR(VLOOKUP(ACOMPANHAMENTO_06[[#This Row],[COD.S]],TABELA_PRODUÇÃO[[COD]:[UND.]],4,FALSE),"")</f>
        <v/>
      </c>
      <c r="J853" s="141"/>
      <c r="K853" s="58"/>
      <c r="L853" s="9"/>
      <c r="M85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5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5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53" s="140">
        <f>ACOMPANHAMENTO_06[[#This Row],[QUANT]]</f>
        <v>0</v>
      </c>
    </row>
    <row r="854" spans="2:16" x14ac:dyDescent="0.25">
      <c r="B854" s="140" t="str">
        <f>IF(ACOMPANHAMENTO_06[[#This Row],[FUNCIONARIO]]="","",COUNTA($D$8:D854))</f>
        <v/>
      </c>
      <c r="C854" s="3"/>
      <c r="D854" s="28" t="str">
        <f>IFERROR(VLOOKUP(ACOMPANHAMENTO_06[[#This Row],[MAT]],FUNCIONARIOS[],3,FALSE),"")</f>
        <v/>
      </c>
      <c r="E854" s="28" t="str">
        <f>IFERROR(VLOOKUP(ACOMPANHAMENTO_06[[#This Row],[MAT]],FUNCIONARIOS[],4,FALSE),"")</f>
        <v/>
      </c>
      <c r="F854" s="8"/>
      <c r="G854" s="7"/>
      <c r="H854" s="28" t="str">
        <f>IFERROR(VLOOKUP(ACOMPANHAMENTO_06[[#This Row],[COD.S]],TABELA_PRODUÇÃO[[COD]:[SERVIÇOS]],3,FALSE),"")</f>
        <v/>
      </c>
      <c r="I854" s="28" t="str">
        <f>IFERROR(VLOOKUP(ACOMPANHAMENTO_06[[#This Row],[COD.S]],TABELA_PRODUÇÃO[[COD]:[UND.]],4,FALSE),"")</f>
        <v/>
      </c>
      <c r="J854" s="141"/>
      <c r="K854" s="58"/>
      <c r="L854" s="9"/>
      <c r="M85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5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5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54" s="140">
        <f>ACOMPANHAMENTO_06[[#This Row],[QUANT]]</f>
        <v>0</v>
      </c>
    </row>
    <row r="855" spans="2:16" x14ac:dyDescent="0.25">
      <c r="B855" s="140" t="str">
        <f>IF(ACOMPANHAMENTO_06[[#This Row],[FUNCIONARIO]]="","",COUNTA($D$8:D855))</f>
        <v/>
      </c>
      <c r="C855" s="3"/>
      <c r="D855" s="28" t="str">
        <f>IFERROR(VLOOKUP(ACOMPANHAMENTO_06[[#This Row],[MAT]],FUNCIONARIOS[],3,FALSE),"")</f>
        <v/>
      </c>
      <c r="E855" s="28" t="str">
        <f>IFERROR(VLOOKUP(ACOMPANHAMENTO_06[[#This Row],[MAT]],FUNCIONARIOS[],4,FALSE),"")</f>
        <v/>
      </c>
      <c r="F855" s="8"/>
      <c r="G855" s="7"/>
      <c r="H855" s="28" t="str">
        <f>IFERROR(VLOOKUP(ACOMPANHAMENTO_06[[#This Row],[COD.S]],TABELA_PRODUÇÃO[[COD]:[SERVIÇOS]],3,FALSE),"")</f>
        <v/>
      </c>
      <c r="I855" s="28" t="str">
        <f>IFERROR(VLOOKUP(ACOMPANHAMENTO_06[[#This Row],[COD.S]],TABELA_PRODUÇÃO[[COD]:[UND.]],4,FALSE),"")</f>
        <v/>
      </c>
      <c r="J855" s="141"/>
      <c r="K855" s="58"/>
      <c r="L855" s="9"/>
      <c r="M85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5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5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55" s="140">
        <f>ACOMPANHAMENTO_06[[#This Row],[QUANT]]</f>
        <v>0</v>
      </c>
    </row>
    <row r="856" spans="2:16" x14ac:dyDescent="0.25">
      <c r="B856" s="140" t="str">
        <f>IF(ACOMPANHAMENTO_06[[#This Row],[FUNCIONARIO]]="","",COUNTA($D$8:D856))</f>
        <v/>
      </c>
      <c r="C856" s="3"/>
      <c r="D856" s="28" t="str">
        <f>IFERROR(VLOOKUP(ACOMPANHAMENTO_06[[#This Row],[MAT]],FUNCIONARIOS[],3,FALSE),"")</f>
        <v/>
      </c>
      <c r="E856" s="28" t="str">
        <f>IFERROR(VLOOKUP(ACOMPANHAMENTO_06[[#This Row],[MAT]],FUNCIONARIOS[],4,FALSE),"")</f>
        <v/>
      </c>
      <c r="F856" s="8"/>
      <c r="G856" s="7"/>
      <c r="H856" s="28" t="str">
        <f>IFERROR(VLOOKUP(ACOMPANHAMENTO_06[[#This Row],[COD.S]],TABELA_PRODUÇÃO[[COD]:[SERVIÇOS]],3,FALSE),"")</f>
        <v/>
      </c>
      <c r="I856" s="28" t="str">
        <f>IFERROR(VLOOKUP(ACOMPANHAMENTO_06[[#This Row],[COD.S]],TABELA_PRODUÇÃO[[COD]:[UND.]],4,FALSE),"")</f>
        <v/>
      </c>
      <c r="J856" s="141"/>
      <c r="K856" s="58"/>
      <c r="L856" s="9"/>
      <c r="M85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5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5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56" s="140">
        <f>ACOMPANHAMENTO_06[[#This Row],[QUANT]]</f>
        <v>0</v>
      </c>
    </row>
    <row r="857" spans="2:16" x14ac:dyDescent="0.25">
      <c r="B857" s="140" t="str">
        <f>IF(ACOMPANHAMENTO_06[[#This Row],[FUNCIONARIO]]="","",COUNTA($D$8:D857))</f>
        <v/>
      </c>
      <c r="C857" s="3"/>
      <c r="D857" s="28" t="str">
        <f>IFERROR(VLOOKUP(ACOMPANHAMENTO_06[[#This Row],[MAT]],FUNCIONARIOS[],3,FALSE),"")</f>
        <v/>
      </c>
      <c r="E857" s="28" t="str">
        <f>IFERROR(VLOOKUP(ACOMPANHAMENTO_06[[#This Row],[MAT]],FUNCIONARIOS[],4,FALSE),"")</f>
        <v/>
      </c>
      <c r="F857" s="8"/>
      <c r="G857" s="7"/>
      <c r="H857" s="28" t="str">
        <f>IFERROR(VLOOKUP(ACOMPANHAMENTO_06[[#This Row],[COD.S]],TABELA_PRODUÇÃO[[COD]:[SERVIÇOS]],3,FALSE),"")</f>
        <v/>
      </c>
      <c r="I857" s="28" t="str">
        <f>IFERROR(VLOOKUP(ACOMPANHAMENTO_06[[#This Row],[COD.S]],TABELA_PRODUÇÃO[[COD]:[UND.]],4,FALSE),"")</f>
        <v/>
      </c>
      <c r="J857" s="141"/>
      <c r="K857" s="58"/>
      <c r="L857" s="9"/>
      <c r="M85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5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5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57" s="140">
        <f>ACOMPANHAMENTO_06[[#This Row],[QUANT]]</f>
        <v>0</v>
      </c>
    </row>
    <row r="858" spans="2:16" x14ac:dyDescent="0.25">
      <c r="B858" s="140" t="str">
        <f>IF(ACOMPANHAMENTO_06[[#This Row],[FUNCIONARIO]]="","",COUNTA($D$8:D858))</f>
        <v/>
      </c>
      <c r="C858" s="3"/>
      <c r="D858" s="28" t="str">
        <f>IFERROR(VLOOKUP(ACOMPANHAMENTO_06[[#This Row],[MAT]],FUNCIONARIOS[],3,FALSE),"")</f>
        <v/>
      </c>
      <c r="E858" s="28" t="str">
        <f>IFERROR(VLOOKUP(ACOMPANHAMENTO_06[[#This Row],[MAT]],FUNCIONARIOS[],4,FALSE),"")</f>
        <v/>
      </c>
      <c r="F858" s="8"/>
      <c r="G858" s="7"/>
      <c r="H858" s="28" t="str">
        <f>IFERROR(VLOOKUP(ACOMPANHAMENTO_06[[#This Row],[COD.S]],TABELA_PRODUÇÃO[[COD]:[SERVIÇOS]],3,FALSE),"")</f>
        <v/>
      </c>
      <c r="I858" s="28" t="str">
        <f>IFERROR(VLOOKUP(ACOMPANHAMENTO_06[[#This Row],[COD.S]],TABELA_PRODUÇÃO[[COD]:[UND.]],4,FALSE),"")</f>
        <v/>
      </c>
      <c r="J858" s="141"/>
      <c r="K858" s="58"/>
      <c r="L858" s="9"/>
      <c r="M85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5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5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58" s="140">
        <f>ACOMPANHAMENTO_06[[#This Row],[QUANT]]</f>
        <v>0</v>
      </c>
    </row>
    <row r="859" spans="2:16" x14ac:dyDescent="0.25">
      <c r="B859" s="140" t="str">
        <f>IF(ACOMPANHAMENTO_06[[#This Row],[FUNCIONARIO]]="","",COUNTA($D$8:D859))</f>
        <v/>
      </c>
      <c r="C859" s="3"/>
      <c r="D859" s="28" t="str">
        <f>IFERROR(VLOOKUP(ACOMPANHAMENTO_06[[#This Row],[MAT]],FUNCIONARIOS[],3,FALSE),"")</f>
        <v/>
      </c>
      <c r="E859" s="28" t="str">
        <f>IFERROR(VLOOKUP(ACOMPANHAMENTO_06[[#This Row],[MAT]],FUNCIONARIOS[],4,FALSE),"")</f>
        <v/>
      </c>
      <c r="F859" s="8"/>
      <c r="G859" s="7"/>
      <c r="H859" s="28" t="str">
        <f>IFERROR(VLOOKUP(ACOMPANHAMENTO_06[[#This Row],[COD.S]],TABELA_PRODUÇÃO[[COD]:[SERVIÇOS]],3,FALSE),"")</f>
        <v/>
      </c>
      <c r="I859" s="28" t="str">
        <f>IFERROR(VLOOKUP(ACOMPANHAMENTO_06[[#This Row],[COD.S]],TABELA_PRODUÇÃO[[COD]:[UND.]],4,FALSE),"")</f>
        <v/>
      </c>
      <c r="J859" s="141"/>
      <c r="K859" s="58"/>
      <c r="L859" s="9"/>
      <c r="M85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5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5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59" s="140">
        <f>ACOMPANHAMENTO_06[[#This Row],[QUANT]]</f>
        <v>0</v>
      </c>
    </row>
    <row r="860" spans="2:16" x14ac:dyDescent="0.25">
      <c r="B860" s="140" t="str">
        <f>IF(ACOMPANHAMENTO_06[[#This Row],[FUNCIONARIO]]="","",COUNTA($D$8:D860))</f>
        <v/>
      </c>
      <c r="C860" s="3"/>
      <c r="D860" s="28" t="str">
        <f>IFERROR(VLOOKUP(ACOMPANHAMENTO_06[[#This Row],[MAT]],FUNCIONARIOS[],3,FALSE),"")</f>
        <v/>
      </c>
      <c r="E860" s="28" t="str">
        <f>IFERROR(VLOOKUP(ACOMPANHAMENTO_06[[#This Row],[MAT]],FUNCIONARIOS[],4,FALSE),"")</f>
        <v/>
      </c>
      <c r="F860" s="8"/>
      <c r="G860" s="7"/>
      <c r="H860" s="28" t="str">
        <f>IFERROR(VLOOKUP(ACOMPANHAMENTO_06[[#This Row],[COD.S]],TABELA_PRODUÇÃO[[COD]:[SERVIÇOS]],3,FALSE),"")</f>
        <v/>
      </c>
      <c r="I860" s="28" t="str">
        <f>IFERROR(VLOOKUP(ACOMPANHAMENTO_06[[#This Row],[COD.S]],TABELA_PRODUÇÃO[[COD]:[UND.]],4,FALSE),"")</f>
        <v/>
      </c>
      <c r="J860" s="141"/>
      <c r="K860" s="58"/>
      <c r="L860" s="9"/>
      <c r="M86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6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6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60" s="140">
        <f>ACOMPANHAMENTO_06[[#This Row],[QUANT]]</f>
        <v>0</v>
      </c>
    </row>
    <row r="861" spans="2:16" x14ac:dyDescent="0.25">
      <c r="B861" s="140" t="str">
        <f>IF(ACOMPANHAMENTO_06[[#This Row],[FUNCIONARIO]]="","",COUNTA($D$8:D861))</f>
        <v/>
      </c>
      <c r="C861" s="3"/>
      <c r="D861" s="28" t="str">
        <f>IFERROR(VLOOKUP(ACOMPANHAMENTO_06[[#This Row],[MAT]],FUNCIONARIOS[],3,FALSE),"")</f>
        <v/>
      </c>
      <c r="E861" s="28" t="str">
        <f>IFERROR(VLOOKUP(ACOMPANHAMENTO_06[[#This Row],[MAT]],FUNCIONARIOS[],4,FALSE),"")</f>
        <v/>
      </c>
      <c r="F861" s="8"/>
      <c r="G861" s="7"/>
      <c r="H861" s="28" t="str">
        <f>IFERROR(VLOOKUP(ACOMPANHAMENTO_06[[#This Row],[COD.S]],TABELA_PRODUÇÃO[[COD]:[SERVIÇOS]],3,FALSE),"")</f>
        <v/>
      </c>
      <c r="I861" s="28" t="str">
        <f>IFERROR(VLOOKUP(ACOMPANHAMENTO_06[[#This Row],[COD.S]],TABELA_PRODUÇÃO[[COD]:[UND.]],4,FALSE),"")</f>
        <v/>
      </c>
      <c r="J861" s="141"/>
      <c r="K861" s="58"/>
      <c r="L861" s="9"/>
      <c r="M86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6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6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61" s="140">
        <f>ACOMPANHAMENTO_06[[#This Row],[QUANT]]</f>
        <v>0</v>
      </c>
    </row>
    <row r="862" spans="2:16" x14ac:dyDescent="0.25">
      <c r="B862" s="140" t="str">
        <f>IF(ACOMPANHAMENTO_06[[#This Row],[FUNCIONARIO]]="","",COUNTA($D$8:D862))</f>
        <v/>
      </c>
      <c r="C862" s="3"/>
      <c r="D862" s="28" t="str">
        <f>IFERROR(VLOOKUP(ACOMPANHAMENTO_06[[#This Row],[MAT]],FUNCIONARIOS[],3,FALSE),"")</f>
        <v/>
      </c>
      <c r="E862" s="28" t="str">
        <f>IFERROR(VLOOKUP(ACOMPANHAMENTO_06[[#This Row],[MAT]],FUNCIONARIOS[],4,FALSE),"")</f>
        <v/>
      </c>
      <c r="F862" s="8"/>
      <c r="G862" s="7"/>
      <c r="H862" s="28" t="str">
        <f>IFERROR(VLOOKUP(ACOMPANHAMENTO_06[[#This Row],[COD.S]],TABELA_PRODUÇÃO[[COD]:[SERVIÇOS]],3,FALSE),"")</f>
        <v/>
      </c>
      <c r="I862" s="28" t="str">
        <f>IFERROR(VLOOKUP(ACOMPANHAMENTO_06[[#This Row],[COD.S]],TABELA_PRODUÇÃO[[COD]:[UND.]],4,FALSE),"")</f>
        <v/>
      </c>
      <c r="J862" s="141"/>
      <c r="K862" s="58"/>
      <c r="L862" s="9"/>
      <c r="M86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6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6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62" s="140">
        <f>ACOMPANHAMENTO_06[[#This Row],[QUANT]]</f>
        <v>0</v>
      </c>
    </row>
    <row r="863" spans="2:16" x14ac:dyDescent="0.25">
      <c r="B863" s="140" t="str">
        <f>IF(ACOMPANHAMENTO_06[[#This Row],[FUNCIONARIO]]="","",COUNTA($D$8:D863))</f>
        <v/>
      </c>
      <c r="C863" s="3"/>
      <c r="D863" s="28" t="str">
        <f>IFERROR(VLOOKUP(ACOMPANHAMENTO_06[[#This Row],[MAT]],FUNCIONARIOS[],3,FALSE),"")</f>
        <v/>
      </c>
      <c r="E863" s="28" t="str">
        <f>IFERROR(VLOOKUP(ACOMPANHAMENTO_06[[#This Row],[MAT]],FUNCIONARIOS[],4,FALSE),"")</f>
        <v/>
      </c>
      <c r="F863" s="8"/>
      <c r="G863" s="7"/>
      <c r="H863" s="28" t="str">
        <f>IFERROR(VLOOKUP(ACOMPANHAMENTO_06[[#This Row],[COD.S]],TABELA_PRODUÇÃO[[COD]:[SERVIÇOS]],3,FALSE),"")</f>
        <v/>
      </c>
      <c r="I863" s="28" t="str">
        <f>IFERROR(VLOOKUP(ACOMPANHAMENTO_06[[#This Row],[COD.S]],TABELA_PRODUÇÃO[[COD]:[UND.]],4,FALSE),"")</f>
        <v/>
      </c>
      <c r="J863" s="141"/>
      <c r="K863" s="58"/>
      <c r="L863" s="9"/>
      <c r="M86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6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6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63" s="140">
        <f>ACOMPANHAMENTO_06[[#This Row],[QUANT]]</f>
        <v>0</v>
      </c>
    </row>
    <row r="864" spans="2:16" x14ac:dyDescent="0.25">
      <c r="B864" s="140" t="str">
        <f>IF(ACOMPANHAMENTO_06[[#This Row],[FUNCIONARIO]]="","",COUNTA($D$8:D864))</f>
        <v/>
      </c>
      <c r="C864" s="3"/>
      <c r="D864" s="28" t="str">
        <f>IFERROR(VLOOKUP(ACOMPANHAMENTO_06[[#This Row],[MAT]],FUNCIONARIOS[],3,FALSE),"")</f>
        <v/>
      </c>
      <c r="E864" s="28" t="str">
        <f>IFERROR(VLOOKUP(ACOMPANHAMENTO_06[[#This Row],[MAT]],FUNCIONARIOS[],4,FALSE),"")</f>
        <v/>
      </c>
      <c r="F864" s="8"/>
      <c r="G864" s="7"/>
      <c r="H864" s="28" t="str">
        <f>IFERROR(VLOOKUP(ACOMPANHAMENTO_06[[#This Row],[COD.S]],TABELA_PRODUÇÃO[[COD]:[SERVIÇOS]],3,FALSE),"")</f>
        <v/>
      </c>
      <c r="I864" s="28" t="str">
        <f>IFERROR(VLOOKUP(ACOMPANHAMENTO_06[[#This Row],[COD.S]],TABELA_PRODUÇÃO[[COD]:[UND.]],4,FALSE),"")</f>
        <v/>
      </c>
      <c r="J864" s="141"/>
      <c r="K864" s="58"/>
      <c r="L864" s="9"/>
      <c r="M86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6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6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64" s="140">
        <f>ACOMPANHAMENTO_06[[#This Row],[QUANT]]</f>
        <v>0</v>
      </c>
    </row>
    <row r="865" spans="2:16" x14ac:dyDescent="0.25">
      <c r="B865" s="140" t="str">
        <f>IF(ACOMPANHAMENTO_06[[#This Row],[FUNCIONARIO]]="","",COUNTA($D$8:D865))</f>
        <v/>
      </c>
      <c r="C865" s="3"/>
      <c r="D865" s="28" t="str">
        <f>IFERROR(VLOOKUP(ACOMPANHAMENTO_06[[#This Row],[MAT]],FUNCIONARIOS[],3,FALSE),"")</f>
        <v/>
      </c>
      <c r="E865" s="28" t="str">
        <f>IFERROR(VLOOKUP(ACOMPANHAMENTO_06[[#This Row],[MAT]],FUNCIONARIOS[],4,FALSE),"")</f>
        <v/>
      </c>
      <c r="F865" s="8"/>
      <c r="G865" s="7"/>
      <c r="H865" s="28" t="str">
        <f>IFERROR(VLOOKUP(ACOMPANHAMENTO_06[[#This Row],[COD.S]],TABELA_PRODUÇÃO[[COD]:[SERVIÇOS]],3,FALSE),"")</f>
        <v/>
      </c>
      <c r="I865" s="28" t="str">
        <f>IFERROR(VLOOKUP(ACOMPANHAMENTO_06[[#This Row],[COD.S]],TABELA_PRODUÇÃO[[COD]:[UND.]],4,FALSE),"")</f>
        <v/>
      </c>
      <c r="J865" s="141"/>
      <c r="K865" s="58"/>
      <c r="L865" s="9"/>
      <c r="M86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6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6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65" s="140">
        <f>ACOMPANHAMENTO_06[[#This Row],[QUANT]]</f>
        <v>0</v>
      </c>
    </row>
    <row r="866" spans="2:16" x14ac:dyDescent="0.25">
      <c r="B866" s="140" t="str">
        <f>IF(ACOMPANHAMENTO_06[[#This Row],[FUNCIONARIO]]="","",COUNTA($D$8:D866))</f>
        <v/>
      </c>
      <c r="C866" s="3"/>
      <c r="D866" s="28" t="str">
        <f>IFERROR(VLOOKUP(ACOMPANHAMENTO_06[[#This Row],[MAT]],FUNCIONARIOS[],3,FALSE),"")</f>
        <v/>
      </c>
      <c r="E866" s="28" t="str">
        <f>IFERROR(VLOOKUP(ACOMPANHAMENTO_06[[#This Row],[MAT]],FUNCIONARIOS[],4,FALSE),"")</f>
        <v/>
      </c>
      <c r="F866" s="8"/>
      <c r="G866" s="7"/>
      <c r="H866" s="28" t="str">
        <f>IFERROR(VLOOKUP(ACOMPANHAMENTO_06[[#This Row],[COD.S]],TABELA_PRODUÇÃO[[COD]:[SERVIÇOS]],3,FALSE),"")</f>
        <v/>
      </c>
      <c r="I866" s="28" t="str">
        <f>IFERROR(VLOOKUP(ACOMPANHAMENTO_06[[#This Row],[COD.S]],TABELA_PRODUÇÃO[[COD]:[UND.]],4,FALSE),"")</f>
        <v/>
      </c>
      <c r="J866" s="141"/>
      <c r="K866" s="58"/>
      <c r="L866" s="9"/>
      <c r="M86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6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6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66" s="140">
        <f>ACOMPANHAMENTO_06[[#This Row],[QUANT]]</f>
        <v>0</v>
      </c>
    </row>
    <row r="867" spans="2:16" x14ac:dyDescent="0.25">
      <c r="B867" s="140" t="str">
        <f>IF(ACOMPANHAMENTO_06[[#This Row],[FUNCIONARIO]]="","",COUNTA($D$8:D867))</f>
        <v/>
      </c>
      <c r="C867" s="3"/>
      <c r="D867" s="28" t="str">
        <f>IFERROR(VLOOKUP(ACOMPANHAMENTO_06[[#This Row],[MAT]],FUNCIONARIOS[],3,FALSE),"")</f>
        <v/>
      </c>
      <c r="E867" s="28" t="str">
        <f>IFERROR(VLOOKUP(ACOMPANHAMENTO_06[[#This Row],[MAT]],FUNCIONARIOS[],4,FALSE),"")</f>
        <v/>
      </c>
      <c r="F867" s="8"/>
      <c r="G867" s="7"/>
      <c r="H867" s="28" t="str">
        <f>IFERROR(VLOOKUP(ACOMPANHAMENTO_06[[#This Row],[COD.S]],TABELA_PRODUÇÃO[[COD]:[SERVIÇOS]],3,FALSE),"")</f>
        <v/>
      </c>
      <c r="I867" s="28" t="str">
        <f>IFERROR(VLOOKUP(ACOMPANHAMENTO_06[[#This Row],[COD.S]],TABELA_PRODUÇÃO[[COD]:[UND.]],4,FALSE),"")</f>
        <v/>
      </c>
      <c r="J867" s="141"/>
      <c r="K867" s="58"/>
      <c r="L867" s="9"/>
      <c r="M86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6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6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67" s="140">
        <f>ACOMPANHAMENTO_06[[#This Row],[QUANT]]</f>
        <v>0</v>
      </c>
    </row>
    <row r="868" spans="2:16" x14ac:dyDescent="0.25">
      <c r="B868" s="140" t="str">
        <f>IF(ACOMPANHAMENTO_06[[#This Row],[FUNCIONARIO]]="","",COUNTA($D$8:D868))</f>
        <v/>
      </c>
      <c r="C868" s="3"/>
      <c r="D868" s="28" t="str">
        <f>IFERROR(VLOOKUP(ACOMPANHAMENTO_06[[#This Row],[MAT]],FUNCIONARIOS[],3,FALSE),"")</f>
        <v/>
      </c>
      <c r="E868" s="28" t="str">
        <f>IFERROR(VLOOKUP(ACOMPANHAMENTO_06[[#This Row],[MAT]],FUNCIONARIOS[],4,FALSE),"")</f>
        <v/>
      </c>
      <c r="F868" s="8"/>
      <c r="G868" s="7"/>
      <c r="H868" s="28" t="str">
        <f>IFERROR(VLOOKUP(ACOMPANHAMENTO_06[[#This Row],[COD.S]],TABELA_PRODUÇÃO[[COD]:[SERVIÇOS]],3,FALSE),"")</f>
        <v/>
      </c>
      <c r="I868" s="28" t="str">
        <f>IFERROR(VLOOKUP(ACOMPANHAMENTO_06[[#This Row],[COD.S]],TABELA_PRODUÇÃO[[COD]:[UND.]],4,FALSE),"")</f>
        <v/>
      </c>
      <c r="J868" s="141"/>
      <c r="K868" s="58"/>
      <c r="L868" s="9"/>
      <c r="M86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6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6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68" s="140">
        <f>ACOMPANHAMENTO_06[[#This Row],[QUANT]]</f>
        <v>0</v>
      </c>
    </row>
    <row r="869" spans="2:16" x14ac:dyDescent="0.25">
      <c r="B869" s="140" t="str">
        <f>IF(ACOMPANHAMENTO_06[[#This Row],[FUNCIONARIO]]="","",COUNTA($D$8:D869))</f>
        <v/>
      </c>
      <c r="C869" s="3"/>
      <c r="D869" s="28" t="str">
        <f>IFERROR(VLOOKUP(ACOMPANHAMENTO_06[[#This Row],[MAT]],FUNCIONARIOS[],3,FALSE),"")</f>
        <v/>
      </c>
      <c r="E869" s="28" t="str">
        <f>IFERROR(VLOOKUP(ACOMPANHAMENTO_06[[#This Row],[MAT]],FUNCIONARIOS[],4,FALSE),"")</f>
        <v/>
      </c>
      <c r="F869" s="8"/>
      <c r="G869" s="7"/>
      <c r="H869" s="28" t="str">
        <f>IFERROR(VLOOKUP(ACOMPANHAMENTO_06[[#This Row],[COD.S]],TABELA_PRODUÇÃO[[COD]:[SERVIÇOS]],3,FALSE),"")</f>
        <v/>
      </c>
      <c r="I869" s="28" t="str">
        <f>IFERROR(VLOOKUP(ACOMPANHAMENTO_06[[#This Row],[COD.S]],TABELA_PRODUÇÃO[[COD]:[UND.]],4,FALSE),"")</f>
        <v/>
      </c>
      <c r="J869" s="141"/>
      <c r="K869" s="58"/>
      <c r="L869" s="9"/>
      <c r="M86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6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6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69" s="140">
        <f>ACOMPANHAMENTO_06[[#This Row],[QUANT]]</f>
        <v>0</v>
      </c>
    </row>
    <row r="870" spans="2:16" x14ac:dyDescent="0.25">
      <c r="B870" s="140" t="str">
        <f>IF(ACOMPANHAMENTO_06[[#This Row],[FUNCIONARIO]]="","",COUNTA($D$8:D870))</f>
        <v/>
      </c>
      <c r="C870" s="3"/>
      <c r="D870" s="28" t="str">
        <f>IFERROR(VLOOKUP(ACOMPANHAMENTO_06[[#This Row],[MAT]],FUNCIONARIOS[],3,FALSE),"")</f>
        <v/>
      </c>
      <c r="E870" s="28" t="str">
        <f>IFERROR(VLOOKUP(ACOMPANHAMENTO_06[[#This Row],[MAT]],FUNCIONARIOS[],4,FALSE),"")</f>
        <v/>
      </c>
      <c r="F870" s="8"/>
      <c r="G870" s="7"/>
      <c r="H870" s="28" t="str">
        <f>IFERROR(VLOOKUP(ACOMPANHAMENTO_06[[#This Row],[COD.S]],TABELA_PRODUÇÃO[[COD]:[SERVIÇOS]],3,FALSE),"")</f>
        <v/>
      </c>
      <c r="I870" s="28" t="str">
        <f>IFERROR(VLOOKUP(ACOMPANHAMENTO_06[[#This Row],[COD.S]],TABELA_PRODUÇÃO[[COD]:[UND.]],4,FALSE),"")</f>
        <v/>
      </c>
      <c r="J870" s="141"/>
      <c r="K870" s="58"/>
      <c r="L870" s="9"/>
      <c r="M87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7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7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70" s="140">
        <f>ACOMPANHAMENTO_06[[#This Row],[QUANT]]</f>
        <v>0</v>
      </c>
    </row>
    <row r="871" spans="2:16" x14ac:dyDescent="0.25">
      <c r="B871" s="140" t="str">
        <f>IF(ACOMPANHAMENTO_06[[#This Row],[FUNCIONARIO]]="","",COUNTA($D$8:D871))</f>
        <v/>
      </c>
      <c r="C871" s="3"/>
      <c r="D871" s="28" t="str">
        <f>IFERROR(VLOOKUP(ACOMPANHAMENTO_06[[#This Row],[MAT]],FUNCIONARIOS[],3,FALSE),"")</f>
        <v/>
      </c>
      <c r="E871" s="28" t="str">
        <f>IFERROR(VLOOKUP(ACOMPANHAMENTO_06[[#This Row],[MAT]],FUNCIONARIOS[],4,FALSE),"")</f>
        <v/>
      </c>
      <c r="F871" s="8"/>
      <c r="G871" s="7"/>
      <c r="H871" s="28" t="str">
        <f>IFERROR(VLOOKUP(ACOMPANHAMENTO_06[[#This Row],[COD.S]],TABELA_PRODUÇÃO[[COD]:[SERVIÇOS]],3,FALSE),"")</f>
        <v/>
      </c>
      <c r="I871" s="28" t="str">
        <f>IFERROR(VLOOKUP(ACOMPANHAMENTO_06[[#This Row],[COD.S]],TABELA_PRODUÇÃO[[COD]:[UND.]],4,FALSE),"")</f>
        <v/>
      </c>
      <c r="J871" s="141"/>
      <c r="K871" s="58"/>
      <c r="L871" s="9"/>
      <c r="M87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7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7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71" s="140">
        <f>ACOMPANHAMENTO_06[[#This Row],[QUANT]]</f>
        <v>0</v>
      </c>
    </row>
    <row r="872" spans="2:16" x14ac:dyDescent="0.25">
      <c r="B872" s="140" t="str">
        <f>IF(ACOMPANHAMENTO_06[[#This Row],[FUNCIONARIO]]="","",COUNTA($D$8:D872))</f>
        <v/>
      </c>
      <c r="C872" s="3"/>
      <c r="D872" s="28" t="str">
        <f>IFERROR(VLOOKUP(ACOMPANHAMENTO_06[[#This Row],[MAT]],FUNCIONARIOS[],3,FALSE),"")</f>
        <v/>
      </c>
      <c r="E872" s="28" t="str">
        <f>IFERROR(VLOOKUP(ACOMPANHAMENTO_06[[#This Row],[MAT]],FUNCIONARIOS[],4,FALSE),"")</f>
        <v/>
      </c>
      <c r="F872" s="8"/>
      <c r="G872" s="7"/>
      <c r="H872" s="28" t="str">
        <f>IFERROR(VLOOKUP(ACOMPANHAMENTO_06[[#This Row],[COD.S]],TABELA_PRODUÇÃO[[COD]:[SERVIÇOS]],3,FALSE),"")</f>
        <v/>
      </c>
      <c r="I872" s="28" t="str">
        <f>IFERROR(VLOOKUP(ACOMPANHAMENTO_06[[#This Row],[COD.S]],TABELA_PRODUÇÃO[[COD]:[UND.]],4,FALSE),"")</f>
        <v/>
      </c>
      <c r="J872" s="141"/>
      <c r="K872" s="58"/>
      <c r="L872" s="9"/>
      <c r="M87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7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7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72" s="140">
        <f>ACOMPANHAMENTO_06[[#This Row],[QUANT]]</f>
        <v>0</v>
      </c>
    </row>
    <row r="873" spans="2:16" x14ac:dyDescent="0.25">
      <c r="B873" s="140" t="str">
        <f>IF(ACOMPANHAMENTO_06[[#This Row],[FUNCIONARIO]]="","",COUNTA($D$8:D873))</f>
        <v/>
      </c>
      <c r="C873" s="3"/>
      <c r="D873" s="28" t="str">
        <f>IFERROR(VLOOKUP(ACOMPANHAMENTO_06[[#This Row],[MAT]],FUNCIONARIOS[],3,FALSE),"")</f>
        <v/>
      </c>
      <c r="E873" s="28" t="str">
        <f>IFERROR(VLOOKUP(ACOMPANHAMENTO_06[[#This Row],[MAT]],FUNCIONARIOS[],4,FALSE),"")</f>
        <v/>
      </c>
      <c r="F873" s="8"/>
      <c r="G873" s="7"/>
      <c r="H873" s="28" t="str">
        <f>IFERROR(VLOOKUP(ACOMPANHAMENTO_06[[#This Row],[COD.S]],TABELA_PRODUÇÃO[[COD]:[SERVIÇOS]],3,FALSE),"")</f>
        <v/>
      </c>
      <c r="I873" s="28" t="str">
        <f>IFERROR(VLOOKUP(ACOMPANHAMENTO_06[[#This Row],[COD.S]],TABELA_PRODUÇÃO[[COD]:[UND.]],4,FALSE),"")</f>
        <v/>
      </c>
      <c r="J873" s="141"/>
      <c r="K873" s="58"/>
      <c r="L873" s="9"/>
      <c r="M87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7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7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73" s="140">
        <f>ACOMPANHAMENTO_06[[#This Row],[QUANT]]</f>
        <v>0</v>
      </c>
    </row>
    <row r="874" spans="2:16" x14ac:dyDescent="0.25">
      <c r="B874" s="140" t="str">
        <f>IF(ACOMPANHAMENTO_06[[#This Row],[FUNCIONARIO]]="","",COUNTA($D$8:D874))</f>
        <v/>
      </c>
      <c r="C874" s="3"/>
      <c r="D874" s="28" t="str">
        <f>IFERROR(VLOOKUP(ACOMPANHAMENTO_06[[#This Row],[MAT]],FUNCIONARIOS[],3,FALSE),"")</f>
        <v/>
      </c>
      <c r="E874" s="28" t="str">
        <f>IFERROR(VLOOKUP(ACOMPANHAMENTO_06[[#This Row],[MAT]],FUNCIONARIOS[],4,FALSE),"")</f>
        <v/>
      </c>
      <c r="F874" s="8"/>
      <c r="G874" s="7"/>
      <c r="H874" s="28" t="str">
        <f>IFERROR(VLOOKUP(ACOMPANHAMENTO_06[[#This Row],[COD.S]],TABELA_PRODUÇÃO[[COD]:[SERVIÇOS]],3,FALSE),"")</f>
        <v/>
      </c>
      <c r="I874" s="28" t="str">
        <f>IFERROR(VLOOKUP(ACOMPANHAMENTO_06[[#This Row],[COD.S]],TABELA_PRODUÇÃO[[COD]:[UND.]],4,FALSE),"")</f>
        <v/>
      </c>
      <c r="J874" s="141"/>
      <c r="K874" s="58"/>
      <c r="L874" s="9"/>
      <c r="M87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7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7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74" s="140">
        <f>ACOMPANHAMENTO_06[[#This Row],[QUANT]]</f>
        <v>0</v>
      </c>
    </row>
    <row r="875" spans="2:16" x14ac:dyDescent="0.25">
      <c r="B875" s="140" t="str">
        <f>IF(ACOMPANHAMENTO_06[[#This Row],[FUNCIONARIO]]="","",COUNTA($D$8:D875))</f>
        <v/>
      </c>
      <c r="C875" s="3"/>
      <c r="D875" s="28" t="str">
        <f>IFERROR(VLOOKUP(ACOMPANHAMENTO_06[[#This Row],[MAT]],FUNCIONARIOS[],3,FALSE),"")</f>
        <v/>
      </c>
      <c r="E875" s="28" t="str">
        <f>IFERROR(VLOOKUP(ACOMPANHAMENTO_06[[#This Row],[MAT]],FUNCIONARIOS[],4,FALSE),"")</f>
        <v/>
      </c>
      <c r="F875" s="8"/>
      <c r="G875" s="7"/>
      <c r="H875" s="28" t="str">
        <f>IFERROR(VLOOKUP(ACOMPANHAMENTO_06[[#This Row],[COD.S]],TABELA_PRODUÇÃO[[COD]:[SERVIÇOS]],3,FALSE),"")</f>
        <v/>
      </c>
      <c r="I875" s="28" t="str">
        <f>IFERROR(VLOOKUP(ACOMPANHAMENTO_06[[#This Row],[COD.S]],TABELA_PRODUÇÃO[[COD]:[UND.]],4,FALSE),"")</f>
        <v/>
      </c>
      <c r="J875" s="141"/>
      <c r="K875" s="58"/>
      <c r="L875" s="9"/>
      <c r="M87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7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7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75" s="140">
        <f>ACOMPANHAMENTO_06[[#This Row],[QUANT]]</f>
        <v>0</v>
      </c>
    </row>
    <row r="876" spans="2:16" x14ac:dyDescent="0.25">
      <c r="B876" s="140" t="str">
        <f>IF(ACOMPANHAMENTO_06[[#This Row],[FUNCIONARIO]]="","",COUNTA($D$8:D876))</f>
        <v/>
      </c>
      <c r="C876" s="3"/>
      <c r="D876" s="28" t="str">
        <f>IFERROR(VLOOKUP(ACOMPANHAMENTO_06[[#This Row],[MAT]],FUNCIONARIOS[],3,FALSE),"")</f>
        <v/>
      </c>
      <c r="E876" s="28" t="str">
        <f>IFERROR(VLOOKUP(ACOMPANHAMENTO_06[[#This Row],[MAT]],FUNCIONARIOS[],4,FALSE),"")</f>
        <v/>
      </c>
      <c r="F876" s="8"/>
      <c r="G876" s="7"/>
      <c r="H876" s="28" t="str">
        <f>IFERROR(VLOOKUP(ACOMPANHAMENTO_06[[#This Row],[COD.S]],TABELA_PRODUÇÃO[[COD]:[SERVIÇOS]],3,FALSE),"")</f>
        <v/>
      </c>
      <c r="I876" s="28" t="str">
        <f>IFERROR(VLOOKUP(ACOMPANHAMENTO_06[[#This Row],[COD.S]],TABELA_PRODUÇÃO[[COD]:[UND.]],4,FALSE),"")</f>
        <v/>
      </c>
      <c r="J876" s="141"/>
      <c r="K876" s="58"/>
      <c r="L876" s="9"/>
      <c r="M87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7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7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76" s="140">
        <f>ACOMPANHAMENTO_06[[#This Row],[QUANT]]</f>
        <v>0</v>
      </c>
    </row>
    <row r="877" spans="2:16" x14ac:dyDescent="0.25">
      <c r="B877" s="140" t="str">
        <f>IF(ACOMPANHAMENTO_06[[#This Row],[FUNCIONARIO]]="","",COUNTA($D$8:D877))</f>
        <v/>
      </c>
      <c r="C877" s="3"/>
      <c r="D877" s="28" t="str">
        <f>IFERROR(VLOOKUP(ACOMPANHAMENTO_06[[#This Row],[MAT]],FUNCIONARIOS[],3,FALSE),"")</f>
        <v/>
      </c>
      <c r="E877" s="28" t="str">
        <f>IFERROR(VLOOKUP(ACOMPANHAMENTO_06[[#This Row],[MAT]],FUNCIONARIOS[],4,FALSE),"")</f>
        <v/>
      </c>
      <c r="F877" s="8"/>
      <c r="G877" s="7"/>
      <c r="H877" s="28" t="str">
        <f>IFERROR(VLOOKUP(ACOMPANHAMENTO_06[[#This Row],[COD.S]],TABELA_PRODUÇÃO[[COD]:[SERVIÇOS]],3,FALSE),"")</f>
        <v/>
      </c>
      <c r="I877" s="28" t="str">
        <f>IFERROR(VLOOKUP(ACOMPANHAMENTO_06[[#This Row],[COD.S]],TABELA_PRODUÇÃO[[COD]:[UND.]],4,FALSE),"")</f>
        <v/>
      </c>
      <c r="J877" s="141"/>
      <c r="K877" s="58"/>
      <c r="L877" s="9"/>
      <c r="M87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7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7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77" s="140">
        <f>ACOMPANHAMENTO_06[[#This Row],[QUANT]]</f>
        <v>0</v>
      </c>
    </row>
    <row r="878" spans="2:16" x14ac:dyDescent="0.25">
      <c r="B878" s="140" t="str">
        <f>IF(ACOMPANHAMENTO_06[[#This Row],[FUNCIONARIO]]="","",COUNTA($D$8:D878))</f>
        <v/>
      </c>
      <c r="C878" s="3"/>
      <c r="D878" s="28" t="str">
        <f>IFERROR(VLOOKUP(ACOMPANHAMENTO_06[[#This Row],[MAT]],FUNCIONARIOS[],3,FALSE),"")</f>
        <v/>
      </c>
      <c r="E878" s="28" t="str">
        <f>IFERROR(VLOOKUP(ACOMPANHAMENTO_06[[#This Row],[MAT]],FUNCIONARIOS[],4,FALSE),"")</f>
        <v/>
      </c>
      <c r="F878" s="8"/>
      <c r="G878" s="7"/>
      <c r="H878" s="28" t="str">
        <f>IFERROR(VLOOKUP(ACOMPANHAMENTO_06[[#This Row],[COD.S]],TABELA_PRODUÇÃO[[COD]:[SERVIÇOS]],3,FALSE),"")</f>
        <v/>
      </c>
      <c r="I878" s="28" t="str">
        <f>IFERROR(VLOOKUP(ACOMPANHAMENTO_06[[#This Row],[COD.S]],TABELA_PRODUÇÃO[[COD]:[UND.]],4,FALSE),"")</f>
        <v/>
      </c>
      <c r="J878" s="141"/>
      <c r="K878" s="58"/>
      <c r="L878" s="9"/>
      <c r="M87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7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7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78" s="140">
        <f>ACOMPANHAMENTO_06[[#This Row],[QUANT]]</f>
        <v>0</v>
      </c>
    </row>
    <row r="879" spans="2:16" x14ac:dyDescent="0.25">
      <c r="B879" s="140" t="str">
        <f>IF(ACOMPANHAMENTO_06[[#This Row],[FUNCIONARIO]]="","",COUNTA($D$8:D879))</f>
        <v/>
      </c>
      <c r="C879" s="3"/>
      <c r="D879" s="28" t="str">
        <f>IFERROR(VLOOKUP(ACOMPANHAMENTO_06[[#This Row],[MAT]],FUNCIONARIOS[],3,FALSE),"")</f>
        <v/>
      </c>
      <c r="E879" s="28" t="str">
        <f>IFERROR(VLOOKUP(ACOMPANHAMENTO_06[[#This Row],[MAT]],FUNCIONARIOS[],4,FALSE),"")</f>
        <v/>
      </c>
      <c r="F879" s="8"/>
      <c r="G879" s="7"/>
      <c r="H879" s="28" t="str">
        <f>IFERROR(VLOOKUP(ACOMPANHAMENTO_06[[#This Row],[COD.S]],TABELA_PRODUÇÃO[[COD]:[SERVIÇOS]],3,FALSE),"")</f>
        <v/>
      </c>
      <c r="I879" s="28" t="str">
        <f>IFERROR(VLOOKUP(ACOMPANHAMENTO_06[[#This Row],[COD.S]],TABELA_PRODUÇÃO[[COD]:[UND.]],4,FALSE),"")</f>
        <v/>
      </c>
      <c r="J879" s="141"/>
      <c r="K879" s="58"/>
      <c r="L879" s="9"/>
      <c r="M87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7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7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79" s="140">
        <f>ACOMPANHAMENTO_06[[#This Row],[QUANT]]</f>
        <v>0</v>
      </c>
    </row>
    <row r="880" spans="2:16" x14ac:dyDescent="0.25">
      <c r="B880" s="140" t="str">
        <f>IF(ACOMPANHAMENTO_06[[#This Row],[FUNCIONARIO]]="","",COUNTA($D$8:D880))</f>
        <v/>
      </c>
      <c r="C880" s="3"/>
      <c r="D880" s="28" t="str">
        <f>IFERROR(VLOOKUP(ACOMPANHAMENTO_06[[#This Row],[MAT]],FUNCIONARIOS[],3,FALSE),"")</f>
        <v/>
      </c>
      <c r="E880" s="28" t="str">
        <f>IFERROR(VLOOKUP(ACOMPANHAMENTO_06[[#This Row],[MAT]],FUNCIONARIOS[],4,FALSE),"")</f>
        <v/>
      </c>
      <c r="F880" s="8"/>
      <c r="G880" s="7"/>
      <c r="H880" s="28" t="str">
        <f>IFERROR(VLOOKUP(ACOMPANHAMENTO_06[[#This Row],[COD.S]],TABELA_PRODUÇÃO[[COD]:[SERVIÇOS]],3,FALSE),"")</f>
        <v/>
      </c>
      <c r="I880" s="28" t="str">
        <f>IFERROR(VLOOKUP(ACOMPANHAMENTO_06[[#This Row],[COD.S]],TABELA_PRODUÇÃO[[COD]:[UND.]],4,FALSE),"")</f>
        <v/>
      </c>
      <c r="J880" s="141"/>
      <c r="K880" s="58"/>
      <c r="L880" s="9"/>
      <c r="M88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8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8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80" s="140">
        <f>ACOMPANHAMENTO_06[[#This Row],[QUANT]]</f>
        <v>0</v>
      </c>
    </row>
    <row r="881" spans="2:16" x14ac:dyDescent="0.25">
      <c r="B881" s="140" t="str">
        <f>IF(ACOMPANHAMENTO_06[[#This Row],[FUNCIONARIO]]="","",COUNTA($D$8:D881))</f>
        <v/>
      </c>
      <c r="C881" s="3"/>
      <c r="D881" s="28" t="str">
        <f>IFERROR(VLOOKUP(ACOMPANHAMENTO_06[[#This Row],[MAT]],FUNCIONARIOS[],3,FALSE),"")</f>
        <v/>
      </c>
      <c r="E881" s="28" t="str">
        <f>IFERROR(VLOOKUP(ACOMPANHAMENTO_06[[#This Row],[MAT]],FUNCIONARIOS[],4,FALSE),"")</f>
        <v/>
      </c>
      <c r="F881" s="8"/>
      <c r="G881" s="7"/>
      <c r="H881" s="28" t="str">
        <f>IFERROR(VLOOKUP(ACOMPANHAMENTO_06[[#This Row],[COD.S]],TABELA_PRODUÇÃO[[COD]:[SERVIÇOS]],3,FALSE),"")</f>
        <v/>
      </c>
      <c r="I881" s="28" t="str">
        <f>IFERROR(VLOOKUP(ACOMPANHAMENTO_06[[#This Row],[COD.S]],TABELA_PRODUÇÃO[[COD]:[UND.]],4,FALSE),"")</f>
        <v/>
      </c>
      <c r="J881" s="141"/>
      <c r="K881" s="58"/>
      <c r="L881" s="9"/>
      <c r="M88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8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8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81" s="140">
        <f>ACOMPANHAMENTO_06[[#This Row],[QUANT]]</f>
        <v>0</v>
      </c>
    </row>
    <row r="882" spans="2:16" x14ac:dyDescent="0.25">
      <c r="B882" s="140" t="str">
        <f>IF(ACOMPANHAMENTO_06[[#This Row],[FUNCIONARIO]]="","",COUNTA($D$8:D882))</f>
        <v/>
      </c>
      <c r="C882" s="3"/>
      <c r="D882" s="28" t="str">
        <f>IFERROR(VLOOKUP(ACOMPANHAMENTO_06[[#This Row],[MAT]],FUNCIONARIOS[],3,FALSE),"")</f>
        <v/>
      </c>
      <c r="E882" s="28" t="str">
        <f>IFERROR(VLOOKUP(ACOMPANHAMENTO_06[[#This Row],[MAT]],FUNCIONARIOS[],4,FALSE),"")</f>
        <v/>
      </c>
      <c r="F882" s="8"/>
      <c r="G882" s="7"/>
      <c r="H882" s="28" t="str">
        <f>IFERROR(VLOOKUP(ACOMPANHAMENTO_06[[#This Row],[COD.S]],TABELA_PRODUÇÃO[[COD]:[SERVIÇOS]],3,FALSE),"")</f>
        <v/>
      </c>
      <c r="I882" s="28" t="str">
        <f>IFERROR(VLOOKUP(ACOMPANHAMENTO_06[[#This Row],[COD.S]],TABELA_PRODUÇÃO[[COD]:[UND.]],4,FALSE),"")</f>
        <v/>
      </c>
      <c r="J882" s="141"/>
      <c r="K882" s="58"/>
      <c r="L882" s="9"/>
      <c r="M88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8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8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82" s="140">
        <f>ACOMPANHAMENTO_06[[#This Row],[QUANT]]</f>
        <v>0</v>
      </c>
    </row>
    <row r="883" spans="2:16" x14ac:dyDescent="0.25">
      <c r="B883" s="140" t="str">
        <f>IF(ACOMPANHAMENTO_06[[#This Row],[FUNCIONARIO]]="","",COUNTA($D$8:D883))</f>
        <v/>
      </c>
      <c r="C883" s="3"/>
      <c r="D883" s="28" t="str">
        <f>IFERROR(VLOOKUP(ACOMPANHAMENTO_06[[#This Row],[MAT]],FUNCIONARIOS[],3,FALSE),"")</f>
        <v/>
      </c>
      <c r="E883" s="28" t="str">
        <f>IFERROR(VLOOKUP(ACOMPANHAMENTO_06[[#This Row],[MAT]],FUNCIONARIOS[],4,FALSE),"")</f>
        <v/>
      </c>
      <c r="F883" s="8"/>
      <c r="G883" s="7"/>
      <c r="H883" s="28" t="str">
        <f>IFERROR(VLOOKUP(ACOMPANHAMENTO_06[[#This Row],[COD.S]],TABELA_PRODUÇÃO[[COD]:[SERVIÇOS]],3,FALSE),"")</f>
        <v/>
      </c>
      <c r="I883" s="28" t="str">
        <f>IFERROR(VLOOKUP(ACOMPANHAMENTO_06[[#This Row],[COD.S]],TABELA_PRODUÇÃO[[COD]:[UND.]],4,FALSE),"")</f>
        <v/>
      </c>
      <c r="J883" s="141"/>
      <c r="K883" s="58"/>
      <c r="L883" s="9"/>
      <c r="M88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8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8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83" s="140">
        <f>ACOMPANHAMENTO_06[[#This Row],[QUANT]]</f>
        <v>0</v>
      </c>
    </row>
    <row r="884" spans="2:16" x14ac:dyDescent="0.25">
      <c r="B884" s="140" t="str">
        <f>IF(ACOMPANHAMENTO_06[[#This Row],[FUNCIONARIO]]="","",COUNTA($D$8:D884))</f>
        <v/>
      </c>
      <c r="C884" s="3"/>
      <c r="D884" s="28" t="str">
        <f>IFERROR(VLOOKUP(ACOMPANHAMENTO_06[[#This Row],[MAT]],FUNCIONARIOS[],3,FALSE),"")</f>
        <v/>
      </c>
      <c r="E884" s="28" t="str">
        <f>IFERROR(VLOOKUP(ACOMPANHAMENTO_06[[#This Row],[MAT]],FUNCIONARIOS[],4,FALSE),"")</f>
        <v/>
      </c>
      <c r="F884" s="8"/>
      <c r="G884" s="7"/>
      <c r="H884" s="28" t="str">
        <f>IFERROR(VLOOKUP(ACOMPANHAMENTO_06[[#This Row],[COD.S]],TABELA_PRODUÇÃO[[COD]:[SERVIÇOS]],3,FALSE),"")</f>
        <v/>
      </c>
      <c r="I884" s="28" t="str">
        <f>IFERROR(VLOOKUP(ACOMPANHAMENTO_06[[#This Row],[COD.S]],TABELA_PRODUÇÃO[[COD]:[UND.]],4,FALSE),"")</f>
        <v/>
      </c>
      <c r="J884" s="141"/>
      <c r="K884" s="58"/>
      <c r="L884" s="9"/>
      <c r="M88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8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8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84" s="140">
        <f>ACOMPANHAMENTO_06[[#This Row],[QUANT]]</f>
        <v>0</v>
      </c>
    </row>
    <row r="885" spans="2:16" x14ac:dyDescent="0.25">
      <c r="B885" s="140" t="str">
        <f>IF(ACOMPANHAMENTO_06[[#This Row],[FUNCIONARIO]]="","",COUNTA($D$8:D885))</f>
        <v/>
      </c>
      <c r="C885" s="3"/>
      <c r="D885" s="28" t="str">
        <f>IFERROR(VLOOKUP(ACOMPANHAMENTO_06[[#This Row],[MAT]],FUNCIONARIOS[],3,FALSE),"")</f>
        <v/>
      </c>
      <c r="E885" s="28" t="str">
        <f>IFERROR(VLOOKUP(ACOMPANHAMENTO_06[[#This Row],[MAT]],FUNCIONARIOS[],4,FALSE),"")</f>
        <v/>
      </c>
      <c r="F885" s="8"/>
      <c r="G885" s="7"/>
      <c r="H885" s="28" t="str">
        <f>IFERROR(VLOOKUP(ACOMPANHAMENTO_06[[#This Row],[COD.S]],TABELA_PRODUÇÃO[[COD]:[SERVIÇOS]],3,FALSE),"")</f>
        <v/>
      </c>
      <c r="I885" s="28" t="str">
        <f>IFERROR(VLOOKUP(ACOMPANHAMENTO_06[[#This Row],[COD.S]],TABELA_PRODUÇÃO[[COD]:[UND.]],4,FALSE),"")</f>
        <v/>
      </c>
      <c r="J885" s="141"/>
      <c r="K885" s="58"/>
      <c r="L885" s="9"/>
      <c r="M88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8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8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85" s="140">
        <f>ACOMPANHAMENTO_06[[#This Row],[QUANT]]</f>
        <v>0</v>
      </c>
    </row>
    <row r="886" spans="2:16" x14ac:dyDescent="0.25">
      <c r="B886" s="140" t="str">
        <f>IF(ACOMPANHAMENTO_06[[#This Row],[FUNCIONARIO]]="","",COUNTA($D$8:D886))</f>
        <v/>
      </c>
      <c r="C886" s="3"/>
      <c r="D886" s="28" t="str">
        <f>IFERROR(VLOOKUP(ACOMPANHAMENTO_06[[#This Row],[MAT]],FUNCIONARIOS[],3,FALSE),"")</f>
        <v/>
      </c>
      <c r="E886" s="28" t="str">
        <f>IFERROR(VLOOKUP(ACOMPANHAMENTO_06[[#This Row],[MAT]],FUNCIONARIOS[],4,FALSE),"")</f>
        <v/>
      </c>
      <c r="F886" s="8"/>
      <c r="G886" s="7"/>
      <c r="H886" s="28" t="str">
        <f>IFERROR(VLOOKUP(ACOMPANHAMENTO_06[[#This Row],[COD.S]],TABELA_PRODUÇÃO[[COD]:[SERVIÇOS]],3,FALSE),"")</f>
        <v/>
      </c>
      <c r="I886" s="28" t="str">
        <f>IFERROR(VLOOKUP(ACOMPANHAMENTO_06[[#This Row],[COD.S]],TABELA_PRODUÇÃO[[COD]:[UND.]],4,FALSE),"")</f>
        <v/>
      </c>
      <c r="J886" s="141"/>
      <c r="K886" s="58"/>
      <c r="L886" s="9"/>
      <c r="M88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8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8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86" s="140">
        <f>ACOMPANHAMENTO_06[[#This Row],[QUANT]]</f>
        <v>0</v>
      </c>
    </row>
    <row r="887" spans="2:16" x14ac:dyDescent="0.25">
      <c r="B887" s="140" t="str">
        <f>IF(ACOMPANHAMENTO_06[[#This Row],[FUNCIONARIO]]="","",COUNTA($D$8:D887))</f>
        <v/>
      </c>
      <c r="C887" s="3"/>
      <c r="D887" s="28" t="str">
        <f>IFERROR(VLOOKUP(ACOMPANHAMENTO_06[[#This Row],[MAT]],FUNCIONARIOS[],3,FALSE),"")</f>
        <v/>
      </c>
      <c r="E887" s="28" t="str">
        <f>IFERROR(VLOOKUP(ACOMPANHAMENTO_06[[#This Row],[MAT]],FUNCIONARIOS[],4,FALSE),"")</f>
        <v/>
      </c>
      <c r="F887" s="8"/>
      <c r="G887" s="7"/>
      <c r="H887" s="28" t="str">
        <f>IFERROR(VLOOKUP(ACOMPANHAMENTO_06[[#This Row],[COD.S]],TABELA_PRODUÇÃO[[COD]:[SERVIÇOS]],3,FALSE),"")</f>
        <v/>
      </c>
      <c r="I887" s="28" t="str">
        <f>IFERROR(VLOOKUP(ACOMPANHAMENTO_06[[#This Row],[COD.S]],TABELA_PRODUÇÃO[[COD]:[UND.]],4,FALSE),"")</f>
        <v/>
      </c>
      <c r="J887" s="141"/>
      <c r="K887" s="58"/>
      <c r="L887" s="9"/>
      <c r="M88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8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8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87" s="140">
        <f>ACOMPANHAMENTO_06[[#This Row],[QUANT]]</f>
        <v>0</v>
      </c>
    </row>
    <row r="888" spans="2:16" x14ac:dyDescent="0.25">
      <c r="B888" s="140" t="str">
        <f>IF(ACOMPANHAMENTO_06[[#This Row],[FUNCIONARIO]]="","",COUNTA($D$8:D888))</f>
        <v/>
      </c>
      <c r="C888" s="3"/>
      <c r="D888" s="28" t="str">
        <f>IFERROR(VLOOKUP(ACOMPANHAMENTO_06[[#This Row],[MAT]],FUNCIONARIOS[],3,FALSE),"")</f>
        <v/>
      </c>
      <c r="E888" s="28" t="str">
        <f>IFERROR(VLOOKUP(ACOMPANHAMENTO_06[[#This Row],[MAT]],FUNCIONARIOS[],4,FALSE),"")</f>
        <v/>
      </c>
      <c r="F888" s="8"/>
      <c r="G888" s="7"/>
      <c r="H888" s="28" t="str">
        <f>IFERROR(VLOOKUP(ACOMPANHAMENTO_06[[#This Row],[COD.S]],TABELA_PRODUÇÃO[[COD]:[SERVIÇOS]],3,FALSE),"")</f>
        <v/>
      </c>
      <c r="I888" s="28" t="str">
        <f>IFERROR(VLOOKUP(ACOMPANHAMENTO_06[[#This Row],[COD.S]],TABELA_PRODUÇÃO[[COD]:[UND.]],4,FALSE),"")</f>
        <v/>
      </c>
      <c r="J888" s="141"/>
      <c r="K888" s="58"/>
      <c r="L888" s="9"/>
      <c r="M88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8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8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88" s="140">
        <f>ACOMPANHAMENTO_06[[#This Row],[QUANT]]</f>
        <v>0</v>
      </c>
    </row>
    <row r="889" spans="2:16" x14ac:dyDescent="0.25">
      <c r="B889" s="140" t="str">
        <f>IF(ACOMPANHAMENTO_06[[#This Row],[FUNCIONARIO]]="","",COUNTA($D$8:D889))</f>
        <v/>
      </c>
      <c r="C889" s="3"/>
      <c r="D889" s="28" t="str">
        <f>IFERROR(VLOOKUP(ACOMPANHAMENTO_06[[#This Row],[MAT]],FUNCIONARIOS[],3,FALSE),"")</f>
        <v/>
      </c>
      <c r="E889" s="28" t="str">
        <f>IFERROR(VLOOKUP(ACOMPANHAMENTO_06[[#This Row],[MAT]],FUNCIONARIOS[],4,FALSE),"")</f>
        <v/>
      </c>
      <c r="F889" s="8"/>
      <c r="G889" s="7"/>
      <c r="H889" s="28" t="str">
        <f>IFERROR(VLOOKUP(ACOMPANHAMENTO_06[[#This Row],[COD.S]],TABELA_PRODUÇÃO[[COD]:[SERVIÇOS]],3,FALSE),"")</f>
        <v/>
      </c>
      <c r="I889" s="28" t="str">
        <f>IFERROR(VLOOKUP(ACOMPANHAMENTO_06[[#This Row],[COD.S]],TABELA_PRODUÇÃO[[COD]:[UND.]],4,FALSE),"")</f>
        <v/>
      </c>
      <c r="J889" s="141"/>
      <c r="K889" s="58"/>
      <c r="L889" s="9"/>
      <c r="M88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8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8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89" s="140">
        <f>ACOMPANHAMENTO_06[[#This Row],[QUANT]]</f>
        <v>0</v>
      </c>
    </row>
    <row r="890" spans="2:16" x14ac:dyDescent="0.25">
      <c r="B890" s="140" t="str">
        <f>IF(ACOMPANHAMENTO_06[[#This Row],[FUNCIONARIO]]="","",COUNTA($D$8:D890))</f>
        <v/>
      </c>
      <c r="C890" s="3"/>
      <c r="D890" s="28" t="str">
        <f>IFERROR(VLOOKUP(ACOMPANHAMENTO_06[[#This Row],[MAT]],FUNCIONARIOS[],3,FALSE),"")</f>
        <v/>
      </c>
      <c r="E890" s="28" t="str">
        <f>IFERROR(VLOOKUP(ACOMPANHAMENTO_06[[#This Row],[MAT]],FUNCIONARIOS[],4,FALSE),"")</f>
        <v/>
      </c>
      <c r="F890" s="8"/>
      <c r="G890" s="7"/>
      <c r="H890" s="28" t="str">
        <f>IFERROR(VLOOKUP(ACOMPANHAMENTO_06[[#This Row],[COD.S]],TABELA_PRODUÇÃO[[COD]:[SERVIÇOS]],3,FALSE),"")</f>
        <v/>
      </c>
      <c r="I890" s="28" t="str">
        <f>IFERROR(VLOOKUP(ACOMPANHAMENTO_06[[#This Row],[COD.S]],TABELA_PRODUÇÃO[[COD]:[UND.]],4,FALSE),"")</f>
        <v/>
      </c>
      <c r="J890" s="141"/>
      <c r="K890" s="58"/>
      <c r="L890" s="9"/>
      <c r="M89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9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9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90" s="140">
        <f>ACOMPANHAMENTO_06[[#This Row],[QUANT]]</f>
        <v>0</v>
      </c>
    </row>
    <row r="891" spans="2:16" x14ac:dyDescent="0.25">
      <c r="B891" s="140" t="str">
        <f>IF(ACOMPANHAMENTO_06[[#This Row],[FUNCIONARIO]]="","",COUNTA($D$8:D891))</f>
        <v/>
      </c>
      <c r="C891" s="3"/>
      <c r="D891" s="28" t="str">
        <f>IFERROR(VLOOKUP(ACOMPANHAMENTO_06[[#This Row],[MAT]],FUNCIONARIOS[],3,FALSE),"")</f>
        <v/>
      </c>
      <c r="E891" s="28" t="str">
        <f>IFERROR(VLOOKUP(ACOMPANHAMENTO_06[[#This Row],[MAT]],FUNCIONARIOS[],4,FALSE),"")</f>
        <v/>
      </c>
      <c r="F891" s="8"/>
      <c r="G891" s="7"/>
      <c r="H891" s="28" t="str">
        <f>IFERROR(VLOOKUP(ACOMPANHAMENTO_06[[#This Row],[COD.S]],TABELA_PRODUÇÃO[[COD]:[SERVIÇOS]],3,FALSE),"")</f>
        <v/>
      </c>
      <c r="I891" s="28" t="str">
        <f>IFERROR(VLOOKUP(ACOMPANHAMENTO_06[[#This Row],[COD.S]],TABELA_PRODUÇÃO[[COD]:[UND.]],4,FALSE),"")</f>
        <v/>
      </c>
      <c r="J891" s="141"/>
      <c r="K891" s="58"/>
      <c r="L891" s="9"/>
      <c r="M89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9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9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91" s="140">
        <f>ACOMPANHAMENTO_06[[#This Row],[QUANT]]</f>
        <v>0</v>
      </c>
    </row>
    <row r="892" spans="2:16" x14ac:dyDescent="0.25">
      <c r="B892" s="140" t="str">
        <f>IF(ACOMPANHAMENTO_06[[#This Row],[FUNCIONARIO]]="","",COUNTA($D$8:D892))</f>
        <v/>
      </c>
      <c r="C892" s="3"/>
      <c r="D892" s="28" t="str">
        <f>IFERROR(VLOOKUP(ACOMPANHAMENTO_06[[#This Row],[MAT]],FUNCIONARIOS[],3,FALSE),"")</f>
        <v/>
      </c>
      <c r="E892" s="28" t="str">
        <f>IFERROR(VLOOKUP(ACOMPANHAMENTO_06[[#This Row],[MAT]],FUNCIONARIOS[],4,FALSE),"")</f>
        <v/>
      </c>
      <c r="F892" s="8"/>
      <c r="G892" s="7"/>
      <c r="H892" s="28" t="str">
        <f>IFERROR(VLOOKUP(ACOMPANHAMENTO_06[[#This Row],[COD.S]],TABELA_PRODUÇÃO[[COD]:[SERVIÇOS]],3,FALSE),"")</f>
        <v/>
      </c>
      <c r="I892" s="28" t="str">
        <f>IFERROR(VLOOKUP(ACOMPANHAMENTO_06[[#This Row],[COD.S]],TABELA_PRODUÇÃO[[COD]:[UND.]],4,FALSE),"")</f>
        <v/>
      </c>
      <c r="J892" s="141"/>
      <c r="K892" s="58"/>
      <c r="L892" s="9"/>
      <c r="M89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9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9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92" s="140">
        <f>ACOMPANHAMENTO_06[[#This Row],[QUANT]]</f>
        <v>0</v>
      </c>
    </row>
    <row r="893" spans="2:16" x14ac:dyDescent="0.25">
      <c r="B893" s="140" t="str">
        <f>IF(ACOMPANHAMENTO_06[[#This Row],[FUNCIONARIO]]="","",COUNTA($D$8:D893))</f>
        <v/>
      </c>
      <c r="C893" s="3"/>
      <c r="D893" s="28" t="str">
        <f>IFERROR(VLOOKUP(ACOMPANHAMENTO_06[[#This Row],[MAT]],FUNCIONARIOS[],3,FALSE),"")</f>
        <v/>
      </c>
      <c r="E893" s="28" t="str">
        <f>IFERROR(VLOOKUP(ACOMPANHAMENTO_06[[#This Row],[MAT]],FUNCIONARIOS[],4,FALSE),"")</f>
        <v/>
      </c>
      <c r="F893" s="8"/>
      <c r="G893" s="7"/>
      <c r="H893" s="28" t="str">
        <f>IFERROR(VLOOKUP(ACOMPANHAMENTO_06[[#This Row],[COD.S]],TABELA_PRODUÇÃO[[COD]:[SERVIÇOS]],3,FALSE),"")</f>
        <v/>
      </c>
      <c r="I893" s="28" t="str">
        <f>IFERROR(VLOOKUP(ACOMPANHAMENTO_06[[#This Row],[COD.S]],TABELA_PRODUÇÃO[[COD]:[UND.]],4,FALSE),"")</f>
        <v/>
      </c>
      <c r="J893" s="141"/>
      <c r="K893" s="58"/>
      <c r="L893" s="9"/>
      <c r="M89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9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9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93" s="140">
        <f>ACOMPANHAMENTO_06[[#This Row],[QUANT]]</f>
        <v>0</v>
      </c>
    </row>
    <row r="894" spans="2:16" x14ac:dyDescent="0.25">
      <c r="B894" s="140" t="str">
        <f>IF(ACOMPANHAMENTO_06[[#This Row],[FUNCIONARIO]]="","",COUNTA($D$8:D894))</f>
        <v/>
      </c>
      <c r="C894" s="3"/>
      <c r="D894" s="28" t="str">
        <f>IFERROR(VLOOKUP(ACOMPANHAMENTO_06[[#This Row],[MAT]],FUNCIONARIOS[],3,FALSE),"")</f>
        <v/>
      </c>
      <c r="E894" s="28" t="str">
        <f>IFERROR(VLOOKUP(ACOMPANHAMENTO_06[[#This Row],[MAT]],FUNCIONARIOS[],4,FALSE),"")</f>
        <v/>
      </c>
      <c r="F894" s="8"/>
      <c r="G894" s="7"/>
      <c r="H894" s="28" t="str">
        <f>IFERROR(VLOOKUP(ACOMPANHAMENTO_06[[#This Row],[COD.S]],TABELA_PRODUÇÃO[[COD]:[SERVIÇOS]],3,FALSE),"")</f>
        <v/>
      </c>
      <c r="I894" s="28" t="str">
        <f>IFERROR(VLOOKUP(ACOMPANHAMENTO_06[[#This Row],[COD.S]],TABELA_PRODUÇÃO[[COD]:[UND.]],4,FALSE),"")</f>
        <v/>
      </c>
      <c r="J894" s="141"/>
      <c r="K894" s="58"/>
      <c r="L894" s="9"/>
      <c r="M89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9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9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94" s="140">
        <f>ACOMPANHAMENTO_06[[#This Row],[QUANT]]</f>
        <v>0</v>
      </c>
    </row>
    <row r="895" spans="2:16" x14ac:dyDescent="0.25">
      <c r="B895" s="140" t="str">
        <f>IF(ACOMPANHAMENTO_06[[#This Row],[FUNCIONARIO]]="","",COUNTA($D$8:D895))</f>
        <v/>
      </c>
      <c r="C895" s="3"/>
      <c r="D895" s="28" t="str">
        <f>IFERROR(VLOOKUP(ACOMPANHAMENTO_06[[#This Row],[MAT]],FUNCIONARIOS[],3,FALSE),"")</f>
        <v/>
      </c>
      <c r="E895" s="28" t="str">
        <f>IFERROR(VLOOKUP(ACOMPANHAMENTO_06[[#This Row],[MAT]],FUNCIONARIOS[],4,FALSE),"")</f>
        <v/>
      </c>
      <c r="F895" s="8"/>
      <c r="G895" s="7"/>
      <c r="H895" s="28" t="str">
        <f>IFERROR(VLOOKUP(ACOMPANHAMENTO_06[[#This Row],[COD.S]],TABELA_PRODUÇÃO[[COD]:[SERVIÇOS]],3,FALSE),"")</f>
        <v/>
      </c>
      <c r="I895" s="28" t="str">
        <f>IFERROR(VLOOKUP(ACOMPANHAMENTO_06[[#This Row],[COD.S]],TABELA_PRODUÇÃO[[COD]:[UND.]],4,FALSE),"")</f>
        <v/>
      </c>
      <c r="J895" s="141"/>
      <c r="K895" s="58"/>
      <c r="L895" s="9"/>
      <c r="M89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9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9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95" s="140">
        <f>ACOMPANHAMENTO_06[[#This Row],[QUANT]]</f>
        <v>0</v>
      </c>
    </row>
    <row r="896" spans="2:16" x14ac:dyDescent="0.25">
      <c r="B896" s="140" t="str">
        <f>IF(ACOMPANHAMENTO_06[[#This Row],[FUNCIONARIO]]="","",COUNTA($D$8:D896))</f>
        <v/>
      </c>
      <c r="C896" s="3"/>
      <c r="D896" s="28" t="str">
        <f>IFERROR(VLOOKUP(ACOMPANHAMENTO_06[[#This Row],[MAT]],FUNCIONARIOS[],3,FALSE),"")</f>
        <v/>
      </c>
      <c r="E896" s="28" t="str">
        <f>IFERROR(VLOOKUP(ACOMPANHAMENTO_06[[#This Row],[MAT]],FUNCIONARIOS[],4,FALSE),"")</f>
        <v/>
      </c>
      <c r="F896" s="8"/>
      <c r="G896" s="7"/>
      <c r="H896" s="28" t="str">
        <f>IFERROR(VLOOKUP(ACOMPANHAMENTO_06[[#This Row],[COD.S]],TABELA_PRODUÇÃO[[COD]:[SERVIÇOS]],3,FALSE),"")</f>
        <v/>
      </c>
      <c r="I896" s="28" t="str">
        <f>IFERROR(VLOOKUP(ACOMPANHAMENTO_06[[#This Row],[COD.S]],TABELA_PRODUÇÃO[[COD]:[UND.]],4,FALSE),"")</f>
        <v/>
      </c>
      <c r="J896" s="141"/>
      <c r="K896" s="58"/>
      <c r="L896" s="9"/>
      <c r="M89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9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9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96" s="140">
        <f>ACOMPANHAMENTO_06[[#This Row],[QUANT]]</f>
        <v>0</v>
      </c>
    </row>
    <row r="897" spans="2:16" x14ac:dyDescent="0.25">
      <c r="B897" s="140" t="str">
        <f>IF(ACOMPANHAMENTO_06[[#This Row],[FUNCIONARIO]]="","",COUNTA($D$8:D897))</f>
        <v/>
      </c>
      <c r="C897" s="3"/>
      <c r="D897" s="28" t="str">
        <f>IFERROR(VLOOKUP(ACOMPANHAMENTO_06[[#This Row],[MAT]],FUNCIONARIOS[],3,FALSE),"")</f>
        <v/>
      </c>
      <c r="E897" s="28" t="str">
        <f>IFERROR(VLOOKUP(ACOMPANHAMENTO_06[[#This Row],[MAT]],FUNCIONARIOS[],4,FALSE),"")</f>
        <v/>
      </c>
      <c r="F897" s="8"/>
      <c r="G897" s="7"/>
      <c r="H897" s="28" t="str">
        <f>IFERROR(VLOOKUP(ACOMPANHAMENTO_06[[#This Row],[COD.S]],TABELA_PRODUÇÃO[[COD]:[SERVIÇOS]],3,FALSE),"")</f>
        <v/>
      </c>
      <c r="I897" s="28" t="str">
        <f>IFERROR(VLOOKUP(ACOMPANHAMENTO_06[[#This Row],[COD.S]],TABELA_PRODUÇÃO[[COD]:[UND.]],4,FALSE),"")</f>
        <v/>
      </c>
      <c r="J897" s="141"/>
      <c r="K897" s="58"/>
      <c r="L897" s="9"/>
      <c r="M89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9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9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97" s="140">
        <f>ACOMPANHAMENTO_06[[#This Row],[QUANT]]</f>
        <v>0</v>
      </c>
    </row>
    <row r="898" spans="2:16" x14ac:dyDescent="0.25">
      <c r="B898" s="140" t="str">
        <f>IF(ACOMPANHAMENTO_06[[#This Row],[FUNCIONARIO]]="","",COUNTA($D$8:D898))</f>
        <v/>
      </c>
      <c r="C898" s="3"/>
      <c r="D898" s="28" t="str">
        <f>IFERROR(VLOOKUP(ACOMPANHAMENTO_06[[#This Row],[MAT]],FUNCIONARIOS[],3,FALSE),"")</f>
        <v/>
      </c>
      <c r="E898" s="28" t="str">
        <f>IFERROR(VLOOKUP(ACOMPANHAMENTO_06[[#This Row],[MAT]],FUNCIONARIOS[],4,FALSE),"")</f>
        <v/>
      </c>
      <c r="F898" s="8"/>
      <c r="G898" s="7"/>
      <c r="H898" s="28" t="str">
        <f>IFERROR(VLOOKUP(ACOMPANHAMENTO_06[[#This Row],[COD.S]],TABELA_PRODUÇÃO[[COD]:[SERVIÇOS]],3,FALSE),"")</f>
        <v/>
      </c>
      <c r="I898" s="28" t="str">
        <f>IFERROR(VLOOKUP(ACOMPANHAMENTO_06[[#This Row],[COD.S]],TABELA_PRODUÇÃO[[COD]:[UND.]],4,FALSE),"")</f>
        <v/>
      </c>
      <c r="J898" s="141"/>
      <c r="K898" s="58"/>
      <c r="L898" s="9"/>
      <c r="M89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9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9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98" s="140">
        <f>ACOMPANHAMENTO_06[[#This Row],[QUANT]]</f>
        <v>0</v>
      </c>
    </row>
    <row r="899" spans="2:16" x14ac:dyDescent="0.25">
      <c r="B899" s="140" t="str">
        <f>IF(ACOMPANHAMENTO_06[[#This Row],[FUNCIONARIO]]="","",COUNTA($D$8:D899))</f>
        <v/>
      </c>
      <c r="C899" s="3"/>
      <c r="D899" s="28" t="str">
        <f>IFERROR(VLOOKUP(ACOMPANHAMENTO_06[[#This Row],[MAT]],FUNCIONARIOS[],3,FALSE),"")</f>
        <v/>
      </c>
      <c r="E899" s="28" t="str">
        <f>IFERROR(VLOOKUP(ACOMPANHAMENTO_06[[#This Row],[MAT]],FUNCIONARIOS[],4,FALSE),"")</f>
        <v/>
      </c>
      <c r="F899" s="8"/>
      <c r="G899" s="7"/>
      <c r="H899" s="28" t="str">
        <f>IFERROR(VLOOKUP(ACOMPANHAMENTO_06[[#This Row],[COD.S]],TABELA_PRODUÇÃO[[COD]:[SERVIÇOS]],3,FALSE),"")</f>
        <v/>
      </c>
      <c r="I899" s="28" t="str">
        <f>IFERROR(VLOOKUP(ACOMPANHAMENTO_06[[#This Row],[COD.S]],TABELA_PRODUÇÃO[[COD]:[UND.]],4,FALSE),"")</f>
        <v/>
      </c>
      <c r="J899" s="141"/>
      <c r="K899" s="58"/>
      <c r="L899" s="9"/>
      <c r="M89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89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89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899" s="140">
        <f>ACOMPANHAMENTO_06[[#This Row],[QUANT]]</f>
        <v>0</v>
      </c>
    </row>
    <row r="900" spans="2:16" x14ac:dyDescent="0.25">
      <c r="B900" s="140" t="str">
        <f>IF(ACOMPANHAMENTO_06[[#This Row],[FUNCIONARIO]]="","",COUNTA($D$8:D900))</f>
        <v/>
      </c>
      <c r="C900" s="3"/>
      <c r="D900" s="28" t="str">
        <f>IFERROR(VLOOKUP(ACOMPANHAMENTO_06[[#This Row],[MAT]],FUNCIONARIOS[],3,FALSE),"")</f>
        <v/>
      </c>
      <c r="E900" s="28" t="str">
        <f>IFERROR(VLOOKUP(ACOMPANHAMENTO_06[[#This Row],[MAT]],FUNCIONARIOS[],4,FALSE),"")</f>
        <v/>
      </c>
      <c r="F900" s="8"/>
      <c r="G900" s="7"/>
      <c r="H900" s="28" t="str">
        <f>IFERROR(VLOOKUP(ACOMPANHAMENTO_06[[#This Row],[COD.S]],TABELA_PRODUÇÃO[[COD]:[SERVIÇOS]],3,FALSE),"")</f>
        <v/>
      </c>
      <c r="I900" s="28" t="str">
        <f>IFERROR(VLOOKUP(ACOMPANHAMENTO_06[[#This Row],[COD.S]],TABELA_PRODUÇÃO[[COD]:[UND.]],4,FALSE),"")</f>
        <v/>
      </c>
      <c r="J900" s="141"/>
      <c r="K900" s="58"/>
      <c r="L900" s="9"/>
      <c r="M90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0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0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00" s="140">
        <f>ACOMPANHAMENTO_06[[#This Row],[QUANT]]</f>
        <v>0</v>
      </c>
    </row>
    <row r="901" spans="2:16" x14ac:dyDescent="0.25">
      <c r="B901" s="140" t="str">
        <f>IF(ACOMPANHAMENTO_06[[#This Row],[FUNCIONARIO]]="","",COUNTA($D$8:D901))</f>
        <v/>
      </c>
      <c r="C901" s="3"/>
      <c r="D901" s="28" t="str">
        <f>IFERROR(VLOOKUP(ACOMPANHAMENTO_06[[#This Row],[MAT]],FUNCIONARIOS[],3,FALSE),"")</f>
        <v/>
      </c>
      <c r="E901" s="28" t="str">
        <f>IFERROR(VLOOKUP(ACOMPANHAMENTO_06[[#This Row],[MAT]],FUNCIONARIOS[],4,FALSE),"")</f>
        <v/>
      </c>
      <c r="F901" s="8"/>
      <c r="G901" s="7"/>
      <c r="H901" s="28" t="str">
        <f>IFERROR(VLOOKUP(ACOMPANHAMENTO_06[[#This Row],[COD.S]],TABELA_PRODUÇÃO[[COD]:[SERVIÇOS]],3,FALSE),"")</f>
        <v/>
      </c>
      <c r="I901" s="28" t="str">
        <f>IFERROR(VLOOKUP(ACOMPANHAMENTO_06[[#This Row],[COD.S]],TABELA_PRODUÇÃO[[COD]:[UND.]],4,FALSE),"")</f>
        <v/>
      </c>
      <c r="J901" s="141"/>
      <c r="K901" s="58"/>
      <c r="L901" s="9"/>
      <c r="M90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0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0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01" s="140">
        <f>ACOMPANHAMENTO_06[[#This Row],[QUANT]]</f>
        <v>0</v>
      </c>
    </row>
    <row r="902" spans="2:16" x14ac:dyDescent="0.25">
      <c r="B902" s="140" t="str">
        <f>IF(ACOMPANHAMENTO_06[[#This Row],[FUNCIONARIO]]="","",COUNTA($D$8:D902))</f>
        <v/>
      </c>
      <c r="C902" s="3"/>
      <c r="D902" s="28" t="str">
        <f>IFERROR(VLOOKUP(ACOMPANHAMENTO_06[[#This Row],[MAT]],FUNCIONARIOS[],3,FALSE),"")</f>
        <v/>
      </c>
      <c r="E902" s="28" t="str">
        <f>IFERROR(VLOOKUP(ACOMPANHAMENTO_06[[#This Row],[MAT]],FUNCIONARIOS[],4,FALSE),"")</f>
        <v/>
      </c>
      <c r="F902" s="8"/>
      <c r="G902" s="7"/>
      <c r="H902" s="28" t="str">
        <f>IFERROR(VLOOKUP(ACOMPANHAMENTO_06[[#This Row],[COD.S]],TABELA_PRODUÇÃO[[COD]:[SERVIÇOS]],3,FALSE),"")</f>
        <v/>
      </c>
      <c r="I902" s="28" t="str">
        <f>IFERROR(VLOOKUP(ACOMPANHAMENTO_06[[#This Row],[COD.S]],TABELA_PRODUÇÃO[[COD]:[UND.]],4,FALSE),"")</f>
        <v/>
      </c>
      <c r="J902" s="141"/>
      <c r="K902" s="58"/>
      <c r="L902" s="9"/>
      <c r="M90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0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0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02" s="140">
        <f>ACOMPANHAMENTO_06[[#This Row],[QUANT]]</f>
        <v>0</v>
      </c>
    </row>
    <row r="903" spans="2:16" x14ac:dyDescent="0.25">
      <c r="B903" s="140" t="str">
        <f>IF(ACOMPANHAMENTO_06[[#This Row],[FUNCIONARIO]]="","",COUNTA($D$8:D903))</f>
        <v/>
      </c>
      <c r="C903" s="3"/>
      <c r="D903" s="28" t="str">
        <f>IFERROR(VLOOKUP(ACOMPANHAMENTO_06[[#This Row],[MAT]],FUNCIONARIOS[],3,FALSE),"")</f>
        <v/>
      </c>
      <c r="E903" s="28" t="str">
        <f>IFERROR(VLOOKUP(ACOMPANHAMENTO_06[[#This Row],[MAT]],FUNCIONARIOS[],4,FALSE),"")</f>
        <v/>
      </c>
      <c r="F903" s="8"/>
      <c r="G903" s="7"/>
      <c r="H903" s="28" t="str">
        <f>IFERROR(VLOOKUP(ACOMPANHAMENTO_06[[#This Row],[COD.S]],TABELA_PRODUÇÃO[[COD]:[SERVIÇOS]],3,FALSE),"")</f>
        <v/>
      </c>
      <c r="I903" s="28" t="str">
        <f>IFERROR(VLOOKUP(ACOMPANHAMENTO_06[[#This Row],[COD.S]],TABELA_PRODUÇÃO[[COD]:[UND.]],4,FALSE),"")</f>
        <v/>
      </c>
      <c r="J903" s="141"/>
      <c r="K903" s="58"/>
      <c r="L903" s="9"/>
      <c r="M90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0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0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03" s="140">
        <f>ACOMPANHAMENTO_06[[#This Row],[QUANT]]</f>
        <v>0</v>
      </c>
    </row>
    <row r="904" spans="2:16" x14ac:dyDescent="0.25">
      <c r="B904" s="140" t="str">
        <f>IF(ACOMPANHAMENTO_06[[#This Row],[FUNCIONARIO]]="","",COUNTA($D$8:D904))</f>
        <v/>
      </c>
      <c r="C904" s="3"/>
      <c r="D904" s="28" t="str">
        <f>IFERROR(VLOOKUP(ACOMPANHAMENTO_06[[#This Row],[MAT]],FUNCIONARIOS[],3,FALSE),"")</f>
        <v/>
      </c>
      <c r="E904" s="28" t="str">
        <f>IFERROR(VLOOKUP(ACOMPANHAMENTO_06[[#This Row],[MAT]],FUNCIONARIOS[],4,FALSE),"")</f>
        <v/>
      </c>
      <c r="F904" s="8"/>
      <c r="G904" s="7"/>
      <c r="H904" s="28" t="str">
        <f>IFERROR(VLOOKUP(ACOMPANHAMENTO_06[[#This Row],[COD.S]],TABELA_PRODUÇÃO[[COD]:[SERVIÇOS]],3,FALSE),"")</f>
        <v/>
      </c>
      <c r="I904" s="28" t="str">
        <f>IFERROR(VLOOKUP(ACOMPANHAMENTO_06[[#This Row],[COD.S]],TABELA_PRODUÇÃO[[COD]:[UND.]],4,FALSE),"")</f>
        <v/>
      </c>
      <c r="J904" s="141"/>
      <c r="K904" s="58"/>
      <c r="L904" s="9"/>
      <c r="M90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0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0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04" s="140">
        <f>ACOMPANHAMENTO_06[[#This Row],[QUANT]]</f>
        <v>0</v>
      </c>
    </row>
    <row r="905" spans="2:16" x14ac:dyDescent="0.25">
      <c r="B905" s="140" t="str">
        <f>IF(ACOMPANHAMENTO_06[[#This Row],[FUNCIONARIO]]="","",COUNTA($D$8:D905))</f>
        <v/>
      </c>
      <c r="C905" s="3"/>
      <c r="D905" s="28" t="str">
        <f>IFERROR(VLOOKUP(ACOMPANHAMENTO_06[[#This Row],[MAT]],FUNCIONARIOS[],3,FALSE),"")</f>
        <v/>
      </c>
      <c r="E905" s="28" t="str">
        <f>IFERROR(VLOOKUP(ACOMPANHAMENTO_06[[#This Row],[MAT]],FUNCIONARIOS[],4,FALSE),"")</f>
        <v/>
      </c>
      <c r="F905" s="8"/>
      <c r="G905" s="7"/>
      <c r="H905" s="28" t="str">
        <f>IFERROR(VLOOKUP(ACOMPANHAMENTO_06[[#This Row],[COD.S]],TABELA_PRODUÇÃO[[COD]:[SERVIÇOS]],3,FALSE),"")</f>
        <v/>
      </c>
      <c r="I905" s="28" t="str">
        <f>IFERROR(VLOOKUP(ACOMPANHAMENTO_06[[#This Row],[COD.S]],TABELA_PRODUÇÃO[[COD]:[UND.]],4,FALSE),"")</f>
        <v/>
      </c>
      <c r="J905" s="141"/>
      <c r="K905" s="58"/>
      <c r="L905" s="9"/>
      <c r="M90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0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0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05" s="140">
        <f>ACOMPANHAMENTO_06[[#This Row],[QUANT]]</f>
        <v>0</v>
      </c>
    </row>
    <row r="906" spans="2:16" x14ac:dyDescent="0.25">
      <c r="B906" s="140" t="str">
        <f>IF(ACOMPANHAMENTO_06[[#This Row],[FUNCIONARIO]]="","",COUNTA($D$8:D906))</f>
        <v/>
      </c>
      <c r="C906" s="3"/>
      <c r="D906" s="28" t="str">
        <f>IFERROR(VLOOKUP(ACOMPANHAMENTO_06[[#This Row],[MAT]],FUNCIONARIOS[],3,FALSE),"")</f>
        <v/>
      </c>
      <c r="E906" s="28" t="str">
        <f>IFERROR(VLOOKUP(ACOMPANHAMENTO_06[[#This Row],[MAT]],FUNCIONARIOS[],4,FALSE),"")</f>
        <v/>
      </c>
      <c r="F906" s="8"/>
      <c r="G906" s="7"/>
      <c r="H906" s="28" t="str">
        <f>IFERROR(VLOOKUP(ACOMPANHAMENTO_06[[#This Row],[COD.S]],TABELA_PRODUÇÃO[[COD]:[SERVIÇOS]],3,FALSE),"")</f>
        <v/>
      </c>
      <c r="I906" s="28" t="str">
        <f>IFERROR(VLOOKUP(ACOMPANHAMENTO_06[[#This Row],[COD.S]],TABELA_PRODUÇÃO[[COD]:[UND.]],4,FALSE),"")</f>
        <v/>
      </c>
      <c r="J906" s="141"/>
      <c r="K906" s="58"/>
      <c r="L906" s="9"/>
      <c r="M90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0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0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06" s="140">
        <f>ACOMPANHAMENTO_06[[#This Row],[QUANT]]</f>
        <v>0</v>
      </c>
    </row>
    <row r="907" spans="2:16" x14ac:dyDescent="0.25">
      <c r="B907" s="140" t="str">
        <f>IF(ACOMPANHAMENTO_06[[#This Row],[FUNCIONARIO]]="","",COUNTA($D$8:D907))</f>
        <v/>
      </c>
      <c r="C907" s="3"/>
      <c r="D907" s="28" t="str">
        <f>IFERROR(VLOOKUP(ACOMPANHAMENTO_06[[#This Row],[MAT]],FUNCIONARIOS[],3,FALSE),"")</f>
        <v/>
      </c>
      <c r="E907" s="28" t="str">
        <f>IFERROR(VLOOKUP(ACOMPANHAMENTO_06[[#This Row],[MAT]],FUNCIONARIOS[],4,FALSE),"")</f>
        <v/>
      </c>
      <c r="F907" s="8"/>
      <c r="G907" s="7"/>
      <c r="H907" s="28" t="str">
        <f>IFERROR(VLOOKUP(ACOMPANHAMENTO_06[[#This Row],[COD.S]],TABELA_PRODUÇÃO[[COD]:[SERVIÇOS]],3,FALSE),"")</f>
        <v/>
      </c>
      <c r="I907" s="28" t="str">
        <f>IFERROR(VLOOKUP(ACOMPANHAMENTO_06[[#This Row],[COD.S]],TABELA_PRODUÇÃO[[COD]:[UND.]],4,FALSE),"")</f>
        <v/>
      </c>
      <c r="J907" s="141"/>
      <c r="K907" s="58"/>
      <c r="L907" s="9"/>
      <c r="M90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0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0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07" s="140">
        <f>ACOMPANHAMENTO_06[[#This Row],[QUANT]]</f>
        <v>0</v>
      </c>
    </row>
    <row r="908" spans="2:16" x14ac:dyDescent="0.25">
      <c r="B908" s="140" t="str">
        <f>IF(ACOMPANHAMENTO_06[[#This Row],[FUNCIONARIO]]="","",COUNTA($D$8:D908))</f>
        <v/>
      </c>
      <c r="C908" s="3"/>
      <c r="D908" s="28" t="str">
        <f>IFERROR(VLOOKUP(ACOMPANHAMENTO_06[[#This Row],[MAT]],FUNCIONARIOS[],3,FALSE),"")</f>
        <v/>
      </c>
      <c r="E908" s="28" t="str">
        <f>IFERROR(VLOOKUP(ACOMPANHAMENTO_06[[#This Row],[MAT]],FUNCIONARIOS[],4,FALSE),"")</f>
        <v/>
      </c>
      <c r="F908" s="8"/>
      <c r="G908" s="7"/>
      <c r="H908" s="28" t="str">
        <f>IFERROR(VLOOKUP(ACOMPANHAMENTO_06[[#This Row],[COD.S]],TABELA_PRODUÇÃO[[COD]:[SERVIÇOS]],3,FALSE),"")</f>
        <v/>
      </c>
      <c r="I908" s="28" t="str">
        <f>IFERROR(VLOOKUP(ACOMPANHAMENTO_06[[#This Row],[COD.S]],TABELA_PRODUÇÃO[[COD]:[UND.]],4,FALSE),"")</f>
        <v/>
      </c>
      <c r="J908" s="141"/>
      <c r="K908" s="58"/>
      <c r="L908" s="9"/>
      <c r="M90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0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0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08" s="140">
        <f>ACOMPANHAMENTO_06[[#This Row],[QUANT]]</f>
        <v>0</v>
      </c>
    </row>
    <row r="909" spans="2:16" x14ac:dyDescent="0.25">
      <c r="B909" s="140" t="str">
        <f>IF(ACOMPANHAMENTO_06[[#This Row],[FUNCIONARIO]]="","",COUNTA($D$8:D909))</f>
        <v/>
      </c>
      <c r="C909" s="3"/>
      <c r="D909" s="28" t="str">
        <f>IFERROR(VLOOKUP(ACOMPANHAMENTO_06[[#This Row],[MAT]],FUNCIONARIOS[],3,FALSE),"")</f>
        <v/>
      </c>
      <c r="E909" s="28" t="str">
        <f>IFERROR(VLOOKUP(ACOMPANHAMENTO_06[[#This Row],[MAT]],FUNCIONARIOS[],4,FALSE),"")</f>
        <v/>
      </c>
      <c r="F909" s="8"/>
      <c r="G909" s="7"/>
      <c r="H909" s="28" t="str">
        <f>IFERROR(VLOOKUP(ACOMPANHAMENTO_06[[#This Row],[COD.S]],TABELA_PRODUÇÃO[[COD]:[SERVIÇOS]],3,FALSE),"")</f>
        <v/>
      </c>
      <c r="I909" s="28" t="str">
        <f>IFERROR(VLOOKUP(ACOMPANHAMENTO_06[[#This Row],[COD.S]],TABELA_PRODUÇÃO[[COD]:[UND.]],4,FALSE),"")</f>
        <v/>
      </c>
      <c r="J909" s="141"/>
      <c r="K909" s="58"/>
      <c r="L909" s="9"/>
      <c r="M90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0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0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09" s="140">
        <f>ACOMPANHAMENTO_06[[#This Row],[QUANT]]</f>
        <v>0</v>
      </c>
    </row>
    <row r="910" spans="2:16" x14ac:dyDescent="0.25">
      <c r="B910" s="140" t="str">
        <f>IF(ACOMPANHAMENTO_06[[#This Row],[FUNCIONARIO]]="","",COUNTA($D$8:D910))</f>
        <v/>
      </c>
      <c r="C910" s="3"/>
      <c r="D910" s="28" t="str">
        <f>IFERROR(VLOOKUP(ACOMPANHAMENTO_06[[#This Row],[MAT]],FUNCIONARIOS[],3,FALSE),"")</f>
        <v/>
      </c>
      <c r="E910" s="28" t="str">
        <f>IFERROR(VLOOKUP(ACOMPANHAMENTO_06[[#This Row],[MAT]],FUNCIONARIOS[],4,FALSE),"")</f>
        <v/>
      </c>
      <c r="F910" s="8"/>
      <c r="G910" s="7"/>
      <c r="H910" s="28" t="str">
        <f>IFERROR(VLOOKUP(ACOMPANHAMENTO_06[[#This Row],[COD.S]],TABELA_PRODUÇÃO[[COD]:[SERVIÇOS]],3,FALSE),"")</f>
        <v/>
      </c>
      <c r="I910" s="28" t="str">
        <f>IFERROR(VLOOKUP(ACOMPANHAMENTO_06[[#This Row],[COD.S]],TABELA_PRODUÇÃO[[COD]:[UND.]],4,FALSE),"")</f>
        <v/>
      </c>
      <c r="J910" s="141"/>
      <c r="K910" s="58"/>
      <c r="L910" s="9"/>
      <c r="M91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1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1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10" s="140">
        <f>ACOMPANHAMENTO_06[[#This Row],[QUANT]]</f>
        <v>0</v>
      </c>
    </row>
    <row r="911" spans="2:16" x14ac:dyDescent="0.25">
      <c r="B911" s="140" t="str">
        <f>IF(ACOMPANHAMENTO_06[[#This Row],[FUNCIONARIO]]="","",COUNTA($D$8:D911))</f>
        <v/>
      </c>
      <c r="C911" s="3"/>
      <c r="D911" s="28" t="str">
        <f>IFERROR(VLOOKUP(ACOMPANHAMENTO_06[[#This Row],[MAT]],FUNCIONARIOS[],3,FALSE),"")</f>
        <v/>
      </c>
      <c r="E911" s="28" t="str">
        <f>IFERROR(VLOOKUP(ACOMPANHAMENTO_06[[#This Row],[MAT]],FUNCIONARIOS[],4,FALSE),"")</f>
        <v/>
      </c>
      <c r="F911" s="8"/>
      <c r="G911" s="7"/>
      <c r="H911" s="28" t="str">
        <f>IFERROR(VLOOKUP(ACOMPANHAMENTO_06[[#This Row],[COD.S]],TABELA_PRODUÇÃO[[COD]:[SERVIÇOS]],3,FALSE),"")</f>
        <v/>
      </c>
      <c r="I911" s="28" t="str">
        <f>IFERROR(VLOOKUP(ACOMPANHAMENTO_06[[#This Row],[COD.S]],TABELA_PRODUÇÃO[[COD]:[UND.]],4,FALSE),"")</f>
        <v/>
      </c>
      <c r="J911" s="141"/>
      <c r="K911" s="58"/>
      <c r="L911" s="9"/>
      <c r="M91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1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1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11" s="140">
        <f>ACOMPANHAMENTO_06[[#This Row],[QUANT]]</f>
        <v>0</v>
      </c>
    </row>
    <row r="912" spans="2:16" x14ac:dyDescent="0.25">
      <c r="B912" s="140" t="str">
        <f>IF(ACOMPANHAMENTO_06[[#This Row],[FUNCIONARIO]]="","",COUNTA($D$8:D912))</f>
        <v/>
      </c>
      <c r="C912" s="3"/>
      <c r="D912" s="28" t="str">
        <f>IFERROR(VLOOKUP(ACOMPANHAMENTO_06[[#This Row],[MAT]],FUNCIONARIOS[],3,FALSE),"")</f>
        <v/>
      </c>
      <c r="E912" s="28" t="str">
        <f>IFERROR(VLOOKUP(ACOMPANHAMENTO_06[[#This Row],[MAT]],FUNCIONARIOS[],4,FALSE),"")</f>
        <v/>
      </c>
      <c r="F912" s="8"/>
      <c r="G912" s="7"/>
      <c r="H912" s="28" t="str">
        <f>IFERROR(VLOOKUP(ACOMPANHAMENTO_06[[#This Row],[COD.S]],TABELA_PRODUÇÃO[[COD]:[SERVIÇOS]],3,FALSE),"")</f>
        <v/>
      </c>
      <c r="I912" s="28" t="str">
        <f>IFERROR(VLOOKUP(ACOMPANHAMENTO_06[[#This Row],[COD.S]],TABELA_PRODUÇÃO[[COD]:[UND.]],4,FALSE),"")</f>
        <v/>
      </c>
      <c r="J912" s="141"/>
      <c r="K912" s="58"/>
      <c r="L912" s="9"/>
      <c r="M91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1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1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12" s="140">
        <f>ACOMPANHAMENTO_06[[#This Row],[QUANT]]</f>
        <v>0</v>
      </c>
    </row>
    <row r="913" spans="2:16" x14ac:dyDescent="0.25">
      <c r="B913" s="140" t="str">
        <f>IF(ACOMPANHAMENTO_06[[#This Row],[FUNCIONARIO]]="","",COUNTA($D$8:D913))</f>
        <v/>
      </c>
      <c r="C913" s="3"/>
      <c r="D913" s="28" t="str">
        <f>IFERROR(VLOOKUP(ACOMPANHAMENTO_06[[#This Row],[MAT]],FUNCIONARIOS[],3,FALSE),"")</f>
        <v/>
      </c>
      <c r="E913" s="28" t="str">
        <f>IFERROR(VLOOKUP(ACOMPANHAMENTO_06[[#This Row],[MAT]],FUNCIONARIOS[],4,FALSE),"")</f>
        <v/>
      </c>
      <c r="F913" s="8"/>
      <c r="G913" s="7"/>
      <c r="H913" s="28" t="str">
        <f>IFERROR(VLOOKUP(ACOMPANHAMENTO_06[[#This Row],[COD.S]],TABELA_PRODUÇÃO[[COD]:[SERVIÇOS]],3,FALSE),"")</f>
        <v/>
      </c>
      <c r="I913" s="28" t="str">
        <f>IFERROR(VLOOKUP(ACOMPANHAMENTO_06[[#This Row],[COD.S]],TABELA_PRODUÇÃO[[COD]:[UND.]],4,FALSE),"")</f>
        <v/>
      </c>
      <c r="J913" s="141"/>
      <c r="K913" s="58"/>
      <c r="L913" s="9"/>
      <c r="M91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1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1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13" s="140">
        <f>ACOMPANHAMENTO_06[[#This Row],[QUANT]]</f>
        <v>0</v>
      </c>
    </row>
    <row r="914" spans="2:16" x14ac:dyDescent="0.25">
      <c r="B914" s="140" t="str">
        <f>IF(ACOMPANHAMENTO_06[[#This Row],[FUNCIONARIO]]="","",COUNTA($D$8:D914))</f>
        <v/>
      </c>
      <c r="C914" s="3"/>
      <c r="D914" s="28" t="str">
        <f>IFERROR(VLOOKUP(ACOMPANHAMENTO_06[[#This Row],[MAT]],FUNCIONARIOS[],3,FALSE),"")</f>
        <v/>
      </c>
      <c r="E914" s="28" t="str">
        <f>IFERROR(VLOOKUP(ACOMPANHAMENTO_06[[#This Row],[MAT]],FUNCIONARIOS[],4,FALSE),"")</f>
        <v/>
      </c>
      <c r="F914" s="8"/>
      <c r="G914" s="7"/>
      <c r="H914" s="28" t="str">
        <f>IFERROR(VLOOKUP(ACOMPANHAMENTO_06[[#This Row],[COD.S]],TABELA_PRODUÇÃO[[COD]:[SERVIÇOS]],3,FALSE),"")</f>
        <v/>
      </c>
      <c r="I914" s="28" t="str">
        <f>IFERROR(VLOOKUP(ACOMPANHAMENTO_06[[#This Row],[COD.S]],TABELA_PRODUÇÃO[[COD]:[UND.]],4,FALSE),"")</f>
        <v/>
      </c>
      <c r="J914" s="141"/>
      <c r="K914" s="58"/>
      <c r="L914" s="9"/>
      <c r="M91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1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1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14" s="140">
        <f>ACOMPANHAMENTO_06[[#This Row],[QUANT]]</f>
        <v>0</v>
      </c>
    </row>
    <row r="915" spans="2:16" x14ac:dyDescent="0.25">
      <c r="B915" s="140" t="str">
        <f>IF(ACOMPANHAMENTO_06[[#This Row],[FUNCIONARIO]]="","",COUNTA($D$8:D915))</f>
        <v/>
      </c>
      <c r="C915" s="3"/>
      <c r="D915" s="28" t="str">
        <f>IFERROR(VLOOKUP(ACOMPANHAMENTO_06[[#This Row],[MAT]],FUNCIONARIOS[],3,FALSE),"")</f>
        <v/>
      </c>
      <c r="E915" s="28" t="str">
        <f>IFERROR(VLOOKUP(ACOMPANHAMENTO_06[[#This Row],[MAT]],FUNCIONARIOS[],4,FALSE),"")</f>
        <v/>
      </c>
      <c r="F915" s="8"/>
      <c r="G915" s="7"/>
      <c r="H915" s="28" t="str">
        <f>IFERROR(VLOOKUP(ACOMPANHAMENTO_06[[#This Row],[COD.S]],TABELA_PRODUÇÃO[[COD]:[SERVIÇOS]],3,FALSE),"")</f>
        <v/>
      </c>
      <c r="I915" s="28" t="str">
        <f>IFERROR(VLOOKUP(ACOMPANHAMENTO_06[[#This Row],[COD.S]],TABELA_PRODUÇÃO[[COD]:[UND.]],4,FALSE),"")</f>
        <v/>
      </c>
      <c r="J915" s="141"/>
      <c r="K915" s="58"/>
      <c r="L915" s="9"/>
      <c r="M91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1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1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15" s="140">
        <f>ACOMPANHAMENTO_06[[#This Row],[QUANT]]</f>
        <v>0</v>
      </c>
    </row>
    <row r="916" spans="2:16" x14ac:dyDescent="0.25">
      <c r="B916" s="140" t="str">
        <f>IF(ACOMPANHAMENTO_06[[#This Row],[FUNCIONARIO]]="","",COUNTA($D$8:D916))</f>
        <v/>
      </c>
      <c r="C916" s="3"/>
      <c r="D916" s="28" t="str">
        <f>IFERROR(VLOOKUP(ACOMPANHAMENTO_06[[#This Row],[MAT]],FUNCIONARIOS[],3,FALSE),"")</f>
        <v/>
      </c>
      <c r="E916" s="28" t="str">
        <f>IFERROR(VLOOKUP(ACOMPANHAMENTO_06[[#This Row],[MAT]],FUNCIONARIOS[],4,FALSE),"")</f>
        <v/>
      </c>
      <c r="F916" s="8"/>
      <c r="G916" s="7"/>
      <c r="H916" s="28" t="str">
        <f>IFERROR(VLOOKUP(ACOMPANHAMENTO_06[[#This Row],[COD.S]],TABELA_PRODUÇÃO[[COD]:[SERVIÇOS]],3,FALSE),"")</f>
        <v/>
      </c>
      <c r="I916" s="28" t="str">
        <f>IFERROR(VLOOKUP(ACOMPANHAMENTO_06[[#This Row],[COD.S]],TABELA_PRODUÇÃO[[COD]:[UND.]],4,FALSE),"")</f>
        <v/>
      </c>
      <c r="J916" s="141"/>
      <c r="K916" s="58"/>
      <c r="L916" s="9"/>
      <c r="M91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1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1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16" s="140">
        <f>ACOMPANHAMENTO_06[[#This Row],[QUANT]]</f>
        <v>0</v>
      </c>
    </row>
    <row r="917" spans="2:16" x14ac:dyDescent="0.25">
      <c r="B917" s="140" t="str">
        <f>IF(ACOMPANHAMENTO_06[[#This Row],[FUNCIONARIO]]="","",COUNTA($D$8:D917))</f>
        <v/>
      </c>
      <c r="C917" s="3"/>
      <c r="D917" s="28" t="str">
        <f>IFERROR(VLOOKUP(ACOMPANHAMENTO_06[[#This Row],[MAT]],FUNCIONARIOS[],3,FALSE),"")</f>
        <v/>
      </c>
      <c r="E917" s="28" t="str">
        <f>IFERROR(VLOOKUP(ACOMPANHAMENTO_06[[#This Row],[MAT]],FUNCIONARIOS[],4,FALSE),"")</f>
        <v/>
      </c>
      <c r="F917" s="8"/>
      <c r="G917" s="7"/>
      <c r="H917" s="28" t="str">
        <f>IFERROR(VLOOKUP(ACOMPANHAMENTO_06[[#This Row],[COD.S]],TABELA_PRODUÇÃO[[COD]:[SERVIÇOS]],3,FALSE),"")</f>
        <v/>
      </c>
      <c r="I917" s="28" t="str">
        <f>IFERROR(VLOOKUP(ACOMPANHAMENTO_06[[#This Row],[COD.S]],TABELA_PRODUÇÃO[[COD]:[UND.]],4,FALSE),"")</f>
        <v/>
      </c>
      <c r="J917" s="141"/>
      <c r="K917" s="58"/>
      <c r="L917" s="9"/>
      <c r="M91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1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1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17" s="140">
        <f>ACOMPANHAMENTO_06[[#This Row],[QUANT]]</f>
        <v>0</v>
      </c>
    </row>
    <row r="918" spans="2:16" x14ac:dyDescent="0.25">
      <c r="B918" s="140" t="str">
        <f>IF(ACOMPANHAMENTO_06[[#This Row],[FUNCIONARIO]]="","",COUNTA($D$8:D918))</f>
        <v/>
      </c>
      <c r="C918" s="3"/>
      <c r="D918" s="28" t="str">
        <f>IFERROR(VLOOKUP(ACOMPANHAMENTO_06[[#This Row],[MAT]],FUNCIONARIOS[],3,FALSE),"")</f>
        <v/>
      </c>
      <c r="E918" s="28" t="str">
        <f>IFERROR(VLOOKUP(ACOMPANHAMENTO_06[[#This Row],[MAT]],FUNCIONARIOS[],4,FALSE),"")</f>
        <v/>
      </c>
      <c r="F918" s="8"/>
      <c r="G918" s="7"/>
      <c r="H918" s="28" t="str">
        <f>IFERROR(VLOOKUP(ACOMPANHAMENTO_06[[#This Row],[COD.S]],TABELA_PRODUÇÃO[[COD]:[SERVIÇOS]],3,FALSE),"")</f>
        <v/>
      </c>
      <c r="I918" s="28" t="str">
        <f>IFERROR(VLOOKUP(ACOMPANHAMENTO_06[[#This Row],[COD.S]],TABELA_PRODUÇÃO[[COD]:[UND.]],4,FALSE),"")</f>
        <v/>
      </c>
      <c r="J918" s="141"/>
      <c r="K918" s="58"/>
      <c r="L918" s="9"/>
      <c r="M91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1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1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18" s="140">
        <f>ACOMPANHAMENTO_06[[#This Row],[QUANT]]</f>
        <v>0</v>
      </c>
    </row>
    <row r="919" spans="2:16" x14ac:dyDescent="0.25">
      <c r="B919" s="140" t="str">
        <f>IF(ACOMPANHAMENTO_06[[#This Row],[FUNCIONARIO]]="","",COUNTA($D$8:D919))</f>
        <v/>
      </c>
      <c r="C919" s="3"/>
      <c r="D919" s="28" t="str">
        <f>IFERROR(VLOOKUP(ACOMPANHAMENTO_06[[#This Row],[MAT]],FUNCIONARIOS[],3,FALSE),"")</f>
        <v/>
      </c>
      <c r="E919" s="28" t="str">
        <f>IFERROR(VLOOKUP(ACOMPANHAMENTO_06[[#This Row],[MAT]],FUNCIONARIOS[],4,FALSE),"")</f>
        <v/>
      </c>
      <c r="F919" s="8"/>
      <c r="G919" s="7"/>
      <c r="H919" s="28" t="str">
        <f>IFERROR(VLOOKUP(ACOMPANHAMENTO_06[[#This Row],[COD.S]],TABELA_PRODUÇÃO[[COD]:[SERVIÇOS]],3,FALSE),"")</f>
        <v/>
      </c>
      <c r="I919" s="28" t="str">
        <f>IFERROR(VLOOKUP(ACOMPANHAMENTO_06[[#This Row],[COD.S]],TABELA_PRODUÇÃO[[COD]:[UND.]],4,FALSE),"")</f>
        <v/>
      </c>
      <c r="J919" s="141"/>
      <c r="K919" s="58"/>
      <c r="L919" s="9"/>
      <c r="M91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1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1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19" s="140">
        <f>ACOMPANHAMENTO_06[[#This Row],[QUANT]]</f>
        <v>0</v>
      </c>
    </row>
    <row r="920" spans="2:16" x14ac:dyDescent="0.25">
      <c r="B920" s="140" t="str">
        <f>IF(ACOMPANHAMENTO_06[[#This Row],[FUNCIONARIO]]="","",COUNTA($D$8:D920))</f>
        <v/>
      </c>
      <c r="C920" s="3"/>
      <c r="D920" s="28" t="str">
        <f>IFERROR(VLOOKUP(ACOMPANHAMENTO_06[[#This Row],[MAT]],FUNCIONARIOS[],3,FALSE),"")</f>
        <v/>
      </c>
      <c r="E920" s="28" t="str">
        <f>IFERROR(VLOOKUP(ACOMPANHAMENTO_06[[#This Row],[MAT]],FUNCIONARIOS[],4,FALSE),"")</f>
        <v/>
      </c>
      <c r="F920" s="8"/>
      <c r="G920" s="7"/>
      <c r="H920" s="28" t="str">
        <f>IFERROR(VLOOKUP(ACOMPANHAMENTO_06[[#This Row],[COD.S]],TABELA_PRODUÇÃO[[COD]:[SERVIÇOS]],3,FALSE),"")</f>
        <v/>
      </c>
      <c r="I920" s="28" t="str">
        <f>IFERROR(VLOOKUP(ACOMPANHAMENTO_06[[#This Row],[COD.S]],TABELA_PRODUÇÃO[[COD]:[UND.]],4,FALSE),"")</f>
        <v/>
      </c>
      <c r="J920" s="141"/>
      <c r="K920" s="58"/>
      <c r="L920" s="9"/>
      <c r="M92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2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2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20" s="140">
        <f>ACOMPANHAMENTO_06[[#This Row],[QUANT]]</f>
        <v>0</v>
      </c>
    </row>
    <row r="921" spans="2:16" x14ac:dyDescent="0.25">
      <c r="B921" s="140" t="str">
        <f>IF(ACOMPANHAMENTO_06[[#This Row],[FUNCIONARIO]]="","",COUNTA($D$8:D921))</f>
        <v/>
      </c>
      <c r="C921" s="3"/>
      <c r="D921" s="28" t="str">
        <f>IFERROR(VLOOKUP(ACOMPANHAMENTO_06[[#This Row],[MAT]],FUNCIONARIOS[],3,FALSE),"")</f>
        <v/>
      </c>
      <c r="E921" s="28" t="str">
        <f>IFERROR(VLOOKUP(ACOMPANHAMENTO_06[[#This Row],[MAT]],FUNCIONARIOS[],4,FALSE),"")</f>
        <v/>
      </c>
      <c r="F921" s="8"/>
      <c r="G921" s="7"/>
      <c r="H921" s="28" t="str">
        <f>IFERROR(VLOOKUP(ACOMPANHAMENTO_06[[#This Row],[COD.S]],TABELA_PRODUÇÃO[[COD]:[SERVIÇOS]],3,FALSE),"")</f>
        <v/>
      </c>
      <c r="I921" s="28" t="str">
        <f>IFERROR(VLOOKUP(ACOMPANHAMENTO_06[[#This Row],[COD.S]],TABELA_PRODUÇÃO[[COD]:[UND.]],4,FALSE),"")</f>
        <v/>
      </c>
      <c r="J921" s="141"/>
      <c r="K921" s="58"/>
      <c r="L921" s="9"/>
      <c r="M92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2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2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21" s="140">
        <f>ACOMPANHAMENTO_06[[#This Row],[QUANT]]</f>
        <v>0</v>
      </c>
    </row>
    <row r="922" spans="2:16" x14ac:dyDescent="0.25">
      <c r="B922" s="140" t="str">
        <f>IF(ACOMPANHAMENTO_06[[#This Row],[FUNCIONARIO]]="","",COUNTA($D$8:D922))</f>
        <v/>
      </c>
      <c r="C922" s="3"/>
      <c r="D922" s="28" t="str">
        <f>IFERROR(VLOOKUP(ACOMPANHAMENTO_06[[#This Row],[MAT]],FUNCIONARIOS[],3,FALSE),"")</f>
        <v/>
      </c>
      <c r="E922" s="28" t="str">
        <f>IFERROR(VLOOKUP(ACOMPANHAMENTO_06[[#This Row],[MAT]],FUNCIONARIOS[],4,FALSE),"")</f>
        <v/>
      </c>
      <c r="F922" s="8"/>
      <c r="G922" s="7"/>
      <c r="H922" s="28" t="str">
        <f>IFERROR(VLOOKUP(ACOMPANHAMENTO_06[[#This Row],[COD.S]],TABELA_PRODUÇÃO[[COD]:[SERVIÇOS]],3,FALSE),"")</f>
        <v/>
      </c>
      <c r="I922" s="28" t="str">
        <f>IFERROR(VLOOKUP(ACOMPANHAMENTO_06[[#This Row],[COD.S]],TABELA_PRODUÇÃO[[COD]:[UND.]],4,FALSE),"")</f>
        <v/>
      </c>
      <c r="J922" s="141"/>
      <c r="K922" s="58"/>
      <c r="L922" s="9"/>
      <c r="M92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2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2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22" s="140">
        <f>ACOMPANHAMENTO_06[[#This Row],[QUANT]]</f>
        <v>0</v>
      </c>
    </row>
    <row r="923" spans="2:16" x14ac:dyDescent="0.25">
      <c r="B923" s="140" t="str">
        <f>IF(ACOMPANHAMENTO_06[[#This Row],[FUNCIONARIO]]="","",COUNTA($D$8:D923))</f>
        <v/>
      </c>
      <c r="C923" s="3"/>
      <c r="D923" s="28" t="str">
        <f>IFERROR(VLOOKUP(ACOMPANHAMENTO_06[[#This Row],[MAT]],FUNCIONARIOS[],3,FALSE),"")</f>
        <v/>
      </c>
      <c r="E923" s="28" t="str">
        <f>IFERROR(VLOOKUP(ACOMPANHAMENTO_06[[#This Row],[MAT]],FUNCIONARIOS[],4,FALSE),"")</f>
        <v/>
      </c>
      <c r="F923" s="8"/>
      <c r="G923" s="7"/>
      <c r="H923" s="28" t="str">
        <f>IFERROR(VLOOKUP(ACOMPANHAMENTO_06[[#This Row],[COD.S]],TABELA_PRODUÇÃO[[COD]:[SERVIÇOS]],3,FALSE),"")</f>
        <v/>
      </c>
      <c r="I923" s="28" t="str">
        <f>IFERROR(VLOOKUP(ACOMPANHAMENTO_06[[#This Row],[COD.S]],TABELA_PRODUÇÃO[[COD]:[UND.]],4,FALSE),"")</f>
        <v/>
      </c>
      <c r="J923" s="141"/>
      <c r="K923" s="58"/>
      <c r="L923" s="9"/>
      <c r="M92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2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2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23" s="140">
        <f>ACOMPANHAMENTO_06[[#This Row],[QUANT]]</f>
        <v>0</v>
      </c>
    </row>
    <row r="924" spans="2:16" x14ac:dyDescent="0.25">
      <c r="B924" s="140" t="str">
        <f>IF(ACOMPANHAMENTO_06[[#This Row],[FUNCIONARIO]]="","",COUNTA($D$8:D924))</f>
        <v/>
      </c>
      <c r="C924" s="3"/>
      <c r="D924" s="28" t="str">
        <f>IFERROR(VLOOKUP(ACOMPANHAMENTO_06[[#This Row],[MAT]],FUNCIONARIOS[],3,FALSE),"")</f>
        <v/>
      </c>
      <c r="E924" s="28" t="str">
        <f>IFERROR(VLOOKUP(ACOMPANHAMENTO_06[[#This Row],[MAT]],FUNCIONARIOS[],4,FALSE),"")</f>
        <v/>
      </c>
      <c r="F924" s="8"/>
      <c r="G924" s="7"/>
      <c r="H924" s="28" t="str">
        <f>IFERROR(VLOOKUP(ACOMPANHAMENTO_06[[#This Row],[COD.S]],TABELA_PRODUÇÃO[[COD]:[SERVIÇOS]],3,FALSE),"")</f>
        <v/>
      </c>
      <c r="I924" s="28" t="str">
        <f>IFERROR(VLOOKUP(ACOMPANHAMENTO_06[[#This Row],[COD.S]],TABELA_PRODUÇÃO[[COD]:[UND.]],4,FALSE),"")</f>
        <v/>
      </c>
      <c r="J924" s="141"/>
      <c r="K924" s="58"/>
      <c r="L924" s="9"/>
      <c r="M92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2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2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24" s="140">
        <f>ACOMPANHAMENTO_06[[#This Row],[QUANT]]</f>
        <v>0</v>
      </c>
    </row>
    <row r="925" spans="2:16" x14ac:dyDescent="0.25">
      <c r="B925" s="140" t="str">
        <f>IF(ACOMPANHAMENTO_06[[#This Row],[FUNCIONARIO]]="","",COUNTA($D$8:D925))</f>
        <v/>
      </c>
      <c r="C925" s="3"/>
      <c r="D925" s="28" t="str">
        <f>IFERROR(VLOOKUP(ACOMPANHAMENTO_06[[#This Row],[MAT]],FUNCIONARIOS[],3,FALSE),"")</f>
        <v/>
      </c>
      <c r="E925" s="28" t="str">
        <f>IFERROR(VLOOKUP(ACOMPANHAMENTO_06[[#This Row],[MAT]],FUNCIONARIOS[],4,FALSE),"")</f>
        <v/>
      </c>
      <c r="F925" s="8"/>
      <c r="G925" s="7"/>
      <c r="H925" s="28" t="str">
        <f>IFERROR(VLOOKUP(ACOMPANHAMENTO_06[[#This Row],[COD.S]],TABELA_PRODUÇÃO[[COD]:[SERVIÇOS]],3,FALSE),"")</f>
        <v/>
      </c>
      <c r="I925" s="28" t="str">
        <f>IFERROR(VLOOKUP(ACOMPANHAMENTO_06[[#This Row],[COD.S]],TABELA_PRODUÇÃO[[COD]:[UND.]],4,FALSE),"")</f>
        <v/>
      </c>
      <c r="J925" s="141"/>
      <c r="K925" s="58"/>
      <c r="L925" s="9"/>
      <c r="M92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2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2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25" s="140">
        <f>ACOMPANHAMENTO_06[[#This Row],[QUANT]]</f>
        <v>0</v>
      </c>
    </row>
    <row r="926" spans="2:16" x14ac:dyDescent="0.25">
      <c r="B926" s="140" t="str">
        <f>IF(ACOMPANHAMENTO_06[[#This Row],[FUNCIONARIO]]="","",COUNTA($D$8:D926))</f>
        <v/>
      </c>
      <c r="C926" s="3"/>
      <c r="D926" s="28" t="str">
        <f>IFERROR(VLOOKUP(ACOMPANHAMENTO_06[[#This Row],[MAT]],FUNCIONARIOS[],3,FALSE),"")</f>
        <v/>
      </c>
      <c r="E926" s="28" t="str">
        <f>IFERROR(VLOOKUP(ACOMPANHAMENTO_06[[#This Row],[MAT]],FUNCIONARIOS[],4,FALSE),"")</f>
        <v/>
      </c>
      <c r="F926" s="8"/>
      <c r="G926" s="7"/>
      <c r="H926" s="28" t="str">
        <f>IFERROR(VLOOKUP(ACOMPANHAMENTO_06[[#This Row],[COD.S]],TABELA_PRODUÇÃO[[COD]:[SERVIÇOS]],3,FALSE),"")</f>
        <v/>
      </c>
      <c r="I926" s="28" t="str">
        <f>IFERROR(VLOOKUP(ACOMPANHAMENTO_06[[#This Row],[COD.S]],TABELA_PRODUÇÃO[[COD]:[UND.]],4,FALSE),"")</f>
        <v/>
      </c>
      <c r="J926" s="141"/>
      <c r="K926" s="58"/>
      <c r="L926" s="9"/>
      <c r="M92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2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2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26" s="140">
        <f>ACOMPANHAMENTO_06[[#This Row],[QUANT]]</f>
        <v>0</v>
      </c>
    </row>
    <row r="927" spans="2:16" x14ac:dyDescent="0.25">
      <c r="B927" s="140" t="str">
        <f>IF(ACOMPANHAMENTO_06[[#This Row],[FUNCIONARIO]]="","",COUNTA($D$8:D927))</f>
        <v/>
      </c>
      <c r="C927" s="3"/>
      <c r="D927" s="28" t="str">
        <f>IFERROR(VLOOKUP(ACOMPANHAMENTO_06[[#This Row],[MAT]],FUNCIONARIOS[],3,FALSE),"")</f>
        <v/>
      </c>
      <c r="E927" s="28" t="str">
        <f>IFERROR(VLOOKUP(ACOMPANHAMENTO_06[[#This Row],[MAT]],FUNCIONARIOS[],4,FALSE),"")</f>
        <v/>
      </c>
      <c r="F927" s="8"/>
      <c r="G927" s="7"/>
      <c r="H927" s="28" t="str">
        <f>IFERROR(VLOOKUP(ACOMPANHAMENTO_06[[#This Row],[COD.S]],TABELA_PRODUÇÃO[[COD]:[SERVIÇOS]],3,FALSE),"")</f>
        <v/>
      </c>
      <c r="I927" s="28" t="str">
        <f>IFERROR(VLOOKUP(ACOMPANHAMENTO_06[[#This Row],[COD.S]],TABELA_PRODUÇÃO[[COD]:[UND.]],4,FALSE),"")</f>
        <v/>
      </c>
      <c r="J927" s="141"/>
      <c r="K927" s="58"/>
      <c r="L927" s="9"/>
      <c r="M92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2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2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27" s="140">
        <f>ACOMPANHAMENTO_06[[#This Row],[QUANT]]</f>
        <v>0</v>
      </c>
    </row>
    <row r="928" spans="2:16" x14ac:dyDescent="0.25">
      <c r="B928" s="140" t="str">
        <f>IF(ACOMPANHAMENTO_06[[#This Row],[FUNCIONARIO]]="","",COUNTA($D$8:D928))</f>
        <v/>
      </c>
      <c r="C928" s="3"/>
      <c r="D928" s="28" t="str">
        <f>IFERROR(VLOOKUP(ACOMPANHAMENTO_06[[#This Row],[MAT]],FUNCIONARIOS[],3,FALSE),"")</f>
        <v/>
      </c>
      <c r="E928" s="28" t="str">
        <f>IFERROR(VLOOKUP(ACOMPANHAMENTO_06[[#This Row],[MAT]],FUNCIONARIOS[],4,FALSE),"")</f>
        <v/>
      </c>
      <c r="F928" s="8"/>
      <c r="G928" s="7"/>
      <c r="H928" s="28" t="str">
        <f>IFERROR(VLOOKUP(ACOMPANHAMENTO_06[[#This Row],[COD.S]],TABELA_PRODUÇÃO[[COD]:[SERVIÇOS]],3,FALSE),"")</f>
        <v/>
      </c>
      <c r="I928" s="28" t="str">
        <f>IFERROR(VLOOKUP(ACOMPANHAMENTO_06[[#This Row],[COD.S]],TABELA_PRODUÇÃO[[COD]:[UND.]],4,FALSE),"")</f>
        <v/>
      </c>
      <c r="J928" s="141"/>
      <c r="K928" s="58"/>
      <c r="L928" s="9"/>
      <c r="M92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2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2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28" s="140">
        <f>ACOMPANHAMENTO_06[[#This Row],[QUANT]]</f>
        <v>0</v>
      </c>
    </row>
    <row r="929" spans="2:16" x14ac:dyDescent="0.25">
      <c r="B929" s="140" t="str">
        <f>IF(ACOMPANHAMENTO_06[[#This Row],[FUNCIONARIO]]="","",COUNTA($D$8:D929))</f>
        <v/>
      </c>
      <c r="C929" s="3"/>
      <c r="D929" s="28" t="str">
        <f>IFERROR(VLOOKUP(ACOMPANHAMENTO_06[[#This Row],[MAT]],FUNCIONARIOS[],3,FALSE),"")</f>
        <v/>
      </c>
      <c r="E929" s="28" t="str">
        <f>IFERROR(VLOOKUP(ACOMPANHAMENTO_06[[#This Row],[MAT]],FUNCIONARIOS[],4,FALSE),"")</f>
        <v/>
      </c>
      <c r="F929" s="8"/>
      <c r="G929" s="7"/>
      <c r="H929" s="28" t="str">
        <f>IFERROR(VLOOKUP(ACOMPANHAMENTO_06[[#This Row],[COD.S]],TABELA_PRODUÇÃO[[COD]:[SERVIÇOS]],3,FALSE),"")</f>
        <v/>
      </c>
      <c r="I929" s="28" t="str">
        <f>IFERROR(VLOOKUP(ACOMPANHAMENTO_06[[#This Row],[COD.S]],TABELA_PRODUÇÃO[[COD]:[UND.]],4,FALSE),"")</f>
        <v/>
      </c>
      <c r="J929" s="141"/>
      <c r="K929" s="58"/>
      <c r="L929" s="9"/>
      <c r="M92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2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2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29" s="140">
        <f>ACOMPANHAMENTO_06[[#This Row],[QUANT]]</f>
        <v>0</v>
      </c>
    </row>
    <row r="930" spans="2:16" x14ac:dyDescent="0.25">
      <c r="B930" s="140" t="str">
        <f>IF(ACOMPANHAMENTO_06[[#This Row],[FUNCIONARIO]]="","",COUNTA($D$8:D930))</f>
        <v/>
      </c>
      <c r="C930" s="3"/>
      <c r="D930" s="28" t="str">
        <f>IFERROR(VLOOKUP(ACOMPANHAMENTO_06[[#This Row],[MAT]],FUNCIONARIOS[],3,FALSE),"")</f>
        <v/>
      </c>
      <c r="E930" s="28" t="str">
        <f>IFERROR(VLOOKUP(ACOMPANHAMENTO_06[[#This Row],[MAT]],FUNCIONARIOS[],4,FALSE),"")</f>
        <v/>
      </c>
      <c r="F930" s="8"/>
      <c r="G930" s="7"/>
      <c r="H930" s="28" t="str">
        <f>IFERROR(VLOOKUP(ACOMPANHAMENTO_06[[#This Row],[COD.S]],TABELA_PRODUÇÃO[[COD]:[SERVIÇOS]],3,FALSE),"")</f>
        <v/>
      </c>
      <c r="I930" s="28" t="str">
        <f>IFERROR(VLOOKUP(ACOMPANHAMENTO_06[[#This Row],[COD.S]],TABELA_PRODUÇÃO[[COD]:[UND.]],4,FALSE),"")</f>
        <v/>
      </c>
      <c r="J930" s="141"/>
      <c r="K930" s="58"/>
      <c r="L930" s="9"/>
      <c r="M93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3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3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30" s="140">
        <f>ACOMPANHAMENTO_06[[#This Row],[QUANT]]</f>
        <v>0</v>
      </c>
    </row>
    <row r="931" spans="2:16" x14ac:dyDescent="0.25">
      <c r="B931" s="140" t="str">
        <f>IF(ACOMPANHAMENTO_06[[#This Row],[FUNCIONARIO]]="","",COUNTA($D$8:D931))</f>
        <v/>
      </c>
      <c r="C931" s="3"/>
      <c r="D931" s="28" t="str">
        <f>IFERROR(VLOOKUP(ACOMPANHAMENTO_06[[#This Row],[MAT]],FUNCIONARIOS[],3,FALSE),"")</f>
        <v/>
      </c>
      <c r="E931" s="28" t="str">
        <f>IFERROR(VLOOKUP(ACOMPANHAMENTO_06[[#This Row],[MAT]],FUNCIONARIOS[],4,FALSE),"")</f>
        <v/>
      </c>
      <c r="F931" s="8"/>
      <c r="G931" s="7"/>
      <c r="H931" s="28" t="str">
        <f>IFERROR(VLOOKUP(ACOMPANHAMENTO_06[[#This Row],[COD.S]],TABELA_PRODUÇÃO[[COD]:[SERVIÇOS]],3,FALSE),"")</f>
        <v/>
      </c>
      <c r="I931" s="28" t="str">
        <f>IFERROR(VLOOKUP(ACOMPANHAMENTO_06[[#This Row],[COD.S]],TABELA_PRODUÇÃO[[COD]:[UND.]],4,FALSE),"")</f>
        <v/>
      </c>
      <c r="J931" s="141"/>
      <c r="K931" s="58"/>
      <c r="L931" s="9"/>
      <c r="M93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3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3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31" s="140">
        <f>ACOMPANHAMENTO_06[[#This Row],[QUANT]]</f>
        <v>0</v>
      </c>
    </row>
    <row r="932" spans="2:16" x14ac:dyDescent="0.25">
      <c r="B932" s="140" t="str">
        <f>IF(ACOMPANHAMENTO_06[[#This Row],[FUNCIONARIO]]="","",COUNTA($D$8:D932))</f>
        <v/>
      </c>
      <c r="C932" s="3"/>
      <c r="D932" s="28" t="str">
        <f>IFERROR(VLOOKUP(ACOMPANHAMENTO_06[[#This Row],[MAT]],FUNCIONARIOS[],3,FALSE),"")</f>
        <v/>
      </c>
      <c r="E932" s="28" t="str">
        <f>IFERROR(VLOOKUP(ACOMPANHAMENTO_06[[#This Row],[MAT]],FUNCIONARIOS[],4,FALSE),"")</f>
        <v/>
      </c>
      <c r="F932" s="8"/>
      <c r="G932" s="7"/>
      <c r="H932" s="28" t="str">
        <f>IFERROR(VLOOKUP(ACOMPANHAMENTO_06[[#This Row],[COD.S]],TABELA_PRODUÇÃO[[COD]:[SERVIÇOS]],3,FALSE),"")</f>
        <v/>
      </c>
      <c r="I932" s="28" t="str">
        <f>IFERROR(VLOOKUP(ACOMPANHAMENTO_06[[#This Row],[COD.S]],TABELA_PRODUÇÃO[[COD]:[UND.]],4,FALSE),"")</f>
        <v/>
      </c>
      <c r="J932" s="141"/>
      <c r="K932" s="58"/>
      <c r="L932" s="9"/>
      <c r="M93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3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3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32" s="140">
        <f>ACOMPANHAMENTO_06[[#This Row],[QUANT]]</f>
        <v>0</v>
      </c>
    </row>
    <row r="933" spans="2:16" x14ac:dyDescent="0.25">
      <c r="B933" s="140" t="str">
        <f>IF(ACOMPANHAMENTO_06[[#This Row],[FUNCIONARIO]]="","",COUNTA($D$8:D933))</f>
        <v/>
      </c>
      <c r="C933" s="3"/>
      <c r="D933" s="28" t="str">
        <f>IFERROR(VLOOKUP(ACOMPANHAMENTO_06[[#This Row],[MAT]],FUNCIONARIOS[],3,FALSE),"")</f>
        <v/>
      </c>
      <c r="E933" s="28" t="str">
        <f>IFERROR(VLOOKUP(ACOMPANHAMENTO_06[[#This Row],[MAT]],FUNCIONARIOS[],4,FALSE),"")</f>
        <v/>
      </c>
      <c r="F933" s="8"/>
      <c r="G933" s="7"/>
      <c r="H933" s="28" t="str">
        <f>IFERROR(VLOOKUP(ACOMPANHAMENTO_06[[#This Row],[COD.S]],TABELA_PRODUÇÃO[[COD]:[SERVIÇOS]],3,FALSE),"")</f>
        <v/>
      </c>
      <c r="I933" s="28" t="str">
        <f>IFERROR(VLOOKUP(ACOMPANHAMENTO_06[[#This Row],[COD.S]],TABELA_PRODUÇÃO[[COD]:[UND.]],4,FALSE),"")</f>
        <v/>
      </c>
      <c r="J933" s="141"/>
      <c r="K933" s="58"/>
      <c r="L933" s="9"/>
      <c r="M93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3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3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33" s="140">
        <f>ACOMPANHAMENTO_06[[#This Row],[QUANT]]</f>
        <v>0</v>
      </c>
    </row>
    <row r="934" spans="2:16" x14ac:dyDescent="0.25">
      <c r="B934" s="140" t="str">
        <f>IF(ACOMPANHAMENTO_06[[#This Row],[FUNCIONARIO]]="","",COUNTA($D$8:D934))</f>
        <v/>
      </c>
      <c r="C934" s="3"/>
      <c r="D934" s="28" t="str">
        <f>IFERROR(VLOOKUP(ACOMPANHAMENTO_06[[#This Row],[MAT]],FUNCIONARIOS[],3,FALSE),"")</f>
        <v/>
      </c>
      <c r="E934" s="28" t="str">
        <f>IFERROR(VLOOKUP(ACOMPANHAMENTO_06[[#This Row],[MAT]],FUNCIONARIOS[],4,FALSE),"")</f>
        <v/>
      </c>
      <c r="F934" s="8"/>
      <c r="G934" s="7"/>
      <c r="H934" s="28" t="str">
        <f>IFERROR(VLOOKUP(ACOMPANHAMENTO_06[[#This Row],[COD.S]],TABELA_PRODUÇÃO[[COD]:[SERVIÇOS]],3,FALSE),"")</f>
        <v/>
      </c>
      <c r="I934" s="28" t="str">
        <f>IFERROR(VLOOKUP(ACOMPANHAMENTO_06[[#This Row],[COD.S]],TABELA_PRODUÇÃO[[COD]:[UND.]],4,FALSE),"")</f>
        <v/>
      </c>
      <c r="J934" s="141"/>
      <c r="K934" s="58"/>
      <c r="L934" s="9"/>
      <c r="M93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3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3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34" s="140">
        <f>ACOMPANHAMENTO_06[[#This Row],[QUANT]]</f>
        <v>0</v>
      </c>
    </row>
    <row r="935" spans="2:16" x14ac:dyDescent="0.25">
      <c r="B935" s="140" t="str">
        <f>IF(ACOMPANHAMENTO_06[[#This Row],[FUNCIONARIO]]="","",COUNTA($D$8:D935))</f>
        <v/>
      </c>
      <c r="C935" s="3"/>
      <c r="D935" s="28" t="str">
        <f>IFERROR(VLOOKUP(ACOMPANHAMENTO_06[[#This Row],[MAT]],FUNCIONARIOS[],3,FALSE),"")</f>
        <v/>
      </c>
      <c r="E935" s="28" t="str">
        <f>IFERROR(VLOOKUP(ACOMPANHAMENTO_06[[#This Row],[MAT]],FUNCIONARIOS[],4,FALSE),"")</f>
        <v/>
      </c>
      <c r="F935" s="8"/>
      <c r="G935" s="7"/>
      <c r="H935" s="28" t="str">
        <f>IFERROR(VLOOKUP(ACOMPANHAMENTO_06[[#This Row],[COD.S]],TABELA_PRODUÇÃO[[COD]:[SERVIÇOS]],3,FALSE),"")</f>
        <v/>
      </c>
      <c r="I935" s="28" t="str">
        <f>IFERROR(VLOOKUP(ACOMPANHAMENTO_06[[#This Row],[COD.S]],TABELA_PRODUÇÃO[[COD]:[UND.]],4,FALSE),"")</f>
        <v/>
      </c>
      <c r="J935" s="141"/>
      <c r="K935" s="58"/>
      <c r="L935" s="9"/>
      <c r="M93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3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3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35" s="140">
        <f>ACOMPANHAMENTO_06[[#This Row],[QUANT]]</f>
        <v>0</v>
      </c>
    </row>
    <row r="936" spans="2:16" x14ac:dyDescent="0.25">
      <c r="B936" s="140" t="str">
        <f>IF(ACOMPANHAMENTO_06[[#This Row],[FUNCIONARIO]]="","",COUNTA($D$8:D936))</f>
        <v/>
      </c>
      <c r="C936" s="3"/>
      <c r="D936" s="28" t="str">
        <f>IFERROR(VLOOKUP(ACOMPANHAMENTO_06[[#This Row],[MAT]],FUNCIONARIOS[],3,FALSE),"")</f>
        <v/>
      </c>
      <c r="E936" s="28" t="str">
        <f>IFERROR(VLOOKUP(ACOMPANHAMENTO_06[[#This Row],[MAT]],FUNCIONARIOS[],4,FALSE),"")</f>
        <v/>
      </c>
      <c r="F936" s="8"/>
      <c r="G936" s="7"/>
      <c r="H936" s="28" t="str">
        <f>IFERROR(VLOOKUP(ACOMPANHAMENTO_06[[#This Row],[COD.S]],TABELA_PRODUÇÃO[[COD]:[SERVIÇOS]],3,FALSE),"")</f>
        <v/>
      </c>
      <c r="I936" s="28" t="str">
        <f>IFERROR(VLOOKUP(ACOMPANHAMENTO_06[[#This Row],[COD.S]],TABELA_PRODUÇÃO[[COD]:[UND.]],4,FALSE),"")</f>
        <v/>
      </c>
      <c r="J936" s="141"/>
      <c r="K936" s="58"/>
      <c r="L936" s="9"/>
      <c r="M93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3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3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36" s="140">
        <f>ACOMPANHAMENTO_06[[#This Row],[QUANT]]</f>
        <v>0</v>
      </c>
    </row>
    <row r="937" spans="2:16" x14ac:dyDescent="0.25">
      <c r="B937" s="140" t="str">
        <f>IF(ACOMPANHAMENTO_06[[#This Row],[FUNCIONARIO]]="","",COUNTA($D$8:D937))</f>
        <v/>
      </c>
      <c r="C937" s="3"/>
      <c r="D937" s="28" t="str">
        <f>IFERROR(VLOOKUP(ACOMPANHAMENTO_06[[#This Row],[MAT]],FUNCIONARIOS[],3,FALSE),"")</f>
        <v/>
      </c>
      <c r="E937" s="28" t="str">
        <f>IFERROR(VLOOKUP(ACOMPANHAMENTO_06[[#This Row],[MAT]],FUNCIONARIOS[],4,FALSE),"")</f>
        <v/>
      </c>
      <c r="F937" s="8"/>
      <c r="G937" s="7"/>
      <c r="H937" s="28" t="str">
        <f>IFERROR(VLOOKUP(ACOMPANHAMENTO_06[[#This Row],[COD.S]],TABELA_PRODUÇÃO[[COD]:[SERVIÇOS]],3,FALSE),"")</f>
        <v/>
      </c>
      <c r="I937" s="28" t="str">
        <f>IFERROR(VLOOKUP(ACOMPANHAMENTO_06[[#This Row],[COD.S]],TABELA_PRODUÇÃO[[COD]:[UND.]],4,FALSE),"")</f>
        <v/>
      </c>
      <c r="J937" s="141"/>
      <c r="K937" s="58"/>
      <c r="L937" s="9"/>
      <c r="M93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3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3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37" s="140">
        <f>ACOMPANHAMENTO_06[[#This Row],[QUANT]]</f>
        <v>0</v>
      </c>
    </row>
    <row r="938" spans="2:16" x14ac:dyDescent="0.25">
      <c r="B938" s="140" t="str">
        <f>IF(ACOMPANHAMENTO_06[[#This Row],[FUNCIONARIO]]="","",COUNTA($D$8:D938))</f>
        <v/>
      </c>
      <c r="C938" s="3"/>
      <c r="D938" s="28" t="str">
        <f>IFERROR(VLOOKUP(ACOMPANHAMENTO_06[[#This Row],[MAT]],FUNCIONARIOS[],3,FALSE),"")</f>
        <v/>
      </c>
      <c r="E938" s="28" t="str">
        <f>IFERROR(VLOOKUP(ACOMPANHAMENTO_06[[#This Row],[MAT]],FUNCIONARIOS[],4,FALSE),"")</f>
        <v/>
      </c>
      <c r="F938" s="8"/>
      <c r="G938" s="7"/>
      <c r="H938" s="28" t="str">
        <f>IFERROR(VLOOKUP(ACOMPANHAMENTO_06[[#This Row],[COD.S]],TABELA_PRODUÇÃO[[COD]:[SERVIÇOS]],3,FALSE),"")</f>
        <v/>
      </c>
      <c r="I938" s="28" t="str">
        <f>IFERROR(VLOOKUP(ACOMPANHAMENTO_06[[#This Row],[COD.S]],TABELA_PRODUÇÃO[[COD]:[UND.]],4,FALSE),"")</f>
        <v/>
      </c>
      <c r="J938" s="141"/>
      <c r="K938" s="58"/>
      <c r="L938" s="9"/>
      <c r="M93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3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3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38" s="140">
        <f>ACOMPANHAMENTO_06[[#This Row],[QUANT]]</f>
        <v>0</v>
      </c>
    </row>
    <row r="939" spans="2:16" x14ac:dyDescent="0.25">
      <c r="B939" s="140" t="str">
        <f>IF(ACOMPANHAMENTO_06[[#This Row],[FUNCIONARIO]]="","",COUNTA($D$8:D939))</f>
        <v/>
      </c>
      <c r="C939" s="3"/>
      <c r="D939" s="28" t="str">
        <f>IFERROR(VLOOKUP(ACOMPANHAMENTO_06[[#This Row],[MAT]],FUNCIONARIOS[],3,FALSE),"")</f>
        <v/>
      </c>
      <c r="E939" s="28" t="str">
        <f>IFERROR(VLOOKUP(ACOMPANHAMENTO_06[[#This Row],[MAT]],FUNCIONARIOS[],4,FALSE),"")</f>
        <v/>
      </c>
      <c r="F939" s="8"/>
      <c r="G939" s="7"/>
      <c r="H939" s="28" t="str">
        <f>IFERROR(VLOOKUP(ACOMPANHAMENTO_06[[#This Row],[COD.S]],TABELA_PRODUÇÃO[[COD]:[SERVIÇOS]],3,FALSE),"")</f>
        <v/>
      </c>
      <c r="I939" s="28" t="str">
        <f>IFERROR(VLOOKUP(ACOMPANHAMENTO_06[[#This Row],[COD.S]],TABELA_PRODUÇÃO[[COD]:[UND.]],4,FALSE),"")</f>
        <v/>
      </c>
      <c r="J939" s="141"/>
      <c r="K939" s="58"/>
      <c r="L939" s="9"/>
      <c r="M93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3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3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39" s="140">
        <f>ACOMPANHAMENTO_06[[#This Row],[QUANT]]</f>
        <v>0</v>
      </c>
    </row>
    <row r="940" spans="2:16" x14ac:dyDescent="0.25">
      <c r="B940" s="140" t="str">
        <f>IF(ACOMPANHAMENTO_06[[#This Row],[FUNCIONARIO]]="","",COUNTA($D$8:D940))</f>
        <v/>
      </c>
      <c r="C940" s="3"/>
      <c r="D940" s="28" t="str">
        <f>IFERROR(VLOOKUP(ACOMPANHAMENTO_06[[#This Row],[MAT]],FUNCIONARIOS[],3,FALSE),"")</f>
        <v/>
      </c>
      <c r="E940" s="28" t="str">
        <f>IFERROR(VLOOKUP(ACOMPANHAMENTO_06[[#This Row],[MAT]],FUNCIONARIOS[],4,FALSE),"")</f>
        <v/>
      </c>
      <c r="F940" s="8"/>
      <c r="G940" s="7"/>
      <c r="H940" s="28" t="str">
        <f>IFERROR(VLOOKUP(ACOMPANHAMENTO_06[[#This Row],[COD.S]],TABELA_PRODUÇÃO[[COD]:[SERVIÇOS]],3,FALSE),"")</f>
        <v/>
      </c>
      <c r="I940" s="28" t="str">
        <f>IFERROR(VLOOKUP(ACOMPANHAMENTO_06[[#This Row],[COD.S]],TABELA_PRODUÇÃO[[COD]:[UND.]],4,FALSE),"")</f>
        <v/>
      </c>
      <c r="J940" s="141"/>
      <c r="K940" s="58"/>
      <c r="L940" s="9"/>
      <c r="M94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4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4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40" s="140">
        <f>ACOMPANHAMENTO_06[[#This Row],[QUANT]]</f>
        <v>0</v>
      </c>
    </row>
    <row r="941" spans="2:16" x14ac:dyDescent="0.25">
      <c r="B941" s="140" t="str">
        <f>IF(ACOMPANHAMENTO_06[[#This Row],[FUNCIONARIO]]="","",COUNTA($D$8:D941))</f>
        <v/>
      </c>
      <c r="C941" s="3"/>
      <c r="D941" s="28" t="str">
        <f>IFERROR(VLOOKUP(ACOMPANHAMENTO_06[[#This Row],[MAT]],FUNCIONARIOS[],3,FALSE),"")</f>
        <v/>
      </c>
      <c r="E941" s="28" t="str">
        <f>IFERROR(VLOOKUP(ACOMPANHAMENTO_06[[#This Row],[MAT]],FUNCIONARIOS[],4,FALSE),"")</f>
        <v/>
      </c>
      <c r="F941" s="8"/>
      <c r="G941" s="7"/>
      <c r="H941" s="28" t="str">
        <f>IFERROR(VLOOKUP(ACOMPANHAMENTO_06[[#This Row],[COD.S]],TABELA_PRODUÇÃO[[COD]:[SERVIÇOS]],3,FALSE),"")</f>
        <v/>
      </c>
      <c r="I941" s="28" t="str">
        <f>IFERROR(VLOOKUP(ACOMPANHAMENTO_06[[#This Row],[COD.S]],TABELA_PRODUÇÃO[[COD]:[UND.]],4,FALSE),"")</f>
        <v/>
      </c>
      <c r="J941" s="141"/>
      <c r="K941" s="58"/>
      <c r="L941" s="9"/>
      <c r="M94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4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4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41" s="140">
        <f>ACOMPANHAMENTO_06[[#This Row],[QUANT]]</f>
        <v>0</v>
      </c>
    </row>
    <row r="942" spans="2:16" x14ac:dyDescent="0.25">
      <c r="B942" s="140" t="str">
        <f>IF(ACOMPANHAMENTO_06[[#This Row],[FUNCIONARIO]]="","",COUNTA($D$8:D942))</f>
        <v/>
      </c>
      <c r="C942" s="3"/>
      <c r="D942" s="28" t="str">
        <f>IFERROR(VLOOKUP(ACOMPANHAMENTO_06[[#This Row],[MAT]],FUNCIONARIOS[],3,FALSE),"")</f>
        <v/>
      </c>
      <c r="E942" s="28" t="str">
        <f>IFERROR(VLOOKUP(ACOMPANHAMENTO_06[[#This Row],[MAT]],FUNCIONARIOS[],4,FALSE),"")</f>
        <v/>
      </c>
      <c r="F942" s="8"/>
      <c r="G942" s="7"/>
      <c r="H942" s="28" t="str">
        <f>IFERROR(VLOOKUP(ACOMPANHAMENTO_06[[#This Row],[COD.S]],TABELA_PRODUÇÃO[[COD]:[SERVIÇOS]],3,FALSE),"")</f>
        <v/>
      </c>
      <c r="I942" s="28" t="str">
        <f>IFERROR(VLOOKUP(ACOMPANHAMENTO_06[[#This Row],[COD.S]],TABELA_PRODUÇÃO[[COD]:[UND.]],4,FALSE),"")</f>
        <v/>
      </c>
      <c r="J942" s="141"/>
      <c r="K942" s="58"/>
      <c r="L942" s="9"/>
      <c r="M94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4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4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42" s="140">
        <f>ACOMPANHAMENTO_06[[#This Row],[QUANT]]</f>
        <v>0</v>
      </c>
    </row>
    <row r="943" spans="2:16" x14ac:dyDescent="0.25">
      <c r="B943" s="140" t="str">
        <f>IF(ACOMPANHAMENTO_06[[#This Row],[FUNCIONARIO]]="","",COUNTA($D$8:D943))</f>
        <v/>
      </c>
      <c r="C943" s="3"/>
      <c r="D943" s="28" t="str">
        <f>IFERROR(VLOOKUP(ACOMPANHAMENTO_06[[#This Row],[MAT]],FUNCIONARIOS[],3,FALSE),"")</f>
        <v/>
      </c>
      <c r="E943" s="28" t="str">
        <f>IFERROR(VLOOKUP(ACOMPANHAMENTO_06[[#This Row],[MAT]],FUNCIONARIOS[],4,FALSE),"")</f>
        <v/>
      </c>
      <c r="F943" s="8"/>
      <c r="G943" s="7"/>
      <c r="H943" s="28" t="str">
        <f>IFERROR(VLOOKUP(ACOMPANHAMENTO_06[[#This Row],[COD.S]],TABELA_PRODUÇÃO[[COD]:[SERVIÇOS]],3,FALSE),"")</f>
        <v/>
      </c>
      <c r="I943" s="28" t="str">
        <f>IFERROR(VLOOKUP(ACOMPANHAMENTO_06[[#This Row],[COD.S]],TABELA_PRODUÇÃO[[COD]:[UND.]],4,FALSE),"")</f>
        <v/>
      </c>
      <c r="J943" s="141"/>
      <c r="K943" s="58"/>
      <c r="L943" s="9"/>
      <c r="M94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4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4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43" s="140">
        <f>ACOMPANHAMENTO_06[[#This Row],[QUANT]]</f>
        <v>0</v>
      </c>
    </row>
    <row r="944" spans="2:16" x14ac:dyDescent="0.25">
      <c r="B944" s="140" t="str">
        <f>IF(ACOMPANHAMENTO_06[[#This Row],[FUNCIONARIO]]="","",COUNTA($D$8:D944))</f>
        <v/>
      </c>
      <c r="C944" s="3"/>
      <c r="D944" s="28" t="str">
        <f>IFERROR(VLOOKUP(ACOMPANHAMENTO_06[[#This Row],[MAT]],FUNCIONARIOS[],3,FALSE),"")</f>
        <v/>
      </c>
      <c r="E944" s="28" t="str">
        <f>IFERROR(VLOOKUP(ACOMPANHAMENTO_06[[#This Row],[MAT]],FUNCIONARIOS[],4,FALSE),"")</f>
        <v/>
      </c>
      <c r="F944" s="8"/>
      <c r="G944" s="7"/>
      <c r="H944" s="28" t="str">
        <f>IFERROR(VLOOKUP(ACOMPANHAMENTO_06[[#This Row],[COD.S]],TABELA_PRODUÇÃO[[COD]:[SERVIÇOS]],3,FALSE),"")</f>
        <v/>
      </c>
      <c r="I944" s="28" t="str">
        <f>IFERROR(VLOOKUP(ACOMPANHAMENTO_06[[#This Row],[COD.S]],TABELA_PRODUÇÃO[[COD]:[UND.]],4,FALSE),"")</f>
        <v/>
      </c>
      <c r="J944" s="141"/>
      <c r="K944" s="58"/>
      <c r="L944" s="9"/>
      <c r="M94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4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4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44" s="140">
        <f>ACOMPANHAMENTO_06[[#This Row],[QUANT]]</f>
        <v>0</v>
      </c>
    </row>
    <row r="945" spans="2:16" x14ac:dyDescent="0.25">
      <c r="B945" s="140" t="str">
        <f>IF(ACOMPANHAMENTO_06[[#This Row],[FUNCIONARIO]]="","",COUNTA($D$8:D945))</f>
        <v/>
      </c>
      <c r="C945" s="3"/>
      <c r="D945" s="28" t="str">
        <f>IFERROR(VLOOKUP(ACOMPANHAMENTO_06[[#This Row],[MAT]],FUNCIONARIOS[],3,FALSE),"")</f>
        <v/>
      </c>
      <c r="E945" s="28" t="str">
        <f>IFERROR(VLOOKUP(ACOMPANHAMENTO_06[[#This Row],[MAT]],FUNCIONARIOS[],4,FALSE),"")</f>
        <v/>
      </c>
      <c r="F945" s="8"/>
      <c r="G945" s="7"/>
      <c r="H945" s="28" t="str">
        <f>IFERROR(VLOOKUP(ACOMPANHAMENTO_06[[#This Row],[COD.S]],TABELA_PRODUÇÃO[[COD]:[SERVIÇOS]],3,FALSE),"")</f>
        <v/>
      </c>
      <c r="I945" s="28" t="str">
        <f>IFERROR(VLOOKUP(ACOMPANHAMENTO_06[[#This Row],[COD.S]],TABELA_PRODUÇÃO[[COD]:[UND.]],4,FALSE),"")</f>
        <v/>
      </c>
      <c r="J945" s="141"/>
      <c r="K945" s="58"/>
      <c r="L945" s="9"/>
      <c r="M94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4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4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45" s="140">
        <f>ACOMPANHAMENTO_06[[#This Row],[QUANT]]</f>
        <v>0</v>
      </c>
    </row>
    <row r="946" spans="2:16" x14ac:dyDescent="0.25">
      <c r="B946" s="140" t="str">
        <f>IF(ACOMPANHAMENTO_06[[#This Row],[FUNCIONARIO]]="","",COUNTA($D$8:D946))</f>
        <v/>
      </c>
      <c r="C946" s="3"/>
      <c r="D946" s="28" t="str">
        <f>IFERROR(VLOOKUP(ACOMPANHAMENTO_06[[#This Row],[MAT]],FUNCIONARIOS[],3,FALSE),"")</f>
        <v/>
      </c>
      <c r="E946" s="28" t="str">
        <f>IFERROR(VLOOKUP(ACOMPANHAMENTO_06[[#This Row],[MAT]],FUNCIONARIOS[],4,FALSE),"")</f>
        <v/>
      </c>
      <c r="F946" s="8"/>
      <c r="G946" s="7"/>
      <c r="H946" s="28" t="str">
        <f>IFERROR(VLOOKUP(ACOMPANHAMENTO_06[[#This Row],[COD.S]],TABELA_PRODUÇÃO[[COD]:[SERVIÇOS]],3,FALSE),"")</f>
        <v/>
      </c>
      <c r="I946" s="28" t="str">
        <f>IFERROR(VLOOKUP(ACOMPANHAMENTO_06[[#This Row],[COD.S]],TABELA_PRODUÇÃO[[COD]:[UND.]],4,FALSE),"")</f>
        <v/>
      </c>
      <c r="J946" s="141"/>
      <c r="K946" s="58"/>
      <c r="L946" s="9"/>
      <c r="M94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4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4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46" s="140">
        <f>ACOMPANHAMENTO_06[[#This Row],[QUANT]]</f>
        <v>0</v>
      </c>
    </row>
    <row r="947" spans="2:16" x14ac:dyDescent="0.25">
      <c r="B947" s="140" t="str">
        <f>IF(ACOMPANHAMENTO_06[[#This Row],[FUNCIONARIO]]="","",COUNTA($D$8:D947))</f>
        <v/>
      </c>
      <c r="C947" s="3"/>
      <c r="D947" s="28" t="str">
        <f>IFERROR(VLOOKUP(ACOMPANHAMENTO_06[[#This Row],[MAT]],FUNCIONARIOS[],3,FALSE),"")</f>
        <v/>
      </c>
      <c r="E947" s="28" t="str">
        <f>IFERROR(VLOOKUP(ACOMPANHAMENTO_06[[#This Row],[MAT]],FUNCIONARIOS[],4,FALSE),"")</f>
        <v/>
      </c>
      <c r="F947" s="8"/>
      <c r="G947" s="7"/>
      <c r="H947" s="28" t="str">
        <f>IFERROR(VLOOKUP(ACOMPANHAMENTO_06[[#This Row],[COD.S]],TABELA_PRODUÇÃO[[COD]:[SERVIÇOS]],3,FALSE),"")</f>
        <v/>
      </c>
      <c r="I947" s="28" t="str">
        <f>IFERROR(VLOOKUP(ACOMPANHAMENTO_06[[#This Row],[COD.S]],TABELA_PRODUÇÃO[[COD]:[UND.]],4,FALSE),"")</f>
        <v/>
      </c>
      <c r="J947" s="141"/>
      <c r="K947" s="58"/>
      <c r="L947" s="9"/>
      <c r="M94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4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4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47" s="140">
        <f>ACOMPANHAMENTO_06[[#This Row],[QUANT]]</f>
        <v>0</v>
      </c>
    </row>
    <row r="948" spans="2:16" x14ac:dyDescent="0.25">
      <c r="B948" s="140" t="str">
        <f>IF(ACOMPANHAMENTO_06[[#This Row],[FUNCIONARIO]]="","",COUNTA($D$8:D948))</f>
        <v/>
      </c>
      <c r="C948" s="3"/>
      <c r="D948" s="28" t="str">
        <f>IFERROR(VLOOKUP(ACOMPANHAMENTO_06[[#This Row],[MAT]],FUNCIONARIOS[],3,FALSE),"")</f>
        <v/>
      </c>
      <c r="E948" s="28" t="str">
        <f>IFERROR(VLOOKUP(ACOMPANHAMENTO_06[[#This Row],[MAT]],FUNCIONARIOS[],4,FALSE),"")</f>
        <v/>
      </c>
      <c r="F948" s="8"/>
      <c r="G948" s="7"/>
      <c r="H948" s="28" t="str">
        <f>IFERROR(VLOOKUP(ACOMPANHAMENTO_06[[#This Row],[COD.S]],TABELA_PRODUÇÃO[[COD]:[SERVIÇOS]],3,FALSE),"")</f>
        <v/>
      </c>
      <c r="I948" s="28" t="str">
        <f>IFERROR(VLOOKUP(ACOMPANHAMENTO_06[[#This Row],[COD.S]],TABELA_PRODUÇÃO[[COD]:[UND.]],4,FALSE),"")</f>
        <v/>
      </c>
      <c r="J948" s="141"/>
      <c r="K948" s="58"/>
      <c r="L948" s="9"/>
      <c r="M94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4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4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48" s="140">
        <f>ACOMPANHAMENTO_06[[#This Row],[QUANT]]</f>
        <v>0</v>
      </c>
    </row>
    <row r="949" spans="2:16" x14ac:dyDescent="0.25">
      <c r="B949" s="140" t="str">
        <f>IF(ACOMPANHAMENTO_06[[#This Row],[FUNCIONARIO]]="","",COUNTA($D$8:D949))</f>
        <v/>
      </c>
      <c r="C949" s="3"/>
      <c r="D949" s="28" t="str">
        <f>IFERROR(VLOOKUP(ACOMPANHAMENTO_06[[#This Row],[MAT]],FUNCIONARIOS[],3,FALSE),"")</f>
        <v/>
      </c>
      <c r="E949" s="28" t="str">
        <f>IFERROR(VLOOKUP(ACOMPANHAMENTO_06[[#This Row],[MAT]],FUNCIONARIOS[],4,FALSE),"")</f>
        <v/>
      </c>
      <c r="F949" s="8"/>
      <c r="G949" s="7"/>
      <c r="H949" s="28" t="str">
        <f>IFERROR(VLOOKUP(ACOMPANHAMENTO_06[[#This Row],[COD.S]],TABELA_PRODUÇÃO[[COD]:[SERVIÇOS]],3,FALSE),"")</f>
        <v/>
      </c>
      <c r="I949" s="28" t="str">
        <f>IFERROR(VLOOKUP(ACOMPANHAMENTO_06[[#This Row],[COD.S]],TABELA_PRODUÇÃO[[COD]:[UND.]],4,FALSE),"")</f>
        <v/>
      </c>
      <c r="J949" s="141"/>
      <c r="K949" s="58"/>
      <c r="L949" s="9"/>
      <c r="M94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4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4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49" s="140">
        <f>ACOMPANHAMENTO_06[[#This Row],[QUANT]]</f>
        <v>0</v>
      </c>
    </row>
    <row r="950" spans="2:16" x14ac:dyDescent="0.25">
      <c r="B950" s="140" t="str">
        <f>IF(ACOMPANHAMENTO_06[[#This Row],[FUNCIONARIO]]="","",COUNTA($D$8:D950))</f>
        <v/>
      </c>
      <c r="C950" s="3"/>
      <c r="D950" s="28" t="str">
        <f>IFERROR(VLOOKUP(ACOMPANHAMENTO_06[[#This Row],[MAT]],FUNCIONARIOS[],3,FALSE),"")</f>
        <v/>
      </c>
      <c r="E950" s="28" t="str">
        <f>IFERROR(VLOOKUP(ACOMPANHAMENTO_06[[#This Row],[MAT]],FUNCIONARIOS[],4,FALSE),"")</f>
        <v/>
      </c>
      <c r="F950" s="8"/>
      <c r="G950" s="7"/>
      <c r="H950" s="28" t="str">
        <f>IFERROR(VLOOKUP(ACOMPANHAMENTO_06[[#This Row],[COD.S]],TABELA_PRODUÇÃO[[COD]:[SERVIÇOS]],3,FALSE),"")</f>
        <v/>
      </c>
      <c r="I950" s="28" t="str">
        <f>IFERROR(VLOOKUP(ACOMPANHAMENTO_06[[#This Row],[COD.S]],TABELA_PRODUÇÃO[[COD]:[UND.]],4,FALSE),"")</f>
        <v/>
      </c>
      <c r="J950" s="141"/>
      <c r="K950" s="58"/>
      <c r="L950" s="9"/>
      <c r="M95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5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5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50" s="140">
        <f>ACOMPANHAMENTO_06[[#This Row],[QUANT]]</f>
        <v>0</v>
      </c>
    </row>
    <row r="951" spans="2:16" x14ac:dyDescent="0.25">
      <c r="B951" s="140" t="str">
        <f>IF(ACOMPANHAMENTO_06[[#This Row],[FUNCIONARIO]]="","",COUNTA($D$8:D951))</f>
        <v/>
      </c>
      <c r="C951" s="3"/>
      <c r="D951" s="28" t="str">
        <f>IFERROR(VLOOKUP(ACOMPANHAMENTO_06[[#This Row],[MAT]],FUNCIONARIOS[],3,FALSE),"")</f>
        <v/>
      </c>
      <c r="E951" s="28" t="str">
        <f>IFERROR(VLOOKUP(ACOMPANHAMENTO_06[[#This Row],[MAT]],FUNCIONARIOS[],4,FALSE),"")</f>
        <v/>
      </c>
      <c r="F951" s="8"/>
      <c r="G951" s="7"/>
      <c r="H951" s="28" t="str">
        <f>IFERROR(VLOOKUP(ACOMPANHAMENTO_06[[#This Row],[COD.S]],TABELA_PRODUÇÃO[[COD]:[SERVIÇOS]],3,FALSE),"")</f>
        <v/>
      </c>
      <c r="I951" s="28" t="str">
        <f>IFERROR(VLOOKUP(ACOMPANHAMENTO_06[[#This Row],[COD.S]],TABELA_PRODUÇÃO[[COD]:[UND.]],4,FALSE),"")</f>
        <v/>
      </c>
      <c r="J951" s="141"/>
      <c r="K951" s="58"/>
      <c r="L951" s="9"/>
      <c r="M95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5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5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51" s="140">
        <f>ACOMPANHAMENTO_06[[#This Row],[QUANT]]</f>
        <v>0</v>
      </c>
    </row>
    <row r="952" spans="2:16" x14ac:dyDescent="0.25">
      <c r="B952" s="140" t="str">
        <f>IF(ACOMPANHAMENTO_06[[#This Row],[FUNCIONARIO]]="","",COUNTA($D$8:D952))</f>
        <v/>
      </c>
      <c r="C952" s="3"/>
      <c r="D952" s="28" t="str">
        <f>IFERROR(VLOOKUP(ACOMPANHAMENTO_06[[#This Row],[MAT]],FUNCIONARIOS[],3,FALSE),"")</f>
        <v/>
      </c>
      <c r="E952" s="28" t="str">
        <f>IFERROR(VLOOKUP(ACOMPANHAMENTO_06[[#This Row],[MAT]],FUNCIONARIOS[],4,FALSE),"")</f>
        <v/>
      </c>
      <c r="F952" s="8"/>
      <c r="G952" s="7"/>
      <c r="H952" s="28" t="str">
        <f>IFERROR(VLOOKUP(ACOMPANHAMENTO_06[[#This Row],[COD.S]],TABELA_PRODUÇÃO[[COD]:[SERVIÇOS]],3,FALSE),"")</f>
        <v/>
      </c>
      <c r="I952" s="28" t="str">
        <f>IFERROR(VLOOKUP(ACOMPANHAMENTO_06[[#This Row],[COD.S]],TABELA_PRODUÇÃO[[COD]:[UND.]],4,FALSE),"")</f>
        <v/>
      </c>
      <c r="J952" s="141"/>
      <c r="K952" s="58"/>
      <c r="L952" s="9"/>
      <c r="M95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5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5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52" s="140">
        <f>ACOMPANHAMENTO_06[[#This Row],[QUANT]]</f>
        <v>0</v>
      </c>
    </row>
    <row r="953" spans="2:16" x14ac:dyDescent="0.25">
      <c r="B953" s="140" t="str">
        <f>IF(ACOMPANHAMENTO_06[[#This Row],[FUNCIONARIO]]="","",COUNTA($D$8:D953))</f>
        <v/>
      </c>
      <c r="C953" s="3"/>
      <c r="D953" s="28" t="str">
        <f>IFERROR(VLOOKUP(ACOMPANHAMENTO_06[[#This Row],[MAT]],FUNCIONARIOS[],3,FALSE),"")</f>
        <v/>
      </c>
      <c r="E953" s="28" t="str">
        <f>IFERROR(VLOOKUP(ACOMPANHAMENTO_06[[#This Row],[MAT]],FUNCIONARIOS[],4,FALSE),"")</f>
        <v/>
      </c>
      <c r="F953" s="8"/>
      <c r="G953" s="7"/>
      <c r="H953" s="28" t="str">
        <f>IFERROR(VLOOKUP(ACOMPANHAMENTO_06[[#This Row],[COD.S]],TABELA_PRODUÇÃO[[COD]:[SERVIÇOS]],3,FALSE),"")</f>
        <v/>
      </c>
      <c r="I953" s="28" t="str">
        <f>IFERROR(VLOOKUP(ACOMPANHAMENTO_06[[#This Row],[COD.S]],TABELA_PRODUÇÃO[[COD]:[UND.]],4,FALSE),"")</f>
        <v/>
      </c>
      <c r="J953" s="141"/>
      <c r="K953" s="58"/>
      <c r="L953" s="9"/>
      <c r="M95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5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5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53" s="140">
        <f>ACOMPANHAMENTO_06[[#This Row],[QUANT]]</f>
        <v>0</v>
      </c>
    </row>
    <row r="954" spans="2:16" x14ac:dyDescent="0.25">
      <c r="B954" s="140" t="str">
        <f>IF(ACOMPANHAMENTO_06[[#This Row],[FUNCIONARIO]]="","",COUNTA($D$8:D954))</f>
        <v/>
      </c>
      <c r="C954" s="3"/>
      <c r="D954" s="28" t="str">
        <f>IFERROR(VLOOKUP(ACOMPANHAMENTO_06[[#This Row],[MAT]],FUNCIONARIOS[],3,FALSE),"")</f>
        <v/>
      </c>
      <c r="E954" s="28" t="str">
        <f>IFERROR(VLOOKUP(ACOMPANHAMENTO_06[[#This Row],[MAT]],FUNCIONARIOS[],4,FALSE),"")</f>
        <v/>
      </c>
      <c r="F954" s="8"/>
      <c r="G954" s="7"/>
      <c r="H954" s="28" t="str">
        <f>IFERROR(VLOOKUP(ACOMPANHAMENTO_06[[#This Row],[COD.S]],TABELA_PRODUÇÃO[[COD]:[SERVIÇOS]],3,FALSE),"")</f>
        <v/>
      </c>
      <c r="I954" s="28" t="str">
        <f>IFERROR(VLOOKUP(ACOMPANHAMENTO_06[[#This Row],[COD.S]],TABELA_PRODUÇÃO[[COD]:[UND.]],4,FALSE),"")</f>
        <v/>
      </c>
      <c r="J954" s="141"/>
      <c r="K954" s="58"/>
      <c r="L954" s="9"/>
      <c r="M95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5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5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54" s="140">
        <f>ACOMPANHAMENTO_06[[#This Row],[QUANT]]</f>
        <v>0</v>
      </c>
    </row>
    <row r="955" spans="2:16" x14ac:dyDescent="0.25">
      <c r="B955" s="140" t="str">
        <f>IF(ACOMPANHAMENTO_06[[#This Row],[FUNCIONARIO]]="","",COUNTA($D$8:D955))</f>
        <v/>
      </c>
      <c r="C955" s="3"/>
      <c r="D955" s="28" t="str">
        <f>IFERROR(VLOOKUP(ACOMPANHAMENTO_06[[#This Row],[MAT]],FUNCIONARIOS[],3,FALSE),"")</f>
        <v/>
      </c>
      <c r="E955" s="28" t="str">
        <f>IFERROR(VLOOKUP(ACOMPANHAMENTO_06[[#This Row],[MAT]],FUNCIONARIOS[],4,FALSE),"")</f>
        <v/>
      </c>
      <c r="F955" s="8"/>
      <c r="G955" s="7"/>
      <c r="H955" s="28" t="str">
        <f>IFERROR(VLOOKUP(ACOMPANHAMENTO_06[[#This Row],[COD.S]],TABELA_PRODUÇÃO[[COD]:[SERVIÇOS]],3,FALSE),"")</f>
        <v/>
      </c>
      <c r="I955" s="28" t="str">
        <f>IFERROR(VLOOKUP(ACOMPANHAMENTO_06[[#This Row],[COD.S]],TABELA_PRODUÇÃO[[COD]:[UND.]],4,FALSE),"")</f>
        <v/>
      </c>
      <c r="J955" s="141"/>
      <c r="K955" s="58"/>
      <c r="L955" s="9"/>
      <c r="M95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5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5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55" s="140">
        <f>ACOMPANHAMENTO_06[[#This Row],[QUANT]]</f>
        <v>0</v>
      </c>
    </row>
    <row r="956" spans="2:16" x14ac:dyDescent="0.25">
      <c r="B956" s="140" t="str">
        <f>IF(ACOMPANHAMENTO_06[[#This Row],[FUNCIONARIO]]="","",COUNTA($D$8:D956))</f>
        <v/>
      </c>
      <c r="C956" s="3"/>
      <c r="D956" s="28" t="str">
        <f>IFERROR(VLOOKUP(ACOMPANHAMENTO_06[[#This Row],[MAT]],FUNCIONARIOS[],3,FALSE),"")</f>
        <v/>
      </c>
      <c r="E956" s="28" t="str">
        <f>IFERROR(VLOOKUP(ACOMPANHAMENTO_06[[#This Row],[MAT]],FUNCIONARIOS[],4,FALSE),"")</f>
        <v/>
      </c>
      <c r="F956" s="8"/>
      <c r="G956" s="7"/>
      <c r="H956" s="28" t="str">
        <f>IFERROR(VLOOKUP(ACOMPANHAMENTO_06[[#This Row],[COD.S]],TABELA_PRODUÇÃO[[COD]:[SERVIÇOS]],3,FALSE),"")</f>
        <v/>
      </c>
      <c r="I956" s="28" t="str">
        <f>IFERROR(VLOOKUP(ACOMPANHAMENTO_06[[#This Row],[COD.S]],TABELA_PRODUÇÃO[[COD]:[UND.]],4,FALSE),"")</f>
        <v/>
      </c>
      <c r="J956" s="141"/>
      <c r="K956" s="58"/>
      <c r="L956" s="9"/>
      <c r="M95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5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5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56" s="140">
        <f>ACOMPANHAMENTO_06[[#This Row],[QUANT]]</f>
        <v>0</v>
      </c>
    </row>
    <row r="957" spans="2:16" x14ac:dyDescent="0.25">
      <c r="B957" s="140" t="str">
        <f>IF(ACOMPANHAMENTO_06[[#This Row],[FUNCIONARIO]]="","",COUNTA($D$8:D957))</f>
        <v/>
      </c>
      <c r="C957" s="3"/>
      <c r="D957" s="28" t="str">
        <f>IFERROR(VLOOKUP(ACOMPANHAMENTO_06[[#This Row],[MAT]],FUNCIONARIOS[],3,FALSE),"")</f>
        <v/>
      </c>
      <c r="E957" s="28" t="str">
        <f>IFERROR(VLOOKUP(ACOMPANHAMENTO_06[[#This Row],[MAT]],FUNCIONARIOS[],4,FALSE),"")</f>
        <v/>
      </c>
      <c r="F957" s="8"/>
      <c r="G957" s="7"/>
      <c r="H957" s="28" t="str">
        <f>IFERROR(VLOOKUP(ACOMPANHAMENTO_06[[#This Row],[COD.S]],TABELA_PRODUÇÃO[[COD]:[SERVIÇOS]],3,FALSE),"")</f>
        <v/>
      </c>
      <c r="I957" s="28" t="str">
        <f>IFERROR(VLOOKUP(ACOMPANHAMENTO_06[[#This Row],[COD.S]],TABELA_PRODUÇÃO[[COD]:[UND.]],4,FALSE),"")</f>
        <v/>
      </c>
      <c r="J957" s="141"/>
      <c r="K957" s="58"/>
      <c r="L957" s="9"/>
      <c r="M95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5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5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57" s="140">
        <f>ACOMPANHAMENTO_06[[#This Row],[QUANT]]</f>
        <v>0</v>
      </c>
    </row>
    <row r="958" spans="2:16" x14ac:dyDescent="0.25">
      <c r="B958" s="140" t="str">
        <f>IF(ACOMPANHAMENTO_06[[#This Row],[FUNCIONARIO]]="","",COUNTA($D$8:D958))</f>
        <v/>
      </c>
      <c r="C958" s="3"/>
      <c r="D958" s="28" t="str">
        <f>IFERROR(VLOOKUP(ACOMPANHAMENTO_06[[#This Row],[MAT]],FUNCIONARIOS[],3,FALSE),"")</f>
        <v/>
      </c>
      <c r="E958" s="28" t="str">
        <f>IFERROR(VLOOKUP(ACOMPANHAMENTO_06[[#This Row],[MAT]],FUNCIONARIOS[],4,FALSE),"")</f>
        <v/>
      </c>
      <c r="F958" s="8"/>
      <c r="G958" s="7"/>
      <c r="H958" s="28" t="str">
        <f>IFERROR(VLOOKUP(ACOMPANHAMENTO_06[[#This Row],[COD.S]],TABELA_PRODUÇÃO[[COD]:[SERVIÇOS]],3,FALSE),"")</f>
        <v/>
      </c>
      <c r="I958" s="28" t="str">
        <f>IFERROR(VLOOKUP(ACOMPANHAMENTO_06[[#This Row],[COD.S]],TABELA_PRODUÇÃO[[COD]:[UND.]],4,FALSE),"")</f>
        <v/>
      </c>
      <c r="J958" s="141"/>
      <c r="K958" s="58"/>
      <c r="L958" s="9"/>
      <c r="M95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5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5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58" s="140">
        <f>ACOMPANHAMENTO_06[[#This Row],[QUANT]]</f>
        <v>0</v>
      </c>
    </row>
    <row r="959" spans="2:16" x14ac:dyDescent="0.25">
      <c r="B959" s="140" t="str">
        <f>IF(ACOMPANHAMENTO_06[[#This Row],[FUNCIONARIO]]="","",COUNTA($D$8:D959))</f>
        <v/>
      </c>
      <c r="C959" s="3"/>
      <c r="D959" s="28" t="str">
        <f>IFERROR(VLOOKUP(ACOMPANHAMENTO_06[[#This Row],[MAT]],FUNCIONARIOS[],3,FALSE),"")</f>
        <v/>
      </c>
      <c r="E959" s="28" t="str">
        <f>IFERROR(VLOOKUP(ACOMPANHAMENTO_06[[#This Row],[MAT]],FUNCIONARIOS[],4,FALSE),"")</f>
        <v/>
      </c>
      <c r="F959" s="8"/>
      <c r="G959" s="7"/>
      <c r="H959" s="28" t="str">
        <f>IFERROR(VLOOKUP(ACOMPANHAMENTO_06[[#This Row],[COD.S]],TABELA_PRODUÇÃO[[COD]:[SERVIÇOS]],3,FALSE),"")</f>
        <v/>
      </c>
      <c r="I959" s="28" t="str">
        <f>IFERROR(VLOOKUP(ACOMPANHAMENTO_06[[#This Row],[COD.S]],TABELA_PRODUÇÃO[[COD]:[UND.]],4,FALSE),"")</f>
        <v/>
      </c>
      <c r="J959" s="141"/>
      <c r="K959" s="58"/>
      <c r="L959" s="9"/>
      <c r="M95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5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5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59" s="140">
        <f>ACOMPANHAMENTO_06[[#This Row],[QUANT]]</f>
        <v>0</v>
      </c>
    </row>
    <row r="960" spans="2:16" x14ac:dyDescent="0.25">
      <c r="B960" s="140" t="str">
        <f>IF(ACOMPANHAMENTO_06[[#This Row],[FUNCIONARIO]]="","",COUNTA($D$8:D960))</f>
        <v/>
      </c>
      <c r="C960" s="3"/>
      <c r="D960" s="28" t="str">
        <f>IFERROR(VLOOKUP(ACOMPANHAMENTO_06[[#This Row],[MAT]],FUNCIONARIOS[],3,FALSE),"")</f>
        <v/>
      </c>
      <c r="E960" s="28" t="str">
        <f>IFERROR(VLOOKUP(ACOMPANHAMENTO_06[[#This Row],[MAT]],FUNCIONARIOS[],4,FALSE),"")</f>
        <v/>
      </c>
      <c r="F960" s="8"/>
      <c r="G960" s="7"/>
      <c r="H960" s="28" t="str">
        <f>IFERROR(VLOOKUP(ACOMPANHAMENTO_06[[#This Row],[COD.S]],TABELA_PRODUÇÃO[[COD]:[SERVIÇOS]],3,FALSE),"")</f>
        <v/>
      </c>
      <c r="I960" s="28" t="str">
        <f>IFERROR(VLOOKUP(ACOMPANHAMENTO_06[[#This Row],[COD.S]],TABELA_PRODUÇÃO[[COD]:[UND.]],4,FALSE),"")</f>
        <v/>
      </c>
      <c r="J960" s="141"/>
      <c r="K960" s="58"/>
      <c r="L960" s="9"/>
      <c r="M96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6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6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60" s="140">
        <f>ACOMPANHAMENTO_06[[#This Row],[QUANT]]</f>
        <v>0</v>
      </c>
    </row>
    <row r="961" spans="2:16" x14ac:dyDescent="0.25">
      <c r="B961" s="140" t="str">
        <f>IF(ACOMPANHAMENTO_06[[#This Row],[FUNCIONARIO]]="","",COUNTA($D$8:D961))</f>
        <v/>
      </c>
      <c r="C961" s="3"/>
      <c r="D961" s="28" t="str">
        <f>IFERROR(VLOOKUP(ACOMPANHAMENTO_06[[#This Row],[MAT]],FUNCIONARIOS[],3,FALSE),"")</f>
        <v/>
      </c>
      <c r="E961" s="28" t="str">
        <f>IFERROR(VLOOKUP(ACOMPANHAMENTO_06[[#This Row],[MAT]],FUNCIONARIOS[],4,FALSE),"")</f>
        <v/>
      </c>
      <c r="F961" s="8"/>
      <c r="G961" s="7"/>
      <c r="H961" s="28" t="str">
        <f>IFERROR(VLOOKUP(ACOMPANHAMENTO_06[[#This Row],[COD.S]],TABELA_PRODUÇÃO[[COD]:[SERVIÇOS]],3,FALSE),"")</f>
        <v/>
      </c>
      <c r="I961" s="28" t="str">
        <f>IFERROR(VLOOKUP(ACOMPANHAMENTO_06[[#This Row],[COD.S]],TABELA_PRODUÇÃO[[COD]:[UND.]],4,FALSE),"")</f>
        <v/>
      </c>
      <c r="J961" s="141"/>
      <c r="K961" s="58"/>
      <c r="L961" s="9"/>
      <c r="M96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6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6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61" s="140">
        <f>ACOMPANHAMENTO_06[[#This Row],[QUANT]]</f>
        <v>0</v>
      </c>
    </row>
    <row r="962" spans="2:16" x14ac:dyDescent="0.25">
      <c r="B962" s="140" t="str">
        <f>IF(ACOMPANHAMENTO_06[[#This Row],[FUNCIONARIO]]="","",COUNTA($D$8:D962))</f>
        <v/>
      </c>
      <c r="C962" s="3"/>
      <c r="D962" s="28" t="str">
        <f>IFERROR(VLOOKUP(ACOMPANHAMENTO_06[[#This Row],[MAT]],FUNCIONARIOS[],3,FALSE),"")</f>
        <v/>
      </c>
      <c r="E962" s="28" t="str">
        <f>IFERROR(VLOOKUP(ACOMPANHAMENTO_06[[#This Row],[MAT]],FUNCIONARIOS[],4,FALSE),"")</f>
        <v/>
      </c>
      <c r="F962" s="8"/>
      <c r="G962" s="7"/>
      <c r="H962" s="28" t="str">
        <f>IFERROR(VLOOKUP(ACOMPANHAMENTO_06[[#This Row],[COD.S]],TABELA_PRODUÇÃO[[COD]:[SERVIÇOS]],3,FALSE),"")</f>
        <v/>
      </c>
      <c r="I962" s="28" t="str">
        <f>IFERROR(VLOOKUP(ACOMPANHAMENTO_06[[#This Row],[COD.S]],TABELA_PRODUÇÃO[[COD]:[UND.]],4,FALSE),"")</f>
        <v/>
      </c>
      <c r="J962" s="141"/>
      <c r="K962" s="58"/>
      <c r="L962" s="9"/>
      <c r="M96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6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6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62" s="140">
        <f>ACOMPANHAMENTO_06[[#This Row],[QUANT]]</f>
        <v>0</v>
      </c>
    </row>
    <row r="963" spans="2:16" x14ac:dyDescent="0.25">
      <c r="B963" s="140" t="str">
        <f>IF(ACOMPANHAMENTO_06[[#This Row],[FUNCIONARIO]]="","",COUNTA($D$8:D963))</f>
        <v/>
      </c>
      <c r="C963" s="3"/>
      <c r="D963" s="28" t="str">
        <f>IFERROR(VLOOKUP(ACOMPANHAMENTO_06[[#This Row],[MAT]],FUNCIONARIOS[],3,FALSE),"")</f>
        <v/>
      </c>
      <c r="E963" s="28" t="str">
        <f>IFERROR(VLOOKUP(ACOMPANHAMENTO_06[[#This Row],[MAT]],FUNCIONARIOS[],4,FALSE),"")</f>
        <v/>
      </c>
      <c r="F963" s="8"/>
      <c r="G963" s="7"/>
      <c r="H963" s="28" t="str">
        <f>IFERROR(VLOOKUP(ACOMPANHAMENTO_06[[#This Row],[COD.S]],TABELA_PRODUÇÃO[[COD]:[SERVIÇOS]],3,FALSE),"")</f>
        <v/>
      </c>
      <c r="I963" s="28" t="str">
        <f>IFERROR(VLOOKUP(ACOMPANHAMENTO_06[[#This Row],[COD.S]],TABELA_PRODUÇÃO[[COD]:[UND.]],4,FALSE),"")</f>
        <v/>
      </c>
      <c r="J963" s="141"/>
      <c r="K963" s="58"/>
      <c r="L963" s="9"/>
      <c r="M96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6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6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63" s="140">
        <f>ACOMPANHAMENTO_06[[#This Row],[QUANT]]</f>
        <v>0</v>
      </c>
    </row>
    <row r="964" spans="2:16" x14ac:dyDescent="0.25">
      <c r="B964" s="140" t="str">
        <f>IF(ACOMPANHAMENTO_06[[#This Row],[FUNCIONARIO]]="","",COUNTA($D$8:D964))</f>
        <v/>
      </c>
      <c r="C964" s="3"/>
      <c r="D964" s="28" t="str">
        <f>IFERROR(VLOOKUP(ACOMPANHAMENTO_06[[#This Row],[MAT]],FUNCIONARIOS[],3,FALSE),"")</f>
        <v/>
      </c>
      <c r="E964" s="28" t="str">
        <f>IFERROR(VLOOKUP(ACOMPANHAMENTO_06[[#This Row],[MAT]],FUNCIONARIOS[],4,FALSE),"")</f>
        <v/>
      </c>
      <c r="F964" s="8"/>
      <c r="G964" s="7"/>
      <c r="H964" s="28" t="str">
        <f>IFERROR(VLOOKUP(ACOMPANHAMENTO_06[[#This Row],[COD.S]],TABELA_PRODUÇÃO[[COD]:[SERVIÇOS]],3,FALSE),"")</f>
        <v/>
      </c>
      <c r="I964" s="28" t="str">
        <f>IFERROR(VLOOKUP(ACOMPANHAMENTO_06[[#This Row],[COD.S]],TABELA_PRODUÇÃO[[COD]:[UND.]],4,FALSE),"")</f>
        <v/>
      </c>
      <c r="J964" s="141"/>
      <c r="K964" s="58"/>
      <c r="L964" s="9"/>
      <c r="M96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6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6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64" s="140">
        <f>ACOMPANHAMENTO_06[[#This Row],[QUANT]]</f>
        <v>0</v>
      </c>
    </row>
    <row r="965" spans="2:16" x14ac:dyDescent="0.25">
      <c r="B965" s="140" t="str">
        <f>IF(ACOMPANHAMENTO_06[[#This Row],[FUNCIONARIO]]="","",COUNTA($D$8:D965))</f>
        <v/>
      </c>
      <c r="C965" s="3"/>
      <c r="D965" s="28" t="str">
        <f>IFERROR(VLOOKUP(ACOMPANHAMENTO_06[[#This Row],[MAT]],FUNCIONARIOS[],3,FALSE),"")</f>
        <v/>
      </c>
      <c r="E965" s="28" t="str">
        <f>IFERROR(VLOOKUP(ACOMPANHAMENTO_06[[#This Row],[MAT]],FUNCIONARIOS[],4,FALSE),"")</f>
        <v/>
      </c>
      <c r="F965" s="8"/>
      <c r="G965" s="7"/>
      <c r="H965" s="28" t="str">
        <f>IFERROR(VLOOKUP(ACOMPANHAMENTO_06[[#This Row],[COD.S]],TABELA_PRODUÇÃO[[COD]:[SERVIÇOS]],3,FALSE),"")</f>
        <v/>
      </c>
      <c r="I965" s="28" t="str">
        <f>IFERROR(VLOOKUP(ACOMPANHAMENTO_06[[#This Row],[COD.S]],TABELA_PRODUÇÃO[[COD]:[UND.]],4,FALSE),"")</f>
        <v/>
      </c>
      <c r="J965" s="141"/>
      <c r="K965" s="58"/>
      <c r="L965" s="9"/>
      <c r="M96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6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6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65" s="140">
        <f>ACOMPANHAMENTO_06[[#This Row],[QUANT]]</f>
        <v>0</v>
      </c>
    </row>
    <row r="966" spans="2:16" x14ac:dyDescent="0.25">
      <c r="B966" s="140" t="str">
        <f>IF(ACOMPANHAMENTO_06[[#This Row],[FUNCIONARIO]]="","",COUNTA($D$8:D966))</f>
        <v/>
      </c>
      <c r="C966" s="3"/>
      <c r="D966" s="28" t="str">
        <f>IFERROR(VLOOKUP(ACOMPANHAMENTO_06[[#This Row],[MAT]],FUNCIONARIOS[],3,FALSE),"")</f>
        <v/>
      </c>
      <c r="E966" s="28" t="str">
        <f>IFERROR(VLOOKUP(ACOMPANHAMENTO_06[[#This Row],[MAT]],FUNCIONARIOS[],4,FALSE),"")</f>
        <v/>
      </c>
      <c r="F966" s="8"/>
      <c r="G966" s="7"/>
      <c r="H966" s="28" t="str">
        <f>IFERROR(VLOOKUP(ACOMPANHAMENTO_06[[#This Row],[COD.S]],TABELA_PRODUÇÃO[[COD]:[SERVIÇOS]],3,FALSE),"")</f>
        <v/>
      </c>
      <c r="I966" s="28" t="str">
        <f>IFERROR(VLOOKUP(ACOMPANHAMENTO_06[[#This Row],[COD.S]],TABELA_PRODUÇÃO[[COD]:[UND.]],4,FALSE),"")</f>
        <v/>
      </c>
      <c r="J966" s="141"/>
      <c r="K966" s="58"/>
      <c r="L966" s="9"/>
      <c r="M96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6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6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66" s="140">
        <f>ACOMPANHAMENTO_06[[#This Row],[QUANT]]</f>
        <v>0</v>
      </c>
    </row>
    <row r="967" spans="2:16" x14ac:dyDescent="0.25">
      <c r="B967" s="140" t="str">
        <f>IF(ACOMPANHAMENTO_06[[#This Row],[FUNCIONARIO]]="","",COUNTA($D$8:D967))</f>
        <v/>
      </c>
      <c r="C967" s="3"/>
      <c r="D967" s="28" t="str">
        <f>IFERROR(VLOOKUP(ACOMPANHAMENTO_06[[#This Row],[MAT]],FUNCIONARIOS[],3,FALSE),"")</f>
        <v/>
      </c>
      <c r="E967" s="28" t="str">
        <f>IFERROR(VLOOKUP(ACOMPANHAMENTO_06[[#This Row],[MAT]],FUNCIONARIOS[],4,FALSE),"")</f>
        <v/>
      </c>
      <c r="F967" s="8"/>
      <c r="G967" s="7"/>
      <c r="H967" s="28" t="str">
        <f>IFERROR(VLOOKUP(ACOMPANHAMENTO_06[[#This Row],[COD.S]],TABELA_PRODUÇÃO[[COD]:[SERVIÇOS]],3,FALSE),"")</f>
        <v/>
      </c>
      <c r="I967" s="28" t="str">
        <f>IFERROR(VLOOKUP(ACOMPANHAMENTO_06[[#This Row],[COD.S]],TABELA_PRODUÇÃO[[COD]:[UND.]],4,FALSE),"")</f>
        <v/>
      </c>
      <c r="J967" s="141"/>
      <c r="K967" s="58"/>
      <c r="L967" s="9"/>
      <c r="M96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6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6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67" s="140">
        <f>ACOMPANHAMENTO_06[[#This Row],[QUANT]]</f>
        <v>0</v>
      </c>
    </row>
    <row r="968" spans="2:16" x14ac:dyDescent="0.25">
      <c r="B968" s="140" t="str">
        <f>IF(ACOMPANHAMENTO_06[[#This Row],[FUNCIONARIO]]="","",COUNTA($D$8:D968))</f>
        <v/>
      </c>
      <c r="C968" s="3"/>
      <c r="D968" s="28" t="str">
        <f>IFERROR(VLOOKUP(ACOMPANHAMENTO_06[[#This Row],[MAT]],FUNCIONARIOS[],3,FALSE),"")</f>
        <v/>
      </c>
      <c r="E968" s="28" t="str">
        <f>IFERROR(VLOOKUP(ACOMPANHAMENTO_06[[#This Row],[MAT]],FUNCIONARIOS[],4,FALSE),"")</f>
        <v/>
      </c>
      <c r="F968" s="8"/>
      <c r="G968" s="7"/>
      <c r="H968" s="28" t="str">
        <f>IFERROR(VLOOKUP(ACOMPANHAMENTO_06[[#This Row],[COD.S]],TABELA_PRODUÇÃO[[COD]:[SERVIÇOS]],3,FALSE),"")</f>
        <v/>
      </c>
      <c r="I968" s="28" t="str">
        <f>IFERROR(VLOOKUP(ACOMPANHAMENTO_06[[#This Row],[COD.S]],TABELA_PRODUÇÃO[[COD]:[UND.]],4,FALSE),"")</f>
        <v/>
      </c>
      <c r="J968" s="141"/>
      <c r="K968" s="58"/>
      <c r="L968" s="9"/>
      <c r="M96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6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6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68" s="140">
        <f>ACOMPANHAMENTO_06[[#This Row],[QUANT]]</f>
        <v>0</v>
      </c>
    </row>
    <row r="969" spans="2:16" x14ac:dyDescent="0.25">
      <c r="B969" s="140" t="str">
        <f>IF(ACOMPANHAMENTO_06[[#This Row],[FUNCIONARIO]]="","",COUNTA($D$8:D969))</f>
        <v/>
      </c>
      <c r="C969" s="3"/>
      <c r="D969" s="28" t="str">
        <f>IFERROR(VLOOKUP(ACOMPANHAMENTO_06[[#This Row],[MAT]],FUNCIONARIOS[],3,FALSE),"")</f>
        <v/>
      </c>
      <c r="E969" s="28" t="str">
        <f>IFERROR(VLOOKUP(ACOMPANHAMENTO_06[[#This Row],[MAT]],FUNCIONARIOS[],4,FALSE),"")</f>
        <v/>
      </c>
      <c r="F969" s="8"/>
      <c r="G969" s="7"/>
      <c r="H969" s="28" t="str">
        <f>IFERROR(VLOOKUP(ACOMPANHAMENTO_06[[#This Row],[COD.S]],TABELA_PRODUÇÃO[[COD]:[SERVIÇOS]],3,FALSE),"")</f>
        <v/>
      </c>
      <c r="I969" s="28" t="str">
        <f>IFERROR(VLOOKUP(ACOMPANHAMENTO_06[[#This Row],[COD.S]],TABELA_PRODUÇÃO[[COD]:[UND.]],4,FALSE),"")</f>
        <v/>
      </c>
      <c r="J969" s="141"/>
      <c r="K969" s="58"/>
      <c r="L969" s="9"/>
      <c r="M96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6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6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69" s="140">
        <f>ACOMPANHAMENTO_06[[#This Row],[QUANT]]</f>
        <v>0</v>
      </c>
    </row>
    <row r="970" spans="2:16" x14ac:dyDescent="0.25">
      <c r="B970" s="140" t="str">
        <f>IF(ACOMPANHAMENTO_06[[#This Row],[FUNCIONARIO]]="","",COUNTA($D$8:D970))</f>
        <v/>
      </c>
      <c r="C970" s="3"/>
      <c r="D970" s="28" t="str">
        <f>IFERROR(VLOOKUP(ACOMPANHAMENTO_06[[#This Row],[MAT]],FUNCIONARIOS[],3,FALSE),"")</f>
        <v/>
      </c>
      <c r="E970" s="28" t="str">
        <f>IFERROR(VLOOKUP(ACOMPANHAMENTO_06[[#This Row],[MAT]],FUNCIONARIOS[],4,FALSE),"")</f>
        <v/>
      </c>
      <c r="F970" s="8"/>
      <c r="G970" s="7"/>
      <c r="H970" s="28" t="str">
        <f>IFERROR(VLOOKUP(ACOMPANHAMENTO_06[[#This Row],[COD.S]],TABELA_PRODUÇÃO[[COD]:[SERVIÇOS]],3,FALSE),"")</f>
        <v/>
      </c>
      <c r="I970" s="28" t="str">
        <f>IFERROR(VLOOKUP(ACOMPANHAMENTO_06[[#This Row],[COD.S]],TABELA_PRODUÇÃO[[COD]:[UND.]],4,FALSE),"")</f>
        <v/>
      </c>
      <c r="J970" s="141"/>
      <c r="K970" s="58"/>
      <c r="L970" s="9"/>
      <c r="M97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7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7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70" s="140">
        <f>ACOMPANHAMENTO_06[[#This Row],[QUANT]]</f>
        <v>0</v>
      </c>
    </row>
    <row r="971" spans="2:16" x14ac:dyDescent="0.25">
      <c r="B971" s="140" t="str">
        <f>IF(ACOMPANHAMENTO_06[[#This Row],[FUNCIONARIO]]="","",COUNTA($D$8:D971))</f>
        <v/>
      </c>
      <c r="C971" s="3"/>
      <c r="D971" s="28" t="str">
        <f>IFERROR(VLOOKUP(ACOMPANHAMENTO_06[[#This Row],[MAT]],FUNCIONARIOS[],3,FALSE),"")</f>
        <v/>
      </c>
      <c r="E971" s="28" t="str">
        <f>IFERROR(VLOOKUP(ACOMPANHAMENTO_06[[#This Row],[MAT]],FUNCIONARIOS[],4,FALSE),"")</f>
        <v/>
      </c>
      <c r="F971" s="8"/>
      <c r="G971" s="7"/>
      <c r="H971" s="28" t="str">
        <f>IFERROR(VLOOKUP(ACOMPANHAMENTO_06[[#This Row],[COD.S]],TABELA_PRODUÇÃO[[COD]:[SERVIÇOS]],3,FALSE),"")</f>
        <v/>
      </c>
      <c r="I971" s="28" t="str">
        <f>IFERROR(VLOOKUP(ACOMPANHAMENTO_06[[#This Row],[COD.S]],TABELA_PRODUÇÃO[[COD]:[UND.]],4,FALSE),"")</f>
        <v/>
      </c>
      <c r="J971" s="141"/>
      <c r="K971" s="58"/>
      <c r="L971" s="9"/>
      <c r="M97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7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7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71" s="140">
        <f>ACOMPANHAMENTO_06[[#This Row],[QUANT]]</f>
        <v>0</v>
      </c>
    </row>
    <row r="972" spans="2:16" x14ac:dyDescent="0.25">
      <c r="B972" s="140" t="str">
        <f>IF(ACOMPANHAMENTO_06[[#This Row],[FUNCIONARIO]]="","",COUNTA($D$8:D972))</f>
        <v/>
      </c>
      <c r="C972" s="3"/>
      <c r="D972" s="28" t="str">
        <f>IFERROR(VLOOKUP(ACOMPANHAMENTO_06[[#This Row],[MAT]],FUNCIONARIOS[],3,FALSE),"")</f>
        <v/>
      </c>
      <c r="E972" s="28" t="str">
        <f>IFERROR(VLOOKUP(ACOMPANHAMENTO_06[[#This Row],[MAT]],FUNCIONARIOS[],4,FALSE),"")</f>
        <v/>
      </c>
      <c r="F972" s="8"/>
      <c r="G972" s="7"/>
      <c r="H972" s="28" t="str">
        <f>IFERROR(VLOOKUP(ACOMPANHAMENTO_06[[#This Row],[COD.S]],TABELA_PRODUÇÃO[[COD]:[SERVIÇOS]],3,FALSE),"")</f>
        <v/>
      </c>
      <c r="I972" s="28" t="str">
        <f>IFERROR(VLOOKUP(ACOMPANHAMENTO_06[[#This Row],[COD.S]],TABELA_PRODUÇÃO[[COD]:[UND.]],4,FALSE),"")</f>
        <v/>
      </c>
      <c r="J972" s="141"/>
      <c r="K972" s="58"/>
      <c r="L972" s="9"/>
      <c r="M97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7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7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72" s="140">
        <f>ACOMPANHAMENTO_06[[#This Row],[QUANT]]</f>
        <v>0</v>
      </c>
    </row>
    <row r="973" spans="2:16" x14ac:dyDescent="0.25">
      <c r="B973" s="140" t="str">
        <f>IF(ACOMPANHAMENTO_06[[#This Row],[FUNCIONARIO]]="","",COUNTA($D$8:D973))</f>
        <v/>
      </c>
      <c r="C973" s="3"/>
      <c r="D973" s="28" t="str">
        <f>IFERROR(VLOOKUP(ACOMPANHAMENTO_06[[#This Row],[MAT]],FUNCIONARIOS[],3,FALSE),"")</f>
        <v/>
      </c>
      <c r="E973" s="28" t="str">
        <f>IFERROR(VLOOKUP(ACOMPANHAMENTO_06[[#This Row],[MAT]],FUNCIONARIOS[],4,FALSE),"")</f>
        <v/>
      </c>
      <c r="F973" s="8"/>
      <c r="G973" s="7"/>
      <c r="H973" s="28" t="str">
        <f>IFERROR(VLOOKUP(ACOMPANHAMENTO_06[[#This Row],[COD.S]],TABELA_PRODUÇÃO[[COD]:[SERVIÇOS]],3,FALSE),"")</f>
        <v/>
      </c>
      <c r="I973" s="28" t="str">
        <f>IFERROR(VLOOKUP(ACOMPANHAMENTO_06[[#This Row],[COD.S]],TABELA_PRODUÇÃO[[COD]:[UND.]],4,FALSE),"")</f>
        <v/>
      </c>
      <c r="J973" s="141"/>
      <c r="K973" s="58"/>
      <c r="L973" s="9"/>
      <c r="M97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7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7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73" s="140">
        <f>ACOMPANHAMENTO_06[[#This Row],[QUANT]]</f>
        <v>0</v>
      </c>
    </row>
    <row r="974" spans="2:16" x14ac:dyDescent="0.25">
      <c r="B974" s="140" t="str">
        <f>IF(ACOMPANHAMENTO_06[[#This Row],[FUNCIONARIO]]="","",COUNTA($D$8:D974))</f>
        <v/>
      </c>
      <c r="C974" s="3"/>
      <c r="D974" s="28" t="str">
        <f>IFERROR(VLOOKUP(ACOMPANHAMENTO_06[[#This Row],[MAT]],FUNCIONARIOS[],3,FALSE),"")</f>
        <v/>
      </c>
      <c r="E974" s="28" t="str">
        <f>IFERROR(VLOOKUP(ACOMPANHAMENTO_06[[#This Row],[MAT]],FUNCIONARIOS[],4,FALSE),"")</f>
        <v/>
      </c>
      <c r="F974" s="8"/>
      <c r="G974" s="7"/>
      <c r="H974" s="28" t="str">
        <f>IFERROR(VLOOKUP(ACOMPANHAMENTO_06[[#This Row],[COD.S]],TABELA_PRODUÇÃO[[COD]:[SERVIÇOS]],3,FALSE),"")</f>
        <v/>
      </c>
      <c r="I974" s="28" t="str">
        <f>IFERROR(VLOOKUP(ACOMPANHAMENTO_06[[#This Row],[COD.S]],TABELA_PRODUÇÃO[[COD]:[UND.]],4,FALSE),"")</f>
        <v/>
      </c>
      <c r="J974" s="141"/>
      <c r="K974" s="58"/>
      <c r="L974" s="9"/>
      <c r="M97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7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7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74" s="140">
        <f>ACOMPANHAMENTO_06[[#This Row],[QUANT]]</f>
        <v>0</v>
      </c>
    </row>
    <row r="975" spans="2:16" x14ac:dyDescent="0.25">
      <c r="B975" s="140" t="str">
        <f>IF(ACOMPANHAMENTO_06[[#This Row],[FUNCIONARIO]]="","",COUNTA($D$8:D975))</f>
        <v/>
      </c>
      <c r="C975" s="3"/>
      <c r="D975" s="28" t="str">
        <f>IFERROR(VLOOKUP(ACOMPANHAMENTO_06[[#This Row],[MAT]],FUNCIONARIOS[],3,FALSE),"")</f>
        <v/>
      </c>
      <c r="E975" s="28" t="str">
        <f>IFERROR(VLOOKUP(ACOMPANHAMENTO_06[[#This Row],[MAT]],FUNCIONARIOS[],4,FALSE),"")</f>
        <v/>
      </c>
      <c r="F975" s="8"/>
      <c r="G975" s="7"/>
      <c r="H975" s="28" t="str">
        <f>IFERROR(VLOOKUP(ACOMPANHAMENTO_06[[#This Row],[COD.S]],TABELA_PRODUÇÃO[[COD]:[SERVIÇOS]],3,FALSE),"")</f>
        <v/>
      </c>
      <c r="I975" s="28" t="str">
        <f>IFERROR(VLOOKUP(ACOMPANHAMENTO_06[[#This Row],[COD.S]],TABELA_PRODUÇÃO[[COD]:[UND.]],4,FALSE),"")</f>
        <v/>
      </c>
      <c r="J975" s="141"/>
      <c r="K975" s="58"/>
      <c r="L975" s="9"/>
      <c r="M97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7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7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75" s="140">
        <f>ACOMPANHAMENTO_06[[#This Row],[QUANT]]</f>
        <v>0</v>
      </c>
    </row>
    <row r="976" spans="2:16" x14ac:dyDescent="0.25">
      <c r="B976" s="140" t="str">
        <f>IF(ACOMPANHAMENTO_06[[#This Row],[FUNCIONARIO]]="","",COUNTA($D$8:D976))</f>
        <v/>
      </c>
      <c r="C976" s="3"/>
      <c r="D976" s="28" t="str">
        <f>IFERROR(VLOOKUP(ACOMPANHAMENTO_06[[#This Row],[MAT]],FUNCIONARIOS[],3,FALSE),"")</f>
        <v/>
      </c>
      <c r="E976" s="28" t="str">
        <f>IFERROR(VLOOKUP(ACOMPANHAMENTO_06[[#This Row],[MAT]],FUNCIONARIOS[],4,FALSE),"")</f>
        <v/>
      </c>
      <c r="F976" s="8"/>
      <c r="G976" s="7"/>
      <c r="H976" s="28" t="str">
        <f>IFERROR(VLOOKUP(ACOMPANHAMENTO_06[[#This Row],[COD.S]],TABELA_PRODUÇÃO[[COD]:[SERVIÇOS]],3,FALSE),"")</f>
        <v/>
      </c>
      <c r="I976" s="28" t="str">
        <f>IFERROR(VLOOKUP(ACOMPANHAMENTO_06[[#This Row],[COD.S]],TABELA_PRODUÇÃO[[COD]:[UND.]],4,FALSE),"")</f>
        <v/>
      </c>
      <c r="J976" s="141"/>
      <c r="K976" s="58"/>
      <c r="L976" s="9"/>
      <c r="M97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7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7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76" s="140">
        <f>ACOMPANHAMENTO_06[[#This Row],[QUANT]]</f>
        <v>0</v>
      </c>
    </row>
    <row r="977" spans="2:16" x14ac:dyDescent="0.25">
      <c r="B977" s="140" t="str">
        <f>IF(ACOMPANHAMENTO_06[[#This Row],[FUNCIONARIO]]="","",COUNTA($D$8:D977))</f>
        <v/>
      </c>
      <c r="C977" s="3"/>
      <c r="D977" s="28" t="str">
        <f>IFERROR(VLOOKUP(ACOMPANHAMENTO_06[[#This Row],[MAT]],FUNCIONARIOS[],3,FALSE),"")</f>
        <v/>
      </c>
      <c r="E977" s="28" t="str">
        <f>IFERROR(VLOOKUP(ACOMPANHAMENTO_06[[#This Row],[MAT]],FUNCIONARIOS[],4,FALSE),"")</f>
        <v/>
      </c>
      <c r="F977" s="8"/>
      <c r="G977" s="7"/>
      <c r="H977" s="28" t="str">
        <f>IFERROR(VLOOKUP(ACOMPANHAMENTO_06[[#This Row],[COD.S]],TABELA_PRODUÇÃO[[COD]:[SERVIÇOS]],3,FALSE),"")</f>
        <v/>
      </c>
      <c r="I977" s="28" t="str">
        <f>IFERROR(VLOOKUP(ACOMPANHAMENTO_06[[#This Row],[COD.S]],TABELA_PRODUÇÃO[[COD]:[UND.]],4,FALSE),"")</f>
        <v/>
      </c>
      <c r="J977" s="141"/>
      <c r="K977" s="58"/>
      <c r="L977" s="9"/>
      <c r="M97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7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7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77" s="140">
        <f>ACOMPANHAMENTO_06[[#This Row],[QUANT]]</f>
        <v>0</v>
      </c>
    </row>
    <row r="978" spans="2:16" x14ac:dyDescent="0.25">
      <c r="B978" s="140" t="str">
        <f>IF(ACOMPANHAMENTO_06[[#This Row],[FUNCIONARIO]]="","",COUNTA($D$8:D978))</f>
        <v/>
      </c>
      <c r="C978" s="3"/>
      <c r="D978" s="28" t="str">
        <f>IFERROR(VLOOKUP(ACOMPANHAMENTO_06[[#This Row],[MAT]],FUNCIONARIOS[],3,FALSE),"")</f>
        <v/>
      </c>
      <c r="E978" s="28" t="str">
        <f>IFERROR(VLOOKUP(ACOMPANHAMENTO_06[[#This Row],[MAT]],FUNCIONARIOS[],4,FALSE),"")</f>
        <v/>
      </c>
      <c r="F978" s="8"/>
      <c r="G978" s="7"/>
      <c r="H978" s="28" t="str">
        <f>IFERROR(VLOOKUP(ACOMPANHAMENTO_06[[#This Row],[COD.S]],TABELA_PRODUÇÃO[[COD]:[SERVIÇOS]],3,FALSE),"")</f>
        <v/>
      </c>
      <c r="I978" s="28" t="str">
        <f>IFERROR(VLOOKUP(ACOMPANHAMENTO_06[[#This Row],[COD.S]],TABELA_PRODUÇÃO[[COD]:[UND.]],4,FALSE),"")</f>
        <v/>
      </c>
      <c r="J978" s="141"/>
      <c r="K978" s="58"/>
      <c r="L978" s="9"/>
      <c r="M97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7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7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78" s="140">
        <f>ACOMPANHAMENTO_06[[#This Row],[QUANT]]</f>
        <v>0</v>
      </c>
    </row>
    <row r="979" spans="2:16" x14ac:dyDescent="0.25">
      <c r="B979" s="140" t="str">
        <f>IF(ACOMPANHAMENTO_06[[#This Row],[FUNCIONARIO]]="","",COUNTA($D$8:D979))</f>
        <v/>
      </c>
      <c r="C979" s="3"/>
      <c r="D979" s="28" t="str">
        <f>IFERROR(VLOOKUP(ACOMPANHAMENTO_06[[#This Row],[MAT]],FUNCIONARIOS[],3,FALSE),"")</f>
        <v/>
      </c>
      <c r="E979" s="28" t="str">
        <f>IFERROR(VLOOKUP(ACOMPANHAMENTO_06[[#This Row],[MAT]],FUNCIONARIOS[],4,FALSE),"")</f>
        <v/>
      </c>
      <c r="F979" s="8"/>
      <c r="G979" s="7"/>
      <c r="H979" s="28" t="str">
        <f>IFERROR(VLOOKUP(ACOMPANHAMENTO_06[[#This Row],[COD.S]],TABELA_PRODUÇÃO[[COD]:[SERVIÇOS]],3,FALSE),"")</f>
        <v/>
      </c>
      <c r="I979" s="28" t="str">
        <f>IFERROR(VLOOKUP(ACOMPANHAMENTO_06[[#This Row],[COD.S]],TABELA_PRODUÇÃO[[COD]:[UND.]],4,FALSE),"")</f>
        <v/>
      </c>
      <c r="J979" s="141"/>
      <c r="K979" s="58"/>
      <c r="L979" s="9"/>
      <c r="M97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7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7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79" s="140">
        <f>ACOMPANHAMENTO_06[[#This Row],[QUANT]]</f>
        <v>0</v>
      </c>
    </row>
    <row r="980" spans="2:16" x14ac:dyDescent="0.25">
      <c r="B980" s="140" t="str">
        <f>IF(ACOMPANHAMENTO_06[[#This Row],[FUNCIONARIO]]="","",COUNTA($D$8:D980))</f>
        <v/>
      </c>
      <c r="C980" s="3"/>
      <c r="D980" s="28" t="str">
        <f>IFERROR(VLOOKUP(ACOMPANHAMENTO_06[[#This Row],[MAT]],FUNCIONARIOS[],3,FALSE),"")</f>
        <v/>
      </c>
      <c r="E980" s="28" t="str">
        <f>IFERROR(VLOOKUP(ACOMPANHAMENTO_06[[#This Row],[MAT]],FUNCIONARIOS[],4,FALSE),"")</f>
        <v/>
      </c>
      <c r="F980" s="8"/>
      <c r="G980" s="7"/>
      <c r="H980" s="28" t="str">
        <f>IFERROR(VLOOKUP(ACOMPANHAMENTO_06[[#This Row],[COD.S]],TABELA_PRODUÇÃO[[COD]:[SERVIÇOS]],3,FALSE),"")</f>
        <v/>
      </c>
      <c r="I980" s="28" t="str">
        <f>IFERROR(VLOOKUP(ACOMPANHAMENTO_06[[#This Row],[COD.S]],TABELA_PRODUÇÃO[[COD]:[UND.]],4,FALSE),"")</f>
        <v/>
      </c>
      <c r="J980" s="141"/>
      <c r="K980" s="58"/>
      <c r="L980" s="9"/>
      <c r="M98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8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8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80" s="140">
        <f>ACOMPANHAMENTO_06[[#This Row],[QUANT]]</f>
        <v>0</v>
      </c>
    </row>
    <row r="981" spans="2:16" x14ac:dyDescent="0.25">
      <c r="B981" s="140" t="str">
        <f>IF(ACOMPANHAMENTO_06[[#This Row],[FUNCIONARIO]]="","",COUNTA($D$8:D981))</f>
        <v/>
      </c>
      <c r="C981" s="3"/>
      <c r="D981" s="28" t="str">
        <f>IFERROR(VLOOKUP(ACOMPANHAMENTO_06[[#This Row],[MAT]],FUNCIONARIOS[],3,FALSE),"")</f>
        <v/>
      </c>
      <c r="E981" s="28" t="str">
        <f>IFERROR(VLOOKUP(ACOMPANHAMENTO_06[[#This Row],[MAT]],FUNCIONARIOS[],4,FALSE),"")</f>
        <v/>
      </c>
      <c r="F981" s="8"/>
      <c r="G981" s="7"/>
      <c r="H981" s="28" t="str">
        <f>IFERROR(VLOOKUP(ACOMPANHAMENTO_06[[#This Row],[COD.S]],TABELA_PRODUÇÃO[[COD]:[SERVIÇOS]],3,FALSE),"")</f>
        <v/>
      </c>
      <c r="I981" s="28" t="str">
        <f>IFERROR(VLOOKUP(ACOMPANHAMENTO_06[[#This Row],[COD.S]],TABELA_PRODUÇÃO[[COD]:[UND.]],4,FALSE),"")</f>
        <v/>
      </c>
      <c r="J981" s="141"/>
      <c r="K981" s="58"/>
      <c r="L981" s="9"/>
      <c r="M98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8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8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81" s="140">
        <f>ACOMPANHAMENTO_06[[#This Row],[QUANT]]</f>
        <v>0</v>
      </c>
    </row>
    <row r="982" spans="2:16" x14ac:dyDescent="0.25">
      <c r="B982" s="140" t="str">
        <f>IF(ACOMPANHAMENTO_06[[#This Row],[FUNCIONARIO]]="","",COUNTA($D$8:D982))</f>
        <v/>
      </c>
      <c r="C982" s="3"/>
      <c r="D982" s="28" t="str">
        <f>IFERROR(VLOOKUP(ACOMPANHAMENTO_06[[#This Row],[MAT]],FUNCIONARIOS[],3,FALSE),"")</f>
        <v/>
      </c>
      <c r="E982" s="28" t="str">
        <f>IFERROR(VLOOKUP(ACOMPANHAMENTO_06[[#This Row],[MAT]],FUNCIONARIOS[],4,FALSE),"")</f>
        <v/>
      </c>
      <c r="F982" s="8"/>
      <c r="G982" s="7"/>
      <c r="H982" s="28" t="str">
        <f>IFERROR(VLOOKUP(ACOMPANHAMENTO_06[[#This Row],[COD.S]],TABELA_PRODUÇÃO[[COD]:[SERVIÇOS]],3,FALSE),"")</f>
        <v/>
      </c>
      <c r="I982" s="28" t="str">
        <f>IFERROR(VLOOKUP(ACOMPANHAMENTO_06[[#This Row],[COD.S]],TABELA_PRODUÇÃO[[COD]:[UND.]],4,FALSE),"")</f>
        <v/>
      </c>
      <c r="J982" s="141"/>
      <c r="K982" s="58"/>
      <c r="L982" s="9"/>
      <c r="M98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8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8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82" s="140">
        <f>ACOMPANHAMENTO_06[[#This Row],[QUANT]]</f>
        <v>0</v>
      </c>
    </row>
    <row r="983" spans="2:16" x14ac:dyDescent="0.25">
      <c r="B983" s="140" t="str">
        <f>IF(ACOMPANHAMENTO_06[[#This Row],[FUNCIONARIO]]="","",COUNTA($D$8:D983))</f>
        <v/>
      </c>
      <c r="C983" s="3"/>
      <c r="D983" s="28" t="str">
        <f>IFERROR(VLOOKUP(ACOMPANHAMENTO_06[[#This Row],[MAT]],FUNCIONARIOS[],3,FALSE),"")</f>
        <v/>
      </c>
      <c r="E983" s="28" t="str">
        <f>IFERROR(VLOOKUP(ACOMPANHAMENTO_06[[#This Row],[MAT]],FUNCIONARIOS[],4,FALSE),"")</f>
        <v/>
      </c>
      <c r="F983" s="8"/>
      <c r="G983" s="7"/>
      <c r="H983" s="28" t="str">
        <f>IFERROR(VLOOKUP(ACOMPANHAMENTO_06[[#This Row],[COD.S]],TABELA_PRODUÇÃO[[COD]:[SERVIÇOS]],3,FALSE),"")</f>
        <v/>
      </c>
      <c r="I983" s="28" t="str">
        <f>IFERROR(VLOOKUP(ACOMPANHAMENTO_06[[#This Row],[COD.S]],TABELA_PRODUÇÃO[[COD]:[UND.]],4,FALSE),"")</f>
        <v/>
      </c>
      <c r="J983" s="141"/>
      <c r="K983" s="58"/>
      <c r="L983" s="9"/>
      <c r="M98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8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8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83" s="140">
        <f>ACOMPANHAMENTO_06[[#This Row],[QUANT]]</f>
        <v>0</v>
      </c>
    </row>
    <row r="984" spans="2:16" x14ac:dyDescent="0.25">
      <c r="B984" s="140" t="str">
        <f>IF(ACOMPANHAMENTO_06[[#This Row],[FUNCIONARIO]]="","",COUNTA($D$8:D984))</f>
        <v/>
      </c>
      <c r="C984" s="3"/>
      <c r="D984" s="28" t="str">
        <f>IFERROR(VLOOKUP(ACOMPANHAMENTO_06[[#This Row],[MAT]],FUNCIONARIOS[],3,FALSE),"")</f>
        <v/>
      </c>
      <c r="E984" s="28" t="str">
        <f>IFERROR(VLOOKUP(ACOMPANHAMENTO_06[[#This Row],[MAT]],FUNCIONARIOS[],4,FALSE),"")</f>
        <v/>
      </c>
      <c r="F984" s="8"/>
      <c r="G984" s="7"/>
      <c r="H984" s="28" t="str">
        <f>IFERROR(VLOOKUP(ACOMPANHAMENTO_06[[#This Row],[COD.S]],TABELA_PRODUÇÃO[[COD]:[SERVIÇOS]],3,FALSE),"")</f>
        <v/>
      </c>
      <c r="I984" s="28" t="str">
        <f>IFERROR(VLOOKUP(ACOMPANHAMENTO_06[[#This Row],[COD.S]],TABELA_PRODUÇÃO[[COD]:[UND.]],4,FALSE),"")</f>
        <v/>
      </c>
      <c r="J984" s="141"/>
      <c r="K984" s="58"/>
      <c r="L984" s="9"/>
      <c r="M98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8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8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84" s="140">
        <f>ACOMPANHAMENTO_06[[#This Row],[QUANT]]</f>
        <v>0</v>
      </c>
    </row>
    <row r="985" spans="2:16" x14ac:dyDescent="0.25">
      <c r="B985" s="140" t="str">
        <f>IF(ACOMPANHAMENTO_06[[#This Row],[FUNCIONARIO]]="","",COUNTA($D$8:D985))</f>
        <v/>
      </c>
      <c r="C985" s="3"/>
      <c r="D985" s="28" t="str">
        <f>IFERROR(VLOOKUP(ACOMPANHAMENTO_06[[#This Row],[MAT]],FUNCIONARIOS[],3,FALSE),"")</f>
        <v/>
      </c>
      <c r="E985" s="28" t="str">
        <f>IFERROR(VLOOKUP(ACOMPANHAMENTO_06[[#This Row],[MAT]],FUNCIONARIOS[],4,FALSE),"")</f>
        <v/>
      </c>
      <c r="F985" s="8"/>
      <c r="G985" s="7"/>
      <c r="H985" s="28" t="str">
        <f>IFERROR(VLOOKUP(ACOMPANHAMENTO_06[[#This Row],[COD.S]],TABELA_PRODUÇÃO[[COD]:[SERVIÇOS]],3,FALSE),"")</f>
        <v/>
      </c>
      <c r="I985" s="28" t="str">
        <f>IFERROR(VLOOKUP(ACOMPANHAMENTO_06[[#This Row],[COD.S]],TABELA_PRODUÇÃO[[COD]:[UND.]],4,FALSE),"")</f>
        <v/>
      </c>
      <c r="J985" s="141"/>
      <c r="K985" s="58"/>
      <c r="L985" s="9"/>
      <c r="M98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8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8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85" s="140">
        <f>ACOMPANHAMENTO_06[[#This Row],[QUANT]]</f>
        <v>0</v>
      </c>
    </row>
    <row r="986" spans="2:16" x14ac:dyDescent="0.25">
      <c r="B986" s="140" t="str">
        <f>IF(ACOMPANHAMENTO_06[[#This Row],[FUNCIONARIO]]="","",COUNTA($D$8:D986))</f>
        <v/>
      </c>
      <c r="C986" s="3"/>
      <c r="D986" s="28" t="str">
        <f>IFERROR(VLOOKUP(ACOMPANHAMENTO_06[[#This Row],[MAT]],FUNCIONARIOS[],3,FALSE),"")</f>
        <v/>
      </c>
      <c r="E986" s="28" t="str">
        <f>IFERROR(VLOOKUP(ACOMPANHAMENTO_06[[#This Row],[MAT]],FUNCIONARIOS[],4,FALSE),"")</f>
        <v/>
      </c>
      <c r="F986" s="8"/>
      <c r="G986" s="7"/>
      <c r="H986" s="28" t="str">
        <f>IFERROR(VLOOKUP(ACOMPANHAMENTO_06[[#This Row],[COD.S]],TABELA_PRODUÇÃO[[COD]:[SERVIÇOS]],3,FALSE),"")</f>
        <v/>
      </c>
      <c r="I986" s="28" t="str">
        <f>IFERROR(VLOOKUP(ACOMPANHAMENTO_06[[#This Row],[COD.S]],TABELA_PRODUÇÃO[[COD]:[UND.]],4,FALSE),"")</f>
        <v/>
      </c>
      <c r="J986" s="141"/>
      <c r="K986" s="58"/>
      <c r="L986" s="9"/>
      <c r="M98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8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8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86" s="140">
        <f>ACOMPANHAMENTO_06[[#This Row],[QUANT]]</f>
        <v>0</v>
      </c>
    </row>
    <row r="987" spans="2:16" x14ac:dyDescent="0.25">
      <c r="B987" s="140" t="str">
        <f>IF(ACOMPANHAMENTO_06[[#This Row],[FUNCIONARIO]]="","",COUNTA($D$8:D987))</f>
        <v/>
      </c>
      <c r="C987" s="3"/>
      <c r="D987" s="28" t="str">
        <f>IFERROR(VLOOKUP(ACOMPANHAMENTO_06[[#This Row],[MAT]],FUNCIONARIOS[],3,FALSE),"")</f>
        <v/>
      </c>
      <c r="E987" s="28" t="str">
        <f>IFERROR(VLOOKUP(ACOMPANHAMENTO_06[[#This Row],[MAT]],FUNCIONARIOS[],4,FALSE),"")</f>
        <v/>
      </c>
      <c r="F987" s="8"/>
      <c r="G987" s="7"/>
      <c r="H987" s="28" t="str">
        <f>IFERROR(VLOOKUP(ACOMPANHAMENTO_06[[#This Row],[COD.S]],TABELA_PRODUÇÃO[[COD]:[SERVIÇOS]],3,FALSE),"")</f>
        <v/>
      </c>
      <c r="I987" s="28" t="str">
        <f>IFERROR(VLOOKUP(ACOMPANHAMENTO_06[[#This Row],[COD.S]],TABELA_PRODUÇÃO[[COD]:[UND.]],4,FALSE),"")</f>
        <v/>
      </c>
      <c r="J987" s="141"/>
      <c r="K987" s="58"/>
      <c r="L987" s="9"/>
      <c r="M98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8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8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87" s="140">
        <f>ACOMPANHAMENTO_06[[#This Row],[QUANT]]</f>
        <v>0</v>
      </c>
    </row>
    <row r="988" spans="2:16" x14ac:dyDescent="0.25">
      <c r="B988" s="140" t="str">
        <f>IF(ACOMPANHAMENTO_06[[#This Row],[FUNCIONARIO]]="","",COUNTA($D$8:D988))</f>
        <v/>
      </c>
      <c r="C988" s="3"/>
      <c r="D988" s="28" t="str">
        <f>IFERROR(VLOOKUP(ACOMPANHAMENTO_06[[#This Row],[MAT]],FUNCIONARIOS[],3,FALSE),"")</f>
        <v/>
      </c>
      <c r="E988" s="28" t="str">
        <f>IFERROR(VLOOKUP(ACOMPANHAMENTO_06[[#This Row],[MAT]],FUNCIONARIOS[],4,FALSE),"")</f>
        <v/>
      </c>
      <c r="F988" s="8"/>
      <c r="G988" s="7"/>
      <c r="H988" s="28" t="str">
        <f>IFERROR(VLOOKUP(ACOMPANHAMENTO_06[[#This Row],[COD.S]],TABELA_PRODUÇÃO[[COD]:[SERVIÇOS]],3,FALSE),"")</f>
        <v/>
      </c>
      <c r="I988" s="28" t="str">
        <f>IFERROR(VLOOKUP(ACOMPANHAMENTO_06[[#This Row],[COD.S]],TABELA_PRODUÇÃO[[COD]:[UND.]],4,FALSE),"")</f>
        <v/>
      </c>
      <c r="J988" s="141"/>
      <c r="K988" s="58"/>
      <c r="L988" s="9"/>
      <c r="M98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8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8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88" s="140">
        <f>ACOMPANHAMENTO_06[[#This Row],[QUANT]]</f>
        <v>0</v>
      </c>
    </row>
    <row r="989" spans="2:16" x14ac:dyDescent="0.25">
      <c r="B989" s="140" t="str">
        <f>IF(ACOMPANHAMENTO_06[[#This Row],[FUNCIONARIO]]="","",COUNTA($D$8:D989))</f>
        <v/>
      </c>
      <c r="C989" s="3"/>
      <c r="D989" s="28" t="str">
        <f>IFERROR(VLOOKUP(ACOMPANHAMENTO_06[[#This Row],[MAT]],FUNCIONARIOS[],3,FALSE),"")</f>
        <v/>
      </c>
      <c r="E989" s="28" t="str">
        <f>IFERROR(VLOOKUP(ACOMPANHAMENTO_06[[#This Row],[MAT]],FUNCIONARIOS[],4,FALSE),"")</f>
        <v/>
      </c>
      <c r="F989" s="8"/>
      <c r="G989" s="7"/>
      <c r="H989" s="28" t="str">
        <f>IFERROR(VLOOKUP(ACOMPANHAMENTO_06[[#This Row],[COD.S]],TABELA_PRODUÇÃO[[COD]:[SERVIÇOS]],3,FALSE),"")</f>
        <v/>
      </c>
      <c r="I989" s="28" t="str">
        <f>IFERROR(VLOOKUP(ACOMPANHAMENTO_06[[#This Row],[COD.S]],TABELA_PRODUÇÃO[[COD]:[UND.]],4,FALSE),"")</f>
        <v/>
      </c>
      <c r="J989" s="141"/>
      <c r="K989" s="58"/>
      <c r="L989" s="9"/>
      <c r="M98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8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8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89" s="140">
        <f>ACOMPANHAMENTO_06[[#This Row],[QUANT]]</f>
        <v>0</v>
      </c>
    </row>
    <row r="990" spans="2:16" x14ac:dyDescent="0.25">
      <c r="B990" s="140" t="str">
        <f>IF(ACOMPANHAMENTO_06[[#This Row],[FUNCIONARIO]]="","",COUNTA($D$8:D990))</f>
        <v/>
      </c>
      <c r="C990" s="3"/>
      <c r="D990" s="28" t="str">
        <f>IFERROR(VLOOKUP(ACOMPANHAMENTO_06[[#This Row],[MAT]],FUNCIONARIOS[],3,FALSE),"")</f>
        <v/>
      </c>
      <c r="E990" s="28" t="str">
        <f>IFERROR(VLOOKUP(ACOMPANHAMENTO_06[[#This Row],[MAT]],FUNCIONARIOS[],4,FALSE),"")</f>
        <v/>
      </c>
      <c r="F990" s="8"/>
      <c r="G990" s="7"/>
      <c r="H990" s="28" t="str">
        <f>IFERROR(VLOOKUP(ACOMPANHAMENTO_06[[#This Row],[COD.S]],TABELA_PRODUÇÃO[[COD]:[SERVIÇOS]],3,FALSE),"")</f>
        <v/>
      </c>
      <c r="I990" s="28" t="str">
        <f>IFERROR(VLOOKUP(ACOMPANHAMENTO_06[[#This Row],[COD.S]],TABELA_PRODUÇÃO[[COD]:[UND.]],4,FALSE),"")</f>
        <v/>
      </c>
      <c r="J990" s="141"/>
      <c r="K990" s="58"/>
      <c r="L990" s="9"/>
      <c r="M990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90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90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90" s="140">
        <f>ACOMPANHAMENTO_06[[#This Row],[QUANT]]</f>
        <v>0</v>
      </c>
    </row>
    <row r="991" spans="2:16" x14ac:dyDescent="0.25">
      <c r="B991" s="140" t="str">
        <f>IF(ACOMPANHAMENTO_06[[#This Row],[FUNCIONARIO]]="","",COUNTA($D$8:D991))</f>
        <v/>
      </c>
      <c r="C991" s="3"/>
      <c r="D991" s="28" t="str">
        <f>IFERROR(VLOOKUP(ACOMPANHAMENTO_06[[#This Row],[MAT]],FUNCIONARIOS[],3,FALSE),"")</f>
        <v/>
      </c>
      <c r="E991" s="28" t="str">
        <f>IFERROR(VLOOKUP(ACOMPANHAMENTO_06[[#This Row],[MAT]],FUNCIONARIOS[],4,FALSE),"")</f>
        <v/>
      </c>
      <c r="F991" s="8"/>
      <c r="G991" s="7"/>
      <c r="H991" s="28" t="str">
        <f>IFERROR(VLOOKUP(ACOMPANHAMENTO_06[[#This Row],[COD.S]],TABELA_PRODUÇÃO[[COD]:[SERVIÇOS]],3,FALSE),"")</f>
        <v/>
      </c>
      <c r="I991" s="28" t="str">
        <f>IFERROR(VLOOKUP(ACOMPANHAMENTO_06[[#This Row],[COD.S]],TABELA_PRODUÇÃO[[COD]:[UND.]],4,FALSE),"")</f>
        <v/>
      </c>
      <c r="J991" s="141"/>
      <c r="K991" s="58"/>
      <c r="L991" s="9"/>
      <c r="M991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91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91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91" s="140">
        <f>ACOMPANHAMENTO_06[[#This Row],[QUANT]]</f>
        <v>0</v>
      </c>
    </row>
    <row r="992" spans="2:16" x14ac:dyDescent="0.25">
      <c r="B992" s="140" t="str">
        <f>IF(ACOMPANHAMENTO_06[[#This Row],[FUNCIONARIO]]="","",COUNTA($D$8:D992))</f>
        <v/>
      </c>
      <c r="C992" s="3"/>
      <c r="D992" s="28" t="str">
        <f>IFERROR(VLOOKUP(ACOMPANHAMENTO_06[[#This Row],[MAT]],FUNCIONARIOS[],3,FALSE),"")</f>
        <v/>
      </c>
      <c r="E992" s="28" t="str">
        <f>IFERROR(VLOOKUP(ACOMPANHAMENTO_06[[#This Row],[MAT]],FUNCIONARIOS[],4,FALSE),"")</f>
        <v/>
      </c>
      <c r="F992" s="8"/>
      <c r="G992" s="7"/>
      <c r="H992" s="28" t="str">
        <f>IFERROR(VLOOKUP(ACOMPANHAMENTO_06[[#This Row],[COD.S]],TABELA_PRODUÇÃO[[COD]:[SERVIÇOS]],3,FALSE),"")</f>
        <v/>
      </c>
      <c r="I992" s="28" t="str">
        <f>IFERROR(VLOOKUP(ACOMPANHAMENTO_06[[#This Row],[COD.S]],TABELA_PRODUÇÃO[[COD]:[UND.]],4,FALSE),"")</f>
        <v/>
      </c>
      <c r="J992" s="141"/>
      <c r="K992" s="58"/>
      <c r="L992" s="9"/>
      <c r="M992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92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92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92" s="140">
        <f>ACOMPANHAMENTO_06[[#This Row],[QUANT]]</f>
        <v>0</v>
      </c>
    </row>
    <row r="993" spans="2:16" x14ac:dyDescent="0.25">
      <c r="B993" s="140" t="str">
        <f>IF(ACOMPANHAMENTO_06[[#This Row],[FUNCIONARIO]]="","",COUNTA($D$8:D993))</f>
        <v/>
      </c>
      <c r="C993" s="3"/>
      <c r="D993" s="28" t="str">
        <f>IFERROR(VLOOKUP(ACOMPANHAMENTO_06[[#This Row],[MAT]],FUNCIONARIOS[],3,FALSE),"")</f>
        <v/>
      </c>
      <c r="E993" s="28" t="str">
        <f>IFERROR(VLOOKUP(ACOMPANHAMENTO_06[[#This Row],[MAT]],FUNCIONARIOS[],4,FALSE),"")</f>
        <v/>
      </c>
      <c r="F993" s="8"/>
      <c r="G993" s="7"/>
      <c r="H993" s="28" t="str">
        <f>IFERROR(VLOOKUP(ACOMPANHAMENTO_06[[#This Row],[COD.S]],TABELA_PRODUÇÃO[[COD]:[SERVIÇOS]],3,FALSE),"")</f>
        <v/>
      </c>
      <c r="I993" s="28" t="str">
        <f>IFERROR(VLOOKUP(ACOMPANHAMENTO_06[[#This Row],[COD.S]],TABELA_PRODUÇÃO[[COD]:[UND.]],4,FALSE),"")</f>
        <v/>
      </c>
      <c r="J993" s="141"/>
      <c r="K993" s="58"/>
      <c r="L993" s="9"/>
      <c r="M993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93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93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93" s="140">
        <f>ACOMPANHAMENTO_06[[#This Row],[QUANT]]</f>
        <v>0</v>
      </c>
    </row>
    <row r="994" spans="2:16" x14ac:dyDescent="0.25">
      <c r="B994" s="140" t="str">
        <f>IF(ACOMPANHAMENTO_06[[#This Row],[FUNCIONARIO]]="","",COUNTA($D$8:D994))</f>
        <v/>
      </c>
      <c r="C994" s="3"/>
      <c r="D994" s="28" t="str">
        <f>IFERROR(VLOOKUP(ACOMPANHAMENTO_06[[#This Row],[MAT]],FUNCIONARIOS[],3,FALSE),"")</f>
        <v/>
      </c>
      <c r="E994" s="28" t="str">
        <f>IFERROR(VLOOKUP(ACOMPANHAMENTO_06[[#This Row],[MAT]],FUNCIONARIOS[],4,FALSE),"")</f>
        <v/>
      </c>
      <c r="F994" s="8"/>
      <c r="G994" s="7"/>
      <c r="H994" s="28" t="str">
        <f>IFERROR(VLOOKUP(ACOMPANHAMENTO_06[[#This Row],[COD.S]],TABELA_PRODUÇÃO[[COD]:[SERVIÇOS]],3,FALSE),"")</f>
        <v/>
      </c>
      <c r="I994" s="28" t="str">
        <f>IFERROR(VLOOKUP(ACOMPANHAMENTO_06[[#This Row],[COD.S]],TABELA_PRODUÇÃO[[COD]:[UND.]],4,FALSE),"")</f>
        <v/>
      </c>
      <c r="J994" s="141"/>
      <c r="K994" s="58"/>
      <c r="L994" s="9"/>
      <c r="M994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94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94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94" s="140">
        <f>ACOMPANHAMENTO_06[[#This Row],[QUANT]]</f>
        <v>0</v>
      </c>
    </row>
    <row r="995" spans="2:16" x14ac:dyDescent="0.25">
      <c r="B995" s="140" t="str">
        <f>IF(ACOMPANHAMENTO_06[[#This Row],[FUNCIONARIO]]="","",COUNTA($D$8:D995))</f>
        <v/>
      </c>
      <c r="C995" s="3"/>
      <c r="D995" s="28" t="str">
        <f>IFERROR(VLOOKUP(ACOMPANHAMENTO_06[[#This Row],[MAT]],FUNCIONARIOS[],3,FALSE),"")</f>
        <v/>
      </c>
      <c r="E995" s="28" t="str">
        <f>IFERROR(VLOOKUP(ACOMPANHAMENTO_06[[#This Row],[MAT]],FUNCIONARIOS[],4,FALSE),"")</f>
        <v/>
      </c>
      <c r="F995" s="8"/>
      <c r="G995" s="7"/>
      <c r="H995" s="28" t="str">
        <f>IFERROR(VLOOKUP(ACOMPANHAMENTO_06[[#This Row],[COD.S]],TABELA_PRODUÇÃO[[COD]:[SERVIÇOS]],3,FALSE),"")</f>
        <v/>
      </c>
      <c r="I995" s="28" t="str">
        <f>IFERROR(VLOOKUP(ACOMPANHAMENTO_06[[#This Row],[COD.S]],TABELA_PRODUÇÃO[[COD]:[UND.]],4,FALSE),"")</f>
        <v/>
      </c>
      <c r="J995" s="141"/>
      <c r="K995" s="58"/>
      <c r="L995" s="9"/>
      <c r="M995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95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95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95" s="140">
        <f>ACOMPANHAMENTO_06[[#This Row],[QUANT]]</f>
        <v>0</v>
      </c>
    </row>
    <row r="996" spans="2:16" x14ac:dyDescent="0.25">
      <c r="B996" s="140" t="str">
        <f>IF(ACOMPANHAMENTO_06[[#This Row],[FUNCIONARIO]]="","",COUNTA($D$8:D996))</f>
        <v/>
      </c>
      <c r="C996" s="3"/>
      <c r="D996" s="28" t="str">
        <f>IFERROR(VLOOKUP(ACOMPANHAMENTO_06[[#This Row],[MAT]],FUNCIONARIOS[],3,FALSE),"")</f>
        <v/>
      </c>
      <c r="E996" s="28" t="str">
        <f>IFERROR(VLOOKUP(ACOMPANHAMENTO_06[[#This Row],[MAT]],FUNCIONARIOS[],4,FALSE),"")</f>
        <v/>
      </c>
      <c r="F996" s="8"/>
      <c r="G996" s="7"/>
      <c r="H996" s="28" t="str">
        <f>IFERROR(VLOOKUP(ACOMPANHAMENTO_06[[#This Row],[COD.S]],TABELA_PRODUÇÃO[[COD]:[SERVIÇOS]],3,FALSE),"")</f>
        <v/>
      </c>
      <c r="I996" s="28" t="str">
        <f>IFERROR(VLOOKUP(ACOMPANHAMENTO_06[[#This Row],[COD.S]],TABELA_PRODUÇÃO[[COD]:[UND.]],4,FALSE),"")</f>
        <v/>
      </c>
      <c r="J996" s="141"/>
      <c r="K996" s="58"/>
      <c r="L996" s="9"/>
      <c r="M996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96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96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96" s="140">
        <f>ACOMPANHAMENTO_06[[#This Row],[QUANT]]</f>
        <v>0</v>
      </c>
    </row>
    <row r="997" spans="2:16" x14ac:dyDescent="0.25">
      <c r="B997" s="140" t="str">
        <f>IF(ACOMPANHAMENTO_06[[#This Row],[FUNCIONARIO]]="","",COUNTA($D$8:D997))</f>
        <v/>
      </c>
      <c r="C997" s="3"/>
      <c r="D997" s="28" t="str">
        <f>IFERROR(VLOOKUP(ACOMPANHAMENTO_06[[#This Row],[MAT]],FUNCIONARIOS[],3,FALSE),"")</f>
        <v/>
      </c>
      <c r="E997" s="28" t="str">
        <f>IFERROR(VLOOKUP(ACOMPANHAMENTO_06[[#This Row],[MAT]],FUNCIONARIOS[],4,FALSE),"")</f>
        <v/>
      </c>
      <c r="F997" s="8"/>
      <c r="G997" s="7"/>
      <c r="H997" s="28" t="str">
        <f>IFERROR(VLOOKUP(ACOMPANHAMENTO_06[[#This Row],[COD.S]],TABELA_PRODUÇÃO[[COD]:[SERVIÇOS]],3,FALSE),"")</f>
        <v/>
      </c>
      <c r="I997" s="28" t="str">
        <f>IFERROR(VLOOKUP(ACOMPANHAMENTO_06[[#This Row],[COD.S]],TABELA_PRODUÇÃO[[COD]:[UND.]],4,FALSE),"")</f>
        <v/>
      </c>
      <c r="J997" s="141"/>
      <c r="K997" s="58"/>
      <c r="L997" s="9"/>
      <c r="M997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97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97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97" s="140">
        <f>ACOMPANHAMENTO_06[[#This Row],[QUANT]]</f>
        <v>0</v>
      </c>
    </row>
    <row r="998" spans="2:16" x14ac:dyDescent="0.25">
      <c r="B998" s="140" t="str">
        <f>IF(ACOMPANHAMENTO_06[[#This Row],[FUNCIONARIO]]="","",COUNTA($D$8:D998))</f>
        <v/>
      </c>
      <c r="C998" s="3"/>
      <c r="D998" s="28" t="str">
        <f>IFERROR(VLOOKUP(ACOMPANHAMENTO_06[[#This Row],[MAT]],FUNCIONARIOS[],3,FALSE),"")</f>
        <v/>
      </c>
      <c r="E998" s="28" t="str">
        <f>IFERROR(VLOOKUP(ACOMPANHAMENTO_06[[#This Row],[MAT]],FUNCIONARIOS[],4,FALSE),"")</f>
        <v/>
      </c>
      <c r="F998" s="8"/>
      <c r="G998" s="7"/>
      <c r="H998" s="28" t="str">
        <f>IFERROR(VLOOKUP(ACOMPANHAMENTO_06[[#This Row],[COD.S]],TABELA_PRODUÇÃO[[COD]:[SERVIÇOS]],3,FALSE),"")</f>
        <v/>
      </c>
      <c r="I998" s="28" t="str">
        <f>IFERROR(VLOOKUP(ACOMPANHAMENTO_06[[#This Row],[COD.S]],TABELA_PRODUÇÃO[[COD]:[UND.]],4,FALSE),"")</f>
        <v/>
      </c>
      <c r="J998" s="141"/>
      <c r="K998" s="58"/>
      <c r="L998" s="9"/>
      <c r="M998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98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98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98" s="140">
        <f>ACOMPANHAMENTO_06[[#This Row],[QUANT]]</f>
        <v>0</v>
      </c>
    </row>
    <row r="999" spans="2:16" x14ac:dyDescent="0.25">
      <c r="B999" s="140" t="str">
        <f>IF(ACOMPANHAMENTO_06[[#This Row],[FUNCIONARIO]]="","",COUNTA($D$8:D999))</f>
        <v/>
      </c>
      <c r="C999" s="3"/>
      <c r="D999" s="28" t="str">
        <f>IFERROR(VLOOKUP(ACOMPANHAMENTO_06[[#This Row],[MAT]],FUNCIONARIOS[],3,FALSE),"")</f>
        <v/>
      </c>
      <c r="E999" s="28" t="str">
        <f>IFERROR(VLOOKUP(ACOMPANHAMENTO_06[[#This Row],[MAT]],FUNCIONARIOS[],4,FALSE),"")</f>
        <v/>
      </c>
      <c r="F999" s="8"/>
      <c r="G999" s="7"/>
      <c r="H999" s="28" t="str">
        <f>IFERROR(VLOOKUP(ACOMPANHAMENTO_06[[#This Row],[COD.S]],TABELA_PRODUÇÃO[[COD]:[SERVIÇOS]],3,FALSE),"")</f>
        <v/>
      </c>
      <c r="I999" s="28" t="str">
        <f>IFERROR(VLOOKUP(ACOMPANHAMENTO_06[[#This Row],[COD.S]],TABELA_PRODUÇÃO[[COD]:[UND.]],4,FALSE),"")</f>
        <v/>
      </c>
      <c r="J999" s="141"/>
      <c r="K999" s="58"/>
      <c r="L999" s="9"/>
      <c r="M999" s="10" t="str">
        <f>IFERROR(IF(VLOOKUP(ACOMPANHAMENTO_06[[#This Row],[MAT]],FUNCIONARIOS[],8,FALSE)="profissional",ACOMPANHAMENTO_06[[#This Row],[FATOR]]*ACOMPANHAMENTO_06[[#This Row],[QUANT]]*VLOOKUP(ACOMPANHAMENTO_06[[#This Row],[COD.S]],TABELA_PRODUÇÃO[[COD]:[TOTAL]],5,FALSE),IF(VLOOKUP(ACOMPANHAMENTO_06[[#This Row],[MAT]],FUNCIONARIOS[],8,FALSE)="MEIO PROF",ACOMPANHAMENTO_06[[#This Row],[FATOR]]*ACOMPANHAMENTO_06[[#This Row],[QUANT]]*VLOOKUP(ACOMPANHAMENTO_06[[#This Row],[COD.S]],TABELA_PRODUÇÃO[[COD]:[TOTAL]],6,FALSE),)),"")</f>
        <v/>
      </c>
      <c r="N999" s="41" t="str">
        <f>IFERROR(IF(IF(VLOOKUP(ACOMPANHAMENTO_06[[#This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Row],[DIAS]],))&lt;0,"",IF(VLOOKUP(ACOMPANHAMENTO_06[[#This Row],[MAT]],FUNCIONARIOS[],8,FALSE)="profissional",ACOMPANHAMENTO_06[[#This Row],[FATOR]]*ACOMPANHAMENTO_06[[#This Row],[QUANT]]*VLOOKUP(ACOMPANHAMENTO_06[[#This Row],[COD.S]],TABELA_PRODUÇÃO[[COD]:[TOTAL]],5,FALSE)-VLOOKUP(ACOMPANHAMENTO_06[[#This Row],[MAT]],FUNCIONARIOS[],7,FALSE)/30*ACOMPANHAMENTO_06[[#This Row],[DIAS]],IF(VLOOKUP(ACOMPANHAMENTO_06[[#This Row],[MAT]],FUNCIONARIOS[],8,FALSE)="MEIO PROF",ACOMPANHAMENTO_06[[#This Row],[FATOR]]*ACOMPANHAMENTO_06[[#This Row],[QUANT]]*VLOOKUP(ACOMPANHAMENTO_06[[#This Row],[COD.S]],TABELA_PRODUÇÃO[[COD]:[TOTAL]],6,FALSE)-VLOOKUP(ACOMPANHAMENTO_06[[#This Row],[MAT]],FUNCIONARIOS[],7,FALSE)/30*ACOMPANHAMENTO_06[[#This Row],[DIAS]],))),"")</f>
        <v/>
      </c>
      <c r="O999" s="140" t="str">
        <f>IFERROR(IF(VLOOKUP(ACOMPANHAMENTO_06[[#This Row],[COD.S]],TABELA_RESUMO_PRODUÇÕES[[COD]:[Q. REST]],6,FALSE)&gt;1,VLOOKUP(ACOMPANHAMENTO_06[[#This Row],[COD.S]],TABELA_RESUMO_PRODUÇÕES[[COD]:[Q. REST]],6,FALSE),VLOOKUP(ACOMPANHAMENTO_06[[#This Row],[COD.S]],TABELA_RESUMO_PRODUÇÕES[[COD]:[Q. REST]],6,FALSE)+1),"0")</f>
        <v>0</v>
      </c>
      <c r="P999" s="140">
        <f>ACOMPANHAMENTO_06[[#This Row],[QUANT]]</f>
        <v>0</v>
      </c>
    </row>
    <row r="1000" spans="2:16" x14ac:dyDescent="0.25">
      <c r="B1000" s="6" t="s">
        <v>115</v>
      </c>
      <c r="C1000" s="7"/>
      <c r="D1000" s="26"/>
      <c r="E1000" s="26"/>
      <c r="F1000" s="26"/>
      <c r="G1000" s="7"/>
      <c r="H1000" s="26"/>
      <c r="I1000" s="164"/>
      <c r="J1000" s="156" t="e">
        <f>ACOMPANHAMENTO_06[[#Totals],[VALOR]]/K1000</f>
        <v>#DIV/0!</v>
      </c>
      <c r="K1000" s="157">
        <f>SUBTOTAL(109,ACOMPANHAMENTO_06[DIAS])</f>
        <v>0</v>
      </c>
      <c r="L1000" s="8"/>
      <c r="M1000" s="156"/>
      <c r="N1000" s="158">
        <f>SUBTOTAL(109,ACOMPANHAMENTO_06[VALOR])</f>
        <v>0</v>
      </c>
      <c r="O1000" s="6"/>
      <c r="P1000" s="6">
        <f>SUBTOTAL(109,ACOMPANHAMENTO_06[QUANT2])</f>
        <v>0</v>
      </c>
    </row>
  </sheetData>
  <sheetProtection formatCells="0" formatColumns="0" formatRows="0" sort="0" autoFilter="0" pivotTables="0"/>
  <mergeCells count="3">
    <mergeCell ref="B2:N5"/>
    <mergeCell ref="C6:E6"/>
    <mergeCell ref="G6:L6"/>
  </mergeCells>
  <dataValidations count="3">
    <dataValidation type="decimal" operator="lessThanOrEqual" allowBlank="1" showInputMessage="1" showErrorMessage="1" errorTitle="Erro ao incluir" error="Você so pode digitar valores iguais ou inferiores a 1_x000a_" sqref="L8:L999">
      <formula1>1</formula1>
    </dataValidation>
    <dataValidation type="decimal" operator="lessThan" allowBlank="1" showInputMessage="1" showErrorMessage="1" errorTitle="Erro! Impossivel incluir" error="Verifique a quantidade do orçamento._x000a__x000a_" sqref="J8:J999">
      <formula1>O8+P8</formula1>
    </dataValidation>
    <dataValidation operator="lessThanOrEqual" allowBlank="1" showInputMessage="1" showErrorMessage="1" errorTitle="Erro ao incluir" error="Você so pode digitar valores iguais ou inferiores a 1_x000a_" sqref="M9:M295"/>
  </dataValidations>
  <pageMargins left="0.51181102362204722" right="0.51181102362204722" top="0.78740157480314965" bottom="0.78740157480314965" header="0.31496062992125984" footer="0.31496062992125984"/>
  <pageSetup paperSize="9" scale="46" orientation="portrait" r:id="rId1"/>
  <colBreaks count="1" manualBreakCount="1">
    <brk id="14" min="1" max="999" man="1"/>
  </colBreaks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'Tabela de Produção'!$L$4:$L$14</xm:f>
          </x14:formula1>
          <xm:sqref>F8:F999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O363"/>
  <sheetViews>
    <sheetView showGridLines="0" view="pageBreakPreview" zoomScale="110" zoomScaleSheetLayoutView="110" workbookViewId="0">
      <pane xSplit="9" ySplit="4" topLeftCell="J347" activePane="bottomRight" state="frozen"/>
      <selection activeCell="D9" sqref="D9"/>
      <selection pane="topRight" activeCell="D9" sqref="D9"/>
      <selection pane="bottomLeft" activeCell="D9" sqref="D9"/>
      <selection pane="bottomRight" activeCell="F363" sqref="F363"/>
    </sheetView>
  </sheetViews>
  <sheetFormatPr defaultRowHeight="15.75" x14ac:dyDescent="0.25"/>
  <cols>
    <col min="1" max="1" width="2.125" style="12" customWidth="1"/>
    <col min="2" max="3" width="7.75" style="12" customWidth="1"/>
    <col min="4" max="4" width="1.625" style="12" customWidth="1"/>
    <col min="5" max="5" width="68" style="12" customWidth="1"/>
    <col min="6" max="6" width="5.375" style="12" customWidth="1"/>
    <col min="7" max="7" width="8.875" style="31" customWidth="1"/>
    <col min="8" max="8" width="10.25" style="12" customWidth="1"/>
    <col min="9" max="9" width="9.125" style="12" customWidth="1"/>
    <col min="10" max="10" width="8" style="13" bestFit="1" customWidth="1"/>
    <col min="11" max="15" width="8.125" style="12" bestFit="1" customWidth="1"/>
    <col min="16" max="16384" width="9" style="12"/>
  </cols>
  <sheetData>
    <row r="1" spans="1:15" ht="7.5" customHeight="1" x14ac:dyDescent="0.25"/>
    <row r="2" spans="1:15" x14ac:dyDescent="0.25">
      <c r="B2" s="191" t="s">
        <v>198</v>
      </c>
      <c r="C2" s="191"/>
      <c r="D2" s="191"/>
      <c r="E2" s="191"/>
      <c r="F2" s="191"/>
      <c r="G2" s="191"/>
      <c r="H2" s="191"/>
      <c r="I2" s="191"/>
    </row>
    <row r="3" spans="1:15" ht="27.75" customHeight="1" x14ac:dyDescent="0.25">
      <c r="B3" s="191"/>
      <c r="C3" s="191"/>
      <c r="D3" s="191"/>
      <c r="E3" s="191"/>
      <c r="F3" s="191"/>
      <c r="G3" s="191"/>
      <c r="H3" s="191"/>
      <c r="I3" s="191"/>
    </row>
    <row r="4" spans="1:15" s="15" customFormat="1" ht="18.75" x14ac:dyDescent="0.3">
      <c r="A4" s="57"/>
      <c r="B4" s="32" t="s">
        <v>0</v>
      </c>
      <c r="C4" s="32" t="s">
        <v>170</v>
      </c>
      <c r="D4" s="32" t="s">
        <v>199</v>
      </c>
      <c r="E4" s="14" t="s">
        <v>10</v>
      </c>
      <c r="F4" s="14" t="s">
        <v>11</v>
      </c>
      <c r="G4" s="33" t="s">
        <v>100</v>
      </c>
      <c r="H4" s="32" t="s">
        <v>102</v>
      </c>
      <c r="I4" s="32" t="s">
        <v>101</v>
      </c>
      <c r="J4" s="14" t="s">
        <v>1</v>
      </c>
      <c r="K4" s="14" t="s">
        <v>2</v>
      </c>
      <c r="L4" s="14" t="s">
        <v>3</v>
      </c>
      <c r="M4" s="14" t="s">
        <v>4</v>
      </c>
      <c r="N4" s="14" t="s">
        <v>5</v>
      </c>
      <c r="O4" s="14" t="s">
        <v>6</v>
      </c>
    </row>
    <row r="5" spans="1:15" x14ac:dyDescent="0.25">
      <c r="A5" s="17" t="str">
        <f>IF('Tabela de Produção'!A4="","",'Tabela de Produção'!A4)</f>
        <v/>
      </c>
      <c r="B5" s="17">
        <f>IF('Tabela de Produção'!B4="","",'Tabela de Produção'!B4)</f>
        <v>1</v>
      </c>
      <c r="C5" s="20">
        <f>IF('Tabela de Produção'!C4="","",'Tabela de Produção'!C4)</f>
        <v>100</v>
      </c>
      <c r="D5" s="20"/>
      <c r="E5" s="20" t="str">
        <f>IF('Tabela de Produção'!E4="","",'Tabela de Produção'!E4)</f>
        <v>Acabamento de concreto magro e=10cm(fundação)</v>
      </c>
      <c r="F5" s="17" t="str">
        <f>IF('Tabela de Produção'!F4="","",'Tabela de Produção'!F4)</f>
        <v>m²</v>
      </c>
      <c r="G5" s="18">
        <v>1000</v>
      </c>
      <c r="H5" s="18" t="str">
        <f t="shared" ref="H5:H68" ca="1" si="0">IF(SUM(J5:O5)=0,"",SUM(J5:O5))</f>
        <v/>
      </c>
      <c r="I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5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5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5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5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5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5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6" spans="1:15" x14ac:dyDescent="0.25">
      <c r="A6" s="17" t="str">
        <f>IF('Tabela de Produção'!A5="","",'Tabela de Produção'!A5)</f>
        <v/>
      </c>
      <c r="B6" s="17">
        <f>IF('Tabela de Produção'!B5="","",'Tabela de Produção'!B5)</f>
        <v>2</v>
      </c>
      <c r="C6" s="20">
        <f>IF('Tabela de Produção'!C5="","",'Tabela de Produção'!C5)</f>
        <v>101</v>
      </c>
      <c r="D6" s="20"/>
      <c r="E6" s="20" t="str">
        <f>IF('Tabela de Produção'!E5="","",'Tabela de Produção'!E5)</f>
        <v>Acabamento de reboco</v>
      </c>
      <c r="F6" s="17" t="str">
        <f>IF('Tabela de Produção'!F5="","",'Tabela de Produção'!F5)</f>
        <v>m</v>
      </c>
      <c r="G6" s="18">
        <v>1000</v>
      </c>
      <c r="H6" s="18" t="str">
        <f t="shared" ca="1" si="0"/>
        <v/>
      </c>
      <c r="I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6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6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6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6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6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6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7" spans="1:15" x14ac:dyDescent="0.25">
      <c r="A7" s="17" t="str">
        <f>IF('Tabela de Produção'!A6="","",'Tabela de Produção'!A6)</f>
        <v/>
      </c>
      <c r="B7" s="17">
        <f>IF('Tabela de Produção'!B6="","",'Tabela de Produção'!B6)</f>
        <v>3</v>
      </c>
      <c r="C7" s="20">
        <f>IF('Tabela de Produção'!C6="","",'Tabela de Produção'!C6)</f>
        <v>102</v>
      </c>
      <c r="D7" s="20"/>
      <c r="E7" s="20" t="str">
        <f>IF('Tabela de Produção'!E6="","",'Tabela de Produção'!E6)</f>
        <v>Acabamento em ceramica</v>
      </c>
      <c r="F7" s="17" t="str">
        <f>IF('Tabela de Produção'!F6="","",'Tabela de Produção'!F6)</f>
        <v>m</v>
      </c>
      <c r="G7" s="18">
        <v>1000</v>
      </c>
      <c r="H7" s="18" t="str">
        <f t="shared" ca="1" si="0"/>
        <v/>
      </c>
      <c r="I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7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7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7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7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7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7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8" spans="1:15" x14ac:dyDescent="0.25">
      <c r="A8" s="17" t="str">
        <f>IF('Tabela de Produção'!A7="","",'Tabela de Produção'!A7)</f>
        <v/>
      </c>
      <c r="B8" s="17">
        <f>IF('Tabela de Produção'!B7="","",'Tabela de Produção'!B7)</f>
        <v>4</v>
      </c>
      <c r="C8" s="20">
        <f>IF('Tabela de Produção'!C7="","",'Tabela de Produção'!C7)</f>
        <v>103</v>
      </c>
      <c r="D8" s="20"/>
      <c r="E8" s="20" t="str">
        <f>IF('Tabela de Produção'!E7="","",'Tabela de Produção'!E7)</f>
        <v>Acabamento em granito</v>
      </c>
      <c r="F8" s="17" t="str">
        <f>IF('Tabela de Produção'!F7="","",'Tabela de Produção'!F7)</f>
        <v>m</v>
      </c>
      <c r="G8" s="18">
        <v>1000</v>
      </c>
      <c r="H8" s="18">
        <f t="shared" ca="1" si="0"/>
        <v>25</v>
      </c>
      <c r="I8" s="18">
        <f ca="1">IFERROR(IF(TABELA_RESUMO_PRODUÇÕES[[#This Row],[QUANT]]-TABELA_RESUMO_PRODUÇÕES[[#This Row],[Q. US.]]&lt;0,"0",TABELA_RESUMO_PRODUÇÕES[[#This Row],[QUANT]]-TABELA_RESUMO_PRODUÇÕES[[#This Row],[Q. US.]]),"")</f>
        <v>975</v>
      </c>
      <c r="J8" s="19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>25</v>
      </c>
      <c r="K8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8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8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8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8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9" spans="1:15" x14ac:dyDescent="0.25">
      <c r="A9" s="17" t="str">
        <f>IF('Tabela de Produção'!A8="","",'Tabela de Produção'!A8)</f>
        <v/>
      </c>
      <c r="B9" s="17">
        <f>IF('Tabela de Produção'!B8="","",'Tabela de Produção'!B8)</f>
        <v>5</v>
      </c>
      <c r="C9" s="20">
        <f>IF('Tabela de Produção'!C8="","",'Tabela de Produção'!C8)</f>
        <v>62790</v>
      </c>
      <c r="D9" s="20"/>
      <c r="E9" s="20" t="str">
        <f>IF('Tabela de Produção'!E8="","",'Tabela de Produção'!E8)</f>
        <v>Acabamento mecânico de superfície</v>
      </c>
      <c r="F9" s="17" t="str">
        <f>IF('Tabela de Produção'!F8="","",'Tabela de Produção'!F8)</f>
        <v>m²</v>
      </c>
      <c r="G9" s="18">
        <v>1000</v>
      </c>
      <c r="H9" s="18" t="str">
        <f t="shared" ca="1" si="0"/>
        <v/>
      </c>
      <c r="I9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9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9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9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9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9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9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0" spans="1:15" x14ac:dyDescent="0.25">
      <c r="A10" s="17" t="str">
        <f>IF('Tabela de Produção'!A9="","",'Tabela de Produção'!A9)</f>
        <v/>
      </c>
      <c r="B10" s="17">
        <f>IF('Tabela de Produção'!B9="","",'Tabela de Produção'!B9)</f>
        <v>6</v>
      </c>
      <c r="C10" s="20">
        <f>IF('Tabela de Produção'!C9="","",'Tabela de Produção'!C9)</f>
        <v>104</v>
      </c>
      <c r="D10" s="20"/>
      <c r="E10" s="20" t="str">
        <f>IF('Tabela de Produção'!E9="","",'Tabela de Produção'!E9)</f>
        <v>Acabamentos de contra-marco</v>
      </c>
      <c r="F10" s="17" t="str">
        <f>IF('Tabela de Produção'!F9="","",'Tabela de Produção'!F9)</f>
        <v>m</v>
      </c>
      <c r="G10" s="18">
        <v>1000</v>
      </c>
      <c r="H10" s="18" t="str">
        <f t="shared" ca="1" si="0"/>
        <v/>
      </c>
      <c r="I10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0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0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0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0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0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0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1" spans="1:15" x14ac:dyDescent="0.25">
      <c r="A11" s="17" t="str">
        <f>IF('Tabela de Produção'!A10="","",'Tabela de Produção'!A10)</f>
        <v/>
      </c>
      <c r="B11" s="17">
        <f>IF('Tabela de Produção'!B10="","",'Tabela de Produção'!B10)</f>
        <v>7</v>
      </c>
      <c r="C11" s="20">
        <f>IF('Tabela de Produção'!C10="","",'Tabela de Produção'!C10)</f>
        <v>62593</v>
      </c>
      <c r="D11" s="20"/>
      <c r="E11" s="20" t="str">
        <f>IF('Tabela de Produção'!E10="","",'Tabela de Produção'!E10)</f>
        <v>Alvenaria com blocos de concreto 14 x 19 x 39 cm</v>
      </c>
      <c r="F11" s="17" t="str">
        <f>IF('Tabela de Produção'!F10="","",'Tabela de Produção'!F10)</f>
        <v>m²</v>
      </c>
      <c r="G11" s="18">
        <v>1000</v>
      </c>
      <c r="H11" s="18" t="str">
        <f t="shared" ca="1" si="0"/>
        <v/>
      </c>
      <c r="I11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1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1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1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1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1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1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2" spans="1:15" x14ac:dyDescent="0.25">
      <c r="A12" s="17" t="str">
        <f>IF('Tabela de Produção'!A11="","",'Tabela de Produção'!A11)</f>
        <v/>
      </c>
      <c r="B12" s="17">
        <f>IF('Tabela de Produção'!B11="","",'Tabela de Produção'!B11)</f>
        <v>8</v>
      </c>
      <c r="C12" s="20">
        <f>IF('Tabela de Produção'!C11="","",'Tabela de Produção'!C11)</f>
        <v>62774</v>
      </c>
      <c r="D12" s="20"/>
      <c r="E12" s="20" t="str">
        <f>IF('Tabela de Produção'!E11="","",'Tabela de Produção'!E11)</f>
        <v>Alvenaria com blocos de concreto 19 x 19 x 39 cm</v>
      </c>
      <c r="F12" s="17" t="str">
        <f>IF('Tabela de Produção'!F11="","",'Tabela de Produção'!F11)</f>
        <v>m²</v>
      </c>
      <c r="G12" s="18">
        <v>1000</v>
      </c>
      <c r="H12" s="18" t="str">
        <f t="shared" ca="1" si="0"/>
        <v/>
      </c>
      <c r="I12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2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2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2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2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2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2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3" spans="1:15" x14ac:dyDescent="0.25">
      <c r="A13" s="17" t="str">
        <f>IF('Tabela de Produção'!A12="","",'Tabela de Produção'!A12)</f>
        <v/>
      </c>
      <c r="B13" s="17">
        <f>IF('Tabela de Produção'!B12="","",'Tabela de Produção'!B12)</f>
        <v>9</v>
      </c>
      <c r="C13" s="20">
        <f>IF('Tabela de Produção'!C12="","",'Tabela de Produção'!C12)</f>
        <v>105</v>
      </c>
      <c r="D13" s="20"/>
      <c r="E13" s="20" t="str">
        <f>IF('Tabela de Produção'!E12="","",'Tabela de Produção'!E12)</f>
        <v>Alvenaria de pedra - Aparente</v>
      </c>
      <c r="F13" s="17" t="str">
        <f>IF('Tabela de Produção'!F12="","",'Tabela de Produção'!F12)</f>
        <v>m³</v>
      </c>
      <c r="G13" s="18">
        <v>1000</v>
      </c>
      <c r="H13" s="18" t="str">
        <f t="shared" ca="1" si="0"/>
        <v/>
      </c>
      <c r="I13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3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3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3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3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3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3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4" spans="1:15" x14ac:dyDescent="0.25">
      <c r="A14" s="17" t="str">
        <f>IF('Tabela de Produção'!A13="","",'Tabela de Produção'!A13)</f>
        <v/>
      </c>
      <c r="B14" s="17">
        <f>IF('Tabela de Produção'!B13="","",'Tabela de Produção'!B13)</f>
        <v>10</v>
      </c>
      <c r="C14" s="20">
        <f>IF('Tabela de Produção'!C13="","",'Tabela de Produção'!C13)</f>
        <v>200</v>
      </c>
      <c r="D14" s="20"/>
      <c r="E14" s="20" t="str">
        <f>IF('Tabela de Produção'!E13="","",'Tabela de Produção'!E13)</f>
        <v>Alvenaria de pedra - Fundação/contenções</v>
      </c>
      <c r="F14" s="17" t="str">
        <f>IF('Tabela de Produção'!F13="","",'Tabela de Produção'!F13)</f>
        <v>m³</v>
      </c>
      <c r="G14" s="18">
        <v>1000</v>
      </c>
      <c r="H14" s="18" t="str">
        <f t="shared" ca="1" si="0"/>
        <v/>
      </c>
      <c r="I14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4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4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4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4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4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4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5" spans="1:15" x14ac:dyDescent="0.25">
      <c r="A15" s="17" t="str">
        <f>IF('Tabela de Produção'!A14="","",'Tabela de Produção'!A14)</f>
        <v/>
      </c>
      <c r="B15" s="17">
        <f>IF('Tabela de Produção'!B14="","",'Tabela de Produção'!B14)</f>
        <v>11</v>
      </c>
      <c r="C15" s="20">
        <f>IF('Tabela de Produção'!C14="","",'Tabela de Produção'!C14)</f>
        <v>201</v>
      </c>
      <c r="D15" s="20"/>
      <c r="E15" s="20" t="str">
        <f>IF('Tabela de Produção'!E14="","",'Tabela de Produção'!E14)</f>
        <v>Alvenaria em bloco de concreto e=09cm - Acabado</v>
      </c>
      <c r="F15" s="17" t="str">
        <f>IF('Tabela de Produção'!F14="","",'Tabela de Produção'!F14)</f>
        <v>m²</v>
      </c>
      <c r="G15" s="18">
        <v>1000</v>
      </c>
      <c r="H15" s="18" t="str">
        <f t="shared" ca="1" si="0"/>
        <v/>
      </c>
      <c r="I1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5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5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5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5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5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5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6" spans="1:15" x14ac:dyDescent="0.25">
      <c r="A16" s="17" t="str">
        <f>IF('Tabela de Produção'!A15="","",'Tabela de Produção'!A15)</f>
        <v/>
      </c>
      <c r="B16" s="17">
        <f>IF('Tabela de Produção'!B15="","",'Tabela de Produção'!B15)</f>
        <v>12</v>
      </c>
      <c r="C16" s="20">
        <f>IF('Tabela de Produção'!C15="","",'Tabela de Produção'!C15)</f>
        <v>202</v>
      </c>
      <c r="D16" s="20"/>
      <c r="E16" s="20" t="str">
        <f>IF('Tabela de Produção'!E15="","",'Tabela de Produção'!E15)</f>
        <v>Alvenaria em bloco de concreto e=14cm - Acabado</v>
      </c>
      <c r="F16" s="17" t="str">
        <f>IF('Tabela de Produção'!F15="","",'Tabela de Produção'!F15)</f>
        <v>m²</v>
      </c>
      <c r="G16" s="18">
        <v>1000</v>
      </c>
      <c r="H16" s="18" t="str">
        <f t="shared" ca="1" si="0"/>
        <v/>
      </c>
      <c r="I1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6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6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6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6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6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6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7" spans="1:15" x14ac:dyDescent="0.25">
      <c r="A17" s="17" t="str">
        <f>IF('Tabela de Produção'!A16="","",'Tabela de Produção'!A16)</f>
        <v/>
      </c>
      <c r="B17" s="17">
        <f>IF('Tabela de Produção'!B16="","",'Tabela de Produção'!B16)</f>
        <v>13</v>
      </c>
      <c r="C17" s="20">
        <f>IF('Tabela de Produção'!C16="","",'Tabela de Produção'!C16)</f>
        <v>203</v>
      </c>
      <c r="D17" s="20"/>
      <c r="E17" s="20" t="str">
        <f>IF('Tabela de Produção'!E16="","",'Tabela de Produção'!E16)</f>
        <v>Alvenaria em bloco de concreto e=19cm - Acabado</v>
      </c>
      <c r="F17" s="17" t="str">
        <f>IF('Tabela de Produção'!F16="","",'Tabela de Produção'!F16)</f>
        <v>m²</v>
      </c>
      <c r="G17" s="18">
        <v>1000</v>
      </c>
      <c r="H17" s="18" t="str">
        <f t="shared" ca="1" si="0"/>
        <v/>
      </c>
      <c r="I1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7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7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7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7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7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7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8" spans="1:15" x14ac:dyDescent="0.25">
      <c r="A18" s="17" t="str">
        <f>IF('Tabela de Produção'!A17="","",'Tabela de Produção'!A17)</f>
        <v/>
      </c>
      <c r="B18" s="17">
        <f>IF('Tabela de Produção'!B17="","",'Tabela de Produção'!B17)</f>
        <v>14</v>
      </c>
      <c r="C18" s="20">
        <f>IF('Tabela de Produção'!C17="","",'Tabela de Produção'!C17)</f>
        <v>62926</v>
      </c>
      <c r="D18" s="20"/>
      <c r="E18" s="20" t="str">
        <f>IF('Tabela de Produção'!E17="","",'Tabela de Produção'!E17)</f>
        <v>Alvenaria em bloco de gesso 7,5 x 50 x 67cm</v>
      </c>
      <c r="F18" s="17" t="str">
        <f>IF('Tabela de Produção'!F17="","",'Tabela de Produção'!F17)</f>
        <v>m²</v>
      </c>
      <c r="G18" s="18">
        <v>1000</v>
      </c>
      <c r="H18" s="18" t="str">
        <f t="shared" ca="1" si="0"/>
        <v/>
      </c>
      <c r="I18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8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8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8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8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8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8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9" spans="1:15" x14ac:dyDescent="0.25">
      <c r="A19" s="17" t="str">
        <f>IF('Tabela de Produção'!A18="","",'Tabela de Produção'!A18)</f>
        <v/>
      </c>
      <c r="B19" s="17">
        <f>IF('Tabela de Produção'!B18="","",'Tabela de Produção'!B18)</f>
        <v>15</v>
      </c>
      <c r="C19" s="20">
        <f>IF('Tabela de Produção'!C18="","",'Tabela de Produção'!C18)</f>
        <v>204</v>
      </c>
      <c r="D19" s="20"/>
      <c r="E19" s="20" t="str">
        <f>IF('Tabela de Produção'!E18="","",'Tabela de Produção'!E18)</f>
        <v>Alvenaria tijolo aparete</v>
      </c>
      <c r="F19" s="17" t="str">
        <f>IF('Tabela de Produção'!F18="","",'Tabela de Produção'!F18)</f>
        <v>m²</v>
      </c>
      <c r="G19" s="18">
        <v>1000</v>
      </c>
      <c r="H19" s="18" t="str">
        <f t="shared" ca="1" si="0"/>
        <v/>
      </c>
      <c r="I19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9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9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9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9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9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9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0" spans="1:15" x14ac:dyDescent="0.25">
      <c r="A20" s="17" t="str">
        <f>IF('Tabela de Produção'!A19="","",'Tabela de Produção'!A19)</f>
        <v/>
      </c>
      <c r="B20" s="17">
        <f>IF('Tabela de Produção'!B19="","",'Tabela de Produção'!B19)</f>
        <v>16</v>
      </c>
      <c r="C20" s="20">
        <f>IF('Tabela de Produção'!C19="","",'Tabela de Produção'!C19)</f>
        <v>8</v>
      </c>
      <c r="D20" s="20"/>
      <c r="E20" s="20" t="str">
        <f>IF('Tabela de Produção'!E19="","",'Tabela de Produção'!E19)</f>
        <v>Alvenaria tijolo cerâmico 1 vez</v>
      </c>
      <c r="F20" s="17" t="str">
        <f>IF('Tabela de Produção'!F19="","",'Tabela de Produção'!F19)</f>
        <v>m²</v>
      </c>
      <c r="G20" s="18">
        <v>1000</v>
      </c>
      <c r="H20" s="18" t="str">
        <f t="shared" ca="1" si="0"/>
        <v/>
      </c>
      <c r="I20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0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0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0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0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0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0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1" spans="1:15" x14ac:dyDescent="0.25">
      <c r="A21" s="17" t="str">
        <f>IF('Tabela de Produção'!A20="","",'Tabela de Produção'!A20)</f>
        <v/>
      </c>
      <c r="B21" s="17">
        <f>IF('Tabela de Produção'!B20="","",'Tabela de Produção'!B20)</f>
        <v>17</v>
      </c>
      <c r="C21" s="20">
        <f>IF('Tabela de Produção'!C20="","",'Tabela de Produção'!C20)</f>
        <v>205</v>
      </c>
      <c r="D21" s="20"/>
      <c r="E21" s="20" t="str">
        <f>IF('Tabela de Produção'!E20="","",'Tabela de Produção'!E20)</f>
        <v>Alvenaria tijolo cerâmico 1 vez - Platibanda</v>
      </c>
      <c r="F21" s="17" t="str">
        <f>IF('Tabela de Produção'!F20="","",'Tabela de Produção'!F20)</f>
        <v>m²</v>
      </c>
      <c r="G21" s="18">
        <v>1000</v>
      </c>
      <c r="H21" s="18" t="str">
        <f t="shared" ca="1" si="0"/>
        <v/>
      </c>
      <c r="I21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1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1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1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1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1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1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2" spans="1:15" x14ac:dyDescent="0.25">
      <c r="A22" s="17" t="str">
        <f>IF('Tabela de Produção'!A21="","",'Tabela de Produção'!A21)</f>
        <v/>
      </c>
      <c r="B22" s="17">
        <f>IF('Tabela de Produção'!B21="","",'Tabela de Produção'!B21)</f>
        <v>18</v>
      </c>
      <c r="C22" s="20">
        <f>IF('Tabela de Produção'!C21="","",'Tabela de Produção'!C21)</f>
        <v>206</v>
      </c>
      <c r="D22" s="20"/>
      <c r="E22" s="20" t="str">
        <f>IF('Tabela de Produção'!E21="","",'Tabela de Produção'!E21)</f>
        <v>Alvenaria tijolo cerâmico 1 vez (Baldrame ou dobrado)</v>
      </c>
      <c r="F22" s="17" t="str">
        <f>IF('Tabela de Produção'!F21="","",'Tabela de Produção'!F21)</f>
        <v>m²</v>
      </c>
      <c r="G22" s="18">
        <v>1000</v>
      </c>
      <c r="H22" s="18" t="str">
        <f t="shared" ca="1" si="0"/>
        <v/>
      </c>
      <c r="I22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2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2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2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2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2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2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3" spans="1:15" x14ac:dyDescent="0.25">
      <c r="A23" s="17" t="str">
        <f>IF('Tabela de Produção'!A22="","",'Tabela de Produção'!A22)</f>
        <v/>
      </c>
      <c r="B23" s="17">
        <f>IF('Tabela de Produção'!B22="","",'Tabela de Produção'!B22)</f>
        <v>19</v>
      </c>
      <c r="C23" s="20">
        <f>IF('Tabela de Produção'!C22="","",'Tabela de Produção'!C22)</f>
        <v>3</v>
      </c>
      <c r="D23" s="20"/>
      <c r="E23" s="20" t="str">
        <f>IF('Tabela de Produção'!E22="","",'Tabela de Produção'!E22)</f>
        <v>Alvenaria tijolo cerâmico 1/2 vez</v>
      </c>
      <c r="F23" s="17" t="str">
        <f>IF('Tabela de Produção'!F22="","",'Tabela de Produção'!F22)</f>
        <v>m²</v>
      </c>
      <c r="G23" s="18">
        <v>1000</v>
      </c>
      <c r="H23" s="18" t="str">
        <f t="shared" ca="1" si="0"/>
        <v/>
      </c>
      <c r="I23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3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3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3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3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3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3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4" spans="1:15" x14ac:dyDescent="0.25">
      <c r="A24" s="17" t="str">
        <f>IF('Tabela de Produção'!A23="","",'Tabela de Produção'!A23)</f>
        <v/>
      </c>
      <c r="B24" s="17">
        <f>IF('Tabela de Produção'!B23="","",'Tabela de Produção'!B23)</f>
        <v>20</v>
      </c>
      <c r="C24" s="20">
        <f>IF('Tabela de Produção'!C23="","",'Tabela de Produção'!C23)</f>
        <v>207</v>
      </c>
      <c r="D24" s="20"/>
      <c r="E24" s="20" t="str">
        <f>IF('Tabela de Produção'!E23="","",'Tabela de Produção'!E23)</f>
        <v xml:space="preserve">Alvenaria tijolo cerâmico 1/2 vez </v>
      </c>
      <c r="F24" s="17" t="str">
        <f>IF('Tabela de Produção'!F23="","",'Tabela de Produção'!F23)</f>
        <v>m²</v>
      </c>
      <c r="G24" s="18">
        <v>1000</v>
      </c>
      <c r="H24" s="18" t="str">
        <f t="shared" ca="1" si="0"/>
        <v/>
      </c>
      <c r="I24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4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4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4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4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4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4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5" spans="1:15" x14ac:dyDescent="0.25">
      <c r="A25" s="17" t="str">
        <f>IF('Tabela de Produção'!A24="","",'Tabela de Produção'!A24)</f>
        <v/>
      </c>
      <c r="B25" s="17">
        <f>IF('Tabela de Produção'!B24="","",'Tabela de Produção'!B24)</f>
        <v>21</v>
      </c>
      <c r="C25" s="20">
        <f>IF('Tabela de Produção'!C24="","",'Tabela de Produção'!C24)</f>
        <v>208</v>
      </c>
      <c r="D25" s="20"/>
      <c r="E25" s="20" t="str">
        <f>IF('Tabela de Produção'!E24="","",'Tabela de Produção'!E24)</f>
        <v>Alvenaria tijolo cerâmico 1/2 vez - Platibanda</v>
      </c>
      <c r="F25" s="17" t="str">
        <f>IF('Tabela de Produção'!F24="","",'Tabela de Produção'!F24)</f>
        <v>m²</v>
      </c>
      <c r="G25" s="18">
        <v>1000</v>
      </c>
      <c r="H25" s="18" t="str">
        <f t="shared" ca="1" si="0"/>
        <v/>
      </c>
      <c r="I2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5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5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5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5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5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5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6" spans="1:15" x14ac:dyDescent="0.25">
      <c r="A26" s="17" t="str">
        <f>IF('Tabela de Produção'!A25="","",'Tabela de Produção'!A25)</f>
        <v/>
      </c>
      <c r="B26" s="17">
        <f>IF('Tabela de Produção'!B25="","",'Tabela de Produção'!B25)</f>
        <v>22</v>
      </c>
      <c r="C26" s="20">
        <f>IF('Tabela de Produção'!C25="","",'Tabela de Produção'!C25)</f>
        <v>209</v>
      </c>
      <c r="D26" s="20"/>
      <c r="E26" s="20" t="str">
        <f>IF('Tabela de Produção'!E25="","",'Tabela de Produção'!E25)</f>
        <v>Alvenaria tijolo cerâmico maciço não aparente</v>
      </c>
      <c r="F26" s="17" t="str">
        <f>IF('Tabela de Produção'!F25="","",'Tabela de Produção'!F25)</f>
        <v>m²</v>
      </c>
      <c r="G26" s="18">
        <v>1000</v>
      </c>
      <c r="H26" s="18" t="str">
        <f t="shared" ca="1" si="0"/>
        <v/>
      </c>
      <c r="I2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6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6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6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6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6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6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7" spans="1:15" x14ac:dyDescent="0.25">
      <c r="A27" s="17" t="str">
        <f>IF('Tabela de Produção'!A26="","",'Tabela de Produção'!A26)</f>
        <v/>
      </c>
      <c r="B27" s="17">
        <f>IF('Tabela de Produção'!B26="","",'Tabela de Produção'!B26)</f>
        <v>23</v>
      </c>
      <c r="C27" s="20">
        <f>IF('Tabela de Produção'!C26="","",'Tabela de Produção'!C26)</f>
        <v>62685</v>
      </c>
      <c r="D27" s="20"/>
      <c r="E27" s="20" t="str">
        <f>IF('Tabela de Produção'!E26="","",'Tabela de Produção'!E26)</f>
        <v>Aplicação de composto endurecedor de superfície</v>
      </c>
      <c r="F27" s="17" t="str">
        <f>IF('Tabela de Produção'!F26="","",'Tabela de Produção'!F26)</f>
        <v>m²</v>
      </c>
      <c r="G27" s="18">
        <v>1000</v>
      </c>
      <c r="H27" s="18" t="str">
        <f t="shared" ca="1" si="0"/>
        <v/>
      </c>
      <c r="I2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7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7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7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7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7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7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8" spans="1:15" x14ac:dyDescent="0.25">
      <c r="A28" s="17" t="str">
        <f>IF('Tabela de Produção'!A27="","",'Tabela de Produção'!A27)</f>
        <v/>
      </c>
      <c r="B28" s="17">
        <f>IF('Tabela de Produção'!B27="","",'Tabela de Produção'!B27)</f>
        <v>24</v>
      </c>
      <c r="C28" s="20">
        <f>IF('Tabela de Produção'!C27="","",'Tabela de Produção'!C27)</f>
        <v>300</v>
      </c>
      <c r="D28" s="20"/>
      <c r="E28" s="20" t="str">
        <f>IF('Tabela de Produção'!E27="","",'Tabela de Produção'!E27)</f>
        <v>Aplicação de concreto magro e=5cm (fundação)</v>
      </c>
      <c r="F28" s="17" t="str">
        <f>IF('Tabela de Produção'!F27="","",'Tabela de Produção'!F27)</f>
        <v>m²</v>
      </c>
      <c r="G28" s="18">
        <v>1000</v>
      </c>
      <c r="H28" s="18" t="str">
        <f t="shared" ca="1" si="0"/>
        <v/>
      </c>
      <c r="I28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8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8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8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8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8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8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9" spans="1:15" x14ac:dyDescent="0.25">
      <c r="A29" s="17" t="str">
        <f>IF('Tabela de Produção'!A28="","",'Tabela de Produção'!A28)</f>
        <v/>
      </c>
      <c r="B29" s="17">
        <f>IF('Tabela de Produção'!B28="","",'Tabela de Produção'!B28)</f>
        <v>25</v>
      </c>
      <c r="C29" s="20">
        <f>IF('Tabela de Produção'!C28="","",'Tabela de Produção'!C28)</f>
        <v>63270</v>
      </c>
      <c r="D29" s="20"/>
      <c r="E29" s="20" t="str">
        <f>IF('Tabela de Produção'!E28="","",'Tabela de Produção'!E28)</f>
        <v>Aplicação de Endurecedor de Superfície</v>
      </c>
      <c r="F29" s="17" t="str">
        <f>IF('Tabela de Produção'!F28="","",'Tabela de Produção'!F28)</f>
        <v>m²</v>
      </c>
      <c r="G29" s="18">
        <v>1000</v>
      </c>
      <c r="H29" s="18" t="str">
        <f t="shared" ca="1" si="0"/>
        <v/>
      </c>
      <c r="I29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9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9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9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9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9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9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0" spans="1:15" x14ac:dyDescent="0.25">
      <c r="A30" s="17" t="str">
        <f>IF('Tabela de Produção'!A29="","",'Tabela de Produção'!A29)</f>
        <v/>
      </c>
      <c r="B30" s="17">
        <f>IF('Tabela de Produção'!B29="","",'Tabela de Produção'!B29)</f>
        <v>26</v>
      </c>
      <c r="C30" s="20">
        <f>IF('Tabela de Produção'!C29="","",'Tabela de Produção'!C29)</f>
        <v>63148</v>
      </c>
      <c r="D30" s="20"/>
      <c r="E30" s="20" t="str">
        <f>IF('Tabela de Produção'!E29="","",'Tabela de Produção'!E29)</f>
        <v>aplicaçao de latex sob teto</v>
      </c>
      <c r="F30" s="17" t="str">
        <f>IF('Tabela de Produção'!F29="","",'Tabela de Produção'!F29)</f>
        <v>m²</v>
      </c>
      <c r="G30" s="18">
        <v>1000</v>
      </c>
      <c r="H30" s="18" t="str">
        <f t="shared" ca="1" si="0"/>
        <v/>
      </c>
      <c r="I30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0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0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0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0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0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0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1" spans="1:15" x14ac:dyDescent="0.25">
      <c r="A31" s="17" t="str">
        <f>IF('Tabela de Produção'!A30="","",'Tabela de Produção'!A30)</f>
        <v/>
      </c>
      <c r="B31" s="17">
        <f>IF('Tabela de Produção'!B30="","",'Tabela de Produção'!B30)</f>
        <v>27</v>
      </c>
      <c r="C31" s="20">
        <f>IF('Tabela de Produção'!C30="","",'Tabela de Produção'!C30)</f>
        <v>62705</v>
      </c>
      <c r="D31" s="20"/>
      <c r="E31" s="20" t="str">
        <f>IF('Tabela de Produção'!E30="","",'Tabela de Produção'!E30)</f>
        <v>Aplicação de resina sobre piso em granito</v>
      </c>
      <c r="F31" s="17" t="str">
        <f>IF('Tabela de Produção'!F30="","",'Tabela de Produção'!F30)</f>
        <v>m²</v>
      </c>
      <c r="G31" s="18">
        <v>1000</v>
      </c>
      <c r="H31" s="18" t="str">
        <f t="shared" ca="1" si="0"/>
        <v/>
      </c>
      <c r="I31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1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1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1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1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1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1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2" spans="1:15" x14ac:dyDescent="0.25">
      <c r="A32" s="17" t="str">
        <f>IF('Tabela de Produção'!A31="","",'Tabela de Produção'!A31)</f>
        <v/>
      </c>
      <c r="B32" s="17">
        <f>IF('Tabela de Produção'!B31="","",'Tabela de Produção'!B31)</f>
        <v>28</v>
      </c>
      <c r="C32" s="20">
        <f>IF('Tabela de Produção'!C31="","",'Tabela de Produção'!C31)</f>
        <v>62648</v>
      </c>
      <c r="D32" s="20"/>
      <c r="E32" s="20" t="str">
        <f>IF('Tabela de Produção'!E31="","",'Tabela de Produção'!E31)</f>
        <v>Armadura - mão-de-obra (montagem)</v>
      </c>
      <c r="F32" s="17" t="str">
        <f>IF('Tabela de Produção'!F31="","",'Tabela de Produção'!F31)</f>
        <v>kg</v>
      </c>
      <c r="G32" s="18">
        <v>1000</v>
      </c>
      <c r="H32" s="18" t="str">
        <f t="shared" ca="1" si="0"/>
        <v/>
      </c>
      <c r="I32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2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2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2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2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2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2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3" spans="1:15" x14ac:dyDescent="0.25">
      <c r="A33" s="17" t="str">
        <f>IF('Tabela de Produção'!A32="","",'Tabela de Produção'!A32)</f>
        <v/>
      </c>
      <c r="B33" s="17">
        <f>IF('Tabela de Produção'!B32="","",'Tabela de Produção'!B32)</f>
        <v>29</v>
      </c>
      <c r="C33" s="20">
        <f>IF('Tabela de Produção'!C32="","",'Tabela de Produção'!C32)</f>
        <v>400</v>
      </c>
      <c r="D33" s="20"/>
      <c r="E33" s="20" t="str">
        <f>IF('Tabela de Produção'!E32="","",'Tabela de Produção'!E32)</f>
        <v>Arrasamento de estacas  até diam.=30cm c/ romp. Elétrico h = 1,00m</v>
      </c>
      <c r="F33" s="17" t="str">
        <f>IF('Tabela de Produção'!F32="","",'Tabela de Produção'!F32)</f>
        <v>und</v>
      </c>
      <c r="G33" s="18">
        <v>1000</v>
      </c>
      <c r="H33" s="18" t="str">
        <f t="shared" ca="1" si="0"/>
        <v/>
      </c>
      <c r="I33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3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3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3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3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3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3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4" spans="1:15" x14ac:dyDescent="0.25">
      <c r="A34" s="17" t="str">
        <f>IF('Tabela de Produção'!A33="","",'Tabela de Produção'!A33)</f>
        <v/>
      </c>
      <c r="B34" s="17">
        <f>IF('Tabela de Produção'!B33="","",'Tabela de Produção'!B33)</f>
        <v>30</v>
      </c>
      <c r="C34" s="20">
        <f>IF('Tabela de Produção'!C33="","",'Tabela de Produção'!C33)</f>
        <v>401</v>
      </c>
      <c r="D34" s="20"/>
      <c r="E34" s="20" t="str">
        <f>IF('Tabela de Produção'!E33="","",'Tabela de Produção'!E33)</f>
        <v>Arrasamento de estacas  até diam.=50cm c/ romp. Elétrico h = 1,00m</v>
      </c>
      <c r="F34" s="17" t="str">
        <f>IF('Tabela de Produção'!F33="","",'Tabela de Produção'!F33)</f>
        <v>und</v>
      </c>
      <c r="G34" s="18">
        <v>1000</v>
      </c>
      <c r="H34" s="18" t="str">
        <f t="shared" ca="1" si="0"/>
        <v/>
      </c>
      <c r="I34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4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4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4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4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4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4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5" spans="1:15" x14ac:dyDescent="0.25">
      <c r="A35" s="17" t="str">
        <f>IF('Tabela de Produção'!A34="","",'Tabela de Produção'!A34)</f>
        <v/>
      </c>
      <c r="B35" s="17">
        <f>IF('Tabela de Produção'!B34="","",'Tabela de Produção'!B34)</f>
        <v>31</v>
      </c>
      <c r="C35" s="20">
        <f>IF('Tabela de Produção'!C34="","",'Tabela de Produção'!C34)</f>
        <v>402</v>
      </c>
      <c r="D35" s="20"/>
      <c r="E35" s="20" t="str">
        <f>IF('Tabela de Produção'!E34="","",'Tabela de Produção'!E34)</f>
        <v>Arrasamento de estacas  até diam.=80cm c/ romp. Elétrico h = 1,00m</v>
      </c>
      <c r="F35" s="17" t="str">
        <f>IF('Tabela de Produção'!F34="","",'Tabela de Produção'!F34)</f>
        <v>und</v>
      </c>
      <c r="G35" s="18">
        <v>1000</v>
      </c>
      <c r="H35" s="18" t="str">
        <f t="shared" ca="1" si="0"/>
        <v/>
      </c>
      <c r="I3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5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5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5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5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5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5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6" spans="1:15" x14ac:dyDescent="0.25">
      <c r="A36" s="17" t="str">
        <f>IF('Tabela de Produção'!A35="","",'Tabela de Produção'!A35)</f>
        <v/>
      </c>
      <c r="B36" s="17">
        <f>IF('Tabela de Produção'!B35="","",'Tabela de Produção'!B35)</f>
        <v>32</v>
      </c>
      <c r="C36" s="20">
        <f>IF('Tabela de Produção'!C35="","",'Tabela de Produção'!C35)</f>
        <v>62635</v>
      </c>
      <c r="D36" s="20"/>
      <c r="E36" s="20" t="str">
        <f>IF('Tabela de Produção'!E35="","",'Tabela de Produção'!E35)</f>
        <v>Assentamento de bloco de concreto intertravado com reaproveitamento</v>
      </c>
      <c r="F36" s="17" t="str">
        <f>IF('Tabela de Produção'!F35="","",'Tabela de Produção'!F35)</f>
        <v>m²</v>
      </c>
      <c r="G36" s="18">
        <v>1000</v>
      </c>
      <c r="H36" s="18" t="str">
        <f t="shared" ca="1" si="0"/>
        <v/>
      </c>
      <c r="I3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6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6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6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6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6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6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7" spans="1:15" x14ac:dyDescent="0.25">
      <c r="A37" s="17" t="str">
        <f>IF('Tabela de Produção'!A36="","",'Tabela de Produção'!A36)</f>
        <v/>
      </c>
      <c r="B37" s="17">
        <f>IF('Tabela de Produção'!B36="","",'Tabela de Produção'!B36)</f>
        <v>33</v>
      </c>
      <c r="C37" s="20">
        <f>IF('Tabela de Produção'!C36="","",'Tabela de Produção'!C36)</f>
        <v>421</v>
      </c>
      <c r="D37" s="20"/>
      <c r="E37" s="20" t="str">
        <f>IF('Tabela de Produção'!E36="","",'Tabela de Produção'!E36)</f>
        <v>Assentamento de blocos intertravados com regularização do terreno</v>
      </c>
      <c r="F37" s="17" t="str">
        <f>IF('Tabela de Produção'!F36="","",'Tabela de Produção'!F36)</f>
        <v>m²</v>
      </c>
      <c r="G37" s="18">
        <v>1000</v>
      </c>
      <c r="H37" s="18" t="str">
        <f t="shared" ca="1" si="0"/>
        <v/>
      </c>
      <c r="I3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7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7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7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7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7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7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8" spans="1:15" x14ac:dyDescent="0.25">
      <c r="A38" s="17" t="str">
        <f>IF('Tabela de Produção'!A37="","",'Tabela de Produção'!A37)</f>
        <v/>
      </c>
      <c r="B38" s="17">
        <f>IF('Tabela de Produção'!B37="","",'Tabela de Produção'!B37)</f>
        <v>34</v>
      </c>
      <c r="C38" s="20">
        <f>IF('Tabela de Produção'!C37="","",'Tabela de Produção'!C37)</f>
        <v>403</v>
      </c>
      <c r="D38" s="20"/>
      <c r="E38" s="20" t="str">
        <f>IF('Tabela de Produção'!E37="","",'Tabela de Produção'!E37)</f>
        <v>Assentamento de caixa para ar condicionado</v>
      </c>
      <c r="F38" s="17" t="str">
        <f>IF('Tabela de Produção'!F37="","",'Tabela de Produção'!F37)</f>
        <v>und</v>
      </c>
      <c r="G38" s="18">
        <v>1000</v>
      </c>
      <c r="H38" s="18" t="str">
        <f t="shared" ca="1" si="0"/>
        <v/>
      </c>
      <c r="I38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8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8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8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8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8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8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9" spans="1:15" x14ac:dyDescent="0.25">
      <c r="A39" s="17" t="str">
        <f>IF('Tabela de Produção'!A38="","",'Tabela de Produção'!A38)</f>
        <v/>
      </c>
      <c r="B39" s="17">
        <f>IF('Tabela de Produção'!B38="","",'Tabela de Produção'!B38)</f>
        <v>35</v>
      </c>
      <c r="C39" s="20">
        <f>IF('Tabela de Produção'!C38="","",'Tabela de Produção'!C38)</f>
        <v>404</v>
      </c>
      <c r="D39" s="20"/>
      <c r="E39" s="20" t="str">
        <f>IF('Tabela de Produção'!E38="","",'Tabela de Produção'!E38)</f>
        <v>Assentamento de cerâmica 0 a 10cm e/ou  &gt; 40cm</v>
      </c>
      <c r="F39" s="17" t="str">
        <f>IF('Tabela de Produção'!F38="","",'Tabela de Produção'!F38)</f>
        <v>m²</v>
      </c>
      <c r="G39" s="18">
        <v>1000</v>
      </c>
      <c r="H39" s="18" t="str">
        <f t="shared" ca="1" si="0"/>
        <v/>
      </c>
      <c r="I39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9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9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9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9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9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9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40" spans="1:15" x14ac:dyDescent="0.25">
      <c r="A40" s="17" t="str">
        <f>IF('Tabela de Produção'!A39="","",'Tabela de Produção'!A39)</f>
        <v/>
      </c>
      <c r="B40" s="17">
        <f>IF('Tabela de Produção'!B39="","",'Tabela de Produção'!B39)</f>
        <v>36</v>
      </c>
      <c r="C40" s="20">
        <f>IF('Tabela de Produção'!C39="","",'Tabela de Produção'!C39)</f>
        <v>405</v>
      </c>
      <c r="D40" s="20"/>
      <c r="E40" s="20" t="str">
        <f>IF('Tabela de Produção'!E39="","",'Tabela de Produção'!E39)</f>
        <v>Assentamento de cerâmica 10cm a 40cm</v>
      </c>
      <c r="F40" s="17" t="str">
        <f>IF('Tabela de Produção'!F39="","",'Tabela de Produção'!F39)</f>
        <v>m²</v>
      </c>
      <c r="G40" s="18">
        <v>1000</v>
      </c>
      <c r="H40" s="18" t="str">
        <f t="shared" ca="1" si="0"/>
        <v/>
      </c>
      <c r="I40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40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40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40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40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40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40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41" spans="1:15" x14ac:dyDescent="0.25">
      <c r="A41" s="17" t="str">
        <f>IF('Tabela de Produção'!A40="","",'Tabela de Produção'!A40)</f>
        <v/>
      </c>
      <c r="B41" s="17">
        <f>IF('Tabela de Produção'!B40="","",'Tabela de Produção'!B40)</f>
        <v>37</v>
      </c>
      <c r="C41" s="20">
        <f>IF('Tabela de Produção'!C40="","",'Tabela de Produção'!C40)</f>
        <v>62640</v>
      </c>
      <c r="D41" s="20"/>
      <c r="E41" s="20" t="str">
        <f>IF('Tabela de Produção'!E40="","",'Tabela de Produção'!E40)</f>
        <v>Assentamento de cerâmica 20x20cm - parede interna</v>
      </c>
      <c r="F41" s="17" t="str">
        <f>IF('Tabela de Produção'!F40="","",'Tabela de Produção'!F40)</f>
        <v>m²</v>
      </c>
      <c r="G41" s="18">
        <v>1000</v>
      </c>
      <c r="H41" s="18" t="str">
        <f t="shared" ca="1" si="0"/>
        <v/>
      </c>
      <c r="I41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41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41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41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41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41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41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42" spans="1:15" x14ac:dyDescent="0.25">
      <c r="A42" s="17" t="str">
        <f>IF('Tabela de Produção'!A41="","",'Tabela de Produção'!A41)</f>
        <v/>
      </c>
      <c r="B42" s="17">
        <f>IF('Tabela de Produção'!B41="","",'Tabela de Produção'!B41)</f>
        <v>38</v>
      </c>
      <c r="C42" s="20">
        <f>IF('Tabela de Produção'!C41="","",'Tabela de Produção'!C41)</f>
        <v>62410</v>
      </c>
      <c r="D42" s="20"/>
      <c r="E42" s="20" t="str">
        <f>IF('Tabela de Produção'!E41="","",'Tabela de Produção'!E41)</f>
        <v>Assentamento de cerâmica 30x30cm - parede externa</v>
      </c>
      <c r="F42" s="17" t="str">
        <f>IF('Tabela de Produção'!F41="","",'Tabela de Produção'!F41)</f>
        <v>m²</v>
      </c>
      <c r="G42" s="18">
        <v>1000</v>
      </c>
      <c r="H42" s="18" t="str">
        <f t="shared" ca="1" si="0"/>
        <v/>
      </c>
      <c r="I42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42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42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42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42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42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42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43" spans="1:15" x14ac:dyDescent="0.25">
      <c r="A43" s="17" t="str">
        <f>IF('Tabela de Produção'!A42="","",'Tabela de Produção'!A42)</f>
        <v/>
      </c>
      <c r="B43" s="17">
        <f>IF('Tabela de Produção'!B42="","",'Tabela de Produção'!B42)</f>
        <v>39</v>
      </c>
      <c r="C43" s="20">
        <f>IF('Tabela de Produção'!C42="","",'Tabela de Produção'!C42)</f>
        <v>62409</v>
      </c>
      <c r="D43" s="20"/>
      <c r="E43" s="20" t="str">
        <f>IF('Tabela de Produção'!E42="","",'Tabela de Produção'!E42)</f>
        <v>Assentamento de cerâmica 30x30cm - parede interna</v>
      </c>
      <c r="F43" s="17" t="str">
        <f>IF('Tabela de Produção'!F42="","",'Tabela de Produção'!F42)</f>
        <v>m²</v>
      </c>
      <c r="G43" s="18">
        <v>1000</v>
      </c>
      <c r="H43" s="18" t="str">
        <f t="shared" ca="1" si="0"/>
        <v/>
      </c>
      <c r="I43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43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43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43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43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43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43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44" spans="1:15" x14ac:dyDescent="0.25">
      <c r="A44" s="17" t="str">
        <f>IF('Tabela de Produção'!A43="","",'Tabela de Produção'!A43)</f>
        <v/>
      </c>
      <c r="B44" s="17">
        <f>IF('Tabela de Produção'!B43="","",'Tabela de Produção'!B43)</f>
        <v>40</v>
      </c>
      <c r="C44" s="20">
        <f>IF('Tabela de Produção'!C43="","",'Tabela de Produção'!C43)</f>
        <v>62408</v>
      </c>
      <c r="D44" s="20"/>
      <c r="E44" s="20" t="str">
        <f>IF('Tabela de Produção'!E43="","",'Tabela de Produção'!E43)</f>
        <v>Assentamento de cerâmica 30x30cm - pavimentação</v>
      </c>
      <c r="F44" s="17" t="str">
        <f>IF('Tabela de Produção'!F43="","",'Tabela de Produção'!F43)</f>
        <v>m²</v>
      </c>
      <c r="G44" s="18">
        <v>1000</v>
      </c>
      <c r="H44" s="18" t="str">
        <f t="shared" ca="1" si="0"/>
        <v/>
      </c>
      <c r="I44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44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44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44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44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44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44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45" spans="1:15" x14ac:dyDescent="0.25">
      <c r="A45" s="17" t="str">
        <f>IF('Tabela de Produção'!A44="","",'Tabela de Produção'!A44)</f>
        <v/>
      </c>
      <c r="B45" s="17">
        <f>IF('Tabela de Produção'!B44="","",'Tabela de Produção'!B44)</f>
        <v>41</v>
      </c>
      <c r="C45" s="20">
        <f>IF('Tabela de Produção'!C44="","",'Tabela de Produção'!C44)</f>
        <v>62696</v>
      </c>
      <c r="D45" s="20"/>
      <c r="E45" s="20" t="str">
        <f>IF('Tabela de Produção'!E44="","",'Tabela de Produção'!E44)</f>
        <v>Assentamento de cerâmica 46x46cm - pavimentação</v>
      </c>
      <c r="F45" s="17" t="str">
        <f>IF('Tabela de Produção'!F44="","",'Tabela de Produção'!F44)</f>
        <v>m²</v>
      </c>
      <c r="G45" s="18">
        <v>1000</v>
      </c>
      <c r="H45" s="18" t="str">
        <f t="shared" ca="1" si="0"/>
        <v/>
      </c>
      <c r="I4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45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45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45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45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45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45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46" spans="1:15" x14ac:dyDescent="0.25">
      <c r="A46" s="17" t="str">
        <f>IF('Tabela de Produção'!A45="","",'Tabela de Produção'!A45)</f>
        <v/>
      </c>
      <c r="B46" s="17">
        <f>IF('Tabela de Produção'!B45="","",'Tabela de Produção'!B45)</f>
        <v>42</v>
      </c>
      <c r="C46" s="20">
        <f>IF('Tabela de Produção'!C45="","",'Tabela de Produção'!C45)</f>
        <v>62597</v>
      </c>
      <c r="D46" s="20"/>
      <c r="E46" s="20" t="str">
        <f>IF('Tabela de Produção'!E45="","",'Tabela de Produção'!E45)</f>
        <v>Assentamento de cerâmica Gail</v>
      </c>
      <c r="F46" s="17" t="str">
        <f>IF('Tabela de Produção'!F45="","",'Tabela de Produção'!F45)</f>
        <v>m²</v>
      </c>
      <c r="G46" s="18">
        <v>1000</v>
      </c>
      <c r="H46" s="18" t="str">
        <f t="shared" ca="1" si="0"/>
        <v/>
      </c>
      <c r="I4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46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46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46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46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46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46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47" spans="1:15" x14ac:dyDescent="0.25">
      <c r="A47" s="17" t="str">
        <f>IF('Tabela de Produção'!A46="","",'Tabela de Produção'!A46)</f>
        <v/>
      </c>
      <c r="B47" s="17">
        <f>IF('Tabela de Produção'!B46="","",'Tabela de Produção'!B46)</f>
        <v>43</v>
      </c>
      <c r="C47" s="20">
        <f>IF('Tabela de Produção'!C46="","",'Tabela de Produção'!C46)</f>
        <v>406</v>
      </c>
      <c r="D47" s="20"/>
      <c r="E47" s="20" t="str">
        <f>IF('Tabela de Produção'!E46="","",'Tabela de Produção'!E46)</f>
        <v>Assentamento de chapim pré moldado ou inloco</v>
      </c>
      <c r="F47" s="17" t="str">
        <f>IF('Tabela de Produção'!F46="","",'Tabela de Produção'!F46)</f>
        <v>m</v>
      </c>
      <c r="G47" s="18">
        <v>1000</v>
      </c>
      <c r="H47" s="18" t="str">
        <f t="shared" ca="1" si="0"/>
        <v/>
      </c>
      <c r="I4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47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47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47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47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47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47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48" spans="1:15" x14ac:dyDescent="0.25">
      <c r="A48" s="17" t="str">
        <f>IF('Tabela de Produção'!A47="","",'Tabela de Produção'!A47)</f>
        <v/>
      </c>
      <c r="B48" s="17">
        <f>IF('Tabela de Produção'!B47="","",'Tabela de Produção'!B47)</f>
        <v>44</v>
      </c>
      <c r="C48" s="20">
        <f>IF('Tabela de Produção'!C47="","",'Tabela de Produção'!C47)</f>
        <v>407</v>
      </c>
      <c r="D48" s="20"/>
      <c r="E48" s="20" t="str">
        <f>IF('Tabela de Produção'!E47="","",'Tabela de Produção'!E47)</f>
        <v>Assentamento de combogos</v>
      </c>
      <c r="F48" s="17" t="str">
        <f>IF('Tabela de Produção'!F47="","",'Tabela de Produção'!F47)</f>
        <v>m²</v>
      </c>
      <c r="G48" s="18">
        <v>1000</v>
      </c>
      <c r="H48" s="18" t="str">
        <f t="shared" ca="1" si="0"/>
        <v/>
      </c>
      <c r="I48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48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48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48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48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48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48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49" spans="1:15" x14ac:dyDescent="0.25">
      <c r="A49" s="17" t="str">
        <f>IF('Tabela de Produção'!A48="","",'Tabela de Produção'!A48)</f>
        <v/>
      </c>
      <c r="B49" s="17">
        <f>IF('Tabela de Produção'!B48="","",'Tabela de Produção'!B48)</f>
        <v>45</v>
      </c>
      <c r="C49" s="20">
        <f>IF('Tabela de Produção'!C48="","",'Tabela de Produção'!C48)</f>
        <v>408</v>
      </c>
      <c r="D49" s="20"/>
      <c r="E49" s="20" t="str">
        <f>IF('Tabela de Produção'!E48="","",'Tabela de Produção'!E48)</f>
        <v>Assentamento de Contra-Marco</v>
      </c>
      <c r="F49" s="17" t="str">
        <f>IF('Tabela de Produção'!F48="","",'Tabela de Produção'!F48)</f>
        <v>m</v>
      </c>
      <c r="G49" s="18">
        <v>1000</v>
      </c>
      <c r="H49" s="18" t="str">
        <f t="shared" ca="1" si="0"/>
        <v/>
      </c>
      <c r="I49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49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49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49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49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49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49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50" spans="1:15" x14ac:dyDescent="0.25">
      <c r="A50" s="17" t="str">
        <f>IF('Tabela de Produção'!A49="","",'Tabela de Produção'!A49)</f>
        <v/>
      </c>
      <c r="B50" s="17">
        <f>IF('Tabela de Produção'!B49="","",'Tabela de Produção'!B49)</f>
        <v>46</v>
      </c>
      <c r="C50" s="20">
        <f>IF('Tabela de Produção'!C49="","",'Tabela de Produção'!C49)</f>
        <v>409</v>
      </c>
      <c r="D50" s="20"/>
      <c r="E50" s="20" t="str">
        <f>IF('Tabela de Produção'!E49="","",'Tabela de Produção'!E49)</f>
        <v>Assentamento de granito</v>
      </c>
      <c r="F50" s="17" t="str">
        <f>IF('Tabela de Produção'!F49="","",'Tabela de Produção'!F49)</f>
        <v>m²</v>
      </c>
      <c r="G50" s="18">
        <v>1000</v>
      </c>
      <c r="H50" s="18" t="str">
        <f t="shared" ca="1" si="0"/>
        <v/>
      </c>
      <c r="I50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50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50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50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50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50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50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51" spans="1:15" x14ac:dyDescent="0.25">
      <c r="A51" s="17" t="str">
        <f>IF('Tabela de Produção'!A50="","",'Tabela de Produção'!A50)</f>
        <v/>
      </c>
      <c r="B51" s="17">
        <f>IF('Tabela de Produção'!B50="","",'Tabela de Produção'!B50)</f>
        <v>47</v>
      </c>
      <c r="C51" s="20">
        <f>IF('Tabela de Produção'!C50="","",'Tabela de Produção'!C50)</f>
        <v>410</v>
      </c>
      <c r="D51" s="20"/>
      <c r="E51" s="20" t="str">
        <f>IF('Tabela de Produção'!E50="","",'Tabela de Produção'!E50)</f>
        <v>Assentamento de granito do bolão</v>
      </c>
      <c r="F51" s="17" t="str">
        <f>IF('Tabela de Produção'!F50="","",'Tabela de Produção'!F50)</f>
        <v>m²</v>
      </c>
      <c r="G51" s="18">
        <v>1000</v>
      </c>
      <c r="H51" s="18" t="str">
        <f t="shared" ca="1" si="0"/>
        <v/>
      </c>
      <c r="I51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51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51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51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51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51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51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52" spans="1:15" x14ac:dyDescent="0.25">
      <c r="A52" s="17" t="str">
        <f>IF('Tabela de Produção'!A51="","",'Tabela de Produção'!A51)</f>
        <v/>
      </c>
      <c r="B52" s="17">
        <f>IF('Tabela de Produção'!B51="","",'Tabela de Produção'!B51)</f>
        <v>48</v>
      </c>
      <c r="C52" s="20">
        <f>IF('Tabela de Produção'!C51="","",'Tabela de Produção'!C51)</f>
        <v>411</v>
      </c>
      <c r="D52" s="20"/>
      <c r="E52" s="20" t="str">
        <f>IF('Tabela de Produção'!E51="","",'Tabela de Produção'!E51)</f>
        <v>Assentamento de granito na argamassa(piso)</v>
      </c>
      <c r="F52" s="17" t="str">
        <f>IF('Tabela de Produção'!F51="","",'Tabela de Produção'!F51)</f>
        <v>m²</v>
      </c>
      <c r="G52" s="18">
        <v>1000</v>
      </c>
      <c r="H52" s="18" t="str">
        <f t="shared" ca="1" si="0"/>
        <v/>
      </c>
      <c r="I52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52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52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52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52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52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52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53" spans="1:15" x14ac:dyDescent="0.25">
      <c r="A53" s="17" t="str">
        <f>IF('Tabela de Produção'!A52="","",'Tabela de Produção'!A52)</f>
        <v/>
      </c>
      <c r="B53" s="17">
        <f>IF('Tabela de Produção'!B52="","",'Tabela de Produção'!B52)</f>
        <v>49</v>
      </c>
      <c r="C53" s="20">
        <f>IF('Tabela de Produção'!C52="","",'Tabela de Produção'!C52)</f>
        <v>412</v>
      </c>
      <c r="D53" s="20"/>
      <c r="E53" s="20" t="str">
        <f>IF('Tabela de Produção'!E52="","",'Tabela de Produção'!E52)</f>
        <v>Assentamento de granito(parede)</v>
      </c>
      <c r="F53" s="17" t="str">
        <f>IF('Tabela de Produção'!F52="","",'Tabela de Produção'!F52)</f>
        <v>m²</v>
      </c>
      <c r="G53" s="18">
        <v>1000</v>
      </c>
      <c r="H53" s="18" t="str">
        <f t="shared" ca="1" si="0"/>
        <v/>
      </c>
      <c r="I53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53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53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53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53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53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53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54" spans="1:15" x14ac:dyDescent="0.25">
      <c r="A54" s="17" t="str">
        <f>IF('Tabela de Produção'!A53="","",'Tabela de Produção'!A53)</f>
        <v/>
      </c>
      <c r="B54" s="17">
        <f>IF('Tabela de Produção'!B53="","",'Tabela de Produção'!B53)</f>
        <v>50</v>
      </c>
      <c r="C54" s="20">
        <f>IF('Tabela de Produção'!C53="","",'Tabela de Produção'!C53)</f>
        <v>413</v>
      </c>
      <c r="D54" s="20"/>
      <c r="E54" s="20" t="str">
        <f>IF('Tabela de Produção'!E53="","",'Tabela de Produção'!E53)</f>
        <v>Assentamento de meio-fio</v>
      </c>
      <c r="F54" s="17" t="str">
        <f>IF('Tabela de Produção'!F53="","",'Tabela de Produção'!F53)</f>
        <v>m</v>
      </c>
      <c r="G54" s="18">
        <v>1000</v>
      </c>
      <c r="H54" s="18" t="str">
        <f t="shared" ca="1" si="0"/>
        <v/>
      </c>
      <c r="I54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54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54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54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54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54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54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55" spans="1:15" x14ac:dyDescent="0.25">
      <c r="A55" s="17" t="str">
        <f>IF('Tabela de Produção'!A54="","",'Tabela de Produção'!A54)</f>
        <v/>
      </c>
      <c r="B55" s="17">
        <f>IF('Tabela de Produção'!B54="","",'Tabela de Produção'!B54)</f>
        <v>51</v>
      </c>
      <c r="C55" s="20">
        <f>IF('Tabela de Produção'!C54="","",'Tabela de Produção'!C54)</f>
        <v>414</v>
      </c>
      <c r="D55" s="20"/>
      <c r="E55" s="20" t="str">
        <f>IF('Tabela de Produção'!E54="","",'Tabela de Produção'!E54)</f>
        <v>Assentamento de pastilhas</v>
      </c>
      <c r="F55" s="17" t="str">
        <f>IF('Tabela de Produção'!F54="","",'Tabela de Produção'!F54)</f>
        <v>m²</v>
      </c>
      <c r="G55" s="18">
        <v>1000</v>
      </c>
      <c r="H55" s="18" t="str">
        <f t="shared" ca="1" si="0"/>
        <v/>
      </c>
      <c r="I5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55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55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55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55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55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55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56" spans="1:15" x14ac:dyDescent="0.25">
      <c r="A56" s="17" t="str">
        <f>IF('Tabela de Produção'!A55="","",'Tabela de Produção'!A55)</f>
        <v/>
      </c>
      <c r="B56" s="17">
        <f>IF('Tabela de Produção'!B55="","",'Tabela de Produção'!B55)</f>
        <v>52</v>
      </c>
      <c r="C56" s="20">
        <f>IF('Tabela de Produção'!C55="","",'Tabela de Produção'!C55)</f>
        <v>415</v>
      </c>
      <c r="D56" s="20"/>
      <c r="E56" s="20" t="str">
        <f>IF('Tabela de Produção'!E55="","",'Tabela de Produção'!E55)</f>
        <v>Assentamento de piso em bloco intertertravado com regularização do solo</v>
      </c>
      <c r="F56" s="17" t="str">
        <f>IF('Tabela de Produção'!F55="","",'Tabela de Produção'!F55)</f>
        <v>m²</v>
      </c>
      <c r="G56" s="18">
        <v>1000</v>
      </c>
      <c r="H56" s="18" t="str">
        <f t="shared" ca="1" si="0"/>
        <v/>
      </c>
      <c r="I5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56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56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56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56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56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56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57" spans="1:15" x14ac:dyDescent="0.25">
      <c r="A57" s="17" t="str">
        <f>IF('Tabela de Produção'!A56="","",'Tabela de Produção'!A56)</f>
        <v/>
      </c>
      <c r="B57" s="17">
        <f>IF('Tabela de Produção'!B56="","",'Tabela de Produção'!B56)</f>
        <v>53</v>
      </c>
      <c r="C57" s="20">
        <f>IF('Tabela de Produção'!C56="","",'Tabela de Produção'!C56)</f>
        <v>416</v>
      </c>
      <c r="D57" s="20"/>
      <c r="E57" s="20" t="str">
        <f>IF('Tabela de Produção'!E56="","",'Tabela de Produção'!E56)</f>
        <v>Assentamento de piso emborrachado</v>
      </c>
      <c r="F57" s="17" t="str">
        <f>IF('Tabela de Produção'!F56="","",'Tabela de Produção'!F56)</f>
        <v>m²</v>
      </c>
      <c r="G57" s="18">
        <v>1000</v>
      </c>
      <c r="H57" s="18" t="str">
        <f t="shared" ca="1" si="0"/>
        <v/>
      </c>
      <c r="I5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57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57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57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57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57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57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58" spans="1:15" x14ac:dyDescent="0.25">
      <c r="A58" s="17" t="str">
        <f>IF('Tabela de Produção'!A57="","",'Tabela de Produção'!A57)</f>
        <v/>
      </c>
      <c r="B58" s="17">
        <f>IF('Tabela de Produção'!B57="","",'Tabela de Produção'!B57)</f>
        <v>54</v>
      </c>
      <c r="C58" s="20">
        <f>IF('Tabela de Produção'!C57="","",'Tabela de Produção'!C57)</f>
        <v>63245</v>
      </c>
      <c r="D58" s="20"/>
      <c r="E58" s="20" t="str">
        <f>IF('Tabela de Produção'!E57="","",'Tabela de Produção'!E57)</f>
        <v>Assentamento de Piso Intertravado - Piso Grama</v>
      </c>
      <c r="F58" s="17" t="str">
        <f>IF('Tabela de Produção'!F57="","",'Tabela de Produção'!F57)</f>
        <v>m²</v>
      </c>
      <c r="G58" s="18">
        <v>1000</v>
      </c>
      <c r="H58" s="18" t="str">
        <f t="shared" ca="1" si="0"/>
        <v/>
      </c>
      <c r="I58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58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58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58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58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58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58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59" spans="1:15" x14ac:dyDescent="0.25">
      <c r="A59" s="17" t="str">
        <f>IF('Tabela de Produção'!A58="","",'Tabela de Produção'!A58)</f>
        <v/>
      </c>
      <c r="B59" s="17">
        <f>IF('Tabela de Produção'!B58="","",'Tabela de Produção'!B58)</f>
        <v>55</v>
      </c>
      <c r="C59" s="20">
        <f>IF('Tabela de Produção'!C58="","",'Tabela de Produção'!C58)</f>
        <v>63244</v>
      </c>
      <c r="D59" s="20"/>
      <c r="E59" s="20" t="str">
        <f>IF('Tabela de Produção'!E58="","",'Tabela de Produção'!E58)</f>
        <v>Assentamento de Piso Intertravado H6</v>
      </c>
      <c r="F59" s="17" t="str">
        <f>IF('Tabela de Produção'!F58="","",'Tabela de Produção'!F58)</f>
        <v>m²</v>
      </c>
      <c r="G59" s="18">
        <v>1000</v>
      </c>
      <c r="H59" s="18" t="str">
        <f t="shared" ca="1" si="0"/>
        <v/>
      </c>
      <c r="I59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59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59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59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59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59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59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60" spans="1:15" x14ac:dyDescent="0.25">
      <c r="A60" s="17" t="str">
        <f>IF('Tabela de Produção'!A59="","",'Tabela de Produção'!A59)</f>
        <v/>
      </c>
      <c r="B60" s="17">
        <f>IF('Tabela de Produção'!B59="","",'Tabela de Produção'!B59)</f>
        <v>56</v>
      </c>
      <c r="C60" s="20">
        <f>IF('Tabela de Produção'!C59="","",'Tabela de Produção'!C59)</f>
        <v>418</v>
      </c>
      <c r="D60" s="20"/>
      <c r="E60" s="20" t="str">
        <f>IF('Tabela de Produção'!E59="","",'Tabela de Produção'!E59)</f>
        <v>Assentamento de porcelanato &gt; 40cm</v>
      </c>
      <c r="F60" s="17" t="str">
        <f>IF('Tabela de Produção'!F59="","",'Tabela de Produção'!F59)</f>
        <v>m²</v>
      </c>
      <c r="G60" s="18">
        <v>1000</v>
      </c>
      <c r="H60" s="18" t="str">
        <f t="shared" ca="1" si="0"/>
        <v/>
      </c>
      <c r="I60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60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60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60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60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60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60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61" spans="1:15" x14ac:dyDescent="0.25">
      <c r="A61" s="17" t="str">
        <f>IF('Tabela de Produção'!A60="","",'Tabela de Produção'!A60)</f>
        <v/>
      </c>
      <c r="B61" s="17">
        <f>IF('Tabela de Produção'!B60="","",'Tabela de Produção'!B60)</f>
        <v>57</v>
      </c>
      <c r="C61" s="20">
        <f>IF('Tabela de Produção'!C60="","",'Tabela de Produção'!C60)</f>
        <v>419</v>
      </c>
      <c r="D61" s="20"/>
      <c r="E61" s="20" t="str">
        <f>IF('Tabela de Produção'!E60="","",'Tabela de Produção'!E60)</f>
        <v>Assentamento de porcelanato 0 a 10cm</v>
      </c>
      <c r="F61" s="17" t="str">
        <f>IF('Tabela de Produção'!F60="","",'Tabela de Produção'!F60)</f>
        <v>m²</v>
      </c>
      <c r="G61" s="18">
        <v>1000</v>
      </c>
      <c r="H61" s="18" t="str">
        <f t="shared" ca="1" si="0"/>
        <v/>
      </c>
      <c r="I61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61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61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61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61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61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61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62" spans="1:15" x14ac:dyDescent="0.25">
      <c r="A62" s="17" t="str">
        <f>IF('Tabela de Produção'!A61="","",'Tabela de Produção'!A61)</f>
        <v/>
      </c>
      <c r="B62" s="17">
        <f>IF('Tabela de Produção'!B61="","",'Tabela de Produção'!B61)</f>
        <v>58</v>
      </c>
      <c r="C62" s="20">
        <f>IF('Tabela de Produção'!C61="","",'Tabela de Produção'!C61)</f>
        <v>420</v>
      </c>
      <c r="D62" s="20"/>
      <c r="E62" s="20" t="str">
        <f>IF('Tabela de Produção'!E61="","",'Tabela de Produção'!E61)</f>
        <v>Assentamento de porcelanato 10cm a 40cm</v>
      </c>
      <c r="F62" s="17" t="str">
        <f>IF('Tabela de Produção'!F61="","",'Tabela de Produção'!F61)</f>
        <v>m²</v>
      </c>
      <c r="G62" s="18">
        <v>1000</v>
      </c>
      <c r="H62" s="18" t="str">
        <f t="shared" ca="1" si="0"/>
        <v/>
      </c>
      <c r="I62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62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62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62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62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62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62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63" spans="1:15" x14ac:dyDescent="0.25">
      <c r="A63" s="17" t="str">
        <f>IF('Tabela de Produção'!A62="","",'Tabela de Produção'!A62)</f>
        <v/>
      </c>
      <c r="B63" s="17">
        <f>IF('Tabela de Produção'!B62="","",'Tabela de Produção'!B62)</f>
        <v>59</v>
      </c>
      <c r="C63" s="20">
        <f>IF('Tabela de Produção'!C62="","",'Tabela de Produção'!C62)</f>
        <v>62418</v>
      </c>
      <c r="D63" s="20"/>
      <c r="E63" s="20" t="str">
        <f>IF('Tabela de Produção'!E62="","",'Tabela de Produção'!E62)</f>
        <v>Assentamento de porcelanato 30x30cm - parede externa</v>
      </c>
      <c r="F63" s="17" t="str">
        <f>IF('Tabela de Produção'!F62="","",'Tabela de Produção'!F62)</f>
        <v>m²</v>
      </c>
      <c r="G63" s="18">
        <v>1000</v>
      </c>
      <c r="H63" s="18" t="str">
        <f t="shared" ca="1" si="0"/>
        <v/>
      </c>
      <c r="I63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63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63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63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63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63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63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64" spans="1:15" x14ac:dyDescent="0.25">
      <c r="A64" s="17" t="str">
        <f>IF('Tabela de Produção'!A63="","",'Tabela de Produção'!A63)</f>
        <v/>
      </c>
      <c r="B64" s="17">
        <f>IF('Tabela de Produção'!B63="","",'Tabela de Produção'!B63)</f>
        <v>60</v>
      </c>
      <c r="C64" s="20">
        <f>IF('Tabela de Produção'!C63="","",'Tabela de Produção'!C63)</f>
        <v>62417</v>
      </c>
      <c r="D64" s="20"/>
      <c r="E64" s="20" t="str">
        <f>IF('Tabela de Produção'!E63="","",'Tabela de Produção'!E63)</f>
        <v>Assentamento de porcelanato 45x45cm - parede externa</v>
      </c>
      <c r="F64" s="17" t="str">
        <f>IF('Tabela de Produção'!F63="","",'Tabela de Produção'!F63)</f>
        <v>m²</v>
      </c>
      <c r="G64" s="18">
        <v>1000</v>
      </c>
      <c r="H64" s="18" t="str">
        <f t="shared" ca="1" si="0"/>
        <v/>
      </c>
      <c r="I64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64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64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64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64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64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64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65" spans="1:15" x14ac:dyDescent="0.25">
      <c r="A65" s="17" t="str">
        <f>IF('Tabela de Produção'!A64="","",'Tabela de Produção'!A64)</f>
        <v/>
      </c>
      <c r="B65" s="17">
        <f>IF('Tabela de Produção'!B64="","",'Tabela de Produção'!B64)</f>
        <v>61</v>
      </c>
      <c r="C65" s="20">
        <f>IF('Tabela de Produção'!C64="","",'Tabela de Produção'!C64)</f>
        <v>62416</v>
      </c>
      <c r="D65" s="20"/>
      <c r="E65" s="20" t="str">
        <f>IF('Tabela de Produção'!E64="","",'Tabela de Produção'!E64)</f>
        <v>Assentamento de porcelanato 45x45cm - parede interna</v>
      </c>
      <c r="F65" s="17" t="str">
        <f>IF('Tabela de Produção'!F64="","",'Tabela de Produção'!F64)</f>
        <v>m²</v>
      </c>
      <c r="G65" s="18">
        <v>1000</v>
      </c>
      <c r="H65" s="18" t="str">
        <f t="shared" ca="1" si="0"/>
        <v/>
      </c>
      <c r="I6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65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65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65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65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65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65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66" spans="1:15" x14ac:dyDescent="0.25">
      <c r="A66" s="17" t="str">
        <f>IF('Tabela de Produção'!A65="","",'Tabela de Produção'!A65)</f>
        <v/>
      </c>
      <c r="B66" s="17">
        <f>IF('Tabela de Produção'!B65="","",'Tabela de Produção'!B65)</f>
        <v>62</v>
      </c>
      <c r="C66" s="20">
        <f>IF('Tabela de Produção'!C65="","",'Tabela de Produção'!C65)</f>
        <v>62415</v>
      </c>
      <c r="D66" s="20"/>
      <c r="E66" s="20" t="str">
        <f>IF('Tabela de Produção'!E65="","",'Tabela de Produção'!E65)</f>
        <v>Assentamento de porcelanato 45x45cm - pavimentação</v>
      </c>
      <c r="F66" s="17" t="str">
        <f>IF('Tabela de Produção'!F65="","",'Tabela de Produção'!F65)</f>
        <v>m²</v>
      </c>
      <c r="G66" s="18">
        <v>1000</v>
      </c>
      <c r="H66" s="18" t="str">
        <f t="shared" ca="1" si="0"/>
        <v/>
      </c>
      <c r="I6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66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66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66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66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66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66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67" spans="1:15" x14ac:dyDescent="0.25">
      <c r="A67" s="17" t="str">
        <f>IF('Tabela de Produção'!A66="","",'Tabela de Produção'!A66)</f>
        <v/>
      </c>
      <c r="B67" s="17">
        <f>IF('Tabela de Produção'!B66="","",'Tabela de Produção'!B66)</f>
        <v>63</v>
      </c>
      <c r="C67" s="20">
        <f>IF('Tabela de Produção'!C66="","",'Tabela de Produção'!C66)</f>
        <v>62599</v>
      </c>
      <c r="D67" s="20"/>
      <c r="E67" s="20" t="str">
        <f>IF('Tabela de Produção'!E66="","",'Tabela de Produção'!E66)</f>
        <v>Assentamento de rodapé cerâmico, altura 8 cm</v>
      </c>
      <c r="F67" s="17" t="str">
        <f>IF('Tabela de Produção'!F66="","",'Tabela de Produção'!F66)</f>
        <v>m</v>
      </c>
      <c r="G67" s="18">
        <v>1000</v>
      </c>
      <c r="H67" s="18" t="str">
        <f t="shared" ca="1" si="0"/>
        <v/>
      </c>
      <c r="I6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67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67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67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67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67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67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68" spans="1:15" x14ac:dyDescent="0.25">
      <c r="A68" s="17" t="str">
        <f>IF('Tabela de Produção'!A67="","",'Tabela de Produção'!A67)</f>
        <v/>
      </c>
      <c r="B68" s="17">
        <f>IF('Tabela de Produção'!B67="","",'Tabela de Produção'!B67)</f>
        <v>64</v>
      </c>
      <c r="C68" s="20">
        <f>IF('Tabela de Produção'!C67="","",'Tabela de Produção'!C67)</f>
        <v>62590</v>
      </c>
      <c r="D68" s="20"/>
      <c r="E68" s="20" t="str">
        <f>IF('Tabela de Produção'!E67="","",'Tabela de Produção'!E67)</f>
        <v>Assentamento e rejuntamento de pastilha de porcelana</v>
      </c>
      <c r="F68" s="17" t="str">
        <f>IF('Tabela de Produção'!F67="","",'Tabela de Produção'!F67)</f>
        <v>m²</v>
      </c>
      <c r="G68" s="18">
        <v>1000</v>
      </c>
      <c r="H68" s="18" t="str">
        <f t="shared" ca="1" si="0"/>
        <v/>
      </c>
      <c r="I68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68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68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68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68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68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68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69" spans="1:15" x14ac:dyDescent="0.25">
      <c r="A69" s="17" t="str">
        <f>IF('Tabela de Produção'!A68="","",'Tabela de Produção'!A68)</f>
        <v/>
      </c>
      <c r="B69" s="17">
        <f>IF('Tabela de Produção'!B68="","",'Tabela de Produção'!B68)</f>
        <v>65</v>
      </c>
      <c r="C69" s="20">
        <f>IF('Tabela de Produção'!C68="","",'Tabela de Produção'!C68)</f>
        <v>62591</v>
      </c>
      <c r="D69" s="20"/>
      <c r="E69" s="20" t="str">
        <f>IF('Tabela de Produção'!E68="","",'Tabela de Produção'!E68)</f>
        <v>Assentamento e rejuntamento de pastilha de vidro</v>
      </c>
      <c r="F69" s="17" t="str">
        <f>IF('Tabela de Produção'!F68="","",'Tabela de Produção'!F68)</f>
        <v>m²</v>
      </c>
      <c r="G69" s="18">
        <v>1000</v>
      </c>
      <c r="H69" s="18" t="str">
        <f t="shared" ref="H69:H132" ca="1" si="1">IF(SUM(J69:O69)=0,"",SUM(J69:O69))</f>
        <v/>
      </c>
      <c r="I69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69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69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69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69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69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69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70" spans="1:15" x14ac:dyDescent="0.25">
      <c r="A70" s="17" t="str">
        <f>IF('Tabela de Produção'!A69="","",'Tabela de Produção'!A69)</f>
        <v/>
      </c>
      <c r="B70" s="17">
        <f>IF('Tabela de Produção'!B69="","",'Tabela de Produção'!B69)</f>
        <v>66</v>
      </c>
      <c r="C70" s="20">
        <f>IF('Tabela de Produção'!C69="","",'Tabela de Produção'!C69)</f>
        <v>62543</v>
      </c>
      <c r="D70" s="20"/>
      <c r="E70" s="20" t="str">
        <f>IF('Tabela de Produção'!E69="","",'Tabela de Produção'!E69)</f>
        <v>Aterro com compactação manual (c/ aquisição)</v>
      </c>
      <c r="F70" s="17" t="str">
        <f>IF('Tabela de Produção'!F69="","",'Tabela de Produção'!F69)</f>
        <v>m³</v>
      </c>
      <c r="G70" s="18">
        <v>1000</v>
      </c>
      <c r="H70" s="18" t="str">
        <f t="shared" ca="1" si="1"/>
        <v/>
      </c>
      <c r="I70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70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70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70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70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70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70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71" spans="1:15" x14ac:dyDescent="0.25">
      <c r="A71" s="17" t="str">
        <f>IF('Tabela de Produção'!A70="","",'Tabela de Produção'!A70)</f>
        <v/>
      </c>
      <c r="B71" s="17">
        <f>IF('Tabela de Produção'!B70="","",'Tabela de Produção'!B70)</f>
        <v>67</v>
      </c>
      <c r="C71" s="20">
        <f>IF('Tabela de Produção'!C70="","",'Tabela de Produção'!C70)</f>
        <v>62655</v>
      </c>
      <c r="D71" s="20"/>
      <c r="E71" s="20" t="str">
        <f>IF('Tabela de Produção'!E70="","",'Tabela de Produção'!E70)</f>
        <v>Aterro compactado com areia grossa</v>
      </c>
      <c r="F71" s="17" t="str">
        <f>IF('Tabela de Produção'!F70="","",'Tabela de Produção'!F70)</f>
        <v>m³</v>
      </c>
      <c r="G71" s="18">
        <v>1000</v>
      </c>
      <c r="H71" s="18" t="str">
        <f t="shared" ca="1" si="1"/>
        <v/>
      </c>
      <c r="I71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71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71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71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71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71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71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72" spans="1:15" x14ac:dyDescent="0.25">
      <c r="A72" s="17" t="str">
        <f>IF('Tabela de Produção'!A71="","",'Tabela de Produção'!A71)</f>
        <v/>
      </c>
      <c r="B72" s="17">
        <f>IF('Tabela de Produção'!B71="","",'Tabela de Produção'!B71)</f>
        <v>68</v>
      </c>
      <c r="C72" s="20">
        <f>IF('Tabela de Produção'!C71="","",'Tabela de Produção'!C71)</f>
        <v>62644</v>
      </c>
      <c r="D72" s="20"/>
      <c r="E72" s="20" t="str">
        <f>IF('Tabela de Produção'!E71="","",'Tabela de Produção'!E71)</f>
        <v>Aterro compactado com pó de pedra</v>
      </c>
      <c r="F72" s="17" t="str">
        <f>IF('Tabela de Produção'!F71="","",'Tabela de Produção'!F71)</f>
        <v>m³</v>
      </c>
      <c r="G72" s="18">
        <v>1000</v>
      </c>
      <c r="H72" s="18" t="str">
        <f t="shared" ca="1" si="1"/>
        <v/>
      </c>
      <c r="I72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72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72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72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72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72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72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73" spans="1:15" x14ac:dyDescent="0.25">
      <c r="A73" s="17" t="str">
        <f>IF('Tabela de Produção'!A72="","",'Tabela de Produção'!A72)</f>
        <v/>
      </c>
      <c r="B73" s="17">
        <f>IF('Tabela de Produção'!B72="","",'Tabela de Produção'!B72)</f>
        <v>69</v>
      </c>
      <c r="C73" s="20">
        <f>IF('Tabela de Produção'!C72="","",'Tabela de Produção'!C72)</f>
        <v>900</v>
      </c>
      <c r="D73" s="20"/>
      <c r="E73" s="20" t="str">
        <f>IF('Tabela de Produção'!E72="","",'Tabela de Produção'!E72)</f>
        <v>Baldrame</v>
      </c>
      <c r="F73" s="17" t="str">
        <f>IF('Tabela de Produção'!F72="","",'Tabela de Produção'!F72)</f>
        <v>m³</v>
      </c>
      <c r="G73" s="18">
        <v>1000</v>
      </c>
      <c r="H73" s="18" t="str">
        <f t="shared" ca="1" si="1"/>
        <v/>
      </c>
      <c r="I73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73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73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73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73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73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73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74" spans="1:15" x14ac:dyDescent="0.25">
      <c r="A74" s="17" t="str">
        <f>IF('Tabela de Produção'!A73="","",'Tabela de Produção'!A73)</f>
        <v/>
      </c>
      <c r="B74" s="17">
        <f>IF('Tabela de Produção'!B73="","",'Tabela de Produção'!B73)</f>
        <v>70</v>
      </c>
      <c r="C74" s="20">
        <f>IF('Tabela de Produção'!C73="","",'Tabela de Produção'!C73)</f>
        <v>58547</v>
      </c>
      <c r="D74" s="20"/>
      <c r="E74" s="20" t="str">
        <f>IF('Tabela de Produção'!E73="","",'Tabela de Produção'!E73)</f>
        <v>Bancada em aço inoxidável</v>
      </c>
      <c r="F74" s="17" t="str">
        <f>IF('Tabela de Produção'!F73="","",'Tabela de Produção'!F73)</f>
        <v>m²</v>
      </c>
      <c r="G74" s="18">
        <v>1000</v>
      </c>
      <c r="H74" s="18" t="str">
        <f t="shared" ca="1" si="1"/>
        <v/>
      </c>
      <c r="I74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74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74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74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74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74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74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75" spans="1:15" x14ac:dyDescent="0.25">
      <c r="A75" s="17" t="str">
        <f>IF('Tabela de Produção'!A74="","",'Tabela de Produção'!A74)</f>
        <v/>
      </c>
      <c r="B75" s="17">
        <f>IF('Tabela de Produção'!B74="","",'Tabela de Produção'!B74)</f>
        <v>71</v>
      </c>
      <c r="C75" s="20">
        <f>IF('Tabela de Produção'!C74="","",'Tabela de Produção'!C74)</f>
        <v>62751</v>
      </c>
      <c r="D75" s="20"/>
      <c r="E75" s="20" t="str">
        <f>IF('Tabela de Produção'!E74="","",'Tabela de Produção'!E74)</f>
        <v>Banco de praça em madeira</v>
      </c>
      <c r="F75" s="17" t="str">
        <f>IF('Tabela de Produção'!F74="","",'Tabela de Produção'!F74)</f>
        <v>un</v>
      </c>
      <c r="G75" s="18">
        <v>1000</v>
      </c>
      <c r="H75" s="18" t="str">
        <f t="shared" ca="1" si="1"/>
        <v/>
      </c>
      <c r="I7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75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75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75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75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75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75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76" spans="1:15" x14ac:dyDescent="0.25">
      <c r="A76" s="17" t="str">
        <f>IF('Tabela de Produção'!A75="","",'Tabela de Produção'!A75)</f>
        <v/>
      </c>
      <c r="B76" s="17">
        <f>IF('Tabela de Produção'!B75="","",'Tabela de Produção'!B75)</f>
        <v>72</v>
      </c>
      <c r="C76" s="20">
        <f>IF('Tabela de Produção'!C75="","",'Tabela de Produção'!C75)</f>
        <v>62686</v>
      </c>
      <c r="D76" s="20"/>
      <c r="E76" s="20" t="str">
        <f>IF('Tabela de Produção'!E75="","",'Tabela de Produção'!E75)</f>
        <v>Barra de transferência BTG 16mm</v>
      </c>
      <c r="F76" s="17" t="str">
        <f>IF('Tabela de Produção'!F75="","",'Tabela de Produção'!F75)</f>
        <v>un</v>
      </c>
      <c r="G76" s="18">
        <v>1000</v>
      </c>
      <c r="H76" s="18" t="str">
        <f t="shared" ca="1" si="1"/>
        <v/>
      </c>
      <c r="I7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76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76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76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76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76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76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77" spans="1:15" x14ac:dyDescent="0.25">
      <c r="A77" s="17" t="str">
        <f>IF('Tabela de Produção'!A76="","",'Tabela de Produção'!A76)</f>
        <v/>
      </c>
      <c r="B77" s="17">
        <f>IF('Tabela de Produção'!B76="","",'Tabela de Produção'!B76)</f>
        <v>73</v>
      </c>
      <c r="C77" s="20">
        <f>IF('Tabela de Produção'!C76="","",'Tabela de Produção'!C76)</f>
        <v>62730</v>
      </c>
      <c r="D77" s="20"/>
      <c r="E77" s="20" t="str">
        <f>IF('Tabela de Produção'!E76="","",'Tabela de Produção'!E76)</f>
        <v>Caiação - forro</v>
      </c>
      <c r="F77" s="17" t="str">
        <f>IF('Tabela de Produção'!F76="","",'Tabela de Produção'!F76)</f>
        <v>m²</v>
      </c>
      <c r="G77" s="18">
        <v>1000</v>
      </c>
      <c r="H77" s="18" t="str">
        <f t="shared" ca="1" si="1"/>
        <v/>
      </c>
      <c r="I7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77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77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77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77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77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77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78" spans="1:15" x14ac:dyDescent="0.25">
      <c r="A78" s="17" t="str">
        <f>IF('Tabela de Produção'!A77="","",'Tabela de Produção'!A77)</f>
        <v/>
      </c>
      <c r="B78" s="17">
        <f>IF('Tabela de Produção'!B77="","",'Tabela de Produção'!B77)</f>
        <v>74</v>
      </c>
      <c r="C78" s="20">
        <f>IF('Tabela de Produção'!C77="","",'Tabela de Produção'!C77)</f>
        <v>62729</v>
      </c>
      <c r="D78" s="20"/>
      <c r="E78" s="20" t="str">
        <f>IF('Tabela de Produção'!E77="","",'Tabela de Produção'!E77)</f>
        <v>Caiação - paredes</v>
      </c>
      <c r="F78" s="17" t="str">
        <f>IF('Tabela de Produção'!F77="","",'Tabela de Produção'!F77)</f>
        <v>m²</v>
      </c>
      <c r="G78" s="18">
        <v>1000</v>
      </c>
      <c r="H78" s="18" t="str">
        <f t="shared" ca="1" si="1"/>
        <v/>
      </c>
      <c r="I78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78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78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78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78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78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78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79" spans="1:15" x14ac:dyDescent="0.25">
      <c r="A79" s="17" t="str">
        <f>IF('Tabela de Produção'!A78="","",'Tabela de Produção'!A78)</f>
        <v/>
      </c>
      <c r="B79" s="17">
        <f>IF('Tabela de Produção'!B78="","",'Tabela de Produção'!B78)</f>
        <v>75</v>
      </c>
      <c r="C79" s="20">
        <f>IF('Tabela de Produção'!C78="","",'Tabela de Produção'!C78)</f>
        <v>62419</v>
      </c>
      <c r="D79" s="20"/>
      <c r="E79" s="20" t="str">
        <f>IF('Tabela de Produção'!E78="","",'Tabela de Produção'!E78)</f>
        <v>Caiação - três demãos</v>
      </c>
      <c r="F79" s="17" t="str">
        <f>IF('Tabela de Produção'!F78="","",'Tabela de Produção'!F78)</f>
        <v>m²</v>
      </c>
      <c r="G79" s="18">
        <v>1000</v>
      </c>
      <c r="H79" s="18" t="str">
        <f t="shared" ca="1" si="1"/>
        <v/>
      </c>
      <c r="I79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79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79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79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79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79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79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80" spans="1:15" x14ac:dyDescent="0.25">
      <c r="A80" s="17" t="str">
        <f>IF('Tabela de Produção'!A79="","",'Tabela de Produção'!A79)</f>
        <v/>
      </c>
      <c r="B80" s="17">
        <f>IF('Tabela de Produção'!B79="","",'Tabela de Produção'!B79)</f>
        <v>76</v>
      </c>
      <c r="C80" s="20">
        <f>IF('Tabela de Produção'!C79="","",'Tabela de Produção'!C79)</f>
        <v>901</v>
      </c>
      <c r="D80" s="20"/>
      <c r="E80" s="20" t="str">
        <f>IF('Tabela de Produção'!E79="","",'Tabela de Produção'!E79)</f>
        <v>Calçada de concreto desempenado</v>
      </c>
      <c r="F80" s="17" t="str">
        <f>IF('Tabela de Produção'!F79="","",'Tabela de Produção'!F79)</f>
        <v>m²</v>
      </c>
      <c r="G80" s="18">
        <v>1000</v>
      </c>
      <c r="H80" s="18" t="str">
        <f t="shared" ca="1" si="1"/>
        <v/>
      </c>
      <c r="I80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80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80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80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80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80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80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81" spans="1:15" x14ac:dyDescent="0.25">
      <c r="A81" s="17" t="str">
        <f>IF('Tabela de Produção'!A80="","",'Tabela de Produção'!A80)</f>
        <v/>
      </c>
      <c r="B81" s="17">
        <f>IF('Tabela de Produção'!B80="","",'Tabela de Produção'!B80)</f>
        <v>77</v>
      </c>
      <c r="C81" s="20">
        <f>IF('Tabela de Produção'!C80="","",'Tabela de Produção'!C80)</f>
        <v>62638</v>
      </c>
      <c r="D81" s="20"/>
      <c r="E81" s="20" t="str">
        <f>IF('Tabela de Produção'!E80="","",'Tabela de Produção'!E80)</f>
        <v>Calha de captação pluvial</v>
      </c>
      <c r="F81" s="17" t="str">
        <f>IF('Tabela de Produção'!F80="","",'Tabela de Produção'!F80)</f>
        <v>m</v>
      </c>
      <c r="G81" s="18">
        <v>1000</v>
      </c>
      <c r="H81" s="18" t="str">
        <f t="shared" ca="1" si="1"/>
        <v/>
      </c>
      <c r="I81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81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81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81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81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81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81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82" spans="1:15" x14ac:dyDescent="0.25">
      <c r="A82" s="17" t="str">
        <f>IF('Tabela de Produção'!A81="","",'Tabela de Produção'!A81)</f>
        <v/>
      </c>
      <c r="B82" s="17">
        <f>IF('Tabela de Produção'!B81="","",'Tabela de Produção'!B81)</f>
        <v>78</v>
      </c>
      <c r="C82" s="20">
        <f>IF('Tabela de Produção'!C81="","",'Tabela de Produção'!C81)</f>
        <v>62618</v>
      </c>
      <c r="D82" s="20"/>
      <c r="E82" s="20" t="str">
        <f>IF('Tabela de Produção'!E81="","",'Tabela de Produção'!E81)</f>
        <v>Camada de brita</v>
      </c>
      <c r="F82" s="17" t="str">
        <f>IF('Tabela de Produção'!F81="","",'Tabela de Produção'!F81)</f>
        <v>m³</v>
      </c>
      <c r="G82" s="18">
        <v>1000</v>
      </c>
      <c r="H82" s="18" t="str">
        <f t="shared" ca="1" si="1"/>
        <v/>
      </c>
      <c r="I82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82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82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82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82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82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82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83" spans="1:15" x14ac:dyDescent="0.25">
      <c r="A83" s="17" t="str">
        <f>IF('Tabela de Produção'!A82="","",'Tabela de Produção'!A82)</f>
        <v/>
      </c>
      <c r="B83" s="17">
        <f>IF('Tabela de Produção'!B82="","",'Tabela de Produção'!B82)</f>
        <v>79</v>
      </c>
      <c r="C83" s="20">
        <f>IF('Tabela de Produção'!C82="","",'Tabela de Produção'!C82)</f>
        <v>62626</v>
      </c>
      <c r="D83" s="20"/>
      <c r="E83" s="20" t="str">
        <f>IF('Tabela de Produção'!E82="","",'Tabela de Produção'!E82)</f>
        <v>Camada de pó de pedra</v>
      </c>
      <c r="F83" s="17" t="str">
        <f>IF('Tabela de Produção'!F82="","",'Tabela de Produção'!F82)</f>
        <v>m³</v>
      </c>
      <c r="G83" s="18">
        <v>1000</v>
      </c>
      <c r="H83" s="18" t="str">
        <f t="shared" ca="1" si="1"/>
        <v/>
      </c>
      <c r="I83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83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83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83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83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83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83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84" spans="1:15" x14ac:dyDescent="0.25">
      <c r="A84" s="17" t="str">
        <f>IF('Tabela de Produção'!A83="","",'Tabela de Produção'!A83)</f>
        <v/>
      </c>
      <c r="B84" s="17">
        <f>IF('Tabela de Produção'!B83="","",'Tabela de Produção'!B83)</f>
        <v>80</v>
      </c>
      <c r="C84" s="20">
        <f>IF('Tabela de Produção'!C83="","",'Tabela de Produção'!C83)</f>
        <v>62617</v>
      </c>
      <c r="D84" s="20"/>
      <c r="E84" s="20" t="str">
        <f>IF('Tabela de Produção'!E83="","",'Tabela de Produção'!E83)</f>
        <v>Camada de saibro</v>
      </c>
      <c r="F84" s="17" t="str">
        <f>IF('Tabela de Produção'!F83="","",'Tabela de Produção'!F83)</f>
        <v>m³</v>
      </c>
      <c r="G84" s="18">
        <v>1000</v>
      </c>
      <c r="H84" s="18" t="str">
        <f t="shared" ca="1" si="1"/>
        <v/>
      </c>
      <c r="I84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84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84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84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84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84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84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85" spans="1:15" x14ac:dyDescent="0.25">
      <c r="A85" s="17" t="str">
        <f>IF('Tabela de Produção'!A84="","",'Tabela de Produção'!A84)</f>
        <v/>
      </c>
      <c r="B85" s="17">
        <f>IF('Tabela de Produção'!B84="","",'Tabela de Produção'!B84)</f>
        <v>81</v>
      </c>
      <c r="C85" s="20">
        <f>IF('Tabela de Produção'!C84="","",'Tabela de Produção'!C84)</f>
        <v>62683</v>
      </c>
      <c r="D85" s="20"/>
      <c r="E85" s="20" t="str">
        <f>IF('Tabela de Produção'!E84="","",'Tabela de Produção'!E84)</f>
        <v>Canaleta em concreto, L=60cm com tampa em concreto</v>
      </c>
      <c r="F85" s="17" t="str">
        <f>IF('Tabela de Produção'!F84="","",'Tabela de Produção'!F84)</f>
        <v>m</v>
      </c>
      <c r="G85" s="18">
        <v>1000</v>
      </c>
      <c r="H85" s="18" t="str">
        <f t="shared" ca="1" si="1"/>
        <v/>
      </c>
      <c r="I8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85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85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85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85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85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85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86" spans="1:15" x14ac:dyDescent="0.25">
      <c r="A86" s="17" t="str">
        <f>IF('Tabela de Produção'!A85="","",'Tabela de Produção'!A85)</f>
        <v/>
      </c>
      <c r="B86" s="17">
        <f>IF('Tabela de Produção'!B85="","",'Tabela de Produção'!B85)</f>
        <v>82</v>
      </c>
      <c r="C86" s="20">
        <f>IF('Tabela de Produção'!C85="","",'Tabela de Produção'!C85)</f>
        <v>62682</v>
      </c>
      <c r="D86" s="20"/>
      <c r="E86" s="20" t="str">
        <f>IF('Tabela de Produção'!E85="","",'Tabela de Produção'!E85)</f>
        <v>Canaleta em concreto, L=80cm com tampa em concreto</v>
      </c>
      <c r="F86" s="17" t="str">
        <f>IF('Tabela de Produção'!F85="","",'Tabela de Produção'!F85)</f>
        <v>m</v>
      </c>
      <c r="G86" s="18">
        <v>1000</v>
      </c>
      <c r="H86" s="18" t="str">
        <f t="shared" ca="1" si="1"/>
        <v/>
      </c>
      <c r="I8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86" s="19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86" s="19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86" s="19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86" s="19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86" s="19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86" s="19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87" spans="1:15" x14ac:dyDescent="0.25">
      <c r="A87" s="17" t="str">
        <f>IF('Tabela de Produção'!A86="","",'Tabela de Produção'!A86)</f>
        <v/>
      </c>
      <c r="B87" s="17">
        <f>IF('Tabela de Produção'!B86="","",'Tabela de Produção'!B86)</f>
        <v>83</v>
      </c>
      <c r="C87" s="20">
        <f>IF('Tabela de Produção'!C86="","",'Tabela de Produção'!C86)</f>
        <v>62407</v>
      </c>
      <c r="D87" s="20"/>
      <c r="E87" s="20" t="str">
        <f>IF('Tabela de Produção'!E86="","",'Tabela de Produção'!E86)</f>
        <v>Cerâmica 30x30cm - material</v>
      </c>
      <c r="F87" s="17" t="str">
        <f>IF('Tabela de Produção'!F86="","",'Tabela de Produção'!F86)</f>
        <v>m²</v>
      </c>
      <c r="G87" s="18">
        <v>1000</v>
      </c>
      <c r="H87" s="18" t="str">
        <f t="shared" ca="1" si="1"/>
        <v/>
      </c>
      <c r="I8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87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87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87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87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87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87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88" spans="1:15" x14ac:dyDescent="0.25">
      <c r="A88" s="17" t="str">
        <f>IF('Tabela de Produção'!A87="","",'Tabela de Produção'!A87)</f>
        <v/>
      </c>
      <c r="B88" s="17">
        <f>IF('Tabela de Produção'!B87="","",'Tabela de Produção'!B87)</f>
        <v>84</v>
      </c>
      <c r="C88" s="20">
        <f>IF('Tabela de Produção'!C87="","",'Tabela de Produção'!C87)</f>
        <v>62624</v>
      </c>
      <c r="D88" s="20"/>
      <c r="E88" s="20" t="str">
        <f>IF('Tabela de Produção'!E87="","",'Tabela de Produção'!E87)</f>
        <v>Cerca com estacas de concreto - 8 fios de arame farpado</v>
      </c>
      <c r="F88" s="17" t="str">
        <f>IF('Tabela de Produção'!F87="","",'Tabela de Produção'!F87)</f>
        <v>m</v>
      </c>
      <c r="G88" s="18">
        <v>1000</v>
      </c>
      <c r="H88" s="18" t="str">
        <f t="shared" ca="1" si="1"/>
        <v/>
      </c>
      <c r="I88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88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88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88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88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88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88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89" spans="1:15" x14ac:dyDescent="0.25">
      <c r="A89" s="17" t="str">
        <f>IF('Tabela de Produção'!A88="","",'Tabela de Produção'!A88)</f>
        <v/>
      </c>
      <c r="B89" s="17">
        <f>IF('Tabela de Produção'!B88="","",'Tabela de Produção'!B88)</f>
        <v>85</v>
      </c>
      <c r="C89" s="20">
        <f>IF('Tabela de Produção'!C88="","",'Tabela de Produção'!C88)</f>
        <v>903</v>
      </c>
      <c r="D89" s="20"/>
      <c r="E89" s="20" t="str">
        <f>IF('Tabela de Produção'!E88="","",'Tabela de Produção'!E88)</f>
        <v>Chapeamento</v>
      </c>
      <c r="F89" s="17" t="str">
        <f>IF('Tabela de Produção'!F88="","",'Tabela de Produção'!F88)</f>
        <v>m²</v>
      </c>
      <c r="G89" s="18">
        <v>1000</v>
      </c>
      <c r="H89" s="18" t="str">
        <f t="shared" ca="1" si="1"/>
        <v/>
      </c>
      <c r="I89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89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89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89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89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89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89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90" spans="1:15" x14ac:dyDescent="0.25">
      <c r="A90" s="17" t="str">
        <f>IF('Tabela de Produção'!A89="","",'Tabela de Produção'!A89)</f>
        <v/>
      </c>
      <c r="B90" s="17">
        <f>IF('Tabela de Produção'!B89="","",'Tabela de Produção'!B89)</f>
        <v>86</v>
      </c>
      <c r="C90" s="20">
        <f>IF('Tabela de Produção'!C89="","",'Tabela de Produção'!C89)</f>
        <v>62396</v>
      </c>
      <c r="D90" s="20"/>
      <c r="E90" s="20" t="str">
        <f>IF('Tabela de Produção'!E89="","",'Tabela de Produção'!E89)</f>
        <v>Chapim pré-moldado de concreto</v>
      </c>
      <c r="F90" s="17" t="str">
        <f>IF('Tabela de Produção'!F89="","",'Tabela de Produção'!F89)</f>
        <v>m</v>
      </c>
      <c r="G90" s="18">
        <v>1000</v>
      </c>
      <c r="H90" s="18" t="str">
        <f t="shared" ca="1" si="1"/>
        <v/>
      </c>
      <c r="I90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90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90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90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90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90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90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91" spans="1:15" x14ac:dyDescent="0.25">
      <c r="A91" s="17" t="str">
        <f>IF('Tabela de Produção'!A90="","",'Tabela de Produção'!A90)</f>
        <v/>
      </c>
      <c r="B91" s="17">
        <f>IF('Tabela de Produção'!B90="","",'Tabela de Produção'!B90)</f>
        <v>87</v>
      </c>
      <c r="C91" s="20">
        <f>IF('Tabela de Produção'!C90="","",'Tabela de Produção'!C90)</f>
        <v>904</v>
      </c>
      <c r="D91" s="20"/>
      <c r="E91" s="20" t="str">
        <f>IF('Tabela de Produção'!E90="","",'Tabela de Produção'!E90)</f>
        <v>Chapisco externo</v>
      </c>
      <c r="F91" s="17" t="str">
        <f>IF('Tabela de Produção'!F90="","",'Tabela de Produção'!F90)</f>
        <v>m²</v>
      </c>
      <c r="G91" s="18">
        <v>1000</v>
      </c>
      <c r="H91" s="18" t="str">
        <f t="shared" ca="1" si="1"/>
        <v/>
      </c>
      <c r="I91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91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91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91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91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91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91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92" spans="1:15" x14ac:dyDescent="0.25">
      <c r="A92" s="17" t="str">
        <f>IF('Tabela de Produção'!A91="","",'Tabela de Produção'!A91)</f>
        <v/>
      </c>
      <c r="B92" s="17">
        <f>IF('Tabela de Produção'!B91="","",'Tabela de Produção'!B91)</f>
        <v>88</v>
      </c>
      <c r="C92" s="20">
        <f>IF('Tabela de Produção'!C91="","",'Tabela de Produção'!C91)</f>
        <v>905</v>
      </c>
      <c r="D92" s="20"/>
      <c r="E92" s="20" t="str">
        <f>IF('Tabela de Produção'!E91="","",'Tabela de Produção'!E91)</f>
        <v>Chapisco interno</v>
      </c>
      <c r="F92" s="17" t="str">
        <f>IF('Tabela de Produção'!F91="","",'Tabela de Produção'!F91)</f>
        <v>m²</v>
      </c>
      <c r="G92" s="18">
        <v>1000</v>
      </c>
      <c r="H92" s="18" t="str">
        <f t="shared" ca="1" si="1"/>
        <v/>
      </c>
      <c r="I92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92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92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92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92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92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92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93" spans="1:15" x14ac:dyDescent="0.25">
      <c r="A93" s="17" t="str">
        <f>IF('Tabela de Produção'!A92="","",'Tabela de Produção'!A92)</f>
        <v/>
      </c>
      <c r="B93" s="17">
        <f>IF('Tabela de Produção'!B92="","",'Tabela de Produção'!B92)</f>
        <v>89</v>
      </c>
      <c r="C93" s="20">
        <f>IF('Tabela de Produção'!C92="","",'Tabela de Produção'!C92)</f>
        <v>906</v>
      </c>
      <c r="D93" s="20"/>
      <c r="E93" s="20" t="str">
        <f>IF('Tabela de Produção'!E92="","",'Tabela de Produção'!E92)</f>
        <v>Chapisco teto</v>
      </c>
      <c r="F93" s="17" t="str">
        <f>IF('Tabela de Produção'!F92="","",'Tabela de Produção'!F92)</f>
        <v>m²</v>
      </c>
      <c r="G93" s="18">
        <v>1000</v>
      </c>
      <c r="H93" s="18" t="str">
        <f t="shared" ca="1" si="1"/>
        <v/>
      </c>
      <c r="I93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93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93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93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93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93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93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94" spans="1:15" x14ac:dyDescent="0.25">
      <c r="A94" s="17" t="str">
        <f>IF('Tabela de Produção'!A93="","",'Tabela de Produção'!A93)</f>
        <v/>
      </c>
      <c r="B94" s="17">
        <f>IF('Tabela de Produção'!B93="","",'Tabela de Produção'!B93)</f>
        <v>90</v>
      </c>
      <c r="C94" s="20">
        <f>IF('Tabela de Produção'!C93="","",'Tabela de Produção'!C93)</f>
        <v>907</v>
      </c>
      <c r="D94" s="20"/>
      <c r="E94" s="20" t="str">
        <f>IF('Tabela de Produção'!E93="","",'Tabela de Produção'!E93)</f>
        <v>Chumbamento de grelhas</v>
      </c>
      <c r="F94" s="17" t="str">
        <f>IF('Tabela de Produção'!F93="","",'Tabela de Produção'!F93)</f>
        <v>m</v>
      </c>
      <c r="G94" s="18">
        <v>1000</v>
      </c>
      <c r="H94" s="18" t="str">
        <f t="shared" ca="1" si="1"/>
        <v/>
      </c>
      <c r="I94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94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94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94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94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94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94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95" spans="1:15" x14ac:dyDescent="0.25">
      <c r="A95" s="17" t="str">
        <f>IF('Tabela de Produção'!A94="","",'Tabela de Produção'!A94)</f>
        <v/>
      </c>
      <c r="B95" s="17">
        <f>IF('Tabela de Produção'!B94="","",'Tabela de Produção'!B94)</f>
        <v>91</v>
      </c>
      <c r="C95" s="20">
        <f>IF('Tabela de Produção'!C94="","",'Tabela de Produção'!C94)</f>
        <v>908</v>
      </c>
      <c r="D95" s="20"/>
      <c r="E95" s="20" t="str">
        <f>IF('Tabela de Produção'!E94="","",'Tabela de Produção'!E94)</f>
        <v>Cimentado de regularização</v>
      </c>
      <c r="F95" s="17" t="str">
        <f>IF('Tabela de Produção'!F94="","",'Tabela de Produção'!F94)</f>
        <v>m²</v>
      </c>
      <c r="G95" s="18">
        <v>1000</v>
      </c>
      <c r="H95" s="18" t="str">
        <f t="shared" ca="1" si="1"/>
        <v/>
      </c>
      <c r="I9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95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95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95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95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95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95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96" spans="1:15" x14ac:dyDescent="0.25">
      <c r="A96" s="17" t="str">
        <f>IF('Tabela de Produção'!A95="","",'Tabela de Produção'!A95)</f>
        <v/>
      </c>
      <c r="B96" s="17">
        <f>IF('Tabela de Produção'!B95="","",'Tabela de Produção'!B95)</f>
        <v>92</v>
      </c>
      <c r="C96" s="20">
        <f>IF('Tabela de Produção'!C95="","",'Tabela de Produção'!C95)</f>
        <v>62448</v>
      </c>
      <c r="D96" s="20"/>
      <c r="E96" s="20" t="str">
        <f>IF('Tabela de Produção'!E95="","",'Tabela de Produção'!E95)</f>
        <v>Cimentado de regularização para impermeabilização</v>
      </c>
      <c r="F96" s="17" t="str">
        <f>IF('Tabela de Produção'!F95="","",'Tabela de Produção'!F95)</f>
        <v>m²</v>
      </c>
      <c r="G96" s="18">
        <v>1000</v>
      </c>
      <c r="H96" s="18" t="str">
        <f t="shared" ca="1" si="1"/>
        <v/>
      </c>
      <c r="I9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96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96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96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96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96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96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97" spans="1:15" x14ac:dyDescent="0.25">
      <c r="A97" s="17" t="str">
        <f>IF('Tabela de Produção'!A96="","",'Tabela de Produção'!A96)</f>
        <v/>
      </c>
      <c r="B97" s="17">
        <f>IF('Tabela de Produção'!B96="","",'Tabela de Produção'!B96)</f>
        <v>93</v>
      </c>
      <c r="C97" s="20">
        <f>IF('Tabela de Produção'!C96="","",'Tabela de Produção'!C96)</f>
        <v>909</v>
      </c>
      <c r="D97" s="20"/>
      <c r="E97" s="20" t="str">
        <f>IF('Tabela de Produção'!E96="","",'Tabela de Produção'!E96)</f>
        <v>Cintas e aba em concreto (Dentro de bloco)</v>
      </c>
      <c r="F97" s="17" t="str">
        <f>IF('Tabela de Produção'!F96="","",'Tabela de Produção'!F96)</f>
        <v>m</v>
      </c>
      <c r="G97" s="18">
        <v>1000</v>
      </c>
      <c r="H97" s="18" t="str">
        <f t="shared" ca="1" si="1"/>
        <v/>
      </c>
      <c r="I9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97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97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97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97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97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97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98" spans="1:15" x14ac:dyDescent="0.25">
      <c r="B98" s="17">
        <f>IF('Tabela de Produção'!B97="","",'Tabela de Produção'!B97)</f>
        <v>94</v>
      </c>
      <c r="C98" s="20">
        <f>IF('Tabela de Produção'!C97="","",'Tabela de Produção'!C97)</f>
        <v>910</v>
      </c>
      <c r="D98" s="20"/>
      <c r="E98" s="20" t="str">
        <f>IF('Tabela de Produção'!E97="","",'Tabela de Produção'!E97)</f>
        <v>Cintas e aba em concreto (Forma e concreto)</v>
      </c>
      <c r="F98" s="17" t="str">
        <f>IF('Tabela de Produção'!F97="","",'Tabela de Produção'!F97)</f>
        <v>m</v>
      </c>
      <c r="G98" s="18">
        <v>1000</v>
      </c>
      <c r="H98" s="18" t="str">
        <f t="shared" ca="1" si="1"/>
        <v/>
      </c>
      <c r="I98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98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98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98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98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98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98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99" spans="1:15" x14ac:dyDescent="0.25">
      <c r="B99" s="17">
        <f>IF('Tabela de Produção'!B98="","",'Tabela de Produção'!B98)</f>
        <v>95</v>
      </c>
      <c r="C99" s="20">
        <f>IF('Tabela de Produção'!C98="","",'Tabela de Produção'!C98)</f>
        <v>63060</v>
      </c>
      <c r="D99" s="20"/>
      <c r="E99" s="20" t="str">
        <f>IF('Tabela de Produção'!E98="","",'Tabela de Produção'!E98)</f>
        <v>Colchão em escória</v>
      </c>
      <c r="F99" s="17" t="str">
        <f>IF('Tabela de Produção'!F98="","",'Tabela de Produção'!F98)</f>
        <v>t</v>
      </c>
      <c r="G99" s="18">
        <v>1000</v>
      </c>
      <c r="H99" s="18" t="str">
        <f t="shared" ca="1" si="1"/>
        <v/>
      </c>
      <c r="I99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99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99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99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99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99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99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00" spans="1:15" x14ac:dyDescent="0.25">
      <c r="B100" s="17">
        <f>IF('Tabela de Produção'!B99="","",'Tabela de Produção'!B99)</f>
        <v>96</v>
      </c>
      <c r="C100" s="20">
        <f>IF('Tabela de Produção'!C99="","",'Tabela de Produção'!C99)</f>
        <v>911</v>
      </c>
      <c r="D100" s="20"/>
      <c r="E100" s="20" t="str">
        <f>IF('Tabela de Produção'!E99="","",'Tabela de Produção'!E99)</f>
        <v>Colocação de tela p/ revestimento (Pilares e vigas de fachada)</v>
      </c>
      <c r="F100" s="17" t="str">
        <f>IF('Tabela de Produção'!F99="","",'Tabela de Produção'!F99)</f>
        <v>m</v>
      </c>
      <c r="G100" s="18">
        <v>1000</v>
      </c>
      <c r="H100" s="18" t="str">
        <f t="shared" ca="1" si="1"/>
        <v/>
      </c>
      <c r="I100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00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00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00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00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00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00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01" spans="1:15" x14ac:dyDescent="0.25">
      <c r="B101" s="17">
        <f>IF('Tabela de Produção'!B100="","",'Tabela de Produção'!B100)</f>
        <v>97</v>
      </c>
      <c r="C101" s="20">
        <f>IF('Tabela de Produção'!C100="","",'Tabela de Produção'!C100)</f>
        <v>62395</v>
      </c>
      <c r="D101" s="20"/>
      <c r="E101" s="20" t="str">
        <f>IF('Tabela de Produção'!E100="","",'Tabela de Produção'!E100)</f>
        <v>Combogó anti-chuva</v>
      </c>
      <c r="F101" s="17" t="str">
        <f>IF('Tabela de Produção'!F100="","",'Tabela de Produção'!F100)</f>
        <v>m²</v>
      </c>
      <c r="G101" s="18">
        <v>1000</v>
      </c>
      <c r="H101" s="18" t="str">
        <f t="shared" ca="1" si="1"/>
        <v/>
      </c>
      <c r="I101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01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01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01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01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01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01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02" spans="1:15" x14ac:dyDescent="0.25">
      <c r="B102" s="17">
        <f>IF('Tabela de Produção'!B101="","",'Tabela de Produção'!B101)</f>
        <v>98</v>
      </c>
      <c r="C102" s="20">
        <f>IF('Tabela de Produção'!C101="","",'Tabela de Produção'!C101)</f>
        <v>912</v>
      </c>
      <c r="D102" s="20"/>
      <c r="E102" s="20" t="str">
        <f>IF('Tabela de Produção'!E101="","",'Tabela de Produção'!E101)</f>
        <v>Concreto magro lançamento e acabamento</v>
      </c>
      <c r="F102" s="17" t="str">
        <f>IF('Tabela de Produção'!F101="","",'Tabela de Produção'!F101)</f>
        <v>m³</v>
      </c>
      <c r="G102" s="18">
        <v>1000</v>
      </c>
      <c r="H102" s="18" t="str">
        <f t="shared" ca="1" si="1"/>
        <v/>
      </c>
      <c r="I102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02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02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02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02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02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02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03" spans="1:15" x14ac:dyDescent="0.25">
      <c r="B103" s="17">
        <f>IF('Tabela de Produção'!B102="","",'Tabela de Produção'!B102)</f>
        <v>99</v>
      </c>
      <c r="C103" s="20">
        <f>IF('Tabela de Produção'!C102="","",'Tabela de Produção'!C102)</f>
        <v>913</v>
      </c>
      <c r="D103" s="20"/>
      <c r="E103" s="20" t="str">
        <f>IF('Tabela de Produção'!E102="","",'Tabela de Produção'!E102)</f>
        <v>Confecção e montagem de cavalete tábua até h = 1,50m</v>
      </c>
      <c r="F103" s="17" t="str">
        <f>IF('Tabela de Produção'!F102="","",'Tabela de Produção'!F102)</f>
        <v>m</v>
      </c>
      <c r="G103" s="18">
        <v>1000</v>
      </c>
      <c r="H103" s="18" t="str">
        <f t="shared" ca="1" si="1"/>
        <v/>
      </c>
      <c r="I103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03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03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03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03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03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03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04" spans="1:15" x14ac:dyDescent="0.25">
      <c r="B104" s="17">
        <f>IF('Tabela de Produção'!B103="","",'Tabela de Produção'!B103)</f>
        <v>100</v>
      </c>
      <c r="C104" s="20">
        <f>IF('Tabela de Produção'!C103="","",'Tabela de Produção'!C103)</f>
        <v>914</v>
      </c>
      <c r="D104" s="20"/>
      <c r="E104" s="20" t="str">
        <f>IF('Tabela de Produção'!E103="","",'Tabela de Produção'!E103)</f>
        <v>Confecção e montagem de gabarito em tábua corrida até h =1,50m</v>
      </c>
      <c r="F104" s="17" t="str">
        <f>IF('Tabela de Produção'!F103="","",'Tabela de Produção'!F103)</f>
        <v>m</v>
      </c>
      <c r="G104" s="18">
        <v>1000</v>
      </c>
      <c r="H104" s="18" t="str">
        <f t="shared" ca="1" si="1"/>
        <v/>
      </c>
      <c r="I104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04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04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04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04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04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04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05" spans="1:15" x14ac:dyDescent="0.25">
      <c r="B105" s="17">
        <f>IF('Tabela de Produção'!B104="","",'Tabela de Produção'!B104)</f>
        <v>101</v>
      </c>
      <c r="C105" s="20">
        <f>IF('Tabela de Produção'!C104="","",'Tabela de Produção'!C104)</f>
        <v>62544</v>
      </c>
      <c r="D105" s="20"/>
      <c r="E105" s="20" t="str">
        <f>IF('Tabela de Produção'!E104="","",'Tabela de Produção'!E104)</f>
        <v>Corte e aterro mecanizado</v>
      </c>
      <c r="F105" s="17" t="str">
        <f>IF('Tabela de Produção'!F104="","",'Tabela de Produção'!F104)</f>
        <v>m³</v>
      </c>
      <c r="G105" s="18">
        <v>1000</v>
      </c>
      <c r="H105" s="18" t="str">
        <f t="shared" ca="1" si="1"/>
        <v/>
      </c>
      <c r="I10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05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05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05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05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05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05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06" spans="1:15" x14ac:dyDescent="0.25">
      <c r="B106" s="17">
        <f>IF('Tabela de Produção'!B105="","",'Tabela de Produção'!B105)</f>
        <v>102</v>
      </c>
      <c r="C106" s="20">
        <f>IF('Tabela de Produção'!C105="","",'Tabela de Produção'!C105)</f>
        <v>915</v>
      </c>
      <c r="D106" s="20"/>
      <c r="E106" s="20" t="str">
        <f>IF('Tabela de Produção'!E105="","",'Tabela de Produção'!E105)</f>
        <v>Corte e dobra p/ aço para concreto armado</v>
      </c>
      <c r="F106" s="17" t="str">
        <f>IF('Tabela de Produção'!F105="","",'Tabela de Produção'!F105)</f>
        <v>kg</v>
      </c>
      <c r="G106" s="18">
        <v>1000</v>
      </c>
      <c r="H106" s="18" t="str">
        <f t="shared" ca="1" si="1"/>
        <v/>
      </c>
      <c r="I10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06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06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06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06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06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06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07" spans="1:15" x14ac:dyDescent="0.25">
      <c r="B107" s="17">
        <f>IF('Tabela de Produção'!B106="","",'Tabela de Produção'!B106)</f>
        <v>103</v>
      </c>
      <c r="C107" s="20">
        <f>IF('Tabela de Produção'!C106="","",'Tabela de Produção'!C106)</f>
        <v>916</v>
      </c>
      <c r="D107" s="20"/>
      <c r="E107" s="20" t="str">
        <f>IF('Tabela de Produção'!E106="","",'Tabela de Produção'!E106)</f>
        <v>Corte, dobra e montagem p/ aço para estacas</v>
      </c>
      <c r="F107" s="17" t="str">
        <f>IF('Tabela de Produção'!F106="","",'Tabela de Produção'!F106)</f>
        <v>kg</v>
      </c>
      <c r="G107" s="18">
        <v>1000</v>
      </c>
      <c r="H107" s="18" t="str">
        <f t="shared" ca="1" si="1"/>
        <v/>
      </c>
      <c r="I10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07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07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07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07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07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07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08" spans="1:15" x14ac:dyDescent="0.25">
      <c r="B108" s="17">
        <f>IF('Tabela de Produção'!B107="","",'Tabela de Produção'!B107)</f>
        <v>104</v>
      </c>
      <c r="C108" s="20">
        <f>IF('Tabela de Produção'!C107="","",'Tabela de Produção'!C107)</f>
        <v>422</v>
      </c>
      <c r="D108" s="20"/>
      <c r="E108" s="20" t="str">
        <f>IF('Tabela de Produção'!E107="","",'Tabela de Produção'!E107)</f>
        <v>Cumbamento de grelhas de escoamento de agua</v>
      </c>
      <c r="F108" s="17" t="str">
        <f>IF('Tabela de Produção'!F107="","",'Tabela de Produção'!F107)</f>
        <v>m</v>
      </c>
      <c r="G108" s="18">
        <v>1000</v>
      </c>
      <c r="H108" s="18" t="str">
        <f t="shared" ca="1" si="1"/>
        <v/>
      </c>
      <c r="I108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08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08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08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08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08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08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09" spans="1:15" x14ac:dyDescent="0.25">
      <c r="B109" s="17">
        <f>IF('Tabela de Produção'!B108="","",'Tabela de Produção'!B108)</f>
        <v>105</v>
      </c>
      <c r="C109" s="20">
        <f>IF('Tabela de Produção'!C108="","",'Tabela de Produção'!C108)</f>
        <v>62519</v>
      </c>
      <c r="D109" s="20"/>
      <c r="E109" s="20" t="str">
        <f>IF('Tabela de Produção'!E108="","",'Tabela de Produção'!E108)</f>
        <v>Demolição de alvenaria</v>
      </c>
      <c r="F109" s="17" t="str">
        <f>IF('Tabela de Produção'!F108="","",'Tabela de Produção'!F108)</f>
        <v>m³</v>
      </c>
      <c r="G109" s="18">
        <v>1000</v>
      </c>
      <c r="H109" s="18" t="str">
        <f t="shared" ca="1" si="1"/>
        <v/>
      </c>
      <c r="I109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09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09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09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09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09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09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10" spans="1:15" x14ac:dyDescent="0.25">
      <c r="B110" s="17">
        <f>IF('Tabela de Produção'!B109="","",'Tabela de Produção'!B109)</f>
        <v>106</v>
      </c>
      <c r="C110" s="20">
        <f>IF('Tabela de Produção'!C109="","",'Tabela de Produção'!C109)</f>
        <v>62520</v>
      </c>
      <c r="D110" s="20"/>
      <c r="E110" s="20" t="str">
        <f>IF('Tabela de Produção'!E109="","",'Tabela de Produção'!E109)</f>
        <v>Demolição de lastro de concreto (e=5cm)</v>
      </c>
      <c r="F110" s="17" t="str">
        <f>IF('Tabela de Produção'!F109="","",'Tabela de Produção'!F109)</f>
        <v>m²</v>
      </c>
      <c r="G110" s="18">
        <v>1000</v>
      </c>
      <c r="H110" s="18" t="str">
        <f t="shared" ca="1" si="1"/>
        <v/>
      </c>
      <c r="I110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10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10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10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10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10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10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11" spans="1:15" x14ac:dyDescent="0.25">
      <c r="B111" s="17">
        <f>IF('Tabela de Produção'!B110="","",'Tabela de Produção'!B110)</f>
        <v>107</v>
      </c>
      <c r="C111" s="20">
        <f>IF('Tabela de Produção'!C110="","",'Tabela de Produção'!C110)</f>
        <v>62521</v>
      </c>
      <c r="D111" s="20"/>
      <c r="E111" s="20" t="str">
        <f>IF('Tabela de Produção'!E110="","",'Tabela de Produção'!E110)</f>
        <v>Demolição de pavimentação cerâmica</v>
      </c>
      <c r="F111" s="17" t="str">
        <f>IF('Tabela de Produção'!F110="","",'Tabela de Produção'!F110)</f>
        <v>m²</v>
      </c>
      <c r="G111" s="18">
        <v>1000</v>
      </c>
      <c r="H111" s="18" t="str">
        <f t="shared" ca="1" si="1"/>
        <v/>
      </c>
      <c r="I111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11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11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11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11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11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11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12" spans="1:15" x14ac:dyDescent="0.25">
      <c r="B112" s="17">
        <f>IF('Tabela de Produção'!B111="","",'Tabela de Produção'!B111)</f>
        <v>108</v>
      </c>
      <c r="C112" s="20">
        <f>IF('Tabela de Produção'!C111="","",'Tabela de Produção'!C111)</f>
        <v>62523</v>
      </c>
      <c r="D112" s="20"/>
      <c r="E112" s="20" t="str">
        <f>IF('Tabela de Produção'!E111="","",'Tabela de Produção'!E111)</f>
        <v>Demolição de pavimentação em madeira</v>
      </c>
      <c r="F112" s="17" t="str">
        <f>IF('Tabela de Produção'!F111="","",'Tabela de Produção'!F111)</f>
        <v>m²</v>
      </c>
      <c r="G112" s="18">
        <v>1000</v>
      </c>
      <c r="H112" s="18" t="str">
        <f t="shared" ca="1" si="1"/>
        <v/>
      </c>
      <c r="I112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12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12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12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12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12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12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13" spans="2:15" x14ac:dyDescent="0.25">
      <c r="B113" s="17">
        <f>IF('Tabela de Produção'!B112="","",'Tabela de Produção'!B112)</f>
        <v>109</v>
      </c>
      <c r="C113" s="20">
        <f>IF('Tabela de Produção'!C112="","",'Tabela de Produção'!C112)</f>
        <v>62522</v>
      </c>
      <c r="D113" s="20"/>
      <c r="E113" s="20" t="str">
        <f>IF('Tabela de Produção'!E112="","",'Tabela de Produção'!E112)</f>
        <v>Demolição de revestimento cerâmico</v>
      </c>
      <c r="F113" s="17" t="str">
        <f>IF('Tabela de Produção'!F112="","",'Tabela de Produção'!F112)</f>
        <v>m²</v>
      </c>
      <c r="G113" s="18">
        <v>1000</v>
      </c>
      <c r="H113" s="18" t="str">
        <f t="shared" ca="1" si="1"/>
        <v/>
      </c>
      <c r="I113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13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13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13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13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13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13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14" spans="2:15" x14ac:dyDescent="0.25">
      <c r="B114" s="17">
        <f>IF('Tabela de Produção'!B113="","",'Tabela de Produção'!B113)</f>
        <v>110</v>
      </c>
      <c r="C114" s="20">
        <f>IF('Tabela de Produção'!C113="","",'Tabela de Produção'!C113)</f>
        <v>63066</v>
      </c>
      <c r="D114" s="20"/>
      <c r="E114" s="20" t="str">
        <f>IF('Tabela de Produção'!E113="","",'Tabela de Produção'!E113)</f>
        <v>Desmontagem de cerca existente</v>
      </c>
      <c r="F114" s="17" t="str">
        <f>IF('Tabela de Produção'!F113="","",'Tabela de Produção'!F113)</f>
        <v>m</v>
      </c>
      <c r="G114" s="18">
        <v>1000</v>
      </c>
      <c r="H114" s="18" t="str">
        <f t="shared" ca="1" si="1"/>
        <v/>
      </c>
      <c r="I114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14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14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14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14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14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14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15" spans="2:15" x14ac:dyDescent="0.25">
      <c r="B115" s="17">
        <f>IF('Tabela de Produção'!B114="","",'Tabela de Produção'!B114)</f>
        <v>111</v>
      </c>
      <c r="C115" s="20">
        <f>IF('Tabela de Produção'!C114="","",'Tabela de Produção'!C114)</f>
        <v>917</v>
      </c>
      <c r="D115" s="20"/>
      <c r="E115" s="20" t="str">
        <f>IF('Tabela de Produção'!E114="","",'Tabela de Produção'!E114)</f>
        <v>Diária trabalhada meio-profissional</v>
      </c>
      <c r="F115" s="17" t="str">
        <f>IF('Tabela de Produção'!F114="","",'Tabela de Produção'!F114)</f>
        <v>und</v>
      </c>
      <c r="G115" s="18">
        <v>1000</v>
      </c>
      <c r="H115" s="18" t="str">
        <f t="shared" ca="1" si="1"/>
        <v/>
      </c>
      <c r="I11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15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15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15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15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15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15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16" spans="2:15" x14ac:dyDescent="0.25">
      <c r="B116" s="17">
        <f>IF('Tabela de Produção'!B115="","",'Tabela de Produção'!B115)</f>
        <v>112</v>
      </c>
      <c r="C116" s="20">
        <f>IF('Tabela de Produção'!C115="","",'Tabela de Produção'!C115)</f>
        <v>918</v>
      </c>
      <c r="D116" s="20"/>
      <c r="E116" s="20" t="str">
        <f>IF('Tabela de Produção'!E115="","",'Tabela de Produção'!E115)</f>
        <v>Diária trabalhada profissional</v>
      </c>
      <c r="F116" s="17" t="str">
        <f>IF('Tabela de Produção'!F115="","",'Tabela de Produção'!F115)</f>
        <v>und</v>
      </c>
      <c r="G116" s="18">
        <v>1000</v>
      </c>
      <c r="H116" s="18" t="str">
        <f t="shared" ca="1" si="1"/>
        <v/>
      </c>
      <c r="I11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16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16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16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16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16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16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17" spans="2:15" x14ac:dyDescent="0.25">
      <c r="B117" s="17">
        <f>IF('Tabela de Produção'!B116="","",'Tabela de Produção'!B116)</f>
        <v>113</v>
      </c>
      <c r="C117" s="20">
        <f>IF('Tabela de Produção'!C116="","",'Tabela de Produção'!C116)</f>
        <v>919</v>
      </c>
      <c r="D117" s="20"/>
      <c r="E117" s="20" t="str">
        <f>IF('Tabela de Produção'!E116="","",'Tabela de Produção'!E116)</f>
        <v>Diária trabalhada profissional especial</v>
      </c>
      <c r="F117" s="17" t="str">
        <f>IF('Tabela de Produção'!F116="","",'Tabela de Produção'!F116)</f>
        <v>und</v>
      </c>
      <c r="G117" s="18">
        <v>1000</v>
      </c>
      <c r="H117" s="18" t="str">
        <f t="shared" ca="1" si="1"/>
        <v/>
      </c>
      <c r="I11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17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17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17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17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17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17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18" spans="2:15" x14ac:dyDescent="0.25">
      <c r="B118" s="17">
        <f>IF('Tabela de Produção'!B117="","",'Tabela de Produção'!B117)</f>
        <v>114</v>
      </c>
      <c r="C118" s="20">
        <f>IF('Tabela de Produção'!C117="","",'Tabela de Produção'!C117)</f>
        <v>920</v>
      </c>
      <c r="D118" s="20"/>
      <c r="E118" s="20" t="str">
        <f>IF('Tabela de Produção'!E117="","",'Tabela de Produção'!E117)</f>
        <v>Diária trabalhada Servente</v>
      </c>
      <c r="F118" s="17" t="str">
        <f>IF('Tabela de Produção'!F117="","",'Tabela de Produção'!F117)</f>
        <v>und</v>
      </c>
      <c r="G118" s="18">
        <v>1000</v>
      </c>
      <c r="H118" s="18" t="str">
        <f t="shared" ca="1" si="1"/>
        <v/>
      </c>
      <c r="I118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18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18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18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18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18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18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19" spans="2:15" x14ac:dyDescent="0.25">
      <c r="B119" s="17">
        <f>IF('Tabela de Produção'!B118="","",'Tabela de Produção'!B118)</f>
        <v>115</v>
      </c>
      <c r="C119" s="20">
        <f>IF('Tabela de Produção'!C118="","",'Tabela de Produção'!C118)</f>
        <v>62462</v>
      </c>
      <c r="D119" s="20"/>
      <c r="E119" s="20" t="str">
        <f>IF('Tabela de Produção'!E118="","",'Tabela de Produção'!E118)</f>
        <v>Divisória em granito e=3 cm</v>
      </c>
      <c r="F119" s="17" t="str">
        <f>IF('Tabela de Produção'!F118="","",'Tabela de Produção'!F118)</f>
        <v>m²</v>
      </c>
      <c r="G119" s="18">
        <v>1000</v>
      </c>
      <c r="H119" s="18" t="str">
        <f t="shared" ca="1" si="1"/>
        <v/>
      </c>
      <c r="I119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19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19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19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19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19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19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20" spans="2:15" x14ac:dyDescent="0.25">
      <c r="B120" s="17">
        <f>IF('Tabela de Produção'!B119="","",'Tabela de Produção'!B119)</f>
        <v>116</v>
      </c>
      <c r="C120" s="20">
        <f>IF('Tabela de Produção'!C119="","",'Tabela de Produção'!C119)</f>
        <v>62463</v>
      </c>
      <c r="D120" s="20"/>
      <c r="E120" s="20" t="str">
        <f>IF('Tabela de Produção'!E119="","",'Tabela de Produção'!E119)</f>
        <v>Divisória em mármore e=4 cm</v>
      </c>
      <c r="F120" s="17" t="str">
        <f>IF('Tabela de Produção'!F119="","",'Tabela de Produção'!F119)</f>
        <v>m²</v>
      </c>
      <c r="G120" s="18">
        <v>1000</v>
      </c>
      <c r="H120" s="18" t="str">
        <f t="shared" ca="1" si="1"/>
        <v/>
      </c>
      <c r="I120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20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20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20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20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20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20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21" spans="2:15" x14ac:dyDescent="0.25">
      <c r="B121" s="17">
        <f>IF('Tabela de Produção'!B120="","",'Tabela de Produção'!B120)</f>
        <v>117</v>
      </c>
      <c r="C121" s="20">
        <f>IF('Tabela de Produção'!C120="","",'Tabela de Produção'!C120)</f>
        <v>62674</v>
      </c>
      <c r="D121" s="20"/>
      <c r="E121" s="20" t="str">
        <f>IF('Tabela de Produção'!E120="","",'Tabela de Produção'!E120)</f>
        <v>Emassamento com massa acrílica</v>
      </c>
      <c r="F121" s="17" t="str">
        <f>IF('Tabela de Produção'!F120="","",'Tabela de Produção'!F120)</f>
        <v>m²</v>
      </c>
      <c r="G121" s="18">
        <v>1000</v>
      </c>
      <c r="H121" s="18" t="str">
        <f t="shared" ca="1" si="1"/>
        <v/>
      </c>
      <c r="I121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21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21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21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21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21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21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22" spans="2:15" x14ac:dyDescent="0.25">
      <c r="B122" s="17">
        <f>IF('Tabela de Produção'!B121="","",'Tabela de Produção'!B121)</f>
        <v>118</v>
      </c>
      <c r="C122" s="20">
        <f>IF('Tabela de Produção'!C121="","",'Tabela de Produção'!C121)</f>
        <v>62673</v>
      </c>
      <c r="D122" s="20"/>
      <c r="E122" s="20" t="str">
        <f>IF('Tabela de Produção'!E121="","",'Tabela de Produção'!E121)</f>
        <v>Emassamento com massa PVA</v>
      </c>
      <c r="F122" s="17" t="str">
        <f>IF('Tabela de Produção'!F121="","",'Tabela de Produção'!F121)</f>
        <v>m²</v>
      </c>
      <c r="G122" s="18">
        <v>1000</v>
      </c>
      <c r="H122" s="18" t="str">
        <f t="shared" ca="1" si="1"/>
        <v/>
      </c>
      <c r="I122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22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22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22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22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22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22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23" spans="2:15" x14ac:dyDescent="0.25">
      <c r="B123" s="17">
        <f>IF('Tabela de Produção'!B122="","",'Tabela de Produção'!B122)</f>
        <v>119</v>
      </c>
      <c r="C123" s="20">
        <f>IF('Tabela de Produção'!C122="","",'Tabela de Produção'!C122)</f>
        <v>63259</v>
      </c>
      <c r="D123" s="20"/>
      <c r="E123" s="20" t="str">
        <f>IF('Tabela de Produção'!E122="","",'Tabela de Produção'!E122)</f>
        <v>Emassamento de parede com massa acrílica com duas demãos</v>
      </c>
      <c r="F123" s="17" t="str">
        <f>IF('Tabela de Produção'!F122="","",'Tabela de Produção'!F122)</f>
        <v>m²</v>
      </c>
      <c r="G123" s="18">
        <v>1000</v>
      </c>
      <c r="H123" s="18" t="str">
        <f t="shared" ca="1" si="1"/>
        <v/>
      </c>
      <c r="I123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23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23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23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23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23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23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24" spans="2:15" x14ac:dyDescent="0.25">
      <c r="B124" s="17">
        <f>IF('Tabela de Produção'!B123="","",'Tabela de Produção'!B123)</f>
        <v>120</v>
      </c>
      <c r="C124" s="20">
        <f>IF('Tabela de Produção'!C123="","",'Tabela de Produção'!C123)</f>
        <v>62404</v>
      </c>
      <c r="D124" s="20"/>
      <c r="E124" s="20" t="str">
        <f>IF('Tabela de Produção'!E123="","",'Tabela de Produção'!E123)</f>
        <v>Emboço externo</v>
      </c>
      <c r="F124" s="17" t="str">
        <f>IF('Tabela de Produção'!F123="","",'Tabela de Produção'!F123)</f>
        <v>m²</v>
      </c>
      <c r="G124" s="18">
        <v>1000</v>
      </c>
      <c r="H124" s="18" t="str">
        <f t="shared" ca="1" si="1"/>
        <v/>
      </c>
      <c r="I124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24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24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24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24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24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24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25" spans="2:15" x14ac:dyDescent="0.25">
      <c r="B125" s="17">
        <f>IF('Tabela de Produção'!B124="","",'Tabela de Produção'!B124)</f>
        <v>121</v>
      </c>
      <c r="C125" s="20">
        <f>IF('Tabela de Produção'!C124="","",'Tabela de Produção'!C124)</f>
        <v>921</v>
      </c>
      <c r="D125" s="20"/>
      <c r="E125" s="20" t="str">
        <f>IF('Tabela de Produção'!E124="","",'Tabela de Produção'!E124)</f>
        <v>Emboço externo</v>
      </c>
      <c r="F125" s="17" t="str">
        <f>IF('Tabela de Produção'!F124="","",'Tabela de Produção'!F124)</f>
        <v>m²</v>
      </c>
      <c r="G125" s="18">
        <v>1000</v>
      </c>
      <c r="H125" s="18" t="str">
        <f t="shared" ca="1" si="1"/>
        <v/>
      </c>
      <c r="I12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25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25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25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25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25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25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26" spans="2:15" x14ac:dyDescent="0.25">
      <c r="B126" s="17">
        <f>IF('Tabela de Produção'!B125="","",'Tabela de Produção'!B125)</f>
        <v>122</v>
      </c>
      <c r="C126" s="20">
        <f>IF('Tabela de Produção'!C125="","",'Tabela de Produção'!C125)</f>
        <v>62401</v>
      </c>
      <c r="D126" s="20"/>
      <c r="E126" s="20" t="str">
        <f>IF('Tabela de Produção'!E125="","",'Tabela de Produção'!E125)</f>
        <v>Emboço interno</v>
      </c>
      <c r="F126" s="17" t="str">
        <f>IF('Tabela de Produção'!F125="","",'Tabela de Produção'!F125)</f>
        <v>m²</v>
      </c>
      <c r="G126" s="18">
        <v>1000</v>
      </c>
      <c r="H126" s="18" t="str">
        <f t="shared" ca="1" si="1"/>
        <v/>
      </c>
      <c r="I12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26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26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26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26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26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26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27" spans="2:15" x14ac:dyDescent="0.25">
      <c r="B127" s="17">
        <f>IF('Tabela de Produção'!B126="","",'Tabela de Produção'!B126)</f>
        <v>123</v>
      </c>
      <c r="C127" s="20">
        <f>IF('Tabela de Produção'!C126="","",'Tabela de Produção'!C126)</f>
        <v>922</v>
      </c>
      <c r="D127" s="20"/>
      <c r="E127" s="20" t="str">
        <f>IF('Tabela de Produção'!E126="","",'Tabela de Produção'!E126)</f>
        <v>Emboço interno</v>
      </c>
      <c r="F127" s="17" t="str">
        <f>IF('Tabela de Produção'!F126="","",'Tabela de Produção'!F126)</f>
        <v>m²</v>
      </c>
      <c r="G127" s="18">
        <v>1000</v>
      </c>
      <c r="H127" s="18" t="str">
        <f t="shared" ca="1" si="1"/>
        <v/>
      </c>
      <c r="I12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27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27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27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27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27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27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28" spans="2:15" x14ac:dyDescent="0.25">
      <c r="B128" s="17">
        <f>IF('Tabela de Produção'!B127="","",'Tabela de Produção'!B127)</f>
        <v>124</v>
      </c>
      <c r="C128" s="20">
        <f>IF('Tabela de Produção'!C127="","",'Tabela de Produção'!C127)</f>
        <v>923</v>
      </c>
      <c r="D128" s="20"/>
      <c r="E128" s="20" t="str">
        <f>IF('Tabela de Produção'!E127="","",'Tabela de Produção'!E127)</f>
        <v>Emestramento de paredes e pisos</v>
      </c>
      <c r="F128" s="17" t="str">
        <f>IF('Tabela de Produção'!F127="","",'Tabela de Produção'!F127)</f>
        <v>m²</v>
      </c>
      <c r="G128" s="18">
        <v>1000</v>
      </c>
      <c r="H128" s="18" t="str">
        <f t="shared" ca="1" si="1"/>
        <v/>
      </c>
      <c r="I128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28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28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28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28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28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28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29" spans="2:15" x14ac:dyDescent="0.25">
      <c r="B129" s="17">
        <f>IF('Tabela de Produção'!B128="","",'Tabela de Produção'!B128)</f>
        <v>125</v>
      </c>
      <c r="C129" s="20">
        <f>IF('Tabela de Produção'!C128="","",'Tabela de Produção'!C128)</f>
        <v>924</v>
      </c>
      <c r="D129" s="20"/>
      <c r="E129" s="20" t="str">
        <f>IF('Tabela de Produção'!E128="","",'Tabela de Produção'!E128)</f>
        <v>Enchimento de reboco</v>
      </c>
      <c r="F129" s="17" t="str">
        <f>IF('Tabela de Produção'!F128="","",'Tabela de Produção'!F128)</f>
        <v>m²</v>
      </c>
      <c r="G129" s="18">
        <v>1000</v>
      </c>
      <c r="H129" s="18" t="str">
        <f t="shared" ca="1" si="1"/>
        <v/>
      </c>
      <c r="I129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29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29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29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29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29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29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30" spans="2:15" x14ac:dyDescent="0.25">
      <c r="B130" s="17">
        <f>IF('Tabela de Produção'!B129="","",'Tabela de Produção'!B129)</f>
        <v>126</v>
      </c>
      <c r="C130" s="20">
        <f>IF('Tabela de Produção'!C129="","",'Tabela de Produção'!C129)</f>
        <v>925</v>
      </c>
      <c r="D130" s="20"/>
      <c r="E130" s="20" t="str">
        <f>IF('Tabela de Produção'!E129="","",'Tabela de Produção'!E129)</f>
        <v>Encunhamento</v>
      </c>
      <c r="F130" s="17" t="str">
        <f>IF('Tabela de Produção'!F129="","",'Tabela de Produção'!F129)</f>
        <v>m</v>
      </c>
      <c r="G130" s="18">
        <v>1000</v>
      </c>
      <c r="H130" s="18" t="str">
        <f t="shared" ca="1" si="1"/>
        <v/>
      </c>
      <c r="I130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30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30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30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30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30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30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31" spans="2:15" x14ac:dyDescent="0.25">
      <c r="B131" s="17">
        <f>IF('Tabela de Produção'!B130="","",'Tabela de Produção'!B130)</f>
        <v>127</v>
      </c>
      <c r="C131" s="20">
        <f>IF('Tabela de Produção'!C130="","",'Tabela de Produção'!C130)</f>
        <v>62545</v>
      </c>
      <c r="D131" s="20"/>
      <c r="E131" s="20" t="str">
        <f>IF('Tabela de Produção'!E130="","",'Tabela de Produção'!E130)</f>
        <v>Escavação manual campo aberto em terra até 2m</v>
      </c>
      <c r="F131" s="17" t="str">
        <f>IF('Tabela de Produção'!F130="","",'Tabela de Produção'!F130)</f>
        <v>m³</v>
      </c>
      <c r="G131" s="18">
        <v>1000</v>
      </c>
      <c r="H131" s="18" t="str">
        <f t="shared" ca="1" si="1"/>
        <v/>
      </c>
      <c r="I131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31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31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31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31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31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31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32" spans="2:15" x14ac:dyDescent="0.25">
      <c r="B132" s="17">
        <f>IF('Tabela de Produção'!B131="","",'Tabela de Produção'!B131)</f>
        <v>128</v>
      </c>
      <c r="C132" s="20">
        <f>IF('Tabela de Produção'!C131="","",'Tabela de Produção'!C131)</f>
        <v>62376</v>
      </c>
      <c r="D132" s="20"/>
      <c r="E132" s="20" t="str">
        <f>IF('Tabela de Produção'!E131="","",'Tabela de Produção'!E131)</f>
        <v>Escavação manual de valas</v>
      </c>
      <c r="F132" s="17" t="str">
        <f>IF('Tabela de Produção'!F131="","",'Tabela de Produção'!F131)</f>
        <v>m³</v>
      </c>
      <c r="G132" s="18">
        <v>1000</v>
      </c>
      <c r="H132" s="18" t="str">
        <f t="shared" ca="1" si="1"/>
        <v/>
      </c>
      <c r="I132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32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32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32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32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32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32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33" spans="2:15" x14ac:dyDescent="0.25">
      <c r="B133" s="17">
        <f>IF('Tabela de Produção'!B132="","",'Tabela de Produção'!B132)</f>
        <v>129</v>
      </c>
      <c r="C133" s="20">
        <f>IF('Tabela de Produção'!C132="","",'Tabela de Produção'!C132)</f>
        <v>926</v>
      </c>
      <c r="D133" s="20"/>
      <c r="E133" s="20" t="str">
        <f>IF('Tabela de Produção'!E132="","",'Tabela de Produção'!E132)</f>
        <v>Escavação manual valas de fundação até h = 2,00m</v>
      </c>
      <c r="F133" s="17" t="str">
        <f>IF('Tabela de Produção'!F132="","",'Tabela de Produção'!F132)</f>
        <v>m³</v>
      </c>
      <c r="G133" s="18">
        <v>1000</v>
      </c>
      <c r="H133" s="18" t="str">
        <f t="shared" ref="H133:H196" ca="1" si="2">IF(SUM(J133:O133)=0,"",SUM(J133:O133))</f>
        <v/>
      </c>
      <c r="I133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33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33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33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33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33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33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34" spans="2:15" x14ac:dyDescent="0.25">
      <c r="B134" s="17">
        <f>IF('Tabela de Produção'!B133="","",'Tabela de Produção'!B133)</f>
        <v>130</v>
      </c>
      <c r="C134" s="20">
        <f>IF('Tabela de Produção'!C133="","",'Tabela de Produção'!C133)</f>
        <v>62694</v>
      </c>
      <c r="D134" s="20"/>
      <c r="E134" s="20" t="str">
        <f>IF('Tabela de Produção'!E133="","",'Tabela de Produção'!E133)</f>
        <v>Escavação mecanizada de valas</v>
      </c>
      <c r="F134" s="17" t="str">
        <f>IF('Tabela de Produção'!F133="","",'Tabela de Produção'!F133)</f>
        <v>m³</v>
      </c>
      <c r="G134" s="18">
        <v>1000</v>
      </c>
      <c r="H134" s="18" t="str">
        <f t="shared" ca="1" si="2"/>
        <v/>
      </c>
      <c r="I134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34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34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34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34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34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34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35" spans="2:15" x14ac:dyDescent="0.25">
      <c r="B135" s="17">
        <f>IF('Tabela de Produção'!B134="","",'Tabela de Produção'!B134)</f>
        <v>131</v>
      </c>
      <c r="C135" s="20">
        <f>IF('Tabela de Produção'!C134="","",'Tabela de Produção'!C134)</f>
        <v>62692</v>
      </c>
      <c r="D135" s="20"/>
      <c r="E135" s="20" t="str">
        <f>IF('Tabela de Produção'!E134="","",'Tabela de Produção'!E134)</f>
        <v>Escavação mecanizada em campo aberto</v>
      </c>
      <c r="F135" s="17" t="str">
        <f>IF('Tabela de Produção'!F134="","",'Tabela de Produção'!F134)</f>
        <v>m³</v>
      </c>
      <c r="G135" s="18">
        <v>1000</v>
      </c>
      <c r="H135" s="18" t="str">
        <f t="shared" ca="1" si="2"/>
        <v/>
      </c>
      <c r="I13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35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35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35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35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35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35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36" spans="2:15" x14ac:dyDescent="0.25">
      <c r="B136" s="17">
        <f>IF('Tabela de Produção'!B135="","",'Tabela de Produção'!B135)</f>
        <v>132</v>
      </c>
      <c r="C136" s="20">
        <f>IF('Tabela de Produção'!C135="","",'Tabela de Produção'!C135)</f>
        <v>62437</v>
      </c>
      <c r="D136" s="20"/>
      <c r="E136" s="20" t="str">
        <f>IF('Tabela de Produção'!E135="","",'Tabela de Produção'!E135)</f>
        <v>Escoramento metálico</v>
      </c>
      <c r="F136" s="17" t="str">
        <f>IF('Tabela de Produção'!F135="","",'Tabela de Produção'!F135)</f>
        <v>m³</v>
      </c>
      <c r="G136" s="18">
        <v>1000</v>
      </c>
      <c r="H136" s="18" t="str">
        <f t="shared" ca="1" si="2"/>
        <v/>
      </c>
      <c r="I13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36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36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36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36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36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36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37" spans="2:15" x14ac:dyDescent="0.25">
      <c r="B137" s="17">
        <f>IF('Tabela de Produção'!B136="","",'Tabela de Produção'!B136)</f>
        <v>133</v>
      </c>
      <c r="C137" s="20">
        <f>IF('Tabela de Produção'!C136="","",'Tabela de Produção'!C136)</f>
        <v>927</v>
      </c>
      <c r="D137" s="20"/>
      <c r="E137" s="20" t="str">
        <f>IF('Tabela de Produção'!E136="","",'Tabela de Produção'!E136)</f>
        <v>Escoramento metálico - escora (leve)</v>
      </c>
      <c r="F137" s="17" t="str">
        <f>IF('Tabela de Produção'!F136="","",'Tabela de Produção'!F136)</f>
        <v>m³</v>
      </c>
      <c r="G137" s="18">
        <v>1000</v>
      </c>
      <c r="H137" s="18" t="str">
        <f t="shared" ca="1" si="2"/>
        <v/>
      </c>
      <c r="I13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37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37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37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37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37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37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38" spans="2:15" x14ac:dyDescent="0.25">
      <c r="B138" s="17">
        <f>IF('Tabela de Produção'!B137="","",'Tabela de Produção'!B137)</f>
        <v>134</v>
      </c>
      <c r="C138" s="20">
        <f>IF('Tabela de Produção'!C137="","",'Tabela de Produção'!C137)</f>
        <v>928</v>
      </c>
      <c r="D138" s="20"/>
      <c r="E138" s="20" t="str">
        <f>IF('Tabela de Produção'!E137="","",'Tabela de Produção'!E137)</f>
        <v>Escoramento metálico - torre (pesado)</v>
      </c>
      <c r="F138" s="17" t="str">
        <f>IF('Tabela de Produção'!F137="","",'Tabela de Produção'!F137)</f>
        <v>m³</v>
      </c>
      <c r="G138" s="18">
        <v>1000</v>
      </c>
      <c r="H138" s="18" t="str">
        <f t="shared" ca="1" si="2"/>
        <v/>
      </c>
      <c r="I138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38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38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38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38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38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38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39" spans="2:15" x14ac:dyDescent="0.25">
      <c r="B139" s="17">
        <f>IF('Tabela de Produção'!B138="","",'Tabela de Produção'!B138)</f>
        <v>135</v>
      </c>
      <c r="C139" s="20">
        <f>IF('Tabela de Produção'!C138="","",'Tabela de Produção'!C138)</f>
        <v>62687</v>
      </c>
      <c r="D139" s="20"/>
      <c r="E139" s="20" t="str">
        <f>IF('Tabela de Produção'!E138="","",'Tabela de Produção'!E138)</f>
        <v>Espaçador soldado treliça TG 8 L</v>
      </c>
      <c r="F139" s="17" t="str">
        <f>IF('Tabela de Produção'!F138="","",'Tabela de Produção'!F138)</f>
        <v>m</v>
      </c>
      <c r="G139" s="18">
        <v>1000</v>
      </c>
      <c r="H139" s="18" t="str">
        <f t="shared" ca="1" si="2"/>
        <v/>
      </c>
      <c r="I139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39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39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39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39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39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39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40" spans="2:15" x14ac:dyDescent="0.25">
      <c r="B140" s="17">
        <f>IF('Tabela de Produção'!B139="","",'Tabela de Produção'!B139)</f>
        <v>136</v>
      </c>
      <c r="C140" s="20">
        <f>IF('Tabela de Produção'!C139="","",'Tabela de Produção'!C139)</f>
        <v>62693</v>
      </c>
      <c r="D140" s="20"/>
      <c r="E140" s="20" t="str">
        <f>IF('Tabela de Produção'!E139="","",'Tabela de Produção'!E139)</f>
        <v>Espalhamento e adensamento de areia</v>
      </c>
      <c r="F140" s="17" t="str">
        <f>IF('Tabela de Produção'!F139="","",'Tabela de Produção'!F139)</f>
        <v>m³</v>
      </c>
      <c r="G140" s="18">
        <v>1000</v>
      </c>
      <c r="H140" s="18" t="str">
        <f t="shared" ca="1" si="2"/>
        <v/>
      </c>
      <c r="I140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40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40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40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40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40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40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41" spans="2:15" x14ac:dyDescent="0.25">
      <c r="B141" s="17">
        <f>IF('Tabela de Produção'!B140="","",'Tabela de Produção'!B140)</f>
        <v>137</v>
      </c>
      <c r="C141" s="20">
        <f>IF('Tabela de Produção'!C140="","",'Tabela de Produção'!C140)</f>
        <v>62511</v>
      </c>
      <c r="D141" s="20"/>
      <c r="E141" s="20" t="str">
        <f>IF('Tabela de Produção'!E140="","",'Tabela de Produção'!E140)</f>
        <v>Execução de sondagem</v>
      </c>
      <c r="F141" s="17" t="str">
        <f>IF('Tabela de Produção'!F140="","",'Tabela de Produção'!F140)</f>
        <v>un</v>
      </c>
      <c r="G141" s="18">
        <v>1000</v>
      </c>
      <c r="H141" s="18" t="str">
        <f t="shared" ca="1" si="2"/>
        <v/>
      </c>
      <c r="I141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41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41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41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41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41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41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42" spans="2:15" x14ac:dyDescent="0.25">
      <c r="B142" s="17">
        <f>IF('Tabela de Produção'!B141="","",'Tabela de Produção'!B141)</f>
        <v>138</v>
      </c>
      <c r="C142" s="20">
        <f>IF('Tabela de Produção'!C141="","",'Tabela de Produção'!C141)</f>
        <v>500</v>
      </c>
      <c r="D142" s="20"/>
      <c r="E142" s="20" t="str">
        <f>IF('Tabela de Produção'!E141="","",'Tabela de Produção'!E141)</f>
        <v>Forma de alvenaria para blocos de fundação - confecção</v>
      </c>
      <c r="F142" s="17" t="str">
        <f>IF('Tabela de Produção'!F141="","",'Tabela de Produção'!F141)</f>
        <v>m²</v>
      </c>
      <c r="G142" s="18">
        <v>1000</v>
      </c>
      <c r="H142" s="18" t="str">
        <f t="shared" ca="1" si="2"/>
        <v/>
      </c>
      <c r="I142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42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42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42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42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42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42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43" spans="2:15" x14ac:dyDescent="0.25">
      <c r="B143" s="17">
        <f>IF('Tabela de Produção'!B142="","",'Tabela de Produção'!B142)</f>
        <v>139</v>
      </c>
      <c r="C143" s="20">
        <f>IF('Tabela de Produção'!C142="","",'Tabela de Produção'!C142)</f>
        <v>501</v>
      </c>
      <c r="D143" s="20"/>
      <c r="E143" s="20" t="str">
        <f>IF('Tabela de Produção'!E142="","",'Tabela de Produção'!E142)</f>
        <v>Forma de lajes maciças para concreto armado - montagem e desmontagem</v>
      </c>
      <c r="F143" s="17" t="str">
        <f>IF('Tabela de Produção'!F142="","",'Tabela de Produção'!F142)</f>
        <v>m²</v>
      </c>
      <c r="G143" s="18">
        <v>1000</v>
      </c>
      <c r="H143" s="18" t="str">
        <f t="shared" ca="1" si="2"/>
        <v/>
      </c>
      <c r="I143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43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43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43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43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43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43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44" spans="2:15" x14ac:dyDescent="0.25">
      <c r="B144" s="17">
        <f>IF('Tabela de Produção'!B143="","",'Tabela de Produção'!B143)</f>
        <v>140</v>
      </c>
      <c r="C144" s="20">
        <f>IF('Tabela de Produção'!C143="","",'Tabela de Produção'!C143)</f>
        <v>502</v>
      </c>
      <c r="D144" s="20"/>
      <c r="E144" s="20" t="str">
        <f>IF('Tabela de Produção'!E143="","",'Tabela de Produção'!E143)</f>
        <v>Forma de lajes maciças para concreto armado - primeira montagem</v>
      </c>
      <c r="F144" s="17" t="str">
        <f>IF('Tabela de Produção'!F143="","",'Tabela de Produção'!F143)</f>
        <v>m²</v>
      </c>
      <c r="G144" s="18">
        <v>1000</v>
      </c>
      <c r="H144" s="18" t="str">
        <f t="shared" ca="1" si="2"/>
        <v/>
      </c>
      <c r="I144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44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44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44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44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44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44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45" spans="2:15" x14ac:dyDescent="0.25">
      <c r="B145" s="17">
        <f>IF('Tabela de Produção'!B144="","",'Tabela de Produção'!B144)</f>
        <v>141</v>
      </c>
      <c r="C145" s="20">
        <f>IF('Tabela de Produção'!C144="","",'Tabela de Produção'!C144)</f>
        <v>503</v>
      </c>
      <c r="D145" s="20"/>
      <c r="E145" s="20" t="str">
        <f>IF('Tabela de Produção'!E144="","",'Tabela de Produção'!E144)</f>
        <v>Forma de lajes nervuradas para concreto armado - montagem e desmontem</v>
      </c>
      <c r="F145" s="17" t="str">
        <f>IF('Tabela de Produção'!F144="","",'Tabela de Produção'!F144)</f>
        <v>m²</v>
      </c>
      <c r="G145" s="18">
        <v>1000</v>
      </c>
      <c r="H145" s="18" t="str">
        <f t="shared" ca="1" si="2"/>
        <v/>
      </c>
      <c r="I145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45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45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45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45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45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45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46" spans="2:15" x14ac:dyDescent="0.25">
      <c r="B146" s="17">
        <f>IF('Tabela de Produção'!B145="","",'Tabela de Produção'!B145)</f>
        <v>142</v>
      </c>
      <c r="C146" s="20">
        <f>IF('Tabela de Produção'!C145="","",'Tabela de Produção'!C145)</f>
        <v>504</v>
      </c>
      <c r="D146" s="20"/>
      <c r="E146" s="20" t="str">
        <f>IF('Tabela de Produção'!E145="","",'Tabela de Produção'!E145)</f>
        <v>Forma de lajes nervuradas para concreto armado - primeira montagem</v>
      </c>
      <c r="F146" s="17" t="str">
        <f>IF('Tabela de Produção'!F145="","",'Tabela de Produção'!F145)</f>
        <v>m²</v>
      </c>
      <c r="G146" s="18">
        <v>1000</v>
      </c>
      <c r="H146" s="18" t="str">
        <f t="shared" ca="1" si="2"/>
        <v/>
      </c>
      <c r="I146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46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46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46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46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46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46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47" spans="2:15" x14ac:dyDescent="0.25">
      <c r="B147" s="17">
        <f>IF('Tabela de Produção'!B146="","",'Tabela de Produção'!B146)</f>
        <v>143</v>
      </c>
      <c r="C147" s="20">
        <f>IF('Tabela de Produção'!C146="","",'Tabela de Produção'!C146)</f>
        <v>505</v>
      </c>
      <c r="D147" s="20"/>
      <c r="E147" s="20" t="str">
        <f>IF('Tabela de Produção'!E146="","",'Tabela de Produção'!E146)</f>
        <v>Forma de madeira para blocos  e sapatas de fundação - confecção</v>
      </c>
      <c r="F147" s="17" t="str">
        <f>IF('Tabela de Produção'!F146="","",'Tabela de Produção'!F146)</f>
        <v>m²</v>
      </c>
      <c r="G147" s="18">
        <v>1000</v>
      </c>
      <c r="H147" s="18" t="str">
        <f t="shared" ca="1" si="2"/>
        <v/>
      </c>
      <c r="I147" s="18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47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47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47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47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47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47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48" spans="2:15" x14ac:dyDescent="0.25">
      <c r="B148" s="106">
        <f>IF('Tabela de Produção'!B147="","",'Tabela de Produção'!B147)</f>
        <v>144</v>
      </c>
      <c r="C148" s="20">
        <f>IF('Tabela de Produção'!C147="","",'Tabela de Produção'!C147)</f>
        <v>506</v>
      </c>
      <c r="D148" s="20"/>
      <c r="E148" s="113" t="str">
        <f>IF('Tabela de Produção'!E147="","",'Tabela de Produção'!E147)</f>
        <v>Forma de madeira para blocos e sapata de fundação - montagem e desmontagem</v>
      </c>
      <c r="F148" s="106" t="str">
        <f>IF('Tabela de Produção'!F147="","",'Tabela de Produção'!F147)</f>
        <v>m²</v>
      </c>
      <c r="G148" s="18">
        <v>1000</v>
      </c>
      <c r="H148" s="109" t="str">
        <f t="shared" ca="1" si="2"/>
        <v/>
      </c>
      <c r="I148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48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48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48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48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48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48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49" spans="2:15" x14ac:dyDescent="0.25">
      <c r="B149" s="106">
        <f>IF('Tabela de Produção'!B148="","",'Tabela de Produção'!B148)</f>
        <v>145</v>
      </c>
      <c r="C149" s="20">
        <f>IF('Tabela de Produção'!C148="","",'Tabela de Produção'!C148)</f>
        <v>507</v>
      </c>
      <c r="D149" s="20"/>
      <c r="E149" s="113" t="str">
        <f>IF('Tabela de Produção'!E148="","",'Tabela de Produção'!E148)</f>
        <v>Forma de pilares e vigas para concreto armado - confecção</v>
      </c>
      <c r="F149" s="106" t="str">
        <f>IF('Tabela de Produção'!F148="","",'Tabela de Produção'!F148)</f>
        <v>m²</v>
      </c>
      <c r="G149" s="18">
        <v>1000</v>
      </c>
      <c r="H149" s="109" t="str">
        <f t="shared" ca="1" si="2"/>
        <v/>
      </c>
      <c r="I149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49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49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49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49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49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49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50" spans="2:15" x14ac:dyDescent="0.25">
      <c r="B150" s="106">
        <f>IF('Tabela de Produção'!B149="","",'Tabela de Produção'!B149)</f>
        <v>146</v>
      </c>
      <c r="C150" s="20">
        <f>IF('Tabela de Produção'!C149="","",'Tabela de Produção'!C149)</f>
        <v>508</v>
      </c>
      <c r="D150" s="20"/>
      <c r="E150" s="113" t="str">
        <f>IF('Tabela de Produção'!E149="","",'Tabela de Produção'!E149)</f>
        <v>Forma de pilares e vigas para concreto armado - montagem e desmontagem</v>
      </c>
      <c r="F150" s="106" t="str">
        <f>IF('Tabela de Produção'!F149="","",'Tabela de Produção'!F149)</f>
        <v>m²</v>
      </c>
      <c r="G150" s="18">
        <v>1000</v>
      </c>
      <c r="H150" s="109" t="str">
        <f t="shared" ca="1" si="2"/>
        <v/>
      </c>
      <c r="I150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50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50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50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50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50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50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51" spans="2:15" x14ac:dyDescent="0.25">
      <c r="B151" s="106">
        <f>IF('Tabela de Produção'!B150="","",'Tabela de Produção'!B150)</f>
        <v>147</v>
      </c>
      <c r="C151" s="20">
        <f>IF('Tabela de Produção'!C150="","",'Tabela de Produção'!C150)</f>
        <v>929</v>
      </c>
      <c r="D151" s="20"/>
      <c r="E151" s="113" t="str">
        <f>IF('Tabela de Produção'!E150="","",'Tabela de Produção'!E150)</f>
        <v>Gail clean - limpeza após rejuntamento</v>
      </c>
      <c r="F151" s="106" t="str">
        <f>IF('Tabela de Produção'!F150="","",'Tabela de Produção'!F150)</f>
        <v>m²</v>
      </c>
      <c r="G151" s="18">
        <v>1000</v>
      </c>
      <c r="H151" s="109" t="str">
        <f t="shared" ca="1" si="2"/>
        <v/>
      </c>
      <c r="I151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51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51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51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51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51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51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52" spans="2:15" x14ac:dyDescent="0.25">
      <c r="B152" s="106">
        <f>IF('Tabela de Produção'!B151="","",'Tabela de Produção'!B151)</f>
        <v>148</v>
      </c>
      <c r="C152" s="20">
        <f>IF('Tabela de Produção'!C151="","",'Tabela de Produção'!C151)</f>
        <v>62710</v>
      </c>
      <c r="D152" s="20"/>
      <c r="E152" s="113" t="str">
        <f>IF('Tabela de Produção'!E151="","",'Tabela de Produção'!E151)</f>
        <v>Impermeabilização com argamassa à base de resina termoplástica</v>
      </c>
      <c r="F152" s="106" t="str">
        <f>IF('Tabela de Produção'!F151="","",'Tabela de Produção'!F151)</f>
        <v>m²</v>
      </c>
      <c r="G152" s="18">
        <v>1000</v>
      </c>
      <c r="H152" s="109" t="str">
        <f t="shared" ca="1" si="2"/>
        <v/>
      </c>
      <c r="I152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52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52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52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52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52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52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53" spans="2:15" x14ac:dyDescent="0.25">
      <c r="B153" s="106">
        <f>IF('Tabela de Produção'!B152="","",'Tabela de Produção'!B152)</f>
        <v>149</v>
      </c>
      <c r="C153" s="20">
        <f>IF('Tabela de Produção'!C152="","",'Tabela de Produção'!C152)</f>
        <v>62452</v>
      </c>
      <c r="D153" s="20"/>
      <c r="E153" s="113" t="str">
        <f>IF('Tabela de Produção'!E152="","",'Tabela de Produção'!E152)</f>
        <v>Impermeabilização com argamassa polimérica</v>
      </c>
      <c r="F153" s="106" t="str">
        <f>IF('Tabela de Produção'!F152="","",'Tabela de Produção'!F152)</f>
        <v>m²</v>
      </c>
      <c r="G153" s="18">
        <v>1000</v>
      </c>
      <c r="H153" s="109" t="str">
        <f t="shared" ca="1" si="2"/>
        <v/>
      </c>
      <c r="I153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53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53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53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53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53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53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54" spans="2:15" x14ac:dyDescent="0.25">
      <c r="B154" s="106">
        <f>IF('Tabela de Produção'!B153="","",'Tabela de Produção'!B153)</f>
        <v>150</v>
      </c>
      <c r="C154" s="20">
        <f>IF('Tabela de Produção'!C153="","",'Tabela de Produção'!C153)</f>
        <v>62453</v>
      </c>
      <c r="D154" s="20"/>
      <c r="E154" s="113" t="str">
        <f>IF('Tabela de Produção'!E153="","",'Tabela de Produção'!E153)</f>
        <v>Impermeabilização com argamassa polimérica e véu de poliéster</v>
      </c>
      <c r="F154" s="106" t="str">
        <f>IF('Tabela de Produção'!F153="","",'Tabela de Produção'!F153)</f>
        <v>m²</v>
      </c>
      <c r="G154" s="18">
        <v>1000</v>
      </c>
      <c r="H154" s="109" t="str">
        <f t="shared" ca="1" si="2"/>
        <v/>
      </c>
      <c r="I154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54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54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54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54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54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54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55" spans="2:15" x14ac:dyDescent="0.25">
      <c r="B155" s="106">
        <f>IF('Tabela de Produção'!B154="","",'Tabela de Produção'!B154)</f>
        <v>151</v>
      </c>
      <c r="C155" s="20">
        <f>IF('Tabela de Produção'!C154="","",'Tabela de Produção'!C154)</f>
        <v>62654</v>
      </c>
      <c r="D155" s="20"/>
      <c r="E155" s="113" t="str">
        <f>IF('Tabela de Produção'!E154="","",'Tabela de Produção'!E154)</f>
        <v>Impermeabilização com emulsão asfáltica</v>
      </c>
      <c r="F155" s="106" t="str">
        <f>IF('Tabela de Produção'!F154="","",'Tabela de Produção'!F154)</f>
        <v>m²</v>
      </c>
      <c r="G155" s="18">
        <v>1000</v>
      </c>
      <c r="H155" s="109" t="str">
        <f t="shared" ca="1" si="2"/>
        <v/>
      </c>
      <c r="I155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55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55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55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55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55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55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56" spans="2:15" x14ac:dyDescent="0.25">
      <c r="B156" s="106">
        <f>IF('Tabela de Produção'!B155="","",'Tabela de Produção'!B155)</f>
        <v>152</v>
      </c>
      <c r="C156" s="20">
        <f>IF('Tabela de Produção'!C155="","",'Tabela de Produção'!C155)</f>
        <v>62939</v>
      </c>
      <c r="D156" s="20"/>
      <c r="E156" s="113" t="str">
        <f>IF('Tabela de Produção'!E155="","",'Tabela de Produção'!E155)</f>
        <v>Impermeabilização com manta asfáltica 3mm</v>
      </c>
      <c r="F156" s="106" t="str">
        <f>IF('Tabela de Produção'!F155="","",'Tabela de Produção'!F155)</f>
        <v>m²</v>
      </c>
      <c r="G156" s="18">
        <v>1000</v>
      </c>
      <c r="H156" s="109" t="str">
        <f t="shared" ca="1" si="2"/>
        <v/>
      </c>
      <c r="I156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56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56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56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56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56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56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57" spans="2:15" x14ac:dyDescent="0.25">
      <c r="B157" s="106">
        <f>IF('Tabela de Produção'!B156="","",'Tabela de Produção'!B156)</f>
        <v>153</v>
      </c>
      <c r="C157" s="20">
        <f>IF('Tabela de Produção'!C156="","",'Tabela de Produção'!C156)</f>
        <v>62449</v>
      </c>
      <c r="D157" s="20"/>
      <c r="E157" s="113" t="str">
        <f>IF('Tabela de Produção'!E156="","",'Tabela de Produção'!E156)</f>
        <v>Impermeabilização com manta asfáltica 3mm - Wc's</v>
      </c>
      <c r="F157" s="106" t="str">
        <f>IF('Tabela de Produção'!F156="","",'Tabela de Produção'!F156)</f>
        <v>m²</v>
      </c>
      <c r="G157" s="18">
        <v>1000</v>
      </c>
      <c r="H157" s="109" t="str">
        <f t="shared" ca="1" si="2"/>
        <v/>
      </c>
      <c r="I157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57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57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57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57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57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57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58" spans="2:15" x14ac:dyDescent="0.25">
      <c r="B158" s="106">
        <f>IF('Tabela de Produção'!B157="","",'Tabela de Produção'!B157)</f>
        <v>154</v>
      </c>
      <c r="C158" s="20">
        <f>IF('Tabela de Produção'!C157="","",'Tabela de Produção'!C157)</f>
        <v>62706</v>
      </c>
      <c r="D158" s="20"/>
      <c r="E158" s="113" t="str">
        <f>IF('Tabela de Produção'!E157="","",'Tabela de Produção'!E157)</f>
        <v>Impermeabilização com manta asfáltica 3mm com acabamento em filme de alumínio e reforçe de véu de poliéster</v>
      </c>
      <c r="F158" s="106" t="str">
        <f>IF('Tabela de Produção'!F157="","",'Tabela de Produção'!F157)</f>
        <v>m²</v>
      </c>
      <c r="G158" s="18">
        <v>1000</v>
      </c>
      <c r="H158" s="109" t="str">
        <f t="shared" ca="1" si="2"/>
        <v/>
      </c>
      <c r="I158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58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58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58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58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58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58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59" spans="2:15" x14ac:dyDescent="0.25">
      <c r="B159" s="106">
        <f>IF('Tabela de Produção'!B158="","",'Tabela de Produção'!B158)</f>
        <v>155</v>
      </c>
      <c r="C159" s="20">
        <f>IF('Tabela de Produção'!C158="","",'Tabela de Produção'!C158)</f>
        <v>62709</v>
      </c>
      <c r="D159" s="20"/>
      <c r="E159" s="113" t="str">
        <f>IF('Tabela de Produção'!E158="","",'Tabela de Produção'!E158)</f>
        <v>Impermeabilização com manta asfáltica 3mm com reforço de véu de poliéster</v>
      </c>
      <c r="F159" s="106" t="str">
        <f>IF('Tabela de Produção'!F158="","",'Tabela de Produção'!F158)</f>
        <v>m²</v>
      </c>
      <c r="G159" s="18">
        <v>1000</v>
      </c>
      <c r="H159" s="109" t="str">
        <f t="shared" ca="1" si="2"/>
        <v/>
      </c>
      <c r="I159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59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59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59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59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59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59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60" spans="2:15" x14ac:dyDescent="0.25">
      <c r="B160" s="106">
        <f>IF('Tabela de Produção'!B159="","",'Tabela de Produção'!B159)</f>
        <v>156</v>
      </c>
      <c r="C160" s="20">
        <f>IF('Tabela de Produção'!C159="","",'Tabela de Produção'!C159)</f>
        <v>62707</v>
      </c>
      <c r="D160" s="20"/>
      <c r="E160" s="113" t="str">
        <f>IF('Tabela de Produção'!E159="","",'Tabela de Produção'!E159)</f>
        <v>Impermeabilização com manta asfáltica 3mm com reforço de véu de polietileno</v>
      </c>
      <c r="F160" s="106" t="str">
        <f>IF('Tabela de Produção'!F159="","",'Tabela de Produção'!F159)</f>
        <v>m²</v>
      </c>
      <c r="G160" s="18">
        <v>1000</v>
      </c>
      <c r="H160" s="109" t="str">
        <f t="shared" ca="1" si="2"/>
        <v/>
      </c>
      <c r="I160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60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60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60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60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60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60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61" spans="2:15" x14ac:dyDescent="0.25">
      <c r="B161" s="106">
        <f>IF('Tabela de Produção'!B160="","",'Tabela de Produção'!B160)</f>
        <v>157</v>
      </c>
      <c r="C161" s="20">
        <f>IF('Tabela de Produção'!C160="","",'Tabela de Produção'!C160)</f>
        <v>62450</v>
      </c>
      <c r="D161" s="20"/>
      <c r="E161" s="113" t="str">
        <f>IF('Tabela de Produção'!E160="","",'Tabela de Produção'!E160)</f>
        <v>Impermeabilização com manta asfáltica 4mm - Cx d'água e barrilete</v>
      </c>
      <c r="F161" s="106" t="str">
        <f>IF('Tabela de Produção'!F160="","",'Tabela de Produção'!F160)</f>
        <v>m²</v>
      </c>
      <c r="G161" s="18">
        <v>1000</v>
      </c>
      <c r="H161" s="109" t="str">
        <f t="shared" ca="1" si="2"/>
        <v/>
      </c>
      <c r="I161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61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61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61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61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61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61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62" spans="2:15" x14ac:dyDescent="0.25">
      <c r="B162" s="106">
        <f>IF('Tabela de Produção'!B161="","",'Tabela de Produção'!B161)</f>
        <v>158</v>
      </c>
      <c r="C162" s="20">
        <f>IF('Tabela de Produção'!C161="","",'Tabela de Produção'!C161)</f>
        <v>62451</v>
      </c>
      <c r="D162" s="20"/>
      <c r="E162" s="113" t="str">
        <f>IF('Tabela de Produção'!E161="","",'Tabela de Produção'!E161)</f>
        <v>Impermeabilização com manta asfáltica 4mm - Lajes expostas</v>
      </c>
      <c r="F162" s="106" t="str">
        <f>IF('Tabela de Produção'!F161="","",'Tabela de Produção'!F161)</f>
        <v>m²</v>
      </c>
      <c r="G162" s="18">
        <v>1000</v>
      </c>
      <c r="H162" s="109" t="str">
        <f t="shared" ca="1" si="2"/>
        <v/>
      </c>
      <c r="I162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62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62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62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62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62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62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63" spans="2:15" x14ac:dyDescent="0.25">
      <c r="B163" s="106">
        <f>IF('Tabela de Produção'!B162="","",'Tabela de Produção'!B162)</f>
        <v>159</v>
      </c>
      <c r="C163" s="20">
        <f>IF('Tabela de Produção'!C162="","",'Tabela de Produção'!C162)</f>
        <v>62934</v>
      </c>
      <c r="D163" s="20"/>
      <c r="E163" s="113" t="str">
        <f>IF('Tabela de Produção'!E162="","",'Tabela de Produção'!E162)</f>
        <v>Impermeabilização com manta asfáltica 4mm 4PP - TIPO III</v>
      </c>
      <c r="F163" s="106" t="str">
        <f>IF('Tabela de Produção'!F162="","",'Tabela de Produção'!F162)</f>
        <v>m²</v>
      </c>
      <c r="G163" s="18">
        <v>1000</v>
      </c>
      <c r="H163" s="109" t="str">
        <f t="shared" ca="1" si="2"/>
        <v/>
      </c>
      <c r="I163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63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63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63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63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63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63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64" spans="2:15" x14ac:dyDescent="0.25">
      <c r="B164" s="106">
        <f>IF('Tabela de Produção'!B163="","",'Tabela de Produção'!B163)</f>
        <v>160</v>
      </c>
      <c r="C164" s="20">
        <f>IF('Tabela de Produção'!C163="","",'Tabela de Produção'!C163)</f>
        <v>62708</v>
      </c>
      <c r="D164" s="20"/>
      <c r="E164" s="113" t="str">
        <f>IF('Tabela de Produção'!E163="","",'Tabela de Produção'!E163)</f>
        <v>Impermeabilização com manta asfáltica 4mm com reforço de véu de poliéster auto-protegida com grãos de ardósia</v>
      </c>
      <c r="F164" s="106" t="str">
        <f>IF('Tabela de Produção'!F163="","",'Tabela de Produção'!F163)</f>
        <v>m²</v>
      </c>
      <c r="G164" s="18">
        <v>1000</v>
      </c>
      <c r="H164" s="109" t="str">
        <f t="shared" ca="1" si="2"/>
        <v/>
      </c>
      <c r="I164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64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64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64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64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64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64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65" spans="2:15" x14ac:dyDescent="0.25">
      <c r="B165" s="106">
        <f>IF('Tabela de Produção'!B164="","",'Tabela de Produção'!B164)</f>
        <v>161</v>
      </c>
      <c r="C165" s="20">
        <f>IF('Tabela de Produção'!C164="","",'Tabela de Produção'!C164)</f>
        <v>62711</v>
      </c>
      <c r="D165" s="20"/>
      <c r="E165" s="113" t="str">
        <f>IF('Tabela de Produção'!E164="","",'Tabela de Produção'!E164)</f>
        <v>Impermeabilização com manta asfáltica cristalina</v>
      </c>
      <c r="F165" s="106" t="str">
        <f>IF('Tabela de Produção'!F164="","",'Tabela de Produção'!F164)</f>
        <v>m²</v>
      </c>
      <c r="G165" s="18">
        <v>1000</v>
      </c>
      <c r="H165" s="109" t="str">
        <f t="shared" ca="1" si="2"/>
        <v/>
      </c>
      <c r="I165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65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65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65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65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65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65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66" spans="2:15" x14ac:dyDescent="0.25">
      <c r="B166" s="106">
        <f>IF('Tabela de Produção'!B165="","",'Tabela de Produção'!B165)</f>
        <v>162</v>
      </c>
      <c r="C166" s="20">
        <f>IF('Tabela de Produção'!C165="","",'Tabela de Produção'!C165)</f>
        <v>423</v>
      </c>
      <c r="D166" s="20"/>
      <c r="E166" s="113" t="str">
        <f>IF('Tabela de Produção'!E165="","",'Tabela de Produção'!E165)</f>
        <v>Impermeabilização de cinta</v>
      </c>
      <c r="F166" s="106" t="str">
        <f>IF('Tabela de Produção'!F165="","",'Tabela de Produção'!F165)</f>
        <v>m²</v>
      </c>
      <c r="G166" s="18">
        <v>1000</v>
      </c>
      <c r="H166" s="109" t="str">
        <f t="shared" ca="1" si="2"/>
        <v/>
      </c>
      <c r="I166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66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66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66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66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66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66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67" spans="2:15" x14ac:dyDescent="0.25">
      <c r="B167" s="106">
        <f>IF('Tabela de Produção'!B166="","",'Tabela de Produção'!B166)</f>
        <v>163</v>
      </c>
      <c r="C167" s="20">
        <f>IF('Tabela de Produção'!C166="","",'Tabela de Produção'!C166)</f>
        <v>62665</v>
      </c>
      <c r="D167" s="20"/>
      <c r="E167" s="113" t="str">
        <f>IF('Tabela de Produção'!E166="","",'Tabela de Produção'!E166)</f>
        <v>Junta de construção</v>
      </c>
      <c r="F167" s="106" t="str">
        <f>IF('Tabela de Produção'!F166="","",'Tabela de Produção'!F166)</f>
        <v>m</v>
      </c>
      <c r="G167" s="18">
        <v>1000</v>
      </c>
      <c r="H167" s="109" t="str">
        <f t="shared" ca="1" si="2"/>
        <v/>
      </c>
      <c r="I167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67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67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67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67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67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67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68" spans="2:15" x14ac:dyDescent="0.25">
      <c r="B168" s="106">
        <f>IF('Tabela de Produção'!B167="","",'Tabela de Produção'!B167)</f>
        <v>164</v>
      </c>
      <c r="C168" s="20">
        <f>IF('Tabela de Produção'!C167="","",'Tabela de Produção'!C167)</f>
        <v>930</v>
      </c>
      <c r="D168" s="20"/>
      <c r="E168" s="113" t="str">
        <f>IF('Tabela de Produção'!E167="","",'Tabela de Produção'!E167)</f>
        <v>Junta de Dilatação para cimentado de regularização</v>
      </c>
      <c r="F168" s="106" t="str">
        <f>IF('Tabela de Produção'!F167="","",'Tabela de Produção'!F167)</f>
        <v>m</v>
      </c>
      <c r="G168" s="18">
        <v>1000</v>
      </c>
      <c r="H168" s="109" t="str">
        <f t="shared" ca="1" si="2"/>
        <v/>
      </c>
      <c r="I168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68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68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68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68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68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68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69" spans="2:15" x14ac:dyDescent="0.25">
      <c r="B169" s="106">
        <f>IF('Tabela de Produção'!B168="","",'Tabela de Produção'!B168)</f>
        <v>165</v>
      </c>
      <c r="C169" s="20">
        <f>IF('Tabela de Produção'!C168="","",'Tabela de Produção'!C168)</f>
        <v>62664</v>
      </c>
      <c r="D169" s="20"/>
      <c r="E169" s="113" t="str">
        <f>IF('Tabela de Produção'!E168="","",'Tabela de Produção'!E168)</f>
        <v>Junta de encontro</v>
      </c>
      <c r="F169" s="106" t="str">
        <f>IF('Tabela de Produção'!F168="","",'Tabela de Produção'!F168)</f>
        <v>m</v>
      </c>
      <c r="G169" s="18">
        <v>1000</v>
      </c>
      <c r="H169" s="109" t="str">
        <f t="shared" ca="1" si="2"/>
        <v/>
      </c>
      <c r="I169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69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69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69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69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69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69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70" spans="2:15" x14ac:dyDescent="0.25">
      <c r="B170" s="106">
        <f>IF('Tabela de Produção'!B169="","",'Tabela de Produção'!B169)</f>
        <v>166</v>
      </c>
      <c r="C170" s="20">
        <f>IF('Tabela de Produção'!C169="","",'Tabela de Produção'!C169)</f>
        <v>62666</v>
      </c>
      <c r="D170" s="20"/>
      <c r="E170" s="113" t="str">
        <f>IF('Tabela de Produção'!E169="","",'Tabela de Produção'!E169)</f>
        <v>Junta serrada</v>
      </c>
      <c r="F170" s="106" t="str">
        <f>IF('Tabela de Produção'!F169="","",'Tabela de Produção'!F169)</f>
        <v>m</v>
      </c>
      <c r="G170" s="18">
        <v>1000</v>
      </c>
      <c r="H170" s="109" t="str">
        <f t="shared" ca="1" si="2"/>
        <v/>
      </c>
      <c r="I170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70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70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70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70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70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70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71" spans="2:15" x14ac:dyDescent="0.25">
      <c r="B171" s="106">
        <f>IF('Tabela de Produção'!B170="","",'Tabela de Produção'!B170)</f>
        <v>167</v>
      </c>
      <c r="C171" s="20">
        <f>IF('Tabela de Produção'!C170="","",'Tabela de Produção'!C170)</f>
        <v>63080</v>
      </c>
      <c r="D171" s="20"/>
      <c r="E171" s="113" t="str">
        <f>IF('Tabela de Produção'!E170="","",'Tabela de Produção'!E170)</f>
        <v>Junta sistema lábio polimérico</v>
      </c>
      <c r="F171" s="106" t="str">
        <f>IF('Tabela de Produção'!F170="","",'Tabela de Produção'!F170)</f>
        <v>m</v>
      </c>
      <c r="G171" s="18">
        <v>1000</v>
      </c>
      <c r="H171" s="109" t="str">
        <f t="shared" ca="1" si="2"/>
        <v/>
      </c>
      <c r="I171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71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71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71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71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71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71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72" spans="2:15" x14ac:dyDescent="0.25">
      <c r="B172" s="106">
        <f>IF('Tabela de Produção'!B171="","",'Tabela de Produção'!B171)</f>
        <v>168</v>
      </c>
      <c r="C172" s="20">
        <f>IF('Tabela de Produção'!C171="","",'Tabela de Produção'!C171)</f>
        <v>931</v>
      </c>
      <c r="D172" s="20"/>
      <c r="E172" s="113" t="str">
        <f>IF('Tabela de Produção'!E171="","",'Tabela de Produção'!E171)</f>
        <v>Lançamento de concreto bombeado</v>
      </c>
      <c r="F172" s="106" t="str">
        <f>IF('Tabela de Produção'!F171="","",'Tabela de Produção'!F171)</f>
        <v>m³</v>
      </c>
      <c r="G172" s="18">
        <v>1000</v>
      </c>
      <c r="H172" s="109" t="str">
        <f t="shared" ca="1" si="2"/>
        <v/>
      </c>
      <c r="I172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72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72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72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72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72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72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73" spans="2:15" x14ac:dyDescent="0.25">
      <c r="B173" s="106">
        <f>IF('Tabela de Produção'!B172="","",'Tabela de Produção'!B172)</f>
        <v>169</v>
      </c>
      <c r="C173" s="20">
        <f>IF('Tabela de Produção'!C172="","",'Tabela de Produção'!C172)</f>
        <v>932</v>
      </c>
      <c r="D173" s="20"/>
      <c r="E173" s="113" t="str">
        <f>IF('Tabela de Produção'!E172="","",'Tabela de Produção'!E172)</f>
        <v>Lançamento de concreto não bombeado</v>
      </c>
      <c r="F173" s="106" t="str">
        <f>IF('Tabela de Produção'!F172="","",'Tabela de Produção'!F172)</f>
        <v>m³</v>
      </c>
      <c r="G173" s="18">
        <v>1000</v>
      </c>
      <c r="H173" s="109" t="str">
        <f t="shared" ca="1" si="2"/>
        <v/>
      </c>
      <c r="I173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73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73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73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73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73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73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74" spans="2:15" x14ac:dyDescent="0.25">
      <c r="B174" s="106">
        <f>IF('Tabela de Produção'!B173="","",'Tabela de Produção'!B173)</f>
        <v>170</v>
      </c>
      <c r="C174" s="20">
        <f>IF('Tabela de Produção'!C173="","",'Tabela de Produção'!C173)</f>
        <v>933</v>
      </c>
      <c r="D174" s="20"/>
      <c r="E174" s="113" t="str">
        <f>IF('Tabela de Produção'!E173="","",'Tabela de Produção'!E173)</f>
        <v>Limpeza de obra bruta</v>
      </c>
      <c r="F174" s="106" t="str">
        <f>IF('Tabela de Produção'!F173="","",'Tabela de Produção'!F173)</f>
        <v>m²</v>
      </c>
      <c r="G174" s="18">
        <v>1000</v>
      </c>
      <c r="H174" s="109" t="str">
        <f t="shared" ca="1" si="2"/>
        <v/>
      </c>
      <c r="I174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74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74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74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74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74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74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75" spans="2:15" x14ac:dyDescent="0.25">
      <c r="B175" s="106">
        <f>IF('Tabela de Produção'!B174="","",'Tabela de Produção'!B174)</f>
        <v>171</v>
      </c>
      <c r="C175" s="20">
        <f>IF('Tabela de Produção'!C174="","",'Tabela de Produção'!C174)</f>
        <v>62585</v>
      </c>
      <c r="D175" s="20"/>
      <c r="E175" s="113" t="str">
        <f>IF('Tabela de Produção'!E174="","",'Tabela de Produção'!E174)</f>
        <v>Limpeza de revestimentos</v>
      </c>
      <c r="F175" s="106" t="str">
        <f>IF('Tabela de Produção'!F174="","",'Tabela de Produção'!F174)</f>
        <v>m²</v>
      </c>
      <c r="G175" s="18">
        <v>1000</v>
      </c>
      <c r="H175" s="109" t="str">
        <f t="shared" ca="1" si="2"/>
        <v/>
      </c>
      <c r="I175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75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75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75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75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75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75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76" spans="2:15" x14ac:dyDescent="0.25">
      <c r="B176" s="106">
        <f>IF('Tabela de Produção'!B175="","",'Tabela de Produção'!B175)</f>
        <v>172</v>
      </c>
      <c r="C176" s="20">
        <f>IF('Tabela de Produção'!C175="","",'Tabela de Produção'!C175)</f>
        <v>62540</v>
      </c>
      <c r="D176" s="20"/>
      <c r="E176" s="113" t="str">
        <f>IF('Tabela de Produção'!E175="","",'Tabela de Produção'!E175)</f>
        <v>Limpeza do terreno mecanizada - INDUSTRIAL</v>
      </c>
      <c r="F176" s="106" t="str">
        <f>IF('Tabela de Produção'!F175="","",'Tabela de Produção'!F175)</f>
        <v>m²</v>
      </c>
      <c r="G176" s="18">
        <v>1000</v>
      </c>
      <c r="H176" s="109" t="str">
        <f t="shared" ca="1" si="2"/>
        <v/>
      </c>
      <c r="I176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76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76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76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76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76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76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77" spans="2:15" x14ac:dyDescent="0.25">
      <c r="B177" s="106">
        <f>IF('Tabela de Produção'!B176="","",'Tabela de Produção'!B176)</f>
        <v>173</v>
      </c>
      <c r="C177" s="20">
        <f>IF('Tabela de Produção'!C176="","",'Tabela de Produção'!C176)</f>
        <v>62507</v>
      </c>
      <c r="D177" s="20"/>
      <c r="E177" s="113" t="str">
        <f>IF('Tabela de Produção'!E176="","",'Tabela de Produção'!E176)</f>
        <v>Limpeza e desmobilização</v>
      </c>
      <c r="F177" s="106" t="str">
        <f>IF('Tabela de Produção'!F176="","",'Tabela de Produção'!F176)</f>
        <v>m²</v>
      </c>
      <c r="G177" s="18">
        <v>1000</v>
      </c>
      <c r="H177" s="109" t="str">
        <f t="shared" ca="1" si="2"/>
        <v/>
      </c>
      <c r="I177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77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77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77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77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77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77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78" spans="2:15" x14ac:dyDescent="0.25">
      <c r="B178" s="106">
        <f>IF('Tabela de Produção'!B177="","",'Tabela de Produção'!B177)</f>
        <v>174</v>
      </c>
      <c r="C178" s="20">
        <f>IF('Tabela de Produção'!C177="","",'Tabela de Produção'!C177)</f>
        <v>62658</v>
      </c>
      <c r="D178" s="20"/>
      <c r="E178" s="113" t="str">
        <f>IF('Tabela de Produção'!E177="","",'Tabela de Produção'!E177)</f>
        <v>Limpeza geral</v>
      </c>
      <c r="F178" s="106" t="str">
        <f>IF('Tabela de Produção'!F177="","",'Tabela de Produção'!F177)</f>
        <v>m²</v>
      </c>
      <c r="G178" s="18">
        <v>1000</v>
      </c>
      <c r="H178" s="109" t="str">
        <f t="shared" ca="1" si="2"/>
        <v/>
      </c>
      <c r="I178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78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78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78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78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78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78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79" spans="2:15" x14ac:dyDescent="0.25">
      <c r="B179" s="106">
        <f>IF('Tabela de Produção'!B178="","",'Tabela de Produção'!B178)</f>
        <v>175</v>
      </c>
      <c r="C179" s="20">
        <f>IF('Tabela de Produção'!C178="","",'Tabela de Produção'!C178)</f>
        <v>62379</v>
      </c>
      <c r="D179" s="20"/>
      <c r="E179" s="113" t="str">
        <f>IF('Tabela de Produção'!E178="","",'Tabela de Produção'!E178)</f>
        <v>Locação da obra - gabarito</v>
      </c>
      <c r="F179" s="106" t="str">
        <f>IF('Tabela de Produção'!F178="","",'Tabela de Produção'!F178)</f>
        <v>m²</v>
      </c>
      <c r="G179" s="18">
        <v>1000</v>
      </c>
      <c r="H179" s="109" t="str">
        <f t="shared" ca="1" si="2"/>
        <v/>
      </c>
      <c r="I179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79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79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79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79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79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79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80" spans="2:15" x14ac:dyDescent="0.25">
      <c r="B180" s="106">
        <f>IF('Tabela de Produção'!B179="","",'Tabela de Produção'!B179)</f>
        <v>176</v>
      </c>
      <c r="C180" s="20">
        <f>IF('Tabela de Produção'!C179="","",'Tabela de Produção'!C179)</f>
        <v>934</v>
      </c>
      <c r="D180" s="20"/>
      <c r="E180" s="113" t="str">
        <f>IF('Tabela de Produção'!E179="","",'Tabela de Produção'!E179)</f>
        <v>Locação e marcação de estacas p/ fundação</v>
      </c>
      <c r="F180" s="106" t="str">
        <f>IF('Tabela de Produção'!F179="","",'Tabela de Produção'!F179)</f>
        <v>und</v>
      </c>
      <c r="G180" s="18">
        <v>1000</v>
      </c>
      <c r="H180" s="109" t="str">
        <f t="shared" ca="1" si="2"/>
        <v/>
      </c>
      <c r="I180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80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80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80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80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80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80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81" spans="2:15" x14ac:dyDescent="0.25">
      <c r="B181" s="106">
        <f>IF('Tabela de Produção'!B180="","",'Tabela de Produção'!B180)</f>
        <v>177</v>
      </c>
      <c r="C181" s="20">
        <f>IF('Tabela de Produção'!C180="","",'Tabela de Produção'!C180)</f>
        <v>935</v>
      </c>
      <c r="D181" s="20"/>
      <c r="E181" s="113" t="str">
        <f>IF('Tabela de Produção'!E180="","",'Tabela de Produção'!E180)</f>
        <v>Locação e marcação de sapatas e blocos de p/ fundação</v>
      </c>
      <c r="F181" s="106" t="str">
        <f>IF('Tabela de Produção'!F180="","",'Tabela de Produção'!F180)</f>
        <v>und</v>
      </c>
      <c r="G181" s="18">
        <v>1000</v>
      </c>
      <c r="H181" s="109" t="str">
        <f t="shared" ca="1" si="2"/>
        <v/>
      </c>
      <c r="I181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81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81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81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81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81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81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82" spans="2:15" x14ac:dyDescent="0.25">
      <c r="B182" s="106">
        <f>IF('Tabela de Produção'!B181="","",'Tabela de Produção'!B181)</f>
        <v>178</v>
      </c>
      <c r="C182" s="20">
        <f>IF('Tabela de Produção'!C181="","",'Tabela de Produção'!C181)</f>
        <v>936</v>
      </c>
      <c r="D182" s="20"/>
      <c r="E182" s="113" t="str">
        <f>IF('Tabela de Produção'!E181="","",'Tabela de Produção'!E181)</f>
        <v>Marcação de alvenaria</v>
      </c>
      <c r="F182" s="106" t="str">
        <f>IF('Tabela de Produção'!F181="","",'Tabela de Produção'!F181)</f>
        <v>m</v>
      </c>
      <c r="G182" s="18">
        <v>1000</v>
      </c>
      <c r="H182" s="109" t="str">
        <f t="shared" ca="1" si="2"/>
        <v/>
      </c>
      <c r="I182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82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82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82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82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82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82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83" spans="2:15" x14ac:dyDescent="0.25">
      <c r="B183" s="106">
        <f>IF('Tabela de Produção'!B182="","",'Tabela de Produção'!B182)</f>
        <v>179</v>
      </c>
      <c r="C183" s="20">
        <f>IF('Tabela de Produção'!C182="","",'Tabela de Produção'!C182)</f>
        <v>62741</v>
      </c>
      <c r="D183" s="20"/>
      <c r="E183" s="113" t="str">
        <f>IF('Tabela de Produção'!E182="","",'Tabela de Produção'!E182)</f>
        <v>Meio fio pré-moldado de concreto 100 x 25 x 10/12cm</v>
      </c>
      <c r="F183" s="106" t="str">
        <f>IF('Tabela de Produção'!F182="","",'Tabela de Produção'!F182)</f>
        <v>m</v>
      </c>
      <c r="G183" s="18">
        <v>1000</v>
      </c>
      <c r="H183" s="109" t="str">
        <f t="shared" ca="1" si="2"/>
        <v/>
      </c>
      <c r="I183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83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83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83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83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83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83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84" spans="2:15" x14ac:dyDescent="0.25">
      <c r="B184" s="106">
        <f>IF('Tabela de Produção'!B183="","",'Tabela de Produção'!B183)</f>
        <v>180</v>
      </c>
      <c r="C184" s="20">
        <f>IF('Tabela de Produção'!C183="","",'Tabela de Produção'!C183)</f>
        <v>62928</v>
      </c>
      <c r="D184" s="20"/>
      <c r="E184" s="113" t="str">
        <f>IF('Tabela de Produção'!E183="","",'Tabela de Produção'!E183)</f>
        <v>Meio fio pré-moldado de concreto 100 x 30 x 10/12cm</v>
      </c>
      <c r="F184" s="106" t="str">
        <f>IF('Tabela de Produção'!F183="","",'Tabela de Produção'!F183)</f>
        <v>m</v>
      </c>
      <c r="G184" s="18">
        <v>1000</v>
      </c>
      <c r="H184" s="109" t="str">
        <f t="shared" ca="1" si="2"/>
        <v/>
      </c>
      <c r="I184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84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84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84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84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84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84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85" spans="2:15" x14ac:dyDescent="0.25">
      <c r="B185" s="106">
        <f>IF('Tabela de Produção'!B184="","",'Tabela de Produção'!B184)</f>
        <v>181</v>
      </c>
      <c r="C185" s="20">
        <f>IF('Tabela de Produção'!C184="","",'Tabela de Produção'!C184)</f>
        <v>62642</v>
      </c>
      <c r="D185" s="20"/>
      <c r="E185" s="113" t="str">
        <f>IF('Tabela de Produção'!E184="","",'Tabela de Produção'!E184)</f>
        <v>Meio fio pré-moldado de concreto 100 x 35 x 10/12cm</v>
      </c>
      <c r="F185" s="106" t="str">
        <f>IF('Tabela de Produção'!F184="","",'Tabela de Produção'!F184)</f>
        <v>m</v>
      </c>
      <c r="G185" s="18">
        <v>1000</v>
      </c>
      <c r="H185" s="109" t="str">
        <f t="shared" ca="1" si="2"/>
        <v/>
      </c>
      <c r="I185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85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85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85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85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85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85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86" spans="2:15" x14ac:dyDescent="0.25">
      <c r="B186" s="106">
        <f>IF('Tabela de Produção'!B185="","",'Tabela de Produção'!B185)</f>
        <v>182</v>
      </c>
      <c r="C186" s="20">
        <f>IF('Tabela de Produção'!C185="","",'Tabela de Produção'!C185)</f>
        <v>62927</v>
      </c>
      <c r="D186" s="20"/>
      <c r="E186" s="113" t="str">
        <f>IF('Tabela de Produção'!E185="","",'Tabela de Produção'!E185)</f>
        <v>Meio fio pré-moldado de concreto 100 x 35 x 12/15cm</v>
      </c>
      <c r="F186" s="106" t="str">
        <f>IF('Tabela de Produção'!F185="","",'Tabela de Produção'!F185)</f>
        <v>m</v>
      </c>
      <c r="G186" s="18">
        <v>1000</v>
      </c>
      <c r="H186" s="109" t="str">
        <f t="shared" ca="1" si="2"/>
        <v/>
      </c>
      <c r="I186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86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86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86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86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86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86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87" spans="2:15" x14ac:dyDescent="0.25">
      <c r="B187" s="106">
        <f>IF('Tabela de Produção'!B186="","",'Tabela de Produção'!B186)</f>
        <v>183</v>
      </c>
      <c r="C187" s="20">
        <f>IF('Tabela de Produção'!C186="","",'Tabela de Produção'!C186)</f>
        <v>938</v>
      </c>
      <c r="D187" s="20"/>
      <c r="E187" s="113" t="str">
        <f>IF('Tabela de Produção'!E186="","",'Tabela de Produção'!E186)</f>
        <v>Montagem de aço para concreto armado</v>
      </c>
      <c r="F187" s="106" t="str">
        <f>IF('Tabela de Produção'!F186="","",'Tabela de Produção'!F186)</f>
        <v>kg</v>
      </c>
      <c r="G187" s="18">
        <v>1000</v>
      </c>
      <c r="H187" s="109" t="str">
        <f t="shared" ca="1" si="2"/>
        <v/>
      </c>
      <c r="I187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87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87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87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87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87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87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88" spans="2:15" x14ac:dyDescent="0.25">
      <c r="B188" s="106">
        <f>IF('Tabela de Produção'!B187="","",'Tabela de Produção'!B187)</f>
        <v>184</v>
      </c>
      <c r="C188" s="20">
        <f>IF('Tabela de Produção'!C187="","",'Tabela de Produção'!C187)</f>
        <v>939</v>
      </c>
      <c r="D188" s="20"/>
      <c r="E188" s="113" t="str">
        <f>IF('Tabela de Produção'!E187="","",'Tabela de Produção'!E187)</f>
        <v>Montagem de condoalhas para concreto protendido</v>
      </c>
      <c r="F188" s="106" t="str">
        <f>IF('Tabela de Produção'!F187="","",'Tabela de Produção'!F187)</f>
        <v>kg</v>
      </c>
      <c r="G188" s="18">
        <v>1000</v>
      </c>
      <c r="H188" s="109" t="str">
        <f t="shared" ca="1" si="2"/>
        <v/>
      </c>
      <c r="I188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88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88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88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88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88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88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89" spans="2:15" x14ac:dyDescent="0.25">
      <c r="B189" s="106">
        <f>IF('Tabela de Produção'!B188="","",'Tabela de Produção'!B188)</f>
        <v>185</v>
      </c>
      <c r="C189" s="20">
        <f>IF('Tabela de Produção'!C188="","",'Tabela de Produção'!C188)</f>
        <v>940</v>
      </c>
      <c r="D189" s="20"/>
      <c r="E189" s="113" t="str">
        <f>IF('Tabela de Produção'!E188="","",'Tabela de Produção'!E188)</f>
        <v>Montagem e desmonte de Andame</v>
      </c>
      <c r="F189" s="106" t="str">
        <f>IF('Tabela de Produção'!F188="","",'Tabela de Produção'!F188)</f>
        <v>m²</v>
      </c>
      <c r="G189" s="18">
        <v>1000</v>
      </c>
      <c r="H189" s="109" t="str">
        <f t="shared" ca="1" si="2"/>
        <v/>
      </c>
      <c r="I189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89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89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89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89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89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89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90" spans="2:15" x14ac:dyDescent="0.25">
      <c r="B190" s="106">
        <f>IF('Tabela de Produção'!B189="","",'Tabela de Produção'!B189)</f>
        <v>186</v>
      </c>
      <c r="C190" s="20">
        <f>IF('Tabela de Produção'!C189="","",'Tabela de Produção'!C189)</f>
        <v>62623</v>
      </c>
      <c r="D190" s="20"/>
      <c r="E190" s="113" t="str">
        <f>IF('Tabela de Produção'!E189="","",'Tabela de Produção'!E189)</f>
        <v>Pedra tosca</v>
      </c>
      <c r="F190" s="106" t="str">
        <f>IF('Tabela de Produção'!F189="","",'Tabela de Produção'!F189)</f>
        <v>m²</v>
      </c>
      <c r="G190" s="18">
        <v>1000</v>
      </c>
      <c r="H190" s="109" t="str">
        <f t="shared" ca="1" si="2"/>
        <v/>
      </c>
      <c r="I190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90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90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90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90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90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90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91" spans="2:15" x14ac:dyDescent="0.25">
      <c r="B191" s="106">
        <f>IF('Tabela de Produção'!B190="","",'Tabela de Produção'!B190)</f>
        <v>187</v>
      </c>
      <c r="C191" s="20">
        <f>IF('Tabela de Produção'!C190="","",'Tabela de Produção'!C190)</f>
        <v>62936</v>
      </c>
      <c r="D191" s="20"/>
      <c r="E191" s="113" t="str">
        <f>IF('Tabela de Produção'!E190="","",'Tabela de Produção'!E190)</f>
        <v>Perfil metálico para fixação de manta (material e mão de obra)</v>
      </c>
      <c r="F191" s="106" t="str">
        <f>IF('Tabela de Produção'!F190="","",'Tabela de Produção'!F190)</f>
        <v>m</v>
      </c>
      <c r="G191" s="18">
        <v>1000</v>
      </c>
      <c r="H191" s="109" t="str">
        <f t="shared" ca="1" si="2"/>
        <v/>
      </c>
      <c r="I191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91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91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91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91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91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91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92" spans="2:15" x14ac:dyDescent="0.25">
      <c r="B192" s="106">
        <f>IF('Tabela de Produção'!B191="","",'Tabela de Produção'!B191)</f>
        <v>188</v>
      </c>
      <c r="C192" s="20">
        <f>IF('Tabela de Produção'!C191="","",'Tabela de Produção'!C191)</f>
        <v>941</v>
      </c>
      <c r="D192" s="20"/>
      <c r="E192" s="113" t="str">
        <f>IF('Tabela de Produção'!E191="","",'Tabela de Produção'!E191)</f>
        <v>Pilaretes em concreto 10x10cm (Dentro de bloco)</v>
      </c>
      <c r="F192" s="106" t="str">
        <f>IF('Tabela de Produção'!F191="","",'Tabela de Produção'!F191)</f>
        <v>m</v>
      </c>
      <c r="G192" s="18">
        <v>1000</v>
      </c>
      <c r="H192" s="109" t="str">
        <f t="shared" ca="1" si="2"/>
        <v/>
      </c>
      <c r="I192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92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92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92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92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92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92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93" spans="2:15" x14ac:dyDescent="0.25">
      <c r="B193" s="106">
        <f>IF('Tabela de Produção'!B192="","",'Tabela de Produção'!B192)</f>
        <v>189</v>
      </c>
      <c r="C193" s="20">
        <f>IF('Tabela de Produção'!C192="","",'Tabela de Produção'!C192)</f>
        <v>942</v>
      </c>
      <c r="D193" s="20"/>
      <c r="E193" s="113" t="str">
        <f>IF('Tabela de Produção'!E192="","",'Tabela de Produção'!E192)</f>
        <v xml:space="preserve">Pilaretes em concreto 15x15cm </v>
      </c>
      <c r="F193" s="106" t="str">
        <f>IF('Tabela de Produção'!F192="","",'Tabela de Produção'!F192)</f>
        <v>m</v>
      </c>
      <c r="G193" s="18">
        <v>1000</v>
      </c>
      <c r="H193" s="109" t="str">
        <f t="shared" ca="1" si="2"/>
        <v/>
      </c>
      <c r="I193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93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93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93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93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93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93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94" spans="2:15" x14ac:dyDescent="0.25">
      <c r="B194" s="106">
        <f>IF('Tabela de Produção'!B193="","",'Tabela de Produção'!B193)</f>
        <v>190</v>
      </c>
      <c r="C194" s="20">
        <f>IF('Tabela de Produção'!C193="","",'Tabela de Produção'!C193)</f>
        <v>943</v>
      </c>
      <c r="D194" s="20"/>
      <c r="E194" s="113" t="str">
        <f>IF('Tabela de Produção'!E193="","",'Tabela de Produção'!E193)</f>
        <v>Pilaretes em concreto 20x20cm (forma e concreto)</v>
      </c>
      <c r="F194" s="106" t="str">
        <f>IF('Tabela de Produção'!F193="","",'Tabela de Produção'!F193)</f>
        <v>m</v>
      </c>
      <c r="G194" s="18">
        <v>1000</v>
      </c>
      <c r="H194" s="109" t="str">
        <f t="shared" ca="1" si="2"/>
        <v/>
      </c>
      <c r="I194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94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94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94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94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94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94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95" spans="2:15" x14ac:dyDescent="0.25">
      <c r="B195" s="106">
        <f>IF('Tabela de Produção'!B194="","",'Tabela de Produção'!B194)</f>
        <v>191</v>
      </c>
      <c r="C195" s="20">
        <f>IF('Tabela de Produção'!C194="","",'Tabela de Produção'!C194)</f>
        <v>62680</v>
      </c>
      <c r="D195" s="20"/>
      <c r="E195" s="113" t="str">
        <f>IF('Tabela de Produção'!E194="","",'Tabela de Produção'!E194)</f>
        <v>Pilaretes em concreto armado</v>
      </c>
      <c r="F195" s="106" t="str">
        <f>IF('Tabela de Produção'!F194="","",'Tabela de Produção'!F194)</f>
        <v>m³</v>
      </c>
      <c r="G195" s="18">
        <v>1000</v>
      </c>
      <c r="H195" s="109" t="str">
        <f t="shared" ca="1" si="2"/>
        <v/>
      </c>
      <c r="I195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95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95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95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95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95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95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96" spans="2:15" x14ac:dyDescent="0.25">
      <c r="B196" s="106">
        <f>IF('Tabela de Produção'!B195="","",'Tabela de Produção'!B195)</f>
        <v>192</v>
      </c>
      <c r="C196" s="20">
        <f>IF('Tabela de Produção'!C195="","",'Tabela de Produção'!C195)</f>
        <v>600</v>
      </c>
      <c r="D196" s="20"/>
      <c r="E196" s="113" t="str">
        <f>IF('Tabela de Produção'!E195="","",'Tabela de Produção'!E195)</f>
        <v>Pintura acrilica (forro e gesso)</v>
      </c>
      <c r="F196" s="106" t="str">
        <f>IF('Tabela de Produção'!F195="","",'Tabela de Produção'!F195)</f>
        <v>m²</v>
      </c>
      <c r="G196" s="18">
        <v>1000</v>
      </c>
      <c r="H196" s="109" t="str">
        <f t="shared" ca="1" si="2"/>
        <v/>
      </c>
      <c r="I196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96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96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96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96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96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96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97" spans="2:15" x14ac:dyDescent="0.25">
      <c r="B197" s="106">
        <f>IF('Tabela de Produção'!B196="","",'Tabela de Produção'!B196)</f>
        <v>193</v>
      </c>
      <c r="C197" s="20">
        <f>IF('Tabela de Produção'!C196="","",'Tabela de Produção'!C196)</f>
        <v>601</v>
      </c>
      <c r="D197" s="20"/>
      <c r="E197" s="113" t="str">
        <f>IF('Tabela de Produção'!E196="","",'Tabela de Produção'!E196)</f>
        <v>Pintura acrilica (Lage nervurada)</v>
      </c>
      <c r="F197" s="106" t="str">
        <f>IF('Tabela de Produção'!F196="","",'Tabela de Produção'!F196)</f>
        <v>m²</v>
      </c>
      <c r="G197" s="18">
        <v>1000</v>
      </c>
      <c r="H197" s="109" t="str">
        <f t="shared" ref="H197:H260" ca="1" si="3">IF(SUM(J197:O197)=0,"",SUM(J197:O197))</f>
        <v/>
      </c>
      <c r="I197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97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97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97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97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97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97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98" spans="2:15" x14ac:dyDescent="0.25">
      <c r="B198" s="106">
        <f>IF('Tabela de Produção'!B197="","",'Tabela de Produção'!B197)</f>
        <v>194</v>
      </c>
      <c r="C198" s="20">
        <f>IF('Tabela de Produção'!C197="","",'Tabela de Produção'!C197)</f>
        <v>602</v>
      </c>
      <c r="D198" s="20"/>
      <c r="E198" s="113" t="str">
        <f>IF('Tabela de Produção'!E197="","",'Tabela de Produção'!E197)</f>
        <v>Pintura acrilica (Paredes externas)</v>
      </c>
      <c r="F198" s="106" t="str">
        <f>IF('Tabela de Produção'!F197="","",'Tabela de Produção'!F197)</f>
        <v>m²</v>
      </c>
      <c r="G198" s="18">
        <v>1000</v>
      </c>
      <c r="H198" s="109" t="str">
        <f t="shared" ca="1" si="3"/>
        <v/>
      </c>
      <c r="I198" s="109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98" s="114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98" s="114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98" s="114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98" s="114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98" s="114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98" s="114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199" spans="2:15" x14ac:dyDescent="0.25">
      <c r="B199" s="119">
        <f>IF('Tabela de Produção'!B198="","",'Tabela de Produção'!B198)</f>
        <v>195</v>
      </c>
      <c r="C199" s="119">
        <f>IF('Tabela de Produção'!C198="","",'Tabela de Produção'!C198)</f>
        <v>603</v>
      </c>
      <c r="D199" s="144"/>
      <c r="E199" s="145" t="str">
        <f>IF('Tabela de Produção'!E198="","",'Tabela de Produção'!E198)</f>
        <v>Pintura acrilica (Paredes internas)</v>
      </c>
      <c r="F199" s="119" t="str">
        <f>IF('Tabela de Produção'!F198="","",'Tabela de Produção'!F198)</f>
        <v>m²</v>
      </c>
      <c r="G199" s="18">
        <v>1000</v>
      </c>
      <c r="H199" s="122" t="str">
        <f t="shared" ca="1" si="3"/>
        <v/>
      </c>
      <c r="I19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19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19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19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19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19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19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00" spans="2:15" x14ac:dyDescent="0.25">
      <c r="B200" s="119">
        <f>IF('Tabela de Produção'!B199="","",'Tabela de Produção'!B199)</f>
        <v>196</v>
      </c>
      <c r="C200" s="119">
        <f>IF('Tabela de Produção'!C199="","",'Tabela de Produção'!C199)</f>
        <v>63221</v>
      </c>
      <c r="D200" s="144"/>
      <c r="E200" s="145" t="str">
        <f>IF('Tabela de Produção'!E199="","",'Tabela de Produção'!E199)</f>
        <v>Pintura com Epóxi Sobre Forro</v>
      </c>
      <c r="F200" s="119" t="str">
        <f>IF('Tabela de Produção'!F199="","",'Tabela de Produção'!F199)</f>
        <v>m²</v>
      </c>
      <c r="G200" s="18">
        <v>1000</v>
      </c>
      <c r="H200" s="122" t="str">
        <f t="shared" ca="1" si="3"/>
        <v/>
      </c>
      <c r="I20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0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0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0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0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0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0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01" spans="2:15" x14ac:dyDescent="0.25">
      <c r="B201" s="119">
        <f>IF('Tabela de Produção'!B200="","",'Tabela de Produção'!B200)</f>
        <v>197</v>
      </c>
      <c r="C201" s="119">
        <f>IF('Tabela de Produção'!C200="","",'Tabela de Produção'!C200)</f>
        <v>604</v>
      </c>
      <c r="D201" s="144"/>
      <c r="E201" s="145" t="str">
        <f>IF('Tabela de Produção'!E200="","",'Tabela de Produção'!E200)</f>
        <v>Pintura com esmalte em duas demãos com repasse</v>
      </c>
      <c r="F201" s="119" t="str">
        <f>IF('Tabela de Produção'!F200="","",'Tabela de Produção'!F200)</f>
        <v>m²</v>
      </c>
      <c r="G201" s="18">
        <v>1000</v>
      </c>
      <c r="H201" s="122" t="str">
        <f t="shared" ca="1" si="3"/>
        <v/>
      </c>
      <c r="I20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0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0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0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0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0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0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02" spans="2:15" x14ac:dyDescent="0.25">
      <c r="B202" s="119">
        <f>IF('Tabela de Produção'!B201="","",'Tabela de Produção'!B201)</f>
        <v>198</v>
      </c>
      <c r="C202" s="119">
        <f>IF('Tabela de Produção'!C201="","",'Tabela de Produção'!C201)</f>
        <v>605</v>
      </c>
      <c r="D202" s="144"/>
      <c r="E202" s="145" t="str">
        <f>IF('Tabela de Produção'!E201="","",'Tabela de Produção'!E201)</f>
        <v>Pintura com latex em duas demãos com repasse</v>
      </c>
      <c r="F202" s="119" t="str">
        <f>IF('Tabela de Produção'!F201="","",'Tabela de Produção'!F201)</f>
        <v>m²</v>
      </c>
      <c r="G202" s="18">
        <v>1000</v>
      </c>
      <c r="H202" s="122" t="str">
        <f t="shared" ca="1" si="3"/>
        <v/>
      </c>
      <c r="I20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0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0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0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0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0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0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03" spans="2:15" x14ac:dyDescent="0.25">
      <c r="B203" s="119">
        <f>IF('Tabela de Produção'!B202="","",'Tabela de Produção'!B202)</f>
        <v>199</v>
      </c>
      <c r="C203" s="119">
        <f>IF('Tabela de Produção'!C202="","",'Tabela de Produção'!C202)</f>
        <v>63260</v>
      </c>
      <c r="D203" s="144"/>
      <c r="E203" s="145" t="str">
        <f>IF('Tabela de Produção'!E202="","",'Tabela de Produção'!E202)</f>
        <v>Pintura com tinta látex acrílica (sem emassamento)</v>
      </c>
      <c r="F203" s="119" t="str">
        <f>IF('Tabela de Produção'!F202="","",'Tabela de Produção'!F202)</f>
        <v>m²</v>
      </c>
      <c r="G203" s="18">
        <v>1000</v>
      </c>
      <c r="H203" s="122" t="str">
        <f t="shared" ca="1" si="3"/>
        <v/>
      </c>
      <c r="I20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0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0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0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0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0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0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04" spans="2:15" x14ac:dyDescent="0.25">
      <c r="B204" s="119">
        <f>IF('Tabela de Produção'!B203="","",'Tabela de Produção'!B203)</f>
        <v>200</v>
      </c>
      <c r="C204" s="119">
        <f>IF('Tabela de Produção'!C203="","",'Tabela de Produção'!C203)</f>
        <v>63064</v>
      </c>
      <c r="D204" s="144"/>
      <c r="E204" s="145" t="str">
        <f>IF('Tabela de Produção'!E203="","",'Tabela de Produção'!E203)</f>
        <v>pintura de logomarca em muro</v>
      </c>
      <c r="F204" s="119" t="str">
        <f>IF('Tabela de Produção'!F203="","",'Tabela de Produção'!F203)</f>
        <v>un</v>
      </c>
      <c r="G204" s="18">
        <v>1000</v>
      </c>
      <c r="H204" s="122" t="str">
        <f t="shared" ca="1" si="3"/>
        <v/>
      </c>
      <c r="I20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0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0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0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0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0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0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05" spans="2:15" x14ac:dyDescent="0.25">
      <c r="B205" s="119">
        <f>IF('Tabela de Produção'!B204="","",'Tabela de Produção'!B204)</f>
        <v>201</v>
      </c>
      <c r="C205" s="119">
        <f>IF('Tabela de Produção'!C204="","",'Tabela de Produção'!C204)</f>
        <v>62636</v>
      </c>
      <c r="D205" s="144"/>
      <c r="E205" s="145" t="str">
        <f>IF('Tabela de Produção'!E204="","",'Tabela de Produção'!E204)</f>
        <v>Pintura epóxi com emassamento acrílico sobre paredes (mat + mdo terceirizados)</v>
      </c>
      <c r="F205" s="119" t="str">
        <f>IF('Tabela de Produção'!F204="","",'Tabela de Produção'!F204)</f>
        <v>m²</v>
      </c>
      <c r="G205" s="18">
        <v>1000</v>
      </c>
      <c r="H205" s="122" t="str">
        <f t="shared" ca="1" si="3"/>
        <v/>
      </c>
      <c r="I20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0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0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0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0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0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0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06" spans="2:15" x14ac:dyDescent="0.25">
      <c r="B206" s="119">
        <f>IF('Tabela de Produção'!B205="","",'Tabela de Produção'!B205)</f>
        <v>202</v>
      </c>
      <c r="C206" s="119">
        <f>IF('Tabela de Produção'!C205="","",'Tabela de Produção'!C205)</f>
        <v>62456</v>
      </c>
      <c r="D206" s="144"/>
      <c r="E206" s="145" t="str">
        <f>IF('Tabela de Produção'!E205="","",'Tabela de Produção'!E205)</f>
        <v>Pintura esmalte sintética em esquadrias de ferro (mat + mdo terceirizados)</v>
      </c>
      <c r="F206" s="119" t="str">
        <f>IF('Tabela de Produção'!F205="","",'Tabela de Produção'!F205)</f>
        <v>m²</v>
      </c>
      <c r="G206" s="18">
        <v>1000</v>
      </c>
      <c r="H206" s="122" t="str">
        <f t="shared" ca="1" si="3"/>
        <v/>
      </c>
      <c r="I20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0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0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0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0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0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0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07" spans="2:15" x14ac:dyDescent="0.25">
      <c r="B207" s="119">
        <f>IF('Tabela de Produção'!B206="","",'Tabela de Produção'!B206)</f>
        <v>203</v>
      </c>
      <c r="C207" s="119">
        <f>IF('Tabela de Produção'!C206="","",'Tabela de Produção'!C206)</f>
        <v>62877</v>
      </c>
      <c r="D207" s="144"/>
      <c r="E207" s="145" t="str">
        <f>IF('Tabela de Produção'!E206="","",'Tabela de Produção'!E206)</f>
        <v>Pintura esmalte sintética em esquadrias de madeira</v>
      </c>
      <c r="F207" s="119" t="str">
        <f>IF('Tabela de Produção'!F206="","",'Tabela de Produção'!F206)</f>
        <v>m²</v>
      </c>
      <c r="G207" s="18">
        <v>1000</v>
      </c>
      <c r="H207" s="122" t="str">
        <f t="shared" ca="1" si="3"/>
        <v/>
      </c>
      <c r="I20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0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0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0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0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0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0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08" spans="2:15" x14ac:dyDescent="0.25">
      <c r="B208" s="119">
        <f>IF('Tabela de Produção'!B207="","",'Tabela de Produção'!B207)</f>
        <v>204</v>
      </c>
      <c r="C208" s="119">
        <f>IF('Tabela de Produção'!C207="","",'Tabela de Produção'!C207)</f>
        <v>62455</v>
      </c>
      <c r="D208" s="144"/>
      <c r="E208" s="145" t="str">
        <f>IF('Tabela de Produção'!E207="","",'Tabela de Produção'!E207)</f>
        <v>Pintura esmalte sintética em esquadrias de madeira (mat + mdo terceirizados)</v>
      </c>
      <c r="F208" s="119" t="str">
        <f>IF('Tabela de Produção'!F207="","",'Tabela de Produção'!F207)</f>
        <v>m²</v>
      </c>
      <c r="G208" s="18">
        <v>1000</v>
      </c>
      <c r="H208" s="122" t="str">
        <f t="shared" ca="1" si="3"/>
        <v/>
      </c>
      <c r="I20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0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0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0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0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0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0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09" spans="2:15" x14ac:dyDescent="0.25">
      <c r="B209" s="119">
        <f>IF('Tabela de Produção'!B208="","",'Tabela de Produção'!B208)</f>
        <v>205</v>
      </c>
      <c r="C209" s="119">
        <f>IF('Tabela de Produção'!C208="","",'Tabela de Produção'!C208)</f>
        <v>62880</v>
      </c>
      <c r="D209" s="144"/>
      <c r="E209" s="145" t="str">
        <f>IF('Tabela de Produção'!E208="","",'Tabela de Produção'!E208)</f>
        <v>Pintura esmalte sintético em esquadria de ferro</v>
      </c>
      <c r="F209" s="119" t="str">
        <f>IF('Tabela de Produção'!F208="","",'Tabela de Produção'!F208)</f>
        <v>m²</v>
      </c>
      <c r="G209" s="18">
        <v>1000</v>
      </c>
      <c r="H209" s="122" t="str">
        <f t="shared" ca="1" si="3"/>
        <v/>
      </c>
      <c r="I20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0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0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0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0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0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0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10" spans="2:15" x14ac:dyDescent="0.25">
      <c r="B210" s="119">
        <f>IF('Tabela de Produção'!B209="","",'Tabela de Produção'!B209)</f>
        <v>206</v>
      </c>
      <c r="C210" s="119">
        <f>IF('Tabela de Produção'!C209="","",'Tabela de Produção'!C209)</f>
        <v>62881</v>
      </c>
      <c r="D210" s="144"/>
      <c r="E210" s="145" t="str">
        <f>IF('Tabela de Produção'!E209="","",'Tabela de Produção'!E209)</f>
        <v>Pintura latex acrílica - forro</v>
      </c>
      <c r="F210" s="119" t="str">
        <f>IF('Tabela de Produção'!F209="","",'Tabela de Produção'!F209)</f>
        <v>m²</v>
      </c>
      <c r="G210" s="18">
        <v>1000</v>
      </c>
      <c r="H210" s="122" t="str">
        <f t="shared" ca="1" si="3"/>
        <v/>
      </c>
      <c r="I21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1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1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1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1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1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1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11" spans="2:15" x14ac:dyDescent="0.25">
      <c r="B211" s="119">
        <f>IF('Tabela de Produção'!B210="","",'Tabela de Produção'!B210)</f>
        <v>207</v>
      </c>
      <c r="C211" s="119">
        <f>IF('Tabela de Produção'!C210="","",'Tabela de Produção'!C210)</f>
        <v>62447</v>
      </c>
      <c r="D211" s="144"/>
      <c r="E211" s="145" t="str">
        <f>IF('Tabela de Produção'!E210="","",'Tabela de Produção'!E210)</f>
        <v>Pintura latex acrílica - lajes nervuradas (mat + mdo terceirizados)</v>
      </c>
      <c r="F211" s="119" t="str">
        <f>IF('Tabela de Produção'!F210="","",'Tabela de Produção'!F210)</f>
        <v>m²</v>
      </c>
      <c r="G211" s="18">
        <v>1000</v>
      </c>
      <c r="H211" s="122" t="str">
        <f t="shared" ca="1" si="3"/>
        <v/>
      </c>
      <c r="I21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1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1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1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1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1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1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12" spans="2:15" x14ac:dyDescent="0.25">
      <c r="B212" s="119">
        <f>IF('Tabela de Produção'!B211="","",'Tabela de Produção'!B211)</f>
        <v>208</v>
      </c>
      <c r="C212" s="119">
        <f>IF('Tabela de Produção'!C211="","",'Tabela de Produção'!C211)</f>
        <v>62875</v>
      </c>
      <c r="D212" s="144"/>
      <c r="E212" s="145" t="str">
        <f>IF('Tabela de Produção'!E211="","",'Tabela de Produção'!E211)</f>
        <v>Pintura latex acrílica - paredes externas</v>
      </c>
      <c r="F212" s="119" t="str">
        <f>IF('Tabela de Produção'!F211="","",'Tabela de Produção'!F211)</f>
        <v>m²</v>
      </c>
      <c r="G212" s="18">
        <v>1000</v>
      </c>
      <c r="H212" s="122" t="str">
        <f t="shared" ca="1" si="3"/>
        <v/>
      </c>
      <c r="I21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1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1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1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1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1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1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13" spans="2:15" x14ac:dyDescent="0.25">
      <c r="B213" s="119">
        <f>IF('Tabela de Produção'!B212="","",'Tabela de Produção'!B212)</f>
        <v>209</v>
      </c>
      <c r="C213" s="119">
        <f>IF('Tabela de Produção'!C212="","",'Tabela de Produção'!C212)</f>
        <v>62424</v>
      </c>
      <c r="D213" s="144"/>
      <c r="E213" s="145" t="str">
        <f>IF('Tabela de Produção'!E212="","",'Tabela de Produção'!E212)</f>
        <v>Pintura latex acrílica - paredes externas (mat + mdo terceirizados)</v>
      </c>
      <c r="F213" s="119" t="str">
        <f>IF('Tabela de Produção'!F212="","",'Tabela de Produção'!F212)</f>
        <v>m²</v>
      </c>
      <c r="G213" s="18">
        <v>1000</v>
      </c>
      <c r="H213" s="122" t="str">
        <f t="shared" ca="1" si="3"/>
        <v/>
      </c>
      <c r="I21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1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1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1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1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1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1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14" spans="2:15" x14ac:dyDescent="0.25">
      <c r="B214" s="119">
        <f>IF('Tabela de Produção'!B213="","",'Tabela de Produção'!B213)</f>
        <v>210</v>
      </c>
      <c r="C214" s="119">
        <f>IF('Tabela de Produção'!C213="","",'Tabela de Produção'!C213)</f>
        <v>62420</v>
      </c>
      <c r="D214" s="144"/>
      <c r="E214" s="145" t="str">
        <f>IF('Tabela de Produção'!E213="","",'Tabela de Produção'!E213)</f>
        <v>Pintura latex acrílica - paredes internas (mat + mdo terceirizados)</v>
      </c>
      <c r="F214" s="119" t="str">
        <f>IF('Tabela de Produção'!F213="","",'Tabela de Produção'!F213)</f>
        <v>m²</v>
      </c>
      <c r="G214" s="18">
        <v>1000</v>
      </c>
      <c r="H214" s="122" t="str">
        <f t="shared" ca="1" si="3"/>
        <v/>
      </c>
      <c r="I21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1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1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1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1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1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1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15" spans="2:15" x14ac:dyDescent="0.25">
      <c r="B215" s="119">
        <f>IF('Tabela de Produção'!B214="","",'Tabela de Produção'!B214)</f>
        <v>211</v>
      </c>
      <c r="C215" s="119">
        <f>IF('Tabela de Produção'!C214="","",'Tabela de Produção'!C214)</f>
        <v>62953</v>
      </c>
      <c r="D215" s="144"/>
      <c r="E215" s="145" t="str">
        <f>IF('Tabela de Produção'!E214="","",'Tabela de Produção'!E214)</f>
        <v>Pintura látex acrílica externa sobre bloco de concreto (material + mão-de-obra)</v>
      </c>
      <c r="F215" s="119" t="str">
        <f>IF('Tabela de Produção'!F214="","",'Tabela de Produção'!F214)</f>
        <v>m²</v>
      </c>
      <c r="G215" s="18">
        <v>1000</v>
      </c>
      <c r="H215" s="122" t="str">
        <f t="shared" ca="1" si="3"/>
        <v/>
      </c>
      <c r="I21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1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1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1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1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1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1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16" spans="2:15" x14ac:dyDescent="0.25">
      <c r="B216" s="119">
        <f>IF('Tabela de Produção'!B215="","",'Tabela de Produção'!B215)</f>
        <v>212</v>
      </c>
      <c r="C216" s="119">
        <f>IF('Tabela de Produção'!C215="","",'Tabela de Produção'!C215)</f>
        <v>62942</v>
      </c>
      <c r="D216" s="144"/>
      <c r="E216" s="145" t="str">
        <f>IF('Tabela de Produção'!E215="","",'Tabela de Produção'!E215)</f>
        <v>Pintura látex acrílica interna sobre bloco de concreto (material + mão-de-obra)</v>
      </c>
      <c r="F216" s="119" t="str">
        <f>IF('Tabela de Produção'!F215="","",'Tabela de Produção'!F215)</f>
        <v>m²</v>
      </c>
      <c r="G216" s="18">
        <v>1000</v>
      </c>
      <c r="H216" s="122" t="str">
        <f t="shared" ca="1" si="3"/>
        <v/>
      </c>
      <c r="I21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1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1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1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1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1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1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17" spans="2:15" x14ac:dyDescent="0.25">
      <c r="B217" s="119">
        <f>IF('Tabela de Produção'!B216="","",'Tabela de Produção'!B216)</f>
        <v>213</v>
      </c>
      <c r="C217" s="119">
        <f>IF('Tabela de Produção'!C216="","",'Tabela de Produção'!C216)</f>
        <v>62882</v>
      </c>
      <c r="D217" s="144"/>
      <c r="E217" s="145" t="str">
        <f>IF('Tabela de Produção'!E216="","",'Tabela de Produção'!E216)</f>
        <v>Pintura latex PVA - forro</v>
      </c>
      <c r="F217" s="119" t="str">
        <f>IF('Tabela de Produção'!F216="","",'Tabela de Produção'!F216)</f>
        <v>m²</v>
      </c>
      <c r="G217" s="18">
        <v>1000</v>
      </c>
      <c r="H217" s="122" t="str">
        <f t="shared" ca="1" si="3"/>
        <v/>
      </c>
      <c r="I21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1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1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1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1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1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1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18" spans="2:15" x14ac:dyDescent="0.25">
      <c r="B218" s="119">
        <f>IF('Tabela de Produção'!B217="","",'Tabela de Produção'!B217)</f>
        <v>214</v>
      </c>
      <c r="C218" s="119">
        <f>IF('Tabela de Produção'!C217="","",'Tabela de Produção'!C217)</f>
        <v>62423</v>
      </c>
      <c r="D218" s="144"/>
      <c r="E218" s="145" t="str">
        <f>IF('Tabela de Produção'!E217="","",'Tabela de Produção'!E217)</f>
        <v>Pintura latex PVA - forro de gesso (mat + mdo terceirizados)</v>
      </c>
      <c r="F218" s="119" t="str">
        <f>IF('Tabela de Produção'!F217="","",'Tabela de Produção'!F217)</f>
        <v>m²</v>
      </c>
      <c r="G218" s="18">
        <v>1000</v>
      </c>
      <c r="H218" s="122" t="str">
        <f t="shared" ca="1" si="3"/>
        <v/>
      </c>
      <c r="I21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1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1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1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1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1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1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19" spans="2:15" x14ac:dyDescent="0.25">
      <c r="B219" s="119">
        <f>IF('Tabela de Produção'!B218="","",'Tabela de Produção'!B218)</f>
        <v>215</v>
      </c>
      <c r="C219" s="119">
        <f>IF('Tabela de Produção'!C218="","",'Tabela de Produção'!C218)</f>
        <v>62422</v>
      </c>
      <c r="D219" s="144"/>
      <c r="E219" s="145" t="str">
        <f>IF('Tabela de Produção'!E218="","",'Tabela de Produção'!E218)</f>
        <v>Pintura latex PVA - lajes (mat + mdo terceirizados)</v>
      </c>
      <c r="F219" s="119" t="str">
        <f>IF('Tabela de Produção'!F218="","",'Tabela de Produção'!F218)</f>
        <v>m²</v>
      </c>
      <c r="G219" s="18">
        <v>1000</v>
      </c>
      <c r="H219" s="122" t="str">
        <f t="shared" ca="1" si="3"/>
        <v/>
      </c>
      <c r="I21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1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1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1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1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1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1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20" spans="2:15" x14ac:dyDescent="0.25">
      <c r="B220" s="119">
        <f>IF('Tabela de Produção'!B219="","",'Tabela de Produção'!B219)</f>
        <v>216</v>
      </c>
      <c r="C220" s="119">
        <f>IF('Tabela de Produção'!C219="","",'Tabela de Produção'!C219)</f>
        <v>62874</v>
      </c>
      <c r="D220" s="144"/>
      <c r="E220" s="145" t="str">
        <f>IF('Tabela de Produção'!E219="","",'Tabela de Produção'!E219)</f>
        <v>Pintura latex PVA - paredes internas</v>
      </c>
      <c r="F220" s="119" t="str">
        <f>IF('Tabela de Produção'!F219="","",'Tabela de Produção'!F219)</f>
        <v>m²</v>
      </c>
      <c r="G220" s="18">
        <v>1000</v>
      </c>
      <c r="H220" s="122" t="str">
        <f t="shared" ca="1" si="3"/>
        <v/>
      </c>
      <c r="I22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2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2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2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2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2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2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21" spans="2:15" x14ac:dyDescent="0.25">
      <c r="B221" s="119">
        <f>IF('Tabela de Produção'!B220="","",'Tabela de Produção'!B220)</f>
        <v>217</v>
      </c>
      <c r="C221" s="119">
        <f>IF('Tabela de Produção'!C220="","",'Tabela de Produção'!C220)</f>
        <v>62421</v>
      </c>
      <c r="D221" s="144"/>
      <c r="E221" s="145" t="str">
        <f>IF('Tabela de Produção'!E220="","",'Tabela de Produção'!E220)</f>
        <v>Pintura latex PVA - paredes internas (mat + mdo terceirizados)</v>
      </c>
      <c r="F221" s="119" t="str">
        <f>IF('Tabela de Produção'!F220="","",'Tabela de Produção'!F220)</f>
        <v>m²</v>
      </c>
      <c r="G221" s="18">
        <v>1000</v>
      </c>
      <c r="H221" s="122" t="str">
        <f t="shared" ca="1" si="3"/>
        <v/>
      </c>
      <c r="I22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2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2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2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2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2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2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22" spans="2:15" x14ac:dyDescent="0.25">
      <c r="B222" s="119">
        <f>IF('Tabela de Produção'!B221="","",'Tabela de Produção'!B221)</f>
        <v>218</v>
      </c>
      <c r="C222" s="119">
        <f>IF('Tabela de Produção'!C221="","",'Tabela de Produção'!C221)</f>
        <v>62726</v>
      </c>
      <c r="D222" s="144"/>
      <c r="E222" s="145" t="str">
        <f>IF('Tabela de Produção'!E221="","",'Tabela de Produção'!E221)</f>
        <v>Pintura latex PVA - tabica metálica (mat + mdo terceirizados)</v>
      </c>
      <c r="F222" s="119" t="str">
        <f>IF('Tabela de Produção'!F221="","",'Tabela de Produção'!F221)</f>
        <v>m</v>
      </c>
      <c r="G222" s="18">
        <v>1000</v>
      </c>
      <c r="H222" s="122" t="str">
        <f t="shared" ca="1" si="3"/>
        <v/>
      </c>
      <c r="I22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2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2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2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2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2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2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23" spans="2:15" x14ac:dyDescent="0.25">
      <c r="B223" s="119">
        <f>IF('Tabela de Produção'!B222="","",'Tabela de Produção'!B222)</f>
        <v>219</v>
      </c>
      <c r="C223" s="119">
        <f>IF('Tabela de Produção'!C222="","",'Tabela de Produção'!C222)</f>
        <v>62672</v>
      </c>
      <c r="D223" s="144"/>
      <c r="E223" s="145" t="str">
        <f>IF('Tabela de Produção'!E222="","",'Tabela de Produção'!E222)</f>
        <v>Pintura selador acrílico (mat + mdo terceirizados)</v>
      </c>
      <c r="F223" s="119" t="str">
        <f>IF('Tabela de Produção'!F222="","",'Tabela de Produção'!F222)</f>
        <v>m²</v>
      </c>
      <c r="G223" s="18">
        <v>1000</v>
      </c>
      <c r="H223" s="122" t="str">
        <f t="shared" ca="1" si="3"/>
        <v/>
      </c>
      <c r="I22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2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2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2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2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2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2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24" spans="2:15" x14ac:dyDescent="0.25">
      <c r="B224" s="119">
        <f>IF('Tabela de Produção'!B223="","",'Tabela de Produção'!B223)</f>
        <v>220</v>
      </c>
      <c r="C224" s="119">
        <f>IF('Tabela de Produção'!C223="","",'Tabela de Produção'!C223)</f>
        <v>62879</v>
      </c>
      <c r="D224" s="144"/>
      <c r="E224" s="145" t="str">
        <f>IF('Tabela de Produção'!E223="","",'Tabela de Produção'!E223)</f>
        <v>Pintura verniz em esquadrias de madeira</v>
      </c>
      <c r="F224" s="119" t="str">
        <f>IF('Tabela de Produção'!F223="","",'Tabela de Produção'!F223)</f>
        <v>m²</v>
      </c>
      <c r="G224" s="18">
        <v>1000</v>
      </c>
      <c r="H224" s="122" t="str">
        <f t="shared" ca="1" si="3"/>
        <v/>
      </c>
      <c r="I22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2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2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2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2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2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2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25" spans="2:15" x14ac:dyDescent="0.25">
      <c r="B225" s="119">
        <f>IF('Tabela de Produção'!B224="","",'Tabela de Produção'!B224)</f>
        <v>221</v>
      </c>
      <c r="C225" s="119">
        <f>IF('Tabela de Produção'!C224="","",'Tabela de Produção'!C224)</f>
        <v>62587</v>
      </c>
      <c r="D225" s="144"/>
      <c r="E225" s="145" t="str">
        <f>IF('Tabela de Produção'!E224="","",'Tabela de Produção'!E224)</f>
        <v>Pintura verniz em esquadrias de madeira (mat + mdo terceirizados)</v>
      </c>
      <c r="F225" s="119" t="str">
        <f>IF('Tabela de Produção'!F224="","",'Tabela de Produção'!F224)</f>
        <v>m²</v>
      </c>
      <c r="G225" s="18">
        <v>1000</v>
      </c>
      <c r="H225" s="122" t="str">
        <f t="shared" ca="1" si="3"/>
        <v/>
      </c>
      <c r="I22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2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2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2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2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2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2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26" spans="2:15" x14ac:dyDescent="0.25">
      <c r="B226" s="119">
        <f>IF('Tabela de Produção'!B225="","",'Tabela de Produção'!B225)</f>
        <v>222</v>
      </c>
      <c r="C226" s="119">
        <f>IF('Tabela de Produção'!C225="","",'Tabela de Produção'!C225)</f>
        <v>62703</v>
      </c>
      <c r="D226" s="144"/>
      <c r="E226" s="145" t="str">
        <f>IF('Tabela de Produção'!E225="","",'Tabela de Produção'!E225)</f>
        <v>Piso cimentado e = 2 cm</v>
      </c>
      <c r="F226" s="119" t="str">
        <f>IF('Tabela de Produção'!F225="","",'Tabela de Produção'!F225)</f>
        <v>m²</v>
      </c>
      <c r="G226" s="18">
        <v>1000</v>
      </c>
      <c r="H226" s="122" t="str">
        <f t="shared" ca="1" si="3"/>
        <v/>
      </c>
      <c r="I22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2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2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2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2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2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2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27" spans="2:15" x14ac:dyDescent="0.25">
      <c r="B227" s="119">
        <f>IF('Tabela de Produção'!B226="","",'Tabela de Produção'!B226)</f>
        <v>223</v>
      </c>
      <c r="C227" s="119">
        <f>IF('Tabela de Produção'!C226="","",'Tabela de Produção'!C226)</f>
        <v>944</v>
      </c>
      <c r="D227" s="144"/>
      <c r="E227" s="145" t="str">
        <f>IF('Tabela de Produção'!E226="","",'Tabela de Produção'!E226)</f>
        <v>Piso morto em concreto</v>
      </c>
      <c r="F227" s="119" t="str">
        <f>IF('Tabela de Produção'!F226="","",'Tabela de Produção'!F226)</f>
        <v>m²</v>
      </c>
      <c r="G227" s="18">
        <v>1000</v>
      </c>
      <c r="H227" s="122" t="str">
        <f t="shared" ca="1" si="3"/>
        <v/>
      </c>
      <c r="I22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2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2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2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2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2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2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28" spans="2:15" x14ac:dyDescent="0.25">
      <c r="B228" s="119">
        <f>IF('Tabela de Produção'!B227="","",'Tabela de Produção'!B227)</f>
        <v>224</v>
      </c>
      <c r="C228" s="119">
        <f>IF('Tabela de Produção'!C227="","",'Tabela de Produção'!C227)</f>
        <v>62414</v>
      </c>
      <c r="D228" s="144"/>
      <c r="E228" s="145" t="str">
        <f>IF('Tabela de Produção'!E227="","",'Tabela de Produção'!E227)</f>
        <v>Porcelanato 45x45cm - material</v>
      </c>
      <c r="F228" s="119" t="str">
        <f>IF('Tabela de Produção'!F227="","",'Tabela de Produção'!F227)</f>
        <v>m²</v>
      </c>
      <c r="G228" s="18">
        <v>1000</v>
      </c>
      <c r="H228" s="122" t="str">
        <f t="shared" ca="1" si="3"/>
        <v/>
      </c>
      <c r="I22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2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2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2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2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2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2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29" spans="2:15" x14ac:dyDescent="0.25">
      <c r="B229" s="119">
        <f>IF('Tabela de Produção'!B228="","",'Tabela de Produção'!B228)</f>
        <v>225</v>
      </c>
      <c r="C229" s="119">
        <f>IF('Tabela de Produção'!C228="","",'Tabela de Produção'!C228)</f>
        <v>62714</v>
      </c>
      <c r="D229" s="144"/>
      <c r="E229" s="145" t="str">
        <f>IF('Tabela de Produção'!E228="","",'Tabela de Produção'!E228)</f>
        <v>Porta de madeira 0,60x2,10m (de abrir)</v>
      </c>
      <c r="F229" s="119" t="str">
        <f>IF('Tabela de Produção'!F228="","",'Tabela de Produção'!F228)</f>
        <v>un</v>
      </c>
      <c r="G229" s="18">
        <v>1000</v>
      </c>
      <c r="H229" s="122" t="str">
        <f t="shared" ca="1" si="3"/>
        <v/>
      </c>
      <c r="I22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2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2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2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2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2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2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30" spans="2:15" x14ac:dyDescent="0.25">
      <c r="B230" s="119">
        <f>IF('Tabela de Produção'!B229="","",'Tabela de Produção'!B229)</f>
        <v>226</v>
      </c>
      <c r="C230" s="119">
        <f>IF('Tabela de Produção'!C229="","",'Tabela de Produção'!C229)</f>
        <v>62715</v>
      </c>
      <c r="D230" s="144"/>
      <c r="E230" s="145" t="str">
        <f>IF('Tabela de Produção'!E229="","",'Tabela de Produção'!E229)</f>
        <v>Porta de madeira 0,60x2,10m (de correr)</v>
      </c>
      <c r="F230" s="119" t="str">
        <f>IF('Tabela de Produção'!F229="","",'Tabela de Produção'!F229)</f>
        <v>un</v>
      </c>
      <c r="G230" s="18">
        <v>1000</v>
      </c>
      <c r="H230" s="122" t="str">
        <f t="shared" ca="1" si="3"/>
        <v/>
      </c>
      <c r="I23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3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3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3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3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3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3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31" spans="2:15" x14ac:dyDescent="0.25">
      <c r="B231" s="119">
        <f>IF('Tabela de Produção'!B230="","",'Tabela de Produção'!B230)</f>
        <v>227</v>
      </c>
      <c r="C231" s="119">
        <f>IF('Tabela de Produção'!C230="","",'Tabela de Produção'!C230)</f>
        <v>62720</v>
      </c>
      <c r="D231" s="144"/>
      <c r="E231" s="145" t="str">
        <f>IF('Tabela de Produção'!E230="","",'Tabela de Produção'!E230)</f>
        <v>Porta de madeira 0,70x2,10m (de abrir)</v>
      </c>
      <c r="F231" s="119" t="str">
        <f>IF('Tabela de Produção'!F230="","",'Tabela de Produção'!F230)</f>
        <v>un</v>
      </c>
      <c r="G231" s="18">
        <v>1000</v>
      </c>
      <c r="H231" s="122" t="str">
        <f t="shared" ca="1" si="3"/>
        <v/>
      </c>
      <c r="I23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3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3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3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3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3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3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32" spans="2:15" x14ac:dyDescent="0.25">
      <c r="B232" s="119">
        <f>IF('Tabela de Produção'!B231="","",'Tabela de Produção'!B231)</f>
        <v>228</v>
      </c>
      <c r="C232" s="119">
        <f>IF('Tabela de Produção'!C231="","",'Tabela de Produção'!C231)</f>
        <v>62719</v>
      </c>
      <c r="D232" s="144"/>
      <c r="E232" s="145" t="str">
        <f>IF('Tabela de Produção'!E231="","",'Tabela de Produção'!E231)</f>
        <v>Porta de madeira 0,80x2,10m (de abrir)</v>
      </c>
      <c r="F232" s="119" t="str">
        <f>IF('Tabela de Produção'!F231="","",'Tabela de Produção'!F231)</f>
        <v>un</v>
      </c>
      <c r="G232" s="18">
        <v>1000</v>
      </c>
      <c r="H232" s="122" t="str">
        <f t="shared" ca="1" si="3"/>
        <v/>
      </c>
      <c r="I23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3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3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3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3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3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3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33" spans="2:15" x14ac:dyDescent="0.25">
      <c r="B233" s="119">
        <f>IF('Tabela de Produção'!B232="","",'Tabela de Produção'!B232)</f>
        <v>229</v>
      </c>
      <c r="C233" s="119">
        <f>IF('Tabela de Produção'!C232="","",'Tabela de Produção'!C232)</f>
        <v>62718</v>
      </c>
      <c r="D233" s="144"/>
      <c r="E233" s="145" t="str">
        <f>IF('Tabela de Produção'!E232="","",'Tabela de Produção'!E232)</f>
        <v>Porta de madeira 0,80x2,10m com visor (de abrir)</v>
      </c>
      <c r="F233" s="119" t="str">
        <f>IF('Tabela de Produção'!F232="","",'Tabela de Produção'!F232)</f>
        <v>un</v>
      </c>
      <c r="G233" s="18">
        <v>1000</v>
      </c>
      <c r="H233" s="122" t="str">
        <f t="shared" ca="1" si="3"/>
        <v/>
      </c>
      <c r="I23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3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3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3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3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3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3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34" spans="2:15" x14ac:dyDescent="0.25">
      <c r="B234" s="119">
        <f>IF('Tabela de Produção'!B233="","",'Tabela de Produção'!B233)</f>
        <v>230</v>
      </c>
      <c r="C234" s="119">
        <f>IF('Tabela de Produção'!C233="","",'Tabela de Produção'!C233)</f>
        <v>62721</v>
      </c>
      <c r="D234" s="144"/>
      <c r="E234" s="145" t="str">
        <f>IF('Tabela de Produção'!E233="","",'Tabela de Produção'!E233)</f>
        <v>Porta de madeira 1,00x2,10m (de abrir)</v>
      </c>
      <c r="F234" s="119" t="str">
        <f>IF('Tabela de Produção'!F233="","",'Tabela de Produção'!F233)</f>
        <v>un</v>
      </c>
      <c r="G234" s="18">
        <v>1000</v>
      </c>
      <c r="H234" s="122" t="str">
        <f t="shared" ca="1" si="3"/>
        <v/>
      </c>
      <c r="I23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3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3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3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3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3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3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35" spans="2:15" x14ac:dyDescent="0.25">
      <c r="B235" s="119">
        <f>IF('Tabela de Produção'!B234="","",'Tabela de Produção'!B234)</f>
        <v>231</v>
      </c>
      <c r="C235" s="119">
        <f>IF('Tabela de Produção'!C234="","",'Tabela de Produção'!C234)</f>
        <v>63050</v>
      </c>
      <c r="D235" s="144"/>
      <c r="E235" s="145" t="str">
        <f>IF('Tabela de Produção'!E234="","",'Tabela de Produção'!E234)</f>
        <v>Porta de madeira 1,20x2,10m (de correr)</v>
      </c>
      <c r="F235" s="119" t="str">
        <f>IF('Tabela de Produção'!F234="","",'Tabela de Produção'!F234)</f>
        <v>un</v>
      </c>
      <c r="G235" s="18">
        <v>1000</v>
      </c>
      <c r="H235" s="122" t="str">
        <f t="shared" ca="1" si="3"/>
        <v/>
      </c>
      <c r="I23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3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3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3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3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3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3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36" spans="2:15" x14ac:dyDescent="0.25">
      <c r="B236" s="119">
        <f>IF('Tabela de Produção'!B235="","",'Tabela de Produção'!B235)</f>
        <v>232</v>
      </c>
      <c r="C236" s="119">
        <f>IF('Tabela de Produção'!C235="","",'Tabela de Produção'!C235)</f>
        <v>62716</v>
      </c>
      <c r="D236" s="144"/>
      <c r="E236" s="145" t="str">
        <f>IF('Tabela de Produção'!E235="","",'Tabela de Produção'!E235)</f>
        <v>Porta de madeira 1,60x2,10m (de abrir)</v>
      </c>
      <c r="F236" s="119" t="str">
        <f>IF('Tabela de Produção'!F235="","",'Tabela de Produção'!F235)</f>
        <v>un</v>
      </c>
      <c r="G236" s="18">
        <v>1000</v>
      </c>
      <c r="H236" s="122" t="str">
        <f t="shared" ca="1" si="3"/>
        <v/>
      </c>
      <c r="I23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3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3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3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3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3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3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37" spans="2:15" x14ac:dyDescent="0.25">
      <c r="B237" s="119">
        <f>IF('Tabela de Produção'!B236="","",'Tabela de Produção'!B236)</f>
        <v>233</v>
      </c>
      <c r="C237" s="119">
        <f>IF('Tabela de Produção'!C236="","",'Tabela de Produção'!C236)</f>
        <v>62717</v>
      </c>
      <c r="D237" s="144"/>
      <c r="E237" s="145" t="str">
        <f>IF('Tabela de Produção'!E236="","",'Tabela de Produção'!E236)</f>
        <v>Porta de madeira 1,60x2,10m com visor (de abrir)</v>
      </c>
      <c r="F237" s="119" t="str">
        <f>IF('Tabela de Produção'!F236="","",'Tabela de Produção'!F236)</f>
        <v>un</v>
      </c>
      <c r="G237" s="18">
        <v>1000</v>
      </c>
      <c r="H237" s="122" t="str">
        <f t="shared" ca="1" si="3"/>
        <v/>
      </c>
      <c r="I23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3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3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3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3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3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3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38" spans="2:15" x14ac:dyDescent="0.25">
      <c r="B238" s="119">
        <f>IF('Tabela de Produção'!B237="","",'Tabela de Produção'!B237)</f>
        <v>234</v>
      </c>
      <c r="C238" s="119">
        <f>IF('Tabela de Produção'!C237="","",'Tabela de Produção'!C237)</f>
        <v>62575</v>
      </c>
      <c r="D238" s="144"/>
      <c r="E238" s="145" t="str">
        <f>IF('Tabela de Produção'!E237="","",'Tabela de Produção'!E237)</f>
        <v>Porta de madeira maciça muiracatiara</v>
      </c>
      <c r="F238" s="119" t="str">
        <f>IF('Tabela de Produção'!F237="","",'Tabela de Produção'!F237)</f>
        <v>un</v>
      </c>
      <c r="G238" s="18">
        <v>1000</v>
      </c>
      <c r="H238" s="122" t="str">
        <f t="shared" ca="1" si="3"/>
        <v/>
      </c>
      <c r="I23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3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3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3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3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3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3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39" spans="2:15" x14ac:dyDescent="0.25">
      <c r="B239" s="119">
        <f>IF('Tabela de Produção'!B238="","",'Tabela de Produção'!B238)</f>
        <v>235</v>
      </c>
      <c r="C239" s="119">
        <f>IF('Tabela de Produção'!C238="","",'Tabela de Produção'!C238)</f>
        <v>62506</v>
      </c>
      <c r="D239" s="144"/>
      <c r="E239" s="145" t="str">
        <f>IF('Tabela de Produção'!E238="","",'Tabela de Produção'!E238)</f>
        <v>Porta de madeira tipo paraná 0,60x1,60m com revestimento em fórmica</v>
      </c>
      <c r="F239" s="119" t="str">
        <f>IF('Tabela de Produção'!F238="","",'Tabela de Produção'!F238)</f>
        <v>un</v>
      </c>
      <c r="G239" s="18">
        <v>1000</v>
      </c>
      <c r="H239" s="122" t="str">
        <f t="shared" ca="1" si="3"/>
        <v/>
      </c>
      <c r="I23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3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3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3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3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3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3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40" spans="2:15" x14ac:dyDescent="0.25">
      <c r="B240" s="119">
        <f>IF('Tabela de Produção'!B239="","",'Tabela de Produção'!B239)</f>
        <v>236</v>
      </c>
      <c r="C240" s="119">
        <f>IF('Tabela de Produção'!C239="","",'Tabela de Produção'!C239)</f>
        <v>62768</v>
      </c>
      <c r="D240" s="144"/>
      <c r="E240" s="145" t="str">
        <f>IF('Tabela de Produção'!E239="","",'Tabela de Produção'!E239)</f>
        <v>Porta de madeira tipo paraná 0,70x2,10m com revestimento em fórmica</v>
      </c>
      <c r="F240" s="119" t="str">
        <f>IF('Tabela de Produção'!F239="","",'Tabela de Produção'!F239)</f>
        <v>un</v>
      </c>
      <c r="G240" s="18">
        <v>1000</v>
      </c>
      <c r="H240" s="122" t="str">
        <f t="shared" ca="1" si="3"/>
        <v/>
      </c>
      <c r="I24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4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4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4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4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4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4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41" spans="2:15" x14ac:dyDescent="0.25">
      <c r="B241" s="119">
        <f>IF('Tabela de Produção'!B240="","",'Tabela de Produção'!B240)</f>
        <v>237</v>
      </c>
      <c r="C241" s="119">
        <f>IF('Tabela de Produção'!C240="","",'Tabela de Produção'!C240)</f>
        <v>63087</v>
      </c>
      <c r="D241" s="144"/>
      <c r="E241" s="145" t="str">
        <f>IF('Tabela de Produção'!E240="","",'Tabela de Produção'!E240)</f>
        <v>Porta de madeira tipo paraná 0,75x2,10m com revestimento em fórmica</v>
      </c>
      <c r="F241" s="119" t="str">
        <f>IF('Tabela de Produção'!F240="","",'Tabela de Produção'!F240)</f>
        <v>un</v>
      </c>
      <c r="G241" s="18">
        <v>1000</v>
      </c>
      <c r="H241" s="122" t="str">
        <f t="shared" ca="1" si="3"/>
        <v/>
      </c>
      <c r="I24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4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4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4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4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4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4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42" spans="2:15" x14ac:dyDescent="0.25">
      <c r="B242" s="119">
        <f>IF('Tabela de Produção'!B241="","",'Tabela de Produção'!B241)</f>
        <v>238</v>
      </c>
      <c r="C242" s="119">
        <f>IF('Tabela de Produção'!C241="","",'Tabela de Produção'!C241)</f>
        <v>62769</v>
      </c>
      <c r="D242" s="144"/>
      <c r="E242" s="145" t="str">
        <f>IF('Tabela de Produção'!E241="","",'Tabela de Produção'!E241)</f>
        <v>Porta de madeira tipo paraná 0,90x2,10m com revestimento em fórmica</v>
      </c>
      <c r="F242" s="119" t="str">
        <f>IF('Tabela de Produção'!F241="","",'Tabela de Produção'!F241)</f>
        <v>un</v>
      </c>
      <c r="G242" s="18">
        <v>1000</v>
      </c>
      <c r="H242" s="122" t="str">
        <f t="shared" ca="1" si="3"/>
        <v/>
      </c>
      <c r="I24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4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4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4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4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4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4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43" spans="2:15" x14ac:dyDescent="0.25">
      <c r="B243" s="119">
        <f>IF('Tabela de Produção'!B242="","",'Tabela de Produção'!B242)</f>
        <v>239</v>
      </c>
      <c r="C243" s="119">
        <f>IF('Tabela de Produção'!C242="","",'Tabela de Produção'!C242)</f>
        <v>62770</v>
      </c>
      <c r="D243" s="144"/>
      <c r="E243" s="145" t="str">
        <f>IF('Tabela de Produção'!E242="","",'Tabela de Produção'!E242)</f>
        <v>Porta de madeira tipo paraná 0,90x2,10m com visor e revestimento em fórmica</v>
      </c>
      <c r="F243" s="119" t="str">
        <f>IF('Tabela de Produção'!F242="","",'Tabela de Produção'!F242)</f>
        <v>un</v>
      </c>
      <c r="G243" s="18">
        <v>1000</v>
      </c>
      <c r="H243" s="122" t="str">
        <f t="shared" ca="1" si="3"/>
        <v/>
      </c>
      <c r="I24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4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4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4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4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4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4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44" spans="2:15" x14ac:dyDescent="0.25">
      <c r="B244" s="119">
        <f>IF('Tabela de Produção'!B243="","",'Tabela de Produção'!B243)</f>
        <v>240</v>
      </c>
      <c r="C244" s="119">
        <f>IF('Tabela de Produção'!C243="","",'Tabela de Produção'!C243)</f>
        <v>62505</v>
      </c>
      <c r="D244" s="144"/>
      <c r="E244" s="145" t="str">
        <f>IF('Tabela de Produção'!E243="","",'Tabela de Produção'!E243)</f>
        <v>Porta de madeira tipo paraná 1,00x2,10m</v>
      </c>
      <c r="F244" s="119" t="str">
        <f>IF('Tabela de Produção'!F243="","",'Tabela de Produção'!F243)</f>
        <v>un</v>
      </c>
      <c r="G244" s="18">
        <v>1000</v>
      </c>
      <c r="H244" s="122" t="str">
        <f t="shared" ca="1" si="3"/>
        <v/>
      </c>
      <c r="I24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4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4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4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4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4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4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45" spans="2:15" x14ac:dyDescent="0.25">
      <c r="B245" s="119">
        <f>IF('Tabela de Produção'!B244="","",'Tabela de Produção'!B244)</f>
        <v>241</v>
      </c>
      <c r="C245" s="119">
        <f>IF('Tabela de Produção'!C244="","",'Tabela de Produção'!C244)</f>
        <v>63043</v>
      </c>
      <c r="D245" s="144"/>
      <c r="E245" s="145" t="str">
        <f>IF('Tabela de Produção'!E244="","",'Tabela de Produção'!E244)</f>
        <v>Porta de madeira tipo paraná vai-vem 1,20x1,60m</v>
      </c>
      <c r="F245" s="119" t="str">
        <f>IF('Tabela de Produção'!F244="","",'Tabela de Produção'!F244)</f>
        <v>un</v>
      </c>
      <c r="G245" s="18">
        <v>1000</v>
      </c>
      <c r="H245" s="122" t="str">
        <f t="shared" ca="1" si="3"/>
        <v/>
      </c>
      <c r="I24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4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4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4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4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4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4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46" spans="2:15" x14ac:dyDescent="0.25">
      <c r="B246" s="119">
        <f>IF('Tabela de Produção'!B245="","",'Tabela de Produção'!B245)</f>
        <v>242</v>
      </c>
      <c r="C246" s="119">
        <f>IF('Tabela de Produção'!C245="","",'Tabela de Produção'!C245)</f>
        <v>62724</v>
      </c>
      <c r="D246" s="144"/>
      <c r="E246" s="145" t="str">
        <f>IF('Tabela de Produção'!E245="","",'Tabela de Produção'!E245)</f>
        <v>Porta em laminado melamínico com acabamento texturizado dupla face 0,60x1,53m</v>
      </c>
      <c r="F246" s="119" t="str">
        <f>IF('Tabela de Produção'!F245="","",'Tabela de Produção'!F245)</f>
        <v>un</v>
      </c>
      <c r="G246" s="18">
        <v>1000</v>
      </c>
      <c r="H246" s="122" t="str">
        <f t="shared" ca="1" si="3"/>
        <v/>
      </c>
      <c r="I24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4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4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4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4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4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4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47" spans="2:15" x14ac:dyDescent="0.25">
      <c r="B247" s="119">
        <f>IF('Tabela de Produção'!B246="","",'Tabela de Produção'!B246)</f>
        <v>243</v>
      </c>
      <c r="C247" s="119">
        <f>IF('Tabela de Produção'!C246="","",'Tabela de Produção'!C246)</f>
        <v>62753</v>
      </c>
      <c r="D247" s="144"/>
      <c r="E247" s="145" t="str">
        <f>IF('Tabela de Produção'!E246="","",'Tabela de Produção'!E246)</f>
        <v>Portão com tela gradil nylofor 3D</v>
      </c>
      <c r="F247" s="119" t="str">
        <f>IF('Tabela de Produção'!F246="","",'Tabela de Produção'!F246)</f>
        <v>m²</v>
      </c>
      <c r="G247" s="18">
        <v>1000</v>
      </c>
      <c r="H247" s="122" t="str">
        <f t="shared" ca="1" si="3"/>
        <v/>
      </c>
      <c r="I24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4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4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4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4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4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4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48" spans="2:15" x14ac:dyDescent="0.25">
      <c r="B248" s="119">
        <f>IF('Tabela de Produção'!B247="","",'Tabela de Produção'!B247)</f>
        <v>244</v>
      </c>
      <c r="C248" s="119">
        <f>IF('Tabela de Produção'!C247="","",'Tabela de Produção'!C247)</f>
        <v>945</v>
      </c>
      <c r="D248" s="144"/>
      <c r="E248" s="145" t="str">
        <f>IF('Tabela de Produção'!E247="","",'Tabela de Produção'!E247)</f>
        <v>Proteção Mecânica p/ Impermeabilização</v>
      </c>
      <c r="F248" s="119" t="str">
        <f>IF('Tabela de Produção'!F247="","",'Tabela de Produção'!F247)</f>
        <v>m²</v>
      </c>
      <c r="G248" s="18">
        <v>1000</v>
      </c>
      <c r="H248" s="122" t="str">
        <f t="shared" ca="1" si="3"/>
        <v/>
      </c>
      <c r="I24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4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4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4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4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4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4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49" spans="2:15" x14ac:dyDescent="0.25">
      <c r="B249" s="119">
        <f>IF('Tabela de Produção'!B248="","",'Tabela de Produção'!B248)</f>
        <v>245</v>
      </c>
      <c r="C249" s="119">
        <f>IF('Tabela de Produção'!C248="","",'Tabela de Produção'!C248)</f>
        <v>62454</v>
      </c>
      <c r="D249" s="144"/>
      <c r="E249" s="145" t="str">
        <f>IF('Tabela de Produção'!E248="","",'Tabela de Produção'!E248)</f>
        <v>Proteção mecânica para superfície</v>
      </c>
      <c r="F249" s="119" t="str">
        <f>IF('Tabela de Produção'!F248="","",'Tabela de Produção'!F248)</f>
        <v>m²</v>
      </c>
      <c r="G249" s="18">
        <v>1000</v>
      </c>
      <c r="H249" s="122" t="str">
        <f t="shared" ca="1" si="3"/>
        <v/>
      </c>
      <c r="I24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4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4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4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4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4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4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50" spans="2:15" x14ac:dyDescent="0.25">
      <c r="B250" s="119">
        <f>IF('Tabela de Produção'!B249="","",'Tabela de Produção'!B249)</f>
        <v>246</v>
      </c>
      <c r="C250" s="119">
        <f>IF('Tabela de Produção'!C249="","",'Tabela de Produção'!C249)</f>
        <v>62723</v>
      </c>
      <c r="D250" s="144"/>
      <c r="E250" s="145" t="str">
        <f>IF('Tabela de Produção'!E249="","",'Tabela de Produção'!E249)</f>
        <v>Puxador em acrílico</v>
      </c>
      <c r="F250" s="119" t="str">
        <f>IF('Tabela de Produção'!F249="","",'Tabela de Produção'!F249)</f>
        <v>un</v>
      </c>
      <c r="G250" s="18">
        <v>1000</v>
      </c>
      <c r="H250" s="122" t="str">
        <f t="shared" ca="1" si="3"/>
        <v/>
      </c>
      <c r="I25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5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5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5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5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5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5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51" spans="2:15" x14ac:dyDescent="0.25">
      <c r="B251" s="119">
        <f>IF('Tabela de Produção'!B250="","",'Tabela de Produção'!B250)</f>
        <v>247</v>
      </c>
      <c r="C251" s="119">
        <f>IF('Tabela de Produção'!C250="","",'Tabela de Produção'!C250)</f>
        <v>62691</v>
      </c>
      <c r="D251" s="144"/>
      <c r="E251" s="145" t="str">
        <f>IF('Tabela de Produção'!E250="","",'Tabela de Produção'!E250)</f>
        <v>Raspagem e limpeza do terreno (mecanizada)</v>
      </c>
      <c r="F251" s="119" t="str">
        <f>IF('Tabela de Produção'!F250="","",'Tabela de Produção'!F250)</f>
        <v>m²</v>
      </c>
      <c r="G251" s="18">
        <v>1000</v>
      </c>
      <c r="H251" s="122" t="str">
        <f t="shared" ca="1" si="3"/>
        <v/>
      </c>
      <c r="I25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5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5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5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5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5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5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52" spans="2:15" x14ac:dyDescent="0.25">
      <c r="B252" s="119">
        <f>IF('Tabela de Produção'!B251="","",'Tabela de Produção'!B251)</f>
        <v>248</v>
      </c>
      <c r="C252" s="119">
        <f>IF('Tabela de Produção'!C251="","",'Tabela de Produção'!C251)</f>
        <v>62377</v>
      </c>
      <c r="D252" s="144"/>
      <c r="E252" s="145" t="str">
        <f>IF('Tabela de Produção'!E251="","",'Tabela de Produção'!E251)</f>
        <v>Reaterro compactado manual</v>
      </c>
      <c r="F252" s="119" t="str">
        <f>IF('Tabela de Produção'!F251="","",'Tabela de Produção'!F251)</f>
        <v>m³</v>
      </c>
      <c r="G252" s="18">
        <v>1000</v>
      </c>
      <c r="H252" s="122" t="str">
        <f t="shared" ca="1" si="3"/>
        <v/>
      </c>
      <c r="I25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5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5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5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5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5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5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53" spans="2:15" x14ac:dyDescent="0.25">
      <c r="B253" s="119">
        <f>IF('Tabela de Produção'!B252="","",'Tabela de Produção'!B252)</f>
        <v>249</v>
      </c>
      <c r="C253" s="119">
        <f>IF('Tabela de Produção'!C252="","",'Tabela de Produção'!C252)</f>
        <v>946</v>
      </c>
      <c r="D253" s="144"/>
      <c r="E253" s="145" t="str">
        <f>IF('Tabela de Produção'!E252="","",'Tabela de Produção'!E252)</f>
        <v>Reaterro compactado manualmente de valas de fundação (pula-pula)</v>
      </c>
      <c r="F253" s="119" t="str">
        <f>IF('Tabela de Produção'!F252="","",'Tabela de Produção'!F252)</f>
        <v>m³</v>
      </c>
      <c r="G253" s="18">
        <v>1000</v>
      </c>
      <c r="H253" s="122" t="str">
        <f t="shared" ca="1" si="3"/>
        <v/>
      </c>
      <c r="I25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5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5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5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5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5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5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54" spans="2:15" x14ac:dyDescent="0.25">
      <c r="B254" s="119">
        <f>IF('Tabela de Produção'!B253="","",'Tabela de Produção'!B253)</f>
        <v>250</v>
      </c>
      <c r="C254" s="119">
        <f>IF('Tabela de Produção'!C253="","",'Tabela de Produção'!C253)</f>
        <v>62406</v>
      </c>
      <c r="D254" s="144"/>
      <c r="E254" s="145" t="str">
        <f>IF('Tabela de Produção'!E253="","",'Tabela de Produção'!E253)</f>
        <v>Reboco externo</v>
      </c>
      <c r="F254" s="119" t="str">
        <f>IF('Tabela de Produção'!F253="","",'Tabela de Produção'!F253)</f>
        <v>m²</v>
      </c>
      <c r="G254" s="18">
        <v>1000</v>
      </c>
      <c r="H254" s="122" t="str">
        <f t="shared" ca="1" si="3"/>
        <v/>
      </c>
      <c r="I25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5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5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5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5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5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5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55" spans="2:15" x14ac:dyDescent="0.25">
      <c r="B255" s="119">
        <f>IF('Tabela de Produção'!B254="","",'Tabela de Produção'!B254)</f>
        <v>251</v>
      </c>
      <c r="C255" s="119">
        <f>IF('Tabela de Produção'!C254="","",'Tabela de Produção'!C254)</f>
        <v>947</v>
      </c>
      <c r="D255" s="144"/>
      <c r="E255" s="145" t="str">
        <f>IF('Tabela de Produção'!E254="","",'Tabela de Produção'!E254)</f>
        <v>Reboco externo</v>
      </c>
      <c r="F255" s="119" t="str">
        <f>IF('Tabela de Produção'!F254="","",'Tabela de Produção'!F254)</f>
        <v>m²</v>
      </c>
      <c r="G255" s="18">
        <v>1000</v>
      </c>
      <c r="H255" s="122" t="str">
        <f t="shared" ca="1" si="3"/>
        <v/>
      </c>
      <c r="I25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5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5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5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5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5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5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56" spans="2:15" x14ac:dyDescent="0.25">
      <c r="B256" s="119">
        <f>IF('Tabela de Produção'!B255="","",'Tabela de Produção'!B255)</f>
        <v>252</v>
      </c>
      <c r="C256" s="119">
        <f>IF('Tabela de Produção'!C255="","",'Tabela de Produção'!C255)</f>
        <v>62402</v>
      </c>
      <c r="D256" s="144"/>
      <c r="E256" s="145" t="str">
        <f>IF('Tabela de Produção'!E255="","",'Tabela de Produção'!E255)</f>
        <v>Reboco interno</v>
      </c>
      <c r="F256" s="119" t="str">
        <f>IF('Tabela de Produção'!F255="","",'Tabela de Produção'!F255)</f>
        <v>m²</v>
      </c>
      <c r="G256" s="18">
        <v>1000</v>
      </c>
      <c r="H256" s="122" t="str">
        <f t="shared" ca="1" si="3"/>
        <v/>
      </c>
      <c r="I25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5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5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5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5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5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5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57" spans="2:15" x14ac:dyDescent="0.25">
      <c r="B257" s="119">
        <f>IF('Tabela de Produção'!B256="","",'Tabela de Produção'!B256)</f>
        <v>253</v>
      </c>
      <c r="C257" s="119">
        <f>IF('Tabela de Produção'!C256="","",'Tabela de Produção'!C256)</f>
        <v>948</v>
      </c>
      <c r="D257" s="144"/>
      <c r="E257" s="145" t="str">
        <f>IF('Tabela de Produção'!E256="","",'Tabela de Produção'!E256)</f>
        <v>Reboco interno</v>
      </c>
      <c r="F257" s="119" t="str">
        <f>IF('Tabela de Produção'!F256="","",'Tabela de Produção'!F256)</f>
        <v>m²</v>
      </c>
      <c r="G257" s="18">
        <v>1000</v>
      </c>
      <c r="H257" s="122" t="str">
        <f t="shared" ca="1" si="3"/>
        <v/>
      </c>
      <c r="I25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5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5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5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5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5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5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58" spans="2:15" x14ac:dyDescent="0.25">
      <c r="B258" s="119">
        <f>IF('Tabela de Produção'!B257="","",'Tabela de Produção'!B257)</f>
        <v>254</v>
      </c>
      <c r="C258" s="119">
        <f>IF('Tabela de Produção'!C257="","",'Tabela de Produção'!C257)</f>
        <v>949</v>
      </c>
      <c r="D258" s="144"/>
      <c r="E258" s="145" t="str">
        <f>IF('Tabela de Produção'!E257="","",'Tabela de Produção'!E257)</f>
        <v>Reboco interno - Teto</v>
      </c>
      <c r="F258" s="119" t="str">
        <f>IF('Tabela de Produção'!F257="","",'Tabela de Produção'!F257)</f>
        <v>m²</v>
      </c>
      <c r="G258" s="18">
        <v>1000</v>
      </c>
      <c r="H258" s="122" t="str">
        <f t="shared" ca="1" si="3"/>
        <v/>
      </c>
      <c r="I25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5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5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5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5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5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5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59" spans="2:15" x14ac:dyDescent="0.25">
      <c r="B259" s="119">
        <f>IF('Tabela de Produção'!B258="","",'Tabela de Produção'!B258)</f>
        <v>255</v>
      </c>
      <c r="C259" s="119">
        <f>IF('Tabela de Produção'!C258="","",'Tabela de Produção'!C258)</f>
        <v>62625</v>
      </c>
      <c r="D259" s="144"/>
      <c r="E259" s="145" t="str">
        <f>IF('Tabela de Produção'!E258="","",'Tabela de Produção'!E258)</f>
        <v>Reforço do sub-leito</v>
      </c>
      <c r="F259" s="119" t="str">
        <f>IF('Tabela de Produção'!F258="","",'Tabela de Produção'!F258)</f>
        <v>m³</v>
      </c>
      <c r="G259" s="18">
        <v>1000</v>
      </c>
      <c r="H259" s="122" t="str">
        <f t="shared" ca="1" si="3"/>
        <v/>
      </c>
      <c r="I25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5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5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5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5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5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5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60" spans="2:15" x14ac:dyDescent="0.25">
      <c r="B260" s="119">
        <f>IF('Tabela de Produção'!B259="","",'Tabela de Produção'!B259)</f>
        <v>256</v>
      </c>
      <c r="C260" s="119">
        <f>IF('Tabela de Produção'!C259="","",'Tabela de Produção'!C259)</f>
        <v>62398</v>
      </c>
      <c r="D260" s="144"/>
      <c r="E260" s="145" t="str">
        <f>IF('Tabela de Produção'!E259="","",'Tabela de Produção'!E259)</f>
        <v>Regularização de piso</v>
      </c>
      <c r="F260" s="119" t="str">
        <f>IF('Tabela de Produção'!F259="","",'Tabela de Produção'!F259)</f>
        <v>m²</v>
      </c>
      <c r="G260" s="18">
        <v>1000</v>
      </c>
      <c r="H260" s="122" t="str">
        <f t="shared" ca="1" si="3"/>
        <v/>
      </c>
      <c r="I26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6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6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6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6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6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6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61" spans="2:15" x14ac:dyDescent="0.25">
      <c r="B261" s="119">
        <f>IF('Tabela de Produção'!B260="","",'Tabela de Produção'!B260)</f>
        <v>257</v>
      </c>
      <c r="C261" s="119">
        <f>IF('Tabela de Produção'!C260="","",'Tabela de Produção'!C260)</f>
        <v>62754</v>
      </c>
      <c r="D261" s="144"/>
      <c r="E261" s="145" t="str">
        <f>IF('Tabela de Produção'!E260="","",'Tabela de Produção'!E260)</f>
        <v>Regularização de sub-leito</v>
      </c>
      <c r="F261" s="119" t="str">
        <f>IF('Tabela de Produção'!F260="","",'Tabela de Produção'!F260)</f>
        <v>m²</v>
      </c>
      <c r="G261" s="18">
        <v>1000</v>
      </c>
      <c r="H261" s="122" t="str">
        <f t="shared" ref="H261:H324" ca="1" si="4">IF(SUM(J261:O261)=0,"",SUM(J261:O261))</f>
        <v/>
      </c>
      <c r="I26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6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6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6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6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6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6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62" spans="2:15" x14ac:dyDescent="0.25">
      <c r="B262" s="119">
        <f>IF('Tabela de Produção'!B261="","",'Tabela de Produção'!B261)</f>
        <v>258</v>
      </c>
      <c r="C262" s="119">
        <f>IF('Tabela de Produção'!C261="","",'Tabela de Produção'!C261)</f>
        <v>63070</v>
      </c>
      <c r="D262" s="144"/>
      <c r="E262" s="145" t="str">
        <f>IF('Tabela de Produção'!E261="","",'Tabela de Produção'!E261)</f>
        <v>Regularização de sub-leito</v>
      </c>
      <c r="F262" s="119" t="str">
        <f>IF('Tabela de Produção'!F261="","",'Tabela de Produção'!F261)</f>
        <v>m³</v>
      </c>
      <c r="G262" s="18">
        <v>1000</v>
      </c>
      <c r="H262" s="122" t="str">
        <f t="shared" ca="1" si="4"/>
        <v/>
      </c>
      <c r="I26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6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6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6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6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6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6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63" spans="2:15" x14ac:dyDescent="0.25">
      <c r="B263" s="119">
        <f>IF('Tabela de Produção'!B262="","",'Tabela de Produção'!B262)</f>
        <v>259</v>
      </c>
      <c r="C263" s="119">
        <f>IF('Tabela de Produção'!C262="","",'Tabela de Produção'!C262)</f>
        <v>62779</v>
      </c>
      <c r="D263" s="144"/>
      <c r="E263" s="145" t="str">
        <f>IF('Tabela de Produção'!E262="","",'Tabela de Produção'!E262)</f>
        <v>Regularização de terreno (nivelamento)</v>
      </c>
      <c r="F263" s="119" t="str">
        <f>IF('Tabela de Produção'!F262="","",'Tabela de Produção'!F262)</f>
        <v>m²</v>
      </c>
      <c r="G263" s="18">
        <v>1000</v>
      </c>
      <c r="H263" s="122" t="str">
        <f t="shared" ca="1" si="4"/>
        <v/>
      </c>
      <c r="I26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6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6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6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6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6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6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64" spans="2:15" x14ac:dyDescent="0.25">
      <c r="B264" s="119">
        <f>IF('Tabela de Produção'!B263="","",'Tabela de Produção'!B263)</f>
        <v>260</v>
      </c>
      <c r="C264" s="119">
        <f>IF('Tabela de Produção'!C263="","",'Tabela de Produção'!C263)</f>
        <v>700</v>
      </c>
      <c r="D264" s="144"/>
      <c r="E264" s="145" t="str">
        <f>IF('Tabela de Produção'!E263="","",'Tabela de Produção'!E263)</f>
        <v>Rejuntamento aluminoso para gail</v>
      </c>
      <c r="F264" s="119" t="str">
        <f>IF('Tabela de Produção'!F263="","",'Tabela de Produção'!F263)</f>
        <v>m²</v>
      </c>
      <c r="G264" s="18">
        <v>1000</v>
      </c>
      <c r="H264" s="122" t="str">
        <f t="shared" ca="1" si="4"/>
        <v/>
      </c>
      <c r="I26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6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6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6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6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6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6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65" spans="2:15" x14ac:dyDescent="0.25">
      <c r="B265" s="119">
        <f>IF('Tabela de Produção'!B264="","",'Tabela de Produção'!B264)</f>
        <v>261</v>
      </c>
      <c r="C265" s="119">
        <f>IF('Tabela de Produção'!C264="","",'Tabela de Produção'!C264)</f>
        <v>62639</v>
      </c>
      <c r="D265" s="144"/>
      <c r="E265" s="145" t="str">
        <f>IF('Tabela de Produção'!E264="","",'Tabela de Produção'!E264)</f>
        <v>Rejuntamento cerâmica 20x20cm</v>
      </c>
      <c r="F265" s="119" t="str">
        <f>IF('Tabela de Produção'!F264="","",'Tabela de Produção'!F264)</f>
        <v>m²</v>
      </c>
      <c r="G265" s="18">
        <v>1000</v>
      </c>
      <c r="H265" s="122" t="str">
        <f t="shared" ca="1" si="4"/>
        <v/>
      </c>
      <c r="I26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6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6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6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6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6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6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66" spans="2:15" x14ac:dyDescent="0.25">
      <c r="B266" s="119">
        <f>IF('Tabela de Produção'!B265="","",'Tabela de Produção'!B265)</f>
        <v>262</v>
      </c>
      <c r="C266" s="119">
        <f>IF('Tabela de Produção'!C265="","",'Tabela de Produção'!C265)</f>
        <v>62411</v>
      </c>
      <c r="D266" s="144"/>
      <c r="E266" s="145" t="str">
        <f>IF('Tabela de Produção'!E265="","",'Tabela de Produção'!E265)</f>
        <v>Rejuntamento cerâmica 30x30cm</v>
      </c>
      <c r="F266" s="119" t="str">
        <f>IF('Tabela de Produção'!F265="","",'Tabela de Produção'!F265)</f>
        <v>m²</v>
      </c>
      <c r="G266" s="18">
        <v>1000</v>
      </c>
      <c r="H266" s="122" t="str">
        <f t="shared" ca="1" si="4"/>
        <v/>
      </c>
      <c r="I26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6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6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6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6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6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6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67" spans="2:15" x14ac:dyDescent="0.25">
      <c r="B267" s="119">
        <f>IF('Tabela de Produção'!B266="","",'Tabela de Produção'!B266)</f>
        <v>263</v>
      </c>
      <c r="C267" s="119">
        <f>IF('Tabela de Produção'!C266="","",'Tabela de Produção'!C266)</f>
        <v>62412</v>
      </c>
      <c r="D267" s="144"/>
      <c r="E267" s="145" t="str">
        <f>IF('Tabela de Produção'!E266="","",'Tabela de Produção'!E266)</f>
        <v>Rejuntamento cerâmica 45x45cm</v>
      </c>
      <c r="F267" s="119" t="str">
        <f>IF('Tabela de Produção'!F266="","",'Tabela de Produção'!F266)</f>
        <v>m²</v>
      </c>
      <c r="G267" s="18">
        <v>1000</v>
      </c>
      <c r="H267" s="122" t="str">
        <f t="shared" ca="1" si="4"/>
        <v/>
      </c>
      <c r="I26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6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6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6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6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6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6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68" spans="2:15" x14ac:dyDescent="0.25">
      <c r="B268" s="119">
        <f>IF('Tabela de Produção'!B267="","",'Tabela de Produção'!B267)</f>
        <v>264</v>
      </c>
      <c r="C268" s="119">
        <f>IF('Tabela de Produção'!C267="","",'Tabela de Produção'!C267)</f>
        <v>62598</v>
      </c>
      <c r="D268" s="144"/>
      <c r="E268" s="145" t="str">
        <f>IF('Tabela de Produção'!E267="","",'Tabela de Produção'!E267)</f>
        <v>Rejuntamento cerâmica Gail</v>
      </c>
      <c r="F268" s="119" t="str">
        <f>IF('Tabela de Produção'!F267="","",'Tabela de Produção'!F267)</f>
        <v>m²</v>
      </c>
      <c r="G268" s="18">
        <v>1000</v>
      </c>
      <c r="H268" s="122" t="str">
        <f t="shared" ca="1" si="4"/>
        <v/>
      </c>
      <c r="I26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6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6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6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6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6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6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69" spans="2:15" x14ac:dyDescent="0.25">
      <c r="B269" s="119">
        <f>IF('Tabela de Produção'!B268="","",'Tabela de Produção'!B268)</f>
        <v>265</v>
      </c>
      <c r="C269" s="119">
        <f>IF('Tabela de Produção'!C268="","",'Tabela de Produção'!C268)</f>
        <v>701</v>
      </c>
      <c r="D269" s="144"/>
      <c r="E269" s="145" t="str">
        <f>IF('Tabela de Produção'!E268="","",'Tabela de Produção'!E268)</f>
        <v>Rejuntamento de calçamento</v>
      </c>
      <c r="F269" s="119" t="str">
        <f>IF('Tabela de Produção'!F268="","",'Tabela de Produção'!F268)</f>
        <v>m²</v>
      </c>
      <c r="G269" s="18">
        <v>1000</v>
      </c>
      <c r="H269" s="122" t="str">
        <f t="shared" ca="1" si="4"/>
        <v/>
      </c>
      <c r="I26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6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6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6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6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6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6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70" spans="2:15" x14ac:dyDescent="0.25">
      <c r="B270" s="119">
        <f>IF('Tabela de Produção'!B269="","",'Tabela de Produção'!B269)</f>
        <v>266</v>
      </c>
      <c r="C270" s="119">
        <f>IF('Tabela de Produção'!C269="","",'Tabela de Produção'!C269)</f>
        <v>702</v>
      </c>
      <c r="D270" s="144"/>
      <c r="E270" s="145" t="str">
        <f>IF('Tabela de Produção'!E269="","",'Tabela de Produção'!E269)</f>
        <v>Rejuntamento de Cerâmica e/ou porcelanato externo</v>
      </c>
      <c r="F270" s="119" t="str">
        <f>IF('Tabela de Produção'!F269="","",'Tabela de Produção'!F269)</f>
        <v>m²</v>
      </c>
      <c r="G270" s="18">
        <v>1000</v>
      </c>
      <c r="H270" s="122" t="str">
        <f t="shared" ca="1" si="4"/>
        <v/>
      </c>
      <c r="I27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7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7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7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7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7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7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71" spans="2:15" x14ac:dyDescent="0.25">
      <c r="B271" s="119">
        <f>IF('Tabela de Produção'!B270="","",'Tabela de Produção'!B270)</f>
        <v>267</v>
      </c>
      <c r="C271" s="119">
        <f>IF('Tabela de Produção'!C270="","",'Tabela de Produção'!C270)</f>
        <v>703</v>
      </c>
      <c r="D271" s="144"/>
      <c r="E271" s="145" t="str">
        <f>IF('Tabela de Produção'!E270="","",'Tabela de Produção'!E270)</f>
        <v>Rejuntamento de Cerâmica e/ou porcelanato interno</v>
      </c>
      <c r="F271" s="119" t="str">
        <f>IF('Tabela de Produção'!F270="","",'Tabela de Produção'!F270)</f>
        <v>m²</v>
      </c>
      <c r="G271" s="18">
        <v>1000</v>
      </c>
      <c r="H271" s="122" t="str">
        <f t="shared" ca="1" si="4"/>
        <v/>
      </c>
      <c r="I27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7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7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7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7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7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7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72" spans="2:15" x14ac:dyDescent="0.25">
      <c r="B272" s="119">
        <f>IF('Tabela de Produção'!B271="","",'Tabela de Produção'!B271)</f>
        <v>268</v>
      </c>
      <c r="C272" s="119">
        <f>IF('Tabela de Produção'!C271="","",'Tabela de Produção'!C271)</f>
        <v>704</v>
      </c>
      <c r="D272" s="144"/>
      <c r="E272" s="145" t="str">
        <f>IF('Tabela de Produção'!E271="","",'Tabela de Produção'!E271)</f>
        <v>Rejuntamento de granito</v>
      </c>
      <c r="F272" s="119" t="str">
        <f>IF('Tabela de Produção'!F271="","",'Tabela de Produção'!F271)</f>
        <v>m²</v>
      </c>
      <c r="G272" s="18">
        <v>1000</v>
      </c>
      <c r="H272" s="122" t="str">
        <f t="shared" ca="1" si="4"/>
        <v/>
      </c>
      <c r="I27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7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7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7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7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7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7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73" spans="2:15" x14ac:dyDescent="0.25">
      <c r="B273" s="119">
        <f>IF('Tabela de Produção'!B272="","",'Tabela de Produção'!B272)</f>
        <v>269</v>
      </c>
      <c r="C273" s="119">
        <f>IF('Tabela de Produção'!C272="","",'Tabela de Produção'!C272)</f>
        <v>62697</v>
      </c>
      <c r="D273" s="144"/>
      <c r="E273" s="145" t="str">
        <f>IF('Tabela de Produção'!E272="","",'Tabela de Produção'!E272)</f>
        <v>Rejuntamento granito</v>
      </c>
      <c r="F273" s="119" t="str">
        <f>IF('Tabela de Produção'!F272="","",'Tabela de Produção'!F272)</f>
        <v>m²</v>
      </c>
      <c r="G273" s="18">
        <v>1000</v>
      </c>
      <c r="H273" s="122" t="str">
        <f t="shared" ca="1" si="4"/>
        <v/>
      </c>
      <c r="I27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7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7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7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7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7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7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74" spans="2:15" x14ac:dyDescent="0.25">
      <c r="B274" s="119">
        <f>IF('Tabela de Produção'!B273="","",'Tabela de Produção'!B273)</f>
        <v>270</v>
      </c>
      <c r="C274" s="119">
        <f>IF('Tabela de Produção'!C273="","",'Tabela de Produção'!C273)</f>
        <v>705</v>
      </c>
      <c r="D274" s="144"/>
      <c r="E274" s="145" t="str">
        <f>IF('Tabela de Produção'!E273="","",'Tabela de Produção'!E273)</f>
        <v>Rejuntamento para gail tipo ester-vinilica tricoponente na cor bege</v>
      </c>
      <c r="F274" s="119" t="str">
        <f>IF('Tabela de Produção'!F273="","",'Tabela de Produção'!F273)</f>
        <v>m²</v>
      </c>
      <c r="G274" s="18">
        <v>1000</v>
      </c>
      <c r="H274" s="122" t="str">
        <f t="shared" ca="1" si="4"/>
        <v/>
      </c>
      <c r="I27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7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7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7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7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7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7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75" spans="2:15" x14ac:dyDescent="0.25">
      <c r="B275" s="119">
        <f>IF('Tabela de Produção'!B274="","",'Tabela de Produção'!B274)</f>
        <v>271</v>
      </c>
      <c r="C275" s="119">
        <f>IF('Tabela de Produção'!C274="","",'Tabela de Produção'!C274)</f>
        <v>62413</v>
      </c>
      <c r="D275" s="144"/>
      <c r="E275" s="145" t="str">
        <f>IF('Tabela de Produção'!E274="","",'Tabela de Produção'!E274)</f>
        <v>Rejuntamento porcelanato 45x45cm</v>
      </c>
      <c r="F275" s="119" t="str">
        <f>IF('Tabela de Produção'!F274="","",'Tabela de Produção'!F274)</f>
        <v>m²</v>
      </c>
      <c r="G275" s="18">
        <v>1000</v>
      </c>
      <c r="H275" s="122" t="str">
        <f t="shared" ca="1" si="4"/>
        <v/>
      </c>
      <c r="I27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7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7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7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7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7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7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76" spans="2:15" x14ac:dyDescent="0.25">
      <c r="B276" s="119">
        <f>IF('Tabela de Produção'!B275="","",'Tabela de Produção'!B275)</f>
        <v>272</v>
      </c>
      <c r="C276" s="119">
        <f>IF('Tabela de Produção'!C275="","",'Tabela de Produção'!C275)</f>
        <v>63147</v>
      </c>
      <c r="D276" s="144"/>
      <c r="E276" s="145" t="str">
        <f>IF('Tabela de Produção'!E275="","",'Tabela de Produção'!E275)</f>
        <v>reparos de forro de gesso</v>
      </c>
      <c r="F276" s="119" t="str">
        <f>IF('Tabela de Produção'!F275="","",'Tabela de Produção'!F275)</f>
        <v>m²</v>
      </c>
      <c r="G276" s="18">
        <v>1000</v>
      </c>
      <c r="H276" s="122" t="str">
        <f t="shared" ca="1" si="4"/>
        <v/>
      </c>
      <c r="I27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7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7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7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7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7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7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77" spans="2:15" x14ac:dyDescent="0.25">
      <c r="B277" s="119">
        <f>IF('Tabela de Produção'!B276="","",'Tabela de Produção'!B276)</f>
        <v>273</v>
      </c>
      <c r="C277" s="119">
        <f>IF('Tabela de Produção'!C276="","",'Tabela de Produção'!C276)</f>
        <v>800</v>
      </c>
      <c r="D277" s="144"/>
      <c r="E277" s="145" t="str">
        <f>IF('Tabela de Produção'!E276="","",'Tabela de Produção'!E276)</f>
        <v>Rescoramento metálico - escora (leve)</v>
      </c>
      <c r="F277" s="119" t="str">
        <f>IF('Tabela de Produção'!F276="","",'Tabela de Produção'!F276)</f>
        <v>m³</v>
      </c>
      <c r="G277" s="18">
        <v>1000</v>
      </c>
      <c r="H277" s="122" t="str">
        <f t="shared" ca="1" si="4"/>
        <v/>
      </c>
      <c r="I27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7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7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7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7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7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7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78" spans="2:15" x14ac:dyDescent="0.25">
      <c r="B278" s="119">
        <f>IF('Tabela de Produção'!B277="","",'Tabela de Produção'!B277)</f>
        <v>274</v>
      </c>
      <c r="C278" s="119">
        <f>IF('Tabela de Produção'!C277="","",'Tabela de Produção'!C277)</f>
        <v>801</v>
      </c>
      <c r="D278" s="144"/>
      <c r="E278" s="145" t="str">
        <f>IF('Tabela de Produção'!E277="","",'Tabela de Produção'!E277)</f>
        <v>Rescoramento metálico - torre (pesado)</v>
      </c>
      <c r="F278" s="119" t="str">
        <f>IF('Tabela de Produção'!F277="","",'Tabela de Produção'!F277)</f>
        <v>m³</v>
      </c>
      <c r="G278" s="18">
        <v>1000</v>
      </c>
      <c r="H278" s="122" t="str">
        <f t="shared" ca="1" si="4"/>
        <v/>
      </c>
      <c r="I27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7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7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7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7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7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7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79" spans="2:15" x14ac:dyDescent="0.25">
      <c r="B279" s="119">
        <f>IF('Tabela de Produção'!B278="","",'Tabela de Produção'!B278)</f>
        <v>275</v>
      </c>
      <c r="C279" s="119">
        <f>IF('Tabela de Produção'!C278="","",'Tabela de Produção'!C278)</f>
        <v>62525</v>
      </c>
      <c r="D279" s="144"/>
      <c r="E279" s="145" t="str">
        <f>IF('Tabela de Produção'!E278="","",'Tabela de Produção'!E278)</f>
        <v>Retirada de cobertura em telha de fibrocimento</v>
      </c>
      <c r="F279" s="119" t="str">
        <f>IF('Tabela de Produção'!F278="","",'Tabela de Produção'!F278)</f>
        <v>m²</v>
      </c>
      <c r="G279" s="18">
        <v>1000</v>
      </c>
      <c r="H279" s="122" t="str">
        <f t="shared" ca="1" si="4"/>
        <v/>
      </c>
      <c r="I27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7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7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7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7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7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7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80" spans="2:15" x14ac:dyDescent="0.25">
      <c r="B280" s="119">
        <f>IF('Tabela de Produção'!B279="","",'Tabela de Produção'!B279)</f>
        <v>276</v>
      </c>
      <c r="C280" s="119">
        <f>IF('Tabela de Produção'!C279="","",'Tabela de Produção'!C279)</f>
        <v>62526</v>
      </c>
      <c r="D280" s="144"/>
      <c r="E280" s="145" t="str">
        <f>IF('Tabela de Produção'!E279="","",'Tabela de Produção'!E279)</f>
        <v>Retirada de cobertura em telha tipo colonial</v>
      </c>
      <c r="F280" s="119" t="str">
        <f>IF('Tabela de Produção'!F279="","",'Tabela de Produção'!F279)</f>
        <v>m²</v>
      </c>
      <c r="G280" s="18">
        <v>1000</v>
      </c>
      <c r="H280" s="122" t="str">
        <f t="shared" ca="1" si="4"/>
        <v/>
      </c>
      <c r="I28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8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8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8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8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8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8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81" spans="2:15" x14ac:dyDescent="0.25">
      <c r="B281" s="119">
        <f>IF('Tabela de Produção'!B280="","",'Tabela de Produção'!B280)</f>
        <v>277</v>
      </c>
      <c r="C281" s="119">
        <f>IF('Tabela de Produção'!C280="","",'Tabela de Produção'!C280)</f>
        <v>62524</v>
      </c>
      <c r="D281" s="144"/>
      <c r="E281" s="145" t="str">
        <f>IF('Tabela de Produção'!E280="","",'Tabela de Produção'!E280)</f>
        <v>Retirada de pavimentação em madeira</v>
      </c>
      <c r="F281" s="119" t="str">
        <f>IF('Tabela de Produção'!F280="","",'Tabela de Produção'!F280)</f>
        <v>m²</v>
      </c>
      <c r="G281" s="18">
        <v>1000</v>
      </c>
      <c r="H281" s="122" t="str">
        <f t="shared" ca="1" si="4"/>
        <v/>
      </c>
      <c r="I28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8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8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8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8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8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8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82" spans="2:15" x14ac:dyDescent="0.25">
      <c r="B282" s="119">
        <f>IF('Tabela de Produção'!B281="","",'Tabela de Produção'!B281)</f>
        <v>278</v>
      </c>
      <c r="C282" s="119">
        <f>IF('Tabela de Produção'!C281="","",'Tabela de Produção'!C281)</f>
        <v>62651</v>
      </c>
      <c r="D282" s="144"/>
      <c r="E282" s="145" t="str">
        <f>IF('Tabela de Produção'!E281="","",'Tabela de Produção'!E281)</f>
        <v>Retirada de pavimentação existente</v>
      </c>
      <c r="F282" s="119" t="str">
        <f>IF('Tabela de Produção'!F281="","",'Tabela de Produção'!F281)</f>
        <v>m²</v>
      </c>
      <c r="G282" s="18">
        <v>1000</v>
      </c>
      <c r="H282" s="122" t="str">
        <f t="shared" ca="1" si="4"/>
        <v/>
      </c>
      <c r="I28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8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8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8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8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8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8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83" spans="2:15" x14ac:dyDescent="0.25">
      <c r="B283" s="119">
        <f>IF('Tabela de Produção'!B282="","",'Tabela de Produção'!B282)</f>
        <v>279</v>
      </c>
      <c r="C283" s="119">
        <f>IF('Tabela de Produção'!C282="","",'Tabela de Produção'!C282)</f>
        <v>802</v>
      </c>
      <c r="D283" s="144"/>
      <c r="E283" s="145" t="str">
        <f>IF('Tabela de Produção'!E282="","",'Tabela de Produção'!E282)</f>
        <v>Rodapé ceramico/sobrepor (ex: Gail)</v>
      </c>
      <c r="F283" s="119" t="str">
        <f>IF('Tabela de Produção'!F282="","",'Tabela de Produção'!F282)</f>
        <v>m</v>
      </c>
      <c r="G283" s="18">
        <v>1000</v>
      </c>
      <c r="H283" s="122" t="str">
        <f t="shared" ca="1" si="4"/>
        <v/>
      </c>
      <c r="I28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8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8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8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8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8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8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84" spans="2:15" x14ac:dyDescent="0.25">
      <c r="B284" s="119">
        <f>IF('Tabela de Produção'!B283="","",'Tabela de Produção'!B283)</f>
        <v>280</v>
      </c>
      <c r="C284" s="119">
        <f>IF('Tabela de Produção'!C283="","",'Tabela de Produção'!C283)</f>
        <v>63191</v>
      </c>
      <c r="D284" s="144"/>
      <c r="E284" s="145" t="str">
        <f>IF('Tabela de Produção'!E283="","",'Tabela de Produção'!E283)</f>
        <v>rodapé em mármore creme marfil</v>
      </c>
      <c r="F284" s="119" t="str">
        <f>IF('Tabela de Produção'!F283="","",'Tabela de Produção'!F283)</f>
        <v>m</v>
      </c>
      <c r="G284" s="18">
        <v>1000</v>
      </c>
      <c r="H284" s="122" t="str">
        <f t="shared" ca="1" si="4"/>
        <v/>
      </c>
      <c r="I28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8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8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8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8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8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8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85" spans="2:15" x14ac:dyDescent="0.25">
      <c r="B285" s="119">
        <f>IF('Tabela de Produção'!B284="","",'Tabela de Produção'!B284)</f>
        <v>281</v>
      </c>
      <c r="C285" s="119">
        <f>IF('Tabela de Produção'!C284="","",'Tabela de Produção'!C284)</f>
        <v>803</v>
      </c>
      <c r="D285" s="144"/>
      <c r="E285" s="145" t="str">
        <f>IF('Tabela de Produção'!E284="","",'Tabela de Produção'!E284)</f>
        <v>Rodapé em perfil de aluminio</v>
      </c>
      <c r="F285" s="119" t="str">
        <f>IF('Tabela de Produção'!F284="","",'Tabela de Produção'!F284)</f>
        <v>Ml</v>
      </c>
      <c r="G285" s="18">
        <v>1000</v>
      </c>
      <c r="H285" s="122" t="str">
        <f t="shared" ca="1" si="4"/>
        <v/>
      </c>
      <c r="I28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8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8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8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8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8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8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86" spans="2:15" x14ac:dyDescent="0.25">
      <c r="B286" s="119">
        <f>IF('Tabela de Produção'!B285="","",'Tabela de Produção'!B285)</f>
        <v>282</v>
      </c>
      <c r="C286" s="119">
        <f>IF('Tabela de Produção'!C285="","",'Tabela de Produção'!C285)</f>
        <v>804</v>
      </c>
      <c r="D286" s="144"/>
      <c r="E286" s="145" t="str">
        <f>IF('Tabela de Produção'!E285="","",'Tabela de Produção'!E285)</f>
        <v>Rodape em perfil de aluminio tipo "U" com acabamento em argamassa</v>
      </c>
      <c r="F286" s="119" t="str">
        <f>IF('Tabela de Produção'!F285="","",'Tabela de Produção'!F285)</f>
        <v>m</v>
      </c>
      <c r="G286" s="18">
        <v>1000</v>
      </c>
      <c r="H286" s="122" t="str">
        <f t="shared" ca="1" si="4"/>
        <v/>
      </c>
      <c r="I28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8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8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8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8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8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8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87" spans="2:15" x14ac:dyDescent="0.25">
      <c r="B287" s="119">
        <f>IF('Tabela de Produção'!B286="","",'Tabela de Produção'!B286)</f>
        <v>283</v>
      </c>
      <c r="C287" s="119">
        <f>IF('Tabela de Produção'!C286="","",'Tabela de Produção'!C286)</f>
        <v>30314</v>
      </c>
      <c r="D287" s="144"/>
      <c r="E287" s="145" t="str">
        <f>IF('Tabela de Produção'!E286="","",'Tabela de Produção'!E286)</f>
        <v>Rodapé vinílico h=5cm</v>
      </c>
      <c r="F287" s="119" t="str">
        <f>IF('Tabela de Produção'!F286="","",'Tabela de Produção'!F286)</f>
        <v>m</v>
      </c>
      <c r="G287" s="18">
        <v>1000</v>
      </c>
      <c r="H287" s="122" t="str">
        <f t="shared" ca="1" si="4"/>
        <v/>
      </c>
      <c r="I28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8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8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8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8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8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8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88" spans="2:15" x14ac:dyDescent="0.25">
      <c r="B288" s="119">
        <f>IF('Tabela de Produção'!B287="","",'Tabela de Produção'!B287)</f>
        <v>284</v>
      </c>
      <c r="C288" s="119">
        <f>IF('Tabela de Produção'!C287="","",'Tabela de Produção'!C287)</f>
        <v>606</v>
      </c>
      <c r="D288" s="144"/>
      <c r="E288" s="145" t="str">
        <f>IF('Tabela de Produção'!E287="","",'Tabela de Produção'!E287)</f>
        <v>Selador e emassamento com lixamento pva</v>
      </c>
      <c r="F288" s="119" t="str">
        <f>IF('Tabela de Produção'!F287="","",'Tabela de Produção'!F287)</f>
        <v>m²</v>
      </c>
      <c r="G288" s="18">
        <v>1000</v>
      </c>
      <c r="H288" s="122" t="str">
        <f t="shared" ca="1" si="4"/>
        <v/>
      </c>
      <c r="I28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8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8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8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8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8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8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89" spans="2:15" x14ac:dyDescent="0.25">
      <c r="B289" s="119">
        <f>IF('Tabela de Produção'!B288="","",'Tabela de Produção'!B288)</f>
        <v>285</v>
      </c>
      <c r="C289" s="119">
        <f>IF('Tabela de Produção'!C288="","",'Tabela de Produção'!C288)</f>
        <v>607</v>
      </c>
      <c r="D289" s="144"/>
      <c r="E289" s="145" t="str">
        <f>IF('Tabela de Produção'!E288="","",'Tabela de Produção'!E288)</f>
        <v>Selador e textura convencional</v>
      </c>
      <c r="F289" s="119" t="str">
        <f>IF('Tabela de Produção'!F288="","",'Tabela de Produção'!F288)</f>
        <v>m²</v>
      </c>
      <c r="G289" s="18">
        <v>1000</v>
      </c>
      <c r="H289" s="122" t="str">
        <f t="shared" ca="1" si="4"/>
        <v/>
      </c>
      <c r="I28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8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8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8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8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8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8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90" spans="2:15" x14ac:dyDescent="0.25">
      <c r="B290" s="119">
        <f>IF('Tabela de Produção'!B289="","",'Tabela de Produção'!B289)</f>
        <v>286</v>
      </c>
      <c r="C290" s="119">
        <f>IF('Tabela de Produção'!C289="","",'Tabela de Produção'!C289)</f>
        <v>608</v>
      </c>
      <c r="D290" s="144"/>
      <c r="E290" s="145" t="str">
        <f>IF('Tabela de Produção'!E289="","",'Tabela de Produção'!E289)</f>
        <v>Selador e textura tipo grafitada</v>
      </c>
      <c r="F290" s="119" t="str">
        <f>IF('Tabela de Produção'!F289="","",'Tabela de Produção'!F289)</f>
        <v>m²</v>
      </c>
      <c r="G290" s="18">
        <v>1000</v>
      </c>
      <c r="H290" s="122" t="str">
        <f t="shared" ca="1" si="4"/>
        <v/>
      </c>
      <c r="I29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9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9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9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9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9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9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91" spans="2:15" x14ac:dyDescent="0.25">
      <c r="B291" s="119">
        <f>IF('Tabela de Produção'!B290="","",'Tabela de Produção'!B290)</f>
        <v>287</v>
      </c>
      <c r="C291" s="119">
        <f>IF('Tabela de Produção'!C290="","",'Tabela de Produção'!C290)</f>
        <v>63152</v>
      </c>
      <c r="D291" s="144"/>
      <c r="E291" s="145" t="str">
        <f>IF('Tabela de Produção'!E290="","",'Tabela de Produção'!E290)</f>
        <v>Serviço  de mão de obra empreita de pintura com látex, sobre parede.</v>
      </c>
      <c r="F291" s="119" t="str">
        <f>IF('Tabela de Produção'!F290="","",'Tabela de Produção'!F290)</f>
        <v>m²</v>
      </c>
      <c r="G291" s="18">
        <v>1000</v>
      </c>
      <c r="H291" s="122" t="str">
        <f t="shared" ca="1" si="4"/>
        <v/>
      </c>
      <c r="I29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9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9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9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9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9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9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92" spans="2:15" x14ac:dyDescent="0.25">
      <c r="B292" s="119">
        <f>IF('Tabela de Produção'!B291="","",'Tabela de Produção'!B291)</f>
        <v>288</v>
      </c>
      <c r="C292" s="119">
        <f>IF('Tabela de Produção'!C291="","",'Tabela de Produção'!C291)</f>
        <v>63163</v>
      </c>
      <c r="D292" s="144"/>
      <c r="E292" s="145" t="str">
        <f>IF('Tabela de Produção'!E291="","",'Tabela de Produção'!E291)</f>
        <v>serviço de acabamento de gesso em teto(rodateto)</v>
      </c>
      <c r="F292" s="119" t="str">
        <f>IF('Tabela de Produção'!F291="","",'Tabela de Produção'!F291)</f>
        <v>m²</v>
      </c>
      <c r="G292" s="18">
        <v>1000</v>
      </c>
      <c r="H292" s="122" t="str">
        <f t="shared" ca="1" si="4"/>
        <v/>
      </c>
      <c r="I29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9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9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9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9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9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9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93" spans="2:15" x14ac:dyDescent="0.25">
      <c r="B293" s="119">
        <f>IF('Tabela de Produção'!B292="","",'Tabela de Produção'!B292)</f>
        <v>289</v>
      </c>
      <c r="C293" s="119">
        <f>IF('Tabela de Produção'!C292="","",'Tabela de Produção'!C292)</f>
        <v>63088</v>
      </c>
      <c r="D293" s="144"/>
      <c r="E293" s="145" t="str">
        <f>IF('Tabela de Produção'!E292="","",'Tabela de Produção'!E292)</f>
        <v>Serviço de análise do solo</v>
      </c>
      <c r="F293" s="119" t="str">
        <f>IF('Tabela de Produção'!F292="","",'Tabela de Produção'!F292)</f>
        <v>un</v>
      </c>
      <c r="G293" s="18">
        <v>1000</v>
      </c>
      <c r="H293" s="122" t="str">
        <f t="shared" ca="1" si="4"/>
        <v/>
      </c>
      <c r="I29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9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9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9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9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9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9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94" spans="2:15" x14ac:dyDescent="0.25">
      <c r="B294" s="119">
        <f>IF('Tabela de Produção'!B293="","",'Tabela de Produção'!B293)</f>
        <v>290</v>
      </c>
      <c r="C294" s="119">
        <f>IF('Tabela de Produção'!C293="","",'Tabela de Produção'!C293)</f>
        <v>63164</v>
      </c>
      <c r="D294" s="144"/>
      <c r="E294" s="145" t="str">
        <f>IF('Tabela de Produção'!E293="","",'Tabela de Produção'!E293)</f>
        <v>serviço de aplicaçao de esmalteou tinta oleo sobre porta</v>
      </c>
      <c r="F294" s="119" t="str">
        <f>IF('Tabela de Produção'!F293="","",'Tabela de Produção'!F293)</f>
        <v>un</v>
      </c>
      <c r="G294" s="18">
        <v>1000</v>
      </c>
      <c r="H294" s="122" t="str">
        <f t="shared" ca="1" si="4"/>
        <v/>
      </c>
      <c r="I29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9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9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9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9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9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9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95" spans="2:15" x14ac:dyDescent="0.25">
      <c r="B295" s="119">
        <f>IF('Tabela de Produção'!B294="","",'Tabela de Produção'!B294)</f>
        <v>291</v>
      </c>
      <c r="C295" s="119">
        <f>IF('Tabela de Produção'!C294="","",'Tabela de Produção'!C294)</f>
        <v>62959</v>
      </c>
      <c r="D295" s="144"/>
      <c r="E295" s="145" t="str">
        <f>IF('Tabela de Produção'!E294="","",'Tabela de Produção'!E294)</f>
        <v>Serviço de assentamento de bloco de concreto intertravado para tráfego leve h= 6cm</v>
      </c>
      <c r="F295" s="119" t="str">
        <f>IF('Tabela de Produção'!F294="","",'Tabela de Produção'!F294)</f>
        <v>m²</v>
      </c>
      <c r="G295" s="18">
        <v>1000</v>
      </c>
      <c r="H295" s="122" t="str">
        <f t="shared" ca="1" si="4"/>
        <v/>
      </c>
      <c r="I29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9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9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9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9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9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9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96" spans="2:15" x14ac:dyDescent="0.25">
      <c r="B296" s="119">
        <f>IF('Tabela de Produção'!B295="","",'Tabela de Produção'!B295)</f>
        <v>292</v>
      </c>
      <c r="C296" s="119">
        <f>IF('Tabela de Produção'!C295="","",'Tabela de Produção'!C295)</f>
        <v>62931</v>
      </c>
      <c r="D296" s="144"/>
      <c r="E296" s="145" t="str">
        <f>IF('Tabela de Produção'!E295="","",'Tabela de Produção'!E295)</f>
        <v>Serviço de assentamento de meio-fio pré-moldado de concreto (material e mão-de-obra)</v>
      </c>
      <c r="F296" s="119" t="str">
        <f>IF('Tabela de Produção'!F295="","",'Tabela de Produção'!F295)</f>
        <v>un</v>
      </c>
      <c r="G296" s="18">
        <v>1000</v>
      </c>
      <c r="H296" s="122" t="str">
        <f t="shared" ca="1" si="4"/>
        <v/>
      </c>
      <c r="I29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9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9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9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9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9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9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97" spans="2:15" x14ac:dyDescent="0.25">
      <c r="B297" s="119">
        <f>IF('Tabela de Produção'!B296="","",'Tabela de Produção'!B296)</f>
        <v>293</v>
      </c>
      <c r="C297" s="119">
        <f>IF('Tabela de Produção'!C296="","",'Tabela de Produção'!C296)</f>
        <v>62932</v>
      </c>
      <c r="D297" s="144"/>
      <c r="E297" s="145" t="str">
        <f>IF('Tabela de Produção'!E296="","",'Tabela de Produção'!E296)</f>
        <v>Serviço de assentamento de meio-fio pré-moldado de concreto h= 35cm (mão-de-obra)</v>
      </c>
      <c r="F297" s="119" t="str">
        <f>IF('Tabela de Produção'!F296="","",'Tabela de Produção'!F296)</f>
        <v>un</v>
      </c>
      <c r="G297" s="18">
        <v>1000</v>
      </c>
      <c r="H297" s="122" t="str">
        <f t="shared" ca="1" si="4"/>
        <v/>
      </c>
      <c r="I29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9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9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9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9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9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9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98" spans="2:15" x14ac:dyDescent="0.25">
      <c r="B298" s="119">
        <f>IF('Tabela de Produção'!B297="","",'Tabela de Produção'!B297)</f>
        <v>294</v>
      </c>
      <c r="C298" s="119">
        <f>IF('Tabela de Produção'!C297="","",'Tabela de Produção'!C297)</f>
        <v>62960</v>
      </c>
      <c r="D298" s="144"/>
      <c r="E298" s="145" t="str">
        <f>IF('Tabela de Produção'!E297="","",'Tabela de Produção'!E297)</f>
        <v>Serviço de assentamento de meio-fio pré-moldado de concreto h=30cm (mão-de-obra)</v>
      </c>
      <c r="F298" s="119" t="str">
        <f>IF('Tabela de Produção'!F297="","",'Tabela de Produção'!F297)</f>
        <v>un</v>
      </c>
      <c r="G298" s="18">
        <v>1000</v>
      </c>
      <c r="H298" s="122" t="str">
        <f t="shared" ca="1" si="4"/>
        <v/>
      </c>
      <c r="I29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9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9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9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9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9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9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299" spans="2:15" x14ac:dyDescent="0.25">
      <c r="B299" s="119">
        <f>IF('Tabela de Produção'!B298="","",'Tabela de Produção'!B298)</f>
        <v>295</v>
      </c>
      <c r="C299" s="119">
        <f>IF('Tabela de Produção'!C298="","",'Tabela de Produção'!C298)</f>
        <v>63022</v>
      </c>
      <c r="D299" s="144"/>
      <c r="E299" s="145" t="str">
        <f>IF('Tabela de Produção'!E298="","",'Tabela de Produção'!E298)</f>
        <v>Serviço de assentamento e rejuntamento de meio-fio pré-moldado de concreto h=25cm (mão-de-obra)</v>
      </c>
      <c r="F299" s="119" t="str">
        <f>IF('Tabela de Produção'!F298="","",'Tabela de Produção'!F298)</f>
        <v>un</v>
      </c>
      <c r="G299" s="18">
        <v>1000</v>
      </c>
      <c r="H299" s="122" t="str">
        <f t="shared" ca="1" si="4"/>
        <v/>
      </c>
      <c r="I29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29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29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29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29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29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29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00" spans="2:15" x14ac:dyDescent="0.25">
      <c r="B300" s="119">
        <f>IF('Tabela de Produção'!B299="","",'Tabela de Produção'!B299)</f>
        <v>296</v>
      </c>
      <c r="C300" s="119">
        <f>IF('Tabela de Produção'!C299="","",'Tabela de Produção'!C299)</f>
        <v>63105</v>
      </c>
      <c r="D300" s="144"/>
      <c r="E300" s="145" t="str">
        <f>IF('Tabela de Produção'!E299="","",'Tabela de Produção'!E299)</f>
        <v>Serviço de aterro compactado mecanicamente</v>
      </c>
      <c r="F300" s="119" t="str">
        <f>IF('Tabela de Produção'!F299="","",'Tabela de Produção'!F299)</f>
        <v>m³</v>
      </c>
      <c r="G300" s="18">
        <v>1000</v>
      </c>
      <c r="H300" s="122" t="str">
        <f t="shared" ca="1" si="4"/>
        <v/>
      </c>
      <c r="I30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0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0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0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0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0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0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01" spans="2:15" x14ac:dyDescent="0.25">
      <c r="B301" s="119">
        <f>IF('Tabela de Produção'!B300="","",'Tabela de Produção'!B300)</f>
        <v>297</v>
      </c>
      <c r="C301" s="119">
        <f>IF('Tabela de Produção'!C300="","",'Tabela de Produção'!C300)</f>
        <v>62974</v>
      </c>
      <c r="D301" s="144"/>
      <c r="E301" s="145" t="str">
        <f>IF('Tabela de Produção'!E300="","",'Tabela de Produção'!E300)</f>
        <v>Serviço de aterro compactado mecanicamente com aquisição</v>
      </c>
      <c r="F301" s="119" t="str">
        <f>IF('Tabela de Produção'!F300="","",'Tabela de Produção'!F300)</f>
        <v>m³</v>
      </c>
      <c r="G301" s="18">
        <v>1000</v>
      </c>
      <c r="H301" s="122" t="str">
        <f t="shared" ca="1" si="4"/>
        <v/>
      </c>
      <c r="I30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0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0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0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0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0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0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02" spans="2:15" x14ac:dyDescent="0.25">
      <c r="B302" s="119">
        <f>IF('Tabela de Produção'!B301="","",'Tabela de Produção'!B301)</f>
        <v>298</v>
      </c>
      <c r="C302" s="119">
        <f>IF('Tabela de Produção'!C301="","",'Tabela de Produção'!C301)</f>
        <v>63279</v>
      </c>
      <c r="D302" s="144"/>
      <c r="E302" s="145" t="str">
        <f>IF('Tabela de Produção'!E301="","",'Tabela de Produção'!E301)</f>
        <v>Serviço de aterro compactado mecanicamente sem aquisição</v>
      </c>
      <c r="F302" s="119" t="str">
        <f>IF('Tabela de Produção'!F301="","",'Tabela de Produção'!F301)</f>
        <v>m³</v>
      </c>
      <c r="G302" s="18">
        <v>1000</v>
      </c>
      <c r="H302" s="122" t="str">
        <f t="shared" ca="1" si="4"/>
        <v/>
      </c>
      <c r="I30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0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0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0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0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0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0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03" spans="2:15" x14ac:dyDescent="0.25">
      <c r="B303" s="119">
        <f>IF('Tabela de Produção'!B302="","",'Tabela de Produção'!B302)</f>
        <v>299</v>
      </c>
      <c r="C303" s="119">
        <f>IF('Tabela de Produção'!C302="","",'Tabela de Produção'!C302)</f>
        <v>62952</v>
      </c>
      <c r="D303" s="144"/>
      <c r="E303" s="145" t="str">
        <f>IF('Tabela de Produção'!E302="","",'Tabela de Produção'!E302)</f>
        <v>Serviço de base em brita graduada</v>
      </c>
      <c r="F303" s="119" t="str">
        <f>IF('Tabela de Produção'!F302="","",'Tabela de Produção'!F302)</f>
        <v>m³</v>
      </c>
      <c r="G303" s="18">
        <v>1000</v>
      </c>
      <c r="H303" s="122" t="str">
        <f t="shared" ca="1" si="4"/>
        <v/>
      </c>
      <c r="I30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0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0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0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0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0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0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04" spans="2:15" x14ac:dyDescent="0.25">
      <c r="B304" s="119">
        <f>IF('Tabela de Produção'!B303="","",'Tabela de Produção'!B303)</f>
        <v>300</v>
      </c>
      <c r="C304" s="119">
        <f>IF('Tabela de Produção'!C303="","",'Tabela de Produção'!C303)</f>
        <v>63076</v>
      </c>
      <c r="D304" s="144"/>
      <c r="E304" s="145" t="str">
        <f>IF('Tabela de Produção'!E303="","",'Tabela de Produção'!E303)</f>
        <v>Serviço de base em solo brita compactado (material e mão-de-obra terceirizados)</v>
      </c>
      <c r="F304" s="119" t="str">
        <f>IF('Tabela de Produção'!F303="","",'Tabela de Produção'!F303)</f>
        <v>m³</v>
      </c>
      <c r="G304" s="18">
        <v>1000</v>
      </c>
      <c r="H304" s="122" t="str">
        <f t="shared" ca="1" si="4"/>
        <v/>
      </c>
      <c r="I30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0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0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0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0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0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0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05" spans="2:15" x14ac:dyDescent="0.25">
      <c r="B305" s="119">
        <f>IF('Tabela de Produção'!B304="","",'Tabela de Produção'!B304)</f>
        <v>301</v>
      </c>
      <c r="C305" s="119">
        <f>IF('Tabela de Produção'!C304="","",'Tabela de Produção'!C304)</f>
        <v>62496</v>
      </c>
      <c r="D305" s="144"/>
      <c r="E305" s="145" t="str">
        <f>IF('Tabela de Produção'!E304="","",'Tabela de Produção'!E304)</f>
        <v>Serviço de carga mecanizada e transporte em caminhão basculante (bota-fora)</v>
      </c>
      <c r="F305" s="119" t="str">
        <f>IF('Tabela de Produção'!F304="","",'Tabela de Produção'!F304)</f>
        <v>m³</v>
      </c>
      <c r="G305" s="18">
        <v>1000</v>
      </c>
      <c r="H305" s="122" t="str">
        <f t="shared" ca="1" si="4"/>
        <v/>
      </c>
      <c r="I30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0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0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0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0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0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0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06" spans="2:15" x14ac:dyDescent="0.25">
      <c r="B306" s="119">
        <f>IF('Tabela de Produção'!B305="","",'Tabela de Produção'!B305)</f>
        <v>302</v>
      </c>
      <c r="C306" s="119">
        <f>IF('Tabela de Produção'!C305="","",'Tabela de Produção'!C305)</f>
        <v>63069</v>
      </c>
      <c r="D306" s="144"/>
      <c r="E306" s="145" t="str">
        <f>IF('Tabela de Produção'!E305="","",'Tabela de Produção'!E305)</f>
        <v>Serviço de carga mecanizada e transporte em caminhão basculante (sem bota-fora)</v>
      </c>
      <c r="F306" s="119" t="str">
        <f>IF('Tabela de Produção'!F305="","",'Tabela de Produção'!F305)</f>
        <v>m³</v>
      </c>
      <c r="G306" s="18">
        <v>1000</v>
      </c>
      <c r="H306" s="122" t="str">
        <f t="shared" ca="1" si="4"/>
        <v/>
      </c>
      <c r="I30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0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0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0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0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0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0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07" spans="2:15" x14ac:dyDescent="0.25">
      <c r="B307" s="119">
        <f>IF('Tabela de Produção'!B306="","",'Tabela de Produção'!B306)</f>
        <v>303</v>
      </c>
      <c r="C307" s="119">
        <f>IF('Tabela de Produção'!C306="","",'Tabela de Produção'!C306)</f>
        <v>62764</v>
      </c>
      <c r="D307" s="144"/>
      <c r="E307" s="145" t="str">
        <f>IF('Tabela de Produção'!E306="","",'Tabela de Produção'!E306)</f>
        <v>Serviço de corte em piso industrial em concreto</v>
      </c>
      <c r="F307" s="119" t="str">
        <f>IF('Tabela de Produção'!F306="","",'Tabela de Produção'!F306)</f>
        <v>m</v>
      </c>
      <c r="G307" s="18">
        <v>1000</v>
      </c>
      <c r="H307" s="122" t="str">
        <f t="shared" ca="1" si="4"/>
        <v/>
      </c>
      <c r="I30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0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0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0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0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0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0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08" spans="2:15" x14ac:dyDescent="0.25">
      <c r="B308" s="119">
        <f>IF('Tabela de Produção'!B307="","",'Tabela de Produção'!B307)</f>
        <v>304</v>
      </c>
      <c r="C308" s="119">
        <f>IF('Tabela de Produção'!C307="","",'Tabela de Produção'!C307)</f>
        <v>63190</v>
      </c>
      <c r="D308" s="144"/>
      <c r="E308" s="145" t="str">
        <f>IF('Tabela de Produção'!E307="","",'Tabela de Produção'!E307)</f>
        <v>Serviço de Corte, Carga, Transporte e Compactação</v>
      </c>
      <c r="F308" s="119" t="str">
        <f>IF('Tabela de Produção'!F307="","",'Tabela de Produção'!F307)</f>
        <v>m³</v>
      </c>
      <c r="G308" s="18">
        <v>1000</v>
      </c>
      <c r="H308" s="122" t="str">
        <f t="shared" ca="1" si="4"/>
        <v/>
      </c>
      <c r="I30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0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0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0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0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0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0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09" spans="2:15" x14ac:dyDescent="0.25">
      <c r="B309" s="119">
        <f>IF('Tabela de Produção'!B308="","",'Tabela de Produção'!B308)</f>
        <v>305</v>
      </c>
      <c r="C309" s="119">
        <f>IF('Tabela de Produção'!C308="","",'Tabela de Produção'!C308)</f>
        <v>63256</v>
      </c>
      <c r="D309" s="144"/>
      <c r="E309" s="145" t="str">
        <f>IF('Tabela de Produção'!E308="","",'Tabela de Produção'!E308)</f>
        <v>Serviço de desoxidação de estrutura metálica.</v>
      </c>
      <c r="F309" s="119" t="str">
        <f>IF('Tabela de Produção'!F308="","",'Tabela de Produção'!F308)</f>
        <v>m²</v>
      </c>
      <c r="G309" s="18">
        <v>1000</v>
      </c>
      <c r="H309" s="122" t="str">
        <f t="shared" ca="1" si="4"/>
        <v/>
      </c>
      <c r="I30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0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0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0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0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0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0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10" spans="2:15" x14ac:dyDescent="0.25">
      <c r="B310" s="119">
        <f>IF('Tabela de Produção'!B309="","",'Tabela de Produção'!B309)</f>
        <v>306</v>
      </c>
      <c r="C310" s="119">
        <f>IF('Tabela de Produção'!C309="","",'Tabela de Produção'!C309)</f>
        <v>63089</v>
      </c>
      <c r="D310" s="144"/>
      <c r="E310" s="145" t="str">
        <f>IF('Tabela de Produção'!E309="","",'Tabela de Produção'!E309)</f>
        <v>Serviço de dosagem de traço de concreto com ensaio de materiais</v>
      </c>
      <c r="F310" s="119" t="str">
        <f>IF('Tabela de Produção'!F309="","",'Tabela de Produção'!F309)</f>
        <v>un</v>
      </c>
      <c r="G310" s="18">
        <v>1000</v>
      </c>
      <c r="H310" s="122" t="str">
        <f t="shared" ca="1" si="4"/>
        <v/>
      </c>
      <c r="I31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1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1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1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1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1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1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11" spans="2:15" x14ac:dyDescent="0.25">
      <c r="B311" s="119">
        <f>IF('Tabela de Produção'!B310="","",'Tabela de Produção'!B310)</f>
        <v>307</v>
      </c>
      <c r="C311" s="119">
        <f>IF('Tabela de Produção'!C310="","",'Tabela de Produção'!C310)</f>
        <v>63090</v>
      </c>
      <c r="D311" s="144"/>
      <c r="E311" s="145" t="str">
        <f>IF('Tabela de Produção'!E310="","",'Tabela de Produção'!E310)</f>
        <v>Serviço de dosagem de traço de concreto sem ensaio de materiais</v>
      </c>
      <c r="F311" s="119" t="str">
        <f>IF('Tabela de Produção'!F310="","",'Tabela de Produção'!F310)</f>
        <v>un</v>
      </c>
      <c r="G311" s="18">
        <v>1000</v>
      </c>
      <c r="H311" s="122" t="str">
        <f t="shared" ca="1" si="4"/>
        <v/>
      </c>
      <c r="I31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1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1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1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1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1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1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12" spans="2:15" x14ac:dyDescent="0.25">
      <c r="B312" s="119">
        <f>IF('Tabela de Produção'!B311="","",'Tabela de Produção'!B311)</f>
        <v>308</v>
      </c>
      <c r="C312" s="119">
        <f>IF('Tabela de Produção'!C311="","",'Tabela de Produção'!C311)</f>
        <v>63257</v>
      </c>
      <c r="D312" s="144"/>
      <c r="E312" s="145" t="str">
        <f>IF('Tabela de Produção'!E311="","",'Tabela de Produção'!E311)</f>
        <v>Serviço de emassamento epoxí.</v>
      </c>
      <c r="F312" s="119" t="str">
        <f>IF('Tabela de Produção'!F311="","",'Tabela de Produção'!F311)</f>
        <v>m²</v>
      </c>
      <c r="G312" s="18">
        <v>1000</v>
      </c>
      <c r="H312" s="122" t="str">
        <f t="shared" ca="1" si="4"/>
        <v/>
      </c>
      <c r="I31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1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1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1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1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1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1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13" spans="2:15" x14ac:dyDescent="0.25">
      <c r="B313" s="119">
        <f>IF('Tabela de Produção'!B312="","",'Tabela de Produção'!B312)</f>
        <v>309</v>
      </c>
      <c r="C313" s="119">
        <f>IF('Tabela de Produção'!C312="","",'Tabela de Produção'!C312)</f>
        <v>63182</v>
      </c>
      <c r="D313" s="144"/>
      <c r="E313" s="145" t="str">
        <f>IF('Tabela de Produção'!E312="","",'Tabela de Produção'!E312)</f>
        <v>Serviço de escariação, homogenização e  compactação ( mão-de-obra tercerizada)</v>
      </c>
      <c r="F313" s="119" t="str">
        <f>IF('Tabela de Produção'!F312="","",'Tabela de Produção'!F312)</f>
        <v>m²</v>
      </c>
      <c r="G313" s="18">
        <v>1000</v>
      </c>
      <c r="H313" s="122" t="str">
        <f t="shared" ca="1" si="4"/>
        <v/>
      </c>
      <c r="I31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1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1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1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1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1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1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14" spans="2:15" x14ac:dyDescent="0.25">
      <c r="B314" s="119">
        <f>IF('Tabela de Produção'!B313="","",'Tabela de Produção'!B313)</f>
        <v>310</v>
      </c>
      <c r="C314" s="119">
        <f>IF('Tabela de Produção'!C313="","",'Tabela de Produção'!C313)</f>
        <v>63071</v>
      </c>
      <c r="D314" s="144"/>
      <c r="E314" s="145" t="str">
        <f>IF('Tabela de Produção'!E313="","",'Tabela de Produção'!E313)</f>
        <v>Serviço de estrutura em concreto pré-moldado (material e mão-de-obra)</v>
      </c>
      <c r="F314" s="119" t="str">
        <f>IF('Tabela de Produção'!F313="","",'Tabela de Produção'!F313)</f>
        <v>m³</v>
      </c>
      <c r="G314" s="18">
        <v>1000</v>
      </c>
      <c r="H314" s="122" t="str">
        <f t="shared" ca="1" si="4"/>
        <v/>
      </c>
      <c r="I31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1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1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1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1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1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1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15" spans="2:15" x14ac:dyDescent="0.25">
      <c r="B315" s="119">
        <f>IF('Tabela de Produção'!B314="","",'Tabela de Produção'!B314)</f>
        <v>311</v>
      </c>
      <c r="C315" s="119">
        <f>IF('Tabela de Produção'!C314="","",'Tabela de Produção'!C314)</f>
        <v>62976</v>
      </c>
      <c r="D315" s="144"/>
      <c r="E315" s="145" t="str">
        <f>IF('Tabela de Produção'!E314="","",'Tabela de Produção'!E314)</f>
        <v>Serviço de estudo geotécnico</v>
      </c>
      <c r="F315" s="119" t="str">
        <f>IF('Tabela de Produção'!F314="","",'Tabela de Produção'!F314)</f>
        <v>un</v>
      </c>
      <c r="G315" s="18">
        <v>1000</v>
      </c>
      <c r="H315" s="122" t="str">
        <f t="shared" ca="1" si="4"/>
        <v/>
      </c>
      <c r="I31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1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1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1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1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1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1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16" spans="2:15" x14ac:dyDescent="0.25">
      <c r="B316" s="119">
        <f>IF('Tabela de Produção'!B315="","",'Tabela de Produção'!B315)</f>
        <v>312</v>
      </c>
      <c r="C316" s="119">
        <f>IF('Tabela de Produção'!C315="","",'Tabela de Produção'!C315)</f>
        <v>63173</v>
      </c>
      <c r="D316" s="144"/>
      <c r="E316" s="145" t="str">
        <f>IF('Tabela de Produção'!E315="","",'Tabela de Produção'!E315)</f>
        <v>Serviço de estutura metálica para bicicletário (material + mão-de-obra terceirizados)</v>
      </c>
      <c r="F316" s="119" t="str">
        <f>IF('Tabela de Produção'!F315="","",'Tabela de Produção'!F315)</f>
        <v>m²</v>
      </c>
      <c r="G316" s="18">
        <v>1000</v>
      </c>
      <c r="H316" s="122" t="str">
        <f t="shared" ca="1" si="4"/>
        <v/>
      </c>
      <c r="I31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1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1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1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1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1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1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17" spans="2:15" x14ac:dyDescent="0.25">
      <c r="B317" s="119">
        <f>IF('Tabela de Produção'!B316="","",'Tabela de Produção'!B316)</f>
        <v>313</v>
      </c>
      <c r="C317" s="119">
        <f>IF('Tabela de Produção'!C316="","",'Tabela de Produção'!C316)</f>
        <v>63264</v>
      </c>
      <c r="D317" s="144"/>
      <c r="E317" s="145" t="str">
        <f>IF('Tabela de Produção'!E316="","",'Tabela de Produção'!E316)</f>
        <v>Serviço de explosão de rocha</v>
      </c>
      <c r="F317" s="119" t="str">
        <f>IF('Tabela de Produção'!F316="","",'Tabela de Produção'!F316)</f>
        <v>m³</v>
      </c>
      <c r="G317" s="18">
        <v>1000</v>
      </c>
      <c r="H317" s="122" t="str">
        <f t="shared" ca="1" si="4"/>
        <v/>
      </c>
      <c r="I31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1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1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1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1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1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1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18" spans="2:15" x14ac:dyDescent="0.25">
      <c r="B318" s="119">
        <f>IF('Tabela de Produção'!B317="","",'Tabela de Produção'!B317)</f>
        <v>314</v>
      </c>
      <c r="C318" s="119">
        <f>IF('Tabela de Produção'!C317="","",'Tabela de Produção'!C317)</f>
        <v>63280</v>
      </c>
      <c r="D318" s="144"/>
      <c r="E318" s="145" t="str">
        <f>IF('Tabela de Produção'!E317="","",'Tabela de Produção'!E317)</f>
        <v>Serviço de Impermeabilização com Manta Asfaltica</v>
      </c>
      <c r="F318" s="119" t="str">
        <f>IF('Tabela de Produção'!F317="","",'Tabela de Produção'!F317)</f>
        <v>m²</v>
      </c>
      <c r="G318" s="18">
        <v>1000</v>
      </c>
      <c r="H318" s="122" t="str">
        <f t="shared" ca="1" si="4"/>
        <v/>
      </c>
      <c r="I31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1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1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1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1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1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1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19" spans="2:15" x14ac:dyDescent="0.25">
      <c r="B319" s="119">
        <f>IF('Tabela de Produção'!B318="","",'Tabela de Produção'!B318)</f>
        <v>315</v>
      </c>
      <c r="C319" s="119">
        <f>IF('Tabela de Produção'!C318="","",'Tabela de Produção'!C318)</f>
        <v>62937</v>
      </c>
      <c r="D319" s="144"/>
      <c r="E319" s="145" t="str">
        <f>IF('Tabela de Produção'!E318="","",'Tabela de Produção'!E318)</f>
        <v>Serviço de impermeabilização com manta asfáltica 4mm com reforço de véu de poliáster (material + mão-de-obra terceirizados)</v>
      </c>
      <c r="F319" s="119" t="str">
        <f>IF('Tabela de Produção'!F318="","",'Tabela de Produção'!F318)</f>
        <v>m²</v>
      </c>
      <c r="G319" s="18">
        <v>1000</v>
      </c>
      <c r="H319" s="122" t="str">
        <f t="shared" ca="1" si="4"/>
        <v/>
      </c>
      <c r="I31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1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1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1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1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1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1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20" spans="2:15" x14ac:dyDescent="0.25">
      <c r="B320" s="119">
        <f>IF('Tabela de Produção'!B319="","",'Tabela de Produção'!B319)</f>
        <v>316</v>
      </c>
      <c r="C320" s="119">
        <f>IF('Tabela de Produção'!C319="","",'Tabela de Produção'!C319)</f>
        <v>62938</v>
      </c>
      <c r="D320" s="144"/>
      <c r="E320" s="145" t="str">
        <f>IF('Tabela de Produção'!E319="","",'Tabela de Produção'!E319)</f>
        <v>Serviço de impermeabilização com manta asfáltica 4mm com reforço de véu de poliáster para caixa d'água (material + mão-de-obra terceirizados)</v>
      </c>
      <c r="F320" s="119" t="str">
        <f>IF('Tabela de Produção'!F319="","",'Tabela de Produção'!F319)</f>
        <v>m²</v>
      </c>
      <c r="G320" s="18">
        <v>1000</v>
      </c>
      <c r="H320" s="122" t="str">
        <f t="shared" ca="1" si="4"/>
        <v/>
      </c>
      <c r="I32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2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2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2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2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2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2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21" spans="2:15" x14ac:dyDescent="0.25">
      <c r="B321" s="119">
        <f>IF('Tabela de Produção'!B320="","",'Tabela de Produção'!B320)</f>
        <v>317</v>
      </c>
      <c r="C321" s="119">
        <f>IF('Tabela de Produção'!C320="","",'Tabela de Produção'!C320)</f>
        <v>62940</v>
      </c>
      <c r="D321" s="144"/>
      <c r="E321" s="145" t="str">
        <f>IF('Tabela de Produção'!E320="","",'Tabela de Produção'!E320)</f>
        <v>Serviço de inspeção em pintura</v>
      </c>
      <c r="F321" s="119" t="str">
        <f>IF('Tabela de Produção'!F320="","",'Tabela de Produção'!F320)</f>
        <v>un</v>
      </c>
      <c r="G321" s="18">
        <v>1000</v>
      </c>
      <c r="H321" s="122" t="str">
        <f t="shared" ca="1" si="4"/>
        <v/>
      </c>
      <c r="I32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2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2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2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2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2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2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22" spans="2:15" x14ac:dyDescent="0.25">
      <c r="B322" s="119">
        <f>IF('Tabela de Produção'!B321="","",'Tabela de Produção'!B321)</f>
        <v>318</v>
      </c>
      <c r="C322" s="119">
        <f>IF('Tabela de Produção'!C321="","",'Tabela de Produção'!C321)</f>
        <v>63169</v>
      </c>
      <c r="D322" s="144"/>
      <c r="E322" s="145" t="str">
        <f>IF('Tabela de Produção'!E321="","",'Tabela de Produção'!E321)</f>
        <v>Serviço de Mão de Obra Terceirizada para Pintura em dutos p/ Ar Condicionado.</v>
      </c>
      <c r="F322" s="119" t="str">
        <f>IF('Tabela de Produção'!F321="","",'Tabela de Produção'!F321)</f>
        <v>m²</v>
      </c>
      <c r="G322" s="18">
        <v>1000</v>
      </c>
      <c r="H322" s="122" t="str">
        <f t="shared" ca="1" si="4"/>
        <v/>
      </c>
      <c r="I32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2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2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2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2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2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2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23" spans="2:15" x14ac:dyDescent="0.25">
      <c r="B323" s="119">
        <f>IF('Tabela de Produção'!B322="","",'Tabela de Produção'!B322)</f>
        <v>319</v>
      </c>
      <c r="C323" s="119">
        <f>IF('Tabela de Produção'!C322="","",'Tabela de Produção'!C322)</f>
        <v>63179</v>
      </c>
      <c r="D323" s="144"/>
      <c r="E323" s="145" t="str">
        <f>IF('Tabela de Produção'!E322="","",'Tabela de Produção'!E322)</f>
        <v>serviço de mao de obra tercerizada - pintura de porta</v>
      </c>
      <c r="F323" s="119" t="str">
        <f>IF('Tabela de Produção'!F322="","",'Tabela de Produção'!F322)</f>
        <v>m²</v>
      </c>
      <c r="G323" s="18">
        <v>1000</v>
      </c>
      <c r="H323" s="122" t="str">
        <f t="shared" ca="1" si="4"/>
        <v/>
      </c>
      <c r="I32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2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2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2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2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2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2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24" spans="2:15" x14ac:dyDescent="0.25">
      <c r="B324" s="119">
        <f>IF('Tabela de Produção'!B323="","",'Tabela de Produção'!B323)</f>
        <v>320</v>
      </c>
      <c r="C324" s="119">
        <f>IF('Tabela de Produção'!C323="","",'Tabela de Produção'!C323)</f>
        <v>63153</v>
      </c>
      <c r="D324" s="144"/>
      <c r="E324" s="145" t="str">
        <f>IF('Tabela de Produção'!E323="","",'Tabela de Produção'!E323)</f>
        <v>Serviço de mão de obra tercerizada para pintura de terças metálicas</v>
      </c>
      <c r="F324" s="119" t="str">
        <f>IF('Tabela de Produção'!F323="","",'Tabela de Produção'!F323)</f>
        <v>m²</v>
      </c>
      <c r="G324" s="18">
        <v>1000</v>
      </c>
      <c r="H324" s="122" t="str">
        <f t="shared" ca="1" si="4"/>
        <v/>
      </c>
      <c r="I32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2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2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2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2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2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2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25" spans="2:15" x14ac:dyDescent="0.25">
      <c r="B325" s="119">
        <f>IF('Tabela de Produção'!B324="","",'Tabela de Produção'!B324)</f>
        <v>321</v>
      </c>
      <c r="C325" s="119">
        <f>IF('Tabela de Produção'!C324="","",'Tabela de Produção'!C324)</f>
        <v>63151</v>
      </c>
      <c r="D325" s="144"/>
      <c r="E325" s="145" t="str">
        <f>IF('Tabela de Produção'!E324="","",'Tabela de Produção'!E324)</f>
        <v>Serviço de mão-de-obr de tratamento de superficie.</v>
      </c>
      <c r="F325" s="119" t="str">
        <f>IF('Tabela de Produção'!F324="","",'Tabela de Produção'!F324)</f>
        <v>m²</v>
      </c>
      <c r="G325" s="18">
        <v>1000</v>
      </c>
      <c r="H325" s="122" t="str">
        <f t="shared" ref="H325:H361" ca="1" si="5">IF(SUM(J325:O325)=0,"",SUM(J325:O325))</f>
        <v/>
      </c>
      <c r="I32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2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2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2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2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2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2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26" spans="2:15" x14ac:dyDescent="0.25">
      <c r="B326" s="119">
        <f>IF('Tabela de Produção'!B325="","",'Tabela de Produção'!B325)</f>
        <v>322</v>
      </c>
      <c r="C326" s="119">
        <f>IF('Tabela de Produção'!C325="","",'Tabela de Produção'!C325)</f>
        <v>63150</v>
      </c>
      <c r="D326" s="144"/>
      <c r="E326" s="145" t="str">
        <f>IF('Tabela de Produção'!E325="","",'Tabela de Produção'!E325)</f>
        <v>Serviço de mão-de-obra de caiação.</v>
      </c>
      <c r="F326" s="119" t="str">
        <f>IF('Tabela de Produção'!F325="","",'Tabela de Produção'!F325)</f>
        <v>m²</v>
      </c>
      <c r="G326" s="18">
        <v>1000</v>
      </c>
      <c r="H326" s="122" t="str">
        <f t="shared" ca="1" si="5"/>
        <v/>
      </c>
      <c r="I32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2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2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2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2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2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2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27" spans="2:15" x14ac:dyDescent="0.25">
      <c r="B327" s="119">
        <f>IF('Tabela de Produção'!B326="","",'Tabela de Produção'!B326)</f>
        <v>323</v>
      </c>
      <c r="C327" s="119">
        <f>IF('Tabela de Produção'!C326="","",'Tabela de Produção'!C326)</f>
        <v>63149</v>
      </c>
      <c r="D327" s="144"/>
      <c r="E327" s="145" t="str">
        <f>IF('Tabela de Produção'!E326="","",'Tabela de Produção'!E326)</f>
        <v>Serviço de mão-de-obra empreita para pintura com tinta látex, sobre calçada</v>
      </c>
      <c r="F327" s="119" t="str">
        <f>IF('Tabela de Produção'!F326="","",'Tabela de Produção'!F326)</f>
        <v>m²</v>
      </c>
      <c r="G327" s="18">
        <v>1000</v>
      </c>
      <c r="H327" s="122" t="str">
        <f t="shared" ca="1" si="5"/>
        <v/>
      </c>
      <c r="I32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2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2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2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2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2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2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28" spans="2:15" x14ac:dyDescent="0.25">
      <c r="B328" s="119">
        <f>IF('Tabela de Produção'!B327="","",'Tabela de Produção'!B327)</f>
        <v>324</v>
      </c>
      <c r="C328" s="119">
        <f>IF('Tabela de Produção'!C327="","",'Tabela de Produção'!C327)</f>
        <v>63145</v>
      </c>
      <c r="D328" s="144"/>
      <c r="E328" s="145" t="str">
        <f>IF('Tabela de Produção'!E327="","",'Tabela de Produção'!E327)</f>
        <v>serviço de mão-de-obra tercerizada para pintura latex sobre teto</v>
      </c>
      <c r="F328" s="119" t="str">
        <f>IF('Tabela de Produção'!F327="","",'Tabela de Produção'!F327)</f>
        <v>m²</v>
      </c>
      <c r="G328" s="18">
        <v>1000</v>
      </c>
      <c r="H328" s="122" t="str">
        <f t="shared" ca="1" si="5"/>
        <v/>
      </c>
      <c r="I32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2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2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2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2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2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2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29" spans="2:15" x14ac:dyDescent="0.25">
      <c r="B329" s="119">
        <f>IF('Tabela de Produção'!B328="","",'Tabela de Produção'!B328)</f>
        <v>325</v>
      </c>
      <c r="C329" s="119">
        <f>IF('Tabela de Produção'!C328="","",'Tabela de Produção'!C328)</f>
        <v>63176</v>
      </c>
      <c r="D329" s="144"/>
      <c r="E329" s="145" t="str">
        <f>IF('Tabela de Produção'!E328="","",'Tabela de Produção'!E328)</f>
        <v>Serviço de Montagem de Domus - Iluminação Natural</v>
      </c>
      <c r="F329" s="119" t="str">
        <f>IF('Tabela de Produção'!F328="","",'Tabela de Produção'!F328)</f>
        <v>m²</v>
      </c>
      <c r="G329" s="18">
        <v>1000</v>
      </c>
      <c r="H329" s="122" t="str">
        <f t="shared" ca="1" si="5"/>
        <v/>
      </c>
      <c r="I32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2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2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2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2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2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2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30" spans="2:15" x14ac:dyDescent="0.25">
      <c r="B330" s="119">
        <f>IF('Tabela de Produção'!B329="","",'Tabela de Produção'!B329)</f>
        <v>326</v>
      </c>
      <c r="C330" s="119">
        <f>IF('Tabela de Produção'!C329="","",'Tabela de Produção'!C329)</f>
        <v>63255</v>
      </c>
      <c r="D330" s="144"/>
      <c r="E330" s="145" t="str">
        <f>IF('Tabela de Produção'!E329="","",'Tabela de Produção'!E329)</f>
        <v>Serviço de pintura acrílica sobre bloco-cimento.</v>
      </c>
      <c r="F330" s="119" t="str">
        <f>IF('Tabela de Produção'!F329="","",'Tabela de Produção'!F329)</f>
        <v>m²</v>
      </c>
      <c r="G330" s="18">
        <v>1000</v>
      </c>
      <c r="H330" s="122" t="str">
        <f t="shared" ca="1" si="5"/>
        <v/>
      </c>
      <c r="I33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3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3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3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3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3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3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31" spans="2:15" x14ac:dyDescent="0.25">
      <c r="B331" s="119">
        <f>IF('Tabela de Produção'!B330="","",'Tabela de Produção'!B330)</f>
        <v>327</v>
      </c>
      <c r="C331" s="119">
        <f>IF('Tabela de Produção'!C330="","",'Tabela de Produção'!C330)</f>
        <v>63042</v>
      </c>
      <c r="D331" s="144"/>
      <c r="E331" s="145" t="str">
        <f>IF('Tabela de Produção'!E330="","",'Tabela de Produção'!E330)</f>
        <v>Serviço de pintura com tinta acrílica para demarcação de piso (material e mão-de-obra terceirizados)</v>
      </c>
      <c r="F331" s="119" t="str">
        <f>IF('Tabela de Produção'!F330="","",'Tabela de Produção'!F330)</f>
        <v>m</v>
      </c>
      <c r="G331" s="18">
        <v>1000</v>
      </c>
      <c r="H331" s="122" t="str">
        <f t="shared" ca="1" si="5"/>
        <v/>
      </c>
      <c r="I33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3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3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3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3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3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3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32" spans="2:15" x14ac:dyDescent="0.25">
      <c r="B332" s="119">
        <f>IF('Tabela de Produção'!B331="","",'Tabela de Produção'!B331)</f>
        <v>328</v>
      </c>
      <c r="C332" s="119">
        <f>IF('Tabela de Produção'!C331="","",'Tabela de Produção'!C331)</f>
        <v>63168</v>
      </c>
      <c r="D332" s="144"/>
      <c r="E332" s="145" t="str">
        <f>IF('Tabela de Produção'!E331="","",'Tabela de Produção'!E331)</f>
        <v>serviço de pintura de verniz em linhas, barrotes e ripas</v>
      </c>
      <c r="F332" s="119" t="str">
        <f>IF('Tabela de Produção'!F331="","",'Tabela de Produção'!F331)</f>
        <v>m²</v>
      </c>
      <c r="G332" s="18">
        <v>1000</v>
      </c>
      <c r="H332" s="122" t="str">
        <f t="shared" ca="1" si="5"/>
        <v/>
      </c>
      <c r="I33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3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3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3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3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3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3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33" spans="2:15" x14ac:dyDescent="0.25">
      <c r="B333" s="119">
        <f>IF('Tabela de Produção'!B332="","",'Tabela de Produção'!B332)</f>
        <v>329</v>
      </c>
      <c r="C333" s="119">
        <f>IF('Tabela de Produção'!C332="","",'Tabela de Produção'!C332)</f>
        <v>63041</v>
      </c>
      <c r="D333" s="144"/>
      <c r="E333" s="145" t="str">
        <f>IF('Tabela de Produção'!E332="","",'Tabela de Produção'!E332)</f>
        <v>Serviço de pintura em combogó</v>
      </c>
      <c r="F333" s="119" t="str">
        <f>IF('Tabela de Produção'!F332="","",'Tabela de Produção'!F332)</f>
        <v>m²</v>
      </c>
      <c r="G333" s="18">
        <v>1000</v>
      </c>
      <c r="H333" s="122" t="str">
        <f t="shared" ca="1" si="5"/>
        <v/>
      </c>
      <c r="I33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3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3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3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3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3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3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34" spans="2:15" x14ac:dyDescent="0.25">
      <c r="B334" s="119">
        <f>IF('Tabela de Produção'!B333="","",'Tabela de Produção'!B333)</f>
        <v>330</v>
      </c>
      <c r="C334" s="119">
        <f>IF('Tabela de Produção'!C333="","",'Tabela de Produção'!C333)</f>
        <v>63258</v>
      </c>
      <c r="D334" s="144"/>
      <c r="E334" s="145" t="str">
        <f>IF('Tabela de Produção'!E333="","",'Tabela de Produção'!E333)</f>
        <v>Serviço de pintura epoxí sobre estrutura metálica.</v>
      </c>
      <c r="F334" s="119" t="str">
        <f>IF('Tabela de Produção'!F333="","",'Tabela de Produção'!F333)</f>
        <v>m²</v>
      </c>
      <c r="G334" s="18">
        <v>1000</v>
      </c>
      <c r="H334" s="122" t="str">
        <f t="shared" ca="1" si="5"/>
        <v/>
      </c>
      <c r="I33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3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3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3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3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3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3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35" spans="2:15" x14ac:dyDescent="0.25">
      <c r="B335" s="119">
        <f>IF('Tabela de Produção'!B334="","",'Tabela de Produção'!B334)</f>
        <v>331</v>
      </c>
      <c r="C335" s="119">
        <f>IF('Tabela de Produção'!C334="","",'Tabela de Produção'!C334)</f>
        <v>63117</v>
      </c>
      <c r="D335" s="144"/>
      <c r="E335" s="145" t="str">
        <f>IF('Tabela de Produção'!E334="","",'Tabela de Produção'!E334)</f>
        <v>Serviço de pintura látex sobre laje (material + mão-de-obra)</v>
      </c>
      <c r="F335" s="119" t="str">
        <f>IF('Tabela de Produção'!F334="","",'Tabela de Produção'!F334)</f>
        <v>m²</v>
      </c>
      <c r="G335" s="18">
        <v>1000</v>
      </c>
      <c r="H335" s="122" t="str">
        <f t="shared" ca="1" si="5"/>
        <v/>
      </c>
      <c r="I33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3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3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3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3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3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3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36" spans="2:15" x14ac:dyDescent="0.25">
      <c r="B336" s="119">
        <f>IF('Tabela de Produção'!B335="","",'Tabela de Produção'!B335)</f>
        <v>332</v>
      </c>
      <c r="C336" s="119">
        <f>IF('Tabela de Produção'!C335="","",'Tabela de Produção'!C335)</f>
        <v>62944</v>
      </c>
      <c r="D336" s="144"/>
      <c r="E336" s="145" t="str">
        <f>IF('Tabela de Produção'!E335="","",'Tabela de Produção'!E335)</f>
        <v>Serviço de pintura sobre piso (material + mão-de-obra terceirizados)</v>
      </c>
      <c r="F336" s="119" t="str">
        <f>IF('Tabela de Produção'!F335="","",'Tabela de Produção'!F335)</f>
        <v>m²</v>
      </c>
      <c r="G336" s="18">
        <v>1000</v>
      </c>
      <c r="H336" s="122" t="str">
        <f t="shared" ca="1" si="5"/>
        <v/>
      </c>
      <c r="I33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3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3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3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3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3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3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37" spans="2:15" x14ac:dyDescent="0.25">
      <c r="B337" s="119">
        <f>IF('Tabela de Produção'!B336="","",'Tabela de Produção'!B336)</f>
        <v>333</v>
      </c>
      <c r="C337" s="119">
        <f>IF('Tabela de Produção'!C336="","",'Tabela de Produção'!C336)</f>
        <v>63144</v>
      </c>
      <c r="D337" s="144"/>
      <c r="E337" s="145" t="str">
        <f>IF('Tabela de Produção'!E336="","",'Tabela de Produção'!E336)</f>
        <v>Serviço de pintura verniz (material + mão-de-obra terceirizados)		_x000D_</v>
      </c>
      <c r="F337" s="119" t="str">
        <f>IF('Tabela de Produção'!F336="","",'Tabela de Produção'!F336)</f>
        <v>m²</v>
      </c>
      <c r="G337" s="18">
        <v>1000</v>
      </c>
      <c r="H337" s="122" t="str">
        <f t="shared" ca="1" si="5"/>
        <v/>
      </c>
      <c r="I33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3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3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3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3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3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3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38" spans="2:15" x14ac:dyDescent="0.25">
      <c r="B338" s="119">
        <f>IF('Tabela de Produção'!B337="","",'Tabela de Produção'!B337)</f>
        <v>334</v>
      </c>
      <c r="C338" s="119">
        <f>IF('Tabela de Produção'!C337="","",'Tabela de Produção'!C337)</f>
        <v>63024</v>
      </c>
      <c r="D338" s="144"/>
      <c r="E338" s="145" t="str">
        <f>IF('Tabela de Produção'!E337="","",'Tabela de Produção'!E337)</f>
        <v>Serviço de pó de pedra espalhado e compactado</v>
      </c>
      <c r="F338" s="119" t="str">
        <f>IF('Tabela de Produção'!F337="","",'Tabela de Produção'!F337)</f>
        <v>m³</v>
      </c>
      <c r="G338" s="18">
        <v>1000</v>
      </c>
      <c r="H338" s="122" t="str">
        <f t="shared" ca="1" si="5"/>
        <v/>
      </c>
      <c r="I33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3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3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3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3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3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3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39" spans="2:15" x14ac:dyDescent="0.25">
      <c r="B339" s="119">
        <f>IF('Tabela de Produção'!B338="","",'Tabela de Produção'!B338)</f>
        <v>335</v>
      </c>
      <c r="C339" s="119">
        <f>IF('Tabela de Produção'!C338="","",'Tabela de Produção'!C338)</f>
        <v>63091</v>
      </c>
      <c r="D339" s="144"/>
      <c r="E339" s="145" t="str">
        <f>IF('Tabela de Produção'!E338="","",'Tabela de Produção'!E338)</f>
        <v>Serviço de porta paraná com revestimento em fórmica 0,70x2,15m (material e mão-de-obra terceirizados)</v>
      </c>
      <c r="F339" s="119" t="str">
        <f>IF('Tabela de Produção'!F338="","",'Tabela de Produção'!F338)</f>
        <v>un</v>
      </c>
      <c r="G339" s="18">
        <v>1000</v>
      </c>
      <c r="H339" s="122" t="str">
        <f t="shared" ca="1" si="5"/>
        <v/>
      </c>
      <c r="I33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3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3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3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3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3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3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40" spans="2:15" x14ac:dyDescent="0.25">
      <c r="B340" s="119">
        <f>IF('Tabela de Produção'!B339="","",'Tabela de Produção'!B339)</f>
        <v>336</v>
      </c>
      <c r="C340" s="119">
        <f>IF('Tabela de Produção'!C339="","",'Tabela de Produção'!C339)</f>
        <v>63092</v>
      </c>
      <c r="D340" s="144"/>
      <c r="E340" s="145" t="str">
        <f>IF('Tabela de Produção'!E339="","",'Tabela de Produção'!E339)</f>
        <v>Serviço de porta paraná com revestimento em fórmica 0,75x2,15m (material e mão-de-obra terceirizados)</v>
      </c>
      <c r="F340" s="119" t="str">
        <f>IF('Tabela de Produção'!F339="","",'Tabela de Produção'!F339)</f>
        <v>un</v>
      </c>
      <c r="G340" s="18">
        <v>1000</v>
      </c>
      <c r="H340" s="122" t="str">
        <f t="shared" ca="1" si="5"/>
        <v/>
      </c>
      <c r="I34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4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4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4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4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4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4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41" spans="2:15" x14ac:dyDescent="0.25">
      <c r="B341" s="119">
        <f>IF('Tabela de Produção'!B340="","",'Tabela de Produção'!B340)</f>
        <v>337</v>
      </c>
      <c r="C341" s="119">
        <f>IF('Tabela de Produção'!C340="","",'Tabela de Produção'!C340)</f>
        <v>63093</v>
      </c>
      <c r="D341" s="144"/>
      <c r="E341" s="145" t="str">
        <f>IF('Tabela de Produção'!E340="","",'Tabela de Produção'!E340)</f>
        <v>Serviço de porta paraná com revestimento em fórmica 0,90x2,15m (material e mão-de-obra terceirizados)</v>
      </c>
      <c r="F341" s="119" t="str">
        <f>IF('Tabela de Produção'!F340="","",'Tabela de Produção'!F340)</f>
        <v>un</v>
      </c>
      <c r="G341" s="18">
        <v>1000</v>
      </c>
      <c r="H341" s="122" t="str">
        <f t="shared" ca="1" si="5"/>
        <v/>
      </c>
      <c r="I34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4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4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4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4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4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4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42" spans="2:15" x14ac:dyDescent="0.25">
      <c r="B342" s="119">
        <f>IF('Tabela de Produção'!B341="","",'Tabela de Produção'!B341)</f>
        <v>338</v>
      </c>
      <c r="C342" s="119">
        <f>IF('Tabela de Produção'!C341="","",'Tabela de Produção'!C341)</f>
        <v>62935</v>
      </c>
      <c r="D342" s="144"/>
      <c r="E342" s="145" t="str">
        <f>IF('Tabela de Produção'!E341="","",'Tabela de Produção'!E341)</f>
        <v>Serviço de proteção mecânica para superfície (mão-de-obra terceirizada)</v>
      </c>
      <c r="F342" s="119" t="str">
        <f>IF('Tabela de Produção'!F341="","",'Tabela de Produção'!F341)</f>
        <v>m²</v>
      </c>
      <c r="G342" s="18">
        <v>1000</v>
      </c>
      <c r="H342" s="122" t="str">
        <f t="shared" ca="1" si="5"/>
        <v/>
      </c>
      <c r="I34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4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4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4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4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4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4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43" spans="2:15" x14ac:dyDescent="0.25">
      <c r="B343" s="119">
        <f>IF('Tabela de Produção'!B342="","",'Tabela de Produção'!B342)</f>
        <v>339</v>
      </c>
      <c r="C343" s="119">
        <f>IF('Tabela de Produção'!C342="","",'Tabela de Produção'!C342)</f>
        <v>63073</v>
      </c>
      <c r="D343" s="144"/>
      <c r="E343" s="145" t="str">
        <f>IF('Tabela de Produção'!E342="","",'Tabela de Produção'!E342)</f>
        <v>Serviço de sub-base em areia compactada</v>
      </c>
      <c r="F343" s="119" t="str">
        <f>IF('Tabela de Produção'!F342="","",'Tabela de Produção'!F342)</f>
        <v>m³</v>
      </c>
      <c r="G343" s="18">
        <v>1000</v>
      </c>
      <c r="H343" s="122" t="str">
        <f t="shared" ca="1" si="5"/>
        <v/>
      </c>
      <c r="I34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4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4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4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4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4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4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44" spans="2:15" x14ac:dyDescent="0.25">
      <c r="B344" s="119">
        <f>IF('Tabela de Produção'!B343="","",'Tabela de Produção'!B343)</f>
        <v>340</v>
      </c>
      <c r="C344" s="119">
        <f>IF('Tabela de Produção'!C343="","",'Tabela de Produção'!C343)</f>
        <v>62951</v>
      </c>
      <c r="D344" s="144"/>
      <c r="E344" s="145" t="str">
        <f>IF('Tabela de Produção'!E343="","",'Tabela de Produção'!E343)</f>
        <v>Serviço de sub-base em piçarra</v>
      </c>
      <c r="F344" s="119" t="str">
        <f>IF('Tabela de Produção'!F343="","",'Tabela de Produção'!F343)</f>
        <v>m³</v>
      </c>
      <c r="G344" s="18">
        <v>1000</v>
      </c>
      <c r="H344" s="122" t="str">
        <f t="shared" ca="1" si="5"/>
        <v/>
      </c>
      <c r="I34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4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4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4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4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4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4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45" spans="2:15" x14ac:dyDescent="0.25">
      <c r="B345" s="119">
        <f>IF('Tabela de Produção'!B344="","",'Tabela de Produção'!B344)</f>
        <v>341</v>
      </c>
      <c r="C345" s="119">
        <f>IF('Tabela de Produção'!C344="","",'Tabela de Produção'!C344)</f>
        <v>63120</v>
      </c>
      <c r="D345" s="144"/>
      <c r="E345" s="145" t="str">
        <f>IF('Tabela de Produção'!E344="","",'Tabela de Produção'!E344)</f>
        <v>Serviço de terraplenagem</v>
      </c>
      <c r="F345" s="119" t="str">
        <f>IF('Tabela de Produção'!F344="","",'Tabela de Produção'!F344)</f>
        <v>un</v>
      </c>
      <c r="G345" s="18">
        <v>1000</v>
      </c>
      <c r="H345" s="122" t="str">
        <f t="shared" ca="1" si="5"/>
        <v/>
      </c>
      <c r="I34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4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4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4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4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4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4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46" spans="2:15" x14ac:dyDescent="0.25">
      <c r="B346" s="119">
        <f>IF('Tabela de Produção'!B345="","",'Tabela de Produção'!B345)</f>
        <v>342</v>
      </c>
      <c r="C346" s="119">
        <f>IF('Tabela de Produção'!C345="","",'Tabela de Produção'!C345)</f>
        <v>62945</v>
      </c>
      <c r="D346" s="144"/>
      <c r="E346" s="145" t="str">
        <f>IF('Tabela de Produção'!E345="","",'Tabela de Produção'!E345)</f>
        <v>Serviço de textura acrílica + hidrofugante (material + mão-de-obra terceirizados)		_x000D_</v>
      </c>
      <c r="F346" s="119" t="str">
        <f>IF('Tabela de Produção'!F345="","",'Tabela de Produção'!F345)</f>
        <v>m²</v>
      </c>
      <c r="G346" s="18">
        <v>1000</v>
      </c>
      <c r="H346" s="122" t="str">
        <f t="shared" ca="1" si="5"/>
        <v/>
      </c>
      <c r="I34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4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4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4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4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4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4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47" spans="2:15" x14ac:dyDescent="0.25">
      <c r="B347" s="119">
        <f>IF('Tabela de Produção'!B346="","",'Tabela de Produção'!B346)</f>
        <v>343</v>
      </c>
      <c r="C347" s="119">
        <f>IF('Tabela de Produção'!C346="","",'Tabela de Produção'!C346)</f>
        <v>62943</v>
      </c>
      <c r="D347" s="144"/>
      <c r="E347" s="145" t="str">
        <f>IF('Tabela de Produção'!E346="","",'Tabela de Produção'!E346)</f>
        <v>Serviço de tratamento com hidrorepelente sobre concreto aparente (material + mão-de-obra terceirizados)		_x000D_</v>
      </c>
      <c r="F347" s="119" t="str">
        <f>IF('Tabela de Produção'!F346="","",'Tabela de Produção'!F346)</f>
        <v>m²</v>
      </c>
      <c r="G347" s="18">
        <v>1000</v>
      </c>
      <c r="H347" s="122" t="str">
        <f t="shared" ca="1" si="5"/>
        <v/>
      </c>
      <c r="I34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4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4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4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4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4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4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48" spans="2:15" x14ac:dyDescent="0.25">
      <c r="B348" s="119">
        <f>IF('Tabela de Produção'!B347="","",'Tabela de Produção'!B347)</f>
        <v>344</v>
      </c>
      <c r="C348" s="119">
        <f>IF('Tabela de Produção'!C347="","",'Tabela de Produção'!C347)</f>
        <v>62466</v>
      </c>
      <c r="D348" s="144"/>
      <c r="E348" s="145" t="str">
        <f>IF('Tabela de Produção'!E347="","",'Tabela de Produção'!E347)</f>
        <v>Soleira em granito - L=15cm</v>
      </c>
      <c r="F348" s="119" t="str">
        <f>IF('Tabela de Produção'!F347="","",'Tabela de Produção'!F347)</f>
        <v>m</v>
      </c>
      <c r="G348" s="18">
        <v>1000</v>
      </c>
      <c r="H348" s="122" t="str">
        <f t="shared" ca="1" si="5"/>
        <v/>
      </c>
      <c r="I34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4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4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4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4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4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4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49" spans="2:15" x14ac:dyDescent="0.25">
      <c r="B349" s="119">
        <f>IF('Tabela de Produção'!B348="","",'Tabela de Produção'!B348)</f>
        <v>345</v>
      </c>
      <c r="C349" s="119">
        <f>IF('Tabela de Produção'!C348="","",'Tabela de Produção'!C348)</f>
        <v>63197</v>
      </c>
      <c r="D349" s="144"/>
      <c r="E349" s="145" t="str">
        <f>IF('Tabela de Produção'!E348="","",'Tabela de Produção'!E348)</f>
        <v>Soleira em mármore Crema Marfil</v>
      </c>
      <c r="F349" s="119" t="str">
        <f>IF('Tabela de Produção'!F348="","",'Tabela de Produção'!F348)</f>
        <v>m²</v>
      </c>
      <c r="G349" s="18">
        <v>1000</v>
      </c>
      <c r="H349" s="122" t="str">
        <f t="shared" ca="1" si="5"/>
        <v/>
      </c>
      <c r="I34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4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4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4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4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4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4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50" spans="2:15" x14ac:dyDescent="0.25">
      <c r="B350" s="119">
        <f>IF('Tabela de Produção'!B349="","",'Tabela de Produção'!B349)</f>
        <v>346</v>
      </c>
      <c r="C350" s="119">
        <f>IF('Tabela de Produção'!C349="","",'Tabela de Produção'!C349)</f>
        <v>62713</v>
      </c>
      <c r="D350" s="144"/>
      <c r="E350" s="145" t="str">
        <f>IF('Tabela de Produção'!E349="","",'Tabela de Produção'!E349)</f>
        <v>Tela galvanizada para revestimentos</v>
      </c>
      <c r="F350" s="119" t="str">
        <f>IF('Tabela de Produção'!F349="","",'Tabela de Produção'!F349)</f>
        <v>m²</v>
      </c>
      <c r="G350" s="18">
        <v>1000</v>
      </c>
      <c r="H350" s="122" t="str">
        <f t="shared" ca="1" si="5"/>
        <v/>
      </c>
      <c r="I35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5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5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5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5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5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5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51" spans="2:15" x14ac:dyDescent="0.25">
      <c r="B351" s="119">
        <f>IF('Tabela de Produção'!B350="","",'Tabela de Produção'!B350)</f>
        <v>347</v>
      </c>
      <c r="C351" s="119">
        <f>IF('Tabela de Produção'!C350="","",'Tabela de Produção'!C350)</f>
        <v>62975</v>
      </c>
      <c r="D351" s="144"/>
      <c r="E351" s="145" t="str">
        <f>IF('Tabela de Produção'!E350="","",'Tabela de Produção'!E350)</f>
        <v>Teste de vazão de poço profundo</v>
      </c>
      <c r="F351" s="119" t="str">
        <f>IF('Tabela de Produção'!F350="","",'Tabela de Produção'!F350)</f>
        <v>un</v>
      </c>
      <c r="G351" s="18">
        <v>1000</v>
      </c>
      <c r="H351" s="122" t="str">
        <f t="shared" ca="1" si="5"/>
        <v/>
      </c>
      <c r="I35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5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5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5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5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5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5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52" spans="2:15" x14ac:dyDescent="0.25">
      <c r="B352" s="119">
        <f>IF('Tabela de Produção'!B351="","",'Tabela de Produção'!B351)</f>
        <v>348</v>
      </c>
      <c r="C352" s="119">
        <f>IF('Tabela de Produção'!C351="","",'Tabela de Produção'!C351)</f>
        <v>62427</v>
      </c>
      <c r="D352" s="144"/>
      <c r="E352" s="145" t="str">
        <f>IF('Tabela de Produção'!E351="","",'Tabela de Produção'!E351)</f>
        <v>Textura acrílica de rôlo - lajes (mat + mdo terceirizados)</v>
      </c>
      <c r="F352" s="119" t="str">
        <f>IF('Tabela de Produção'!F351="","",'Tabela de Produção'!F351)</f>
        <v>m²</v>
      </c>
      <c r="G352" s="18">
        <v>1000</v>
      </c>
      <c r="H352" s="122" t="str">
        <f t="shared" ca="1" si="5"/>
        <v/>
      </c>
      <c r="I352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52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52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52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52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52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52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53" spans="2:15" x14ac:dyDescent="0.25">
      <c r="B353" s="119">
        <f>IF('Tabela de Produção'!B352="","",'Tabela de Produção'!B352)</f>
        <v>349</v>
      </c>
      <c r="C353" s="119">
        <f>IF('Tabela de Produção'!C352="","",'Tabela de Produção'!C352)</f>
        <v>62428</v>
      </c>
      <c r="D353" s="144"/>
      <c r="E353" s="145" t="str">
        <f>IF('Tabela de Produção'!E352="","",'Tabela de Produção'!E352)</f>
        <v>Textura acrílica de rôlo - lajes nervuradas (mat + mdo terceirizados)</v>
      </c>
      <c r="F353" s="119" t="str">
        <f>IF('Tabela de Produção'!F352="","",'Tabela de Produção'!F352)</f>
        <v>m²</v>
      </c>
      <c r="G353" s="18">
        <v>1000</v>
      </c>
      <c r="H353" s="122" t="str">
        <f t="shared" ca="1" si="5"/>
        <v/>
      </c>
      <c r="I353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53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53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53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53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53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53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54" spans="2:15" x14ac:dyDescent="0.25">
      <c r="B354" s="119">
        <f>IF('Tabela de Produção'!B353="","",'Tabela de Produção'!B353)</f>
        <v>350</v>
      </c>
      <c r="C354" s="119">
        <f>IF('Tabela de Produção'!C353="","",'Tabela de Produção'!C353)</f>
        <v>62876</v>
      </c>
      <c r="D354" s="144"/>
      <c r="E354" s="145" t="str">
        <f>IF('Tabela de Produção'!E353="","",'Tabela de Produção'!E353)</f>
        <v>Textura acrílica de rôlo - paredes externas</v>
      </c>
      <c r="F354" s="119" t="str">
        <f>IF('Tabela de Produção'!F353="","",'Tabela de Produção'!F353)</f>
        <v>m²</v>
      </c>
      <c r="G354" s="18">
        <v>1000</v>
      </c>
      <c r="H354" s="122" t="str">
        <f t="shared" ca="1" si="5"/>
        <v/>
      </c>
      <c r="I354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54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54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54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54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54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54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55" spans="2:15" x14ac:dyDescent="0.25">
      <c r="B355" s="119">
        <f>IF('Tabela de Produção'!B354="","",'Tabela de Produção'!B354)</f>
        <v>351</v>
      </c>
      <c r="C355" s="119">
        <f>IF('Tabela de Produção'!C354="","",'Tabela de Produção'!C354)</f>
        <v>62425</v>
      </c>
      <c r="D355" s="144"/>
      <c r="E355" s="145" t="str">
        <f>IF('Tabela de Produção'!E354="","",'Tabela de Produção'!E354)</f>
        <v>Textura acrílica de rôlo - paredes externas (mat + mdo terceirizados)</v>
      </c>
      <c r="F355" s="119" t="str">
        <f>IF('Tabela de Produção'!F354="","",'Tabela de Produção'!F354)</f>
        <v>m²</v>
      </c>
      <c r="G355" s="18">
        <v>1000</v>
      </c>
      <c r="H355" s="122" t="str">
        <f t="shared" ca="1" si="5"/>
        <v/>
      </c>
      <c r="I355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55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55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55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55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55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55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56" spans="2:15" x14ac:dyDescent="0.25">
      <c r="B356" s="119">
        <f>IF('Tabela de Produção'!B355="","",'Tabela de Produção'!B355)</f>
        <v>352</v>
      </c>
      <c r="C356" s="119">
        <f>IF('Tabela de Produção'!C355="","",'Tabela de Produção'!C355)</f>
        <v>62426</v>
      </c>
      <c r="D356" s="144"/>
      <c r="E356" s="145" t="str">
        <f>IF('Tabela de Produção'!E355="","",'Tabela de Produção'!E355)</f>
        <v>Textura acrílica de rôlo - paredes internas (mat + mdo terceirizados)</v>
      </c>
      <c r="F356" s="119" t="str">
        <f>IF('Tabela de Produção'!F355="","",'Tabela de Produção'!F355)</f>
        <v>m²</v>
      </c>
      <c r="G356" s="18">
        <v>1000</v>
      </c>
      <c r="H356" s="122" t="str">
        <f t="shared" ca="1" si="5"/>
        <v/>
      </c>
      <c r="I356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56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56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56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56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56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56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57" spans="2:15" x14ac:dyDescent="0.25">
      <c r="B357" s="119">
        <f>IF('Tabela de Produção'!B356="","",'Tabela de Produção'!B356)</f>
        <v>353</v>
      </c>
      <c r="C357" s="119">
        <f>IF('Tabela de Produção'!C356="","",'Tabela de Produção'!C356)</f>
        <v>63261</v>
      </c>
      <c r="D357" s="144"/>
      <c r="E357" s="145" t="str">
        <f>IF('Tabela de Produção'!E356="","",'Tabela de Produção'!E356)</f>
        <v>Textura acrílica de rôlo em parede com uma demão</v>
      </c>
      <c r="F357" s="119" t="str">
        <f>IF('Tabela de Produção'!F356="","",'Tabela de Produção'!F356)</f>
        <v>m²</v>
      </c>
      <c r="G357" s="18">
        <v>1000</v>
      </c>
      <c r="H357" s="122" t="str">
        <f t="shared" ca="1" si="5"/>
        <v/>
      </c>
      <c r="I357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57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57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57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57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57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57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58" spans="2:15" x14ac:dyDescent="0.25">
      <c r="B358" s="119">
        <f>IF('Tabela de Produção'!B357="","",'Tabela de Produção'!B357)</f>
        <v>354</v>
      </c>
      <c r="C358" s="119">
        <f>IF('Tabela de Produção'!C357="","",'Tabela de Produção'!C357)</f>
        <v>62429</v>
      </c>
      <c r="D358" s="144"/>
      <c r="E358" s="145" t="str">
        <f>IF('Tabela de Produção'!E357="","",'Tabela de Produção'!E357)</f>
        <v>Textura acrílica tipo grafiatto - paredes externas (mat + mdo terceirizados)</v>
      </c>
      <c r="F358" s="119" t="str">
        <f>IF('Tabela de Produção'!F357="","",'Tabela de Produção'!F357)</f>
        <v>m²</v>
      </c>
      <c r="G358" s="18">
        <v>1000</v>
      </c>
      <c r="H358" s="122" t="str">
        <f t="shared" ca="1" si="5"/>
        <v/>
      </c>
      <c r="I358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58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58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58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58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58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58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59" spans="2:15" x14ac:dyDescent="0.25">
      <c r="B359" s="119">
        <f>IF('Tabela de Produção'!B358="","",'Tabela de Produção'!B358)</f>
        <v>355</v>
      </c>
      <c r="C359" s="119">
        <f>IF('Tabela de Produção'!C358="","",'Tabela de Produção'!C358)</f>
        <v>62430</v>
      </c>
      <c r="D359" s="144"/>
      <c r="E359" s="145" t="str">
        <f>IF('Tabela de Produção'!E358="","",'Tabela de Produção'!E358)</f>
        <v>Textura acrílica tipo grafiatto - paredes internas (mat + mdo terceirizados)</v>
      </c>
      <c r="F359" s="119" t="str">
        <f>IF('Tabela de Produção'!F358="","",'Tabela de Produção'!F358)</f>
        <v>m²</v>
      </c>
      <c r="G359" s="18">
        <v>1000</v>
      </c>
      <c r="H359" s="122" t="str">
        <f t="shared" ca="1" si="5"/>
        <v/>
      </c>
      <c r="I359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59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59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59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59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59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59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60" spans="2:15" x14ac:dyDescent="0.25">
      <c r="B360" s="119">
        <f>IF('Tabela de Produção'!B359="","",'Tabela de Produção'!B359)</f>
        <v>356</v>
      </c>
      <c r="C360" s="119">
        <f>IF('Tabela de Produção'!C359="","",'Tabela de Produção'!C359)</f>
        <v>62431</v>
      </c>
      <c r="D360" s="144"/>
      <c r="E360" s="145" t="str">
        <f>IF('Tabela de Produção'!E359="","",'Tabela de Produção'!E359)</f>
        <v>Textura acrílica tipo mini-circulare - paredes externas (mat + mdo terceirizados)</v>
      </c>
      <c r="F360" s="119" t="str">
        <f>IF('Tabela de Produção'!F359="","",'Tabela de Produção'!F359)</f>
        <v>m²</v>
      </c>
      <c r="G360" s="18">
        <v>1000</v>
      </c>
      <c r="H360" s="122" t="str">
        <f t="shared" ca="1" si="5"/>
        <v/>
      </c>
      <c r="I360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60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60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60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60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60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60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61" spans="2:15" x14ac:dyDescent="0.25">
      <c r="B361" s="119">
        <f>IF('Tabela de Produção'!B360="","",'Tabela de Produção'!B360)</f>
        <v>357</v>
      </c>
      <c r="C361" s="119">
        <f>IF('Tabela de Produção'!C360="","",'Tabela de Produção'!C360)</f>
        <v>62527</v>
      </c>
      <c r="D361" s="144"/>
      <c r="E361" s="145" t="str">
        <f>IF('Tabela de Produção'!E360="","",'Tabela de Produção'!E360)</f>
        <v>Transporte horizontal de material</v>
      </c>
      <c r="F361" s="119" t="str">
        <f>IF('Tabela de Produção'!F360="","",'Tabela de Produção'!F360)</f>
        <v>m³</v>
      </c>
      <c r="G361" s="18">
        <v>1000</v>
      </c>
      <c r="H361" s="122" t="str">
        <f t="shared" ca="1" si="5"/>
        <v/>
      </c>
      <c r="I361" s="122" t="str">
        <f ca="1">IFERROR(IF(TABELA_RESUMO_PRODUÇÕES[[#This Row],[QUANT]]-TABELA_RESUMO_PRODUÇÕES[[#This Row],[Q. US.]]&lt;0,"0",TABELA_RESUMO_PRODUÇÕES[[#This Row],[QUANT]]-TABELA_RESUMO_PRODUÇÕES[[#This Row],[Q. US.]]),"")</f>
        <v/>
      </c>
      <c r="J361" s="146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61" s="146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61" s="146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61" s="146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61" s="146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61" s="146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62" spans="2:15" x14ac:dyDescent="0.25">
      <c r="B362" s="16" t="str">
        <f>IF('Tabela de Produção'!B366="","",'Tabela de Produção'!B366)</f>
        <v/>
      </c>
      <c r="C362" s="16" t="str">
        <f>IF('Tabela de Produção'!C366="","",'Tabela de Produção'!C366)</f>
        <v/>
      </c>
      <c r="D362" s="20"/>
      <c r="E362" s="154" t="str">
        <f>IF('Tabela de Produção'!E366="","",'Tabela de Produção'!E366)</f>
        <v/>
      </c>
      <c r="F362" s="16" t="str">
        <f>IF('Tabela de Produção'!F366="","",'Tabela de Produção'!F366)</f>
        <v/>
      </c>
      <c r="G362" s="18"/>
      <c r="H362" s="18" t="str">
        <f ca="1">IF(SUM(J362:O362)=0,"",SUM(J362:O362))</f>
        <v/>
      </c>
      <c r="I362" s="18" t="str">
        <f>IFERROR(IF(TABELA_RESUMO_PRODUÇÕES[[#This Row],[QUANT]]-TABELA_RESUMO_PRODUÇÕES[[#This Row],[Q. US.]]&lt;0,"0",TABELA_RESUMO_PRODUÇÕES[[#This Row],[QUANT]]-TABELA_RESUMO_PRODUÇÕES[[#This Row],[Q. US.]]),"")</f>
        <v/>
      </c>
      <c r="J362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62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62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62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62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62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  <row r="363" spans="2:15" x14ac:dyDescent="0.25">
      <c r="B363" s="16" t="str">
        <f>IF('Tabela de Produção'!B367="","",'Tabela de Produção'!B367)</f>
        <v/>
      </c>
      <c r="C363" s="16" t="str">
        <f>IF('Tabela de Produção'!C367="","",'Tabela de Produção'!C367)</f>
        <v/>
      </c>
      <c r="D363" s="20"/>
      <c r="E363" s="154" t="str">
        <f>IF('Tabela de Produção'!E367="","",'Tabela de Produção'!E367)</f>
        <v/>
      </c>
      <c r="F363" s="16" t="str">
        <f>IF('Tabela de Produção'!F367="","",'Tabela de Produção'!F367)</f>
        <v/>
      </c>
      <c r="G363" s="18"/>
      <c r="H363" s="18" t="str">
        <f ca="1">IF(SUM(J363:O363)=0,"",SUM(J363:O363))</f>
        <v/>
      </c>
      <c r="I363" s="18" t="str">
        <f>IFERROR(IF(TABELA_RESUMO_PRODUÇÕES[[#This Row],[QUANT]]-TABELA_RESUMO_PRODUÇÕES[[#This Row],[Q. US.]]&lt;0,"0",TABELA_RESUMO_PRODUÇÕES[[#This Row],[QUANT]]-TABELA_RESUMO_PRODUÇÕES[[#This Row],[Q. US.]]),"")</f>
        <v/>
      </c>
      <c r="J363" s="21" t="str">
        <f ca="1">IF(SUMIF(ACOMPANHAMENTO_01[[SERVIÇO]:[QUANT]],TABELA_RESUMO_PRODUÇÕES[[#This Row],[SERVIÇOS]],ACOMPANHAMENTO_01[QUANT])=0,"",SUMIF(ACOMPANHAMENTO_01[[SERVIÇO]:[QUANT]],TABELA_RESUMO_PRODUÇÕES[[#This Row],[SERVIÇOS]],ACOMPANHAMENTO_01[QUANT]))</f>
        <v/>
      </c>
      <c r="K363" s="21" t="str">
        <f ca="1">IF(SUMIF(ACOMPANHAMENTO_02[[SERVIÇO]:[QUANT]],TABELA_RESUMO_PRODUÇÕES[[#This Row],[SERVIÇOS]],ACOMPANHAMENTO_02[QUANT])=0,"",SUMIF(ACOMPANHAMENTO_02[[SERVIÇO]:[QUANT]],TABELA_RESUMO_PRODUÇÕES[[#This Row],[SERVIÇOS]],ACOMPANHAMENTO_02[QUANT]))</f>
        <v/>
      </c>
      <c r="L363" s="21" t="str">
        <f ca="1">IF(SUMIF(ACOMPANHAMENTO_03[[SERVIÇO]:[QUANT]],TABELA_RESUMO_PRODUÇÕES[[#This Row],[SERVIÇOS]],ACOMPANHAMENTO_03[QUANT])=0,"",SUMIF(ACOMPANHAMENTO_03[[SERVIÇO]:[QUANT]],TABELA_RESUMO_PRODUÇÕES[[#This Row],[SERVIÇOS]],ACOMPANHAMENTO_03[QUANT]))</f>
        <v/>
      </c>
      <c r="M363" s="21" t="str">
        <f ca="1">IF(SUMIF(ACOMPANHAMENTO_04[[SERVIÇO]:[QUANT]],TABELA_RESUMO_PRODUÇÕES[[#This Row],[SERVIÇOS]],ACOMPANHAMENTO_04[QUANT])=0,"",SUMIF(ACOMPANHAMENTO_04[[SERVIÇO]:[QUANT]],TABELA_RESUMO_PRODUÇÕES[[#This Row],[SERVIÇOS]],ACOMPANHAMENTO_04[QUANT]))</f>
        <v/>
      </c>
      <c r="N363" s="21" t="str">
        <f ca="1">IF(SUMIF(ACOMPANHAMENTO_05[[COD.S]:[QUANT]],TABELA_RESUMO_PRODUÇÕES[[#This Row],[COD]],ACOMPANHAMENTO_05[QUANT])=0,"",SUMIF(ACOMPANHAMENTO_05[[COD.S]:[QUANT]],TABELA_RESUMO_PRODUÇÕES[[#This Row],[COD]],ACOMPANHAMENTO_05[QUANT]))</f>
        <v/>
      </c>
      <c r="O363" s="21" t="str">
        <f ca="1">IF(SUMIF(ACOMPANHAMENTO_06[[SERVIÇO]:[QUANT]],TABELA_RESUMO_PRODUÇÕES[[#This Row],[SERVIÇOS]],ACOMPANHAMENTO_06[QUANT])=0,"",SUMIF(ACOMPANHAMENTO_06[[SERVIÇO]:[QUANT]],TABELA_RESUMO_PRODUÇÕES[[#This Row],[SERVIÇOS]],ACOMPANHAMENTO_06[QUANT]))</f>
        <v/>
      </c>
    </row>
  </sheetData>
  <sheetProtection sort="0" autoFilter="0"/>
  <protectedRanges>
    <protectedRange algorithmName="SHA-512" hashValue="FLz7qnY+YLOu6wyq2p2d1NLQ9shPuNIq3FUrrj9U9/3zNCJnNrxPNRLcRt7pNvcht9VaTqboyRIUCqB+yjGl+w==" saltValue="2LlFJJLaIn51KNQlwJuUXQ==" spinCount="100000" sqref="G5:G361" name="limite"/>
  </protectedRanges>
  <mergeCells count="1">
    <mergeCell ref="B2:I3"/>
  </mergeCells>
  <pageMargins left="0.51181102362204722" right="0.51181102362204722" top="0.78740157480314965" bottom="0.78740157480314965" header="0.31496062992125984" footer="0.31496062992125984"/>
  <pageSetup paperSize="9" scale="22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B1:P361"/>
  <sheetViews>
    <sheetView showGridLines="0" view="pageBreakPreview" zoomScale="115" zoomScaleSheetLayoutView="115" workbookViewId="0">
      <pane ySplit="3" topLeftCell="A4" activePane="bottomLeft" state="frozen"/>
      <selection pane="bottomLeft" activeCell="A361" sqref="A361:XFD438"/>
    </sheetView>
  </sheetViews>
  <sheetFormatPr defaultRowHeight="15" x14ac:dyDescent="0.25"/>
  <cols>
    <col min="1" max="1" width="1" style="147" customWidth="1"/>
    <col min="2" max="2" width="5.875" style="147" customWidth="1"/>
    <col min="3" max="3" width="7" style="147" customWidth="1"/>
    <col min="4" max="4" width="24.625" style="147" customWidth="1"/>
    <col min="5" max="5" width="53.125" style="147" customWidth="1"/>
    <col min="6" max="6" width="5.875" style="147" customWidth="1"/>
    <col min="7" max="9" width="7.75" style="147" customWidth="1"/>
    <col min="10" max="10" width="14.5" style="147" customWidth="1"/>
    <col min="11" max="11" width="1.375" style="147" customWidth="1"/>
    <col min="12" max="12" width="22.875" style="104" customWidth="1"/>
    <col min="13" max="16384" width="9" style="147"/>
  </cols>
  <sheetData>
    <row r="1" spans="2:16" ht="6" customHeight="1" x14ac:dyDescent="0.25"/>
    <row r="2" spans="2:16" ht="69" customHeight="1" thickBot="1" x14ac:dyDescent="0.3">
      <c r="B2" s="192" t="s">
        <v>449</v>
      </c>
      <c r="C2" s="193"/>
      <c r="D2" s="193"/>
      <c r="E2" s="193"/>
      <c r="F2" s="193"/>
      <c r="G2" s="193"/>
      <c r="H2" s="193"/>
      <c r="I2" s="193"/>
      <c r="J2" s="193"/>
      <c r="K2" s="152"/>
      <c r="L2" s="153" t="s">
        <v>455</v>
      </c>
    </row>
    <row r="3" spans="2:16" s="104" customFormat="1" ht="15.75" thickBot="1" x14ac:dyDescent="0.3">
      <c r="B3" s="23" t="s">
        <v>0</v>
      </c>
      <c r="C3" s="23" t="s">
        <v>170</v>
      </c>
      <c r="D3" s="23" t="s">
        <v>450</v>
      </c>
      <c r="E3" s="23" t="s">
        <v>10</v>
      </c>
      <c r="F3" s="23" t="s">
        <v>11</v>
      </c>
      <c r="G3" s="23" t="s">
        <v>129</v>
      </c>
      <c r="H3" s="23" t="s">
        <v>130</v>
      </c>
      <c r="I3" s="23" t="s">
        <v>131</v>
      </c>
      <c r="J3" s="23" t="s">
        <v>12</v>
      </c>
      <c r="L3" s="159" t="s">
        <v>151</v>
      </c>
      <c r="P3" s="105"/>
    </row>
    <row r="4" spans="2:16" s="24" customFormat="1" ht="15.75" x14ac:dyDescent="0.25">
      <c r="B4" s="16">
        <f>IF(TABELA_PRODUÇÃO[[#This Row],[SERVIÇOS]]=0,"",(COUNTA($E$4:E4)))</f>
        <v>1</v>
      </c>
      <c r="C4" s="103">
        <v>100</v>
      </c>
      <c r="D4" s="103"/>
      <c r="E4" s="20" t="s">
        <v>156</v>
      </c>
      <c r="F4" s="17" t="s">
        <v>19</v>
      </c>
      <c r="G4" s="18">
        <v>2.16</v>
      </c>
      <c r="H4" s="18">
        <v>1.08</v>
      </c>
      <c r="I4" s="59">
        <f>IF(TABELA_PRODUÇÃO[[#This Row],[ AUX]]+TABELA_PRODUÇÃO[[#This Row],[PROF]]="","-",TABELA_PRODUÇÃO[[#This Row],[ AUX]]+TABELA_PRODUÇÃO[[#This Row],[PROF]])</f>
        <v>3.24</v>
      </c>
      <c r="J4" s="25">
        <v>41081</v>
      </c>
      <c r="L4" s="151" t="s">
        <v>177</v>
      </c>
    </row>
    <row r="5" spans="2:16" s="24" customFormat="1" ht="15.75" x14ac:dyDescent="0.25">
      <c r="B5" s="16">
        <f>IF(TABELA_PRODUÇÃO[[#This Row],[SERVIÇOS]]=0,"",(COUNTA($E$4:E5)))</f>
        <v>2</v>
      </c>
      <c r="C5" s="103">
        <v>101</v>
      </c>
      <c r="D5" s="103"/>
      <c r="E5" s="20" t="s">
        <v>155</v>
      </c>
      <c r="F5" s="17" t="s">
        <v>14</v>
      </c>
      <c r="G5" s="18">
        <v>6.48</v>
      </c>
      <c r="H5" s="18">
        <v>2.16</v>
      </c>
      <c r="I5" s="59">
        <f>IF(TABELA_PRODUÇÃO[[#This Row],[ AUX]]+TABELA_PRODUÇÃO[[#This Row],[PROF]]="","-",TABELA_PRODUÇÃO[[#This Row],[ AUX]]+TABELA_PRODUÇÃO[[#This Row],[PROF]])</f>
        <v>8.64</v>
      </c>
      <c r="J5" s="25">
        <v>41081</v>
      </c>
      <c r="L5" s="151" t="s">
        <v>178</v>
      </c>
    </row>
    <row r="6" spans="2:16" s="24" customFormat="1" ht="15.75" x14ac:dyDescent="0.25">
      <c r="B6" s="16">
        <f>IF(TABELA_PRODUÇÃO[[#This Row],[SERVIÇOS]]=0,"",(COUNTA($E$4:E6)))</f>
        <v>3</v>
      </c>
      <c r="C6" s="103">
        <v>102</v>
      </c>
      <c r="D6" s="103"/>
      <c r="E6" s="20" t="s">
        <v>153</v>
      </c>
      <c r="F6" s="17" t="s">
        <v>14</v>
      </c>
      <c r="G6" s="18">
        <v>4.32</v>
      </c>
      <c r="H6" s="18">
        <v>1.08</v>
      </c>
      <c r="I6" s="59">
        <f>IF(TABELA_PRODUÇÃO[[#This Row],[ AUX]]+TABELA_PRODUÇÃO[[#This Row],[PROF]]="","-",TABELA_PRODUÇÃO[[#This Row],[ AUX]]+TABELA_PRODUÇÃO[[#This Row],[PROF]])</f>
        <v>5.4</v>
      </c>
      <c r="J6" s="25">
        <v>41081</v>
      </c>
      <c r="L6" s="151" t="s">
        <v>179</v>
      </c>
    </row>
    <row r="7" spans="2:16" s="24" customFormat="1" ht="15.75" x14ac:dyDescent="0.25">
      <c r="B7" s="16">
        <f>IF(TABELA_PRODUÇÃO[[#This Row],[SERVIÇOS]]=0,"",(COUNTA($E$4:E7)))</f>
        <v>4</v>
      </c>
      <c r="C7" s="103">
        <v>103</v>
      </c>
      <c r="D7" s="103"/>
      <c r="E7" s="20" t="s">
        <v>154</v>
      </c>
      <c r="F7" s="17" t="s">
        <v>14</v>
      </c>
      <c r="G7" s="18">
        <v>6.48</v>
      </c>
      <c r="H7" s="18">
        <v>2.16</v>
      </c>
      <c r="I7" s="59">
        <f>IF(TABELA_PRODUÇÃO[[#This Row],[ AUX]]+TABELA_PRODUÇÃO[[#This Row],[PROF]]="","-",TABELA_PRODUÇÃO[[#This Row],[ AUX]]+TABELA_PRODUÇÃO[[#This Row],[PROF]])</f>
        <v>8.64</v>
      </c>
      <c r="J7" s="25">
        <v>41081</v>
      </c>
      <c r="L7" s="151" t="s">
        <v>180</v>
      </c>
    </row>
    <row r="8" spans="2:16" s="24" customFormat="1" ht="15.75" x14ac:dyDescent="0.25">
      <c r="B8" s="119">
        <f>IF(TABELA_PRODUÇÃO[[#This Row],[SERVIÇOS]]=0,"",(COUNTA($E$4:E8)))</f>
        <v>5</v>
      </c>
      <c r="C8" s="120">
        <v>62790</v>
      </c>
      <c r="D8" s="103" t="s">
        <v>446</v>
      </c>
      <c r="E8" s="144" t="s">
        <v>347</v>
      </c>
      <c r="F8" s="121" t="s">
        <v>19</v>
      </c>
      <c r="G8" s="122"/>
      <c r="H8" s="122"/>
      <c r="I8" s="123">
        <f>IF(TABELA_PRODUÇÃO[[#This Row],[ AUX]]+TABELA_PRODUÇÃO[[#This Row],[PROF]]="","-",TABELA_PRODUÇÃO[[#This Row],[ AUX]]+TABELA_PRODUÇÃO[[#This Row],[PROF]])</f>
        <v>0</v>
      </c>
      <c r="J8" s="124"/>
      <c r="L8" s="151" t="s">
        <v>181</v>
      </c>
    </row>
    <row r="9" spans="2:16" s="24" customFormat="1" ht="15.75" x14ac:dyDescent="0.25">
      <c r="B9" s="16">
        <f>IF(TABELA_PRODUÇÃO[[#This Row],[SERVIÇOS]]=0,"",(COUNTA($E$4:E9)))</f>
        <v>6</v>
      </c>
      <c r="C9" s="103">
        <v>104</v>
      </c>
      <c r="D9" s="103"/>
      <c r="E9" s="20" t="s">
        <v>13</v>
      </c>
      <c r="F9" s="17" t="s">
        <v>14</v>
      </c>
      <c r="G9" s="18">
        <v>5.8320000000000007</v>
      </c>
      <c r="H9" s="18">
        <v>1.7496</v>
      </c>
      <c r="I9" s="59">
        <f>IF(TABELA_PRODUÇÃO[[#This Row],[ AUX]]+TABELA_PRODUÇÃO[[#This Row],[PROF]]="","-",TABELA_PRODUÇÃO[[#This Row],[ AUX]]+TABELA_PRODUÇÃO[[#This Row],[PROF]])</f>
        <v>7.5816000000000008</v>
      </c>
      <c r="J9" s="25">
        <v>41081</v>
      </c>
      <c r="L9" s="151" t="s">
        <v>182</v>
      </c>
    </row>
    <row r="10" spans="2:16" s="24" customFormat="1" ht="15.75" x14ac:dyDescent="0.25">
      <c r="B10" s="119">
        <f>IF(TABELA_PRODUÇÃO[[#This Row],[SERVIÇOS]]=0,"",(COUNTA($E$4:E10)))</f>
        <v>7</v>
      </c>
      <c r="C10" s="120">
        <v>62593</v>
      </c>
      <c r="D10" s="103" t="s">
        <v>440</v>
      </c>
      <c r="E10" s="144" t="s">
        <v>275</v>
      </c>
      <c r="F10" s="121" t="s">
        <v>19</v>
      </c>
      <c r="G10" s="122"/>
      <c r="H10" s="122"/>
      <c r="I10" s="123">
        <f>IF(TABELA_PRODUÇÃO[[#This Row],[ AUX]]+TABELA_PRODUÇÃO[[#This Row],[PROF]]="","-",TABELA_PRODUÇÃO[[#This Row],[ AUX]]+TABELA_PRODUÇÃO[[#This Row],[PROF]])</f>
        <v>0</v>
      </c>
      <c r="J10" s="124"/>
      <c r="L10" s="151" t="s">
        <v>183</v>
      </c>
    </row>
    <row r="11" spans="2:16" s="24" customFormat="1" ht="15.75" x14ac:dyDescent="0.25">
      <c r="B11" s="119">
        <f>IF(TABELA_PRODUÇÃO[[#This Row],[SERVIÇOS]]=0,"",(COUNTA($E$4:E11)))</f>
        <v>8</v>
      </c>
      <c r="C11" s="120">
        <v>62774</v>
      </c>
      <c r="D11" s="103" t="s">
        <v>440</v>
      </c>
      <c r="E11" s="144" t="s">
        <v>345</v>
      </c>
      <c r="F11" s="121" t="s">
        <v>19</v>
      </c>
      <c r="G11" s="122"/>
      <c r="H11" s="122"/>
      <c r="I11" s="123">
        <f>IF(TABELA_PRODUÇÃO[[#This Row],[ AUX]]+TABELA_PRODUÇÃO[[#This Row],[PROF]]="","-",TABELA_PRODUÇÃO[[#This Row],[ AUX]]+TABELA_PRODUÇÃO[[#This Row],[PROF]])</f>
        <v>0</v>
      </c>
      <c r="J11" s="124"/>
      <c r="L11" s="151" t="s">
        <v>184</v>
      </c>
    </row>
    <row r="12" spans="2:16" s="24" customFormat="1" ht="15.75" x14ac:dyDescent="0.25">
      <c r="B12" s="16">
        <f>IF(TABELA_PRODUÇÃO[[#This Row],[SERVIÇOS]]=0,"",(COUNTA($E$4:E12)))</f>
        <v>9</v>
      </c>
      <c r="C12" s="103">
        <v>105</v>
      </c>
      <c r="D12" s="103"/>
      <c r="E12" s="20" t="s">
        <v>15</v>
      </c>
      <c r="F12" s="17" t="s">
        <v>16</v>
      </c>
      <c r="G12" s="18">
        <v>17.495999999999999</v>
      </c>
      <c r="H12" s="18">
        <v>8.1647999999999996</v>
      </c>
      <c r="I12" s="59">
        <f>IF(TABELA_PRODUÇÃO[[#This Row],[ AUX]]+TABELA_PRODUÇÃO[[#This Row],[PROF]]="","-",TABELA_PRODUÇÃO[[#This Row],[ AUX]]+TABELA_PRODUÇÃO[[#This Row],[PROF]])</f>
        <v>25.660799999999998</v>
      </c>
      <c r="J12" s="25">
        <v>41081</v>
      </c>
      <c r="L12" s="151" t="s">
        <v>185</v>
      </c>
    </row>
    <row r="13" spans="2:16" s="24" customFormat="1" ht="15.75" x14ac:dyDescent="0.25">
      <c r="B13" s="16">
        <f>IF(TABELA_PRODUÇÃO[[#This Row],[SERVIÇOS]]=0,"",(COUNTA($E$4:E13)))</f>
        <v>10</v>
      </c>
      <c r="C13" s="103">
        <v>200</v>
      </c>
      <c r="D13" s="103"/>
      <c r="E13" s="20" t="s">
        <v>17</v>
      </c>
      <c r="F13" s="17" t="s">
        <v>16</v>
      </c>
      <c r="G13" s="18">
        <v>13.9968</v>
      </c>
      <c r="H13" s="18">
        <v>6.9984000000000002</v>
      </c>
      <c r="I13" s="59">
        <f>IF(TABELA_PRODUÇÃO[[#This Row],[ AUX]]+TABELA_PRODUÇÃO[[#This Row],[PROF]]="","-",TABELA_PRODUÇÃO[[#This Row],[ AUX]]+TABELA_PRODUÇÃO[[#This Row],[PROF]])</f>
        <v>20.995200000000001</v>
      </c>
      <c r="J13" s="25">
        <v>41081</v>
      </c>
      <c r="L13" s="151" t="s">
        <v>186</v>
      </c>
    </row>
    <row r="14" spans="2:16" s="24" customFormat="1" ht="15.75" x14ac:dyDescent="0.25">
      <c r="B14" s="16">
        <f>IF(TABELA_PRODUÇÃO[[#This Row],[SERVIÇOS]]=0,"",(COUNTA($E$4:E14)))</f>
        <v>11</v>
      </c>
      <c r="C14" s="103">
        <v>201</v>
      </c>
      <c r="D14" s="103"/>
      <c r="E14" s="20" t="s">
        <v>18</v>
      </c>
      <c r="F14" s="17" t="s">
        <v>19</v>
      </c>
      <c r="G14" s="18">
        <v>4.6656000000000004</v>
      </c>
      <c r="H14" s="18">
        <v>1.7496</v>
      </c>
      <c r="I14" s="59">
        <f>IF(TABELA_PRODUÇÃO[[#This Row],[ AUX]]+TABELA_PRODUÇÃO[[#This Row],[PROF]]="","-",TABELA_PRODUÇÃO[[#This Row],[ AUX]]+TABELA_PRODUÇÃO[[#This Row],[PROF]])</f>
        <v>6.4152000000000005</v>
      </c>
      <c r="J14" s="25">
        <v>41081</v>
      </c>
      <c r="L14" s="151" t="s">
        <v>152</v>
      </c>
    </row>
    <row r="15" spans="2:16" s="24" customFormat="1" ht="15.75" x14ac:dyDescent="0.25">
      <c r="B15" s="16">
        <f>IF(TABELA_PRODUÇÃO[[#This Row],[SERVIÇOS]]=0,"",(COUNTA($E$4:E15)))</f>
        <v>12</v>
      </c>
      <c r="C15" s="103">
        <v>202</v>
      </c>
      <c r="D15" s="103"/>
      <c r="E15" s="20" t="s">
        <v>20</v>
      </c>
      <c r="F15" s="17" t="s">
        <v>19</v>
      </c>
      <c r="G15" s="18">
        <v>5.8320000000000007</v>
      </c>
      <c r="H15" s="18">
        <v>2.3328000000000002</v>
      </c>
      <c r="I15" s="59">
        <f>IF(TABELA_PRODUÇÃO[[#This Row],[ AUX]]+TABELA_PRODUÇÃO[[#This Row],[PROF]]="","-",TABELA_PRODUÇÃO[[#This Row],[ AUX]]+TABELA_PRODUÇÃO[[#This Row],[PROF]])</f>
        <v>8.1648000000000014</v>
      </c>
      <c r="J15" s="25">
        <v>41081</v>
      </c>
      <c r="L15" s="17"/>
    </row>
    <row r="16" spans="2:16" s="24" customFormat="1" ht="15.75" x14ac:dyDescent="0.25">
      <c r="B16" s="16">
        <f>IF(TABELA_PRODUÇÃO[[#This Row],[SERVIÇOS]]=0,"",(COUNTA($E$4:E16)))</f>
        <v>13</v>
      </c>
      <c r="C16" s="103">
        <v>203</v>
      </c>
      <c r="D16" s="103"/>
      <c r="E16" s="20" t="s">
        <v>21</v>
      </c>
      <c r="F16" s="17" t="s">
        <v>19</v>
      </c>
      <c r="G16" s="18">
        <v>6.9984000000000002</v>
      </c>
      <c r="H16" s="18">
        <v>2.9160000000000004</v>
      </c>
      <c r="I16" s="59">
        <f>IF(TABELA_PRODUÇÃO[[#This Row],[ AUX]]+TABELA_PRODUÇÃO[[#This Row],[PROF]]="","-",TABELA_PRODUÇÃO[[#This Row],[ AUX]]+TABELA_PRODUÇÃO[[#This Row],[PROF]])</f>
        <v>9.9144000000000005</v>
      </c>
      <c r="J16" s="25">
        <v>41081</v>
      </c>
      <c r="L16" s="17"/>
    </row>
    <row r="17" spans="2:12" s="24" customFormat="1" ht="15.75" x14ac:dyDescent="0.25">
      <c r="B17" s="119">
        <f>IF(TABELA_PRODUÇÃO[[#This Row],[SERVIÇOS]]=0,"",(COUNTA($E$4:E17)))</f>
        <v>14</v>
      </c>
      <c r="C17" s="120">
        <v>62926</v>
      </c>
      <c r="D17" s="103" t="s">
        <v>440</v>
      </c>
      <c r="E17" s="144" t="s">
        <v>356</v>
      </c>
      <c r="F17" s="121" t="s">
        <v>19</v>
      </c>
      <c r="G17" s="122"/>
      <c r="H17" s="122"/>
      <c r="I17" s="123">
        <f>IF(TABELA_PRODUÇÃO[[#This Row],[ AUX]]+TABELA_PRODUÇÃO[[#This Row],[PROF]]="","-",TABELA_PRODUÇÃO[[#This Row],[ AUX]]+TABELA_PRODUÇÃO[[#This Row],[PROF]])</f>
        <v>0</v>
      </c>
      <c r="J17" s="124"/>
      <c r="L17" s="17"/>
    </row>
    <row r="18" spans="2:12" s="24" customFormat="1" ht="15.75" x14ac:dyDescent="0.25">
      <c r="B18" s="16">
        <f>IF(TABELA_PRODUÇÃO[[#This Row],[SERVIÇOS]]=0,"",(COUNTA($E$4:E18)))</f>
        <v>15</v>
      </c>
      <c r="C18" s="103">
        <v>204</v>
      </c>
      <c r="D18" s="103"/>
      <c r="E18" s="20" t="s">
        <v>22</v>
      </c>
      <c r="F18" s="17" t="s">
        <v>19</v>
      </c>
      <c r="G18" s="18">
        <v>8.1647999999999996</v>
      </c>
      <c r="H18" s="18">
        <v>3.4992000000000001</v>
      </c>
      <c r="I18" s="59">
        <f>IF(TABELA_PRODUÇÃO[[#This Row],[ AUX]]+TABELA_PRODUÇÃO[[#This Row],[PROF]]="","-",TABELA_PRODUÇÃO[[#This Row],[ AUX]]+TABELA_PRODUÇÃO[[#This Row],[PROF]])</f>
        <v>11.664</v>
      </c>
      <c r="J18" s="25">
        <v>41081</v>
      </c>
      <c r="L18" s="17"/>
    </row>
    <row r="19" spans="2:12" s="24" customFormat="1" ht="15.75" x14ac:dyDescent="0.25">
      <c r="B19" s="16">
        <f>IF(TABELA_PRODUÇÃO[[#This Row],[SERVIÇOS]]=0,"",(COUNTA($E$4:E19)))</f>
        <v>16</v>
      </c>
      <c r="C19" s="103">
        <v>8</v>
      </c>
      <c r="D19" s="103" t="s">
        <v>440</v>
      </c>
      <c r="E19" s="20" t="s">
        <v>201</v>
      </c>
      <c r="F19" s="17" t="s">
        <v>19</v>
      </c>
      <c r="G19" s="18">
        <v>0</v>
      </c>
      <c r="H19" s="18">
        <v>0</v>
      </c>
      <c r="I19" s="59">
        <f>IF(TABELA_PRODUÇÃO[[#This Row],[ AUX]]+TABELA_PRODUÇÃO[[#This Row],[PROF]]="","-",TABELA_PRODUÇÃO[[#This Row],[ AUX]]+TABELA_PRODUÇÃO[[#This Row],[PROF]])</f>
        <v>0</v>
      </c>
      <c r="J19" s="25"/>
      <c r="L19" s="17"/>
    </row>
    <row r="20" spans="2:12" s="24" customFormat="1" ht="15.75" x14ac:dyDescent="0.25">
      <c r="B20" s="16">
        <f>IF(TABELA_PRODUÇÃO[[#This Row],[SERVIÇOS]]=0,"",(COUNTA($E$4:E20)))</f>
        <v>17</v>
      </c>
      <c r="C20" s="103">
        <v>205</v>
      </c>
      <c r="D20" s="103"/>
      <c r="E20" s="20" t="s">
        <v>23</v>
      </c>
      <c r="F20" s="17" t="s">
        <v>19</v>
      </c>
      <c r="G20" s="18">
        <v>5.8320000000000007</v>
      </c>
      <c r="H20" s="18">
        <v>2.3328000000000002</v>
      </c>
      <c r="I20" s="59">
        <f>IF(TABELA_PRODUÇÃO[[#This Row],[ AUX]]+TABELA_PRODUÇÃO[[#This Row],[PROF]]="","-",TABELA_PRODUÇÃO[[#This Row],[ AUX]]+TABELA_PRODUÇÃO[[#This Row],[PROF]])</f>
        <v>8.1648000000000014</v>
      </c>
      <c r="J20" s="25">
        <v>41081</v>
      </c>
      <c r="L20" s="17"/>
    </row>
    <row r="21" spans="2:12" s="24" customFormat="1" ht="15.75" x14ac:dyDescent="0.25">
      <c r="B21" s="16">
        <f>IF(TABELA_PRODUÇÃO[[#This Row],[SERVIÇOS]]=0,"",(COUNTA($E$4:E21)))</f>
        <v>18</v>
      </c>
      <c r="C21" s="103">
        <v>206</v>
      </c>
      <c r="D21" s="103"/>
      <c r="E21" s="20" t="s">
        <v>24</v>
      </c>
      <c r="F21" s="17" t="s">
        <v>19</v>
      </c>
      <c r="G21" s="18">
        <v>4.6656000000000004</v>
      </c>
      <c r="H21" s="18">
        <v>2.3328000000000002</v>
      </c>
      <c r="I21" s="59">
        <f>IF(TABELA_PRODUÇÃO[[#This Row],[ AUX]]+TABELA_PRODUÇÃO[[#This Row],[PROF]]="","-",TABELA_PRODUÇÃO[[#This Row],[ AUX]]+TABELA_PRODUÇÃO[[#This Row],[PROF]])</f>
        <v>6.9984000000000002</v>
      </c>
      <c r="J21" s="25">
        <v>41081</v>
      </c>
      <c r="L21" s="17"/>
    </row>
    <row r="22" spans="2:12" s="24" customFormat="1" ht="15.75" x14ac:dyDescent="0.25">
      <c r="B22" s="16">
        <f>IF(TABELA_PRODUÇÃO[[#This Row],[SERVIÇOS]]=0,"",(COUNTA($E$4:E22)))</f>
        <v>19</v>
      </c>
      <c r="C22" s="103">
        <v>3</v>
      </c>
      <c r="D22" s="103" t="s">
        <v>440</v>
      </c>
      <c r="E22" s="20" t="s">
        <v>200</v>
      </c>
      <c r="F22" s="17" t="s">
        <v>19</v>
      </c>
      <c r="G22" s="18">
        <v>0</v>
      </c>
      <c r="H22" s="18">
        <v>0</v>
      </c>
      <c r="I22" s="59">
        <f>IF(TABELA_PRODUÇÃO[[#This Row],[ AUX]]+TABELA_PRODUÇÃO[[#This Row],[PROF]]="","-",TABELA_PRODUÇÃO[[#This Row],[ AUX]]+TABELA_PRODUÇÃO[[#This Row],[PROF]])</f>
        <v>0</v>
      </c>
      <c r="J22" s="25"/>
      <c r="L22" s="17"/>
    </row>
    <row r="23" spans="2:12" s="24" customFormat="1" ht="15.75" x14ac:dyDescent="0.25">
      <c r="B23" s="16">
        <f>IF(TABELA_PRODUÇÃO[[#This Row],[SERVIÇOS]]=0,"",(COUNTA($E$4:E23)))</f>
        <v>20</v>
      </c>
      <c r="C23" s="103">
        <v>207</v>
      </c>
      <c r="D23" s="103"/>
      <c r="E23" s="20" t="s">
        <v>25</v>
      </c>
      <c r="F23" s="17" t="s">
        <v>19</v>
      </c>
      <c r="G23" s="18">
        <v>2.9160000000000004</v>
      </c>
      <c r="H23" s="18">
        <v>1.7496</v>
      </c>
      <c r="I23" s="59">
        <f>IF(TABELA_PRODUÇÃO[[#This Row],[ AUX]]+TABELA_PRODUÇÃO[[#This Row],[PROF]]="","-",TABELA_PRODUÇÃO[[#This Row],[ AUX]]+TABELA_PRODUÇÃO[[#This Row],[PROF]])</f>
        <v>4.6656000000000004</v>
      </c>
      <c r="J23" s="25">
        <v>41081</v>
      </c>
      <c r="L23" s="17"/>
    </row>
    <row r="24" spans="2:12" s="24" customFormat="1" ht="15.75" x14ac:dyDescent="0.25">
      <c r="B24" s="16">
        <f>IF(TABELA_PRODUÇÃO[[#This Row],[SERVIÇOS]]=0,"",(COUNTA($E$4:E24)))</f>
        <v>21</v>
      </c>
      <c r="C24" s="103">
        <v>208</v>
      </c>
      <c r="D24" s="103"/>
      <c r="E24" s="20" t="s">
        <v>26</v>
      </c>
      <c r="F24" s="17" t="s">
        <v>19</v>
      </c>
      <c r="G24" s="18">
        <v>4.0823999999999998</v>
      </c>
      <c r="H24" s="18">
        <v>2.0411999999999999</v>
      </c>
      <c r="I24" s="59">
        <f>IF(TABELA_PRODUÇÃO[[#This Row],[ AUX]]+TABELA_PRODUÇÃO[[#This Row],[PROF]]="","-",TABELA_PRODUÇÃO[[#This Row],[ AUX]]+TABELA_PRODUÇÃO[[#This Row],[PROF]])</f>
        <v>6.1235999999999997</v>
      </c>
      <c r="J24" s="25">
        <v>41081</v>
      </c>
      <c r="L24" s="17"/>
    </row>
    <row r="25" spans="2:12" s="24" customFormat="1" ht="15.75" x14ac:dyDescent="0.25">
      <c r="B25" s="16">
        <f>IF(TABELA_PRODUÇÃO[[#This Row],[SERVIÇOS]]=0,"",(COUNTA($E$4:E25)))</f>
        <v>22</v>
      </c>
      <c r="C25" s="103">
        <v>209</v>
      </c>
      <c r="D25" s="103"/>
      <c r="E25" s="20" t="s">
        <v>27</v>
      </c>
      <c r="F25" s="17" t="s">
        <v>19</v>
      </c>
      <c r="G25" s="18">
        <v>4.6656000000000004</v>
      </c>
      <c r="H25" s="18">
        <v>2.3328000000000002</v>
      </c>
      <c r="I25" s="59">
        <f>IF(TABELA_PRODUÇÃO[[#This Row],[ AUX]]+TABELA_PRODUÇÃO[[#This Row],[PROF]]="","-",TABELA_PRODUÇÃO[[#This Row],[ AUX]]+TABELA_PRODUÇÃO[[#This Row],[PROF]])</f>
        <v>6.9984000000000002</v>
      </c>
      <c r="J25" s="25">
        <v>41081</v>
      </c>
      <c r="L25" s="17"/>
    </row>
    <row r="26" spans="2:12" s="24" customFormat="1" ht="15.75" x14ac:dyDescent="0.25">
      <c r="B26" s="119">
        <f>IF(TABELA_PRODUÇÃO[[#This Row],[SERVIÇOS]]=0,"",(COUNTA($E$4:E26)))</f>
        <v>23</v>
      </c>
      <c r="C26" s="120">
        <v>62685</v>
      </c>
      <c r="D26" s="103" t="s">
        <v>446</v>
      </c>
      <c r="E26" s="144" t="s">
        <v>305</v>
      </c>
      <c r="F26" s="121" t="s">
        <v>19</v>
      </c>
      <c r="G26" s="122"/>
      <c r="H26" s="122"/>
      <c r="I26" s="123">
        <f>IF(TABELA_PRODUÇÃO[[#This Row],[ AUX]]+TABELA_PRODUÇÃO[[#This Row],[PROF]]="","-",TABELA_PRODUÇÃO[[#This Row],[ AUX]]+TABELA_PRODUÇÃO[[#This Row],[PROF]])</f>
        <v>0</v>
      </c>
      <c r="J26" s="124"/>
      <c r="L26" s="17"/>
    </row>
    <row r="27" spans="2:12" s="24" customFormat="1" ht="15.75" x14ac:dyDescent="0.25">
      <c r="B27" s="16">
        <f>IF(TABELA_PRODUÇÃO[[#This Row],[SERVIÇOS]]=0,"",(COUNTA($E$4:E27)))</f>
        <v>24</v>
      </c>
      <c r="C27" s="103">
        <v>300</v>
      </c>
      <c r="D27" s="103"/>
      <c r="E27" s="20" t="s">
        <v>28</v>
      </c>
      <c r="F27" s="17" t="s">
        <v>19</v>
      </c>
      <c r="G27" s="18">
        <v>2.3328000000000002</v>
      </c>
      <c r="H27" s="18">
        <v>1.1664000000000001</v>
      </c>
      <c r="I27" s="59">
        <f>IF(TABELA_PRODUÇÃO[[#This Row],[ AUX]]+TABELA_PRODUÇÃO[[#This Row],[PROF]]="","-",TABELA_PRODUÇÃO[[#This Row],[ AUX]]+TABELA_PRODUÇÃO[[#This Row],[PROF]])</f>
        <v>3.4992000000000001</v>
      </c>
      <c r="J27" s="25">
        <v>41081</v>
      </c>
      <c r="L27" s="17"/>
    </row>
    <row r="28" spans="2:12" s="24" customFormat="1" ht="15.75" x14ac:dyDescent="0.25">
      <c r="B28" s="119">
        <f>IF(TABELA_PRODUÇÃO[[#This Row],[SERVIÇOS]]=0,"",(COUNTA($E$4:E28)))</f>
        <v>25</v>
      </c>
      <c r="C28" s="120">
        <v>63270</v>
      </c>
      <c r="D28" s="103" t="s">
        <v>446</v>
      </c>
      <c r="E28" s="144" t="s">
        <v>433</v>
      </c>
      <c r="F28" s="121" t="s">
        <v>19</v>
      </c>
      <c r="G28" s="122"/>
      <c r="H28" s="122"/>
      <c r="I28" s="123">
        <f>IF(TABELA_PRODUÇÃO[[#This Row],[ AUX]]+TABELA_PRODUÇÃO[[#This Row],[PROF]]="","-",TABELA_PRODUÇÃO[[#This Row],[ AUX]]+TABELA_PRODUÇÃO[[#This Row],[PROF]])</f>
        <v>0</v>
      </c>
      <c r="J28" s="124"/>
      <c r="L28" s="17"/>
    </row>
    <row r="29" spans="2:12" s="24" customFormat="1" ht="15.75" x14ac:dyDescent="0.25">
      <c r="B29" s="119">
        <f>IF(TABELA_PRODUÇÃO[[#This Row],[SERVIÇOS]]=0,"",(COUNTA($E$4:E29)))</f>
        <v>26</v>
      </c>
      <c r="C29" s="120">
        <v>63148</v>
      </c>
      <c r="D29" s="103" t="s">
        <v>443</v>
      </c>
      <c r="E29" s="144" t="s">
        <v>405</v>
      </c>
      <c r="F29" s="121" t="s">
        <v>19</v>
      </c>
      <c r="G29" s="122"/>
      <c r="H29" s="122"/>
      <c r="I29" s="123">
        <f>IF(TABELA_PRODUÇÃO[[#This Row],[ AUX]]+TABELA_PRODUÇÃO[[#This Row],[PROF]]="","-",TABELA_PRODUÇÃO[[#This Row],[ AUX]]+TABELA_PRODUÇÃO[[#This Row],[PROF]])</f>
        <v>0</v>
      </c>
      <c r="J29" s="124"/>
      <c r="L29" s="17"/>
    </row>
    <row r="30" spans="2:12" s="24" customFormat="1" ht="15.75" x14ac:dyDescent="0.25">
      <c r="B30" s="119">
        <f>IF(TABELA_PRODUÇÃO[[#This Row],[SERVIÇOS]]=0,"",(COUNTA($E$4:E30)))</f>
        <v>27</v>
      </c>
      <c r="C30" s="120">
        <v>62705</v>
      </c>
      <c r="D30" s="103" t="s">
        <v>446</v>
      </c>
      <c r="E30" s="144" t="s">
        <v>315</v>
      </c>
      <c r="F30" s="121" t="s">
        <v>19</v>
      </c>
      <c r="G30" s="122"/>
      <c r="H30" s="122"/>
      <c r="I30" s="123">
        <f>IF(TABELA_PRODUÇÃO[[#This Row],[ AUX]]+TABELA_PRODUÇÃO[[#This Row],[PROF]]="","-",TABELA_PRODUÇÃO[[#This Row],[ AUX]]+TABELA_PRODUÇÃO[[#This Row],[PROF]])</f>
        <v>0</v>
      </c>
      <c r="J30" s="124"/>
      <c r="L30" s="17"/>
    </row>
    <row r="31" spans="2:12" s="24" customFormat="1" ht="15.75" x14ac:dyDescent="0.25">
      <c r="B31" s="119">
        <f>IF(TABELA_PRODUÇÃO[[#This Row],[SERVIÇOS]]=0,"",(COUNTA($E$4:E31)))</f>
        <v>28</v>
      </c>
      <c r="C31" s="120">
        <v>62648</v>
      </c>
      <c r="D31" s="103" t="s">
        <v>439</v>
      </c>
      <c r="E31" s="144" t="s">
        <v>292</v>
      </c>
      <c r="F31" s="121" t="s">
        <v>54</v>
      </c>
      <c r="G31" s="122"/>
      <c r="H31" s="122"/>
      <c r="I31" s="123">
        <f>IF(TABELA_PRODUÇÃO[[#This Row],[ AUX]]+TABELA_PRODUÇÃO[[#This Row],[PROF]]="","-",TABELA_PRODUÇÃO[[#This Row],[ AUX]]+TABELA_PRODUÇÃO[[#This Row],[PROF]])</f>
        <v>0</v>
      </c>
      <c r="J31" s="124"/>
      <c r="L31" s="17"/>
    </row>
    <row r="32" spans="2:12" s="24" customFormat="1" ht="15.75" x14ac:dyDescent="0.25">
      <c r="B32" s="16">
        <f>IF(TABELA_PRODUÇÃO[[#This Row],[SERVIÇOS]]=0,"",(COUNTA($E$4:E32)))</f>
        <v>29</v>
      </c>
      <c r="C32" s="103">
        <v>400</v>
      </c>
      <c r="D32" s="103"/>
      <c r="E32" s="20" t="s">
        <v>29</v>
      </c>
      <c r="F32" s="17" t="s">
        <v>30</v>
      </c>
      <c r="G32" s="18">
        <v>5.8320000000000007</v>
      </c>
      <c r="H32" s="18">
        <v>11.664000000000001</v>
      </c>
      <c r="I32" s="59">
        <f>IF(TABELA_PRODUÇÃO[[#This Row],[ AUX]]+TABELA_PRODUÇÃO[[#This Row],[PROF]]="","-",TABELA_PRODUÇÃO[[#This Row],[ AUX]]+TABELA_PRODUÇÃO[[#This Row],[PROF]])</f>
        <v>17.496000000000002</v>
      </c>
      <c r="J32" s="25">
        <v>41081</v>
      </c>
      <c r="L32" s="17"/>
    </row>
    <row r="33" spans="2:12" s="24" customFormat="1" ht="15.75" x14ac:dyDescent="0.25">
      <c r="B33" s="16">
        <f>IF(TABELA_PRODUÇÃO[[#This Row],[SERVIÇOS]]=0,"",(COUNTA($E$4:E33)))</f>
        <v>30</v>
      </c>
      <c r="C33" s="103">
        <v>401</v>
      </c>
      <c r="D33" s="103"/>
      <c r="E33" s="20" t="s">
        <v>31</v>
      </c>
      <c r="F33" s="17" t="s">
        <v>30</v>
      </c>
      <c r="G33" s="18">
        <v>7.5815999999999999</v>
      </c>
      <c r="H33" s="18">
        <v>14.58</v>
      </c>
      <c r="I33" s="59">
        <f>IF(TABELA_PRODUÇÃO[[#This Row],[ AUX]]+TABELA_PRODUÇÃO[[#This Row],[PROF]]="","-",TABELA_PRODUÇÃO[[#This Row],[ AUX]]+TABELA_PRODUÇÃO[[#This Row],[PROF]])</f>
        <v>22.1616</v>
      </c>
      <c r="J33" s="25">
        <v>41081</v>
      </c>
      <c r="L33" s="17"/>
    </row>
    <row r="34" spans="2:12" s="24" customFormat="1" ht="15.75" x14ac:dyDescent="0.25">
      <c r="B34" s="16">
        <f>IF(TABELA_PRODUÇÃO[[#This Row],[SERVIÇOS]]=0,"",(COUNTA($E$4:E34)))</f>
        <v>31</v>
      </c>
      <c r="C34" s="103">
        <v>402</v>
      </c>
      <c r="D34" s="103"/>
      <c r="E34" s="20" t="s">
        <v>32</v>
      </c>
      <c r="F34" s="17" t="s">
        <v>30</v>
      </c>
      <c r="G34" s="18">
        <v>9.9144000000000005</v>
      </c>
      <c r="H34" s="18">
        <v>17.495999999999999</v>
      </c>
      <c r="I34" s="59">
        <f>IF(TABELA_PRODUÇÃO[[#This Row],[ AUX]]+TABELA_PRODUÇÃO[[#This Row],[PROF]]="","-",TABELA_PRODUÇÃO[[#This Row],[ AUX]]+TABELA_PRODUÇÃO[[#This Row],[PROF]])</f>
        <v>27.410399999999999</v>
      </c>
      <c r="J34" s="25">
        <v>41081</v>
      </c>
      <c r="L34" s="17"/>
    </row>
    <row r="35" spans="2:12" s="24" customFormat="1" ht="15.75" x14ac:dyDescent="0.25">
      <c r="B35" s="119">
        <f>IF(TABELA_PRODUÇÃO[[#This Row],[SERVIÇOS]]=0,"",(COUNTA($E$4:E35)))</f>
        <v>32</v>
      </c>
      <c r="C35" s="120">
        <v>62635</v>
      </c>
      <c r="D35" s="103" t="s">
        <v>446</v>
      </c>
      <c r="E35" s="144" t="s">
        <v>285</v>
      </c>
      <c r="F35" s="121" t="s">
        <v>19</v>
      </c>
      <c r="G35" s="122"/>
      <c r="H35" s="122"/>
      <c r="I35" s="123">
        <f>IF(TABELA_PRODUÇÃO[[#This Row],[ AUX]]+TABELA_PRODUÇÃO[[#This Row],[PROF]]="","-",TABELA_PRODUÇÃO[[#This Row],[ AUX]]+TABELA_PRODUÇÃO[[#This Row],[PROF]])</f>
        <v>0</v>
      </c>
      <c r="J35" s="124"/>
      <c r="L35" s="17"/>
    </row>
    <row r="36" spans="2:12" s="24" customFormat="1" ht="15.75" x14ac:dyDescent="0.25">
      <c r="B36" s="16">
        <f>IF(TABELA_PRODUÇÃO[[#This Row],[SERVIÇOS]]=0,"",(COUNTA($E$4:E36)))</f>
        <v>33</v>
      </c>
      <c r="C36" s="103">
        <v>421</v>
      </c>
      <c r="D36" s="103"/>
      <c r="E36" s="20" t="s">
        <v>174</v>
      </c>
      <c r="F36" s="17" t="s">
        <v>19</v>
      </c>
      <c r="G36" s="18">
        <v>0</v>
      </c>
      <c r="H36" s="18">
        <v>0</v>
      </c>
      <c r="I36" s="59">
        <f>IF(TABELA_PRODUÇÃO[[#This Row],[ AUX]]+TABELA_PRODUÇÃO[[#This Row],[PROF]]="","-",TABELA_PRODUÇÃO[[#This Row],[ AUX]]+TABELA_PRODUÇÃO[[#This Row],[PROF]])</f>
        <v>0</v>
      </c>
      <c r="J36" s="25"/>
      <c r="L36" s="17"/>
    </row>
    <row r="37" spans="2:12" s="24" customFormat="1" ht="15.75" x14ac:dyDescent="0.25">
      <c r="B37" s="16">
        <f>IF(TABELA_PRODUÇÃO[[#This Row],[SERVIÇOS]]=0,"",(COUNTA($E$4:E37)))</f>
        <v>34</v>
      </c>
      <c r="C37" s="103">
        <v>403</v>
      </c>
      <c r="D37" s="103"/>
      <c r="E37" s="20" t="s">
        <v>33</v>
      </c>
      <c r="F37" s="17" t="s">
        <v>30</v>
      </c>
      <c r="G37" s="18">
        <v>23.328000000000003</v>
      </c>
      <c r="H37" s="18">
        <v>8.1647999999999996</v>
      </c>
      <c r="I37" s="59">
        <f>IF(TABELA_PRODUÇÃO[[#This Row],[ AUX]]+TABELA_PRODUÇÃO[[#This Row],[PROF]]="","-",TABELA_PRODUÇÃO[[#This Row],[ AUX]]+TABELA_PRODUÇÃO[[#This Row],[PROF]])</f>
        <v>31.492800000000003</v>
      </c>
      <c r="J37" s="25">
        <v>41081</v>
      </c>
      <c r="L37" s="17"/>
    </row>
    <row r="38" spans="2:12" s="24" customFormat="1" ht="15.75" x14ac:dyDescent="0.25">
      <c r="B38" s="16">
        <f>IF(TABELA_PRODUÇÃO[[#This Row],[SERVIÇOS]]=0,"",(COUNTA($E$4:E38)))</f>
        <v>35</v>
      </c>
      <c r="C38" s="103">
        <v>404</v>
      </c>
      <c r="D38" s="103"/>
      <c r="E38" s="20" t="s">
        <v>35</v>
      </c>
      <c r="F38" s="17" t="s">
        <v>19</v>
      </c>
      <c r="G38" s="18">
        <v>7.5815999999999999</v>
      </c>
      <c r="H38" s="18">
        <v>2.9160000000000004</v>
      </c>
      <c r="I38" s="59">
        <f>IF(TABELA_PRODUÇÃO[[#This Row],[ AUX]]+TABELA_PRODUÇÃO[[#This Row],[PROF]]="","-",TABELA_PRODUÇÃO[[#This Row],[ AUX]]+TABELA_PRODUÇÃO[[#This Row],[PROF]])</f>
        <v>10.4976</v>
      </c>
      <c r="J38" s="25">
        <v>41081</v>
      </c>
      <c r="L38" s="17"/>
    </row>
    <row r="39" spans="2:12" s="24" customFormat="1" ht="15.75" x14ac:dyDescent="0.25">
      <c r="B39" s="16">
        <f>IF(TABELA_PRODUÇÃO[[#This Row],[SERVIÇOS]]=0,"",(COUNTA($E$4:E39)))</f>
        <v>36</v>
      </c>
      <c r="C39" s="103">
        <v>405</v>
      </c>
      <c r="D39" s="103"/>
      <c r="E39" s="20" t="s">
        <v>34</v>
      </c>
      <c r="F39" s="17" t="s">
        <v>19</v>
      </c>
      <c r="G39" s="18">
        <v>5.2488000000000001</v>
      </c>
      <c r="H39" s="18">
        <v>2.3328000000000002</v>
      </c>
      <c r="I39" s="59">
        <f>IF(TABELA_PRODUÇÃO[[#This Row],[ AUX]]+TABELA_PRODUÇÃO[[#This Row],[PROF]]="","-",TABELA_PRODUÇÃO[[#This Row],[ AUX]]+TABELA_PRODUÇÃO[[#This Row],[PROF]])</f>
        <v>7.5815999999999999</v>
      </c>
      <c r="J39" s="25">
        <v>41081</v>
      </c>
      <c r="L39" s="17"/>
    </row>
    <row r="40" spans="2:12" s="24" customFormat="1" ht="15.75" x14ac:dyDescent="0.25">
      <c r="B40" s="119">
        <f>IF(TABELA_PRODUÇÃO[[#This Row],[SERVIÇOS]]=0,"",(COUNTA($E$4:E40)))</f>
        <v>37</v>
      </c>
      <c r="C40" s="120">
        <v>62640</v>
      </c>
      <c r="D40" s="120" t="s">
        <v>202</v>
      </c>
      <c r="E40" s="144" t="s">
        <v>289</v>
      </c>
      <c r="F40" s="121" t="s">
        <v>19</v>
      </c>
      <c r="G40" s="122">
        <v>0</v>
      </c>
      <c r="H40" s="122">
        <v>0</v>
      </c>
      <c r="I40" s="123">
        <f>IF(TABELA_PRODUÇÃO[[#This Row],[ AUX]]+TABELA_PRODUÇÃO[[#This Row],[PROF]]="","-",TABELA_PRODUÇÃO[[#This Row],[ AUX]]+TABELA_PRODUÇÃO[[#This Row],[PROF]])</f>
        <v>0</v>
      </c>
      <c r="J40" s="124"/>
      <c r="L40" s="17"/>
    </row>
    <row r="41" spans="2:12" s="24" customFormat="1" ht="15.75" x14ac:dyDescent="0.25">
      <c r="B41" s="106">
        <f>IF(TABELA_PRODUÇÃO[[#This Row],[SERVIÇOS]]=0,"",(COUNTA($E$4:E41)))</f>
        <v>38</v>
      </c>
      <c r="C41" s="107">
        <v>62410</v>
      </c>
      <c r="D41" s="107" t="s">
        <v>202</v>
      </c>
      <c r="E41" s="160" t="s">
        <v>215</v>
      </c>
      <c r="F41" s="108" t="s">
        <v>19</v>
      </c>
      <c r="G41" s="109">
        <v>0</v>
      </c>
      <c r="H41" s="109">
        <v>0</v>
      </c>
      <c r="I41" s="110">
        <f>IF(TABELA_PRODUÇÃO[[#This Row],[ AUX]]+TABELA_PRODUÇÃO[[#This Row],[PROF]]="","-",TABELA_PRODUÇÃO[[#This Row],[ AUX]]+TABELA_PRODUÇÃO[[#This Row],[PROF]])</f>
        <v>0</v>
      </c>
      <c r="J41" s="111"/>
      <c r="L41" s="17"/>
    </row>
    <row r="42" spans="2:12" s="24" customFormat="1" ht="15.75" x14ac:dyDescent="0.25">
      <c r="B42" s="106">
        <f>IF(TABELA_PRODUÇÃO[[#This Row],[SERVIÇOS]]=0,"",(COUNTA($E$4:E42)))</f>
        <v>39</v>
      </c>
      <c r="C42" s="107">
        <v>62409</v>
      </c>
      <c r="D42" s="107" t="s">
        <v>202</v>
      </c>
      <c r="E42" s="160" t="s">
        <v>214</v>
      </c>
      <c r="F42" s="108" t="s">
        <v>19</v>
      </c>
      <c r="G42" s="109">
        <v>0</v>
      </c>
      <c r="H42" s="109">
        <v>0</v>
      </c>
      <c r="I42" s="110">
        <f>IF(TABELA_PRODUÇÃO[[#This Row],[ AUX]]+TABELA_PRODUÇÃO[[#This Row],[PROF]]="","-",TABELA_PRODUÇÃO[[#This Row],[ AUX]]+TABELA_PRODUÇÃO[[#This Row],[PROF]])</f>
        <v>0</v>
      </c>
      <c r="J42" s="111"/>
      <c r="L42" s="17"/>
    </row>
    <row r="43" spans="2:12" s="24" customFormat="1" ht="15.75" x14ac:dyDescent="0.25">
      <c r="B43" s="106">
        <f>IF(TABELA_PRODUÇÃO[[#This Row],[SERVIÇOS]]=0,"",(COUNTA($E$4:E43)))</f>
        <v>40</v>
      </c>
      <c r="C43" s="107">
        <v>62408</v>
      </c>
      <c r="D43" s="107" t="s">
        <v>202</v>
      </c>
      <c r="E43" s="160" t="s">
        <v>213</v>
      </c>
      <c r="F43" s="108" t="s">
        <v>19</v>
      </c>
      <c r="G43" s="109">
        <v>0</v>
      </c>
      <c r="H43" s="109">
        <v>0</v>
      </c>
      <c r="I43" s="110">
        <f>IF(TABELA_PRODUÇÃO[[#This Row],[ AUX]]+TABELA_PRODUÇÃO[[#This Row],[PROF]]="","-",TABELA_PRODUÇÃO[[#This Row],[ AUX]]+TABELA_PRODUÇÃO[[#This Row],[PROF]])</f>
        <v>0</v>
      </c>
      <c r="J43" s="111"/>
      <c r="L43" s="17"/>
    </row>
    <row r="44" spans="2:12" s="24" customFormat="1" ht="15.75" x14ac:dyDescent="0.25">
      <c r="B44" s="119">
        <f>IF(TABELA_PRODUÇÃO[[#This Row],[SERVIÇOS]]=0,"",(COUNTA($E$4:E44)))</f>
        <v>41</v>
      </c>
      <c r="C44" s="120">
        <v>62696</v>
      </c>
      <c r="D44" s="120" t="s">
        <v>202</v>
      </c>
      <c r="E44" s="144" t="s">
        <v>312</v>
      </c>
      <c r="F44" s="121" t="s">
        <v>19</v>
      </c>
      <c r="G44" s="122"/>
      <c r="H44" s="122"/>
      <c r="I44" s="123">
        <f>IF(TABELA_PRODUÇÃO[[#This Row],[ AUX]]+TABELA_PRODUÇÃO[[#This Row],[PROF]]="","-",TABELA_PRODUÇÃO[[#This Row],[ AUX]]+TABELA_PRODUÇÃO[[#This Row],[PROF]])</f>
        <v>0</v>
      </c>
      <c r="J44" s="124"/>
      <c r="L44" s="17"/>
    </row>
    <row r="45" spans="2:12" s="24" customFormat="1" ht="15.75" x14ac:dyDescent="0.25">
      <c r="B45" s="119">
        <f>IF(TABELA_PRODUÇÃO[[#This Row],[SERVIÇOS]]=0,"",(COUNTA($E$4:E45)))</f>
        <v>42</v>
      </c>
      <c r="C45" s="120">
        <v>62597</v>
      </c>
      <c r="D45" s="120" t="s">
        <v>202</v>
      </c>
      <c r="E45" s="144" t="s">
        <v>276</v>
      </c>
      <c r="F45" s="121" t="s">
        <v>19</v>
      </c>
      <c r="G45" s="122"/>
      <c r="H45" s="122"/>
      <c r="I45" s="123">
        <f>IF(TABELA_PRODUÇÃO[[#This Row],[ AUX]]+TABELA_PRODUÇÃO[[#This Row],[PROF]]="","-",TABELA_PRODUÇÃO[[#This Row],[ AUX]]+TABELA_PRODUÇÃO[[#This Row],[PROF]])</f>
        <v>0</v>
      </c>
      <c r="J45" s="124"/>
      <c r="L45" s="17"/>
    </row>
    <row r="46" spans="2:12" s="24" customFormat="1" ht="15.75" x14ac:dyDescent="0.25">
      <c r="B46" s="16">
        <f>IF(TABELA_PRODUÇÃO[[#This Row],[SERVIÇOS]]=0,"",(COUNTA($E$4:E46)))</f>
        <v>43</v>
      </c>
      <c r="C46" s="103">
        <v>406</v>
      </c>
      <c r="D46" s="103"/>
      <c r="E46" s="20" t="s">
        <v>157</v>
      </c>
      <c r="F46" s="17" t="s">
        <v>14</v>
      </c>
      <c r="G46" s="18">
        <v>3.24</v>
      </c>
      <c r="H46" s="18">
        <v>1.62</v>
      </c>
      <c r="I46" s="59">
        <f>IF(TABELA_PRODUÇÃO[[#This Row],[ AUX]]+TABELA_PRODUÇÃO[[#This Row],[PROF]]="","-",TABELA_PRODUÇÃO[[#This Row],[ AUX]]+TABELA_PRODUÇÃO[[#This Row],[PROF]])</f>
        <v>4.8600000000000003</v>
      </c>
      <c r="J46" s="25">
        <v>41081</v>
      </c>
      <c r="L46" s="17"/>
    </row>
    <row r="47" spans="2:12" s="24" customFormat="1" ht="15.75" x14ac:dyDescent="0.25">
      <c r="B47" s="16">
        <f>IF(TABELA_PRODUÇÃO[[#This Row],[SERVIÇOS]]=0,"",(COUNTA($E$4:E47)))</f>
        <v>44</v>
      </c>
      <c r="C47" s="103">
        <v>407</v>
      </c>
      <c r="D47" s="103"/>
      <c r="E47" s="20" t="s">
        <v>36</v>
      </c>
      <c r="F47" s="17" t="s">
        <v>19</v>
      </c>
      <c r="G47" s="18">
        <v>8.1647999999999996</v>
      </c>
      <c r="H47" s="18">
        <v>2.9160000000000004</v>
      </c>
      <c r="I47" s="59">
        <f>IF(TABELA_PRODUÇÃO[[#This Row],[ AUX]]+TABELA_PRODUÇÃO[[#This Row],[PROF]]="","-",TABELA_PRODUÇÃO[[#This Row],[ AUX]]+TABELA_PRODUÇÃO[[#This Row],[PROF]])</f>
        <v>11.0808</v>
      </c>
      <c r="J47" s="25">
        <v>41081</v>
      </c>
      <c r="L47" s="17"/>
    </row>
    <row r="48" spans="2:12" s="24" customFormat="1" ht="15.75" x14ac:dyDescent="0.25">
      <c r="B48" s="16">
        <f>IF(TABELA_PRODUÇÃO[[#This Row],[SERVIÇOS]]=0,"",(COUNTA($E$4:E48)))</f>
        <v>45</v>
      </c>
      <c r="C48" s="103">
        <v>408</v>
      </c>
      <c r="D48" s="103"/>
      <c r="E48" s="20" t="s">
        <v>37</v>
      </c>
      <c r="F48" s="17" t="s">
        <v>14</v>
      </c>
      <c r="G48" s="18">
        <v>2.3112000000000004</v>
      </c>
      <c r="H48" s="18">
        <v>1.1664000000000001</v>
      </c>
      <c r="I48" s="59">
        <f>IF(TABELA_PRODUÇÃO[[#This Row],[ AUX]]+TABELA_PRODUÇÃO[[#This Row],[PROF]]="","-",TABELA_PRODUÇÃO[[#This Row],[ AUX]]+TABELA_PRODUÇÃO[[#This Row],[PROF]])</f>
        <v>3.4776000000000007</v>
      </c>
      <c r="J48" s="25">
        <v>41081</v>
      </c>
      <c r="L48" s="17"/>
    </row>
    <row r="49" spans="2:12" s="24" customFormat="1" ht="15.75" x14ac:dyDescent="0.25">
      <c r="B49" s="16">
        <f>IF(TABELA_PRODUÇÃO[[#This Row],[SERVIÇOS]]=0,"",(COUNTA($E$4:E49)))</f>
        <v>46</v>
      </c>
      <c r="C49" s="103">
        <v>409</v>
      </c>
      <c r="D49" s="103"/>
      <c r="E49" s="20" t="s">
        <v>149</v>
      </c>
      <c r="F49" s="17" t="s">
        <v>19</v>
      </c>
      <c r="G49" s="18">
        <v>0</v>
      </c>
      <c r="H49" s="18">
        <v>0</v>
      </c>
      <c r="I49" s="59">
        <f>IF(TABELA_PRODUÇÃO[[#This Row],[ AUX]]+TABELA_PRODUÇÃO[[#This Row],[PROF]]="","-",TABELA_PRODUÇÃO[[#This Row],[ AUX]]+TABELA_PRODUÇÃO[[#This Row],[PROF]])</f>
        <v>0</v>
      </c>
      <c r="J49" s="25">
        <v>41081</v>
      </c>
      <c r="L49" s="17"/>
    </row>
    <row r="50" spans="2:12" s="24" customFormat="1" ht="15.75" x14ac:dyDescent="0.25">
      <c r="B50" s="16">
        <f>IF(TABELA_PRODUÇÃO[[#This Row],[SERVIÇOS]]=0,"",(COUNTA($E$4:E50)))</f>
        <v>47</v>
      </c>
      <c r="C50" s="103">
        <v>410</v>
      </c>
      <c r="D50" s="103"/>
      <c r="E50" s="20" t="s">
        <v>160</v>
      </c>
      <c r="F50" s="17" t="s">
        <v>19</v>
      </c>
      <c r="G50" s="18">
        <v>8.64</v>
      </c>
      <c r="H50" s="18">
        <v>3.24</v>
      </c>
      <c r="I50" s="59">
        <f>IF(TABELA_PRODUÇÃO[[#This Row],[ AUX]]+TABELA_PRODUÇÃO[[#This Row],[PROF]]="","-",TABELA_PRODUÇÃO[[#This Row],[ AUX]]+TABELA_PRODUÇÃO[[#This Row],[PROF]])</f>
        <v>11.88</v>
      </c>
      <c r="J50" s="25">
        <v>41081</v>
      </c>
      <c r="L50" s="17"/>
    </row>
    <row r="51" spans="2:12" s="24" customFormat="1" ht="15.75" x14ac:dyDescent="0.25">
      <c r="B51" s="16">
        <f>IF(TABELA_PRODUÇÃO[[#This Row],[SERVIÇOS]]=0,"",(COUNTA($E$4:E51)))</f>
        <v>48</v>
      </c>
      <c r="C51" s="103">
        <v>411</v>
      </c>
      <c r="D51" s="103"/>
      <c r="E51" s="20" t="s">
        <v>159</v>
      </c>
      <c r="F51" s="17" t="s">
        <v>19</v>
      </c>
      <c r="G51" s="18">
        <v>7.5600000000000005</v>
      </c>
      <c r="H51" s="18">
        <v>3.24</v>
      </c>
      <c r="I51" s="59">
        <f>IF(TABELA_PRODUÇÃO[[#This Row],[ AUX]]+TABELA_PRODUÇÃO[[#This Row],[PROF]]="","-",TABELA_PRODUÇÃO[[#This Row],[ AUX]]+TABELA_PRODUÇÃO[[#This Row],[PROF]])</f>
        <v>10.8</v>
      </c>
      <c r="J51" s="25">
        <v>41081</v>
      </c>
      <c r="L51" s="17"/>
    </row>
    <row r="52" spans="2:12" s="24" customFormat="1" ht="15.75" x14ac:dyDescent="0.25">
      <c r="B52" s="16">
        <f>IF(TABELA_PRODUÇÃO[[#This Row],[SERVIÇOS]]=0,"",(COUNTA($E$4:E52)))</f>
        <v>49</v>
      </c>
      <c r="C52" s="103">
        <v>412</v>
      </c>
      <c r="D52" s="103"/>
      <c r="E52" s="20" t="s">
        <v>158</v>
      </c>
      <c r="F52" s="17" t="s">
        <v>19</v>
      </c>
      <c r="G52" s="18">
        <v>8.64</v>
      </c>
      <c r="H52" s="18">
        <v>3.24</v>
      </c>
      <c r="I52" s="59">
        <f>IF(TABELA_PRODUÇÃO[[#This Row],[ AUX]]+TABELA_PRODUÇÃO[[#This Row],[PROF]]="","-",TABELA_PRODUÇÃO[[#This Row],[ AUX]]+TABELA_PRODUÇÃO[[#This Row],[PROF]])</f>
        <v>11.88</v>
      </c>
      <c r="J52" s="25">
        <v>41081</v>
      </c>
      <c r="L52" s="17"/>
    </row>
    <row r="53" spans="2:12" s="24" customFormat="1" ht="15.75" x14ac:dyDescent="0.25">
      <c r="B53" s="16">
        <f>IF(TABELA_PRODUÇÃO[[#This Row],[SERVIÇOS]]=0,"",(COUNTA($E$4:E53)))</f>
        <v>50</v>
      </c>
      <c r="C53" s="103">
        <v>413</v>
      </c>
      <c r="D53" s="103"/>
      <c r="E53" s="20" t="s">
        <v>38</v>
      </c>
      <c r="F53" s="17" t="s">
        <v>14</v>
      </c>
      <c r="G53" s="18">
        <v>2.3328000000000002</v>
      </c>
      <c r="H53" s="18">
        <v>0.62985600000000008</v>
      </c>
      <c r="I53" s="59">
        <f>IF(TABELA_PRODUÇÃO[[#This Row],[ AUX]]+TABELA_PRODUÇÃO[[#This Row],[PROF]]="","-",TABELA_PRODUÇÃO[[#This Row],[ AUX]]+TABELA_PRODUÇÃO[[#This Row],[PROF]])</f>
        <v>2.9626560000000004</v>
      </c>
      <c r="J53" s="25">
        <v>41081</v>
      </c>
      <c r="L53" s="17"/>
    </row>
    <row r="54" spans="2:12" s="24" customFormat="1" ht="15.75" x14ac:dyDescent="0.25">
      <c r="B54" s="16">
        <f>IF(TABELA_PRODUÇÃO[[#This Row],[SERVIÇOS]]=0,"",(COUNTA($E$4:E54)))</f>
        <v>51</v>
      </c>
      <c r="C54" s="103">
        <v>414</v>
      </c>
      <c r="D54" s="103"/>
      <c r="E54" s="20" t="s">
        <v>132</v>
      </c>
      <c r="F54" s="17" t="s">
        <v>19</v>
      </c>
      <c r="G54" s="18">
        <v>0</v>
      </c>
      <c r="H54" s="18">
        <v>0</v>
      </c>
      <c r="I54" s="59">
        <f>IF(TABELA_PRODUÇÃO[[#This Row],[ AUX]]+TABELA_PRODUÇÃO[[#This Row],[PROF]]="","-",TABELA_PRODUÇÃO[[#This Row],[ AUX]]+TABELA_PRODUÇÃO[[#This Row],[PROF]])</f>
        <v>0</v>
      </c>
      <c r="J54" s="25">
        <v>41081</v>
      </c>
      <c r="L54" s="17"/>
    </row>
    <row r="55" spans="2:12" s="24" customFormat="1" ht="15.75" x14ac:dyDescent="0.25">
      <c r="B55" s="16">
        <f>IF(TABELA_PRODUÇÃO[[#This Row],[SERVIÇOS]]=0,"",(COUNTA($E$4:E55)))</f>
        <v>52</v>
      </c>
      <c r="C55" s="103">
        <v>415</v>
      </c>
      <c r="D55" s="103"/>
      <c r="E55" s="20" t="s">
        <v>171</v>
      </c>
      <c r="F55" s="17" t="s">
        <v>19</v>
      </c>
      <c r="G55" s="18">
        <v>3.7800000000000002</v>
      </c>
      <c r="H55" s="18">
        <v>0</v>
      </c>
      <c r="I55" s="59">
        <f>IF(TABELA_PRODUÇÃO[[#This Row],[ AUX]]+TABELA_PRODUÇÃO[[#This Row],[PROF]]="","-",TABELA_PRODUÇÃO[[#This Row],[ AUX]]+TABELA_PRODUÇÃO[[#This Row],[PROF]])</f>
        <v>3.7800000000000002</v>
      </c>
      <c r="J55" s="25">
        <v>41102</v>
      </c>
      <c r="L55" s="17"/>
    </row>
    <row r="56" spans="2:12" s="24" customFormat="1" ht="15.75" x14ac:dyDescent="0.25">
      <c r="B56" s="16">
        <f>IF(TABELA_PRODUÇÃO[[#This Row],[SERVIÇOS]]=0,"",(COUNTA($E$4:E56)))</f>
        <v>53</v>
      </c>
      <c r="C56" s="103">
        <v>416</v>
      </c>
      <c r="D56" s="103"/>
      <c r="E56" s="20" t="s">
        <v>146</v>
      </c>
      <c r="F56" s="17" t="s">
        <v>19</v>
      </c>
      <c r="G56" s="18">
        <v>0</v>
      </c>
      <c r="H56" s="18">
        <v>0</v>
      </c>
      <c r="I56" s="59">
        <f>IF(TABELA_PRODUÇÃO[[#This Row],[ AUX]]+TABELA_PRODUÇÃO[[#This Row],[PROF]]="","-",TABELA_PRODUÇÃO[[#This Row],[ AUX]]+TABELA_PRODUÇÃO[[#This Row],[PROF]])</f>
        <v>0</v>
      </c>
      <c r="J56" s="25">
        <v>41081</v>
      </c>
      <c r="L56" s="17"/>
    </row>
    <row r="57" spans="2:12" s="24" customFormat="1" ht="15.75" x14ac:dyDescent="0.25">
      <c r="B57" s="119">
        <f>IF(TABELA_PRODUÇÃO[[#This Row],[SERVIÇOS]]=0,"",(COUNTA($E$4:E57)))</f>
        <v>54</v>
      </c>
      <c r="C57" s="120">
        <v>63245</v>
      </c>
      <c r="D57" s="103" t="s">
        <v>446</v>
      </c>
      <c r="E57" s="144" t="s">
        <v>424</v>
      </c>
      <c r="F57" s="121" t="s">
        <v>19</v>
      </c>
      <c r="G57" s="122"/>
      <c r="H57" s="122"/>
      <c r="I57" s="123">
        <f>IF(TABELA_PRODUÇÃO[[#This Row],[ AUX]]+TABELA_PRODUÇÃO[[#This Row],[PROF]]="","-",TABELA_PRODUÇÃO[[#This Row],[ AUX]]+TABELA_PRODUÇÃO[[#This Row],[PROF]])</f>
        <v>0</v>
      </c>
      <c r="J57" s="124"/>
      <c r="L57" s="17"/>
    </row>
    <row r="58" spans="2:12" s="24" customFormat="1" ht="15.75" x14ac:dyDescent="0.25">
      <c r="B58" s="119">
        <f>IF(TABELA_PRODUÇÃO[[#This Row],[SERVIÇOS]]=0,"",(COUNTA($E$4:E58)))</f>
        <v>55</v>
      </c>
      <c r="C58" s="120">
        <v>63244</v>
      </c>
      <c r="D58" s="103" t="s">
        <v>446</v>
      </c>
      <c r="E58" s="144" t="s">
        <v>423</v>
      </c>
      <c r="F58" s="121" t="s">
        <v>19</v>
      </c>
      <c r="G58" s="122"/>
      <c r="H58" s="122"/>
      <c r="I58" s="123">
        <f>IF(TABELA_PRODUÇÃO[[#This Row],[ AUX]]+TABELA_PRODUÇÃO[[#This Row],[PROF]]="","-",TABELA_PRODUÇÃO[[#This Row],[ AUX]]+TABELA_PRODUÇÃO[[#This Row],[PROF]])</f>
        <v>0</v>
      </c>
      <c r="J58" s="124"/>
      <c r="L58" s="17"/>
    </row>
    <row r="59" spans="2:12" s="24" customFormat="1" ht="15.75" x14ac:dyDescent="0.25">
      <c r="B59" s="16">
        <f>IF(TABELA_PRODUÇÃO[[#This Row],[SERVIÇOS]]=0,"",(COUNTA($E$4:E59)))</f>
        <v>56</v>
      </c>
      <c r="C59" s="103">
        <v>418</v>
      </c>
      <c r="D59" s="103"/>
      <c r="E59" s="20" t="s">
        <v>41</v>
      </c>
      <c r="F59" s="17" t="s">
        <v>19</v>
      </c>
      <c r="G59" s="18">
        <v>6.4152000000000005</v>
      </c>
      <c r="H59" s="18">
        <v>2.9160000000000004</v>
      </c>
      <c r="I59" s="59">
        <f>IF(TABELA_PRODUÇÃO[[#This Row],[ AUX]]+TABELA_PRODUÇÃO[[#This Row],[PROF]]="","-",TABELA_PRODUÇÃO[[#This Row],[ AUX]]+TABELA_PRODUÇÃO[[#This Row],[PROF]])</f>
        <v>9.3312000000000008</v>
      </c>
      <c r="J59" s="25">
        <v>41081</v>
      </c>
      <c r="L59" s="17"/>
    </row>
    <row r="60" spans="2:12" s="24" customFormat="1" ht="15.75" x14ac:dyDescent="0.25">
      <c r="B60" s="16">
        <f>IF(TABELA_PRODUÇÃO[[#This Row],[SERVIÇOS]]=0,"",(COUNTA($E$4:E60)))</f>
        <v>57</v>
      </c>
      <c r="C60" s="103">
        <v>419</v>
      </c>
      <c r="D60" s="103"/>
      <c r="E60" s="20" t="s">
        <v>39</v>
      </c>
      <c r="F60" s="17" t="s">
        <v>19</v>
      </c>
      <c r="G60" s="18">
        <v>8.1647999999999996</v>
      </c>
      <c r="H60" s="18">
        <v>3.4992000000000001</v>
      </c>
      <c r="I60" s="59">
        <f>IF(TABELA_PRODUÇÃO[[#This Row],[ AUX]]+TABELA_PRODUÇÃO[[#This Row],[PROF]]="","-",TABELA_PRODUÇÃO[[#This Row],[ AUX]]+TABELA_PRODUÇÃO[[#This Row],[PROF]])</f>
        <v>11.664</v>
      </c>
      <c r="J60" s="25">
        <v>41081</v>
      </c>
      <c r="L60" s="17"/>
    </row>
    <row r="61" spans="2:12" s="24" customFormat="1" ht="15.75" x14ac:dyDescent="0.25">
      <c r="B61" s="16">
        <f>IF(TABELA_PRODUÇÃO[[#This Row],[SERVIÇOS]]=0,"",(COUNTA($E$4:E61)))</f>
        <v>58</v>
      </c>
      <c r="C61" s="103">
        <v>420</v>
      </c>
      <c r="D61" s="103"/>
      <c r="E61" s="20" t="s">
        <v>40</v>
      </c>
      <c r="F61" s="17" t="s">
        <v>19</v>
      </c>
      <c r="G61" s="18">
        <v>5.2488000000000001</v>
      </c>
      <c r="H61" s="18">
        <v>2.9160000000000004</v>
      </c>
      <c r="I61" s="59">
        <f>IF(TABELA_PRODUÇÃO[[#This Row],[ AUX]]+TABELA_PRODUÇÃO[[#This Row],[PROF]]="","-",TABELA_PRODUÇÃO[[#This Row],[ AUX]]+TABELA_PRODUÇÃO[[#This Row],[PROF]])</f>
        <v>8.1647999999999996</v>
      </c>
      <c r="J61" s="25">
        <v>41081</v>
      </c>
      <c r="L61" s="17"/>
    </row>
    <row r="62" spans="2:12" s="24" customFormat="1" ht="15.75" x14ac:dyDescent="0.25">
      <c r="B62" s="106">
        <f>IF(TABELA_PRODUÇÃO[[#This Row],[SERVIÇOS]]=0,"",(COUNTA($E$4:E62)))</f>
        <v>59</v>
      </c>
      <c r="C62" s="107">
        <v>62418</v>
      </c>
      <c r="D62" s="107" t="s">
        <v>202</v>
      </c>
      <c r="E62" s="20" t="s">
        <v>223</v>
      </c>
      <c r="F62" s="108" t="s">
        <v>19</v>
      </c>
      <c r="G62" s="109">
        <v>0</v>
      </c>
      <c r="H62" s="109">
        <v>0</v>
      </c>
      <c r="I62" s="110">
        <f>IF(TABELA_PRODUÇÃO[[#This Row],[ AUX]]+TABELA_PRODUÇÃO[[#This Row],[PROF]]="","-",TABELA_PRODUÇÃO[[#This Row],[ AUX]]+TABELA_PRODUÇÃO[[#This Row],[PROF]])</f>
        <v>0</v>
      </c>
      <c r="J62" s="111"/>
      <c r="L62" s="17"/>
    </row>
    <row r="63" spans="2:12" s="24" customFormat="1" ht="15.75" x14ac:dyDescent="0.25">
      <c r="B63" s="106">
        <f>IF(TABELA_PRODUÇÃO[[#This Row],[SERVIÇOS]]=0,"",(COUNTA($E$4:E63)))</f>
        <v>60</v>
      </c>
      <c r="C63" s="107">
        <v>62417</v>
      </c>
      <c r="D63" s="107" t="s">
        <v>202</v>
      </c>
      <c r="E63" s="160" t="s">
        <v>222</v>
      </c>
      <c r="F63" s="108" t="s">
        <v>19</v>
      </c>
      <c r="G63" s="109">
        <v>0</v>
      </c>
      <c r="H63" s="109">
        <v>0</v>
      </c>
      <c r="I63" s="110">
        <f>IF(TABELA_PRODUÇÃO[[#This Row],[ AUX]]+TABELA_PRODUÇÃO[[#This Row],[PROF]]="","-",TABELA_PRODUÇÃO[[#This Row],[ AUX]]+TABELA_PRODUÇÃO[[#This Row],[PROF]])</f>
        <v>0</v>
      </c>
      <c r="J63" s="111"/>
      <c r="L63" s="17"/>
    </row>
    <row r="64" spans="2:12" s="24" customFormat="1" ht="15.75" x14ac:dyDescent="0.25">
      <c r="B64" s="106">
        <f>IF(TABELA_PRODUÇÃO[[#This Row],[SERVIÇOS]]=0,"",(COUNTA($E$4:E64)))</f>
        <v>61</v>
      </c>
      <c r="C64" s="107">
        <v>62416</v>
      </c>
      <c r="D64" s="107" t="s">
        <v>202</v>
      </c>
      <c r="E64" s="20" t="s">
        <v>221</v>
      </c>
      <c r="F64" s="108" t="s">
        <v>19</v>
      </c>
      <c r="G64" s="109">
        <v>0</v>
      </c>
      <c r="H64" s="109">
        <v>0</v>
      </c>
      <c r="I64" s="110">
        <f>IF(TABELA_PRODUÇÃO[[#This Row],[ AUX]]+TABELA_PRODUÇÃO[[#This Row],[PROF]]="","-",TABELA_PRODUÇÃO[[#This Row],[ AUX]]+TABELA_PRODUÇÃO[[#This Row],[PROF]])</f>
        <v>0</v>
      </c>
      <c r="J64" s="111"/>
      <c r="L64" s="17"/>
    </row>
    <row r="65" spans="2:12" s="24" customFormat="1" ht="15.75" x14ac:dyDescent="0.25">
      <c r="B65" s="106">
        <f>IF(TABELA_PRODUÇÃO[[#This Row],[SERVIÇOS]]=0,"",(COUNTA($E$4:E65)))</f>
        <v>62</v>
      </c>
      <c r="C65" s="107">
        <v>62415</v>
      </c>
      <c r="D65" s="107" t="s">
        <v>202</v>
      </c>
      <c r="E65" s="160" t="s">
        <v>220</v>
      </c>
      <c r="F65" s="108" t="s">
        <v>19</v>
      </c>
      <c r="G65" s="109">
        <v>0</v>
      </c>
      <c r="H65" s="109">
        <v>0</v>
      </c>
      <c r="I65" s="110">
        <f>IF(TABELA_PRODUÇÃO[[#This Row],[ AUX]]+TABELA_PRODUÇÃO[[#This Row],[PROF]]="","-",TABELA_PRODUÇÃO[[#This Row],[ AUX]]+TABELA_PRODUÇÃO[[#This Row],[PROF]])</f>
        <v>0</v>
      </c>
      <c r="J65" s="111"/>
      <c r="L65" s="17"/>
    </row>
    <row r="66" spans="2:12" s="24" customFormat="1" ht="15.75" x14ac:dyDescent="0.25">
      <c r="B66" s="119">
        <f>IF(TABELA_PRODUÇÃO[[#This Row],[SERVIÇOS]]=0,"",(COUNTA($E$4:E66)))</f>
        <v>63</v>
      </c>
      <c r="C66" s="120">
        <v>62599</v>
      </c>
      <c r="D66" s="120" t="s">
        <v>202</v>
      </c>
      <c r="E66" s="144" t="s">
        <v>278</v>
      </c>
      <c r="F66" s="121" t="s">
        <v>14</v>
      </c>
      <c r="G66" s="122"/>
      <c r="H66" s="122"/>
      <c r="I66" s="123">
        <f>IF(TABELA_PRODUÇÃO[[#This Row],[ AUX]]+TABELA_PRODUÇÃO[[#This Row],[PROF]]="","-",TABELA_PRODUÇÃO[[#This Row],[ AUX]]+TABELA_PRODUÇÃO[[#This Row],[PROF]])</f>
        <v>0</v>
      </c>
      <c r="J66" s="124"/>
      <c r="L66" s="17"/>
    </row>
    <row r="67" spans="2:12" s="24" customFormat="1" ht="15.75" x14ac:dyDescent="0.25">
      <c r="B67" s="119">
        <f>IF(TABELA_PRODUÇÃO[[#This Row],[SERVIÇOS]]=0,"",(COUNTA($E$4:E67)))</f>
        <v>64</v>
      </c>
      <c r="C67" s="120">
        <v>62590</v>
      </c>
      <c r="D67" s="120" t="s">
        <v>202</v>
      </c>
      <c r="E67" s="144" t="s">
        <v>273</v>
      </c>
      <c r="F67" s="121" t="s">
        <v>19</v>
      </c>
      <c r="G67" s="122"/>
      <c r="H67" s="122"/>
      <c r="I67" s="123">
        <f>IF(TABELA_PRODUÇÃO[[#This Row],[ AUX]]+TABELA_PRODUÇÃO[[#This Row],[PROF]]="","-",TABELA_PRODUÇÃO[[#This Row],[ AUX]]+TABELA_PRODUÇÃO[[#This Row],[PROF]])</f>
        <v>0</v>
      </c>
      <c r="J67" s="124"/>
      <c r="L67" s="17"/>
    </row>
    <row r="68" spans="2:12" s="24" customFormat="1" ht="15.75" x14ac:dyDescent="0.25">
      <c r="B68" s="119">
        <f>IF(TABELA_PRODUÇÃO[[#This Row],[SERVIÇOS]]=0,"",(COUNTA($E$4:E68)))</f>
        <v>65</v>
      </c>
      <c r="C68" s="120">
        <v>62591</v>
      </c>
      <c r="D68" s="120" t="s">
        <v>202</v>
      </c>
      <c r="E68" s="144" t="s">
        <v>274</v>
      </c>
      <c r="F68" s="121" t="s">
        <v>19</v>
      </c>
      <c r="G68" s="122"/>
      <c r="H68" s="122"/>
      <c r="I68" s="123">
        <f>IF(TABELA_PRODUÇÃO[[#This Row],[ AUX]]+TABELA_PRODUÇÃO[[#This Row],[PROF]]="","-",TABELA_PRODUÇÃO[[#This Row],[ AUX]]+TABELA_PRODUÇÃO[[#This Row],[PROF]])</f>
        <v>0</v>
      </c>
      <c r="J68" s="124"/>
      <c r="L68" s="17"/>
    </row>
    <row r="69" spans="2:12" s="24" customFormat="1" ht="15.75" x14ac:dyDescent="0.25">
      <c r="B69" s="119">
        <f>IF(TABELA_PRODUÇÃO[[#This Row],[SERVIÇOS]]=0,"",(COUNTA($E$4:E69)))</f>
        <v>66</v>
      </c>
      <c r="C69" s="120">
        <v>62543</v>
      </c>
      <c r="D69" s="103" t="s">
        <v>438</v>
      </c>
      <c r="E69" s="144" t="s">
        <v>267</v>
      </c>
      <c r="F69" s="121" t="s">
        <v>16</v>
      </c>
      <c r="G69" s="122"/>
      <c r="H69" s="122"/>
      <c r="I69" s="123">
        <f>IF(TABELA_PRODUÇÃO[[#This Row],[ AUX]]+TABELA_PRODUÇÃO[[#This Row],[PROF]]="","-",TABELA_PRODUÇÃO[[#This Row],[ AUX]]+TABELA_PRODUÇÃO[[#This Row],[PROF]])</f>
        <v>0</v>
      </c>
      <c r="J69" s="124"/>
      <c r="L69" s="17"/>
    </row>
    <row r="70" spans="2:12" s="24" customFormat="1" ht="15.75" x14ac:dyDescent="0.25">
      <c r="B70" s="119">
        <f>IF(TABELA_PRODUÇÃO[[#This Row],[SERVIÇOS]]=0,"",(COUNTA($E$4:E70)))</f>
        <v>67</v>
      </c>
      <c r="C70" s="120">
        <v>62655</v>
      </c>
      <c r="D70" s="103" t="s">
        <v>438</v>
      </c>
      <c r="E70" s="144" t="s">
        <v>295</v>
      </c>
      <c r="F70" s="121" t="s">
        <v>16</v>
      </c>
      <c r="G70" s="122"/>
      <c r="H70" s="122"/>
      <c r="I70" s="123">
        <f>IF(TABELA_PRODUÇÃO[[#This Row],[ AUX]]+TABELA_PRODUÇÃO[[#This Row],[PROF]]="","-",TABELA_PRODUÇÃO[[#This Row],[ AUX]]+TABELA_PRODUÇÃO[[#This Row],[PROF]])</f>
        <v>0</v>
      </c>
      <c r="J70" s="124"/>
      <c r="L70" s="17"/>
    </row>
    <row r="71" spans="2:12" s="24" customFormat="1" ht="15.75" x14ac:dyDescent="0.25">
      <c r="B71" s="119">
        <f>IF(TABELA_PRODUÇÃO[[#This Row],[SERVIÇOS]]=0,"",(COUNTA($E$4:E71)))</f>
        <v>68</v>
      </c>
      <c r="C71" s="120">
        <v>62644</v>
      </c>
      <c r="D71" s="103" t="s">
        <v>438</v>
      </c>
      <c r="E71" s="144" t="s">
        <v>291</v>
      </c>
      <c r="F71" s="121" t="s">
        <v>16</v>
      </c>
      <c r="G71" s="122"/>
      <c r="H71" s="122"/>
      <c r="I71" s="123">
        <f>IF(TABELA_PRODUÇÃO[[#This Row],[ AUX]]+TABELA_PRODUÇÃO[[#This Row],[PROF]]="","-",TABELA_PRODUÇÃO[[#This Row],[ AUX]]+TABELA_PRODUÇÃO[[#This Row],[PROF]])</f>
        <v>0</v>
      </c>
      <c r="J71" s="124"/>
      <c r="L71" s="17"/>
    </row>
    <row r="72" spans="2:12" s="24" customFormat="1" ht="15.75" x14ac:dyDescent="0.25">
      <c r="B72" s="16">
        <f>IF(TABELA_PRODUÇÃO[[#This Row],[SERVIÇOS]]=0,"",(COUNTA($E$4:E72)))</f>
        <v>69</v>
      </c>
      <c r="C72" s="103">
        <v>900</v>
      </c>
      <c r="D72" s="103"/>
      <c r="E72" s="20" t="s">
        <v>133</v>
      </c>
      <c r="F72" s="17" t="s">
        <v>16</v>
      </c>
      <c r="G72" s="18">
        <v>5.8320000000000007</v>
      </c>
      <c r="H72" s="18">
        <v>1.7496</v>
      </c>
      <c r="I72" s="59">
        <f>IF(TABELA_PRODUÇÃO[[#This Row],[ AUX]]+TABELA_PRODUÇÃO[[#This Row],[PROF]]="","-",TABELA_PRODUÇÃO[[#This Row],[ AUX]]+TABELA_PRODUÇÃO[[#This Row],[PROF]])</f>
        <v>7.5816000000000008</v>
      </c>
      <c r="J72" s="25">
        <v>41081</v>
      </c>
      <c r="L72" s="17"/>
    </row>
    <row r="73" spans="2:12" s="24" customFormat="1" ht="15.75" x14ac:dyDescent="0.25">
      <c r="B73" s="16">
        <f>IF(TABELA_PRODUÇÃO[[#This Row],[SERVIÇOS]]=0,"",(COUNTA($E$4:E73)))</f>
        <v>70</v>
      </c>
      <c r="C73" s="103">
        <v>58547</v>
      </c>
      <c r="D73" s="103" t="s">
        <v>436</v>
      </c>
      <c r="E73" s="20" t="s">
        <v>204</v>
      </c>
      <c r="F73" s="17" t="s">
        <v>19</v>
      </c>
      <c r="G73" s="18">
        <v>0</v>
      </c>
      <c r="H73" s="18">
        <v>0</v>
      </c>
      <c r="I73" s="59">
        <f>IF(TABELA_PRODUÇÃO[[#This Row],[ AUX]]+TABELA_PRODUÇÃO[[#This Row],[PROF]]="","-",TABELA_PRODUÇÃO[[#This Row],[ AUX]]+TABELA_PRODUÇÃO[[#This Row],[PROF]])</f>
        <v>0</v>
      </c>
      <c r="J73" s="25"/>
      <c r="L73" s="17"/>
    </row>
    <row r="74" spans="2:12" s="24" customFormat="1" ht="15.75" x14ac:dyDescent="0.25">
      <c r="B74" s="119">
        <f>IF(TABELA_PRODUÇÃO[[#This Row],[SERVIÇOS]]=0,"",(COUNTA($E$4:E74)))</f>
        <v>71</v>
      </c>
      <c r="C74" s="120">
        <v>62751</v>
      </c>
      <c r="D74" s="120" t="s">
        <v>444</v>
      </c>
      <c r="E74" s="144" t="s">
        <v>338</v>
      </c>
      <c r="F74" s="121" t="s">
        <v>205</v>
      </c>
      <c r="G74" s="122"/>
      <c r="H74" s="122"/>
      <c r="I74" s="123">
        <f>IF(TABELA_PRODUÇÃO[[#This Row],[ AUX]]+TABELA_PRODUÇÃO[[#This Row],[PROF]]="","-",TABELA_PRODUÇÃO[[#This Row],[ AUX]]+TABELA_PRODUÇÃO[[#This Row],[PROF]])</f>
        <v>0</v>
      </c>
      <c r="J74" s="124"/>
      <c r="L74" s="17"/>
    </row>
    <row r="75" spans="2:12" s="24" customFormat="1" ht="15.75" x14ac:dyDescent="0.25">
      <c r="B75" s="119">
        <f>IF(TABELA_PRODUÇÃO[[#This Row],[SERVIÇOS]]=0,"",(COUNTA($E$4:E75)))</f>
        <v>72</v>
      </c>
      <c r="C75" s="120">
        <v>62686</v>
      </c>
      <c r="D75" s="103" t="s">
        <v>439</v>
      </c>
      <c r="E75" s="144" t="s">
        <v>306</v>
      </c>
      <c r="F75" s="121" t="s">
        <v>205</v>
      </c>
      <c r="G75" s="122"/>
      <c r="H75" s="122"/>
      <c r="I75" s="123">
        <f>IF(TABELA_PRODUÇÃO[[#This Row],[ AUX]]+TABELA_PRODUÇÃO[[#This Row],[PROF]]="","-",TABELA_PRODUÇÃO[[#This Row],[ AUX]]+TABELA_PRODUÇÃO[[#This Row],[PROF]])</f>
        <v>0</v>
      </c>
      <c r="J75" s="124"/>
      <c r="L75" s="17"/>
    </row>
    <row r="76" spans="2:12" s="24" customFormat="1" ht="15.75" x14ac:dyDescent="0.25">
      <c r="B76" s="119">
        <f>IF(TABELA_PRODUÇÃO[[#This Row],[SERVIÇOS]]=0,"",(COUNTA($E$4:E76)))</f>
        <v>73</v>
      </c>
      <c r="C76" s="120">
        <v>62730</v>
      </c>
      <c r="D76" s="103" t="s">
        <v>443</v>
      </c>
      <c r="E76" s="144" t="s">
        <v>336</v>
      </c>
      <c r="F76" s="121" t="s">
        <v>19</v>
      </c>
      <c r="G76" s="122"/>
      <c r="H76" s="122"/>
      <c r="I76" s="123">
        <f>IF(TABELA_PRODUÇÃO[[#This Row],[ AUX]]+TABELA_PRODUÇÃO[[#This Row],[PROF]]="","-",TABELA_PRODUÇÃO[[#This Row],[ AUX]]+TABELA_PRODUÇÃO[[#This Row],[PROF]])</f>
        <v>0</v>
      </c>
      <c r="J76" s="124"/>
      <c r="L76" s="17"/>
    </row>
    <row r="77" spans="2:12" s="24" customFormat="1" ht="15.75" x14ac:dyDescent="0.25">
      <c r="B77" s="119">
        <f>IF(TABELA_PRODUÇÃO[[#This Row],[SERVIÇOS]]=0,"",(COUNTA($E$4:E77)))</f>
        <v>74</v>
      </c>
      <c r="C77" s="120">
        <v>62729</v>
      </c>
      <c r="D77" s="103" t="s">
        <v>443</v>
      </c>
      <c r="E77" s="144" t="s">
        <v>335</v>
      </c>
      <c r="F77" s="121" t="s">
        <v>19</v>
      </c>
      <c r="G77" s="122"/>
      <c r="H77" s="122"/>
      <c r="I77" s="123">
        <f>IF(TABELA_PRODUÇÃO[[#This Row],[ AUX]]+TABELA_PRODUÇÃO[[#This Row],[PROF]]="","-",TABELA_PRODUÇÃO[[#This Row],[ AUX]]+TABELA_PRODUÇÃO[[#This Row],[PROF]])</f>
        <v>0</v>
      </c>
      <c r="J77" s="124"/>
      <c r="L77" s="17"/>
    </row>
    <row r="78" spans="2:12" s="24" customFormat="1" ht="15.75" x14ac:dyDescent="0.25">
      <c r="B78" s="106">
        <f>IF(TABELA_PRODUÇÃO[[#This Row],[SERVIÇOS]]=0,"",(COUNTA($E$4:E78)))</f>
        <v>75</v>
      </c>
      <c r="C78" s="107">
        <v>62419</v>
      </c>
      <c r="D78" s="103" t="s">
        <v>443</v>
      </c>
      <c r="E78" s="160" t="s">
        <v>224</v>
      </c>
      <c r="F78" s="108" t="s">
        <v>19</v>
      </c>
      <c r="G78" s="109">
        <v>0</v>
      </c>
      <c r="H78" s="109">
        <v>0</v>
      </c>
      <c r="I78" s="110">
        <f>IF(TABELA_PRODUÇÃO[[#This Row],[ AUX]]+TABELA_PRODUÇÃO[[#This Row],[PROF]]="","-",TABELA_PRODUÇÃO[[#This Row],[ AUX]]+TABELA_PRODUÇÃO[[#This Row],[PROF]])</f>
        <v>0</v>
      </c>
      <c r="J78" s="111"/>
      <c r="L78" s="17"/>
    </row>
    <row r="79" spans="2:12" s="24" customFormat="1" ht="15.75" x14ac:dyDescent="0.25">
      <c r="B79" s="16">
        <f>IF(TABELA_PRODUÇÃO[[#This Row],[SERVIÇOS]]=0,"",(COUNTA($E$4:E79)))</f>
        <v>76</v>
      </c>
      <c r="C79" s="103">
        <v>901</v>
      </c>
      <c r="D79" s="103"/>
      <c r="E79" s="20" t="s">
        <v>42</v>
      </c>
      <c r="F79" s="17" t="s">
        <v>19</v>
      </c>
      <c r="G79" s="18">
        <v>2.9160000000000004</v>
      </c>
      <c r="H79" s="18">
        <v>1.7496</v>
      </c>
      <c r="I79" s="59">
        <f>IF(TABELA_PRODUÇÃO[[#This Row],[ AUX]]+TABELA_PRODUÇÃO[[#This Row],[PROF]]="","-",TABELA_PRODUÇÃO[[#This Row],[ AUX]]+TABELA_PRODUÇÃO[[#This Row],[PROF]])</f>
        <v>4.6656000000000004</v>
      </c>
      <c r="J79" s="25">
        <v>41081</v>
      </c>
      <c r="L79" s="17"/>
    </row>
    <row r="80" spans="2:12" s="24" customFormat="1" ht="15.75" x14ac:dyDescent="0.25">
      <c r="B80" s="119">
        <f>IF(TABELA_PRODUÇÃO[[#This Row],[SERVIÇOS]]=0,"",(COUNTA($E$4:E80)))</f>
        <v>77</v>
      </c>
      <c r="C80" s="120">
        <v>62638</v>
      </c>
      <c r="D80" s="103" t="s">
        <v>440</v>
      </c>
      <c r="E80" s="144" t="s">
        <v>287</v>
      </c>
      <c r="F80" s="121" t="s">
        <v>14</v>
      </c>
      <c r="G80" s="122"/>
      <c r="H80" s="122"/>
      <c r="I80" s="123">
        <f>IF(TABELA_PRODUÇÃO[[#This Row],[ AUX]]+TABELA_PRODUÇÃO[[#This Row],[PROF]]="","-",TABELA_PRODUÇÃO[[#This Row],[ AUX]]+TABELA_PRODUÇÃO[[#This Row],[PROF]])</f>
        <v>0</v>
      </c>
      <c r="J80" s="124"/>
      <c r="L80" s="17"/>
    </row>
    <row r="81" spans="2:12" s="24" customFormat="1" ht="15.75" x14ac:dyDescent="0.25">
      <c r="B81" s="119">
        <f>IF(TABELA_PRODUÇÃO[[#This Row],[SERVIÇOS]]=0,"",(COUNTA($E$4:E81)))</f>
        <v>78</v>
      </c>
      <c r="C81" s="120">
        <v>62618</v>
      </c>
      <c r="D81" s="103" t="s">
        <v>438</v>
      </c>
      <c r="E81" s="144" t="s">
        <v>280</v>
      </c>
      <c r="F81" s="121" t="s">
        <v>16</v>
      </c>
      <c r="G81" s="122"/>
      <c r="H81" s="122"/>
      <c r="I81" s="123">
        <f>IF(TABELA_PRODUÇÃO[[#This Row],[ AUX]]+TABELA_PRODUÇÃO[[#This Row],[PROF]]="","-",TABELA_PRODUÇÃO[[#This Row],[ AUX]]+TABELA_PRODUÇÃO[[#This Row],[PROF]])</f>
        <v>0</v>
      </c>
      <c r="J81" s="124"/>
      <c r="L81" s="17"/>
    </row>
    <row r="82" spans="2:12" s="24" customFormat="1" ht="15.75" x14ac:dyDescent="0.25">
      <c r="B82" s="119">
        <f>IF(TABELA_PRODUÇÃO[[#This Row],[SERVIÇOS]]=0,"",(COUNTA($E$4:E82)))</f>
        <v>79</v>
      </c>
      <c r="C82" s="120">
        <v>62626</v>
      </c>
      <c r="D82" s="103" t="s">
        <v>438</v>
      </c>
      <c r="E82" s="144" t="s">
        <v>284</v>
      </c>
      <c r="F82" s="121" t="s">
        <v>16</v>
      </c>
      <c r="G82" s="122"/>
      <c r="H82" s="122"/>
      <c r="I82" s="123">
        <f>IF(TABELA_PRODUÇÃO[[#This Row],[ AUX]]+TABELA_PRODUÇÃO[[#This Row],[PROF]]="","-",TABELA_PRODUÇÃO[[#This Row],[ AUX]]+TABELA_PRODUÇÃO[[#This Row],[PROF]])</f>
        <v>0</v>
      </c>
      <c r="J82" s="124"/>
      <c r="L82" s="17"/>
    </row>
    <row r="83" spans="2:12" s="24" customFormat="1" ht="15.75" x14ac:dyDescent="0.25">
      <c r="B83" s="119">
        <f>IF(TABELA_PRODUÇÃO[[#This Row],[SERVIÇOS]]=0,"",(COUNTA($E$4:E83)))</f>
        <v>80</v>
      </c>
      <c r="C83" s="120">
        <v>62617</v>
      </c>
      <c r="D83" s="103" t="s">
        <v>438</v>
      </c>
      <c r="E83" s="144" t="s">
        <v>279</v>
      </c>
      <c r="F83" s="121" t="s">
        <v>16</v>
      </c>
      <c r="G83" s="122"/>
      <c r="H83" s="122"/>
      <c r="I83" s="123">
        <f>IF(TABELA_PRODUÇÃO[[#This Row],[ AUX]]+TABELA_PRODUÇÃO[[#This Row],[PROF]]="","-",TABELA_PRODUÇÃO[[#This Row],[ AUX]]+TABELA_PRODUÇÃO[[#This Row],[PROF]])</f>
        <v>0</v>
      </c>
      <c r="J83" s="124"/>
      <c r="L83" s="17"/>
    </row>
    <row r="84" spans="2:12" s="24" customFormat="1" ht="15.75" x14ac:dyDescent="0.25">
      <c r="B84" s="119">
        <f>IF(TABELA_PRODUÇÃO[[#This Row],[SERVIÇOS]]=0,"",(COUNTA($E$4:E84)))</f>
        <v>81</v>
      </c>
      <c r="C84" s="120">
        <v>62683</v>
      </c>
      <c r="D84" s="103" t="s">
        <v>439</v>
      </c>
      <c r="E84" s="144" t="s">
        <v>304</v>
      </c>
      <c r="F84" s="121" t="s">
        <v>14</v>
      </c>
      <c r="G84" s="122"/>
      <c r="H84" s="122"/>
      <c r="I84" s="123">
        <f>IF(TABELA_PRODUÇÃO[[#This Row],[ AUX]]+TABELA_PRODUÇÃO[[#This Row],[PROF]]="","-",TABELA_PRODUÇÃO[[#This Row],[ AUX]]+TABELA_PRODUÇÃO[[#This Row],[PROF]])</f>
        <v>0</v>
      </c>
      <c r="J84" s="124"/>
      <c r="L84" s="17"/>
    </row>
    <row r="85" spans="2:12" s="24" customFormat="1" ht="15.75" x14ac:dyDescent="0.25">
      <c r="B85" s="119">
        <f>IF(TABELA_PRODUÇÃO[[#This Row],[SERVIÇOS]]=0,"",(COUNTA($E$4:E85)))</f>
        <v>82</v>
      </c>
      <c r="C85" s="120">
        <v>62682</v>
      </c>
      <c r="D85" s="103" t="s">
        <v>439</v>
      </c>
      <c r="E85" s="144" t="s">
        <v>303</v>
      </c>
      <c r="F85" s="121" t="s">
        <v>14</v>
      </c>
      <c r="G85" s="122"/>
      <c r="H85" s="122"/>
      <c r="I85" s="123">
        <f>IF(TABELA_PRODUÇÃO[[#This Row],[ AUX]]+TABELA_PRODUÇÃO[[#This Row],[PROF]]="","-",TABELA_PRODUÇÃO[[#This Row],[ AUX]]+TABELA_PRODUÇÃO[[#This Row],[PROF]])</f>
        <v>0</v>
      </c>
      <c r="J85" s="124"/>
      <c r="L85" s="17"/>
    </row>
    <row r="86" spans="2:12" s="24" customFormat="1" ht="15.75" x14ac:dyDescent="0.25">
      <c r="B86" s="106">
        <f>IF(TABELA_PRODUÇÃO[[#This Row],[SERVIÇOS]]=0,"",(COUNTA($E$4:E86)))</f>
        <v>83</v>
      </c>
      <c r="C86" s="107">
        <v>62407</v>
      </c>
      <c r="D86" s="107" t="s">
        <v>202</v>
      </c>
      <c r="E86" s="20" t="s">
        <v>212</v>
      </c>
      <c r="F86" s="108" t="s">
        <v>19</v>
      </c>
      <c r="G86" s="109">
        <v>0</v>
      </c>
      <c r="H86" s="109">
        <v>0</v>
      </c>
      <c r="I86" s="110">
        <f>IF(TABELA_PRODUÇÃO[[#This Row],[ AUX]]+TABELA_PRODUÇÃO[[#This Row],[PROF]]="","-",TABELA_PRODUÇÃO[[#This Row],[ AUX]]+TABELA_PRODUÇÃO[[#This Row],[PROF]])</f>
        <v>0</v>
      </c>
      <c r="J86" s="111"/>
      <c r="L86" s="17"/>
    </row>
    <row r="87" spans="2:12" s="24" customFormat="1" ht="15.75" x14ac:dyDescent="0.25">
      <c r="B87" s="119">
        <f>IF(TABELA_PRODUÇÃO[[#This Row],[SERVIÇOS]]=0,"",(COUNTA($E$4:E87)))</f>
        <v>84</v>
      </c>
      <c r="C87" s="120">
        <v>62624</v>
      </c>
      <c r="D87" s="103" t="s">
        <v>440</v>
      </c>
      <c r="E87" s="144" t="s">
        <v>282</v>
      </c>
      <c r="F87" s="121" t="s">
        <v>14</v>
      </c>
      <c r="G87" s="122"/>
      <c r="H87" s="122"/>
      <c r="I87" s="123">
        <f>IF(TABELA_PRODUÇÃO[[#This Row],[ AUX]]+TABELA_PRODUÇÃO[[#This Row],[PROF]]="","-",TABELA_PRODUÇÃO[[#This Row],[ AUX]]+TABELA_PRODUÇÃO[[#This Row],[PROF]])</f>
        <v>0</v>
      </c>
      <c r="J87" s="124"/>
      <c r="L87" s="17"/>
    </row>
    <row r="88" spans="2:12" s="24" customFormat="1" ht="15.75" x14ac:dyDescent="0.25">
      <c r="B88" s="16">
        <f>IF(TABELA_PRODUÇÃO[[#This Row],[SERVIÇOS]]=0,"",(COUNTA($E$4:E88)))</f>
        <v>85</v>
      </c>
      <c r="C88" s="103">
        <v>903</v>
      </c>
      <c r="D88" s="103"/>
      <c r="E88" s="20" t="s">
        <v>43</v>
      </c>
      <c r="F88" s="17" t="s">
        <v>19</v>
      </c>
      <c r="G88" s="18">
        <v>2.9160000000000004</v>
      </c>
      <c r="H88" s="18">
        <v>1.1664000000000001</v>
      </c>
      <c r="I88" s="59">
        <f>IF(TABELA_PRODUÇÃO[[#This Row],[ AUX]]+TABELA_PRODUÇÃO[[#This Row],[PROF]]="","-",TABELA_PRODUÇÃO[[#This Row],[ AUX]]+TABELA_PRODUÇÃO[[#This Row],[PROF]])</f>
        <v>4.0824000000000007</v>
      </c>
      <c r="J88" s="25">
        <v>41081</v>
      </c>
      <c r="L88" s="17"/>
    </row>
    <row r="89" spans="2:12" s="24" customFormat="1" ht="15.75" x14ac:dyDescent="0.25">
      <c r="B89" s="106">
        <f>IF(TABELA_PRODUÇÃO[[#This Row],[SERVIÇOS]]=0,"",(COUNTA($E$4:E89)))</f>
        <v>86</v>
      </c>
      <c r="C89" s="107">
        <v>62396</v>
      </c>
      <c r="D89" s="103" t="s">
        <v>440</v>
      </c>
      <c r="E89" s="160" t="s">
        <v>210</v>
      </c>
      <c r="F89" s="108" t="s">
        <v>14</v>
      </c>
      <c r="G89" s="109">
        <v>0</v>
      </c>
      <c r="H89" s="109">
        <v>0</v>
      </c>
      <c r="I89" s="110">
        <f>IF(TABELA_PRODUÇÃO[[#This Row],[ AUX]]+TABELA_PRODUÇÃO[[#This Row],[PROF]]="","-",TABELA_PRODUÇÃO[[#This Row],[ AUX]]+TABELA_PRODUÇÃO[[#This Row],[PROF]])</f>
        <v>0</v>
      </c>
      <c r="J89" s="111"/>
      <c r="L89" s="17"/>
    </row>
    <row r="90" spans="2:12" s="24" customFormat="1" ht="15.75" x14ac:dyDescent="0.25">
      <c r="B90" s="16">
        <f>IF(TABELA_PRODUÇÃO[[#This Row],[SERVIÇOS]]=0,"",(COUNTA($E$4:E90)))</f>
        <v>87</v>
      </c>
      <c r="C90" s="103">
        <v>904</v>
      </c>
      <c r="D90" s="103"/>
      <c r="E90" s="20" t="s">
        <v>44</v>
      </c>
      <c r="F90" s="17" t="s">
        <v>19</v>
      </c>
      <c r="G90" s="18">
        <v>0.75816000000000006</v>
      </c>
      <c r="H90" s="18">
        <v>0.17496</v>
      </c>
      <c r="I90" s="59">
        <f>IF(TABELA_PRODUÇÃO[[#This Row],[ AUX]]+TABELA_PRODUÇÃO[[#This Row],[PROF]]="","-",TABELA_PRODUÇÃO[[#This Row],[ AUX]]+TABELA_PRODUÇÃO[[#This Row],[PROF]])</f>
        <v>0.93312000000000006</v>
      </c>
      <c r="J90" s="25">
        <v>41081</v>
      </c>
      <c r="L90" s="17"/>
    </row>
    <row r="91" spans="2:12" ht="15.75" x14ac:dyDescent="0.25">
      <c r="B91" s="16">
        <f>IF(TABELA_PRODUÇÃO[[#This Row],[SERVIÇOS]]=0,"",(COUNTA($E$4:E91)))</f>
        <v>88</v>
      </c>
      <c r="C91" s="103">
        <v>905</v>
      </c>
      <c r="D91" s="103"/>
      <c r="E91" s="20" t="s">
        <v>45</v>
      </c>
      <c r="F91" s="17" t="s">
        <v>19</v>
      </c>
      <c r="G91" s="18">
        <v>0.52488000000000001</v>
      </c>
      <c r="H91" s="18">
        <v>0.11664000000000002</v>
      </c>
      <c r="I91" s="59">
        <f>IF(TABELA_PRODUÇÃO[[#This Row],[ AUX]]+TABELA_PRODUÇÃO[[#This Row],[PROF]]="","-",TABELA_PRODUÇÃO[[#This Row],[ AUX]]+TABELA_PRODUÇÃO[[#This Row],[PROF]])</f>
        <v>0.64152000000000009</v>
      </c>
      <c r="J91" s="25">
        <v>41081</v>
      </c>
    </row>
    <row r="92" spans="2:12" ht="15.75" x14ac:dyDescent="0.25">
      <c r="B92" s="16">
        <f>IF(TABELA_PRODUÇÃO[[#This Row],[SERVIÇOS]]=0,"",(COUNTA($E$4:E92)))</f>
        <v>89</v>
      </c>
      <c r="C92" s="103">
        <v>906</v>
      </c>
      <c r="D92" s="103"/>
      <c r="E92" s="20" t="s">
        <v>145</v>
      </c>
      <c r="F92" s="17" t="s">
        <v>19</v>
      </c>
      <c r="G92" s="18">
        <v>0.75816000000000006</v>
      </c>
      <c r="H92" s="18">
        <v>0.17496</v>
      </c>
      <c r="I92" s="59">
        <f>IF(TABELA_PRODUÇÃO[[#This Row],[ AUX]]+TABELA_PRODUÇÃO[[#This Row],[PROF]]="","-",TABELA_PRODUÇÃO[[#This Row],[ AUX]]+TABELA_PRODUÇÃO[[#This Row],[PROF]])</f>
        <v>0.93312000000000006</v>
      </c>
      <c r="J92" s="25">
        <v>41081</v>
      </c>
    </row>
    <row r="93" spans="2:12" ht="15.75" x14ac:dyDescent="0.25">
      <c r="B93" s="16">
        <f>IF(TABELA_PRODUÇÃO[[#This Row],[SERVIÇOS]]=0,"",(COUNTA($E$4:E93)))</f>
        <v>90</v>
      </c>
      <c r="C93" s="103">
        <v>907</v>
      </c>
      <c r="D93" s="103"/>
      <c r="E93" s="20" t="s">
        <v>161</v>
      </c>
      <c r="F93" s="17" t="s">
        <v>14</v>
      </c>
      <c r="G93" s="18">
        <v>8.64</v>
      </c>
      <c r="H93" s="18">
        <v>4.32</v>
      </c>
      <c r="I93" s="59">
        <f>IF(TABELA_PRODUÇÃO[[#This Row],[ AUX]]+TABELA_PRODUÇÃO[[#This Row],[PROF]]="","-",TABELA_PRODUÇÃO[[#This Row],[ AUX]]+TABELA_PRODUÇÃO[[#This Row],[PROF]])</f>
        <v>12.96</v>
      </c>
      <c r="J93" s="25">
        <v>41081</v>
      </c>
    </row>
    <row r="94" spans="2:12" ht="15.75" x14ac:dyDescent="0.25">
      <c r="B94" s="16">
        <f>IF(TABELA_PRODUÇÃO[[#This Row],[SERVIÇOS]]=0,"",(COUNTA($E$4:E94)))</f>
        <v>91</v>
      </c>
      <c r="C94" s="103">
        <v>908</v>
      </c>
      <c r="D94" s="103"/>
      <c r="E94" s="20" t="s">
        <v>46</v>
      </c>
      <c r="F94" s="17" t="s">
        <v>19</v>
      </c>
      <c r="G94" s="18">
        <v>2.9160000000000004</v>
      </c>
      <c r="H94" s="18">
        <v>1.1664000000000001</v>
      </c>
      <c r="I94" s="59">
        <f>IF(TABELA_PRODUÇÃO[[#This Row],[ AUX]]+TABELA_PRODUÇÃO[[#This Row],[PROF]]="","-",TABELA_PRODUÇÃO[[#This Row],[ AUX]]+TABELA_PRODUÇÃO[[#This Row],[PROF]])</f>
        <v>4.0824000000000007</v>
      </c>
      <c r="J94" s="25">
        <v>41081</v>
      </c>
    </row>
    <row r="95" spans="2:12" ht="15.75" x14ac:dyDescent="0.25">
      <c r="B95" s="119">
        <f>IF(TABELA_PRODUÇÃO[[#This Row],[SERVIÇOS]]=0,"",(COUNTA($E$4:E95)))</f>
        <v>92</v>
      </c>
      <c r="C95" s="120">
        <v>62448</v>
      </c>
      <c r="D95" s="120" t="s">
        <v>447</v>
      </c>
      <c r="E95" s="144" t="s">
        <v>239</v>
      </c>
      <c r="F95" s="121" t="s">
        <v>19</v>
      </c>
      <c r="G95" s="122"/>
      <c r="H95" s="122"/>
      <c r="I95" s="123">
        <f>IF(TABELA_PRODUÇÃO[[#This Row],[ AUX]]+TABELA_PRODUÇÃO[[#This Row],[PROF]]="","-",TABELA_PRODUÇÃO[[#This Row],[ AUX]]+TABELA_PRODUÇÃO[[#This Row],[PROF]])</f>
        <v>0</v>
      </c>
      <c r="J95" s="124"/>
    </row>
    <row r="96" spans="2:12" ht="15.75" x14ac:dyDescent="0.25">
      <c r="B96" s="16">
        <f>IF(TABELA_PRODUÇÃO[[#This Row],[SERVIÇOS]]=0,"",(COUNTA($E$4:E96)))</f>
        <v>93</v>
      </c>
      <c r="C96" s="103">
        <v>909</v>
      </c>
      <c r="D96" s="103"/>
      <c r="E96" s="20" t="s">
        <v>47</v>
      </c>
      <c r="F96" s="17" t="s">
        <v>14</v>
      </c>
      <c r="G96" s="18">
        <v>4.0823999999999998</v>
      </c>
      <c r="H96" s="18">
        <v>1.7496</v>
      </c>
      <c r="I96" s="59">
        <f>IF(TABELA_PRODUÇÃO[[#This Row],[ AUX]]+TABELA_PRODUÇÃO[[#This Row],[PROF]]="","-",TABELA_PRODUÇÃO[[#This Row],[ AUX]]+TABELA_PRODUÇÃO[[#This Row],[PROF]])</f>
        <v>5.8319999999999999</v>
      </c>
      <c r="J96" s="25">
        <v>41081</v>
      </c>
    </row>
    <row r="97" spans="2:10" ht="15.75" x14ac:dyDescent="0.25">
      <c r="B97" s="16">
        <f>IF(TABELA_PRODUÇÃO[[#This Row],[SERVIÇOS]]=0,"",(COUNTA($E$4:E97)))</f>
        <v>94</v>
      </c>
      <c r="C97" s="103">
        <v>910</v>
      </c>
      <c r="D97" s="103"/>
      <c r="E97" s="20" t="s">
        <v>48</v>
      </c>
      <c r="F97" s="17" t="s">
        <v>14</v>
      </c>
      <c r="G97" s="18">
        <v>5.2488000000000001</v>
      </c>
      <c r="H97" s="18">
        <v>2.3328000000000002</v>
      </c>
      <c r="I97" s="59">
        <f>IF(TABELA_PRODUÇÃO[[#This Row],[ AUX]]+TABELA_PRODUÇÃO[[#This Row],[PROF]]="","-",TABELA_PRODUÇÃO[[#This Row],[ AUX]]+TABELA_PRODUÇÃO[[#This Row],[PROF]])</f>
        <v>7.5815999999999999</v>
      </c>
      <c r="J97" s="25">
        <v>41081</v>
      </c>
    </row>
    <row r="98" spans="2:10" ht="15.75" x14ac:dyDescent="0.25">
      <c r="B98" s="119">
        <f>IF(TABELA_PRODUÇÃO[[#This Row],[SERVIÇOS]]=0,"",(COUNTA($E$4:E98)))</f>
        <v>95</v>
      </c>
      <c r="C98" s="120">
        <v>63060</v>
      </c>
      <c r="D98" s="103" t="s">
        <v>437</v>
      </c>
      <c r="E98" s="144" t="s">
        <v>384</v>
      </c>
      <c r="F98" s="121" t="s">
        <v>385</v>
      </c>
      <c r="G98" s="122"/>
      <c r="H98" s="122"/>
      <c r="I98" s="123">
        <f>IF(TABELA_PRODUÇÃO[[#This Row],[ AUX]]+TABELA_PRODUÇÃO[[#This Row],[PROF]]="","-",TABELA_PRODUÇÃO[[#This Row],[ AUX]]+TABELA_PRODUÇÃO[[#This Row],[PROF]])</f>
        <v>0</v>
      </c>
      <c r="J98" s="124"/>
    </row>
    <row r="99" spans="2:10" ht="15.75" x14ac:dyDescent="0.25">
      <c r="B99" s="16">
        <f>IF(TABELA_PRODUÇÃO[[#This Row],[SERVIÇOS]]=0,"",(COUNTA($E$4:E99)))</f>
        <v>96</v>
      </c>
      <c r="C99" s="103">
        <v>911</v>
      </c>
      <c r="D99" s="103"/>
      <c r="E99" s="20" t="s">
        <v>49</v>
      </c>
      <c r="F99" s="17" t="s">
        <v>14</v>
      </c>
      <c r="G99" s="18">
        <v>1.7496</v>
      </c>
      <c r="H99" s="18">
        <v>0.69984000000000002</v>
      </c>
      <c r="I99" s="59">
        <f>IF(TABELA_PRODUÇÃO[[#This Row],[ AUX]]+TABELA_PRODUÇÃO[[#This Row],[PROF]]="","-",TABELA_PRODUÇÃO[[#This Row],[ AUX]]+TABELA_PRODUÇÃO[[#This Row],[PROF]])</f>
        <v>2.4494400000000001</v>
      </c>
      <c r="J99" s="25">
        <v>41081</v>
      </c>
    </row>
    <row r="100" spans="2:10" ht="15.75" x14ac:dyDescent="0.25">
      <c r="B100" s="106">
        <f>IF(TABELA_PRODUÇÃO[[#This Row],[SERVIÇOS]]=0,"",(COUNTA($E$4:E100)))</f>
        <v>97</v>
      </c>
      <c r="C100" s="107">
        <v>62395</v>
      </c>
      <c r="D100" s="103" t="s">
        <v>440</v>
      </c>
      <c r="E100" s="160" t="s">
        <v>209</v>
      </c>
      <c r="F100" s="108" t="s">
        <v>19</v>
      </c>
      <c r="G100" s="109">
        <v>0</v>
      </c>
      <c r="H100" s="109">
        <v>0</v>
      </c>
      <c r="I100" s="110">
        <f>IF(TABELA_PRODUÇÃO[[#This Row],[ AUX]]+TABELA_PRODUÇÃO[[#This Row],[PROF]]="","-",TABELA_PRODUÇÃO[[#This Row],[ AUX]]+TABELA_PRODUÇÃO[[#This Row],[PROF]])</f>
        <v>0</v>
      </c>
      <c r="J100" s="111"/>
    </row>
    <row r="101" spans="2:10" ht="15.75" x14ac:dyDescent="0.25">
      <c r="B101" s="16">
        <f>IF(TABELA_PRODUÇÃO[[#This Row],[SERVIÇOS]]=0,"",(COUNTA($E$4:E101)))</f>
        <v>98</v>
      </c>
      <c r="C101" s="103">
        <v>912</v>
      </c>
      <c r="D101" s="103"/>
      <c r="E101" s="20" t="s">
        <v>50</v>
      </c>
      <c r="F101" s="17" t="s">
        <v>16</v>
      </c>
      <c r="G101" s="18">
        <v>11.664000000000001</v>
      </c>
      <c r="H101" s="18">
        <v>46.656000000000006</v>
      </c>
      <c r="I101" s="59">
        <f>IF(TABELA_PRODUÇÃO[[#This Row],[ AUX]]+TABELA_PRODUÇÃO[[#This Row],[PROF]]="","-",TABELA_PRODUÇÃO[[#This Row],[ AUX]]+TABELA_PRODUÇÃO[[#This Row],[PROF]])</f>
        <v>58.320000000000007</v>
      </c>
      <c r="J101" s="25">
        <v>41081</v>
      </c>
    </row>
    <row r="102" spans="2:10" ht="15.75" x14ac:dyDescent="0.25">
      <c r="B102" s="16">
        <f>IF(TABELA_PRODUÇÃO[[#This Row],[SERVIÇOS]]=0,"",(COUNTA($E$4:E102)))</f>
        <v>99</v>
      </c>
      <c r="C102" s="103">
        <v>913</v>
      </c>
      <c r="D102" s="103"/>
      <c r="E102" s="20" t="s">
        <v>51</v>
      </c>
      <c r="F102" s="17" t="s">
        <v>14</v>
      </c>
      <c r="G102" s="18">
        <v>11.372399999999999</v>
      </c>
      <c r="H102" s="18">
        <v>6.1235999999999997</v>
      </c>
      <c r="I102" s="59">
        <f>IF(TABELA_PRODUÇÃO[[#This Row],[ AUX]]+TABELA_PRODUÇÃO[[#This Row],[PROF]]="","-",TABELA_PRODUÇÃO[[#This Row],[ AUX]]+TABELA_PRODUÇÃO[[#This Row],[PROF]])</f>
        <v>17.495999999999999</v>
      </c>
      <c r="J102" s="25">
        <v>41081</v>
      </c>
    </row>
    <row r="103" spans="2:10" ht="15.75" x14ac:dyDescent="0.25">
      <c r="B103" s="16">
        <f>IF(TABELA_PRODUÇÃO[[#This Row],[SERVIÇOS]]=0,"",(COUNTA($E$4:E103)))</f>
        <v>100</v>
      </c>
      <c r="C103" s="103">
        <v>914</v>
      </c>
      <c r="D103" s="103"/>
      <c r="E103" s="20" t="s">
        <v>52</v>
      </c>
      <c r="F103" s="17" t="s">
        <v>14</v>
      </c>
      <c r="G103" s="18">
        <v>3.3825599999999998</v>
      </c>
      <c r="H103" s="18">
        <v>1.8662400000000003</v>
      </c>
      <c r="I103" s="59">
        <f>IF(TABELA_PRODUÇÃO[[#This Row],[ AUX]]+TABELA_PRODUÇÃO[[#This Row],[PROF]]="","-",TABELA_PRODUÇÃO[[#This Row],[ AUX]]+TABELA_PRODUÇÃO[[#This Row],[PROF]])</f>
        <v>5.2488000000000001</v>
      </c>
      <c r="J103" s="25">
        <v>41081</v>
      </c>
    </row>
    <row r="104" spans="2:10" ht="15.75" x14ac:dyDescent="0.25">
      <c r="B104" s="119">
        <f>IF(TABELA_PRODUÇÃO[[#This Row],[SERVIÇOS]]=0,"",(COUNTA($E$4:E104)))</f>
        <v>101</v>
      </c>
      <c r="C104" s="120">
        <v>62544</v>
      </c>
      <c r="D104" s="103" t="s">
        <v>438</v>
      </c>
      <c r="E104" s="144" t="s">
        <v>268</v>
      </c>
      <c r="F104" s="121" t="s">
        <v>16</v>
      </c>
      <c r="G104" s="122"/>
      <c r="H104" s="122"/>
      <c r="I104" s="123">
        <f>IF(TABELA_PRODUÇÃO[[#This Row],[ AUX]]+TABELA_PRODUÇÃO[[#This Row],[PROF]]="","-",TABELA_PRODUÇÃO[[#This Row],[ AUX]]+TABELA_PRODUÇÃO[[#This Row],[PROF]])</f>
        <v>0</v>
      </c>
      <c r="J104" s="124"/>
    </row>
    <row r="105" spans="2:10" ht="15.75" x14ac:dyDescent="0.25">
      <c r="B105" s="16">
        <f>IF(TABELA_PRODUÇÃO[[#This Row],[SERVIÇOS]]=0,"",(COUNTA($E$4:E105)))</f>
        <v>102</v>
      </c>
      <c r="C105" s="103">
        <v>915</v>
      </c>
      <c r="D105" s="103"/>
      <c r="E105" s="20" t="s">
        <v>53</v>
      </c>
      <c r="F105" s="17" t="s">
        <v>54</v>
      </c>
      <c r="G105" s="18">
        <v>0.46656000000000009</v>
      </c>
      <c r="H105" s="18">
        <v>0.23328000000000004</v>
      </c>
      <c r="I105" s="59">
        <f>IF(TABELA_PRODUÇÃO[[#This Row],[ AUX]]+TABELA_PRODUÇÃO[[#This Row],[PROF]]="","-",TABELA_PRODUÇÃO[[#This Row],[ AUX]]+TABELA_PRODUÇÃO[[#This Row],[PROF]])</f>
        <v>0.69984000000000013</v>
      </c>
      <c r="J105" s="25">
        <v>41081</v>
      </c>
    </row>
    <row r="106" spans="2:10" ht="15.75" x14ac:dyDescent="0.25">
      <c r="B106" s="16">
        <f>IF(TABELA_PRODUÇÃO[[#This Row],[SERVIÇOS]]=0,"",(COUNTA($E$4:E106)))</f>
        <v>103</v>
      </c>
      <c r="C106" s="103">
        <v>916</v>
      </c>
      <c r="D106" s="103"/>
      <c r="E106" s="20" t="s">
        <v>55</v>
      </c>
      <c r="F106" s="17" t="s">
        <v>54</v>
      </c>
      <c r="G106" s="18">
        <v>0.29160000000000003</v>
      </c>
      <c r="H106" s="18">
        <v>0.11664000000000002</v>
      </c>
      <c r="I106" s="59">
        <f>IF(TABELA_PRODUÇÃO[[#This Row],[ AUX]]+TABELA_PRODUÇÃO[[#This Row],[PROF]]="","-",TABELA_PRODUÇÃO[[#This Row],[ AUX]]+TABELA_PRODUÇÃO[[#This Row],[PROF]])</f>
        <v>0.40824000000000005</v>
      </c>
      <c r="J106" s="25">
        <v>41081</v>
      </c>
    </row>
    <row r="107" spans="2:10" ht="15.75" x14ac:dyDescent="0.25">
      <c r="B107" s="16">
        <f>IF(TABELA_PRODUÇÃO[[#This Row],[SERVIÇOS]]=0,"",(COUNTA($E$4:E107)))</f>
        <v>104</v>
      </c>
      <c r="C107" s="103">
        <v>422</v>
      </c>
      <c r="D107" s="103"/>
      <c r="E107" s="20" t="s">
        <v>173</v>
      </c>
      <c r="F107" s="17" t="s">
        <v>14</v>
      </c>
      <c r="G107" s="18">
        <v>0</v>
      </c>
      <c r="H107" s="18">
        <v>0</v>
      </c>
      <c r="I107" s="59">
        <f>IF(TABELA_PRODUÇÃO[[#This Row],[ AUX]]+TABELA_PRODUÇÃO[[#This Row],[PROF]]="","-",TABELA_PRODUÇÃO[[#This Row],[ AUX]]+TABELA_PRODUÇÃO[[#This Row],[PROF]])</f>
        <v>0</v>
      </c>
      <c r="J107" s="25"/>
    </row>
    <row r="108" spans="2:10" ht="15.75" x14ac:dyDescent="0.25">
      <c r="B108" s="119">
        <f>IF(TABELA_PRODUÇÃO[[#This Row],[SERVIÇOS]]=0,"",(COUNTA($E$4:E108)))</f>
        <v>105</v>
      </c>
      <c r="C108" s="120">
        <v>62519</v>
      </c>
      <c r="D108" s="103" t="s">
        <v>437</v>
      </c>
      <c r="E108" s="144" t="s">
        <v>257</v>
      </c>
      <c r="F108" s="121" t="s">
        <v>16</v>
      </c>
      <c r="G108" s="122"/>
      <c r="H108" s="122"/>
      <c r="I108" s="123">
        <f>IF(TABELA_PRODUÇÃO[[#This Row],[ AUX]]+TABELA_PRODUÇÃO[[#This Row],[PROF]]="","-",TABELA_PRODUÇÃO[[#This Row],[ AUX]]+TABELA_PRODUÇÃO[[#This Row],[PROF]])</f>
        <v>0</v>
      </c>
      <c r="J108" s="124"/>
    </row>
    <row r="109" spans="2:10" ht="15.75" x14ac:dyDescent="0.25">
      <c r="B109" s="119">
        <f>IF(TABELA_PRODUÇÃO[[#This Row],[SERVIÇOS]]=0,"",(COUNTA($E$4:E109)))</f>
        <v>106</v>
      </c>
      <c r="C109" s="120">
        <v>62520</v>
      </c>
      <c r="D109" s="103" t="s">
        <v>437</v>
      </c>
      <c r="E109" s="144" t="s">
        <v>258</v>
      </c>
      <c r="F109" s="121" t="s">
        <v>19</v>
      </c>
      <c r="G109" s="122"/>
      <c r="H109" s="122"/>
      <c r="I109" s="123">
        <f>IF(TABELA_PRODUÇÃO[[#This Row],[ AUX]]+TABELA_PRODUÇÃO[[#This Row],[PROF]]="","-",TABELA_PRODUÇÃO[[#This Row],[ AUX]]+TABELA_PRODUÇÃO[[#This Row],[PROF]])</f>
        <v>0</v>
      </c>
      <c r="J109" s="124"/>
    </row>
    <row r="110" spans="2:10" ht="15.75" x14ac:dyDescent="0.25">
      <c r="B110" s="119">
        <f>IF(TABELA_PRODUÇÃO[[#This Row],[SERVIÇOS]]=0,"",(COUNTA($E$4:E110)))</f>
        <v>107</v>
      </c>
      <c r="C110" s="120">
        <v>62521</v>
      </c>
      <c r="D110" s="103" t="s">
        <v>437</v>
      </c>
      <c r="E110" s="144" t="s">
        <v>259</v>
      </c>
      <c r="F110" s="121" t="s">
        <v>19</v>
      </c>
      <c r="G110" s="122"/>
      <c r="H110" s="122"/>
      <c r="I110" s="123">
        <f>IF(TABELA_PRODUÇÃO[[#This Row],[ AUX]]+TABELA_PRODUÇÃO[[#This Row],[PROF]]="","-",TABELA_PRODUÇÃO[[#This Row],[ AUX]]+TABELA_PRODUÇÃO[[#This Row],[PROF]])</f>
        <v>0</v>
      </c>
      <c r="J110" s="124"/>
    </row>
    <row r="111" spans="2:10" ht="15.75" x14ac:dyDescent="0.25">
      <c r="B111" s="119">
        <f>IF(TABELA_PRODUÇÃO[[#This Row],[SERVIÇOS]]=0,"",(COUNTA($E$4:E111)))</f>
        <v>108</v>
      </c>
      <c r="C111" s="120">
        <v>62523</v>
      </c>
      <c r="D111" s="103" t="s">
        <v>437</v>
      </c>
      <c r="E111" s="144" t="s">
        <v>261</v>
      </c>
      <c r="F111" s="121" t="s">
        <v>19</v>
      </c>
      <c r="G111" s="122"/>
      <c r="H111" s="122"/>
      <c r="I111" s="123">
        <f>IF(TABELA_PRODUÇÃO[[#This Row],[ AUX]]+TABELA_PRODUÇÃO[[#This Row],[PROF]]="","-",TABELA_PRODUÇÃO[[#This Row],[ AUX]]+TABELA_PRODUÇÃO[[#This Row],[PROF]])</f>
        <v>0</v>
      </c>
      <c r="J111" s="124"/>
    </row>
    <row r="112" spans="2:10" ht="15.75" x14ac:dyDescent="0.25">
      <c r="B112" s="119">
        <f>IF(TABELA_PRODUÇÃO[[#This Row],[SERVIÇOS]]=0,"",(COUNTA($E$4:E112)))</f>
        <v>109</v>
      </c>
      <c r="C112" s="120">
        <v>62522</v>
      </c>
      <c r="D112" s="103" t="s">
        <v>437</v>
      </c>
      <c r="E112" s="144" t="s">
        <v>260</v>
      </c>
      <c r="F112" s="121" t="s">
        <v>19</v>
      </c>
      <c r="G112" s="122"/>
      <c r="H112" s="122"/>
      <c r="I112" s="123">
        <f>IF(TABELA_PRODUÇÃO[[#This Row],[ AUX]]+TABELA_PRODUÇÃO[[#This Row],[PROF]]="","-",TABELA_PRODUÇÃO[[#This Row],[ AUX]]+TABELA_PRODUÇÃO[[#This Row],[PROF]])</f>
        <v>0</v>
      </c>
      <c r="J112" s="124"/>
    </row>
    <row r="113" spans="2:10" ht="15.75" x14ac:dyDescent="0.25">
      <c r="B113" s="119">
        <f>IF(TABELA_PRODUÇÃO[[#This Row],[SERVIÇOS]]=0,"",(COUNTA($E$4:E113)))</f>
        <v>110</v>
      </c>
      <c r="C113" s="120">
        <v>63066</v>
      </c>
      <c r="D113" s="103" t="s">
        <v>437</v>
      </c>
      <c r="E113" s="144" t="s">
        <v>387</v>
      </c>
      <c r="F113" s="121" t="s">
        <v>14</v>
      </c>
      <c r="G113" s="122"/>
      <c r="H113" s="122"/>
      <c r="I113" s="123">
        <f>IF(TABELA_PRODUÇÃO[[#This Row],[ AUX]]+TABELA_PRODUÇÃO[[#This Row],[PROF]]="","-",TABELA_PRODUÇÃO[[#This Row],[ AUX]]+TABELA_PRODUÇÃO[[#This Row],[PROF]])</f>
        <v>0</v>
      </c>
      <c r="J113" s="124"/>
    </row>
    <row r="114" spans="2:10" ht="15.75" x14ac:dyDescent="0.25">
      <c r="B114" s="16">
        <f>IF(TABELA_PRODUÇÃO[[#This Row],[SERVIÇOS]]=0,"",(COUNTA($E$4:E114)))</f>
        <v>111</v>
      </c>
      <c r="C114" s="103">
        <v>917</v>
      </c>
      <c r="D114" s="103"/>
      <c r="E114" s="20" t="s">
        <v>56</v>
      </c>
      <c r="F114" s="17" t="s">
        <v>30</v>
      </c>
      <c r="G114" s="18">
        <v>0</v>
      </c>
      <c r="H114" s="18">
        <v>40.823999999999998</v>
      </c>
      <c r="I114" s="59">
        <f>IF(TABELA_PRODUÇÃO[[#This Row],[ AUX]]+TABELA_PRODUÇÃO[[#This Row],[PROF]]="","-",TABELA_PRODUÇÃO[[#This Row],[ AUX]]+TABELA_PRODUÇÃO[[#This Row],[PROF]])</f>
        <v>40.823999999999998</v>
      </c>
      <c r="J114" s="25">
        <v>41081</v>
      </c>
    </row>
    <row r="115" spans="2:10" ht="15.75" x14ac:dyDescent="0.25">
      <c r="B115" s="16">
        <f>IF(TABELA_PRODUÇÃO[[#This Row],[SERVIÇOS]]=0,"",(COUNTA($E$4:E115)))</f>
        <v>112</v>
      </c>
      <c r="C115" s="103">
        <v>918</v>
      </c>
      <c r="D115" s="103"/>
      <c r="E115" s="20" t="s">
        <v>57</v>
      </c>
      <c r="F115" s="17" t="s">
        <v>30</v>
      </c>
      <c r="G115" s="18">
        <v>58.32</v>
      </c>
      <c r="H115" s="18">
        <v>0</v>
      </c>
      <c r="I115" s="59">
        <f>IF(TABELA_PRODUÇÃO[[#This Row],[ AUX]]+TABELA_PRODUÇÃO[[#This Row],[PROF]]="","-",TABELA_PRODUÇÃO[[#This Row],[ AUX]]+TABELA_PRODUÇÃO[[#This Row],[PROF]])</f>
        <v>58.32</v>
      </c>
      <c r="J115" s="25">
        <v>41081</v>
      </c>
    </row>
    <row r="116" spans="2:10" ht="15.75" x14ac:dyDescent="0.25">
      <c r="B116" s="16">
        <f>IF(TABELA_PRODUÇÃO[[#This Row],[SERVIÇOS]]=0,"",(COUNTA($E$4:E116)))</f>
        <v>113</v>
      </c>
      <c r="C116" s="103">
        <v>919</v>
      </c>
      <c r="D116" s="103"/>
      <c r="E116" s="20" t="s">
        <v>58</v>
      </c>
      <c r="F116" s="17" t="s">
        <v>30</v>
      </c>
      <c r="G116" s="18">
        <v>81.647999999999996</v>
      </c>
      <c r="H116" s="18">
        <v>0</v>
      </c>
      <c r="I116" s="59">
        <f>IF(TABELA_PRODUÇÃO[[#This Row],[ AUX]]+TABELA_PRODUÇÃO[[#This Row],[PROF]]="","-",TABELA_PRODUÇÃO[[#This Row],[ AUX]]+TABELA_PRODUÇÃO[[#This Row],[PROF]])</f>
        <v>81.647999999999996</v>
      </c>
      <c r="J116" s="25">
        <v>41081</v>
      </c>
    </row>
    <row r="117" spans="2:10" ht="15.75" x14ac:dyDescent="0.25">
      <c r="B117" s="16">
        <f>IF(TABELA_PRODUÇÃO[[#This Row],[SERVIÇOS]]=0,"",(COUNTA($E$4:E117)))</f>
        <v>114</v>
      </c>
      <c r="C117" s="103">
        <v>920</v>
      </c>
      <c r="D117" s="103"/>
      <c r="E117" s="20" t="s">
        <v>59</v>
      </c>
      <c r="F117" s="17" t="s">
        <v>30</v>
      </c>
      <c r="G117" s="18">
        <v>0</v>
      </c>
      <c r="H117" s="18">
        <v>32.076000000000001</v>
      </c>
      <c r="I117" s="59">
        <f>IF(TABELA_PRODUÇÃO[[#This Row],[ AUX]]+TABELA_PRODUÇÃO[[#This Row],[PROF]]="","-",TABELA_PRODUÇÃO[[#This Row],[ AUX]]+TABELA_PRODUÇÃO[[#This Row],[PROF]])</f>
        <v>32.076000000000001</v>
      </c>
      <c r="J117" s="25">
        <v>41081</v>
      </c>
    </row>
    <row r="118" spans="2:10" ht="15.75" x14ac:dyDescent="0.25">
      <c r="B118" s="119">
        <f>IF(TABELA_PRODUÇÃO[[#This Row],[SERVIÇOS]]=0,"",(COUNTA($E$4:E118)))</f>
        <v>115</v>
      </c>
      <c r="C118" s="120">
        <v>62462</v>
      </c>
      <c r="D118" s="103" t="s">
        <v>440</v>
      </c>
      <c r="E118" s="144" t="s">
        <v>248</v>
      </c>
      <c r="F118" s="121" t="s">
        <v>19</v>
      </c>
      <c r="G118" s="122"/>
      <c r="H118" s="122"/>
      <c r="I118" s="123">
        <f>IF(TABELA_PRODUÇÃO[[#This Row],[ AUX]]+TABELA_PRODUÇÃO[[#This Row],[PROF]]="","-",TABELA_PRODUÇÃO[[#This Row],[ AUX]]+TABELA_PRODUÇÃO[[#This Row],[PROF]])</f>
        <v>0</v>
      </c>
      <c r="J118" s="124"/>
    </row>
    <row r="119" spans="2:10" ht="15.75" x14ac:dyDescent="0.25">
      <c r="B119" s="119">
        <f>IF(TABELA_PRODUÇÃO[[#This Row],[SERVIÇOS]]=0,"",(COUNTA($E$4:E119)))</f>
        <v>116</v>
      </c>
      <c r="C119" s="120">
        <v>62463</v>
      </c>
      <c r="D119" s="103" t="s">
        <v>440</v>
      </c>
      <c r="E119" s="144" t="s">
        <v>249</v>
      </c>
      <c r="F119" s="121" t="s">
        <v>19</v>
      </c>
      <c r="G119" s="122"/>
      <c r="H119" s="122"/>
      <c r="I119" s="123">
        <f>IF(TABELA_PRODUÇÃO[[#This Row],[ AUX]]+TABELA_PRODUÇÃO[[#This Row],[PROF]]="","-",TABELA_PRODUÇÃO[[#This Row],[ AUX]]+TABELA_PRODUÇÃO[[#This Row],[PROF]])</f>
        <v>0</v>
      </c>
      <c r="J119" s="124"/>
    </row>
    <row r="120" spans="2:10" ht="15.75" x14ac:dyDescent="0.25">
      <c r="B120" s="119">
        <f>IF(TABELA_PRODUÇÃO[[#This Row],[SERVIÇOS]]=0,"",(COUNTA($E$4:E120)))</f>
        <v>117</v>
      </c>
      <c r="C120" s="120">
        <v>62674</v>
      </c>
      <c r="D120" s="103" t="s">
        <v>443</v>
      </c>
      <c r="E120" s="144" t="s">
        <v>301</v>
      </c>
      <c r="F120" s="121" t="s">
        <v>19</v>
      </c>
      <c r="G120" s="122"/>
      <c r="H120" s="122"/>
      <c r="I120" s="123">
        <f>IF(TABELA_PRODUÇÃO[[#This Row],[ AUX]]+TABELA_PRODUÇÃO[[#This Row],[PROF]]="","-",TABELA_PRODUÇÃO[[#This Row],[ AUX]]+TABELA_PRODUÇÃO[[#This Row],[PROF]])</f>
        <v>0</v>
      </c>
      <c r="J120" s="124"/>
    </row>
    <row r="121" spans="2:10" ht="15.75" x14ac:dyDescent="0.25">
      <c r="B121" s="119">
        <f>IF(TABELA_PRODUÇÃO[[#This Row],[SERVIÇOS]]=0,"",(COUNTA($E$4:E121)))</f>
        <v>118</v>
      </c>
      <c r="C121" s="120">
        <v>62673</v>
      </c>
      <c r="D121" s="103" t="s">
        <v>443</v>
      </c>
      <c r="E121" s="144" t="s">
        <v>300</v>
      </c>
      <c r="F121" s="121" t="s">
        <v>19</v>
      </c>
      <c r="G121" s="122"/>
      <c r="H121" s="122"/>
      <c r="I121" s="123">
        <f>IF(TABELA_PRODUÇÃO[[#This Row],[ AUX]]+TABELA_PRODUÇÃO[[#This Row],[PROF]]="","-",TABELA_PRODUÇÃO[[#This Row],[ AUX]]+TABELA_PRODUÇÃO[[#This Row],[PROF]])</f>
        <v>0</v>
      </c>
      <c r="J121" s="124"/>
    </row>
    <row r="122" spans="2:10" ht="15.75" x14ac:dyDescent="0.25">
      <c r="B122" s="119">
        <f>IF(TABELA_PRODUÇÃO[[#This Row],[SERVIÇOS]]=0,"",(COUNTA($E$4:E122)))</f>
        <v>119</v>
      </c>
      <c r="C122" s="120">
        <v>63259</v>
      </c>
      <c r="D122" s="103" t="s">
        <v>443</v>
      </c>
      <c r="E122" s="144" t="s">
        <v>429</v>
      </c>
      <c r="F122" s="121" t="s">
        <v>19</v>
      </c>
      <c r="G122" s="122"/>
      <c r="H122" s="122"/>
      <c r="I122" s="123">
        <f>IF(TABELA_PRODUÇÃO[[#This Row],[ AUX]]+TABELA_PRODUÇÃO[[#This Row],[PROF]]="","-",TABELA_PRODUÇÃO[[#This Row],[ AUX]]+TABELA_PRODUÇÃO[[#This Row],[PROF]])</f>
        <v>0</v>
      </c>
      <c r="J122" s="124"/>
    </row>
    <row r="123" spans="2:10" ht="15.75" x14ac:dyDescent="0.25">
      <c r="B123" s="106">
        <f>IF(TABELA_PRODUÇÃO[[#This Row],[SERVIÇOS]]=0,"",(COUNTA($E$4:E123)))</f>
        <v>120</v>
      </c>
      <c r="C123" s="107">
        <v>62404</v>
      </c>
      <c r="D123" s="103" t="s">
        <v>441</v>
      </c>
      <c r="E123" s="160" t="s">
        <v>60</v>
      </c>
      <c r="F123" s="108" t="s">
        <v>19</v>
      </c>
      <c r="G123" s="109">
        <v>0</v>
      </c>
      <c r="H123" s="109">
        <v>0</v>
      </c>
      <c r="I123" s="110">
        <f>IF(TABELA_PRODUÇÃO[[#This Row],[ AUX]]+TABELA_PRODUÇÃO[[#This Row],[PROF]]="","-",TABELA_PRODUÇÃO[[#This Row],[ AUX]]+TABELA_PRODUÇÃO[[#This Row],[PROF]])</f>
        <v>0</v>
      </c>
      <c r="J123" s="111"/>
    </row>
    <row r="124" spans="2:10" ht="15.75" x14ac:dyDescent="0.25">
      <c r="B124" s="16">
        <f>IF(TABELA_PRODUÇÃO[[#This Row],[SERVIÇOS]]=0,"",(COUNTA($E$4:E124)))</f>
        <v>121</v>
      </c>
      <c r="C124" s="103">
        <v>921</v>
      </c>
      <c r="D124" s="103"/>
      <c r="E124" s="20" t="s">
        <v>60</v>
      </c>
      <c r="F124" s="17" t="s">
        <v>19</v>
      </c>
      <c r="G124" s="18">
        <v>3.4992000000000001</v>
      </c>
      <c r="H124" s="18">
        <v>1.7496</v>
      </c>
      <c r="I124" s="59">
        <f>IF(TABELA_PRODUÇÃO[[#This Row],[ AUX]]+TABELA_PRODUÇÃO[[#This Row],[PROF]]="","-",TABELA_PRODUÇÃO[[#This Row],[ AUX]]+TABELA_PRODUÇÃO[[#This Row],[PROF]])</f>
        <v>5.2488000000000001</v>
      </c>
      <c r="J124" s="25">
        <v>41081</v>
      </c>
    </row>
    <row r="125" spans="2:10" ht="15.75" x14ac:dyDescent="0.25">
      <c r="B125" s="106">
        <f>IF(TABELA_PRODUÇÃO[[#This Row],[SERVIÇOS]]=0,"",(COUNTA($E$4:E125)))</f>
        <v>122</v>
      </c>
      <c r="C125" s="107">
        <v>62401</v>
      </c>
      <c r="D125" s="103" t="s">
        <v>441</v>
      </c>
      <c r="E125" s="160" t="s">
        <v>61</v>
      </c>
      <c r="F125" s="108" t="s">
        <v>19</v>
      </c>
      <c r="G125" s="109">
        <v>0</v>
      </c>
      <c r="H125" s="109">
        <v>0</v>
      </c>
      <c r="I125" s="110">
        <f>IF(TABELA_PRODUÇÃO[[#This Row],[ AUX]]+TABELA_PRODUÇÃO[[#This Row],[PROF]]="","-",TABELA_PRODUÇÃO[[#This Row],[ AUX]]+TABELA_PRODUÇÃO[[#This Row],[PROF]])</f>
        <v>0</v>
      </c>
      <c r="J125" s="111"/>
    </row>
    <row r="126" spans="2:10" ht="15.75" x14ac:dyDescent="0.25">
      <c r="B126" s="16">
        <f>IF(TABELA_PRODUÇÃO[[#This Row],[SERVIÇOS]]=0,"",(COUNTA($E$4:E126)))</f>
        <v>123</v>
      </c>
      <c r="C126" s="103">
        <v>922</v>
      </c>
      <c r="D126" s="103"/>
      <c r="E126" s="20" t="s">
        <v>61</v>
      </c>
      <c r="F126" s="17" t="s">
        <v>19</v>
      </c>
      <c r="G126" s="18">
        <v>2.9160000000000004</v>
      </c>
      <c r="H126" s="18">
        <v>1.1664000000000001</v>
      </c>
      <c r="I126" s="59">
        <f>IF(TABELA_PRODUÇÃO[[#This Row],[ AUX]]+TABELA_PRODUÇÃO[[#This Row],[PROF]]="","-",TABELA_PRODUÇÃO[[#This Row],[ AUX]]+TABELA_PRODUÇÃO[[#This Row],[PROF]])</f>
        <v>4.0824000000000007</v>
      </c>
      <c r="J126" s="25">
        <v>41081</v>
      </c>
    </row>
    <row r="127" spans="2:10" ht="15.75" x14ac:dyDescent="0.25">
      <c r="B127" s="16">
        <f>IF(TABELA_PRODUÇÃO[[#This Row],[SERVIÇOS]]=0,"",(COUNTA($E$4:E127)))</f>
        <v>124</v>
      </c>
      <c r="C127" s="103">
        <v>923</v>
      </c>
      <c r="D127" s="103"/>
      <c r="E127" s="20" t="s">
        <v>62</v>
      </c>
      <c r="F127" s="17" t="s">
        <v>19</v>
      </c>
      <c r="G127" s="18">
        <v>0.46656000000000009</v>
      </c>
      <c r="H127" s="18">
        <v>0.23328000000000004</v>
      </c>
      <c r="I127" s="59">
        <f>IF(TABELA_PRODUÇÃO[[#This Row],[ AUX]]+TABELA_PRODUÇÃO[[#This Row],[PROF]]="","-",TABELA_PRODUÇÃO[[#This Row],[ AUX]]+TABELA_PRODUÇÃO[[#This Row],[PROF]])</f>
        <v>0.69984000000000013</v>
      </c>
      <c r="J127" s="25">
        <v>41081</v>
      </c>
    </row>
    <row r="128" spans="2:10" ht="15.75" x14ac:dyDescent="0.25">
      <c r="B128" s="16">
        <f>IF(TABELA_PRODUÇÃO[[#This Row],[SERVIÇOS]]=0,"",(COUNTA($E$4:E128)))</f>
        <v>125</v>
      </c>
      <c r="C128" s="103">
        <v>924</v>
      </c>
      <c r="D128" s="103"/>
      <c r="E128" s="20" t="s">
        <v>63</v>
      </c>
      <c r="F128" s="17" t="s">
        <v>19</v>
      </c>
      <c r="G128" s="18">
        <v>1.7496</v>
      </c>
      <c r="H128" s="18">
        <v>0.87480000000000002</v>
      </c>
      <c r="I128" s="59">
        <f>IF(TABELA_PRODUÇÃO[[#This Row],[ AUX]]+TABELA_PRODUÇÃO[[#This Row],[PROF]]="","-",TABELA_PRODUÇÃO[[#This Row],[ AUX]]+TABELA_PRODUÇÃO[[#This Row],[PROF]])</f>
        <v>2.6244000000000001</v>
      </c>
      <c r="J128" s="25">
        <v>41081</v>
      </c>
    </row>
    <row r="129" spans="2:10" ht="15.75" x14ac:dyDescent="0.25">
      <c r="B129" s="16">
        <f>IF(TABELA_PRODUÇÃO[[#This Row],[SERVIÇOS]]=0,"",(COUNTA($E$4:E129)))</f>
        <v>126</v>
      </c>
      <c r="C129" s="103">
        <v>925</v>
      </c>
      <c r="D129" s="103"/>
      <c r="E129" s="20" t="s">
        <v>64</v>
      </c>
      <c r="F129" s="17" t="s">
        <v>14</v>
      </c>
      <c r="G129" s="18">
        <v>1.1664000000000001</v>
      </c>
      <c r="H129" s="18">
        <v>0.46656000000000009</v>
      </c>
      <c r="I129" s="59">
        <f>IF(TABELA_PRODUÇÃO[[#This Row],[ AUX]]+TABELA_PRODUÇÃO[[#This Row],[PROF]]="","-",TABELA_PRODUÇÃO[[#This Row],[ AUX]]+TABELA_PRODUÇÃO[[#This Row],[PROF]])</f>
        <v>1.6329600000000002</v>
      </c>
      <c r="J129" s="25">
        <v>41081</v>
      </c>
    </row>
    <row r="130" spans="2:10" ht="15.75" x14ac:dyDescent="0.25">
      <c r="B130" s="119">
        <f>IF(TABELA_PRODUÇÃO[[#This Row],[SERVIÇOS]]=0,"",(COUNTA($E$4:E130)))</f>
        <v>127</v>
      </c>
      <c r="C130" s="120">
        <v>62545</v>
      </c>
      <c r="D130" s="103" t="s">
        <v>438</v>
      </c>
      <c r="E130" s="144" t="s">
        <v>269</v>
      </c>
      <c r="F130" s="121" t="s">
        <v>16</v>
      </c>
      <c r="G130" s="122"/>
      <c r="H130" s="122"/>
      <c r="I130" s="123">
        <f>IF(TABELA_PRODUÇÃO[[#This Row],[ AUX]]+TABELA_PRODUÇÃO[[#This Row],[PROF]]="","-",TABELA_PRODUÇÃO[[#This Row],[ AUX]]+TABELA_PRODUÇÃO[[#This Row],[PROF]])</f>
        <v>0</v>
      </c>
      <c r="J130" s="124"/>
    </row>
    <row r="131" spans="2:10" ht="15.75" x14ac:dyDescent="0.25">
      <c r="B131" s="112">
        <f>IF(TABELA_PRODUÇÃO[[#This Row],[SERVIÇOS]]=0,"",(COUNTA($E$4:E131)))</f>
        <v>128</v>
      </c>
      <c r="C131" s="103">
        <v>62376</v>
      </c>
      <c r="D131" s="103" t="s">
        <v>438</v>
      </c>
      <c r="E131" s="20" t="s">
        <v>206</v>
      </c>
      <c r="F131" s="17" t="s">
        <v>16</v>
      </c>
      <c r="G131" s="18">
        <v>0</v>
      </c>
      <c r="H131" s="18">
        <v>0</v>
      </c>
      <c r="I131" s="59">
        <f>IF(TABELA_PRODUÇÃO[[#This Row],[ AUX]]+TABELA_PRODUÇÃO[[#This Row],[PROF]]="","-",TABELA_PRODUÇÃO[[#This Row],[ AUX]]+TABELA_PRODUÇÃO[[#This Row],[PROF]])</f>
        <v>0</v>
      </c>
      <c r="J131" s="25"/>
    </row>
    <row r="132" spans="2:10" ht="15.75" x14ac:dyDescent="0.25">
      <c r="B132" s="16">
        <f>IF(TABELA_PRODUÇÃO[[#This Row],[SERVIÇOS]]=0,"",(COUNTA($E$4:E132)))</f>
        <v>129</v>
      </c>
      <c r="C132" s="103">
        <v>926</v>
      </c>
      <c r="D132" s="103"/>
      <c r="E132" s="20" t="s">
        <v>65</v>
      </c>
      <c r="F132" s="17" t="s">
        <v>16</v>
      </c>
      <c r="G132" s="18">
        <v>2.3328000000000002</v>
      </c>
      <c r="H132" s="18">
        <v>8.1647999999999996</v>
      </c>
      <c r="I132" s="59">
        <f>IF(TABELA_PRODUÇÃO[[#This Row],[ AUX]]+TABELA_PRODUÇÃO[[#This Row],[PROF]]="","-",TABELA_PRODUÇÃO[[#This Row],[ AUX]]+TABELA_PRODUÇÃO[[#This Row],[PROF]])</f>
        <v>10.4976</v>
      </c>
      <c r="J132" s="25">
        <v>41081</v>
      </c>
    </row>
    <row r="133" spans="2:10" ht="15.75" x14ac:dyDescent="0.25">
      <c r="B133" s="119">
        <f>IF(TABELA_PRODUÇÃO[[#This Row],[SERVIÇOS]]=0,"",(COUNTA($E$4:E133)))</f>
        <v>130</v>
      </c>
      <c r="C133" s="120">
        <v>62694</v>
      </c>
      <c r="D133" s="103" t="s">
        <v>438</v>
      </c>
      <c r="E133" s="144" t="s">
        <v>311</v>
      </c>
      <c r="F133" s="121" t="s">
        <v>16</v>
      </c>
      <c r="G133" s="122"/>
      <c r="H133" s="122"/>
      <c r="I133" s="123">
        <f>IF(TABELA_PRODUÇÃO[[#This Row],[ AUX]]+TABELA_PRODUÇÃO[[#This Row],[PROF]]="","-",TABELA_PRODUÇÃO[[#This Row],[ AUX]]+TABELA_PRODUÇÃO[[#This Row],[PROF]])</f>
        <v>0</v>
      </c>
      <c r="J133" s="124"/>
    </row>
    <row r="134" spans="2:10" ht="15.75" x14ac:dyDescent="0.25">
      <c r="B134" s="119">
        <f>IF(TABELA_PRODUÇÃO[[#This Row],[SERVIÇOS]]=0,"",(COUNTA($E$4:E134)))</f>
        <v>131</v>
      </c>
      <c r="C134" s="120">
        <v>62692</v>
      </c>
      <c r="D134" s="103" t="s">
        <v>438</v>
      </c>
      <c r="E134" s="144" t="s">
        <v>309</v>
      </c>
      <c r="F134" s="121" t="s">
        <v>16</v>
      </c>
      <c r="G134" s="122"/>
      <c r="H134" s="122"/>
      <c r="I134" s="123">
        <f>IF(TABELA_PRODUÇÃO[[#This Row],[ AUX]]+TABELA_PRODUÇÃO[[#This Row],[PROF]]="","-",TABELA_PRODUÇÃO[[#This Row],[ AUX]]+TABELA_PRODUÇÃO[[#This Row],[PROF]])</f>
        <v>0</v>
      </c>
      <c r="J134" s="124"/>
    </row>
    <row r="135" spans="2:10" ht="15.75" x14ac:dyDescent="0.25">
      <c r="B135" s="119">
        <f>IF(TABELA_PRODUÇÃO[[#This Row],[SERVIÇOS]]=0,"",(COUNTA($E$4:E135)))</f>
        <v>132</v>
      </c>
      <c r="C135" s="120">
        <v>62437</v>
      </c>
      <c r="D135" s="103" t="s">
        <v>439</v>
      </c>
      <c r="E135" s="144" t="s">
        <v>237</v>
      </c>
      <c r="F135" s="121" t="s">
        <v>16</v>
      </c>
      <c r="G135" s="122"/>
      <c r="H135" s="122"/>
      <c r="I135" s="123">
        <f>IF(TABELA_PRODUÇÃO[[#This Row],[ AUX]]+TABELA_PRODUÇÃO[[#This Row],[PROF]]="","-",TABELA_PRODUÇÃO[[#This Row],[ AUX]]+TABELA_PRODUÇÃO[[#This Row],[PROF]])</f>
        <v>0</v>
      </c>
      <c r="J135" s="124"/>
    </row>
    <row r="136" spans="2:10" ht="15.75" x14ac:dyDescent="0.25">
      <c r="B136" s="16">
        <f>IF(TABELA_PRODUÇÃO[[#This Row],[SERVIÇOS]]=0,"",(COUNTA($E$4:E136)))</f>
        <v>133</v>
      </c>
      <c r="C136" s="103">
        <v>927</v>
      </c>
      <c r="D136" s="103"/>
      <c r="E136" s="20" t="s">
        <v>66</v>
      </c>
      <c r="F136" s="17" t="s">
        <v>16</v>
      </c>
      <c r="G136" s="18">
        <v>0.75816000000000006</v>
      </c>
      <c r="H136" s="18">
        <v>0.40823999999999999</v>
      </c>
      <c r="I136" s="59">
        <f>IF(TABELA_PRODUÇÃO[[#This Row],[ AUX]]+TABELA_PRODUÇÃO[[#This Row],[PROF]]="","-",TABELA_PRODUÇÃO[[#This Row],[ AUX]]+TABELA_PRODUÇÃO[[#This Row],[PROF]])</f>
        <v>1.1664000000000001</v>
      </c>
      <c r="J136" s="25">
        <v>41081</v>
      </c>
    </row>
    <row r="137" spans="2:10" ht="15.75" x14ac:dyDescent="0.25">
      <c r="B137" s="16">
        <f>IF(TABELA_PRODUÇÃO[[#This Row],[SERVIÇOS]]=0,"",(COUNTA($E$4:E137)))</f>
        <v>134</v>
      </c>
      <c r="C137" s="103">
        <v>928</v>
      </c>
      <c r="D137" s="103"/>
      <c r="E137" s="20" t="s">
        <v>67</v>
      </c>
      <c r="F137" s="17" t="s">
        <v>16</v>
      </c>
      <c r="G137" s="18">
        <v>1.1664000000000001</v>
      </c>
      <c r="H137" s="18">
        <v>0.64152000000000009</v>
      </c>
      <c r="I137" s="59">
        <f>IF(TABELA_PRODUÇÃO[[#This Row],[ AUX]]+TABELA_PRODUÇÃO[[#This Row],[PROF]]="","-",TABELA_PRODUÇÃO[[#This Row],[ AUX]]+TABELA_PRODUÇÃO[[#This Row],[PROF]])</f>
        <v>1.8079200000000002</v>
      </c>
      <c r="J137" s="25">
        <v>41081</v>
      </c>
    </row>
    <row r="138" spans="2:10" ht="15.75" x14ac:dyDescent="0.25">
      <c r="B138" s="119">
        <f>IF(TABELA_PRODUÇÃO[[#This Row],[SERVIÇOS]]=0,"",(COUNTA($E$4:E138)))</f>
        <v>135</v>
      </c>
      <c r="C138" s="120">
        <v>62687</v>
      </c>
      <c r="D138" s="103" t="s">
        <v>439</v>
      </c>
      <c r="E138" s="144" t="s">
        <v>307</v>
      </c>
      <c r="F138" s="121" t="s">
        <v>14</v>
      </c>
      <c r="G138" s="122"/>
      <c r="H138" s="122"/>
      <c r="I138" s="123">
        <f>IF(TABELA_PRODUÇÃO[[#This Row],[ AUX]]+TABELA_PRODUÇÃO[[#This Row],[PROF]]="","-",TABELA_PRODUÇÃO[[#This Row],[ AUX]]+TABELA_PRODUÇÃO[[#This Row],[PROF]])</f>
        <v>0</v>
      </c>
      <c r="J138" s="124"/>
    </row>
    <row r="139" spans="2:10" ht="15.75" x14ac:dyDescent="0.25">
      <c r="B139" s="119">
        <f>IF(TABELA_PRODUÇÃO[[#This Row],[SERVIÇOS]]=0,"",(COUNTA($E$4:E139)))</f>
        <v>136</v>
      </c>
      <c r="C139" s="120">
        <v>62693</v>
      </c>
      <c r="D139" s="103" t="s">
        <v>438</v>
      </c>
      <c r="E139" s="144" t="s">
        <v>310</v>
      </c>
      <c r="F139" s="121" t="s">
        <v>16</v>
      </c>
      <c r="G139" s="122"/>
      <c r="H139" s="122"/>
      <c r="I139" s="123">
        <f>IF(TABELA_PRODUÇÃO[[#This Row],[ AUX]]+TABELA_PRODUÇÃO[[#This Row],[PROF]]="","-",TABELA_PRODUÇÃO[[#This Row],[ AUX]]+TABELA_PRODUÇÃO[[#This Row],[PROF]])</f>
        <v>0</v>
      </c>
      <c r="J139" s="124"/>
    </row>
    <row r="140" spans="2:10" ht="15.75" x14ac:dyDescent="0.25">
      <c r="B140" s="119">
        <f>IF(TABELA_PRODUÇÃO[[#This Row],[SERVIÇOS]]=0,"",(COUNTA($E$4:E140)))</f>
        <v>137</v>
      </c>
      <c r="C140" s="120">
        <v>62511</v>
      </c>
      <c r="D140" s="120" t="s">
        <v>448</v>
      </c>
      <c r="E140" s="144" t="s">
        <v>255</v>
      </c>
      <c r="F140" s="121" t="s">
        <v>205</v>
      </c>
      <c r="G140" s="122"/>
      <c r="H140" s="122"/>
      <c r="I140" s="123">
        <f>IF(TABELA_PRODUÇÃO[[#This Row],[ AUX]]+TABELA_PRODUÇÃO[[#This Row],[PROF]]="","-",TABELA_PRODUÇÃO[[#This Row],[ AUX]]+TABELA_PRODUÇÃO[[#This Row],[PROF]])</f>
        <v>0</v>
      </c>
      <c r="J140" s="124"/>
    </row>
    <row r="141" spans="2:10" ht="15.75" x14ac:dyDescent="0.25">
      <c r="B141" s="16">
        <f>IF(TABELA_PRODUÇÃO[[#This Row],[SERVIÇOS]]=0,"",(COUNTA($E$4:E141)))</f>
        <v>138</v>
      </c>
      <c r="C141" s="103">
        <v>500</v>
      </c>
      <c r="D141" s="103"/>
      <c r="E141" s="20" t="s">
        <v>68</v>
      </c>
      <c r="F141" s="17" t="s">
        <v>19</v>
      </c>
      <c r="G141" s="18">
        <v>5.2488000000000001</v>
      </c>
      <c r="H141" s="18">
        <v>2.9160000000000004</v>
      </c>
      <c r="I141" s="59">
        <f>IF(TABELA_PRODUÇÃO[[#This Row],[ AUX]]+TABELA_PRODUÇÃO[[#This Row],[PROF]]="","-",TABELA_PRODUÇÃO[[#This Row],[ AUX]]+TABELA_PRODUÇÃO[[#This Row],[PROF]])</f>
        <v>8.1647999999999996</v>
      </c>
      <c r="J141" s="25">
        <v>41081</v>
      </c>
    </row>
    <row r="142" spans="2:10" ht="15.75" x14ac:dyDescent="0.25">
      <c r="B142" s="16">
        <f>IF(TABELA_PRODUÇÃO[[#This Row],[SERVIÇOS]]=0,"",(COUNTA($E$4:E142)))</f>
        <v>139</v>
      </c>
      <c r="C142" s="103">
        <v>501</v>
      </c>
      <c r="D142" s="103"/>
      <c r="E142" s="20" t="s">
        <v>69</v>
      </c>
      <c r="F142" s="17" t="s">
        <v>19</v>
      </c>
      <c r="G142" s="18">
        <v>4.6656000000000004</v>
      </c>
      <c r="H142" s="18">
        <v>1.7496</v>
      </c>
      <c r="I142" s="59">
        <f>IF(TABELA_PRODUÇÃO[[#This Row],[ AUX]]+TABELA_PRODUÇÃO[[#This Row],[PROF]]="","-",TABELA_PRODUÇÃO[[#This Row],[ AUX]]+TABELA_PRODUÇÃO[[#This Row],[PROF]])</f>
        <v>6.4152000000000005</v>
      </c>
      <c r="J142" s="25">
        <v>41081</v>
      </c>
    </row>
    <row r="143" spans="2:10" ht="15.75" x14ac:dyDescent="0.25">
      <c r="B143" s="16">
        <f>IF(TABELA_PRODUÇÃO[[#This Row],[SERVIÇOS]]=0,"",(COUNTA($E$4:E143)))</f>
        <v>140</v>
      </c>
      <c r="C143" s="103">
        <v>502</v>
      </c>
      <c r="D143" s="103"/>
      <c r="E143" s="20" t="s">
        <v>70</v>
      </c>
      <c r="F143" s="17" t="s">
        <v>19</v>
      </c>
      <c r="G143" s="18">
        <v>5.2488000000000001</v>
      </c>
      <c r="H143" s="18">
        <v>2.3328000000000002</v>
      </c>
      <c r="I143" s="59">
        <f>IF(TABELA_PRODUÇÃO[[#This Row],[ AUX]]+TABELA_PRODUÇÃO[[#This Row],[PROF]]="","-",TABELA_PRODUÇÃO[[#This Row],[ AUX]]+TABELA_PRODUÇÃO[[#This Row],[PROF]])</f>
        <v>7.5815999999999999</v>
      </c>
      <c r="J143" s="25">
        <v>41081</v>
      </c>
    </row>
    <row r="144" spans="2:10" ht="15.75" x14ac:dyDescent="0.25">
      <c r="B144" s="16">
        <f>IF(TABELA_PRODUÇÃO[[#This Row],[SERVIÇOS]]=0,"",(COUNTA($E$4:E144)))</f>
        <v>141</v>
      </c>
      <c r="C144" s="103">
        <v>503</v>
      </c>
      <c r="D144" s="103"/>
      <c r="E144" s="20" t="s">
        <v>71</v>
      </c>
      <c r="F144" s="17" t="s">
        <v>19</v>
      </c>
      <c r="G144" s="18">
        <v>5.2488000000000001</v>
      </c>
      <c r="H144" s="18">
        <v>3.4992000000000001</v>
      </c>
      <c r="I144" s="59">
        <f>IF(TABELA_PRODUÇÃO[[#This Row],[ AUX]]+TABELA_PRODUÇÃO[[#This Row],[PROF]]="","-",TABELA_PRODUÇÃO[[#This Row],[ AUX]]+TABELA_PRODUÇÃO[[#This Row],[PROF]])</f>
        <v>8.7480000000000011</v>
      </c>
      <c r="J144" s="25">
        <v>41081</v>
      </c>
    </row>
    <row r="145" spans="2:10" ht="15.75" x14ac:dyDescent="0.25">
      <c r="B145" s="16">
        <f>IF(TABELA_PRODUÇÃO[[#This Row],[SERVIÇOS]]=0,"",(COUNTA($E$4:E145)))</f>
        <v>142</v>
      </c>
      <c r="C145" s="103">
        <v>504</v>
      </c>
      <c r="D145" s="103"/>
      <c r="E145" s="20" t="s">
        <v>72</v>
      </c>
      <c r="F145" s="17" t="s">
        <v>19</v>
      </c>
      <c r="G145" s="18">
        <v>5.8320000000000007</v>
      </c>
      <c r="H145" s="18">
        <v>4.6656000000000004</v>
      </c>
      <c r="I145" s="59">
        <f>IF(TABELA_PRODUÇÃO[[#This Row],[ AUX]]+TABELA_PRODUÇÃO[[#This Row],[PROF]]="","-",TABELA_PRODUÇÃO[[#This Row],[ AUX]]+TABELA_PRODUÇÃO[[#This Row],[PROF]])</f>
        <v>10.497600000000002</v>
      </c>
      <c r="J145" s="25">
        <v>41081</v>
      </c>
    </row>
    <row r="146" spans="2:10" ht="15.75" x14ac:dyDescent="0.25">
      <c r="B146" s="16">
        <f>IF(TABELA_PRODUÇÃO[[#This Row],[SERVIÇOS]]=0,"",(COUNTA($E$4:E146)))</f>
        <v>143</v>
      </c>
      <c r="C146" s="103">
        <v>505</v>
      </c>
      <c r="D146" s="103"/>
      <c r="E146" s="20" t="s">
        <v>73</v>
      </c>
      <c r="F146" s="17" t="s">
        <v>19</v>
      </c>
      <c r="G146" s="18">
        <v>5.8320000000000007</v>
      </c>
      <c r="H146" s="18">
        <v>3.4992000000000001</v>
      </c>
      <c r="I146" s="59">
        <f>IF(TABELA_PRODUÇÃO[[#This Row],[ AUX]]+TABELA_PRODUÇÃO[[#This Row],[PROF]]="","-",TABELA_PRODUÇÃO[[#This Row],[ AUX]]+TABELA_PRODUÇÃO[[#This Row],[PROF]])</f>
        <v>9.3312000000000008</v>
      </c>
      <c r="J146" s="25">
        <v>41081</v>
      </c>
    </row>
    <row r="147" spans="2:10" ht="15.75" x14ac:dyDescent="0.25">
      <c r="B147" s="16">
        <f>IF(TABELA_PRODUÇÃO[[#This Row],[SERVIÇOS]]=0,"",(COUNTA($E$4:E147)))</f>
        <v>144</v>
      </c>
      <c r="C147" s="103">
        <v>506</v>
      </c>
      <c r="D147" s="103"/>
      <c r="E147" s="20" t="s">
        <v>74</v>
      </c>
      <c r="F147" s="17" t="s">
        <v>19</v>
      </c>
      <c r="G147" s="18">
        <v>6.9984000000000002</v>
      </c>
      <c r="H147" s="18">
        <v>2.9160000000000004</v>
      </c>
      <c r="I147" s="59">
        <f>IF(TABELA_PRODUÇÃO[[#This Row],[ AUX]]+TABELA_PRODUÇÃO[[#This Row],[PROF]]="","-",TABELA_PRODUÇÃO[[#This Row],[ AUX]]+TABELA_PRODUÇÃO[[#This Row],[PROF]])</f>
        <v>9.9144000000000005</v>
      </c>
      <c r="J147" s="25">
        <v>41081</v>
      </c>
    </row>
    <row r="148" spans="2:10" ht="15.75" x14ac:dyDescent="0.25">
      <c r="B148" s="16">
        <f>IF(TABELA_PRODUÇÃO[[#This Row],[SERVIÇOS]]=0,"",(COUNTA($E$4:E148)))</f>
        <v>145</v>
      </c>
      <c r="C148" s="103">
        <v>507</v>
      </c>
      <c r="D148" s="103"/>
      <c r="E148" s="20" t="s">
        <v>75</v>
      </c>
      <c r="F148" s="17" t="s">
        <v>19</v>
      </c>
      <c r="G148" s="18">
        <v>9.3312000000000008</v>
      </c>
      <c r="H148" s="18">
        <v>4.0823999999999998</v>
      </c>
      <c r="I148" s="59">
        <f>IF(TABELA_PRODUÇÃO[[#This Row],[ AUX]]+TABELA_PRODUÇÃO[[#This Row],[PROF]]="","-",TABELA_PRODUÇÃO[[#This Row],[ AUX]]+TABELA_PRODUÇÃO[[#This Row],[PROF]])</f>
        <v>13.413600000000001</v>
      </c>
      <c r="J148" s="25">
        <v>41081</v>
      </c>
    </row>
    <row r="149" spans="2:10" ht="15.75" x14ac:dyDescent="0.25">
      <c r="B149" s="16">
        <f>IF(TABELA_PRODUÇÃO[[#This Row],[SERVIÇOS]]=0,"",(COUNTA($E$4:E149)))</f>
        <v>146</v>
      </c>
      <c r="C149" s="103">
        <v>508</v>
      </c>
      <c r="D149" s="103"/>
      <c r="E149" s="20" t="s">
        <v>76</v>
      </c>
      <c r="F149" s="17" t="s">
        <v>19</v>
      </c>
      <c r="G149" s="18">
        <v>5.2488000000000001</v>
      </c>
      <c r="H149" s="18">
        <v>2.9160000000000004</v>
      </c>
      <c r="I149" s="59">
        <f>IF(TABELA_PRODUÇÃO[[#This Row],[ AUX]]+TABELA_PRODUÇÃO[[#This Row],[PROF]]="","-",TABELA_PRODUÇÃO[[#This Row],[ AUX]]+TABELA_PRODUÇÃO[[#This Row],[PROF]])</f>
        <v>8.1647999999999996</v>
      </c>
      <c r="J149" s="25">
        <v>41081</v>
      </c>
    </row>
    <row r="150" spans="2:10" ht="15.75" x14ac:dyDescent="0.25">
      <c r="B150" s="16">
        <f>IF(TABELA_PRODUÇÃO[[#This Row],[SERVIÇOS]]=0,"",(COUNTA($E$4:E150)))</f>
        <v>147</v>
      </c>
      <c r="C150" s="103">
        <v>929</v>
      </c>
      <c r="D150" s="103"/>
      <c r="E150" s="20" t="s">
        <v>168</v>
      </c>
      <c r="F150" s="17" t="s">
        <v>19</v>
      </c>
      <c r="G150" s="18">
        <v>0</v>
      </c>
      <c r="H150" s="18">
        <v>0.43200000000000005</v>
      </c>
      <c r="I150" s="59">
        <f>IF(TABELA_PRODUÇÃO[[#This Row],[ AUX]]+TABELA_PRODUÇÃO[[#This Row],[PROF]]="","-",TABELA_PRODUÇÃO[[#This Row],[ AUX]]+TABELA_PRODUÇÃO[[#This Row],[PROF]])</f>
        <v>0.43200000000000005</v>
      </c>
      <c r="J150" s="25">
        <v>41081</v>
      </c>
    </row>
    <row r="151" spans="2:10" ht="15.75" x14ac:dyDescent="0.25">
      <c r="B151" s="119">
        <f>IF(TABELA_PRODUÇÃO[[#This Row],[SERVIÇOS]]=0,"",(COUNTA($E$4:E151)))</f>
        <v>148</v>
      </c>
      <c r="C151" s="120">
        <v>62710</v>
      </c>
      <c r="D151" s="120" t="s">
        <v>447</v>
      </c>
      <c r="E151" s="144" t="s">
        <v>320</v>
      </c>
      <c r="F151" s="121" t="s">
        <v>19</v>
      </c>
      <c r="G151" s="122"/>
      <c r="H151" s="122"/>
      <c r="I151" s="123">
        <f>IF(TABELA_PRODUÇÃO[[#This Row],[ AUX]]+TABELA_PRODUÇÃO[[#This Row],[PROF]]="","-",TABELA_PRODUÇÃO[[#This Row],[ AUX]]+TABELA_PRODUÇÃO[[#This Row],[PROF]])</f>
        <v>0</v>
      </c>
      <c r="J151" s="124"/>
    </row>
    <row r="152" spans="2:10" ht="15.75" x14ac:dyDescent="0.25">
      <c r="B152" s="119">
        <f>IF(TABELA_PRODUÇÃO[[#This Row],[SERVIÇOS]]=0,"",(COUNTA($E$4:E152)))</f>
        <v>149</v>
      </c>
      <c r="C152" s="120">
        <v>62452</v>
      </c>
      <c r="D152" s="120" t="s">
        <v>447</v>
      </c>
      <c r="E152" s="144" t="s">
        <v>243</v>
      </c>
      <c r="F152" s="121" t="s">
        <v>19</v>
      </c>
      <c r="G152" s="122"/>
      <c r="H152" s="122"/>
      <c r="I152" s="123">
        <f>IF(TABELA_PRODUÇÃO[[#This Row],[ AUX]]+TABELA_PRODUÇÃO[[#This Row],[PROF]]="","-",TABELA_PRODUÇÃO[[#This Row],[ AUX]]+TABELA_PRODUÇÃO[[#This Row],[PROF]])</f>
        <v>0</v>
      </c>
      <c r="J152" s="124"/>
    </row>
    <row r="153" spans="2:10" ht="15.75" x14ac:dyDescent="0.25">
      <c r="B153" s="119">
        <f>IF(TABELA_PRODUÇÃO[[#This Row],[SERVIÇOS]]=0,"",(COUNTA($E$4:E153)))</f>
        <v>150</v>
      </c>
      <c r="C153" s="120">
        <v>62453</v>
      </c>
      <c r="D153" s="120" t="s">
        <v>447</v>
      </c>
      <c r="E153" s="144" t="s">
        <v>244</v>
      </c>
      <c r="F153" s="121" t="s">
        <v>19</v>
      </c>
      <c r="G153" s="122"/>
      <c r="H153" s="122"/>
      <c r="I153" s="123">
        <f>IF(TABELA_PRODUÇÃO[[#This Row],[ AUX]]+TABELA_PRODUÇÃO[[#This Row],[PROF]]="","-",TABELA_PRODUÇÃO[[#This Row],[ AUX]]+TABELA_PRODUÇÃO[[#This Row],[PROF]])</f>
        <v>0</v>
      </c>
      <c r="J153" s="124"/>
    </row>
    <row r="154" spans="2:10" ht="15.75" x14ac:dyDescent="0.25">
      <c r="B154" s="112">
        <f>IF(TABELA_PRODUÇÃO[[#This Row],[SERVIÇOS]]=0,"",(COUNTA($E$4:E154)))</f>
        <v>151</v>
      </c>
      <c r="C154" s="120">
        <v>62654</v>
      </c>
      <c r="D154" s="120" t="s">
        <v>447</v>
      </c>
      <c r="E154" s="144" t="s">
        <v>294</v>
      </c>
      <c r="F154" s="121" t="s">
        <v>19</v>
      </c>
      <c r="G154" s="122"/>
      <c r="H154" s="122"/>
      <c r="I154" s="123">
        <f>IF(TABELA_PRODUÇÃO[[#This Row],[ AUX]]+TABELA_PRODUÇÃO[[#This Row],[PROF]]="","-",TABELA_PRODUÇÃO[[#This Row],[ AUX]]+TABELA_PRODUÇÃO[[#This Row],[PROF]])</f>
        <v>0</v>
      </c>
      <c r="J154" s="124"/>
    </row>
    <row r="155" spans="2:10" ht="15.75" x14ac:dyDescent="0.25">
      <c r="B155" s="119">
        <f>IF(TABELA_PRODUÇÃO[[#This Row],[SERVIÇOS]]=0,"",(COUNTA($E$4:E155)))</f>
        <v>152</v>
      </c>
      <c r="C155" s="120">
        <v>62939</v>
      </c>
      <c r="D155" s="120" t="s">
        <v>447</v>
      </c>
      <c r="E155" s="144" t="s">
        <v>366</v>
      </c>
      <c r="F155" s="121" t="s">
        <v>19</v>
      </c>
      <c r="G155" s="122"/>
      <c r="H155" s="122"/>
      <c r="I155" s="123">
        <f>IF(TABELA_PRODUÇÃO[[#This Row],[ AUX]]+TABELA_PRODUÇÃO[[#This Row],[PROF]]="","-",TABELA_PRODUÇÃO[[#This Row],[ AUX]]+TABELA_PRODUÇÃO[[#This Row],[PROF]])</f>
        <v>0</v>
      </c>
      <c r="J155" s="124"/>
    </row>
    <row r="156" spans="2:10" ht="15.75" x14ac:dyDescent="0.25">
      <c r="B156" s="112">
        <f>IF(TABELA_PRODUÇÃO[[#This Row],[SERVIÇOS]]=0,"",(COUNTA($E$4:E156)))</f>
        <v>153</v>
      </c>
      <c r="C156" s="120">
        <v>62449</v>
      </c>
      <c r="D156" s="120" t="s">
        <v>447</v>
      </c>
      <c r="E156" s="144" t="s">
        <v>240</v>
      </c>
      <c r="F156" s="121" t="s">
        <v>19</v>
      </c>
      <c r="G156" s="122"/>
      <c r="H156" s="122"/>
      <c r="I156" s="123">
        <f>IF(TABELA_PRODUÇÃO[[#This Row],[ AUX]]+TABELA_PRODUÇÃO[[#This Row],[PROF]]="","-",TABELA_PRODUÇÃO[[#This Row],[ AUX]]+TABELA_PRODUÇÃO[[#This Row],[PROF]])</f>
        <v>0</v>
      </c>
      <c r="J156" s="124"/>
    </row>
    <row r="157" spans="2:10" ht="15.75" x14ac:dyDescent="0.25">
      <c r="B157" s="119">
        <f>IF(TABELA_PRODUÇÃO[[#This Row],[SERVIÇOS]]=0,"",(COUNTA($E$4:E157)))</f>
        <v>154</v>
      </c>
      <c r="C157" s="120">
        <v>62706</v>
      </c>
      <c r="D157" s="120" t="s">
        <v>447</v>
      </c>
      <c r="E157" s="144" t="s">
        <v>316</v>
      </c>
      <c r="F157" s="121" t="s">
        <v>19</v>
      </c>
      <c r="G157" s="122"/>
      <c r="H157" s="122"/>
      <c r="I157" s="123">
        <f>IF(TABELA_PRODUÇÃO[[#This Row],[ AUX]]+TABELA_PRODUÇÃO[[#This Row],[PROF]]="","-",TABELA_PRODUÇÃO[[#This Row],[ AUX]]+TABELA_PRODUÇÃO[[#This Row],[PROF]])</f>
        <v>0</v>
      </c>
      <c r="J157" s="124"/>
    </row>
    <row r="158" spans="2:10" ht="15.75" x14ac:dyDescent="0.25">
      <c r="B158" s="119">
        <f>IF(TABELA_PRODUÇÃO[[#This Row],[SERVIÇOS]]=0,"",(COUNTA($E$4:E158)))</f>
        <v>155</v>
      </c>
      <c r="C158" s="120">
        <v>62709</v>
      </c>
      <c r="D158" s="120" t="s">
        <v>447</v>
      </c>
      <c r="E158" s="144" t="s">
        <v>319</v>
      </c>
      <c r="F158" s="121" t="s">
        <v>19</v>
      </c>
      <c r="G158" s="122"/>
      <c r="H158" s="122"/>
      <c r="I158" s="123">
        <f>IF(TABELA_PRODUÇÃO[[#This Row],[ AUX]]+TABELA_PRODUÇÃO[[#This Row],[PROF]]="","-",TABELA_PRODUÇÃO[[#This Row],[ AUX]]+TABELA_PRODUÇÃO[[#This Row],[PROF]])</f>
        <v>0</v>
      </c>
      <c r="J158" s="124"/>
    </row>
    <row r="159" spans="2:10" ht="15.75" x14ac:dyDescent="0.25">
      <c r="B159" s="119">
        <f>IF(TABELA_PRODUÇÃO[[#This Row],[SERVIÇOS]]=0,"",(COUNTA($E$4:E159)))</f>
        <v>156</v>
      </c>
      <c r="C159" s="120">
        <v>62707</v>
      </c>
      <c r="D159" s="120" t="s">
        <v>447</v>
      </c>
      <c r="E159" s="144" t="s">
        <v>317</v>
      </c>
      <c r="F159" s="121" t="s">
        <v>19</v>
      </c>
      <c r="G159" s="122"/>
      <c r="H159" s="122"/>
      <c r="I159" s="123">
        <f>IF(TABELA_PRODUÇÃO[[#This Row],[ AUX]]+TABELA_PRODUÇÃO[[#This Row],[PROF]]="","-",TABELA_PRODUÇÃO[[#This Row],[ AUX]]+TABELA_PRODUÇÃO[[#This Row],[PROF]])</f>
        <v>0</v>
      </c>
      <c r="J159" s="124"/>
    </row>
    <row r="160" spans="2:10" ht="15.75" x14ac:dyDescent="0.25">
      <c r="B160" s="119">
        <f>IF(TABELA_PRODUÇÃO[[#This Row],[SERVIÇOS]]=0,"",(COUNTA($E$4:E160)))</f>
        <v>157</v>
      </c>
      <c r="C160" s="120">
        <v>62450</v>
      </c>
      <c r="D160" s="120" t="s">
        <v>447</v>
      </c>
      <c r="E160" s="144" t="s">
        <v>241</v>
      </c>
      <c r="F160" s="121" t="s">
        <v>19</v>
      </c>
      <c r="G160" s="122"/>
      <c r="H160" s="122"/>
      <c r="I160" s="123">
        <f>IF(TABELA_PRODUÇÃO[[#This Row],[ AUX]]+TABELA_PRODUÇÃO[[#This Row],[PROF]]="","-",TABELA_PRODUÇÃO[[#This Row],[ AUX]]+TABELA_PRODUÇÃO[[#This Row],[PROF]])</f>
        <v>0</v>
      </c>
      <c r="J160" s="124"/>
    </row>
    <row r="161" spans="2:10" ht="15.75" x14ac:dyDescent="0.25">
      <c r="B161" s="119">
        <f>IF(TABELA_PRODUÇÃO[[#This Row],[SERVIÇOS]]=0,"",(COUNTA($E$4:E161)))</f>
        <v>158</v>
      </c>
      <c r="C161" s="120">
        <v>62451</v>
      </c>
      <c r="D161" s="120" t="s">
        <v>447</v>
      </c>
      <c r="E161" s="144" t="s">
        <v>242</v>
      </c>
      <c r="F161" s="121" t="s">
        <v>19</v>
      </c>
      <c r="G161" s="122"/>
      <c r="H161" s="122"/>
      <c r="I161" s="123">
        <f>IF(TABELA_PRODUÇÃO[[#This Row],[ AUX]]+TABELA_PRODUÇÃO[[#This Row],[PROF]]="","-",TABELA_PRODUÇÃO[[#This Row],[ AUX]]+TABELA_PRODUÇÃO[[#This Row],[PROF]])</f>
        <v>0</v>
      </c>
      <c r="J161" s="124"/>
    </row>
    <row r="162" spans="2:10" ht="15.75" x14ac:dyDescent="0.25">
      <c r="B162" s="119">
        <f>IF(TABELA_PRODUÇÃO[[#This Row],[SERVIÇOS]]=0,"",(COUNTA($E$4:E162)))</f>
        <v>159</v>
      </c>
      <c r="C162" s="120">
        <v>62934</v>
      </c>
      <c r="D162" s="120" t="s">
        <v>447</v>
      </c>
      <c r="E162" s="144" t="s">
        <v>361</v>
      </c>
      <c r="F162" s="121" t="s">
        <v>19</v>
      </c>
      <c r="G162" s="122"/>
      <c r="H162" s="122"/>
      <c r="I162" s="123">
        <f>IF(TABELA_PRODUÇÃO[[#This Row],[ AUX]]+TABELA_PRODUÇÃO[[#This Row],[PROF]]="","-",TABELA_PRODUÇÃO[[#This Row],[ AUX]]+TABELA_PRODUÇÃO[[#This Row],[PROF]])</f>
        <v>0</v>
      </c>
      <c r="J162" s="124"/>
    </row>
    <row r="163" spans="2:10" ht="15.75" x14ac:dyDescent="0.25">
      <c r="B163" s="119">
        <f>IF(TABELA_PRODUÇÃO[[#This Row],[SERVIÇOS]]=0,"",(COUNTA($E$4:E163)))</f>
        <v>160</v>
      </c>
      <c r="C163" s="120">
        <v>62708</v>
      </c>
      <c r="D163" s="120" t="s">
        <v>447</v>
      </c>
      <c r="E163" s="144" t="s">
        <v>318</v>
      </c>
      <c r="F163" s="121" t="s">
        <v>19</v>
      </c>
      <c r="G163" s="122"/>
      <c r="H163" s="122"/>
      <c r="I163" s="123">
        <f>IF(TABELA_PRODUÇÃO[[#This Row],[ AUX]]+TABELA_PRODUÇÃO[[#This Row],[PROF]]="","-",TABELA_PRODUÇÃO[[#This Row],[ AUX]]+TABELA_PRODUÇÃO[[#This Row],[PROF]])</f>
        <v>0</v>
      </c>
      <c r="J163" s="124"/>
    </row>
    <row r="164" spans="2:10" ht="15.75" x14ac:dyDescent="0.25">
      <c r="B164" s="119">
        <f>IF(TABELA_PRODUÇÃO[[#This Row],[SERVIÇOS]]=0,"",(COUNTA($E$4:E164)))</f>
        <v>161</v>
      </c>
      <c r="C164" s="120">
        <v>62711</v>
      </c>
      <c r="D164" s="120" t="s">
        <v>447</v>
      </c>
      <c r="E164" s="144" t="s">
        <v>321</v>
      </c>
      <c r="F164" s="121" t="s">
        <v>19</v>
      </c>
      <c r="G164" s="122"/>
      <c r="H164" s="122"/>
      <c r="I164" s="123">
        <f>IF(TABELA_PRODUÇÃO[[#This Row],[ AUX]]+TABELA_PRODUÇÃO[[#This Row],[PROF]]="","-",TABELA_PRODUÇÃO[[#This Row],[ AUX]]+TABELA_PRODUÇÃO[[#This Row],[PROF]])</f>
        <v>0</v>
      </c>
      <c r="J164" s="124"/>
    </row>
    <row r="165" spans="2:10" ht="15.75" x14ac:dyDescent="0.25">
      <c r="B165" s="16">
        <f>IF(TABELA_PRODUÇÃO[[#This Row],[SERVIÇOS]]=0,"",(COUNTA($E$4:E165)))</f>
        <v>162</v>
      </c>
      <c r="C165" s="103">
        <v>423</v>
      </c>
      <c r="D165" s="103"/>
      <c r="E165" s="20" t="s">
        <v>172</v>
      </c>
      <c r="F165" s="17" t="s">
        <v>19</v>
      </c>
      <c r="G165" s="18">
        <v>0</v>
      </c>
      <c r="H165" s="18">
        <v>0</v>
      </c>
      <c r="I165" s="59">
        <f>IF(TABELA_PRODUÇÃO[[#This Row],[ AUX]]+TABELA_PRODUÇÃO[[#This Row],[PROF]]="","-",TABELA_PRODUÇÃO[[#This Row],[ AUX]]+TABELA_PRODUÇÃO[[#This Row],[PROF]])</f>
        <v>0</v>
      </c>
      <c r="J165" s="25"/>
    </row>
    <row r="166" spans="2:10" ht="15.75" x14ac:dyDescent="0.25">
      <c r="B166" s="119">
        <f>IF(TABELA_PRODUÇÃO[[#This Row],[SERVIÇOS]]=0,"",(COUNTA($E$4:E166)))</f>
        <v>163</v>
      </c>
      <c r="C166" s="120">
        <v>62665</v>
      </c>
      <c r="D166" s="103" t="s">
        <v>446</v>
      </c>
      <c r="E166" s="144" t="s">
        <v>297</v>
      </c>
      <c r="F166" s="121" t="s">
        <v>14</v>
      </c>
      <c r="G166" s="122"/>
      <c r="H166" s="122"/>
      <c r="I166" s="123">
        <f>IF(TABELA_PRODUÇÃO[[#This Row],[ AUX]]+TABELA_PRODUÇÃO[[#This Row],[PROF]]="","-",TABELA_PRODUÇÃO[[#This Row],[ AUX]]+TABELA_PRODUÇÃO[[#This Row],[PROF]])</f>
        <v>0</v>
      </c>
      <c r="J166" s="124"/>
    </row>
    <row r="167" spans="2:10" ht="15.75" x14ac:dyDescent="0.25">
      <c r="B167" s="16">
        <f>IF(TABELA_PRODUÇÃO[[#This Row],[SERVIÇOS]]=0,"",(COUNTA($E$4:E167)))</f>
        <v>164</v>
      </c>
      <c r="C167" s="103">
        <v>930</v>
      </c>
      <c r="D167" s="103"/>
      <c r="E167" s="20" t="s">
        <v>77</v>
      </c>
      <c r="F167" s="17" t="s">
        <v>14</v>
      </c>
      <c r="G167" s="18">
        <v>0.58320000000000005</v>
      </c>
      <c r="H167" s="18">
        <v>0</v>
      </c>
      <c r="I167" s="59">
        <f>IF(TABELA_PRODUÇÃO[[#This Row],[ AUX]]+TABELA_PRODUÇÃO[[#This Row],[PROF]]="","-",TABELA_PRODUÇÃO[[#This Row],[ AUX]]+TABELA_PRODUÇÃO[[#This Row],[PROF]])</f>
        <v>0.58320000000000005</v>
      </c>
      <c r="J167" s="25">
        <v>41081</v>
      </c>
    </row>
    <row r="168" spans="2:10" ht="15.75" x14ac:dyDescent="0.25">
      <c r="B168" s="119">
        <f>IF(TABELA_PRODUÇÃO[[#This Row],[SERVIÇOS]]=0,"",(COUNTA($E$4:E168)))</f>
        <v>165</v>
      </c>
      <c r="C168" s="120">
        <v>62664</v>
      </c>
      <c r="D168" s="103" t="s">
        <v>446</v>
      </c>
      <c r="E168" s="144" t="s">
        <v>296</v>
      </c>
      <c r="F168" s="121" t="s">
        <v>14</v>
      </c>
      <c r="G168" s="122"/>
      <c r="H168" s="122"/>
      <c r="I168" s="123">
        <f>IF(TABELA_PRODUÇÃO[[#This Row],[ AUX]]+TABELA_PRODUÇÃO[[#This Row],[PROF]]="","-",TABELA_PRODUÇÃO[[#This Row],[ AUX]]+TABELA_PRODUÇÃO[[#This Row],[PROF]])</f>
        <v>0</v>
      </c>
      <c r="J168" s="124"/>
    </row>
    <row r="169" spans="2:10" ht="15.75" x14ac:dyDescent="0.25">
      <c r="B169" s="119">
        <f>IF(TABELA_PRODUÇÃO[[#This Row],[SERVIÇOS]]=0,"",(COUNTA($E$4:E169)))</f>
        <v>166</v>
      </c>
      <c r="C169" s="120">
        <v>62666</v>
      </c>
      <c r="D169" s="103" t="s">
        <v>446</v>
      </c>
      <c r="E169" s="144" t="s">
        <v>298</v>
      </c>
      <c r="F169" s="121" t="s">
        <v>14</v>
      </c>
      <c r="G169" s="122"/>
      <c r="H169" s="122"/>
      <c r="I169" s="123">
        <f>IF(TABELA_PRODUÇÃO[[#This Row],[ AUX]]+TABELA_PRODUÇÃO[[#This Row],[PROF]]="","-",TABELA_PRODUÇÃO[[#This Row],[ AUX]]+TABELA_PRODUÇÃO[[#This Row],[PROF]])</f>
        <v>0</v>
      </c>
      <c r="J169" s="124"/>
    </row>
    <row r="170" spans="2:10" ht="15.75" x14ac:dyDescent="0.25">
      <c r="B170" s="119">
        <f>IF(TABELA_PRODUÇÃO[[#This Row],[SERVIÇOS]]=0,"",(COUNTA($E$4:E170)))</f>
        <v>167</v>
      </c>
      <c r="C170" s="120">
        <v>63080</v>
      </c>
      <c r="D170" s="103" t="s">
        <v>446</v>
      </c>
      <c r="E170" s="144" t="s">
        <v>392</v>
      </c>
      <c r="F170" s="121" t="s">
        <v>14</v>
      </c>
      <c r="G170" s="122"/>
      <c r="H170" s="122"/>
      <c r="I170" s="123">
        <f>IF(TABELA_PRODUÇÃO[[#This Row],[ AUX]]+TABELA_PRODUÇÃO[[#This Row],[PROF]]="","-",TABELA_PRODUÇÃO[[#This Row],[ AUX]]+TABELA_PRODUÇÃO[[#This Row],[PROF]])</f>
        <v>0</v>
      </c>
      <c r="J170" s="124"/>
    </row>
    <row r="171" spans="2:10" ht="15.75" x14ac:dyDescent="0.25">
      <c r="B171" s="16">
        <f>IF(TABELA_PRODUÇÃO[[#This Row],[SERVIÇOS]]=0,"",(COUNTA($E$4:E171)))</f>
        <v>168</v>
      </c>
      <c r="C171" s="103">
        <v>931</v>
      </c>
      <c r="D171" s="103"/>
      <c r="E171" s="20" t="s">
        <v>78</v>
      </c>
      <c r="F171" s="17" t="s">
        <v>16</v>
      </c>
      <c r="G171" s="18">
        <v>5.8320000000000007</v>
      </c>
      <c r="H171" s="18">
        <v>23.328000000000003</v>
      </c>
      <c r="I171" s="59">
        <f>IF(TABELA_PRODUÇÃO[[#This Row],[ AUX]]+TABELA_PRODUÇÃO[[#This Row],[PROF]]="","-",TABELA_PRODUÇÃO[[#This Row],[ AUX]]+TABELA_PRODUÇÃO[[#This Row],[PROF]])</f>
        <v>29.160000000000004</v>
      </c>
      <c r="J171" s="25">
        <v>41081</v>
      </c>
    </row>
    <row r="172" spans="2:10" ht="15.75" x14ac:dyDescent="0.25">
      <c r="B172" s="16">
        <f>IF(TABELA_PRODUÇÃO[[#This Row],[SERVIÇOS]]=0,"",(COUNTA($E$4:E172)))</f>
        <v>169</v>
      </c>
      <c r="C172" s="103">
        <v>932</v>
      </c>
      <c r="D172" s="103"/>
      <c r="E172" s="20" t="s">
        <v>79</v>
      </c>
      <c r="F172" s="17" t="s">
        <v>16</v>
      </c>
      <c r="G172" s="18">
        <v>11.664000000000001</v>
      </c>
      <c r="H172" s="18">
        <v>34.991999999999997</v>
      </c>
      <c r="I172" s="59">
        <f>IF(TABELA_PRODUÇÃO[[#This Row],[ AUX]]+TABELA_PRODUÇÃO[[#This Row],[PROF]]="","-",TABELA_PRODUÇÃO[[#This Row],[ AUX]]+TABELA_PRODUÇÃO[[#This Row],[PROF]])</f>
        <v>46.655999999999999</v>
      </c>
      <c r="J172" s="25">
        <v>41081</v>
      </c>
    </row>
    <row r="173" spans="2:10" ht="15.75" x14ac:dyDescent="0.25">
      <c r="B173" s="16">
        <f>IF(TABELA_PRODUÇÃO[[#This Row],[SERVIÇOS]]=0,"",(COUNTA($E$4:E173)))</f>
        <v>170</v>
      </c>
      <c r="C173" s="103">
        <v>933</v>
      </c>
      <c r="D173" s="103"/>
      <c r="E173" s="20" t="s">
        <v>80</v>
      </c>
      <c r="F173" s="17" t="s">
        <v>19</v>
      </c>
      <c r="G173" s="18">
        <v>0</v>
      </c>
      <c r="H173" s="18">
        <v>0.52488000000000001</v>
      </c>
      <c r="I173" s="59">
        <f>IF(TABELA_PRODUÇÃO[[#This Row],[ AUX]]+TABELA_PRODUÇÃO[[#This Row],[PROF]]="","-",TABELA_PRODUÇÃO[[#This Row],[ AUX]]+TABELA_PRODUÇÃO[[#This Row],[PROF]])</f>
        <v>0.52488000000000001</v>
      </c>
      <c r="J173" s="25">
        <v>41081</v>
      </c>
    </row>
    <row r="174" spans="2:10" ht="15.75" x14ac:dyDescent="0.25">
      <c r="B174" s="119">
        <f>IF(TABELA_PRODUÇÃO[[#This Row],[SERVIÇOS]]=0,"",(COUNTA($E$4:E174)))</f>
        <v>171</v>
      </c>
      <c r="C174" s="120">
        <v>62585</v>
      </c>
      <c r="D174" s="103" t="s">
        <v>437</v>
      </c>
      <c r="E174" s="144" t="s">
        <v>271</v>
      </c>
      <c r="F174" s="121" t="s">
        <v>19</v>
      </c>
      <c r="G174" s="122"/>
      <c r="H174" s="122"/>
      <c r="I174" s="123">
        <f>IF(TABELA_PRODUÇÃO[[#This Row],[ AUX]]+TABELA_PRODUÇÃO[[#This Row],[PROF]]="","-",TABELA_PRODUÇÃO[[#This Row],[ AUX]]+TABELA_PRODUÇÃO[[#This Row],[PROF]])</f>
        <v>0</v>
      </c>
      <c r="J174" s="124"/>
    </row>
    <row r="175" spans="2:10" ht="15.75" x14ac:dyDescent="0.25">
      <c r="B175" s="119">
        <f>IF(TABELA_PRODUÇÃO[[#This Row],[SERVIÇOS]]=0,"",(COUNTA($E$4:E175)))</f>
        <v>172</v>
      </c>
      <c r="C175" s="120">
        <v>62540</v>
      </c>
      <c r="D175" s="103" t="s">
        <v>437</v>
      </c>
      <c r="E175" s="144" t="s">
        <v>266</v>
      </c>
      <c r="F175" s="121" t="s">
        <v>19</v>
      </c>
      <c r="G175" s="122"/>
      <c r="H175" s="122"/>
      <c r="I175" s="123">
        <f>IF(TABELA_PRODUÇÃO[[#This Row],[ AUX]]+TABELA_PRODUÇÃO[[#This Row],[PROF]]="","-",TABELA_PRODUÇÃO[[#This Row],[ AUX]]+TABELA_PRODUÇÃO[[#This Row],[PROF]])</f>
        <v>0</v>
      </c>
      <c r="J175" s="124"/>
    </row>
    <row r="176" spans="2:10" ht="15.75" x14ac:dyDescent="0.25">
      <c r="B176" s="119">
        <f>IF(TABELA_PRODUÇÃO[[#This Row],[SERVIÇOS]]=0,"",(COUNTA($E$4:E176)))</f>
        <v>173</v>
      </c>
      <c r="C176" s="120">
        <v>62507</v>
      </c>
      <c r="D176" s="120" t="s">
        <v>445</v>
      </c>
      <c r="E176" s="144" t="s">
        <v>254</v>
      </c>
      <c r="F176" s="121" t="s">
        <v>19</v>
      </c>
      <c r="G176" s="122"/>
      <c r="H176" s="122"/>
      <c r="I176" s="123">
        <f>IF(TABELA_PRODUÇÃO[[#This Row],[ AUX]]+TABELA_PRODUÇÃO[[#This Row],[PROF]]="","-",TABELA_PRODUÇÃO[[#This Row],[ AUX]]+TABELA_PRODUÇÃO[[#This Row],[PROF]])</f>
        <v>0</v>
      </c>
      <c r="J176" s="124"/>
    </row>
    <row r="177" spans="2:10" ht="15.75" x14ac:dyDescent="0.25">
      <c r="B177" s="119">
        <f>IF(TABELA_PRODUÇÃO[[#This Row],[SERVIÇOS]]=0,"",(COUNTA($E$4:E177)))</f>
        <v>174</v>
      </c>
      <c r="C177" s="120">
        <v>62658</v>
      </c>
      <c r="D177" s="103" t="s">
        <v>437</v>
      </c>
      <c r="E177" s="144" t="s">
        <v>256</v>
      </c>
      <c r="F177" s="121" t="s">
        <v>19</v>
      </c>
      <c r="G177" s="122"/>
      <c r="H177" s="122"/>
      <c r="I177" s="123">
        <f>IF(TABELA_PRODUÇÃO[[#This Row],[ AUX]]+TABELA_PRODUÇÃO[[#This Row],[PROF]]="","-",TABELA_PRODUÇÃO[[#This Row],[ AUX]]+TABELA_PRODUÇÃO[[#This Row],[PROF]])</f>
        <v>0</v>
      </c>
      <c r="J177" s="124"/>
    </row>
    <row r="178" spans="2:10" ht="15.75" x14ac:dyDescent="0.25">
      <c r="B178" s="106">
        <f>IF(TABELA_PRODUÇÃO[[#This Row],[SERVIÇOS]]=0,"",(COUNTA($E$4:E178)))</f>
        <v>175</v>
      </c>
      <c r="C178" s="107">
        <v>62379</v>
      </c>
      <c r="D178" s="103" t="s">
        <v>437</v>
      </c>
      <c r="E178" s="160" t="s">
        <v>208</v>
      </c>
      <c r="F178" s="108" t="s">
        <v>19</v>
      </c>
      <c r="G178" s="109">
        <v>0</v>
      </c>
      <c r="H178" s="109">
        <v>0</v>
      </c>
      <c r="I178" s="110">
        <f>IF(TABELA_PRODUÇÃO[[#This Row],[ AUX]]+TABELA_PRODUÇÃO[[#This Row],[PROF]]="","-",TABELA_PRODUÇÃO[[#This Row],[ AUX]]+TABELA_PRODUÇÃO[[#This Row],[PROF]])</f>
        <v>0</v>
      </c>
      <c r="J178" s="111"/>
    </row>
    <row r="179" spans="2:10" ht="15.75" x14ac:dyDescent="0.25">
      <c r="B179" s="16">
        <f>IF(TABELA_PRODUÇÃO[[#This Row],[SERVIÇOS]]=0,"",(COUNTA($E$4:E179)))</f>
        <v>176</v>
      </c>
      <c r="C179" s="103">
        <v>934</v>
      </c>
      <c r="D179" s="103"/>
      <c r="E179" s="20" t="s">
        <v>81</v>
      </c>
      <c r="F179" s="17" t="s">
        <v>30</v>
      </c>
      <c r="G179" s="18">
        <v>3.7907999999999999</v>
      </c>
      <c r="H179" s="18">
        <v>2.0411999999999999</v>
      </c>
      <c r="I179" s="59">
        <f>IF(TABELA_PRODUÇÃO[[#This Row],[ AUX]]+TABELA_PRODUÇÃO[[#This Row],[PROF]]="","-",TABELA_PRODUÇÃO[[#This Row],[ AUX]]+TABELA_PRODUÇÃO[[#This Row],[PROF]])</f>
        <v>5.8319999999999999</v>
      </c>
      <c r="J179" s="25">
        <v>41081</v>
      </c>
    </row>
    <row r="180" spans="2:10" ht="15.75" x14ac:dyDescent="0.25">
      <c r="B180" s="16">
        <f>IF(TABELA_PRODUÇÃO[[#This Row],[SERVIÇOS]]=0,"",(COUNTA($E$4:E180)))</f>
        <v>177</v>
      </c>
      <c r="C180" s="103">
        <v>935</v>
      </c>
      <c r="D180" s="103"/>
      <c r="E180" s="20" t="s">
        <v>82</v>
      </c>
      <c r="F180" s="17" t="s">
        <v>30</v>
      </c>
      <c r="G180" s="18">
        <v>7.5815999999999999</v>
      </c>
      <c r="H180" s="18">
        <v>4.0823999999999998</v>
      </c>
      <c r="I180" s="59">
        <f>IF(TABELA_PRODUÇÃO[[#This Row],[ AUX]]+TABELA_PRODUÇÃO[[#This Row],[PROF]]="","-",TABELA_PRODUÇÃO[[#This Row],[ AUX]]+TABELA_PRODUÇÃO[[#This Row],[PROF]])</f>
        <v>11.664</v>
      </c>
      <c r="J180" s="25">
        <v>41081</v>
      </c>
    </row>
    <row r="181" spans="2:10" ht="15.75" x14ac:dyDescent="0.25">
      <c r="B181" s="16">
        <f>IF(TABELA_PRODUÇÃO[[#This Row],[SERVIÇOS]]=0,"",(COUNTA($E$4:E181)))</f>
        <v>178</v>
      </c>
      <c r="C181" s="103">
        <v>936</v>
      </c>
      <c r="D181" s="103"/>
      <c r="E181" s="20" t="s">
        <v>83</v>
      </c>
      <c r="F181" s="17" t="s">
        <v>14</v>
      </c>
      <c r="G181" s="18">
        <v>1.1664000000000001</v>
      </c>
      <c r="H181" s="18">
        <v>0.46656000000000009</v>
      </c>
      <c r="I181" s="59">
        <f>IF(TABELA_PRODUÇÃO[[#This Row],[ AUX]]+TABELA_PRODUÇÃO[[#This Row],[PROF]]="","-",TABELA_PRODUÇÃO[[#This Row],[ AUX]]+TABELA_PRODUÇÃO[[#This Row],[PROF]])</f>
        <v>1.6329600000000002</v>
      </c>
      <c r="J181" s="25">
        <v>41081</v>
      </c>
    </row>
    <row r="182" spans="2:10" ht="15.75" x14ac:dyDescent="0.25">
      <c r="B182" s="119">
        <f>IF(TABELA_PRODUÇÃO[[#This Row],[SERVIÇOS]]=0,"",(COUNTA($E$4:E182)))</f>
        <v>179</v>
      </c>
      <c r="C182" s="120">
        <v>62741</v>
      </c>
      <c r="D182" s="103" t="s">
        <v>446</v>
      </c>
      <c r="E182" s="144" t="s">
        <v>337</v>
      </c>
      <c r="F182" s="121" t="s">
        <v>14</v>
      </c>
      <c r="G182" s="122"/>
      <c r="H182" s="122"/>
      <c r="I182" s="123">
        <f>IF(TABELA_PRODUÇÃO[[#This Row],[ AUX]]+TABELA_PRODUÇÃO[[#This Row],[PROF]]="","-",TABELA_PRODUÇÃO[[#This Row],[ AUX]]+TABELA_PRODUÇÃO[[#This Row],[PROF]])</f>
        <v>0</v>
      </c>
      <c r="J182" s="124"/>
    </row>
    <row r="183" spans="2:10" ht="15.75" x14ac:dyDescent="0.25">
      <c r="B183" s="119">
        <f>IF(TABELA_PRODUÇÃO[[#This Row],[SERVIÇOS]]=0,"",(COUNTA($E$4:E183)))</f>
        <v>180</v>
      </c>
      <c r="C183" s="120">
        <v>62928</v>
      </c>
      <c r="D183" s="103" t="s">
        <v>446</v>
      </c>
      <c r="E183" s="144" t="s">
        <v>358</v>
      </c>
      <c r="F183" s="121" t="s">
        <v>14</v>
      </c>
      <c r="G183" s="122"/>
      <c r="H183" s="122"/>
      <c r="I183" s="123">
        <f>IF(TABELA_PRODUÇÃO[[#This Row],[ AUX]]+TABELA_PRODUÇÃO[[#This Row],[PROF]]="","-",TABELA_PRODUÇÃO[[#This Row],[ AUX]]+TABELA_PRODUÇÃO[[#This Row],[PROF]])</f>
        <v>0</v>
      </c>
      <c r="J183" s="124"/>
    </row>
    <row r="184" spans="2:10" ht="15.75" x14ac:dyDescent="0.25">
      <c r="B184" s="119">
        <f>IF(TABELA_PRODUÇÃO[[#This Row],[SERVIÇOS]]=0,"",(COUNTA($E$4:E184)))</f>
        <v>181</v>
      </c>
      <c r="C184" s="120">
        <v>62642</v>
      </c>
      <c r="D184" s="103" t="s">
        <v>446</v>
      </c>
      <c r="E184" s="144" t="s">
        <v>290</v>
      </c>
      <c r="F184" s="121" t="s">
        <v>14</v>
      </c>
      <c r="G184" s="122"/>
      <c r="H184" s="122"/>
      <c r="I184" s="123">
        <f>IF(TABELA_PRODUÇÃO[[#This Row],[ AUX]]+TABELA_PRODUÇÃO[[#This Row],[PROF]]="","-",TABELA_PRODUÇÃO[[#This Row],[ AUX]]+TABELA_PRODUÇÃO[[#This Row],[PROF]])</f>
        <v>0</v>
      </c>
      <c r="J184" s="124"/>
    </row>
    <row r="185" spans="2:10" ht="15.75" x14ac:dyDescent="0.25">
      <c r="B185" s="119">
        <f>IF(TABELA_PRODUÇÃO[[#This Row],[SERVIÇOS]]=0,"",(COUNTA($E$4:E185)))</f>
        <v>182</v>
      </c>
      <c r="C185" s="120">
        <v>62927</v>
      </c>
      <c r="D185" s="103" t="s">
        <v>446</v>
      </c>
      <c r="E185" s="144" t="s">
        <v>357</v>
      </c>
      <c r="F185" s="121" t="s">
        <v>14</v>
      </c>
      <c r="G185" s="122"/>
      <c r="H185" s="122"/>
      <c r="I185" s="123">
        <f>IF(TABELA_PRODUÇÃO[[#This Row],[ AUX]]+TABELA_PRODUÇÃO[[#This Row],[PROF]]="","-",TABELA_PRODUÇÃO[[#This Row],[ AUX]]+TABELA_PRODUÇÃO[[#This Row],[PROF]])</f>
        <v>0</v>
      </c>
      <c r="J185" s="124"/>
    </row>
    <row r="186" spans="2:10" ht="15.75" x14ac:dyDescent="0.25">
      <c r="B186" s="16">
        <f>IF(TABELA_PRODUÇÃO[[#This Row],[SERVIÇOS]]=0,"",(COUNTA($E$4:E186)))</f>
        <v>183</v>
      </c>
      <c r="C186" s="103">
        <v>938</v>
      </c>
      <c r="D186" s="103"/>
      <c r="E186" s="20" t="s">
        <v>84</v>
      </c>
      <c r="F186" s="17" t="s">
        <v>54</v>
      </c>
      <c r="G186" s="18">
        <v>0.58320000000000005</v>
      </c>
      <c r="H186" s="18">
        <v>0.29160000000000003</v>
      </c>
      <c r="I186" s="59">
        <f>IF(TABELA_PRODUÇÃO[[#This Row],[ AUX]]+TABELA_PRODUÇÃO[[#This Row],[PROF]]="","-",TABELA_PRODUÇÃO[[#This Row],[ AUX]]+TABELA_PRODUÇÃO[[#This Row],[PROF]])</f>
        <v>0.87480000000000002</v>
      </c>
      <c r="J186" s="25">
        <v>41081</v>
      </c>
    </row>
    <row r="187" spans="2:10" ht="15.75" x14ac:dyDescent="0.25">
      <c r="B187" s="16">
        <f>IF(TABELA_PRODUÇÃO[[#This Row],[SERVIÇOS]]=0,"",(COUNTA($E$4:E187)))</f>
        <v>184</v>
      </c>
      <c r="C187" s="103">
        <v>939</v>
      </c>
      <c r="D187" s="103"/>
      <c r="E187" s="20" t="s">
        <v>85</v>
      </c>
      <c r="F187" s="17" t="s">
        <v>54</v>
      </c>
      <c r="G187" s="18">
        <v>0.18662400000000001</v>
      </c>
      <c r="H187" s="18">
        <v>0.104976</v>
      </c>
      <c r="I187" s="59">
        <f>IF(TABELA_PRODUÇÃO[[#This Row],[ AUX]]+TABELA_PRODUÇÃO[[#This Row],[PROF]]="","-",TABELA_PRODUÇÃO[[#This Row],[ AUX]]+TABELA_PRODUÇÃO[[#This Row],[PROF]])</f>
        <v>0.29160000000000003</v>
      </c>
      <c r="J187" s="25">
        <v>41081</v>
      </c>
    </row>
    <row r="188" spans="2:10" ht="15.75" x14ac:dyDescent="0.25">
      <c r="B188" s="16">
        <f>IF(TABELA_PRODUÇÃO[[#This Row],[SERVIÇOS]]=0,"",(COUNTA($E$4:E188)))</f>
        <v>185</v>
      </c>
      <c r="C188" s="103">
        <v>940</v>
      </c>
      <c r="D188" s="103"/>
      <c r="E188" s="20" t="s">
        <v>86</v>
      </c>
      <c r="F188" s="17" t="s">
        <v>19</v>
      </c>
      <c r="G188" s="18">
        <v>0.29160000000000003</v>
      </c>
      <c r="H188" s="18">
        <v>2.0411999999999999</v>
      </c>
      <c r="I188" s="59">
        <f>IF(TABELA_PRODUÇÃO[[#This Row],[ AUX]]+TABELA_PRODUÇÃO[[#This Row],[PROF]]="","-",TABELA_PRODUÇÃO[[#This Row],[ AUX]]+TABELA_PRODUÇÃO[[#This Row],[PROF]])</f>
        <v>2.3327999999999998</v>
      </c>
      <c r="J188" s="25">
        <v>41081</v>
      </c>
    </row>
    <row r="189" spans="2:10" ht="15.75" x14ac:dyDescent="0.25">
      <c r="B189" s="119">
        <f>IF(TABELA_PRODUÇÃO[[#This Row],[SERVIÇOS]]=0,"",(COUNTA($E$4:E189)))</f>
        <v>186</v>
      </c>
      <c r="C189" s="120">
        <v>62623</v>
      </c>
      <c r="D189" s="103" t="s">
        <v>446</v>
      </c>
      <c r="E189" s="144" t="s">
        <v>281</v>
      </c>
      <c r="F189" s="121" t="s">
        <v>19</v>
      </c>
      <c r="G189" s="122"/>
      <c r="H189" s="122"/>
      <c r="I189" s="123">
        <f>IF(TABELA_PRODUÇÃO[[#This Row],[ AUX]]+TABELA_PRODUÇÃO[[#This Row],[PROF]]="","-",TABELA_PRODUÇÃO[[#This Row],[ AUX]]+TABELA_PRODUÇÃO[[#This Row],[PROF]])</f>
        <v>0</v>
      </c>
      <c r="J189" s="124"/>
    </row>
    <row r="190" spans="2:10" ht="15.75" x14ac:dyDescent="0.25">
      <c r="B190" s="119">
        <f>IF(TABELA_PRODUÇÃO[[#This Row],[SERVIÇOS]]=0,"",(COUNTA($E$4:E190)))</f>
        <v>187</v>
      </c>
      <c r="C190" s="120">
        <v>62936</v>
      </c>
      <c r="D190" s="120" t="s">
        <v>447</v>
      </c>
      <c r="E190" s="144" t="s">
        <v>363</v>
      </c>
      <c r="F190" s="121" t="s">
        <v>14</v>
      </c>
      <c r="G190" s="122"/>
      <c r="H190" s="122"/>
      <c r="I190" s="123">
        <f>IF(TABELA_PRODUÇÃO[[#This Row],[ AUX]]+TABELA_PRODUÇÃO[[#This Row],[PROF]]="","-",TABELA_PRODUÇÃO[[#This Row],[ AUX]]+TABELA_PRODUÇÃO[[#This Row],[PROF]])</f>
        <v>0</v>
      </c>
      <c r="J190" s="124"/>
    </row>
    <row r="191" spans="2:10" ht="15.75" x14ac:dyDescent="0.25">
      <c r="B191" s="16">
        <f>IF(TABELA_PRODUÇÃO[[#This Row],[SERVIÇOS]]=0,"",(COUNTA($E$4:E191)))</f>
        <v>188</v>
      </c>
      <c r="C191" s="103">
        <v>941</v>
      </c>
      <c r="D191" s="103"/>
      <c r="E191" s="20" t="s">
        <v>87</v>
      </c>
      <c r="F191" s="17" t="s">
        <v>14</v>
      </c>
      <c r="G191" s="18">
        <v>4.0823999999999998</v>
      </c>
      <c r="H191" s="18">
        <v>1.7496</v>
      </c>
      <c r="I191" s="59">
        <f>IF(TABELA_PRODUÇÃO[[#This Row],[ AUX]]+TABELA_PRODUÇÃO[[#This Row],[PROF]]="","-",TABELA_PRODUÇÃO[[#This Row],[ AUX]]+TABELA_PRODUÇÃO[[#This Row],[PROF]])</f>
        <v>5.8319999999999999</v>
      </c>
      <c r="J191" s="25">
        <v>41081</v>
      </c>
    </row>
    <row r="192" spans="2:10" ht="15.75" x14ac:dyDescent="0.25">
      <c r="B192" s="16">
        <f>IF(TABELA_PRODUÇÃO[[#This Row],[SERVIÇOS]]=0,"",(COUNTA($E$4:E192)))</f>
        <v>189</v>
      </c>
      <c r="C192" s="103">
        <v>942</v>
      </c>
      <c r="D192" s="103"/>
      <c r="E192" s="20" t="s">
        <v>88</v>
      </c>
      <c r="F192" s="17" t="s">
        <v>14</v>
      </c>
      <c r="G192" s="18">
        <v>4.6656000000000004</v>
      </c>
      <c r="H192" s="18">
        <v>2.3328000000000002</v>
      </c>
      <c r="I192" s="59">
        <f>IF(TABELA_PRODUÇÃO[[#This Row],[ AUX]]+TABELA_PRODUÇÃO[[#This Row],[PROF]]="","-",TABELA_PRODUÇÃO[[#This Row],[ AUX]]+TABELA_PRODUÇÃO[[#This Row],[PROF]])</f>
        <v>6.9984000000000002</v>
      </c>
      <c r="J192" s="25">
        <v>41081</v>
      </c>
    </row>
    <row r="193" spans="2:10" ht="15.75" x14ac:dyDescent="0.25">
      <c r="B193" s="16">
        <f>IF(TABELA_PRODUÇÃO[[#This Row],[SERVIÇOS]]=0,"",(COUNTA($E$4:E193)))</f>
        <v>190</v>
      </c>
      <c r="C193" s="103">
        <v>943</v>
      </c>
      <c r="D193" s="103"/>
      <c r="E193" s="20" t="s">
        <v>89</v>
      </c>
      <c r="F193" s="17" t="s">
        <v>14</v>
      </c>
      <c r="G193" s="18">
        <v>5.2488000000000001</v>
      </c>
      <c r="H193" s="18">
        <v>2.3328000000000002</v>
      </c>
      <c r="I193" s="59">
        <f>IF(TABELA_PRODUÇÃO[[#This Row],[ AUX]]+TABELA_PRODUÇÃO[[#This Row],[PROF]]="","-",TABELA_PRODUÇÃO[[#This Row],[ AUX]]+TABELA_PRODUÇÃO[[#This Row],[PROF]])</f>
        <v>7.5815999999999999</v>
      </c>
      <c r="J193" s="25">
        <v>41081</v>
      </c>
    </row>
    <row r="194" spans="2:10" ht="15.75" x14ac:dyDescent="0.25">
      <c r="B194" s="119">
        <f>IF(TABELA_PRODUÇÃO[[#This Row],[SERVIÇOS]]=0,"",(COUNTA($E$4:E194)))</f>
        <v>191</v>
      </c>
      <c r="C194" s="120">
        <v>62680</v>
      </c>
      <c r="D194" s="103" t="s">
        <v>439</v>
      </c>
      <c r="E194" s="144" t="s">
        <v>302</v>
      </c>
      <c r="F194" s="121" t="s">
        <v>16</v>
      </c>
      <c r="G194" s="122"/>
      <c r="H194" s="122"/>
      <c r="I194" s="123">
        <f>IF(TABELA_PRODUÇÃO[[#This Row],[ AUX]]+TABELA_PRODUÇÃO[[#This Row],[PROF]]="","-",TABELA_PRODUÇÃO[[#This Row],[ AUX]]+TABELA_PRODUÇÃO[[#This Row],[PROF]])</f>
        <v>0</v>
      </c>
      <c r="J194" s="124"/>
    </row>
    <row r="195" spans="2:10" ht="15.75" x14ac:dyDescent="0.25">
      <c r="B195" s="16">
        <f>IF(TABELA_PRODUÇÃO[[#This Row],[SERVIÇOS]]=0,"",(COUNTA($E$4:E195)))</f>
        <v>192</v>
      </c>
      <c r="C195" s="103">
        <v>600</v>
      </c>
      <c r="D195" s="103"/>
      <c r="E195" s="20" t="s">
        <v>125</v>
      </c>
      <c r="F195" s="17" t="s">
        <v>19</v>
      </c>
      <c r="G195" s="18">
        <v>0</v>
      </c>
      <c r="H195" s="18">
        <v>0</v>
      </c>
      <c r="I195" s="59">
        <f>IF(TABELA_PRODUÇÃO[[#This Row],[ AUX]]+TABELA_PRODUÇÃO[[#This Row],[PROF]]="","-",TABELA_PRODUÇÃO[[#This Row],[ AUX]]+TABELA_PRODUÇÃO[[#This Row],[PROF]])</f>
        <v>0</v>
      </c>
      <c r="J195" s="25">
        <v>41081</v>
      </c>
    </row>
    <row r="196" spans="2:10" ht="15.75" x14ac:dyDescent="0.25">
      <c r="B196" s="16">
        <f>IF(TABELA_PRODUÇÃO[[#This Row],[SERVIÇOS]]=0,"",(COUNTA($E$4:E196)))</f>
        <v>193</v>
      </c>
      <c r="C196" s="103">
        <v>601</v>
      </c>
      <c r="D196" s="103"/>
      <c r="E196" s="20" t="s">
        <v>126</v>
      </c>
      <c r="F196" s="17" t="s">
        <v>19</v>
      </c>
      <c r="G196" s="18">
        <v>0</v>
      </c>
      <c r="H196" s="18">
        <v>0</v>
      </c>
      <c r="I196" s="59">
        <f>IF(TABELA_PRODUÇÃO[[#This Row],[ AUX]]+TABELA_PRODUÇÃO[[#This Row],[PROF]]="","-",TABELA_PRODUÇÃO[[#This Row],[ AUX]]+TABELA_PRODUÇÃO[[#This Row],[PROF]])</f>
        <v>0</v>
      </c>
      <c r="J196" s="25">
        <v>41081</v>
      </c>
    </row>
    <row r="197" spans="2:10" ht="15.75" x14ac:dyDescent="0.25">
      <c r="B197" s="16">
        <f>IF(TABELA_PRODUÇÃO[[#This Row],[SERVIÇOS]]=0,"",(COUNTA($E$4:E197)))</f>
        <v>194</v>
      </c>
      <c r="C197" s="103">
        <v>602</v>
      </c>
      <c r="D197" s="103"/>
      <c r="E197" s="20" t="s">
        <v>127</v>
      </c>
      <c r="F197" s="17" t="s">
        <v>19</v>
      </c>
      <c r="G197" s="18">
        <v>0</v>
      </c>
      <c r="H197" s="18">
        <v>0</v>
      </c>
      <c r="I197" s="59">
        <f>IF(TABELA_PRODUÇÃO[[#This Row],[ AUX]]+TABELA_PRODUÇÃO[[#This Row],[PROF]]="","-",TABELA_PRODUÇÃO[[#This Row],[ AUX]]+TABELA_PRODUÇÃO[[#This Row],[PROF]])</f>
        <v>0</v>
      </c>
      <c r="J197" s="25">
        <v>41081</v>
      </c>
    </row>
    <row r="198" spans="2:10" ht="15.75" x14ac:dyDescent="0.25">
      <c r="B198" s="16">
        <f>IF(TABELA_PRODUÇÃO[[#This Row],[SERVIÇOS]]=0,"",(COUNTA($E$4:E198)))</f>
        <v>195</v>
      </c>
      <c r="C198" s="103">
        <v>603</v>
      </c>
      <c r="D198" s="103"/>
      <c r="E198" s="20" t="s">
        <v>128</v>
      </c>
      <c r="F198" s="17" t="s">
        <v>19</v>
      </c>
      <c r="G198" s="18">
        <v>0</v>
      </c>
      <c r="H198" s="18">
        <v>0</v>
      </c>
      <c r="I198" s="59">
        <f>IF(TABELA_PRODUÇÃO[[#This Row],[ AUX]]+TABELA_PRODUÇÃO[[#This Row],[PROF]]="","-",TABELA_PRODUÇÃO[[#This Row],[ AUX]]+TABELA_PRODUÇÃO[[#This Row],[PROF]])</f>
        <v>0</v>
      </c>
      <c r="J198" s="25">
        <v>41081</v>
      </c>
    </row>
    <row r="199" spans="2:10" ht="15.75" x14ac:dyDescent="0.25">
      <c r="B199" s="119">
        <f>IF(TABELA_PRODUÇÃO[[#This Row],[SERVIÇOS]]=0,"",(COUNTA($E$4:E199)))</f>
        <v>196</v>
      </c>
      <c r="C199" s="120">
        <v>63221</v>
      </c>
      <c r="D199" s="120" t="s">
        <v>202</v>
      </c>
      <c r="E199" s="144" t="s">
        <v>422</v>
      </c>
      <c r="F199" s="121" t="s">
        <v>19</v>
      </c>
      <c r="G199" s="122"/>
      <c r="H199" s="122"/>
      <c r="I199" s="123">
        <f>IF(TABELA_PRODUÇÃO[[#This Row],[ AUX]]+TABELA_PRODUÇÃO[[#This Row],[PROF]]="","-",TABELA_PRODUÇÃO[[#This Row],[ AUX]]+TABELA_PRODUÇÃO[[#This Row],[PROF]])</f>
        <v>0</v>
      </c>
      <c r="J199" s="124"/>
    </row>
    <row r="200" spans="2:10" ht="15.75" x14ac:dyDescent="0.25">
      <c r="B200" s="16">
        <f>IF(TABELA_PRODUÇÃO[[#This Row],[SERVIÇOS]]=0,"",(COUNTA($E$4:E200)))</f>
        <v>197</v>
      </c>
      <c r="C200" s="103">
        <v>604</v>
      </c>
      <c r="D200" s="103"/>
      <c r="E200" s="20" t="s">
        <v>120</v>
      </c>
      <c r="F200" s="17" t="s">
        <v>19</v>
      </c>
      <c r="G200" s="18">
        <v>3.4992000000000001</v>
      </c>
      <c r="H200" s="18">
        <v>1.04976</v>
      </c>
      <c r="I200" s="59">
        <f>IF(TABELA_PRODUÇÃO[[#This Row],[ AUX]]+TABELA_PRODUÇÃO[[#This Row],[PROF]]="","-",TABELA_PRODUÇÃO[[#This Row],[ AUX]]+TABELA_PRODUÇÃO[[#This Row],[PROF]])</f>
        <v>4.5489600000000001</v>
      </c>
      <c r="J200" s="25">
        <v>41081</v>
      </c>
    </row>
    <row r="201" spans="2:10" ht="15.75" x14ac:dyDescent="0.25">
      <c r="B201" s="16">
        <f>IF(TABELA_PRODUÇÃO[[#This Row],[SERVIÇOS]]=0,"",(COUNTA($E$4:E201)))</f>
        <v>198</v>
      </c>
      <c r="C201" s="103">
        <v>605</v>
      </c>
      <c r="D201" s="103"/>
      <c r="E201" s="20" t="s">
        <v>121</v>
      </c>
      <c r="F201" s="17" t="s">
        <v>19</v>
      </c>
      <c r="G201" s="18">
        <v>1.7496</v>
      </c>
      <c r="H201" s="18">
        <v>0.52488000000000001</v>
      </c>
      <c r="I201" s="59">
        <f>IF(TABELA_PRODUÇÃO[[#This Row],[ AUX]]+TABELA_PRODUÇÃO[[#This Row],[PROF]]="","-",TABELA_PRODUÇÃO[[#This Row],[ AUX]]+TABELA_PRODUÇÃO[[#This Row],[PROF]])</f>
        <v>2.2744800000000001</v>
      </c>
      <c r="J201" s="25">
        <v>41081</v>
      </c>
    </row>
    <row r="202" spans="2:10" ht="15.75" x14ac:dyDescent="0.25">
      <c r="B202" s="119">
        <f>IF(TABELA_PRODUÇÃO[[#This Row],[SERVIÇOS]]=0,"",(COUNTA($E$4:E202)))</f>
        <v>199</v>
      </c>
      <c r="C202" s="120">
        <v>63260</v>
      </c>
      <c r="D202" s="103" t="s">
        <v>443</v>
      </c>
      <c r="E202" s="144" t="s">
        <v>430</v>
      </c>
      <c r="F202" s="121" t="s">
        <v>19</v>
      </c>
      <c r="G202" s="122"/>
      <c r="H202" s="122"/>
      <c r="I202" s="123">
        <f>IF(TABELA_PRODUÇÃO[[#This Row],[ AUX]]+TABELA_PRODUÇÃO[[#This Row],[PROF]]="","-",TABELA_PRODUÇÃO[[#This Row],[ AUX]]+TABELA_PRODUÇÃO[[#This Row],[PROF]])</f>
        <v>0</v>
      </c>
      <c r="J202" s="124"/>
    </row>
    <row r="203" spans="2:10" ht="15.75" x14ac:dyDescent="0.25">
      <c r="B203" s="119">
        <f>IF(TABELA_PRODUÇÃO[[#This Row],[SERVIÇOS]]=0,"",(COUNTA($E$4:E203)))</f>
        <v>200</v>
      </c>
      <c r="C203" s="120">
        <v>63064</v>
      </c>
      <c r="D203" s="103" t="s">
        <v>443</v>
      </c>
      <c r="E203" s="144" t="s">
        <v>386</v>
      </c>
      <c r="F203" s="121" t="s">
        <v>205</v>
      </c>
      <c r="G203" s="122"/>
      <c r="H203" s="122"/>
      <c r="I203" s="123">
        <f>IF(TABELA_PRODUÇÃO[[#This Row],[ AUX]]+TABELA_PRODUÇÃO[[#This Row],[PROF]]="","-",TABELA_PRODUÇÃO[[#This Row],[ AUX]]+TABELA_PRODUÇÃO[[#This Row],[PROF]])</f>
        <v>0</v>
      </c>
      <c r="J203" s="124"/>
    </row>
    <row r="204" spans="2:10" ht="15.75" x14ac:dyDescent="0.25">
      <c r="B204" s="119">
        <f>IF(TABELA_PRODUÇÃO[[#This Row],[SERVIÇOS]]=0,"",(COUNTA($E$4:E204)))</f>
        <v>201</v>
      </c>
      <c r="C204" s="120">
        <v>62636</v>
      </c>
      <c r="D204" s="103" t="s">
        <v>443</v>
      </c>
      <c r="E204" s="144" t="s">
        <v>286</v>
      </c>
      <c r="F204" s="121" t="s">
        <v>19</v>
      </c>
      <c r="G204" s="122"/>
      <c r="H204" s="122"/>
      <c r="I204" s="123">
        <f>IF(TABELA_PRODUÇÃO[[#This Row],[ AUX]]+TABELA_PRODUÇÃO[[#This Row],[PROF]]="","-",TABELA_PRODUÇÃO[[#This Row],[ AUX]]+TABELA_PRODUÇÃO[[#This Row],[PROF]])</f>
        <v>0</v>
      </c>
      <c r="J204" s="124"/>
    </row>
    <row r="205" spans="2:10" ht="15.75" x14ac:dyDescent="0.25">
      <c r="B205" s="119">
        <f>IF(TABELA_PRODUÇÃO[[#This Row],[SERVIÇOS]]=0,"",(COUNTA($E$4:E205)))</f>
        <v>202</v>
      </c>
      <c r="C205" s="120">
        <v>62456</v>
      </c>
      <c r="D205" s="103" t="s">
        <v>443</v>
      </c>
      <c r="E205" s="144" t="s">
        <v>247</v>
      </c>
      <c r="F205" s="121" t="s">
        <v>19</v>
      </c>
      <c r="G205" s="122"/>
      <c r="H205" s="122"/>
      <c r="I205" s="123">
        <f>IF(TABELA_PRODUÇÃO[[#This Row],[ AUX]]+TABELA_PRODUÇÃO[[#This Row],[PROF]]="","-",TABELA_PRODUÇÃO[[#This Row],[ AUX]]+TABELA_PRODUÇÃO[[#This Row],[PROF]])</f>
        <v>0</v>
      </c>
      <c r="J205" s="124"/>
    </row>
    <row r="206" spans="2:10" ht="15.75" x14ac:dyDescent="0.25">
      <c r="B206" s="119">
        <f>IF(TABELA_PRODUÇÃO[[#This Row],[SERVIÇOS]]=0,"",(COUNTA($E$4:E206)))</f>
        <v>203</v>
      </c>
      <c r="C206" s="120">
        <v>62877</v>
      </c>
      <c r="D206" s="103" t="s">
        <v>443</v>
      </c>
      <c r="E206" s="144" t="s">
        <v>351</v>
      </c>
      <c r="F206" s="121" t="s">
        <v>19</v>
      </c>
      <c r="G206" s="122"/>
      <c r="H206" s="122"/>
      <c r="I206" s="123">
        <f>IF(TABELA_PRODUÇÃO[[#This Row],[ AUX]]+TABELA_PRODUÇÃO[[#This Row],[PROF]]="","-",TABELA_PRODUÇÃO[[#This Row],[ AUX]]+TABELA_PRODUÇÃO[[#This Row],[PROF]])</f>
        <v>0</v>
      </c>
      <c r="J206" s="124"/>
    </row>
    <row r="207" spans="2:10" ht="15.75" x14ac:dyDescent="0.25">
      <c r="B207" s="119">
        <f>IF(TABELA_PRODUÇÃO[[#This Row],[SERVIÇOS]]=0,"",(COUNTA($E$4:E207)))</f>
        <v>204</v>
      </c>
      <c r="C207" s="120">
        <v>62455</v>
      </c>
      <c r="D207" s="103" t="s">
        <v>443</v>
      </c>
      <c r="E207" s="144" t="s">
        <v>246</v>
      </c>
      <c r="F207" s="121" t="s">
        <v>19</v>
      </c>
      <c r="G207" s="122"/>
      <c r="H207" s="122"/>
      <c r="I207" s="123">
        <f>IF(TABELA_PRODUÇÃO[[#This Row],[ AUX]]+TABELA_PRODUÇÃO[[#This Row],[PROF]]="","-",TABELA_PRODUÇÃO[[#This Row],[ AUX]]+TABELA_PRODUÇÃO[[#This Row],[PROF]])</f>
        <v>0</v>
      </c>
      <c r="J207" s="124"/>
    </row>
    <row r="208" spans="2:10" ht="15.75" x14ac:dyDescent="0.25">
      <c r="B208" s="119">
        <f>IF(TABELA_PRODUÇÃO[[#This Row],[SERVIÇOS]]=0,"",(COUNTA($E$4:E208)))</f>
        <v>205</v>
      </c>
      <c r="C208" s="120">
        <v>62880</v>
      </c>
      <c r="D208" s="103" t="s">
        <v>443</v>
      </c>
      <c r="E208" s="144" t="s">
        <v>353</v>
      </c>
      <c r="F208" s="121" t="s">
        <v>19</v>
      </c>
      <c r="G208" s="122"/>
      <c r="H208" s="122"/>
      <c r="I208" s="123">
        <f>IF(TABELA_PRODUÇÃO[[#This Row],[ AUX]]+TABELA_PRODUÇÃO[[#This Row],[PROF]]="","-",TABELA_PRODUÇÃO[[#This Row],[ AUX]]+TABELA_PRODUÇÃO[[#This Row],[PROF]])</f>
        <v>0</v>
      </c>
      <c r="J208" s="124"/>
    </row>
    <row r="209" spans="2:10" ht="15.75" x14ac:dyDescent="0.25">
      <c r="B209" s="119">
        <f>IF(TABELA_PRODUÇÃO[[#This Row],[SERVIÇOS]]=0,"",(COUNTA($E$4:E209)))</f>
        <v>206</v>
      </c>
      <c r="C209" s="120">
        <v>62881</v>
      </c>
      <c r="D209" s="103" t="s">
        <v>443</v>
      </c>
      <c r="E209" s="144" t="s">
        <v>354</v>
      </c>
      <c r="F209" s="121" t="s">
        <v>19</v>
      </c>
      <c r="G209" s="122"/>
      <c r="H209" s="122"/>
      <c r="I209" s="123">
        <f>IF(TABELA_PRODUÇÃO[[#This Row],[ AUX]]+TABELA_PRODUÇÃO[[#This Row],[PROF]]="","-",TABELA_PRODUÇÃO[[#This Row],[ AUX]]+TABELA_PRODUÇÃO[[#This Row],[PROF]])</f>
        <v>0</v>
      </c>
      <c r="J209" s="124"/>
    </row>
    <row r="210" spans="2:10" ht="15.75" x14ac:dyDescent="0.25">
      <c r="B210" s="119">
        <f>IF(TABELA_PRODUÇÃO[[#This Row],[SERVIÇOS]]=0,"",(COUNTA($E$4:E210)))</f>
        <v>207</v>
      </c>
      <c r="C210" s="120">
        <v>62447</v>
      </c>
      <c r="D210" s="103" t="s">
        <v>443</v>
      </c>
      <c r="E210" s="144" t="s">
        <v>238</v>
      </c>
      <c r="F210" s="121" t="s">
        <v>19</v>
      </c>
      <c r="G210" s="122"/>
      <c r="H210" s="122"/>
      <c r="I210" s="123">
        <f>IF(TABELA_PRODUÇÃO[[#This Row],[ AUX]]+TABELA_PRODUÇÃO[[#This Row],[PROF]]="","-",TABELA_PRODUÇÃO[[#This Row],[ AUX]]+TABELA_PRODUÇÃO[[#This Row],[PROF]])</f>
        <v>0</v>
      </c>
      <c r="J210" s="124"/>
    </row>
    <row r="211" spans="2:10" ht="15.75" x14ac:dyDescent="0.25">
      <c r="B211" s="119">
        <f>IF(TABELA_PRODUÇÃO[[#This Row],[SERVIÇOS]]=0,"",(COUNTA($E$4:E211)))</f>
        <v>208</v>
      </c>
      <c r="C211" s="120">
        <v>62875</v>
      </c>
      <c r="D211" s="103" t="s">
        <v>443</v>
      </c>
      <c r="E211" s="144" t="s">
        <v>349</v>
      </c>
      <c r="F211" s="121" t="s">
        <v>19</v>
      </c>
      <c r="G211" s="122"/>
      <c r="H211" s="122"/>
      <c r="I211" s="123">
        <f>IF(TABELA_PRODUÇÃO[[#This Row],[ AUX]]+TABELA_PRODUÇÃO[[#This Row],[PROF]]="","-",TABELA_PRODUÇÃO[[#This Row],[ AUX]]+TABELA_PRODUÇÃO[[#This Row],[PROF]])</f>
        <v>0</v>
      </c>
      <c r="J211" s="124"/>
    </row>
    <row r="212" spans="2:10" ht="15.75" x14ac:dyDescent="0.25">
      <c r="B212" s="106">
        <f>IF(TABELA_PRODUÇÃO[[#This Row],[SERVIÇOS]]=0,"",(COUNTA($E$4:E212)))</f>
        <v>209</v>
      </c>
      <c r="C212" s="107">
        <v>62424</v>
      </c>
      <c r="D212" s="103" t="s">
        <v>443</v>
      </c>
      <c r="E212" s="160" t="s">
        <v>229</v>
      </c>
      <c r="F212" s="108" t="s">
        <v>19</v>
      </c>
      <c r="G212" s="109">
        <v>0</v>
      </c>
      <c r="H212" s="109">
        <v>0</v>
      </c>
      <c r="I212" s="110">
        <f>IF(TABELA_PRODUÇÃO[[#This Row],[ AUX]]+TABELA_PRODUÇÃO[[#This Row],[PROF]]="","-",TABELA_PRODUÇÃO[[#This Row],[ AUX]]+TABELA_PRODUÇÃO[[#This Row],[PROF]])</f>
        <v>0</v>
      </c>
      <c r="J212" s="111"/>
    </row>
    <row r="213" spans="2:10" ht="15.75" x14ac:dyDescent="0.25">
      <c r="B213" s="106">
        <f>IF(TABELA_PRODUÇÃO[[#This Row],[SERVIÇOS]]=0,"",(COUNTA($E$4:E213)))</f>
        <v>210</v>
      </c>
      <c r="C213" s="107">
        <v>62420</v>
      </c>
      <c r="D213" s="103" t="s">
        <v>443</v>
      </c>
      <c r="E213" s="160" t="s">
        <v>225</v>
      </c>
      <c r="F213" s="108" t="s">
        <v>19</v>
      </c>
      <c r="G213" s="109">
        <v>0</v>
      </c>
      <c r="H213" s="109">
        <v>0</v>
      </c>
      <c r="I213" s="110">
        <f>IF(TABELA_PRODUÇÃO[[#This Row],[ AUX]]+TABELA_PRODUÇÃO[[#This Row],[PROF]]="","-",TABELA_PRODUÇÃO[[#This Row],[ AUX]]+TABELA_PRODUÇÃO[[#This Row],[PROF]])</f>
        <v>0</v>
      </c>
      <c r="J213" s="111"/>
    </row>
    <row r="214" spans="2:10" ht="15.75" x14ac:dyDescent="0.25">
      <c r="B214" s="119">
        <f>IF(TABELA_PRODUÇÃO[[#This Row],[SERVIÇOS]]=0,"",(COUNTA($E$4:E214)))</f>
        <v>211</v>
      </c>
      <c r="C214" s="120">
        <v>62953</v>
      </c>
      <c r="D214" s="103" t="s">
        <v>443</v>
      </c>
      <c r="E214" s="144" t="s">
        <v>372</v>
      </c>
      <c r="F214" s="121" t="s">
        <v>19</v>
      </c>
      <c r="G214" s="122"/>
      <c r="H214" s="122"/>
      <c r="I214" s="123">
        <f>IF(TABELA_PRODUÇÃO[[#This Row],[ AUX]]+TABELA_PRODUÇÃO[[#This Row],[PROF]]="","-",TABELA_PRODUÇÃO[[#This Row],[ AUX]]+TABELA_PRODUÇÃO[[#This Row],[PROF]])</f>
        <v>0</v>
      </c>
      <c r="J214" s="124"/>
    </row>
    <row r="215" spans="2:10" ht="15.75" x14ac:dyDescent="0.25">
      <c r="B215" s="119">
        <f>IF(TABELA_PRODUÇÃO[[#This Row],[SERVIÇOS]]=0,"",(COUNTA($E$4:E215)))</f>
        <v>212</v>
      </c>
      <c r="C215" s="120">
        <v>62942</v>
      </c>
      <c r="D215" s="103" t="s">
        <v>443</v>
      </c>
      <c r="E215" s="144" t="s">
        <v>368</v>
      </c>
      <c r="F215" s="121" t="s">
        <v>19</v>
      </c>
      <c r="G215" s="122"/>
      <c r="H215" s="122"/>
      <c r="I215" s="123">
        <f>IF(TABELA_PRODUÇÃO[[#This Row],[ AUX]]+TABELA_PRODUÇÃO[[#This Row],[PROF]]="","-",TABELA_PRODUÇÃO[[#This Row],[ AUX]]+TABELA_PRODUÇÃO[[#This Row],[PROF]])</f>
        <v>0</v>
      </c>
      <c r="J215" s="124"/>
    </row>
    <row r="216" spans="2:10" ht="15.75" x14ac:dyDescent="0.25">
      <c r="B216" s="119">
        <f>IF(TABELA_PRODUÇÃO[[#This Row],[SERVIÇOS]]=0,"",(COUNTA($E$4:E216)))</f>
        <v>213</v>
      </c>
      <c r="C216" s="120">
        <v>62882</v>
      </c>
      <c r="D216" s="103" t="s">
        <v>443</v>
      </c>
      <c r="E216" s="144" t="s">
        <v>355</v>
      </c>
      <c r="F216" s="121" t="s">
        <v>19</v>
      </c>
      <c r="G216" s="122"/>
      <c r="H216" s="122"/>
      <c r="I216" s="123">
        <f>IF(TABELA_PRODUÇÃO[[#This Row],[ AUX]]+TABELA_PRODUÇÃO[[#This Row],[PROF]]="","-",TABELA_PRODUÇÃO[[#This Row],[ AUX]]+TABELA_PRODUÇÃO[[#This Row],[PROF]])</f>
        <v>0</v>
      </c>
      <c r="J216" s="124"/>
    </row>
    <row r="217" spans="2:10" ht="15.75" x14ac:dyDescent="0.25">
      <c r="B217" s="106">
        <f>IF(TABELA_PRODUÇÃO[[#This Row],[SERVIÇOS]]=0,"",(COUNTA($E$4:E217)))</f>
        <v>214</v>
      </c>
      <c r="C217" s="107">
        <v>62423</v>
      </c>
      <c r="D217" s="103" t="s">
        <v>443</v>
      </c>
      <c r="E217" s="160" t="s">
        <v>228</v>
      </c>
      <c r="F217" s="108" t="s">
        <v>19</v>
      </c>
      <c r="G217" s="109">
        <v>0</v>
      </c>
      <c r="H217" s="109">
        <v>0</v>
      </c>
      <c r="I217" s="110">
        <f>IF(TABELA_PRODUÇÃO[[#This Row],[ AUX]]+TABELA_PRODUÇÃO[[#This Row],[PROF]]="","-",TABELA_PRODUÇÃO[[#This Row],[ AUX]]+TABELA_PRODUÇÃO[[#This Row],[PROF]])</f>
        <v>0</v>
      </c>
      <c r="J217" s="111"/>
    </row>
    <row r="218" spans="2:10" ht="15.75" x14ac:dyDescent="0.25">
      <c r="B218" s="106">
        <f>IF(TABELA_PRODUÇÃO[[#This Row],[SERVIÇOS]]=0,"",(COUNTA($E$4:E218)))</f>
        <v>215</v>
      </c>
      <c r="C218" s="107">
        <v>62422</v>
      </c>
      <c r="D218" s="103" t="s">
        <v>443</v>
      </c>
      <c r="E218" s="160" t="s">
        <v>227</v>
      </c>
      <c r="F218" s="108" t="s">
        <v>19</v>
      </c>
      <c r="G218" s="109">
        <v>0</v>
      </c>
      <c r="H218" s="109">
        <v>0</v>
      </c>
      <c r="I218" s="110">
        <f>IF(TABELA_PRODUÇÃO[[#This Row],[ AUX]]+TABELA_PRODUÇÃO[[#This Row],[PROF]]="","-",TABELA_PRODUÇÃO[[#This Row],[ AUX]]+TABELA_PRODUÇÃO[[#This Row],[PROF]])</f>
        <v>0</v>
      </c>
      <c r="J218" s="111"/>
    </row>
    <row r="219" spans="2:10" ht="15.75" x14ac:dyDescent="0.25">
      <c r="B219" s="119">
        <f>IF(TABELA_PRODUÇÃO[[#This Row],[SERVIÇOS]]=0,"",(COUNTA($E$4:E219)))</f>
        <v>216</v>
      </c>
      <c r="C219" s="120">
        <v>62874</v>
      </c>
      <c r="D219" s="103" t="s">
        <v>443</v>
      </c>
      <c r="E219" s="144" t="s">
        <v>348</v>
      </c>
      <c r="F219" s="121" t="s">
        <v>19</v>
      </c>
      <c r="G219" s="122"/>
      <c r="H219" s="122"/>
      <c r="I219" s="123">
        <f>IF(TABELA_PRODUÇÃO[[#This Row],[ AUX]]+TABELA_PRODUÇÃO[[#This Row],[PROF]]="","-",TABELA_PRODUÇÃO[[#This Row],[ AUX]]+TABELA_PRODUÇÃO[[#This Row],[PROF]])</f>
        <v>0</v>
      </c>
      <c r="J219" s="124"/>
    </row>
    <row r="220" spans="2:10" ht="15.75" x14ac:dyDescent="0.25">
      <c r="B220" s="106">
        <f>IF(TABELA_PRODUÇÃO[[#This Row],[SERVIÇOS]]=0,"",(COUNTA($E$4:E220)))</f>
        <v>217</v>
      </c>
      <c r="C220" s="107">
        <v>62421</v>
      </c>
      <c r="D220" s="103" t="s">
        <v>443</v>
      </c>
      <c r="E220" s="160" t="s">
        <v>226</v>
      </c>
      <c r="F220" s="108" t="s">
        <v>19</v>
      </c>
      <c r="G220" s="109">
        <v>0</v>
      </c>
      <c r="H220" s="109">
        <v>0</v>
      </c>
      <c r="I220" s="110">
        <f>IF(TABELA_PRODUÇÃO[[#This Row],[ AUX]]+TABELA_PRODUÇÃO[[#This Row],[PROF]]="","-",TABELA_PRODUÇÃO[[#This Row],[ AUX]]+TABELA_PRODUÇÃO[[#This Row],[PROF]])</f>
        <v>0</v>
      </c>
      <c r="J220" s="111"/>
    </row>
    <row r="221" spans="2:10" ht="15.75" x14ac:dyDescent="0.25">
      <c r="B221" s="119">
        <f>IF(TABELA_PRODUÇÃO[[#This Row],[SERVIÇOS]]=0,"",(COUNTA($E$4:E221)))</f>
        <v>218</v>
      </c>
      <c r="C221" s="120">
        <v>62726</v>
      </c>
      <c r="D221" s="103" t="s">
        <v>443</v>
      </c>
      <c r="E221" s="144" t="s">
        <v>334</v>
      </c>
      <c r="F221" s="121" t="s">
        <v>14</v>
      </c>
      <c r="G221" s="122"/>
      <c r="H221" s="122"/>
      <c r="I221" s="123">
        <f>IF(TABELA_PRODUÇÃO[[#This Row],[ AUX]]+TABELA_PRODUÇÃO[[#This Row],[PROF]]="","-",TABELA_PRODUÇÃO[[#This Row],[ AUX]]+TABELA_PRODUÇÃO[[#This Row],[PROF]])</f>
        <v>0</v>
      </c>
      <c r="J221" s="124"/>
    </row>
    <row r="222" spans="2:10" ht="15.75" x14ac:dyDescent="0.25">
      <c r="B222" s="119">
        <f>IF(TABELA_PRODUÇÃO[[#This Row],[SERVIÇOS]]=0,"",(COUNTA($E$4:E222)))</f>
        <v>219</v>
      </c>
      <c r="C222" s="120">
        <v>62672</v>
      </c>
      <c r="D222" s="103" t="s">
        <v>443</v>
      </c>
      <c r="E222" s="144" t="s">
        <v>299</v>
      </c>
      <c r="F222" s="121" t="s">
        <v>19</v>
      </c>
      <c r="G222" s="122"/>
      <c r="H222" s="122"/>
      <c r="I222" s="123">
        <f>IF(TABELA_PRODUÇÃO[[#This Row],[ AUX]]+TABELA_PRODUÇÃO[[#This Row],[PROF]]="","-",TABELA_PRODUÇÃO[[#This Row],[ AUX]]+TABELA_PRODUÇÃO[[#This Row],[PROF]])</f>
        <v>0</v>
      </c>
      <c r="J222" s="124"/>
    </row>
    <row r="223" spans="2:10" ht="15.75" x14ac:dyDescent="0.25">
      <c r="B223" s="119">
        <f>IF(TABELA_PRODUÇÃO[[#This Row],[SERVIÇOS]]=0,"",(COUNTA($E$4:E223)))</f>
        <v>220</v>
      </c>
      <c r="C223" s="120">
        <v>62879</v>
      </c>
      <c r="D223" s="103" t="s">
        <v>443</v>
      </c>
      <c r="E223" s="144" t="s">
        <v>352</v>
      </c>
      <c r="F223" s="121" t="s">
        <v>19</v>
      </c>
      <c r="G223" s="122"/>
      <c r="H223" s="122"/>
      <c r="I223" s="123">
        <f>IF(TABELA_PRODUÇÃO[[#This Row],[ AUX]]+TABELA_PRODUÇÃO[[#This Row],[PROF]]="","-",TABELA_PRODUÇÃO[[#This Row],[ AUX]]+TABELA_PRODUÇÃO[[#This Row],[PROF]])</f>
        <v>0</v>
      </c>
      <c r="J223" s="124"/>
    </row>
    <row r="224" spans="2:10" ht="15.75" x14ac:dyDescent="0.25">
      <c r="B224" s="119">
        <f>IF(TABELA_PRODUÇÃO[[#This Row],[SERVIÇOS]]=0,"",(COUNTA($E$4:E224)))</f>
        <v>221</v>
      </c>
      <c r="C224" s="120">
        <v>62587</v>
      </c>
      <c r="D224" s="103" t="s">
        <v>443</v>
      </c>
      <c r="E224" s="144" t="s">
        <v>272</v>
      </c>
      <c r="F224" s="121" t="s">
        <v>19</v>
      </c>
      <c r="G224" s="122"/>
      <c r="H224" s="122"/>
      <c r="I224" s="123">
        <f>IF(TABELA_PRODUÇÃO[[#This Row],[ AUX]]+TABELA_PRODUÇÃO[[#This Row],[PROF]]="","-",TABELA_PRODUÇÃO[[#This Row],[ AUX]]+TABELA_PRODUÇÃO[[#This Row],[PROF]])</f>
        <v>0</v>
      </c>
      <c r="J224" s="124"/>
    </row>
    <row r="225" spans="2:10" ht="15.75" x14ac:dyDescent="0.25">
      <c r="B225" s="119">
        <f>IF(TABELA_PRODUÇÃO[[#This Row],[SERVIÇOS]]=0,"",(COUNTA($E$4:E225)))</f>
        <v>222</v>
      </c>
      <c r="C225" s="120">
        <v>62703</v>
      </c>
      <c r="D225" s="103" t="s">
        <v>446</v>
      </c>
      <c r="E225" s="144" t="s">
        <v>314</v>
      </c>
      <c r="F225" s="121" t="s">
        <v>19</v>
      </c>
      <c r="G225" s="122"/>
      <c r="H225" s="122"/>
      <c r="I225" s="123">
        <f>IF(TABELA_PRODUÇÃO[[#This Row],[ AUX]]+TABELA_PRODUÇÃO[[#This Row],[PROF]]="","-",TABELA_PRODUÇÃO[[#This Row],[ AUX]]+TABELA_PRODUÇÃO[[#This Row],[PROF]])</f>
        <v>0</v>
      </c>
      <c r="J225" s="124"/>
    </row>
    <row r="226" spans="2:10" ht="15.75" x14ac:dyDescent="0.25">
      <c r="B226" s="16">
        <f>IF(TABELA_PRODUÇÃO[[#This Row],[SERVIÇOS]]=0,"",(COUNTA($E$4:E226)))</f>
        <v>223</v>
      </c>
      <c r="C226" s="103">
        <v>944</v>
      </c>
      <c r="D226" s="103"/>
      <c r="E226" s="20" t="s">
        <v>90</v>
      </c>
      <c r="F226" s="17" t="s">
        <v>19</v>
      </c>
      <c r="G226" s="18">
        <v>1.7496</v>
      </c>
      <c r="H226" s="18">
        <v>0.87480000000000002</v>
      </c>
      <c r="I226" s="59">
        <f>IF(TABELA_PRODUÇÃO[[#This Row],[ AUX]]+TABELA_PRODUÇÃO[[#This Row],[PROF]]="","-",TABELA_PRODUÇÃO[[#This Row],[ AUX]]+TABELA_PRODUÇÃO[[#This Row],[PROF]])</f>
        <v>2.6244000000000001</v>
      </c>
      <c r="J226" s="25">
        <v>41081</v>
      </c>
    </row>
    <row r="227" spans="2:10" ht="15.75" x14ac:dyDescent="0.25">
      <c r="B227" s="106">
        <f>IF(TABELA_PRODUÇÃO[[#This Row],[SERVIÇOS]]=0,"",(COUNTA($E$4:E227)))</f>
        <v>224</v>
      </c>
      <c r="C227" s="107">
        <v>62414</v>
      </c>
      <c r="D227" s="107" t="s">
        <v>202</v>
      </c>
      <c r="E227" s="160" t="s">
        <v>219</v>
      </c>
      <c r="F227" s="108" t="s">
        <v>19</v>
      </c>
      <c r="G227" s="109">
        <v>0</v>
      </c>
      <c r="H227" s="109">
        <v>0</v>
      </c>
      <c r="I227" s="110">
        <f>IF(TABELA_PRODUÇÃO[[#This Row],[ AUX]]+TABELA_PRODUÇÃO[[#This Row],[PROF]]="","-",TABELA_PRODUÇÃO[[#This Row],[ AUX]]+TABELA_PRODUÇÃO[[#This Row],[PROF]])</f>
        <v>0</v>
      </c>
      <c r="J227" s="111"/>
    </row>
    <row r="228" spans="2:10" ht="15.75" x14ac:dyDescent="0.25">
      <c r="B228" s="119">
        <f>IF(TABELA_PRODUÇÃO[[#This Row],[SERVIÇOS]]=0,"",(COUNTA($E$4:E228)))</f>
        <v>225</v>
      </c>
      <c r="C228" s="120">
        <v>62714</v>
      </c>
      <c r="D228" s="103" t="s">
        <v>442</v>
      </c>
      <c r="E228" s="144" t="s">
        <v>324</v>
      </c>
      <c r="F228" s="121" t="s">
        <v>205</v>
      </c>
      <c r="G228" s="122"/>
      <c r="H228" s="122"/>
      <c r="I228" s="123">
        <f>IF(TABELA_PRODUÇÃO[[#This Row],[ AUX]]+TABELA_PRODUÇÃO[[#This Row],[PROF]]="","-",TABELA_PRODUÇÃO[[#This Row],[ AUX]]+TABELA_PRODUÇÃO[[#This Row],[PROF]])</f>
        <v>0</v>
      </c>
      <c r="J228" s="124"/>
    </row>
    <row r="229" spans="2:10" ht="15.75" x14ac:dyDescent="0.25">
      <c r="B229" s="119">
        <f>IF(TABELA_PRODUÇÃO[[#This Row],[SERVIÇOS]]=0,"",(COUNTA($E$4:E229)))</f>
        <v>226</v>
      </c>
      <c r="C229" s="120">
        <v>62715</v>
      </c>
      <c r="D229" s="103" t="s">
        <v>442</v>
      </c>
      <c r="E229" s="144" t="s">
        <v>325</v>
      </c>
      <c r="F229" s="121" t="s">
        <v>205</v>
      </c>
      <c r="G229" s="122"/>
      <c r="H229" s="122"/>
      <c r="I229" s="123">
        <f>IF(TABELA_PRODUÇÃO[[#This Row],[ AUX]]+TABELA_PRODUÇÃO[[#This Row],[PROF]]="","-",TABELA_PRODUÇÃO[[#This Row],[ AUX]]+TABELA_PRODUÇÃO[[#This Row],[PROF]])</f>
        <v>0</v>
      </c>
      <c r="J229" s="124"/>
    </row>
    <row r="230" spans="2:10" ht="15.75" x14ac:dyDescent="0.25">
      <c r="B230" s="119">
        <f>IF(TABELA_PRODUÇÃO[[#This Row],[SERVIÇOS]]=0,"",(COUNTA($E$4:E230)))</f>
        <v>227</v>
      </c>
      <c r="C230" s="120">
        <v>62720</v>
      </c>
      <c r="D230" s="103" t="s">
        <v>442</v>
      </c>
      <c r="E230" s="144" t="s">
        <v>330</v>
      </c>
      <c r="F230" s="121" t="s">
        <v>205</v>
      </c>
      <c r="G230" s="122"/>
      <c r="H230" s="122"/>
      <c r="I230" s="123">
        <f>IF(TABELA_PRODUÇÃO[[#This Row],[ AUX]]+TABELA_PRODUÇÃO[[#This Row],[PROF]]="","-",TABELA_PRODUÇÃO[[#This Row],[ AUX]]+TABELA_PRODUÇÃO[[#This Row],[PROF]])</f>
        <v>0</v>
      </c>
      <c r="J230" s="124"/>
    </row>
    <row r="231" spans="2:10" ht="15.75" x14ac:dyDescent="0.25">
      <c r="B231" s="119">
        <f>IF(TABELA_PRODUÇÃO[[#This Row],[SERVIÇOS]]=0,"",(COUNTA($E$4:E231)))</f>
        <v>228</v>
      </c>
      <c r="C231" s="120">
        <v>62719</v>
      </c>
      <c r="D231" s="103" t="s">
        <v>442</v>
      </c>
      <c r="E231" s="144" t="s">
        <v>329</v>
      </c>
      <c r="F231" s="121" t="s">
        <v>205</v>
      </c>
      <c r="G231" s="122"/>
      <c r="H231" s="122"/>
      <c r="I231" s="123">
        <f>IF(TABELA_PRODUÇÃO[[#This Row],[ AUX]]+TABELA_PRODUÇÃO[[#This Row],[PROF]]="","-",TABELA_PRODUÇÃO[[#This Row],[ AUX]]+TABELA_PRODUÇÃO[[#This Row],[PROF]])</f>
        <v>0</v>
      </c>
      <c r="J231" s="124"/>
    </row>
    <row r="232" spans="2:10" ht="15.75" x14ac:dyDescent="0.25">
      <c r="B232" s="119">
        <f>IF(TABELA_PRODUÇÃO[[#This Row],[SERVIÇOS]]=0,"",(COUNTA($E$4:E232)))</f>
        <v>229</v>
      </c>
      <c r="C232" s="120">
        <v>62718</v>
      </c>
      <c r="D232" s="103" t="s">
        <v>442</v>
      </c>
      <c r="E232" s="144" t="s">
        <v>328</v>
      </c>
      <c r="F232" s="121" t="s">
        <v>205</v>
      </c>
      <c r="G232" s="122"/>
      <c r="H232" s="122"/>
      <c r="I232" s="123">
        <f>IF(TABELA_PRODUÇÃO[[#This Row],[ AUX]]+TABELA_PRODUÇÃO[[#This Row],[PROF]]="","-",TABELA_PRODUÇÃO[[#This Row],[ AUX]]+TABELA_PRODUÇÃO[[#This Row],[PROF]])</f>
        <v>0</v>
      </c>
      <c r="J232" s="124"/>
    </row>
    <row r="233" spans="2:10" ht="15.75" x14ac:dyDescent="0.25">
      <c r="B233" s="119">
        <f>IF(TABELA_PRODUÇÃO[[#This Row],[SERVIÇOS]]=0,"",(COUNTA($E$4:E233)))</f>
        <v>230</v>
      </c>
      <c r="C233" s="120">
        <v>62721</v>
      </c>
      <c r="D233" s="103" t="s">
        <v>442</v>
      </c>
      <c r="E233" s="144" t="s">
        <v>331</v>
      </c>
      <c r="F233" s="121" t="s">
        <v>205</v>
      </c>
      <c r="G233" s="122"/>
      <c r="H233" s="122"/>
      <c r="I233" s="123">
        <f>IF(TABELA_PRODUÇÃO[[#This Row],[ AUX]]+TABELA_PRODUÇÃO[[#This Row],[PROF]]="","-",TABELA_PRODUÇÃO[[#This Row],[ AUX]]+TABELA_PRODUÇÃO[[#This Row],[PROF]])</f>
        <v>0</v>
      </c>
      <c r="J233" s="124"/>
    </row>
    <row r="234" spans="2:10" ht="15.75" x14ac:dyDescent="0.25">
      <c r="B234" s="119">
        <f>IF(TABELA_PRODUÇÃO[[#This Row],[SERVIÇOS]]=0,"",(COUNTA($E$4:E234)))</f>
        <v>231</v>
      </c>
      <c r="C234" s="120">
        <v>63050</v>
      </c>
      <c r="D234" s="103" t="s">
        <v>442</v>
      </c>
      <c r="E234" s="144" t="s">
        <v>383</v>
      </c>
      <c r="F234" s="121" t="s">
        <v>205</v>
      </c>
      <c r="G234" s="122"/>
      <c r="H234" s="122"/>
      <c r="I234" s="123">
        <f>IF(TABELA_PRODUÇÃO[[#This Row],[ AUX]]+TABELA_PRODUÇÃO[[#This Row],[PROF]]="","-",TABELA_PRODUÇÃO[[#This Row],[ AUX]]+TABELA_PRODUÇÃO[[#This Row],[PROF]])</f>
        <v>0</v>
      </c>
      <c r="J234" s="124"/>
    </row>
    <row r="235" spans="2:10" ht="15.75" x14ac:dyDescent="0.25">
      <c r="B235" s="119">
        <f>IF(TABELA_PRODUÇÃO[[#This Row],[SERVIÇOS]]=0,"",(COUNTA($E$4:E235)))</f>
        <v>232</v>
      </c>
      <c r="C235" s="120">
        <v>62716</v>
      </c>
      <c r="D235" s="103" t="s">
        <v>442</v>
      </c>
      <c r="E235" s="144" t="s">
        <v>326</v>
      </c>
      <c r="F235" s="121" t="s">
        <v>205</v>
      </c>
      <c r="G235" s="122"/>
      <c r="H235" s="122"/>
      <c r="I235" s="123">
        <f>IF(TABELA_PRODUÇÃO[[#This Row],[ AUX]]+TABELA_PRODUÇÃO[[#This Row],[PROF]]="","-",TABELA_PRODUÇÃO[[#This Row],[ AUX]]+TABELA_PRODUÇÃO[[#This Row],[PROF]])</f>
        <v>0</v>
      </c>
      <c r="J235" s="124"/>
    </row>
    <row r="236" spans="2:10" ht="15.75" x14ac:dyDescent="0.25">
      <c r="B236" s="119">
        <f>IF(TABELA_PRODUÇÃO[[#This Row],[SERVIÇOS]]=0,"",(COUNTA($E$4:E236)))</f>
        <v>233</v>
      </c>
      <c r="C236" s="120">
        <v>62717</v>
      </c>
      <c r="D236" s="103" t="s">
        <v>442</v>
      </c>
      <c r="E236" s="144" t="s">
        <v>327</v>
      </c>
      <c r="F236" s="121" t="s">
        <v>205</v>
      </c>
      <c r="G236" s="122"/>
      <c r="H236" s="122"/>
      <c r="I236" s="123">
        <f>IF(TABELA_PRODUÇÃO[[#This Row],[ AUX]]+TABELA_PRODUÇÃO[[#This Row],[PROF]]="","-",TABELA_PRODUÇÃO[[#This Row],[ AUX]]+TABELA_PRODUÇÃO[[#This Row],[PROF]])</f>
        <v>0</v>
      </c>
      <c r="J236" s="124"/>
    </row>
    <row r="237" spans="2:10" ht="15.75" x14ac:dyDescent="0.25">
      <c r="B237" s="119">
        <f>IF(TABELA_PRODUÇÃO[[#This Row],[SERVIÇOS]]=0,"",(COUNTA($E$4:E237)))</f>
        <v>234</v>
      </c>
      <c r="C237" s="120">
        <v>62575</v>
      </c>
      <c r="D237" s="103" t="s">
        <v>442</v>
      </c>
      <c r="E237" s="144" t="s">
        <v>270</v>
      </c>
      <c r="F237" s="121" t="s">
        <v>205</v>
      </c>
      <c r="G237" s="122"/>
      <c r="H237" s="122"/>
      <c r="I237" s="123">
        <f>IF(TABELA_PRODUÇÃO[[#This Row],[ AUX]]+TABELA_PRODUÇÃO[[#This Row],[PROF]]="","-",TABELA_PRODUÇÃO[[#This Row],[ AUX]]+TABELA_PRODUÇÃO[[#This Row],[PROF]])</f>
        <v>0</v>
      </c>
      <c r="J237" s="124"/>
    </row>
    <row r="238" spans="2:10" ht="15.75" x14ac:dyDescent="0.25">
      <c r="B238" s="119">
        <f>IF(TABELA_PRODUÇÃO[[#This Row],[SERVIÇOS]]=0,"",(COUNTA($E$4:E238)))</f>
        <v>235</v>
      </c>
      <c r="C238" s="120">
        <v>62506</v>
      </c>
      <c r="D238" s="103" t="s">
        <v>442</v>
      </c>
      <c r="E238" s="144" t="s">
        <v>253</v>
      </c>
      <c r="F238" s="121" t="s">
        <v>205</v>
      </c>
      <c r="G238" s="122"/>
      <c r="H238" s="122"/>
      <c r="I238" s="123">
        <f>IF(TABELA_PRODUÇÃO[[#This Row],[ AUX]]+TABELA_PRODUÇÃO[[#This Row],[PROF]]="","-",TABELA_PRODUÇÃO[[#This Row],[ AUX]]+TABELA_PRODUÇÃO[[#This Row],[PROF]])</f>
        <v>0</v>
      </c>
      <c r="J238" s="124"/>
    </row>
    <row r="239" spans="2:10" ht="15.75" x14ac:dyDescent="0.25">
      <c r="B239" s="119">
        <f>IF(TABELA_PRODUÇÃO[[#This Row],[SERVIÇOS]]=0,"",(COUNTA($E$4:E239)))</f>
        <v>236</v>
      </c>
      <c r="C239" s="120">
        <v>62768</v>
      </c>
      <c r="D239" s="103" t="s">
        <v>442</v>
      </c>
      <c r="E239" s="144" t="s">
        <v>342</v>
      </c>
      <c r="F239" s="121" t="s">
        <v>205</v>
      </c>
      <c r="G239" s="122"/>
      <c r="H239" s="122"/>
      <c r="I239" s="123">
        <f>IF(TABELA_PRODUÇÃO[[#This Row],[ AUX]]+TABELA_PRODUÇÃO[[#This Row],[PROF]]="","-",TABELA_PRODUÇÃO[[#This Row],[ AUX]]+TABELA_PRODUÇÃO[[#This Row],[PROF]])</f>
        <v>0</v>
      </c>
      <c r="J239" s="124"/>
    </row>
    <row r="240" spans="2:10" ht="15.75" x14ac:dyDescent="0.25">
      <c r="B240" s="119">
        <f>IF(TABELA_PRODUÇÃO[[#This Row],[SERVIÇOS]]=0,"",(COUNTA($E$4:E240)))</f>
        <v>237</v>
      </c>
      <c r="C240" s="120">
        <v>63087</v>
      </c>
      <c r="D240" s="103" t="s">
        <v>442</v>
      </c>
      <c r="E240" s="144" t="s">
        <v>393</v>
      </c>
      <c r="F240" s="121" t="s">
        <v>205</v>
      </c>
      <c r="G240" s="122"/>
      <c r="H240" s="122"/>
      <c r="I240" s="123">
        <f>IF(TABELA_PRODUÇÃO[[#This Row],[ AUX]]+TABELA_PRODUÇÃO[[#This Row],[PROF]]="","-",TABELA_PRODUÇÃO[[#This Row],[ AUX]]+TABELA_PRODUÇÃO[[#This Row],[PROF]])</f>
        <v>0</v>
      </c>
      <c r="J240" s="124"/>
    </row>
    <row r="241" spans="2:10" ht="15.75" x14ac:dyDescent="0.25">
      <c r="B241" s="119">
        <f>IF(TABELA_PRODUÇÃO[[#This Row],[SERVIÇOS]]=0,"",(COUNTA($E$4:E241)))</f>
        <v>238</v>
      </c>
      <c r="C241" s="120">
        <v>62769</v>
      </c>
      <c r="D241" s="103" t="s">
        <v>442</v>
      </c>
      <c r="E241" s="144" t="s">
        <v>343</v>
      </c>
      <c r="F241" s="121" t="s">
        <v>205</v>
      </c>
      <c r="G241" s="122"/>
      <c r="H241" s="122"/>
      <c r="I241" s="123">
        <f>IF(TABELA_PRODUÇÃO[[#This Row],[ AUX]]+TABELA_PRODUÇÃO[[#This Row],[PROF]]="","-",TABELA_PRODUÇÃO[[#This Row],[ AUX]]+TABELA_PRODUÇÃO[[#This Row],[PROF]])</f>
        <v>0</v>
      </c>
      <c r="J241" s="124"/>
    </row>
    <row r="242" spans="2:10" ht="15.75" x14ac:dyDescent="0.25">
      <c r="B242" s="119">
        <f>IF(TABELA_PRODUÇÃO[[#This Row],[SERVIÇOS]]=0,"",(COUNTA($E$4:E242)))</f>
        <v>239</v>
      </c>
      <c r="C242" s="120">
        <v>62770</v>
      </c>
      <c r="D242" s="103" t="s">
        <v>442</v>
      </c>
      <c r="E242" s="144" t="s">
        <v>344</v>
      </c>
      <c r="F242" s="121" t="s">
        <v>205</v>
      </c>
      <c r="G242" s="122"/>
      <c r="H242" s="122"/>
      <c r="I242" s="123">
        <f>IF(TABELA_PRODUÇÃO[[#This Row],[ AUX]]+TABELA_PRODUÇÃO[[#This Row],[PROF]]="","-",TABELA_PRODUÇÃO[[#This Row],[ AUX]]+TABELA_PRODUÇÃO[[#This Row],[PROF]])</f>
        <v>0</v>
      </c>
      <c r="J242" s="124"/>
    </row>
    <row r="243" spans="2:10" ht="15.75" x14ac:dyDescent="0.25">
      <c r="B243" s="119">
        <f>IF(TABELA_PRODUÇÃO[[#This Row],[SERVIÇOS]]=0,"",(COUNTA($E$4:E243)))</f>
        <v>240</v>
      </c>
      <c r="C243" s="120">
        <v>62505</v>
      </c>
      <c r="D243" s="103" t="s">
        <v>442</v>
      </c>
      <c r="E243" s="144" t="s">
        <v>252</v>
      </c>
      <c r="F243" s="121" t="s">
        <v>205</v>
      </c>
      <c r="G243" s="122"/>
      <c r="H243" s="122"/>
      <c r="I243" s="123">
        <f>IF(TABELA_PRODUÇÃO[[#This Row],[ AUX]]+TABELA_PRODUÇÃO[[#This Row],[PROF]]="","-",TABELA_PRODUÇÃO[[#This Row],[ AUX]]+TABELA_PRODUÇÃO[[#This Row],[PROF]])</f>
        <v>0</v>
      </c>
      <c r="J243" s="124"/>
    </row>
    <row r="244" spans="2:10" ht="15.75" x14ac:dyDescent="0.25">
      <c r="B244" s="119">
        <f>IF(TABELA_PRODUÇÃO[[#This Row],[SERVIÇOS]]=0,"",(COUNTA($E$4:E244)))</f>
        <v>241</v>
      </c>
      <c r="C244" s="120">
        <v>63043</v>
      </c>
      <c r="D244" s="103" t="s">
        <v>442</v>
      </c>
      <c r="E244" s="144" t="s">
        <v>382</v>
      </c>
      <c r="F244" s="121" t="s">
        <v>205</v>
      </c>
      <c r="G244" s="122"/>
      <c r="H244" s="122"/>
      <c r="I244" s="123">
        <f>IF(TABELA_PRODUÇÃO[[#This Row],[ AUX]]+TABELA_PRODUÇÃO[[#This Row],[PROF]]="","-",TABELA_PRODUÇÃO[[#This Row],[ AUX]]+TABELA_PRODUÇÃO[[#This Row],[PROF]])</f>
        <v>0</v>
      </c>
      <c r="J244" s="124"/>
    </row>
    <row r="245" spans="2:10" ht="15.75" x14ac:dyDescent="0.25">
      <c r="B245" s="119">
        <f>IF(TABELA_PRODUÇÃO[[#This Row],[SERVIÇOS]]=0,"",(COUNTA($E$4:E245)))</f>
        <v>242</v>
      </c>
      <c r="C245" s="120">
        <v>62724</v>
      </c>
      <c r="D245" s="103" t="s">
        <v>442</v>
      </c>
      <c r="E245" s="144" t="s">
        <v>333</v>
      </c>
      <c r="F245" s="121" t="s">
        <v>205</v>
      </c>
      <c r="G245" s="122"/>
      <c r="H245" s="122"/>
      <c r="I245" s="123">
        <f>IF(TABELA_PRODUÇÃO[[#This Row],[ AUX]]+TABELA_PRODUÇÃO[[#This Row],[PROF]]="","-",TABELA_PRODUÇÃO[[#This Row],[ AUX]]+TABELA_PRODUÇÃO[[#This Row],[PROF]])</f>
        <v>0</v>
      </c>
      <c r="J245" s="124"/>
    </row>
    <row r="246" spans="2:10" ht="15.75" x14ac:dyDescent="0.25">
      <c r="B246" s="119">
        <f>IF(TABELA_PRODUÇÃO[[#This Row],[SERVIÇOS]]=0,"",(COUNTA($E$4:E246)))</f>
        <v>243</v>
      </c>
      <c r="C246" s="120">
        <v>62753</v>
      </c>
      <c r="D246" s="103" t="s">
        <v>442</v>
      </c>
      <c r="E246" s="144" t="s">
        <v>339</v>
      </c>
      <c r="F246" s="121" t="s">
        <v>19</v>
      </c>
      <c r="G246" s="122"/>
      <c r="H246" s="122"/>
      <c r="I246" s="123">
        <f>IF(TABELA_PRODUÇÃO[[#This Row],[ AUX]]+TABELA_PRODUÇÃO[[#This Row],[PROF]]="","-",TABELA_PRODUÇÃO[[#This Row],[ AUX]]+TABELA_PRODUÇÃO[[#This Row],[PROF]])</f>
        <v>0</v>
      </c>
      <c r="J246" s="124"/>
    </row>
    <row r="247" spans="2:10" ht="15.75" x14ac:dyDescent="0.25">
      <c r="B247" s="16">
        <f>IF(TABELA_PRODUÇÃO[[#This Row],[SERVIÇOS]]=0,"",(COUNTA($E$4:E247)))</f>
        <v>244</v>
      </c>
      <c r="C247" s="103">
        <v>945</v>
      </c>
      <c r="D247" s="103"/>
      <c r="E247" s="20" t="s">
        <v>91</v>
      </c>
      <c r="F247" s="17" t="s">
        <v>19</v>
      </c>
      <c r="G247" s="18">
        <v>1.7496</v>
      </c>
      <c r="H247" s="18">
        <v>0.58320000000000005</v>
      </c>
      <c r="I247" s="59">
        <f>IF(TABELA_PRODUÇÃO[[#This Row],[ AUX]]+TABELA_PRODUÇÃO[[#This Row],[PROF]]="","-",TABELA_PRODUÇÃO[[#This Row],[ AUX]]+TABELA_PRODUÇÃO[[#This Row],[PROF]])</f>
        <v>2.3328000000000002</v>
      </c>
      <c r="J247" s="25">
        <v>41081</v>
      </c>
    </row>
    <row r="248" spans="2:10" ht="15.75" x14ac:dyDescent="0.25">
      <c r="B248" s="119">
        <f>IF(TABELA_PRODUÇÃO[[#This Row],[SERVIÇOS]]=0,"",(COUNTA($E$4:E248)))</f>
        <v>245</v>
      </c>
      <c r="C248" s="120">
        <v>62454</v>
      </c>
      <c r="D248" s="120" t="s">
        <v>447</v>
      </c>
      <c r="E248" s="144" t="s">
        <v>245</v>
      </c>
      <c r="F248" s="121" t="s">
        <v>19</v>
      </c>
      <c r="G248" s="122"/>
      <c r="H248" s="122"/>
      <c r="I248" s="123">
        <f>IF(TABELA_PRODUÇÃO[[#This Row],[ AUX]]+TABELA_PRODUÇÃO[[#This Row],[PROF]]="","-",TABELA_PRODUÇÃO[[#This Row],[ AUX]]+TABELA_PRODUÇÃO[[#This Row],[PROF]])</f>
        <v>0</v>
      </c>
      <c r="J248" s="124"/>
    </row>
    <row r="249" spans="2:10" ht="15.75" x14ac:dyDescent="0.25">
      <c r="B249" s="119">
        <f>IF(TABELA_PRODUÇÃO[[#This Row],[SERVIÇOS]]=0,"",(COUNTA($E$4:E249)))</f>
        <v>246</v>
      </c>
      <c r="C249" s="120">
        <v>62723</v>
      </c>
      <c r="D249" s="103" t="s">
        <v>442</v>
      </c>
      <c r="E249" s="144" t="s">
        <v>332</v>
      </c>
      <c r="F249" s="121" t="s">
        <v>205</v>
      </c>
      <c r="G249" s="122"/>
      <c r="H249" s="122"/>
      <c r="I249" s="123">
        <f>IF(TABELA_PRODUÇÃO[[#This Row],[ AUX]]+TABELA_PRODUÇÃO[[#This Row],[PROF]]="","-",TABELA_PRODUÇÃO[[#This Row],[ AUX]]+TABELA_PRODUÇÃO[[#This Row],[PROF]])</f>
        <v>0</v>
      </c>
      <c r="J249" s="124"/>
    </row>
    <row r="250" spans="2:10" ht="15.75" x14ac:dyDescent="0.25">
      <c r="B250" s="119">
        <f>IF(TABELA_PRODUÇÃO[[#This Row],[SERVIÇOS]]=0,"",(COUNTA($E$4:E250)))</f>
        <v>247</v>
      </c>
      <c r="C250" s="120">
        <v>62691</v>
      </c>
      <c r="D250" s="103" t="s">
        <v>437</v>
      </c>
      <c r="E250" s="144" t="s">
        <v>308</v>
      </c>
      <c r="F250" s="121" t="s">
        <v>19</v>
      </c>
      <c r="G250" s="122"/>
      <c r="H250" s="122"/>
      <c r="I250" s="123">
        <f>IF(TABELA_PRODUÇÃO[[#This Row],[ AUX]]+TABELA_PRODUÇÃO[[#This Row],[PROF]]="","-",TABELA_PRODUÇÃO[[#This Row],[ AUX]]+TABELA_PRODUÇÃO[[#This Row],[PROF]])</f>
        <v>0</v>
      </c>
      <c r="J250" s="124"/>
    </row>
    <row r="251" spans="2:10" ht="15.75" x14ac:dyDescent="0.25">
      <c r="B251" s="106">
        <f>IF(TABELA_PRODUÇÃO[[#This Row],[SERVIÇOS]]=0,"",(COUNTA($E$4:E251)))</f>
        <v>248</v>
      </c>
      <c r="C251" s="107">
        <v>62377</v>
      </c>
      <c r="D251" s="103" t="s">
        <v>438</v>
      </c>
      <c r="E251" s="160" t="s">
        <v>207</v>
      </c>
      <c r="F251" s="108" t="s">
        <v>16</v>
      </c>
      <c r="G251" s="109">
        <v>0</v>
      </c>
      <c r="H251" s="109">
        <v>0</v>
      </c>
      <c r="I251" s="110">
        <f>IF(TABELA_PRODUÇÃO[[#This Row],[ AUX]]+TABELA_PRODUÇÃO[[#This Row],[PROF]]="","-",TABELA_PRODUÇÃO[[#This Row],[ AUX]]+TABELA_PRODUÇÃO[[#This Row],[PROF]])</f>
        <v>0</v>
      </c>
      <c r="J251" s="111"/>
    </row>
    <row r="252" spans="2:10" ht="15.75" x14ac:dyDescent="0.25">
      <c r="B252" s="16">
        <f>IF(TABELA_PRODUÇÃO[[#This Row],[SERVIÇOS]]=0,"",(COUNTA($E$4:E252)))</f>
        <v>249</v>
      </c>
      <c r="C252" s="103">
        <v>946</v>
      </c>
      <c r="D252" s="103"/>
      <c r="E252" s="20" t="s">
        <v>92</v>
      </c>
      <c r="F252" s="17" t="s">
        <v>16</v>
      </c>
      <c r="G252" s="18">
        <v>2.3328000000000002</v>
      </c>
      <c r="H252" s="18">
        <v>7.5815999999999999</v>
      </c>
      <c r="I252" s="59">
        <f>IF(TABELA_PRODUÇÃO[[#This Row],[ AUX]]+TABELA_PRODUÇÃO[[#This Row],[PROF]]="","-",TABELA_PRODUÇÃO[[#This Row],[ AUX]]+TABELA_PRODUÇÃO[[#This Row],[PROF]])</f>
        <v>9.9144000000000005</v>
      </c>
      <c r="J252" s="25">
        <v>41081</v>
      </c>
    </row>
    <row r="253" spans="2:10" ht="15.75" x14ac:dyDescent="0.25">
      <c r="B253" s="106">
        <f>IF(TABELA_PRODUÇÃO[[#This Row],[SERVIÇOS]]=0,"",(COUNTA($E$4:E253)))</f>
        <v>250</v>
      </c>
      <c r="C253" s="107">
        <v>62406</v>
      </c>
      <c r="D253" s="103" t="s">
        <v>441</v>
      </c>
      <c r="E253" s="160" t="s">
        <v>93</v>
      </c>
      <c r="F253" s="108" t="s">
        <v>19</v>
      </c>
      <c r="G253" s="109">
        <v>0</v>
      </c>
      <c r="H253" s="109">
        <v>0</v>
      </c>
      <c r="I253" s="110">
        <f>IF(TABELA_PRODUÇÃO[[#This Row],[ AUX]]+TABELA_PRODUÇÃO[[#This Row],[PROF]]="","-",TABELA_PRODUÇÃO[[#This Row],[ AUX]]+TABELA_PRODUÇÃO[[#This Row],[PROF]])</f>
        <v>0</v>
      </c>
      <c r="J253" s="111"/>
    </row>
    <row r="254" spans="2:10" ht="15.75" x14ac:dyDescent="0.25">
      <c r="B254" s="16">
        <f>IF(TABELA_PRODUÇÃO[[#This Row],[SERVIÇOS]]=0,"",(COUNTA($E$4:E254)))</f>
        <v>251</v>
      </c>
      <c r="C254" s="103">
        <v>947</v>
      </c>
      <c r="D254" s="103"/>
      <c r="E254" s="20" t="s">
        <v>93</v>
      </c>
      <c r="F254" s="17" t="s">
        <v>19</v>
      </c>
      <c r="G254" s="18">
        <v>4.1990400000000001</v>
      </c>
      <c r="H254" s="18">
        <v>1.63296</v>
      </c>
      <c r="I254" s="59">
        <f>IF(TABELA_PRODUÇÃO[[#This Row],[ AUX]]+TABELA_PRODUÇÃO[[#This Row],[PROF]]="","-",TABELA_PRODUÇÃO[[#This Row],[ AUX]]+TABELA_PRODUÇÃO[[#This Row],[PROF]])</f>
        <v>5.8319999999999999</v>
      </c>
      <c r="J254" s="25">
        <v>41081</v>
      </c>
    </row>
    <row r="255" spans="2:10" ht="15.75" x14ac:dyDescent="0.25">
      <c r="B255" s="106">
        <f>IF(TABELA_PRODUÇÃO[[#This Row],[SERVIÇOS]]=0,"",(COUNTA($E$4:E255)))</f>
        <v>252</v>
      </c>
      <c r="C255" s="107">
        <v>62402</v>
      </c>
      <c r="D255" s="103" t="s">
        <v>441</v>
      </c>
      <c r="E255" s="160" t="s">
        <v>94</v>
      </c>
      <c r="F255" s="108" t="s">
        <v>19</v>
      </c>
      <c r="G255" s="109">
        <v>0</v>
      </c>
      <c r="H255" s="109">
        <v>0</v>
      </c>
      <c r="I255" s="110">
        <f>IF(TABELA_PRODUÇÃO[[#This Row],[ AUX]]+TABELA_PRODUÇÃO[[#This Row],[PROF]]="","-",TABELA_PRODUÇÃO[[#This Row],[ AUX]]+TABELA_PRODUÇÃO[[#This Row],[PROF]])</f>
        <v>0</v>
      </c>
      <c r="J255" s="111"/>
    </row>
    <row r="256" spans="2:10" ht="15.75" x14ac:dyDescent="0.25">
      <c r="B256" s="16">
        <f>IF(TABELA_PRODUÇÃO[[#This Row],[SERVIÇOS]]=0,"",(COUNTA($E$4:E256)))</f>
        <v>253</v>
      </c>
      <c r="C256" s="103">
        <v>948</v>
      </c>
      <c r="D256" s="103"/>
      <c r="E256" s="20" t="s">
        <v>94</v>
      </c>
      <c r="F256" s="17" t="s">
        <v>19</v>
      </c>
      <c r="G256" s="18">
        <v>3.4992000000000001</v>
      </c>
      <c r="H256" s="18">
        <v>1.1664000000000001</v>
      </c>
      <c r="I256" s="59">
        <f>IF(TABELA_PRODUÇÃO[[#This Row],[ AUX]]+TABELA_PRODUÇÃO[[#This Row],[PROF]]="","-",TABELA_PRODUÇÃO[[#This Row],[ AUX]]+TABELA_PRODUÇÃO[[#This Row],[PROF]])</f>
        <v>4.6656000000000004</v>
      </c>
      <c r="J256" s="25">
        <v>41081</v>
      </c>
    </row>
    <row r="257" spans="2:10" ht="15.75" x14ac:dyDescent="0.25">
      <c r="B257" s="16">
        <f>IF(TABELA_PRODUÇÃO[[#This Row],[SERVIÇOS]]=0,"",(COUNTA($E$4:E257)))</f>
        <v>254</v>
      </c>
      <c r="C257" s="103">
        <v>949</v>
      </c>
      <c r="D257" s="103"/>
      <c r="E257" s="20" t="s">
        <v>95</v>
      </c>
      <c r="F257" s="17" t="s">
        <v>19</v>
      </c>
      <c r="G257" s="18">
        <v>4.6656000000000004</v>
      </c>
      <c r="H257" s="18">
        <v>1.7496</v>
      </c>
      <c r="I257" s="59">
        <f>IF(TABELA_PRODUÇÃO[[#This Row],[ AUX]]+TABELA_PRODUÇÃO[[#This Row],[PROF]]="","-",TABELA_PRODUÇÃO[[#This Row],[ AUX]]+TABELA_PRODUÇÃO[[#This Row],[PROF]])</f>
        <v>6.4152000000000005</v>
      </c>
      <c r="J257" s="25">
        <v>41081</v>
      </c>
    </row>
    <row r="258" spans="2:10" ht="15.75" x14ac:dyDescent="0.25">
      <c r="B258" s="119">
        <f>IF(TABELA_PRODUÇÃO[[#This Row],[SERVIÇOS]]=0,"",(COUNTA($E$4:E258)))</f>
        <v>255</v>
      </c>
      <c r="C258" s="120">
        <v>62625</v>
      </c>
      <c r="D258" s="103" t="s">
        <v>438</v>
      </c>
      <c r="E258" s="144" t="s">
        <v>283</v>
      </c>
      <c r="F258" s="121" t="s">
        <v>16</v>
      </c>
      <c r="G258" s="122"/>
      <c r="H258" s="122"/>
      <c r="I258" s="123">
        <f>IF(TABELA_PRODUÇÃO[[#This Row],[ AUX]]+TABELA_PRODUÇÃO[[#This Row],[PROF]]="","-",TABELA_PRODUÇÃO[[#This Row],[ AUX]]+TABELA_PRODUÇÃO[[#This Row],[PROF]])</f>
        <v>0</v>
      </c>
      <c r="J258" s="124"/>
    </row>
    <row r="259" spans="2:10" ht="15.75" x14ac:dyDescent="0.25">
      <c r="B259" s="106">
        <f>IF(TABELA_PRODUÇÃO[[#This Row],[SERVIÇOS]]=0,"",(COUNTA($E$4:E259)))</f>
        <v>256</v>
      </c>
      <c r="C259" s="107">
        <v>62398</v>
      </c>
      <c r="D259" s="103" t="s">
        <v>446</v>
      </c>
      <c r="E259" s="160" t="s">
        <v>211</v>
      </c>
      <c r="F259" s="108" t="s">
        <v>19</v>
      </c>
      <c r="G259" s="109">
        <v>0</v>
      </c>
      <c r="H259" s="109">
        <v>0</v>
      </c>
      <c r="I259" s="110">
        <f>IF(TABELA_PRODUÇÃO[[#This Row],[ AUX]]+TABELA_PRODUÇÃO[[#This Row],[PROF]]="","-",TABELA_PRODUÇÃO[[#This Row],[ AUX]]+TABELA_PRODUÇÃO[[#This Row],[PROF]])</f>
        <v>0</v>
      </c>
      <c r="J259" s="111"/>
    </row>
    <row r="260" spans="2:10" ht="15.75" x14ac:dyDescent="0.25">
      <c r="B260" s="119">
        <f>IF(TABELA_PRODUÇÃO[[#This Row],[SERVIÇOS]]=0,"",(COUNTA($E$4:E260)))</f>
        <v>257</v>
      </c>
      <c r="C260" s="120">
        <v>62754</v>
      </c>
      <c r="D260" s="103" t="s">
        <v>446</v>
      </c>
      <c r="E260" s="144" t="s">
        <v>340</v>
      </c>
      <c r="F260" s="121" t="s">
        <v>19</v>
      </c>
      <c r="G260" s="122"/>
      <c r="H260" s="122"/>
      <c r="I260" s="123">
        <f>IF(TABELA_PRODUÇÃO[[#This Row],[ AUX]]+TABELA_PRODUÇÃO[[#This Row],[PROF]]="","-",TABELA_PRODUÇÃO[[#This Row],[ AUX]]+TABELA_PRODUÇÃO[[#This Row],[PROF]])</f>
        <v>0</v>
      </c>
      <c r="J260" s="124"/>
    </row>
    <row r="261" spans="2:10" ht="15.75" x14ac:dyDescent="0.25">
      <c r="B261" s="119">
        <f>IF(TABELA_PRODUÇÃO[[#This Row],[SERVIÇOS]]=0,"",(COUNTA($E$4:E261)))</f>
        <v>258</v>
      </c>
      <c r="C261" s="120">
        <v>63070</v>
      </c>
      <c r="D261" s="103" t="s">
        <v>446</v>
      </c>
      <c r="E261" s="144" t="s">
        <v>340</v>
      </c>
      <c r="F261" s="121" t="s">
        <v>16</v>
      </c>
      <c r="G261" s="122"/>
      <c r="H261" s="122"/>
      <c r="I261" s="123">
        <f>IF(TABELA_PRODUÇÃO[[#This Row],[ AUX]]+TABELA_PRODUÇÃO[[#This Row],[PROF]]="","-",TABELA_PRODUÇÃO[[#This Row],[ AUX]]+TABELA_PRODUÇÃO[[#This Row],[PROF]])</f>
        <v>0</v>
      </c>
      <c r="J261" s="124"/>
    </row>
    <row r="262" spans="2:10" ht="15.75" x14ac:dyDescent="0.25">
      <c r="B262" s="119">
        <f>IF(TABELA_PRODUÇÃO[[#This Row],[SERVIÇOS]]=0,"",(COUNTA($E$4:E262)))</f>
        <v>259</v>
      </c>
      <c r="C262" s="120">
        <v>62779</v>
      </c>
      <c r="D262" s="103" t="s">
        <v>446</v>
      </c>
      <c r="E262" s="144" t="s">
        <v>346</v>
      </c>
      <c r="F262" s="121" t="s">
        <v>19</v>
      </c>
      <c r="G262" s="122"/>
      <c r="H262" s="122"/>
      <c r="I262" s="123">
        <f>IF(TABELA_PRODUÇÃO[[#This Row],[ AUX]]+TABELA_PRODUÇÃO[[#This Row],[PROF]]="","-",TABELA_PRODUÇÃO[[#This Row],[ AUX]]+TABELA_PRODUÇÃO[[#This Row],[PROF]])</f>
        <v>0</v>
      </c>
      <c r="J262" s="124"/>
    </row>
    <row r="263" spans="2:10" ht="15.75" x14ac:dyDescent="0.25">
      <c r="B263" s="16">
        <f>IF(TABELA_PRODUÇÃO[[#This Row],[SERVIÇOS]]=0,"",(COUNTA($E$4:E263)))</f>
        <v>260</v>
      </c>
      <c r="C263" s="103">
        <v>700</v>
      </c>
      <c r="D263" s="103"/>
      <c r="E263" s="20" t="s">
        <v>167</v>
      </c>
      <c r="F263" s="17" t="s">
        <v>19</v>
      </c>
      <c r="G263" s="18">
        <v>0</v>
      </c>
      <c r="H263" s="18">
        <v>3.7800000000000002</v>
      </c>
      <c r="I263" s="59">
        <f>IF(TABELA_PRODUÇÃO[[#This Row],[ AUX]]+TABELA_PRODUÇÃO[[#This Row],[PROF]]="","-",TABELA_PRODUÇÃO[[#This Row],[ AUX]]+TABELA_PRODUÇÃO[[#This Row],[PROF]])</f>
        <v>3.7800000000000002</v>
      </c>
      <c r="J263" s="25">
        <v>41081</v>
      </c>
    </row>
    <row r="264" spans="2:10" ht="15.75" x14ac:dyDescent="0.25">
      <c r="B264" s="119">
        <f>IF(TABELA_PRODUÇÃO[[#This Row],[SERVIÇOS]]=0,"",(COUNTA($E$4:E264)))</f>
        <v>261</v>
      </c>
      <c r="C264" s="120">
        <v>62639</v>
      </c>
      <c r="D264" s="120" t="s">
        <v>202</v>
      </c>
      <c r="E264" s="144" t="s">
        <v>288</v>
      </c>
      <c r="F264" s="121" t="s">
        <v>19</v>
      </c>
      <c r="G264" s="122"/>
      <c r="H264" s="122"/>
      <c r="I264" s="123">
        <f>IF(TABELA_PRODUÇÃO[[#This Row],[ AUX]]+TABELA_PRODUÇÃO[[#This Row],[PROF]]="","-",TABELA_PRODUÇÃO[[#This Row],[ AUX]]+TABELA_PRODUÇÃO[[#This Row],[PROF]])</f>
        <v>0</v>
      </c>
      <c r="J264" s="124"/>
    </row>
    <row r="265" spans="2:10" ht="15.75" x14ac:dyDescent="0.25">
      <c r="B265" s="106">
        <f>IF(TABELA_PRODUÇÃO[[#This Row],[SERVIÇOS]]=0,"",(COUNTA($E$4:E265)))</f>
        <v>262</v>
      </c>
      <c r="C265" s="107">
        <v>62411</v>
      </c>
      <c r="D265" s="107" t="s">
        <v>202</v>
      </c>
      <c r="E265" s="160" t="s">
        <v>216</v>
      </c>
      <c r="F265" s="108" t="s">
        <v>19</v>
      </c>
      <c r="G265" s="109">
        <v>0</v>
      </c>
      <c r="H265" s="109">
        <v>0</v>
      </c>
      <c r="I265" s="110">
        <f>IF(TABELA_PRODUÇÃO[[#This Row],[ AUX]]+TABELA_PRODUÇÃO[[#This Row],[PROF]]="","-",TABELA_PRODUÇÃO[[#This Row],[ AUX]]+TABELA_PRODUÇÃO[[#This Row],[PROF]])</f>
        <v>0</v>
      </c>
      <c r="J265" s="111"/>
    </row>
    <row r="266" spans="2:10" ht="15.75" x14ac:dyDescent="0.25">
      <c r="B266" s="106">
        <f>IF(TABELA_PRODUÇÃO[[#This Row],[SERVIÇOS]]=0,"",(COUNTA($E$4:E266)))</f>
        <v>263</v>
      </c>
      <c r="C266" s="107">
        <v>62412</v>
      </c>
      <c r="D266" s="107" t="s">
        <v>202</v>
      </c>
      <c r="E266" s="160" t="s">
        <v>217</v>
      </c>
      <c r="F266" s="108" t="s">
        <v>19</v>
      </c>
      <c r="G266" s="109">
        <v>0</v>
      </c>
      <c r="H266" s="109">
        <v>0</v>
      </c>
      <c r="I266" s="110">
        <f>IF(TABELA_PRODUÇÃO[[#This Row],[ AUX]]+TABELA_PRODUÇÃO[[#This Row],[PROF]]="","-",TABELA_PRODUÇÃO[[#This Row],[ AUX]]+TABELA_PRODUÇÃO[[#This Row],[PROF]])</f>
        <v>0</v>
      </c>
      <c r="J266" s="111"/>
    </row>
    <row r="267" spans="2:10" ht="15.75" x14ac:dyDescent="0.25">
      <c r="B267" s="119">
        <f>IF(TABELA_PRODUÇÃO[[#This Row],[SERVIÇOS]]=0,"",(COUNTA($E$4:E267)))</f>
        <v>264</v>
      </c>
      <c r="C267" s="120">
        <v>62598</v>
      </c>
      <c r="D267" s="120" t="s">
        <v>202</v>
      </c>
      <c r="E267" s="144" t="s">
        <v>277</v>
      </c>
      <c r="F267" s="121" t="s">
        <v>19</v>
      </c>
      <c r="G267" s="122"/>
      <c r="H267" s="122"/>
      <c r="I267" s="123">
        <f>IF(TABELA_PRODUÇÃO[[#This Row],[ AUX]]+TABELA_PRODUÇÃO[[#This Row],[PROF]]="","-",TABELA_PRODUÇÃO[[#This Row],[ AUX]]+TABELA_PRODUÇÃO[[#This Row],[PROF]])</f>
        <v>0</v>
      </c>
      <c r="J267" s="124"/>
    </row>
    <row r="268" spans="2:10" ht="15.75" x14ac:dyDescent="0.25">
      <c r="B268" s="16">
        <f>IF(TABELA_PRODUÇÃO[[#This Row],[SERVIÇOS]]=0,"",(COUNTA($E$4:E268)))</f>
        <v>265</v>
      </c>
      <c r="C268" s="103">
        <v>701</v>
      </c>
      <c r="D268" s="103"/>
      <c r="E268" s="20" t="s">
        <v>162</v>
      </c>
      <c r="F268" s="17" t="s">
        <v>19</v>
      </c>
      <c r="G268" s="18">
        <v>0</v>
      </c>
      <c r="H268" s="18">
        <v>1.62</v>
      </c>
      <c r="I268" s="59">
        <f>IF(TABELA_PRODUÇÃO[[#This Row],[ AUX]]+TABELA_PRODUÇÃO[[#This Row],[PROF]]="","-",TABELA_PRODUÇÃO[[#This Row],[ AUX]]+TABELA_PRODUÇÃO[[#This Row],[PROF]])</f>
        <v>1.62</v>
      </c>
      <c r="J268" s="25">
        <v>41081</v>
      </c>
    </row>
    <row r="269" spans="2:10" ht="15.75" x14ac:dyDescent="0.25">
      <c r="B269" s="16">
        <f>IF(TABELA_PRODUÇÃO[[#This Row],[SERVIÇOS]]=0,"",(COUNTA($E$4:E269)))</f>
        <v>266</v>
      </c>
      <c r="C269" s="103">
        <v>702</v>
      </c>
      <c r="D269" s="103"/>
      <c r="E269" s="20" t="s">
        <v>97</v>
      </c>
      <c r="F269" s="17" t="s">
        <v>19</v>
      </c>
      <c r="G269" s="18">
        <v>0</v>
      </c>
      <c r="H269" s="18">
        <v>0.87480000000000002</v>
      </c>
      <c r="I269" s="59">
        <f>IF(TABELA_PRODUÇÃO[[#This Row],[ AUX]]+TABELA_PRODUÇÃO[[#This Row],[PROF]]="","-",TABELA_PRODUÇÃO[[#This Row],[ AUX]]+TABELA_PRODUÇÃO[[#This Row],[PROF]])</f>
        <v>0.87480000000000002</v>
      </c>
      <c r="J269" s="25">
        <v>41081</v>
      </c>
    </row>
    <row r="270" spans="2:10" ht="15.75" x14ac:dyDescent="0.25">
      <c r="B270" s="16">
        <f>IF(TABELA_PRODUÇÃO[[#This Row],[SERVIÇOS]]=0,"",(COUNTA($E$4:E270)))</f>
        <v>267</v>
      </c>
      <c r="C270" s="103">
        <v>703</v>
      </c>
      <c r="D270" s="103"/>
      <c r="E270" s="20" t="s">
        <v>96</v>
      </c>
      <c r="F270" s="17" t="s">
        <v>19</v>
      </c>
      <c r="G270" s="18">
        <v>0</v>
      </c>
      <c r="H270" s="18">
        <v>0.58320000000000005</v>
      </c>
      <c r="I270" s="59">
        <f>IF(TABELA_PRODUÇÃO[[#This Row],[ AUX]]+TABELA_PRODUÇÃO[[#This Row],[PROF]]="","-",TABELA_PRODUÇÃO[[#This Row],[ AUX]]+TABELA_PRODUÇÃO[[#This Row],[PROF]])</f>
        <v>0.58320000000000005</v>
      </c>
      <c r="J270" s="25">
        <v>41081</v>
      </c>
    </row>
    <row r="271" spans="2:10" ht="15.75" x14ac:dyDescent="0.25">
      <c r="B271" s="16">
        <f>IF(TABELA_PRODUÇÃO[[#This Row],[SERVIÇOS]]=0,"",(COUNTA($E$4:E271)))</f>
        <v>268</v>
      </c>
      <c r="C271" s="103">
        <v>704</v>
      </c>
      <c r="D271" s="103"/>
      <c r="E271" s="20" t="s">
        <v>163</v>
      </c>
      <c r="F271" s="17" t="s">
        <v>19</v>
      </c>
      <c r="G271" s="18">
        <v>0</v>
      </c>
      <c r="H271" s="18">
        <v>0.54</v>
      </c>
      <c r="I271" s="59">
        <f>IF(TABELA_PRODUÇÃO[[#This Row],[ AUX]]+TABELA_PRODUÇÃO[[#This Row],[PROF]]="","-",TABELA_PRODUÇÃO[[#This Row],[ AUX]]+TABELA_PRODUÇÃO[[#This Row],[PROF]])</f>
        <v>0.54</v>
      </c>
      <c r="J271" s="25">
        <v>41081</v>
      </c>
    </row>
    <row r="272" spans="2:10" ht="15.75" x14ac:dyDescent="0.25">
      <c r="B272" s="119">
        <f>IF(TABELA_PRODUÇÃO[[#This Row],[SERVIÇOS]]=0,"",(COUNTA($E$4:E272)))</f>
        <v>269</v>
      </c>
      <c r="C272" s="120">
        <v>62697</v>
      </c>
      <c r="D272" s="120" t="s">
        <v>202</v>
      </c>
      <c r="E272" s="144" t="s">
        <v>313</v>
      </c>
      <c r="F272" s="121" t="s">
        <v>19</v>
      </c>
      <c r="G272" s="122"/>
      <c r="H272" s="122"/>
      <c r="I272" s="123">
        <f>IF(TABELA_PRODUÇÃO[[#This Row],[ AUX]]+TABELA_PRODUÇÃO[[#This Row],[PROF]]="","-",TABELA_PRODUÇÃO[[#This Row],[ AUX]]+TABELA_PRODUÇÃO[[#This Row],[PROF]])</f>
        <v>0</v>
      </c>
      <c r="J272" s="124"/>
    </row>
    <row r="273" spans="2:10" ht="15.75" x14ac:dyDescent="0.25">
      <c r="B273" s="16">
        <f>IF(TABELA_PRODUÇÃO[[#This Row],[SERVIÇOS]]=0,"",(COUNTA($E$4:E273)))</f>
        <v>270</v>
      </c>
      <c r="C273" s="103">
        <v>705</v>
      </c>
      <c r="D273" s="103"/>
      <c r="E273" s="20" t="s">
        <v>166</v>
      </c>
      <c r="F273" s="17" t="s">
        <v>19</v>
      </c>
      <c r="G273" s="18">
        <v>0</v>
      </c>
      <c r="H273" s="18">
        <v>3.7800000000000002</v>
      </c>
      <c r="I273" s="59">
        <f>IF(TABELA_PRODUÇÃO[[#This Row],[ AUX]]+TABELA_PRODUÇÃO[[#This Row],[PROF]]="","-",TABELA_PRODUÇÃO[[#This Row],[ AUX]]+TABELA_PRODUÇÃO[[#This Row],[PROF]])</f>
        <v>3.7800000000000002</v>
      </c>
      <c r="J273" s="25">
        <v>41081</v>
      </c>
    </row>
    <row r="274" spans="2:10" ht="15.75" x14ac:dyDescent="0.25">
      <c r="B274" s="106">
        <f>IF(TABELA_PRODUÇÃO[[#This Row],[SERVIÇOS]]=0,"",(COUNTA($E$4:E274)))</f>
        <v>271</v>
      </c>
      <c r="C274" s="107">
        <v>62413</v>
      </c>
      <c r="D274" s="107" t="s">
        <v>202</v>
      </c>
      <c r="E274" s="160" t="s">
        <v>218</v>
      </c>
      <c r="F274" s="108" t="s">
        <v>19</v>
      </c>
      <c r="G274" s="109"/>
      <c r="H274" s="109"/>
      <c r="I274" s="110">
        <f>IF(TABELA_PRODUÇÃO[[#This Row],[ AUX]]+TABELA_PRODUÇÃO[[#This Row],[PROF]]="","-",TABELA_PRODUÇÃO[[#This Row],[ AUX]]+TABELA_PRODUÇÃO[[#This Row],[PROF]])</f>
        <v>0</v>
      </c>
      <c r="J274" s="111"/>
    </row>
    <row r="275" spans="2:10" ht="15.75" x14ac:dyDescent="0.25">
      <c r="B275" s="119">
        <f>IF(TABELA_PRODUÇÃO[[#This Row],[SERVIÇOS]]=0,"",(COUNTA($E$4:E275)))</f>
        <v>272</v>
      </c>
      <c r="C275" s="120">
        <v>63147</v>
      </c>
      <c r="D275" s="120" t="s">
        <v>202</v>
      </c>
      <c r="E275" s="144" t="s">
        <v>404</v>
      </c>
      <c r="F275" s="121" t="s">
        <v>19</v>
      </c>
      <c r="G275" s="122"/>
      <c r="H275" s="122"/>
      <c r="I275" s="123">
        <f>IF(TABELA_PRODUÇÃO[[#This Row],[ AUX]]+TABELA_PRODUÇÃO[[#This Row],[PROF]]="","-",TABELA_PRODUÇÃO[[#This Row],[ AUX]]+TABELA_PRODUÇÃO[[#This Row],[PROF]])</f>
        <v>0</v>
      </c>
      <c r="J275" s="124"/>
    </row>
    <row r="276" spans="2:10" ht="15.75" x14ac:dyDescent="0.25">
      <c r="B276" s="16">
        <f>IF(TABELA_PRODUÇÃO[[#This Row],[SERVIÇOS]]=0,"",(COUNTA($E$4:E276)))</f>
        <v>273</v>
      </c>
      <c r="C276" s="103">
        <v>800</v>
      </c>
      <c r="D276" s="103"/>
      <c r="E276" s="20" t="s">
        <v>98</v>
      </c>
      <c r="F276" s="17" t="s">
        <v>16</v>
      </c>
      <c r="G276" s="18">
        <v>0.30326399999999998</v>
      </c>
      <c r="H276" s="18">
        <v>0.163296</v>
      </c>
      <c r="I276" s="59">
        <f>IF(TABELA_PRODUÇÃO[[#This Row],[ AUX]]+TABELA_PRODUÇÃO[[#This Row],[PROF]]="","-",TABELA_PRODUÇÃO[[#This Row],[ AUX]]+TABELA_PRODUÇÃO[[#This Row],[PROF]])</f>
        <v>0.46655999999999997</v>
      </c>
      <c r="J276" s="25">
        <v>41081</v>
      </c>
    </row>
    <row r="277" spans="2:10" ht="15.75" x14ac:dyDescent="0.25">
      <c r="B277" s="16">
        <f>IF(TABELA_PRODUÇÃO[[#This Row],[SERVIÇOS]]=0,"",(COUNTA($E$4:E277)))</f>
        <v>274</v>
      </c>
      <c r="C277" s="103">
        <v>801</v>
      </c>
      <c r="D277" s="103"/>
      <c r="E277" s="20" t="s">
        <v>99</v>
      </c>
      <c r="F277" s="17" t="s">
        <v>16</v>
      </c>
      <c r="G277" s="18">
        <v>0.52488000000000001</v>
      </c>
      <c r="H277" s="18">
        <v>0.29160000000000003</v>
      </c>
      <c r="I277" s="59">
        <f>IF(TABELA_PRODUÇÃO[[#This Row],[ AUX]]+TABELA_PRODUÇÃO[[#This Row],[PROF]]="","-",TABELA_PRODUÇÃO[[#This Row],[ AUX]]+TABELA_PRODUÇÃO[[#This Row],[PROF]])</f>
        <v>0.81648000000000009</v>
      </c>
      <c r="J277" s="25">
        <v>41081</v>
      </c>
    </row>
    <row r="278" spans="2:10" ht="15.75" x14ac:dyDescent="0.25">
      <c r="B278" s="119">
        <f>IF(TABELA_PRODUÇÃO[[#This Row],[SERVIÇOS]]=0,"",(COUNTA($E$4:E278)))</f>
        <v>275</v>
      </c>
      <c r="C278" s="120">
        <v>62525</v>
      </c>
      <c r="D278" s="103" t="s">
        <v>437</v>
      </c>
      <c r="E278" s="144" t="s">
        <v>263</v>
      </c>
      <c r="F278" s="121" t="s">
        <v>19</v>
      </c>
      <c r="G278" s="122"/>
      <c r="H278" s="122"/>
      <c r="I278" s="123">
        <f>IF(TABELA_PRODUÇÃO[[#This Row],[ AUX]]+TABELA_PRODUÇÃO[[#This Row],[PROF]]="","-",TABELA_PRODUÇÃO[[#This Row],[ AUX]]+TABELA_PRODUÇÃO[[#This Row],[PROF]])</f>
        <v>0</v>
      </c>
      <c r="J278" s="124"/>
    </row>
    <row r="279" spans="2:10" ht="15.75" x14ac:dyDescent="0.25">
      <c r="B279" s="119">
        <f>IF(TABELA_PRODUÇÃO[[#This Row],[SERVIÇOS]]=0,"",(COUNTA($E$4:E279)))</f>
        <v>276</v>
      </c>
      <c r="C279" s="120">
        <v>62526</v>
      </c>
      <c r="D279" s="103" t="s">
        <v>437</v>
      </c>
      <c r="E279" s="144" t="s">
        <v>264</v>
      </c>
      <c r="F279" s="121" t="s">
        <v>19</v>
      </c>
      <c r="G279" s="122"/>
      <c r="H279" s="122"/>
      <c r="I279" s="123">
        <f>IF(TABELA_PRODUÇÃO[[#This Row],[ AUX]]+TABELA_PRODUÇÃO[[#This Row],[PROF]]="","-",TABELA_PRODUÇÃO[[#This Row],[ AUX]]+TABELA_PRODUÇÃO[[#This Row],[PROF]])</f>
        <v>0</v>
      </c>
      <c r="J279" s="124"/>
    </row>
    <row r="280" spans="2:10" ht="15.75" x14ac:dyDescent="0.25">
      <c r="B280" s="119">
        <f>IF(TABELA_PRODUÇÃO[[#This Row],[SERVIÇOS]]=0,"",(COUNTA($E$4:E280)))</f>
        <v>277</v>
      </c>
      <c r="C280" s="120">
        <v>62524</v>
      </c>
      <c r="D280" s="103" t="s">
        <v>437</v>
      </c>
      <c r="E280" s="144" t="s">
        <v>262</v>
      </c>
      <c r="F280" s="121" t="s">
        <v>19</v>
      </c>
      <c r="G280" s="122"/>
      <c r="H280" s="122"/>
      <c r="I280" s="123">
        <f>IF(TABELA_PRODUÇÃO[[#This Row],[ AUX]]+TABELA_PRODUÇÃO[[#This Row],[PROF]]="","-",TABELA_PRODUÇÃO[[#This Row],[ AUX]]+TABELA_PRODUÇÃO[[#This Row],[PROF]])</f>
        <v>0</v>
      </c>
      <c r="J280" s="124"/>
    </row>
    <row r="281" spans="2:10" ht="15.75" x14ac:dyDescent="0.25">
      <c r="B281" s="119">
        <f>IF(TABELA_PRODUÇÃO[[#This Row],[SERVIÇOS]]=0,"",(COUNTA($E$4:E281)))</f>
        <v>278</v>
      </c>
      <c r="C281" s="120">
        <v>62651</v>
      </c>
      <c r="D281" s="103" t="s">
        <v>437</v>
      </c>
      <c r="E281" s="144" t="s">
        <v>293</v>
      </c>
      <c r="F281" s="121" t="s">
        <v>19</v>
      </c>
      <c r="G281" s="122"/>
      <c r="H281" s="122"/>
      <c r="I281" s="123">
        <f>IF(TABELA_PRODUÇÃO[[#This Row],[ AUX]]+TABELA_PRODUÇÃO[[#This Row],[PROF]]="","-",TABELA_PRODUÇÃO[[#This Row],[ AUX]]+TABELA_PRODUÇÃO[[#This Row],[PROF]])</f>
        <v>0</v>
      </c>
      <c r="J281" s="124"/>
    </row>
    <row r="282" spans="2:10" ht="15.75" x14ac:dyDescent="0.25">
      <c r="B282" s="16">
        <f>IF(TABELA_PRODUÇÃO[[#This Row],[SERVIÇOS]]=0,"",(COUNTA($E$4:E282)))</f>
        <v>279</v>
      </c>
      <c r="C282" s="103">
        <v>802</v>
      </c>
      <c r="D282" s="103"/>
      <c r="E282" s="20" t="s">
        <v>164</v>
      </c>
      <c r="F282" s="17" t="s">
        <v>14</v>
      </c>
      <c r="G282" s="18">
        <v>2.7</v>
      </c>
      <c r="H282" s="18">
        <v>0.54</v>
      </c>
      <c r="I282" s="59">
        <f>IF(TABELA_PRODUÇÃO[[#This Row],[ AUX]]+TABELA_PRODUÇÃO[[#This Row],[PROF]]="","-",TABELA_PRODUÇÃO[[#This Row],[ AUX]]+TABELA_PRODUÇÃO[[#This Row],[PROF]])</f>
        <v>3.24</v>
      </c>
      <c r="J282" s="25">
        <v>41081</v>
      </c>
    </row>
    <row r="283" spans="2:10" ht="15.75" x14ac:dyDescent="0.25">
      <c r="B283" s="119">
        <f>IF(TABELA_PRODUÇÃO[[#This Row],[SERVIÇOS]]=0,"",(COUNTA($E$4:E283)))</f>
        <v>280</v>
      </c>
      <c r="C283" s="120">
        <v>63191</v>
      </c>
      <c r="D283" s="120" t="s">
        <v>202</v>
      </c>
      <c r="E283" s="144" t="s">
        <v>420</v>
      </c>
      <c r="F283" s="121" t="s">
        <v>14</v>
      </c>
      <c r="G283" s="122"/>
      <c r="H283" s="122"/>
      <c r="I283" s="123">
        <f>IF(TABELA_PRODUÇÃO[[#This Row],[ AUX]]+TABELA_PRODUÇÃO[[#This Row],[PROF]]="","-",TABELA_PRODUÇÃO[[#This Row],[ AUX]]+TABELA_PRODUÇÃO[[#This Row],[PROF]])</f>
        <v>0</v>
      </c>
      <c r="J283" s="124"/>
    </row>
    <row r="284" spans="2:10" ht="15.75" x14ac:dyDescent="0.25">
      <c r="B284" s="16">
        <f>IF(TABELA_PRODUÇÃO[[#This Row],[SERVIÇOS]]=0,"",(COUNTA($E$4:E284)))</f>
        <v>281</v>
      </c>
      <c r="C284" s="103">
        <v>803</v>
      </c>
      <c r="D284" s="103"/>
      <c r="E284" s="20" t="s">
        <v>147</v>
      </c>
      <c r="F284" s="17" t="s">
        <v>148</v>
      </c>
      <c r="G284" s="18">
        <v>0</v>
      </c>
      <c r="H284" s="18">
        <v>0</v>
      </c>
      <c r="I284" s="59">
        <f>IF(TABELA_PRODUÇÃO[[#This Row],[ AUX]]+TABELA_PRODUÇÃO[[#This Row],[PROF]]="","-",TABELA_PRODUÇÃO[[#This Row],[ AUX]]+TABELA_PRODUÇÃO[[#This Row],[PROF]])</f>
        <v>0</v>
      </c>
      <c r="J284" s="25">
        <v>41081</v>
      </c>
    </row>
    <row r="285" spans="2:10" ht="15.75" x14ac:dyDescent="0.25">
      <c r="B285" s="16">
        <f>IF(TABELA_PRODUÇÃO[[#This Row],[SERVIÇOS]]=0,"",(COUNTA($E$4:E285)))</f>
        <v>282</v>
      </c>
      <c r="C285" s="103">
        <v>804</v>
      </c>
      <c r="D285" s="103"/>
      <c r="E285" s="20" t="s">
        <v>165</v>
      </c>
      <c r="F285" s="17" t="s">
        <v>14</v>
      </c>
      <c r="G285" s="18">
        <v>3.24</v>
      </c>
      <c r="H285" s="18">
        <v>1.08</v>
      </c>
      <c r="I285" s="59">
        <f>IF(TABELA_PRODUÇÃO[[#This Row],[ AUX]]+TABELA_PRODUÇÃO[[#This Row],[PROF]]="","-",TABELA_PRODUÇÃO[[#This Row],[ AUX]]+TABELA_PRODUÇÃO[[#This Row],[PROF]])</f>
        <v>4.32</v>
      </c>
      <c r="J285" s="25">
        <v>41081</v>
      </c>
    </row>
    <row r="286" spans="2:10" ht="15.75" x14ac:dyDescent="0.25">
      <c r="B286" s="16">
        <f>IF(TABELA_PRODUÇÃO[[#This Row],[SERVIÇOS]]=0,"",(COUNTA($E$4:E286)))</f>
        <v>283</v>
      </c>
      <c r="C286" s="103">
        <v>30314</v>
      </c>
      <c r="D286" s="103" t="s">
        <v>202</v>
      </c>
      <c r="E286" s="20" t="s">
        <v>203</v>
      </c>
      <c r="F286" s="17" t="s">
        <v>14</v>
      </c>
      <c r="G286" s="18">
        <v>0</v>
      </c>
      <c r="H286" s="18">
        <v>0</v>
      </c>
      <c r="I286" s="59">
        <f>IF(TABELA_PRODUÇÃO[[#This Row],[ AUX]]+TABELA_PRODUÇÃO[[#This Row],[PROF]]="","-",TABELA_PRODUÇÃO[[#This Row],[ AUX]]+TABELA_PRODUÇÃO[[#This Row],[PROF]])</f>
        <v>0</v>
      </c>
      <c r="J286" s="25"/>
    </row>
    <row r="287" spans="2:10" ht="15.75" x14ac:dyDescent="0.25">
      <c r="B287" s="16">
        <f>IF(TABELA_PRODUÇÃO[[#This Row],[SERVIÇOS]]=0,"",(COUNTA($E$4:E287)))</f>
        <v>284</v>
      </c>
      <c r="C287" s="103">
        <v>606</v>
      </c>
      <c r="D287" s="103"/>
      <c r="E287" s="20" t="s">
        <v>122</v>
      </c>
      <c r="F287" s="17" t="s">
        <v>19</v>
      </c>
      <c r="G287" s="18">
        <v>1.7496</v>
      </c>
      <c r="H287" s="18">
        <v>0.5248799999999999</v>
      </c>
      <c r="I287" s="59">
        <f>IF(TABELA_PRODUÇÃO[[#This Row],[ AUX]]+TABELA_PRODUÇÃO[[#This Row],[PROF]]="","-",TABELA_PRODUÇÃO[[#This Row],[ AUX]]+TABELA_PRODUÇÃO[[#This Row],[PROF]])</f>
        <v>2.2744800000000001</v>
      </c>
      <c r="J287" s="25">
        <v>41081</v>
      </c>
    </row>
    <row r="288" spans="2:10" ht="15.75" x14ac:dyDescent="0.25">
      <c r="B288" s="16">
        <f>IF(TABELA_PRODUÇÃO[[#This Row],[SERVIÇOS]]=0,"",(COUNTA($E$4:E288)))</f>
        <v>285</v>
      </c>
      <c r="C288" s="103">
        <v>607</v>
      </c>
      <c r="D288" s="103"/>
      <c r="E288" s="20" t="s">
        <v>123</v>
      </c>
      <c r="F288" s="17" t="s">
        <v>19</v>
      </c>
      <c r="G288" s="18">
        <v>1.7496</v>
      </c>
      <c r="H288" s="18">
        <v>0.5248799999999999</v>
      </c>
      <c r="I288" s="59">
        <f>IF(TABELA_PRODUÇÃO[[#This Row],[ AUX]]+TABELA_PRODUÇÃO[[#This Row],[PROF]]="","-",TABELA_PRODUÇÃO[[#This Row],[ AUX]]+TABELA_PRODUÇÃO[[#This Row],[PROF]])</f>
        <v>2.2744800000000001</v>
      </c>
      <c r="J288" s="25">
        <v>41081</v>
      </c>
    </row>
    <row r="289" spans="2:10" ht="15.75" x14ac:dyDescent="0.25">
      <c r="B289" s="16">
        <f>IF(TABELA_PRODUÇÃO[[#This Row],[SERVIÇOS]]=0,"",(COUNTA($E$4:E289)))</f>
        <v>286</v>
      </c>
      <c r="C289" s="103">
        <v>608</v>
      </c>
      <c r="D289" s="103"/>
      <c r="E289" s="20" t="s">
        <v>124</v>
      </c>
      <c r="F289" s="17" t="s">
        <v>19</v>
      </c>
      <c r="G289" s="18">
        <v>2.9160000000000004</v>
      </c>
      <c r="H289" s="18">
        <v>0.87480000000000002</v>
      </c>
      <c r="I289" s="59">
        <f>IF(TABELA_PRODUÇÃO[[#This Row],[ AUX]]+TABELA_PRODUÇÃO[[#This Row],[PROF]]="","-",TABELA_PRODUÇÃO[[#This Row],[ AUX]]+TABELA_PRODUÇÃO[[#This Row],[PROF]])</f>
        <v>3.7908000000000004</v>
      </c>
      <c r="J289" s="25">
        <v>41081</v>
      </c>
    </row>
    <row r="290" spans="2:10" ht="15.75" x14ac:dyDescent="0.25">
      <c r="B290" s="119">
        <f>IF(TABELA_PRODUÇÃO[[#This Row],[SERVIÇOS]]=0,"",(COUNTA($E$4:E290)))</f>
        <v>287</v>
      </c>
      <c r="C290" s="120">
        <v>63152</v>
      </c>
      <c r="D290" s="103" t="s">
        <v>443</v>
      </c>
      <c r="E290" s="144" t="s">
        <v>409</v>
      </c>
      <c r="F290" s="121" t="s">
        <v>19</v>
      </c>
      <c r="G290" s="122"/>
      <c r="H290" s="122"/>
      <c r="I290" s="123">
        <f>IF(TABELA_PRODUÇÃO[[#This Row],[ AUX]]+TABELA_PRODUÇÃO[[#This Row],[PROF]]="","-",TABELA_PRODUÇÃO[[#This Row],[ AUX]]+TABELA_PRODUÇÃO[[#This Row],[PROF]])</f>
        <v>0</v>
      </c>
      <c r="J290" s="124"/>
    </row>
    <row r="291" spans="2:10" ht="15.75" x14ac:dyDescent="0.25">
      <c r="B291" s="119">
        <f>IF(TABELA_PRODUÇÃO[[#This Row],[SERVIÇOS]]=0,"",(COUNTA($E$4:E291)))</f>
        <v>288</v>
      </c>
      <c r="C291" s="120">
        <v>63163</v>
      </c>
      <c r="D291" s="120" t="s">
        <v>202</v>
      </c>
      <c r="E291" s="144" t="s">
        <v>411</v>
      </c>
      <c r="F291" s="121" t="s">
        <v>19</v>
      </c>
      <c r="G291" s="122"/>
      <c r="H291" s="122"/>
      <c r="I291" s="123">
        <f>IF(TABELA_PRODUÇÃO[[#This Row],[ AUX]]+TABELA_PRODUÇÃO[[#This Row],[PROF]]="","-",TABELA_PRODUÇÃO[[#This Row],[ AUX]]+TABELA_PRODUÇÃO[[#This Row],[PROF]])</f>
        <v>0</v>
      </c>
      <c r="J291" s="124"/>
    </row>
    <row r="292" spans="2:10" ht="15.75" x14ac:dyDescent="0.25">
      <c r="B292" s="119">
        <f>IF(TABELA_PRODUÇÃO[[#This Row],[SERVIÇOS]]=0,"",(COUNTA($E$4:E292)))</f>
        <v>289</v>
      </c>
      <c r="C292" s="120">
        <v>63088</v>
      </c>
      <c r="D292" s="120" t="s">
        <v>448</v>
      </c>
      <c r="E292" s="144" t="s">
        <v>394</v>
      </c>
      <c r="F292" s="121" t="s">
        <v>205</v>
      </c>
      <c r="G292" s="122"/>
      <c r="H292" s="122"/>
      <c r="I292" s="123">
        <f>IF(TABELA_PRODUÇÃO[[#This Row],[ AUX]]+TABELA_PRODUÇÃO[[#This Row],[PROF]]="","-",TABELA_PRODUÇÃO[[#This Row],[ AUX]]+TABELA_PRODUÇÃO[[#This Row],[PROF]])</f>
        <v>0</v>
      </c>
      <c r="J292" s="124"/>
    </row>
    <row r="293" spans="2:10" ht="15.75" x14ac:dyDescent="0.25">
      <c r="B293" s="119">
        <f>IF(TABELA_PRODUÇÃO[[#This Row],[SERVIÇOS]]=0,"",(COUNTA($E$4:E293)))</f>
        <v>290</v>
      </c>
      <c r="C293" s="120">
        <v>63164</v>
      </c>
      <c r="D293" s="103" t="s">
        <v>443</v>
      </c>
      <c r="E293" s="144" t="s">
        <v>412</v>
      </c>
      <c r="F293" s="121" t="s">
        <v>205</v>
      </c>
      <c r="G293" s="122"/>
      <c r="H293" s="122"/>
      <c r="I293" s="123">
        <f>IF(TABELA_PRODUÇÃO[[#This Row],[ AUX]]+TABELA_PRODUÇÃO[[#This Row],[PROF]]="","-",TABELA_PRODUÇÃO[[#This Row],[ AUX]]+TABELA_PRODUÇÃO[[#This Row],[PROF]])</f>
        <v>0</v>
      </c>
      <c r="J293" s="124"/>
    </row>
    <row r="294" spans="2:10" ht="15.75" x14ac:dyDescent="0.25">
      <c r="B294" s="119">
        <f>IF(TABELA_PRODUÇÃO[[#This Row],[SERVIÇOS]]=0,"",(COUNTA($E$4:E294)))</f>
        <v>291</v>
      </c>
      <c r="C294" s="120">
        <v>62959</v>
      </c>
      <c r="D294" s="103" t="s">
        <v>446</v>
      </c>
      <c r="E294" s="162" t="s">
        <v>373</v>
      </c>
      <c r="F294" s="121" t="s">
        <v>19</v>
      </c>
      <c r="G294" s="122"/>
      <c r="H294" s="122"/>
      <c r="I294" s="123">
        <f>IF(TABELA_PRODUÇÃO[[#This Row],[ AUX]]+TABELA_PRODUÇÃO[[#This Row],[PROF]]="","-",TABELA_PRODUÇÃO[[#This Row],[ AUX]]+TABELA_PRODUÇÃO[[#This Row],[PROF]])</f>
        <v>0</v>
      </c>
      <c r="J294" s="124"/>
    </row>
    <row r="295" spans="2:10" ht="15.75" x14ac:dyDescent="0.25">
      <c r="B295" s="119">
        <f>IF(TABELA_PRODUÇÃO[[#This Row],[SERVIÇOS]]=0,"",(COUNTA($E$4:E295)))</f>
        <v>292</v>
      </c>
      <c r="C295" s="120">
        <v>62931</v>
      </c>
      <c r="D295" s="103" t="s">
        <v>446</v>
      </c>
      <c r="E295" s="144" t="s">
        <v>359</v>
      </c>
      <c r="F295" s="121" t="s">
        <v>205</v>
      </c>
      <c r="G295" s="122"/>
      <c r="H295" s="122"/>
      <c r="I295" s="123">
        <f>IF(TABELA_PRODUÇÃO[[#This Row],[ AUX]]+TABELA_PRODUÇÃO[[#This Row],[PROF]]="","-",TABELA_PRODUÇÃO[[#This Row],[ AUX]]+TABELA_PRODUÇÃO[[#This Row],[PROF]])</f>
        <v>0</v>
      </c>
      <c r="J295" s="124"/>
    </row>
    <row r="296" spans="2:10" ht="15.75" x14ac:dyDescent="0.25">
      <c r="B296" s="119">
        <f>IF(TABELA_PRODUÇÃO[[#This Row],[SERVIÇOS]]=0,"",(COUNTA($E$4:E296)))</f>
        <v>293</v>
      </c>
      <c r="C296" s="120">
        <v>62932</v>
      </c>
      <c r="D296" s="103" t="s">
        <v>446</v>
      </c>
      <c r="E296" s="144" t="s">
        <v>360</v>
      </c>
      <c r="F296" s="121" t="s">
        <v>205</v>
      </c>
      <c r="G296" s="122"/>
      <c r="H296" s="122"/>
      <c r="I296" s="123">
        <f>IF(TABELA_PRODUÇÃO[[#This Row],[ AUX]]+TABELA_PRODUÇÃO[[#This Row],[PROF]]="","-",TABELA_PRODUÇÃO[[#This Row],[ AUX]]+TABELA_PRODUÇÃO[[#This Row],[PROF]])</f>
        <v>0</v>
      </c>
      <c r="J296" s="124"/>
    </row>
    <row r="297" spans="2:10" ht="15.75" x14ac:dyDescent="0.25">
      <c r="B297" s="119">
        <f>IF(TABELA_PRODUÇÃO[[#This Row],[SERVIÇOS]]=0,"",(COUNTA($E$4:E297)))</f>
        <v>294</v>
      </c>
      <c r="C297" s="120">
        <v>62960</v>
      </c>
      <c r="D297" s="103" t="s">
        <v>446</v>
      </c>
      <c r="E297" s="144" t="s">
        <v>374</v>
      </c>
      <c r="F297" s="121" t="s">
        <v>205</v>
      </c>
      <c r="G297" s="122"/>
      <c r="H297" s="122"/>
      <c r="I297" s="123">
        <f>IF(TABELA_PRODUÇÃO[[#This Row],[ AUX]]+TABELA_PRODUÇÃO[[#This Row],[PROF]]="","-",TABELA_PRODUÇÃO[[#This Row],[ AUX]]+TABELA_PRODUÇÃO[[#This Row],[PROF]])</f>
        <v>0</v>
      </c>
      <c r="J297" s="124"/>
    </row>
    <row r="298" spans="2:10" ht="15.75" x14ac:dyDescent="0.25">
      <c r="B298" s="119">
        <f>IF(TABELA_PRODUÇÃO[[#This Row],[SERVIÇOS]]=0,"",(COUNTA($E$4:E298)))</f>
        <v>295</v>
      </c>
      <c r="C298" s="120">
        <v>63022</v>
      </c>
      <c r="D298" s="103" t="s">
        <v>446</v>
      </c>
      <c r="E298" s="144" t="s">
        <v>378</v>
      </c>
      <c r="F298" s="121" t="s">
        <v>205</v>
      </c>
      <c r="G298" s="122"/>
      <c r="H298" s="122"/>
      <c r="I298" s="123">
        <f>IF(TABELA_PRODUÇÃO[[#This Row],[ AUX]]+TABELA_PRODUÇÃO[[#This Row],[PROF]]="","-",TABELA_PRODUÇÃO[[#This Row],[ AUX]]+TABELA_PRODUÇÃO[[#This Row],[PROF]])</f>
        <v>0</v>
      </c>
      <c r="J298" s="124"/>
    </row>
    <row r="299" spans="2:10" ht="15.75" x14ac:dyDescent="0.25">
      <c r="B299" s="119">
        <f>IF(TABELA_PRODUÇÃO[[#This Row],[SERVIÇOS]]=0,"",(COUNTA($E$4:E299)))</f>
        <v>296</v>
      </c>
      <c r="C299" s="120">
        <v>63105</v>
      </c>
      <c r="D299" s="103" t="s">
        <v>438</v>
      </c>
      <c r="E299" s="144" t="s">
        <v>400</v>
      </c>
      <c r="F299" s="121" t="s">
        <v>16</v>
      </c>
      <c r="G299" s="122"/>
      <c r="H299" s="122"/>
      <c r="I299" s="123">
        <f>IF(TABELA_PRODUÇÃO[[#This Row],[ AUX]]+TABELA_PRODUÇÃO[[#This Row],[PROF]]="","-",TABELA_PRODUÇÃO[[#This Row],[ AUX]]+TABELA_PRODUÇÃO[[#This Row],[PROF]])</f>
        <v>0</v>
      </c>
      <c r="J299" s="124"/>
    </row>
    <row r="300" spans="2:10" ht="15.75" x14ac:dyDescent="0.25">
      <c r="B300" s="119">
        <f>IF(TABELA_PRODUÇÃO[[#This Row],[SERVIÇOS]]=0,"",(COUNTA($E$4:E300)))</f>
        <v>297</v>
      </c>
      <c r="C300" s="120">
        <v>62974</v>
      </c>
      <c r="D300" s="103" t="s">
        <v>438</v>
      </c>
      <c r="E300" s="144" t="s">
        <v>375</v>
      </c>
      <c r="F300" s="121" t="s">
        <v>16</v>
      </c>
      <c r="G300" s="122"/>
      <c r="H300" s="122"/>
      <c r="I300" s="123">
        <f>IF(TABELA_PRODUÇÃO[[#This Row],[ AUX]]+TABELA_PRODUÇÃO[[#This Row],[PROF]]="","-",TABELA_PRODUÇÃO[[#This Row],[ AUX]]+TABELA_PRODUÇÃO[[#This Row],[PROF]])</f>
        <v>0</v>
      </c>
      <c r="J300" s="124"/>
    </row>
    <row r="301" spans="2:10" ht="15.75" x14ac:dyDescent="0.25">
      <c r="B301" s="119">
        <f>IF(TABELA_PRODUÇÃO[[#This Row],[SERVIÇOS]]=0,"",(COUNTA($E$4:E301)))</f>
        <v>298</v>
      </c>
      <c r="C301" s="120">
        <v>63279</v>
      </c>
      <c r="D301" s="103" t="s">
        <v>438</v>
      </c>
      <c r="E301" s="144" t="s">
        <v>434</v>
      </c>
      <c r="F301" s="121" t="s">
        <v>16</v>
      </c>
      <c r="G301" s="122"/>
      <c r="H301" s="122"/>
      <c r="I301" s="123">
        <f>IF(TABELA_PRODUÇÃO[[#This Row],[ AUX]]+TABELA_PRODUÇÃO[[#This Row],[PROF]]="","-",TABELA_PRODUÇÃO[[#This Row],[ AUX]]+TABELA_PRODUÇÃO[[#This Row],[PROF]])</f>
        <v>0</v>
      </c>
      <c r="J301" s="124"/>
    </row>
    <row r="302" spans="2:10" ht="15.75" x14ac:dyDescent="0.25">
      <c r="B302" s="119">
        <f>IF(TABELA_PRODUÇÃO[[#This Row],[SERVIÇOS]]=0,"",(COUNTA($E$4:E302)))</f>
        <v>299</v>
      </c>
      <c r="C302" s="120">
        <v>62952</v>
      </c>
      <c r="D302" s="103" t="s">
        <v>446</v>
      </c>
      <c r="E302" s="144" t="s">
        <v>371</v>
      </c>
      <c r="F302" s="121" t="s">
        <v>16</v>
      </c>
      <c r="G302" s="122"/>
      <c r="H302" s="122"/>
      <c r="I302" s="123">
        <f>IF(TABELA_PRODUÇÃO[[#This Row],[ AUX]]+TABELA_PRODUÇÃO[[#This Row],[PROF]]="","-",TABELA_PRODUÇÃO[[#This Row],[ AUX]]+TABELA_PRODUÇÃO[[#This Row],[PROF]])</f>
        <v>0</v>
      </c>
      <c r="J302" s="124"/>
    </row>
    <row r="303" spans="2:10" ht="15.75" x14ac:dyDescent="0.25">
      <c r="B303" s="119">
        <f>IF(TABELA_PRODUÇÃO[[#This Row],[SERVIÇOS]]=0,"",(COUNTA($E$4:E303)))</f>
        <v>300</v>
      </c>
      <c r="C303" s="120">
        <v>63076</v>
      </c>
      <c r="D303" s="103" t="s">
        <v>446</v>
      </c>
      <c r="E303" s="144" t="s">
        <v>391</v>
      </c>
      <c r="F303" s="121" t="s">
        <v>16</v>
      </c>
      <c r="G303" s="122"/>
      <c r="H303" s="122"/>
      <c r="I303" s="123">
        <f>IF(TABELA_PRODUÇÃO[[#This Row],[ AUX]]+TABELA_PRODUÇÃO[[#This Row],[PROF]]="","-",TABELA_PRODUÇÃO[[#This Row],[ AUX]]+TABELA_PRODUÇÃO[[#This Row],[PROF]])</f>
        <v>0</v>
      </c>
      <c r="J303" s="124"/>
    </row>
    <row r="304" spans="2:10" ht="15.75" x14ac:dyDescent="0.25">
      <c r="B304" s="119">
        <f>IF(TABELA_PRODUÇÃO[[#This Row],[SERVIÇOS]]=0,"",(COUNTA($E$4:E304)))</f>
        <v>301</v>
      </c>
      <c r="C304" s="120">
        <v>62496</v>
      </c>
      <c r="D304" s="103" t="s">
        <v>437</v>
      </c>
      <c r="E304" s="144" t="s">
        <v>251</v>
      </c>
      <c r="F304" s="121" t="s">
        <v>16</v>
      </c>
      <c r="G304" s="122"/>
      <c r="H304" s="122"/>
      <c r="I304" s="123">
        <f>IF(TABELA_PRODUÇÃO[[#This Row],[ AUX]]+TABELA_PRODUÇÃO[[#This Row],[PROF]]="","-",TABELA_PRODUÇÃO[[#This Row],[ AUX]]+TABELA_PRODUÇÃO[[#This Row],[PROF]])</f>
        <v>0</v>
      </c>
      <c r="J304" s="124"/>
    </row>
    <row r="305" spans="2:10" ht="15.75" x14ac:dyDescent="0.25">
      <c r="B305" s="119">
        <f>IF(TABELA_PRODUÇÃO[[#This Row],[SERVIÇOS]]=0,"",(COUNTA($E$4:E305)))</f>
        <v>302</v>
      </c>
      <c r="C305" s="120">
        <v>63069</v>
      </c>
      <c r="D305" s="103" t="s">
        <v>437</v>
      </c>
      <c r="E305" s="144" t="s">
        <v>388</v>
      </c>
      <c r="F305" s="121" t="s">
        <v>16</v>
      </c>
      <c r="G305" s="122"/>
      <c r="H305" s="122"/>
      <c r="I305" s="123">
        <f>IF(TABELA_PRODUÇÃO[[#This Row],[ AUX]]+TABELA_PRODUÇÃO[[#This Row],[PROF]]="","-",TABELA_PRODUÇÃO[[#This Row],[ AUX]]+TABELA_PRODUÇÃO[[#This Row],[PROF]])</f>
        <v>0</v>
      </c>
      <c r="J305" s="124"/>
    </row>
    <row r="306" spans="2:10" ht="15.75" x14ac:dyDescent="0.25">
      <c r="B306" s="119">
        <f>IF(TABELA_PRODUÇÃO[[#This Row],[SERVIÇOS]]=0,"",(COUNTA($E$4:E306)))</f>
        <v>303</v>
      </c>
      <c r="C306" s="120">
        <v>62764</v>
      </c>
      <c r="D306" s="103" t="s">
        <v>446</v>
      </c>
      <c r="E306" s="144" t="s">
        <v>341</v>
      </c>
      <c r="F306" s="121" t="s">
        <v>14</v>
      </c>
      <c r="G306" s="122"/>
      <c r="H306" s="122"/>
      <c r="I306" s="123">
        <f>IF(TABELA_PRODUÇÃO[[#This Row],[ AUX]]+TABELA_PRODUÇÃO[[#This Row],[PROF]]="","-",TABELA_PRODUÇÃO[[#This Row],[ AUX]]+TABELA_PRODUÇÃO[[#This Row],[PROF]])</f>
        <v>0</v>
      </c>
      <c r="J306" s="124"/>
    </row>
    <row r="307" spans="2:10" ht="15.75" x14ac:dyDescent="0.25">
      <c r="B307" s="119">
        <f>IF(TABELA_PRODUÇÃO[[#This Row],[SERVIÇOS]]=0,"",(COUNTA($E$4:E307)))</f>
        <v>304</v>
      </c>
      <c r="C307" s="120">
        <v>63190</v>
      </c>
      <c r="D307" s="103" t="s">
        <v>437</v>
      </c>
      <c r="E307" s="144" t="s">
        <v>419</v>
      </c>
      <c r="F307" s="121" t="s">
        <v>16</v>
      </c>
      <c r="G307" s="122"/>
      <c r="H307" s="122"/>
      <c r="I307" s="123">
        <f>IF(TABELA_PRODUÇÃO[[#This Row],[ AUX]]+TABELA_PRODUÇÃO[[#This Row],[PROF]]="","-",TABELA_PRODUÇÃO[[#This Row],[ AUX]]+TABELA_PRODUÇÃO[[#This Row],[PROF]])</f>
        <v>0</v>
      </c>
      <c r="J307" s="124"/>
    </row>
    <row r="308" spans="2:10" ht="15.75" x14ac:dyDescent="0.25">
      <c r="B308" s="119">
        <f>IF(TABELA_PRODUÇÃO[[#This Row],[SERVIÇOS]]=0,"",(COUNTA($E$4:E308)))</f>
        <v>305</v>
      </c>
      <c r="C308" s="120">
        <v>63256</v>
      </c>
      <c r="D308" s="103" t="s">
        <v>443</v>
      </c>
      <c r="E308" s="144" t="s">
        <v>426</v>
      </c>
      <c r="F308" s="121" t="s">
        <v>19</v>
      </c>
      <c r="G308" s="122"/>
      <c r="H308" s="122"/>
      <c r="I308" s="123">
        <f>IF(TABELA_PRODUÇÃO[[#This Row],[ AUX]]+TABELA_PRODUÇÃO[[#This Row],[PROF]]="","-",TABELA_PRODUÇÃO[[#This Row],[ AUX]]+TABELA_PRODUÇÃO[[#This Row],[PROF]])</f>
        <v>0</v>
      </c>
      <c r="J308" s="124"/>
    </row>
    <row r="309" spans="2:10" ht="15.75" x14ac:dyDescent="0.25">
      <c r="B309" s="119">
        <f>IF(TABELA_PRODUÇÃO[[#This Row],[SERVIÇOS]]=0,"",(COUNTA($E$4:E309)))</f>
        <v>306</v>
      </c>
      <c r="C309" s="120">
        <v>63089</v>
      </c>
      <c r="D309" s="120" t="s">
        <v>448</v>
      </c>
      <c r="E309" s="144" t="s">
        <v>395</v>
      </c>
      <c r="F309" s="121" t="s">
        <v>205</v>
      </c>
      <c r="G309" s="122"/>
      <c r="H309" s="122"/>
      <c r="I309" s="123">
        <f>IF(TABELA_PRODUÇÃO[[#This Row],[ AUX]]+TABELA_PRODUÇÃO[[#This Row],[PROF]]="","-",TABELA_PRODUÇÃO[[#This Row],[ AUX]]+TABELA_PRODUÇÃO[[#This Row],[PROF]])</f>
        <v>0</v>
      </c>
      <c r="J309" s="124"/>
    </row>
    <row r="310" spans="2:10" ht="15.75" x14ac:dyDescent="0.25">
      <c r="B310" s="119">
        <f>IF(TABELA_PRODUÇÃO[[#This Row],[SERVIÇOS]]=0,"",(COUNTA($E$4:E310)))</f>
        <v>307</v>
      </c>
      <c r="C310" s="120">
        <v>63090</v>
      </c>
      <c r="D310" s="120" t="s">
        <v>448</v>
      </c>
      <c r="E310" s="144" t="s">
        <v>396</v>
      </c>
      <c r="F310" s="121" t="s">
        <v>205</v>
      </c>
      <c r="G310" s="122"/>
      <c r="H310" s="122"/>
      <c r="I310" s="123">
        <f>IF(TABELA_PRODUÇÃO[[#This Row],[ AUX]]+TABELA_PRODUÇÃO[[#This Row],[PROF]]="","-",TABELA_PRODUÇÃO[[#This Row],[ AUX]]+TABELA_PRODUÇÃO[[#This Row],[PROF]])</f>
        <v>0</v>
      </c>
      <c r="J310" s="124"/>
    </row>
    <row r="311" spans="2:10" ht="15.75" x14ac:dyDescent="0.25">
      <c r="B311" s="119">
        <f>IF(TABELA_PRODUÇÃO[[#This Row],[SERVIÇOS]]=0,"",(COUNTA($E$4:E311)))</f>
        <v>308</v>
      </c>
      <c r="C311" s="120">
        <v>63257</v>
      </c>
      <c r="D311" s="103" t="s">
        <v>443</v>
      </c>
      <c r="E311" s="144" t="s">
        <v>427</v>
      </c>
      <c r="F311" s="121" t="s">
        <v>19</v>
      </c>
      <c r="G311" s="122"/>
      <c r="H311" s="122"/>
      <c r="I311" s="123">
        <f>IF(TABELA_PRODUÇÃO[[#This Row],[ AUX]]+TABELA_PRODUÇÃO[[#This Row],[PROF]]="","-",TABELA_PRODUÇÃO[[#This Row],[ AUX]]+TABELA_PRODUÇÃO[[#This Row],[PROF]])</f>
        <v>0</v>
      </c>
      <c r="J311" s="124"/>
    </row>
    <row r="312" spans="2:10" ht="15.75" x14ac:dyDescent="0.25">
      <c r="B312" s="119">
        <f>IF(TABELA_PRODUÇÃO[[#This Row],[SERVIÇOS]]=0,"",(COUNTA($E$4:E312)))</f>
        <v>309</v>
      </c>
      <c r="C312" s="120">
        <v>63182</v>
      </c>
      <c r="D312" s="103" t="s">
        <v>438</v>
      </c>
      <c r="E312" s="144" t="s">
        <v>418</v>
      </c>
      <c r="F312" s="121" t="s">
        <v>19</v>
      </c>
      <c r="G312" s="122"/>
      <c r="H312" s="122"/>
      <c r="I312" s="123">
        <f>IF(TABELA_PRODUÇÃO[[#This Row],[ AUX]]+TABELA_PRODUÇÃO[[#This Row],[PROF]]="","-",TABELA_PRODUÇÃO[[#This Row],[ AUX]]+TABELA_PRODUÇÃO[[#This Row],[PROF]])</f>
        <v>0</v>
      </c>
      <c r="J312" s="124"/>
    </row>
    <row r="313" spans="2:10" ht="15.75" x14ac:dyDescent="0.25">
      <c r="B313" s="119">
        <f>IF(TABELA_PRODUÇÃO[[#This Row],[SERVIÇOS]]=0,"",(COUNTA($E$4:E313)))</f>
        <v>310</v>
      </c>
      <c r="C313" s="120">
        <v>63071</v>
      </c>
      <c r="D313" s="103" t="s">
        <v>439</v>
      </c>
      <c r="E313" s="144" t="s">
        <v>389</v>
      </c>
      <c r="F313" s="121" t="s">
        <v>16</v>
      </c>
      <c r="G313" s="122"/>
      <c r="H313" s="122"/>
      <c r="I313" s="123">
        <f>IF(TABELA_PRODUÇÃO[[#This Row],[ AUX]]+TABELA_PRODUÇÃO[[#This Row],[PROF]]="","-",TABELA_PRODUÇÃO[[#This Row],[ AUX]]+TABELA_PRODUÇÃO[[#This Row],[PROF]])</f>
        <v>0</v>
      </c>
      <c r="J313" s="124"/>
    </row>
    <row r="314" spans="2:10" ht="15.75" x14ac:dyDescent="0.25">
      <c r="B314" s="119">
        <f>IF(TABELA_PRODUÇÃO[[#This Row],[SERVIÇOS]]=0,"",(COUNTA($E$4:E314)))</f>
        <v>311</v>
      </c>
      <c r="C314" s="120">
        <v>62976</v>
      </c>
      <c r="D314" s="120" t="s">
        <v>448</v>
      </c>
      <c r="E314" s="144" t="s">
        <v>377</v>
      </c>
      <c r="F314" s="121" t="s">
        <v>205</v>
      </c>
      <c r="G314" s="122"/>
      <c r="H314" s="122"/>
      <c r="I314" s="123">
        <f>IF(TABELA_PRODUÇÃO[[#This Row],[ AUX]]+TABELA_PRODUÇÃO[[#This Row],[PROF]]="","-",TABELA_PRODUÇÃO[[#This Row],[ AUX]]+TABELA_PRODUÇÃO[[#This Row],[PROF]])</f>
        <v>0</v>
      </c>
      <c r="J314" s="124"/>
    </row>
    <row r="315" spans="2:10" ht="15.75" x14ac:dyDescent="0.25">
      <c r="B315" s="119">
        <f>IF(TABELA_PRODUÇÃO[[#This Row],[SERVIÇOS]]=0,"",(COUNTA($E$4:E315)))</f>
        <v>312</v>
      </c>
      <c r="C315" s="120">
        <v>63173</v>
      </c>
      <c r="D315" s="120" t="s">
        <v>444</v>
      </c>
      <c r="E315" s="144" t="s">
        <v>415</v>
      </c>
      <c r="F315" s="121" t="s">
        <v>19</v>
      </c>
      <c r="G315" s="122"/>
      <c r="H315" s="122"/>
      <c r="I315" s="123">
        <f>IF(TABELA_PRODUÇÃO[[#This Row],[ AUX]]+TABELA_PRODUÇÃO[[#This Row],[PROF]]="","-",TABELA_PRODUÇÃO[[#This Row],[ AUX]]+TABELA_PRODUÇÃO[[#This Row],[PROF]])</f>
        <v>0</v>
      </c>
      <c r="J315" s="124"/>
    </row>
    <row r="316" spans="2:10" ht="15.75" x14ac:dyDescent="0.25">
      <c r="B316" s="119">
        <f>IF(TABELA_PRODUÇÃO[[#This Row],[SERVIÇOS]]=0,"",(COUNTA($E$4:E316)))</f>
        <v>313</v>
      </c>
      <c r="C316" s="120">
        <v>63264</v>
      </c>
      <c r="D316" s="103" t="s">
        <v>438</v>
      </c>
      <c r="E316" s="144" t="s">
        <v>432</v>
      </c>
      <c r="F316" s="121" t="s">
        <v>16</v>
      </c>
      <c r="G316" s="122"/>
      <c r="H316" s="122"/>
      <c r="I316" s="123">
        <f>IF(TABELA_PRODUÇÃO[[#This Row],[ AUX]]+TABELA_PRODUÇÃO[[#This Row],[PROF]]="","-",TABELA_PRODUÇÃO[[#This Row],[ AUX]]+TABELA_PRODUÇÃO[[#This Row],[PROF]])</f>
        <v>0</v>
      </c>
      <c r="J316" s="124"/>
    </row>
    <row r="317" spans="2:10" ht="15.75" x14ac:dyDescent="0.25">
      <c r="B317" s="119">
        <f>IF(TABELA_PRODUÇÃO[[#This Row],[SERVIÇOS]]=0,"",(COUNTA($E$4:E317)))</f>
        <v>314</v>
      </c>
      <c r="C317" s="120">
        <v>63280</v>
      </c>
      <c r="D317" s="120" t="s">
        <v>322</v>
      </c>
      <c r="E317" s="144" t="s">
        <v>435</v>
      </c>
      <c r="F317" s="121" t="s">
        <v>19</v>
      </c>
      <c r="G317" s="122"/>
      <c r="H317" s="122"/>
      <c r="I317" s="123">
        <f>IF(TABELA_PRODUÇÃO[[#This Row],[ AUX]]+TABELA_PRODUÇÃO[[#This Row],[PROF]]="","-",TABELA_PRODUÇÃO[[#This Row],[ AUX]]+TABELA_PRODUÇÃO[[#This Row],[PROF]])</f>
        <v>0</v>
      </c>
      <c r="J317" s="124"/>
    </row>
    <row r="318" spans="2:10" ht="15.75" x14ac:dyDescent="0.25">
      <c r="B318" s="119">
        <f>IF(TABELA_PRODUÇÃO[[#This Row],[SERVIÇOS]]=0,"",(COUNTA($E$4:E318)))</f>
        <v>315</v>
      </c>
      <c r="C318" s="120">
        <v>62937</v>
      </c>
      <c r="D318" s="120" t="s">
        <v>447</v>
      </c>
      <c r="E318" s="144" t="s">
        <v>364</v>
      </c>
      <c r="F318" s="121" t="s">
        <v>19</v>
      </c>
      <c r="G318" s="122"/>
      <c r="H318" s="122"/>
      <c r="I318" s="123">
        <f>IF(TABELA_PRODUÇÃO[[#This Row],[ AUX]]+TABELA_PRODUÇÃO[[#This Row],[PROF]]="","-",TABELA_PRODUÇÃO[[#This Row],[ AUX]]+TABELA_PRODUÇÃO[[#This Row],[PROF]])</f>
        <v>0</v>
      </c>
      <c r="J318" s="124"/>
    </row>
    <row r="319" spans="2:10" ht="15.75" x14ac:dyDescent="0.25">
      <c r="B319" s="119">
        <f>IF(TABELA_PRODUÇÃO[[#This Row],[SERVIÇOS]]=0,"",(COUNTA($E$4:E319)))</f>
        <v>316</v>
      </c>
      <c r="C319" s="120">
        <v>62938</v>
      </c>
      <c r="D319" s="120" t="s">
        <v>447</v>
      </c>
      <c r="E319" s="144" t="s">
        <v>365</v>
      </c>
      <c r="F319" s="121" t="s">
        <v>19</v>
      </c>
      <c r="G319" s="122"/>
      <c r="H319" s="122"/>
      <c r="I319" s="123">
        <f>IF(TABELA_PRODUÇÃO[[#This Row],[ AUX]]+TABELA_PRODUÇÃO[[#This Row],[PROF]]="","-",TABELA_PRODUÇÃO[[#This Row],[ AUX]]+TABELA_PRODUÇÃO[[#This Row],[PROF]])</f>
        <v>0</v>
      </c>
      <c r="J319" s="124"/>
    </row>
    <row r="320" spans="2:10" ht="15.75" x14ac:dyDescent="0.25">
      <c r="B320" s="119">
        <f>IF(TABELA_PRODUÇÃO[[#This Row],[SERVIÇOS]]=0,"",(COUNTA($E$4:E320)))</f>
        <v>317</v>
      </c>
      <c r="C320" s="120">
        <v>62940</v>
      </c>
      <c r="D320" s="120" t="s">
        <v>448</v>
      </c>
      <c r="E320" s="144" t="s">
        <v>367</v>
      </c>
      <c r="F320" s="121" t="s">
        <v>205</v>
      </c>
      <c r="G320" s="122"/>
      <c r="H320" s="122"/>
      <c r="I320" s="123">
        <f>IF(TABELA_PRODUÇÃO[[#This Row],[ AUX]]+TABELA_PRODUÇÃO[[#This Row],[PROF]]="","-",TABELA_PRODUÇÃO[[#This Row],[ AUX]]+TABELA_PRODUÇÃO[[#This Row],[PROF]])</f>
        <v>0</v>
      </c>
      <c r="J320" s="124"/>
    </row>
    <row r="321" spans="2:10" ht="15.75" x14ac:dyDescent="0.25">
      <c r="B321" s="119">
        <f>IF(TABELA_PRODUÇÃO[[#This Row],[SERVIÇOS]]=0,"",(COUNTA($E$4:E321)))</f>
        <v>318</v>
      </c>
      <c r="C321" s="120">
        <v>63169</v>
      </c>
      <c r="D321" s="103" t="s">
        <v>443</v>
      </c>
      <c r="E321" s="144" t="s">
        <v>414</v>
      </c>
      <c r="F321" s="121" t="s">
        <v>19</v>
      </c>
      <c r="G321" s="122"/>
      <c r="H321" s="122"/>
      <c r="I321" s="123">
        <f>IF(TABELA_PRODUÇÃO[[#This Row],[ AUX]]+TABELA_PRODUÇÃO[[#This Row],[PROF]]="","-",TABELA_PRODUÇÃO[[#This Row],[ AUX]]+TABELA_PRODUÇÃO[[#This Row],[PROF]])</f>
        <v>0</v>
      </c>
      <c r="J321" s="124"/>
    </row>
    <row r="322" spans="2:10" ht="15.75" x14ac:dyDescent="0.25">
      <c r="B322" s="119">
        <f>IF(TABELA_PRODUÇÃO[[#This Row],[SERVIÇOS]]=0,"",(COUNTA($E$4:E322)))</f>
        <v>319</v>
      </c>
      <c r="C322" s="120">
        <v>63179</v>
      </c>
      <c r="D322" s="103" t="s">
        <v>443</v>
      </c>
      <c r="E322" s="144" t="s">
        <v>417</v>
      </c>
      <c r="F322" s="121" t="s">
        <v>19</v>
      </c>
      <c r="G322" s="122"/>
      <c r="H322" s="122"/>
      <c r="I322" s="123">
        <f>IF(TABELA_PRODUÇÃO[[#This Row],[ AUX]]+TABELA_PRODUÇÃO[[#This Row],[PROF]]="","-",TABELA_PRODUÇÃO[[#This Row],[ AUX]]+TABELA_PRODUÇÃO[[#This Row],[PROF]])</f>
        <v>0</v>
      </c>
      <c r="J322" s="124"/>
    </row>
    <row r="323" spans="2:10" ht="15.75" x14ac:dyDescent="0.25">
      <c r="B323" s="119">
        <f>IF(TABELA_PRODUÇÃO[[#This Row],[SERVIÇOS]]=0,"",(COUNTA($E$4:E323)))</f>
        <v>320</v>
      </c>
      <c r="C323" s="120">
        <v>63153</v>
      </c>
      <c r="D323" s="103" t="s">
        <v>443</v>
      </c>
      <c r="E323" s="144" t="s">
        <v>410</v>
      </c>
      <c r="F323" s="121" t="s">
        <v>19</v>
      </c>
      <c r="G323" s="122"/>
      <c r="H323" s="122"/>
      <c r="I323" s="123">
        <f>IF(TABELA_PRODUÇÃO[[#This Row],[ AUX]]+TABELA_PRODUÇÃO[[#This Row],[PROF]]="","-",TABELA_PRODUÇÃO[[#This Row],[ AUX]]+TABELA_PRODUÇÃO[[#This Row],[PROF]])</f>
        <v>0</v>
      </c>
      <c r="J323" s="124"/>
    </row>
    <row r="324" spans="2:10" ht="15.75" x14ac:dyDescent="0.25">
      <c r="B324" s="119">
        <f>IF(TABELA_PRODUÇÃO[[#This Row],[SERVIÇOS]]=0,"",(COUNTA($E$4:E324)))</f>
        <v>321</v>
      </c>
      <c r="C324" s="120">
        <v>63151</v>
      </c>
      <c r="D324" s="103" t="s">
        <v>443</v>
      </c>
      <c r="E324" s="144" t="s">
        <v>408</v>
      </c>
      <c r="F324" s="121" t="s">
        <v>19</v>
      </c>
      <c r="G324" s="122"/>
      <c r="H324" s="122"/>
      <c r="I324" s="123">
        <f>IF(TABELA_PRODUÇÃO[[#This Row],[ AUX]]+TABELA_PRODUÇÃO[[#This Row],[PROF]]="","-",TABELA_PRODUÇÃO[[#This Row],[ AUX]]+TABELA_PRODUÇÃO[[#This Row],[PROF]])</f>
        <v>0</v>
      </c>
      <c r="J324" s="124"/>
    </row>
    <row r="325" spans="2:10" ht="15.75" x14ac:dyDescent="0.25">
      <c r="B325" s="119">
        <f>IF(TABELA_PRODUÇÃO[[#This Row],[SERVIÇOS]]=0,"",(COUNTA($E$4:E325)))</f>
        <v>322</v>
      </c>
      <c r="C325" s="120">
        <v>63150</v>
      </c>
      <c r="D325" s="103" t="s">
        <v>443</v>
      </c>
      <c r="E325" s="144" t="s">
        <v>407</v>
      </c>
      <c r="F325" s="121" t="s">
        <v>19</v>
      </c>
      <c r="G325" s="122"/>
      <c r="H325" s="122"/>
      <c r="I325" s="123">
        <f>IF(TABELA_PRODUÇÃO[[#This Row],[ AUX]]+TABELA_PRODUÇÃO[[#This Row],[PROF]]="","-",TABELA_PRODUÇÃO[[#This Row],[ AUX]]+TABELA_PRODUÇÃO[[#This Row],[PROF]])</f>
        <v>0</v>
      </c>
      <c r="J325" s="124"/>
    </row>
    <row r="326" spans="2:10" ht="15.75" x14ac:dyDescent="0.25">
      <c r="B326" s="119">
        <f>IF(TABELA_PRODUÇÃO[[#This Row],[SERVIÇOS]]=0,"",(COUNTA($E$4:E326)))</f>
        <v>323</v>
      </c>
      <c r="C326" s="120">
        <v>63149</v>
      </c>
      <c r="D326" s="103" t="s">
        <v>443</v>
      </c>
      <c r="E326" s="144" t="s">
        <v>406</v>
      </c>
      <c r="F326" s="121" t="s">
        <v>19</v>
      </c>
      <c r="G326" s="122"/>
      <c r="H326" s="122"/>
      <c r="I326" s="123">
        <f>IF(TABELA_PRODUÇÃO[[#This Row],[ AUX]]+TABELA_PRODUÇÃO[[#This Row],[PROF]]="","-",TABELA_PRODUÇÃO[[#This Row],[ AUX]]+TABELA_PRODUÇÃO[[#This Row],[PROF]])</f>
        <v>0</v>
      </c>
      <c r="J326" s="124"/>
    </row>
    <row r="327" spans="2:10" ht="15.75" x14ac:dyDescent="0.25">
      <c r="B327" s="119">
        <f>IF(TABELA_PRODUÇÃO[[#This Row],[SERVIÇOS]]=0,"",(COUNTA($E$4:E327)))</f>
        <v>324</v>
      </c>
      <c r="C327" s="120">
        <v>63145</v>
      </c>
      <c r="D327" s="103" t="s">
        <v>443</v>
      </c>
      <c r="E327" s="144" t="s">
        <v>403</v>
      </c>
      <c r="F327" s="121" t="s">
        <v>19</v>
      </c>
      <c r="G327" s="122"/>
      <c r="H327" s="122"/>
      <c r="I327" s="123">
        <f>IF(TABELA_PRODUÇÃO[[#This Row],[ AUX]]+TABELA_PRODUÇÃO[[#This Row],[PROF]]="","-",TABELA_PRODUÇÃO[[#This Row],[ AUX]]+TABELA_PRODUÇÃO[[#This Row],[PROF]])</f>
        <v>0</v>
      </c>
      <c r="J327" s="124"/>
    </row>
    <row r="328" spans="2:10" ht="15.75" x14ac:dyDescent="0.25">
      <c r="B328" s="119">
        <f>IF(TABELA_PRODUÇÃO[[#This Row],[SERVIÇOS]]=0,"",(COUNTA($E$4:E328)))</f>
        <v>325</v>
      </c>
      <c r="C328" s="120">
        <v>63176</v>
      </c>
      <c r="D328" s="120" t="s">
        <v>444</v>
      </c>
      <c r="E328" s="144" t="s">
        <v>416</v>
      </c>
      <c r="F328" s="121" t="s">
        <v>19</v>
      </c>
      <c r="G328" s="122"/>
      <c r="H328" s="122"/>
      <c r="I328" s="123">
        <f>IF(TABELA_PRODUÇÃO[[#This Row],[ AUX]]+TABELA_PRODUÇÃO[[#This Row],[PROF]]="","-",TABELA_PRODUÇÃO[[#This Row],[ AUX]]+TABELA_PRODUÇÃO[[#This Row],[PROF]])</f>
        <v>0</v>
      </c>
      <c r="J328" s="124"/>
    </row>
    <row r="329" spans="2:10" ht="15.75" x14ac:dyDescent="0.25">
      <c r="B329" s="119">
        <f>IF(TABELA_PRODUÇÃO[[#This Row],[SERVIÇOS]]=0,"",(COUNTA($E$4:E329)))</f>
        <v>326</v>
      </c>
      <c r="C329" s="120">
        <v>63255</v>
      </c>
      <c r="D329" s="103" t="s">
        <v>443</v>
      </c>
      <c r="E329" s="144" t="s">
        <v>425</v>
      </c>
      <c r="F329" s="121" t="s">
        <v>19</v>
      </c>
      <c r="G329" s="122"/>
      <c r="H329" s="122"/>
      <c r="I329" s="123">
        <f>IF(TABELA_PRODUÇÃO[[#This Row],[ AUX]]+TABELA_PRODUÇÃO[[#This Row],[PROF]]="","-",TABELA_PRODUÇÃO[[#This Row],[ AUX]]+TABELA_PRODUÇÃO[[#This Row],[PROF]])</f>
        <v>0</v>
      </c>
      <c r="J329" s="124"/>
    </row>
    <row r="330" spans="2:10" ht="15.75" x14ac:dyDescent="0.25">
      <c r="B330" s="119">
        <f>IF(TABELA_PRODUÇÃO[[#This Row],[SERVIÇOS]]=0,"",(COUNTA($E$4:E330)))</f>
        <v>327</v>
      </c>
      <c r="C330" s="120">
        <v>63042</v>
      </c>
      <c r="D330" s="103" t="s">
        <v>443</v>
      </c>
      <c r="E330" s="144" t="s">
        <v>381</v>
      </c>
      <c r="F330" s="121" t="s">
        <v>14</v>
      </c>
      <c r="G330" s="122"/>
      <c r="H330" s="122"/>
      <c r="I330" s="123">
        <f>IF(TABELA_PRODUÇÃO[[#This Row],[ AUX]]+TABELA_PRODUÇÃO[[#This Row],[PROF]]="","-",TABELA_PRODUÇÃO[[#This Row],[ AUX]]+TABELA_PRODUÇÃO[[#This Row],[PROF]])</f>
        <v>0</v>
      </c>
      <c r="J330" s="124"/>
    </row>
    <row r="331" spans="2:10" ht="15.75" x14ac:dyDescent="0.25">
      <c r="B331" s="119">
        <f>IF(TABELA_PRODUÇÃO[[#This Row],[SERVIÇOS]]=0,"",(COUNTA($E$4:E331)))</f>
        <v>328</v>
      </c>
      <c r="C331" s="120">
        <v>63168</v>
      </c>
      <c r="D331" s="103" t="s">
        <v>443</v>
      </c>
      <c r="E331" s="144" t="s">
        <v>413</v>
      </c>
      <c r="F331" s="121" t="s">
        <v>19</v>
      </c>
      <c r="G331" s="122"/>
      <c r="H331" s="122"/>
      <c r="I331" s="123">
        <f>IF(TABELA_PRODUÇÃO[[#This Row],[ AUX]]+TABELA_PRODUÇÃO[[#This Row],[PROF]]="","-",TABELA_PRODUÇÃO[[#This Row],[ AUX]]+TABELA_PRODUÇÃO[[#This Row],[PROF]])</f>
        <v>0</v>
      </c>
      <c r="J331" s="124"/>
    </row>
    <row r="332" spans="2:10" ht="15.75" x14ac:dyDescent="0.25">
      <c r="B332" s="119">
        <f>IF(TABELA_PRODUÇÃO[[#This Row],[SERVIÇOS]]=0,"",(COUNTA($E$4:E332)))</f>
        <v>329</v>
      </c>
      <c r="C332" s="120">
        <v>63041</v>
      </c>
      <c r="D332" s="103" t="s">
        <v>443</v>
      </c>
      <c r="E332" s="144" t="s">
        <v>380</v>
      </c>
      <c r="F332" s="121" t="s">
        <v>19</v>
      </c>
      <c r="G332" s="122"/>
      <c r="H332" s="122"/>
      <c r="I332" s="123">
        <f>IF(TABELA_PRODUÇÃO[[#This Row],[ AUX]]+TABELA_PRODUÇÃO[[#This Row],[PROF]]="","-",TABELA_PRODUÇÃO[[#This Row],[ AUX]]+TABELA_PRODUÇÃO[[#This Row],[PROF]])</f>
        <v>0</v>
      </c>
      <c r="J332" s="124"/>
    </row>
    <row r="333" spans="2:10" ht="15.75" x14ac:dyDescent="0.25">
      <c r="B333" s="119">
        <f>IF(TABELA_PRODUÇÃO[[#This Row],[SERVIÇOS]]=0,"",(COUNTA($E$4:E333)))</f>
        <v>330</v>
      </c>
      <c r="C333" s="120">
        <v>63258</v>
      </c>
      <c r="D333" s="103" t="s">
        <v>443</v>
      </c>
      <c r="E333" s="144" t="s">
        <v>428</v>
      </c>
      <c r="F333" s="121" t="s">
        <v>19</v>
      </c>
      <c r="G333" s="122"/>
      <c r="H333" s="122"/>
      <c r="I333" s="123">
        <f>IF(TABELA_PRODUÇÃO[[#This Row],[ AUX]]+TABELA_PRODUÇÃO[[#This Row],[PROF]]="","-",TABELA_PRODUÇÃO[[#This Row],[ AUX]]+TABELA_PRODUÇÃO[[#This Row],[PROF]])</f>
        <v>0</v>
      </c>
      <c r="J333" s="124"/>
    </row>
    <row r="334" spans="2:10" ht="15.75" x14ac:dyDescent="0.25">
      <c r="B334" s="119">
        <f>IF(TABELA_PRODUÇÃO[[#This Row],[SERVIÇOS]]=0,"",(COUNTA($E$4:E334)))</f>
        <v>331</v>
      </c>
      <c r="C334" s="120">
        <v>63117</v>
      </c>
      <c r="D334" s="103" t="s">
        <v>443</v>
      </c>
      <c r="E334" s="144" t="s">
        <v>401</v>
      </c>
      <c r="F334" s="121" t="s">
        <v>19</v>
      </c>
      <c r="G334" s="122"/>
      <c r="H334" s="122"/>
      <c r="I334" s="123">
        <f>IF(TABELA_PRODUÇÃO[[#This Row],[ AUX]]+TABELA_PRODUÇÃO[[#This Row],[PROF]]="","-",TABELA_PRODUÇÃO[[#This Row],[ AUX]]+TABELA_PRODUÇÃO[[#This Row],[PROF]])</f>
        <v>0</v>
      </c>
      <c r="J334" s="124"/>
    </row>
    <row r="335" spans="2:10" ht="15.75" x14ac:dyDescent="0.25">
      <c r="B335" s="119">
        <f>IF(TABELA_PRODUÇÃO[[#This Row],[SERVIÇOS]]=0,"",(COUNTA($E$4:E335)))</f>
        <v>332</v>
      </c>
      <c r="C335" s="120">
        <v>62944</v>
      </c>
      <c r="D335" s="103" t="s">
        <v>443</v>
      </c>
      <c r="E335" s="144" t="s">
        <v>369</v>
      </c>
      <c r="F335" s="121" t="s">
        <v>19</v>
      </c>
      <c r="G335" s="122"/>
      <c r="H335" s="122"/>
      <c r="I335" s="123">
        <f>IF(TABELA_PRODUÇÃO[[#This Row],[ AUX]]+TABELA_PRODUÇÃO[[#This Row],[PROF]]="","-",TABELA_PRODUÇÃO[[#This Row],[ AUX]]+TABELA_PRODUÇÃO[[#This Row],[PROF]])</f>
        <v>0</v>
      </c>
      <c r="J335" s="124"/>
    </row>
    <row r="336" spans="2:10" ht="15.75" x14ac:dyDescent="0.25">
      <c r="B336" s="119">
        <f>IF(TABELA_PRODUÇÃO[[#This Row],[SERVIÇOS]]=0,"",(COUNTA($E$4:E336)))</f>
        <v>333</v>
      </c>
      <c r="C336" s="120">
        <v>63144</v>
      </c>
      <c r="D336" s="103" t="s">
        <v>443</v>
      </c>
      <c r="E336" s="144" t="s">
        <v>451</v>
      </c>
      <c r="F336" s="121" t="s">
        <v>19</v>
      </c>
      <c r="G336" s="122"/>
      <c r="H336" s="122"/>
      <c r="I336" s="123">
        <f>IF(TABELA_PRODUÇÃO[[#This Row],[ AUX]]+TABELA_PRODUÇÃO[[#This Row],[PROF]]="","-",TABELA_PRODUÇÃO[[#This Row],[ AUX]]+TABELA_PRODUÇÃO[[#This Row],[PROF]])</f>
        <v>0</v>
      </c>
      <c r="J336" s="124"/>
    </row>
    <row r="337" spans="2:10" ht="15.75" x14ac:dyDescent="0.25">
      <c r="B337" s="119">
        <f>IF(TABELA_PRODUÇÃO[[#This Row],[SERVIÇOS]]=0,"",(COUNTA($E$4:E337)))</f>
        <v>334</v>
      </c>
      <c r="C337" s="120">
        <v>63024</v>
      </c>
      <c r="D337" s="103" t="s">
        <v>446</v>
      </c>
      <c r="E337" s="144" t="s">
        <v>379</v>
      </c>
      <c r="F337" s="121" t="s">
        <v>16</v>
      </c>
      <c r="G337" s="122"/>
      <c r="H337" s="122"/>
      <c r="I337" s="123">
        <f>IF(TABELA_PRODUÇÃO[[#This Row],[ AUX]]+TABELA_PRODUÇÃO[[#This Row],[PROF]]="","-",TABELA_PRODUÇÃO[[#This Row],[ AUX]]+TABELA_PRODUÇÃO[[#This Row],[PROF]])</f>
        <v>0</v>
      </c>
      <c r="J337" s="124"/>
    </row>
    <row r="338" spans="2:10" ht="15.75" x14ac:dyDescent="0.25">
      <c r="B338" s="119">
        <f>IF(TABELA_PRODUÇÃO[[#This Row],[SERVIÇOS]]=0,"",(COUNTA($E$4:E338)))</f>
        <v>335</v>
      </c>
      <c r="C338" s="120">
        <v>63091</v>
      </c>
      <c r="D338" s="103" t="s">
        <v>442</v>
      </c>
      <c r="E338" s="144" t="s">
        <v>397</v>
      </c>
      <c r="F338" s="121" t="s">
        <v>205</v>
      </c>
      <c r="G338" s="122"/>
      <c r="H338" s="122"/>
      <c r="I338" s="123">
        <f>IF(TABELA_PRODUÇÃO[[#This Row],[ AUX]]+TABELA_PRODUÇÃO[[#This Row],[PROF]]="","-",TABELA_PRODUÇÃO[[#This Row],[ AUX]]+TABELA_PRODUÇÃO[[#This Row],[PROF]])</f>
        <v>0</v>
      </c>
      <c r="J338" s="124"/>
    </row>
    <row r="339" spans="2:10" ht="15.75" x14ac:dyDescent="0.25">
      <c r="B339" s="119">
        <f>IF(TABELA_PRODUÇÃO[[#This Row],[SERVIÇOS]]=0,"",(COUNTA($E$4:E339)))</f>
        <v>336</v>
      </c>
      <c r="C339" s="120">
        <v>63092</v>
      </c>
      <c r="D339" s="103" t="s">
        <v>442</v>
      </c>
      <c r="E339" s="144" t="s">
        <v>398</v>
      </c>
      <c r="F339" s="121" t="s">
        <v>205</v>
      </c>
      <c r="G339" s="122"/>
      <c r="H339" s="122"/>
      <c r="I339" s="123">
        <f>IF(TABELA_PRODUÇÃO[[#This Row],[ AUX]]+TABELA_PRODUÇÃO[[#This Row],[PROF]]="","-",TABELA_PRODUÇÃO[[#This Row],[ AUX]]+TABELA_PRODUÇÃO[[#This Row],[PROF]])</f>
        <v>0</v>
      </c>
      <c r="J339" s="124"/>
    </row>
    <row r="340" spans="2:10" ht="15.75" x14ac:dyDescent="0.25">
      <c r="B340" s="119">
        <f>IF(TABELA_PRODUÇÃO[[#This Row],[SERVIÇOS]]=0,"",(COUNTA($E$4:E340)))</f>
        <v>337</v>
      </c>
      <c r="C340" s="120">
        <v>63093</v>
      </c>
      <c r="D340" s="103" t="s">
        <v>442</v>
      </c>
      <c r="E340" s="144" t="s">
        <v>399</v>
      </c>
      <c r="F340" s="121" t="s">
        <v>205</v>
      </c>
      <c r="G340" s="122"/>
      <c r="H340" s="122"/>
      <c r="I340" s="123">
        <f>IF(TABELA_PRODUÇÃO[[#This Row],[ AUX]]+TABELA_PRODUÇÃO[[#This Row],[PROF]]="","-",TABELA_PRODUÇÃO[[#This Row],[ AUX]]+TABELA_PRODUÇÃO[[#This Row],[PROF]])</f>
        <v>0</v>
      </c>
      <c r="J340" s="124"/>
    </row>
    <row r="341" spans="2:10" ht="15.75" x14ac:dyDescent="0.25">
      <c r="B341" s="119">
        <f>IF(TABELA_PRODUÇÃO[[#This Row],[SERVIÇOS]]=0,"",(COUNTA($E$4:E341)))</f>
        <v>338</v>
      </c>
      <c r="C341" s="120">
        <v>62935</v>
      </c>
      <c r="D341" s="120" t="s">
        <v>447</v>
      </c>
      <c r="E341" s="144" t="s">
        <v>362</v>
      </c>
      <c r="F341" s="121" t="s">
        <v>19</v>
      </c>
      <c r="G341" s="122"/>
      <c r="H341" s="122"/>
      <c r="I341" s="123">
        <f>IF(TABELA_PRODUÇÃO[[#This Row],[ AUX]]+TABELA_PRODUÇÃO[[#This Row],[PROF]]="","-",TABELA_PRODUÇÃO[[#This Row],[ AUX]]+TABELA_PRODUÇÃO[[#This Row],[PROF]])</f>
        <v>0</v>
      </c>
      <c r="J341" s="124"/>
    </row>
    <row r="342" spans="2:10" ht="15.75" x14ac:dyDescent="0.25">
      <c r="B342" s="119">
        <f>IF(TABELA_PRODUÇÃO[[#This Row],[SERVIÇOS]]=0,"",(COUNTA($E$4:E342)))</f>
        <v>339</v>
      </c>
      <c r="C342" s="120">
        <v>63073</v>
      </c>
      <c r="D342" s="103" t="s">
        <v>446</v>
      </c>
      <c r="E342" s="144" t="s">
        <v>390</v>
      </c>
      <c r="F342" s="121" t="s">
        <v>16</v>
      </c>
      <c r="G342" s="122"/>
      <c r="H342" s="122"/>
      <c r="I342" s="123">
        <f>IF(TABELA_PRODUÇÃO[[#This Row],[ AUX]]+TABELA_PRODUÇÃO[[#This Row],[PROF]]="","-",TABELA_PRODUÇÃO[[#This Row],[ AUX]]+TABELA_PRODUÇÃO[[#This Row],[PROF]])</f>
        <v>0</v>
      </c>
      <c r="J342" s="124"/>
    </row>
    <row r="343" spans="2:10" ht="15.75" x14ac:dyDescent="0.25">
      <c r="B343" s="119">
        <f>IF(TABELA_PRODUÇÃO[[#This Row],[SERVIÇOS]]=0,"",(COUNTA($E$4:E343)))</f>
        <v>340</v>
      </c>
      <c r="C343" s="120">
        <v>62951</v>
      </c>
      <c r="D343" s="103" t="s">
        <v>446</v>
      </c>
      <c r="E343" s="144" t="s">
        <v>370</v>
      </c>
      <c r="F343" s="121" t="s">
        <v>16</v>
      </c>
      <c r="G343" s="122"/>
      <c r="H343" s="122"/>
      <c r="I343" s="123">
        <f>IF(TABELA_PRODUÇÃO[[#This Row],[ AUX]]+TABELA_PRODUÇÃO[[#This Row],[PROF]]="","-",TABELA_PRODUÇÃO[[#This Row],[ AUX]]+TABELA_PRODUÇÃO[[#This Row],[PROF]])</f>
        <v>0</v>
      </c>
      <c r="J343" s="124"/>
    </row>
    <row r="344" spans="2:10" ht="15.75" x14ac:dyDescent="0.25">
      <c r="B344" s="119">
        <f>IF(TABELA_PRODUÇÃO[[#This Row],[SERVIÇOS]]=0,"",(COUNTA($E$4:E344)))</f>
        <v>341</v>
      </c>
      <c r="C344" s="120">
        <v>63120</v>
      </c>
      <c r="D344" s="103" t="s">
        <v>438</v>
      </c>
      <c r="E344" s="144" t="s">
        <v>402</v>
      </c>
      <c r="F344" s="121" t="s">
        <v>205</v>
      </c>
      <c r="G344" s="122"/>
      <c r="H344" s="122"/>
      <c r="I344" s="123">
        <f>IF(TABELA_PRODUÇÃO[[#This Row],[ AUX]]+TABELA_PRODUÇÃO[[#This Row],[PROF]]="","-",TABELA_PRODUÇÃO[[#This Row],[ AUX]]+TABELA_PRODUÇÃO[[#This Row],[PROF]])</f>
        <v>0</v>
      </c>
      <c r="J344" s="124"/>
    </row>
    <row r="345" spans="2:10" ht="15.75" x14ac:dyDescent="0.25">
      <c r="B345" s="119">
        <f>IF(TABELA_PRODUÇÃO[[#This Row],[SERVIÇOS]]=0,"",(COUNTA($E$4:E345)))</f>
        <v>342</v>
      </c>
      <c r="C345" s="120">
        <v>62945</v>
      </c>
      <c r="D345" s="103" t="s">
        <v>443</v>
      </c>
      <c r="E345" s="144" t="s">
        <v>452</v>
      </c>
      <c r="F345" s="121" t="s">
        <v>19</v>
      </c>
      <c r="G345" s="122"/>
      <c r="H345" s="122"/>
      <c r="I345" s="123">
        <f>IF(TABELA_PRODUÇÃO[[#This Row],[ AUX]]+TABELA_PRODUÇÃO[[#This Row],[PROF]]="","-",TABELA_PRODUÇÃO[[#This Row],[ AUX]]+TABELA_PRODUÇÃO[[#This Row],[PROF]])</f>
        <v>0</v>
      </c>
      <c r="J345" s="124"/>
    </row>
    <row r="346" spans="2:10" ht="15.75" x14ac:dyDescent="0.25">
      <c r="B346" s="119">
        <f>IF(TABELA_PRODUÇÃO[[#This Row],[SERVIÇOS]]=0,"",(COUNTA($E$4:E346)))</f>
        <v>343</v>
      </c>
      <c r="C346" s="120">
        <v>62943</v>
      </c>
      <c r="D346" s="103" t="s">
        <v>443</v>
      </c>
      <c r="E346" s="144" t="s">
        <v>453</v>
      </c>
      <c r="F346" s="121" t="s">
        <v>19</v>
      </c>
      <c r="G346" s="122"/>
      <c r="H346" s="122"/>
      <c r="I346" s="123">
        <f>IF(TABELA_PRODUÇÃO[[#This Row],[ AUX]]+TABELA_PRODUÇÃO[[#This Row],[PROF]]="","-",TABELA_PRODUÇÃO[[#This Row],[ AUX]]+TABELA_PRODUÇÃO[[#This Row],[PROF]])</f>
        <v>0</v>
      </c>
      <c r="J346" s="124"/>
    </row>
    <row r="347" spans="2:10" ht="15.75" x14ac:dyDescent="0.25">
      <c r="B347" s="119">
        <f>IF(TABELA_PRODUÇÃO[[#This Row],[SERVIÇOS]]=0,"",(COUNTA($E$4:E347)))</f>
        <v>344</v>
      </c>
      <c r="C347" s="120">
        <v>62466</v>
      </c>
      <c r="D347" s="103" t="s">
        <v>446</v>
      </c>
      <c r="E347" s="144" t="s">
        <v>250</v>
      </c>
      <c r="F347" s="121" t="s">
        <v>14</v>
      </c>
      <c r="G347" s="122"/>
      <c r="H347" s="122"/>
      <c r="I347" s="123">
        <f>IF(TABELA_PRODUÇÃO[[#This Row],[ AUX]]+TABELA_PRODUÇÃO[[#This Row],[PROF]]="","-",TABELA_PRODUÇÃO[[#This Row],[ AUX]]+TABELA_PRODUÇÃO[[#This Row],[PROF]])</f>
        <v>0</v>
      </c>
      <c r="J347" s="124"/>
    </row>
    <row r="348" spans="2:10" ht="15.75" x14ac:dyDescent="0.25">
      <c r="B348" s="119">
        <f>IF(TABELA_PRODUÇÃO[[#This Row],[SERVIÇOS]]=0,"",(COUNTA($E$4:E348)))</f>
        <v>345</v>
      </c>
      <c r="C348" s="120">
        <v>63197</v>
      </c>
      <c r="D348" s="120" t="s">
        <v>202</v>
      </c>
      <c r="E348" s="144" t="s">
        <v>421</v>
      </c>
      <c r="F348" s="121" t="s">
        <v>19</v>
      </c>
      <c r="G348" s="122"/>
      <c r="H348" s="122"/>
      <c r="I348" s="123">
        <f>IF(TABELA_PRODUÇÃO[[#This Row],[ AUX]]+TABELA_PRODUÇÃO[[#This Row],[PROF]]="","-",TABELA_PRODUÇÃO[[#This Row],[ AUX]]+TABELA_PRODUÇÃO[[#This Row],[PROF]])</f>
        <v>0</v>
      </c>
      <c r="J348" s="124"/>
    </row>
    <row r="349" spans="2:10" ht="15.75" x14ac:dyDescent="0.25">
      <c r="B349" s="119">
        <f>IF(TABELA_PRODUÇÃO[[#This Row],[SERVIÇOS]]=0,"",(COUNTA($E$4:E349)))</f>
        <v>346</v>
      </c>
      <c r="C349" s="120">
        <v>62713</v>
      </c>
      <c r="D349" s="120" t="s">
        <v>322</v>
      </c>
      <c r="E349" s="144" t="s">
        <v>323</v>
      </c>
      <c r="F349" s="121" t="s">
        <v>19</v>
      </c>
      <c r="G349" s="122"/>
      <c r="H349" s="122"/>
      <c r="I349" s="123">
        <f>IF(TABELA_PRODUÇÃO[[#This Row],[ AUX]]+TABELA_PRODUÇÃO[[#This Row],[PROF]]="","-",TABELA_PRODUÇÃO[[#This Row],[ AUX]]+TABELA_PRODUÇÃO[[#This Row],[PROF]])</f>
        <v>0</v>
      </c>
      <c r="J349" s="124"/>
    </row>
    <row r="350" spans="2:10" ht="15.75" x14ac:dyDescent="0.25">
      <c r="B350" s="119">
        <f>IF(TABELA_PRODUÇÃO[[#This Row],[SERVIÇOS]]=0,"",(COUNTA($E$4:E350)))</f>
        <v>347</v>
      </c>
      <c r="C350" s="120">
        <v>62975</v>
      </c>
      <c r="D350" s="120" t="s">
        <v>448</v>
      </c>
      <c r="E350" s="144" t="s">
        <v>376</v>
      </c>
      <c r="F350" s="121" t="s">
        <v>205</v>
      </c>
      <c r="G350" s="122"/>
      <c r="H350" s="122"/>
      <c r="I350" s="123">
        <f>IF(TABELA_PRODUÇÃO[[#This Row],[ AUX]]+TABELA_PRODUÇÃO[[#This Row],[PROF]]="","-",TABELA_PRODUÇÃO[[#This Row],[ AUX]]+TABELA_PRODUÇÃO[[#This Row],[PROF]])</f>
        <v>0</v>
      </c>
      <c r="J350" s="124"/>
    </row>
    <row r="351" spans="2:10" ht="15.75" x14ac:dyDescent="0.25">
      <c r="B351" s="106">
        <f>IF(TABELA_PRODUÇÃO[[#This Row],[SERVIÇOS]]=0,"",(COUNTA($E$4:E351)))</f>
        <v>348</v>
      </c>
      <c r="C351" s="107">
        <v>62427</v>
      </c>
      <c r="D351" s="103" t="s">
        <v>443</v>
      </c>
      <c r="E351" s="160" t="s">
        <v>232</v>
      </c>
      <c r="F351" s="108" t="s">
        <v>19</v>
      </c>
      <c r="G351" s="109">
        <v>0</v>
      </c>
      <c r="H351" s="109">
        <v>0</v>
      </c>
      <c r="I351" s="110">
        <f>IF(TABELA_PRODUÇÃO[[#This Row],[ AUX]]+TABELA_PRODUÇÃO[[#This Row],[PROF]]="","-",TABELA_PRODUÇÃO[[#This Row],[ AUX]]+TABELA_PRODUÇÃO[[#This Row],[PROF]])</f>
        <v>0</v>
      </c>
      <c r="J351" s="111"/>
    </row>
    <row r="352" spans="2:10" ht="15.75" x14ac:dyDescent="0.25">
      <c r="B352" s="106">
        <f>IF(TABELA_PRODUÇÃO[[#This Row],[SERVIÇOS]]=0,"",(COUNTA($E$4:E352)))</f>
        <v>349</v>
      </c>
      <c r="C352" s="107">
        <v>62428</v>
      </c>
      <c r="D352" s="103" t="s">
        <v>443</v>
      </c>
      <c r="E352" s="160" t="s">
        <v>233</v>
      </c>
      <c r="F352" s="108" t="s">
        <v>19</v>
      </c>
      <c r="G352" s="109">
        <v>0</v>
      </c>
      <c r="H352" s="109">
        <v>0</v>
      </c>
      <c r="I352" s="110">
        <f>IF(TABELA_PRODUÇÃO[[#This Row],[ AUX]]+TABELA_PRODUÇÃO[[#This Row],[PROF]]="","-",TABELA_PRODUÇÃO[[#This Row],[ AUX]]+TABELA_PRODUÇÃO[[#This Row],[PROF]])</f>
        <v>0</v>
      </c>
      <c r="J352" s="111"/>
    </row>
    <row r="353" spans="2:10" ht="15.75" x14ac:dyDescent="0.25">
      <c r="B353" s="119">
        <f>IF(TABELA_PRODUÇÃO[[#This Row],[SERVIÇOS]]=0,"",(COUNTA($E$4:E353)))</f>
        <v>350</v>
      </c>
      <c r="C353" s="120">
        <v>62876</v>
      </c>
      <c r="D353" s="103" t="s">
        <v>443</v>
      </c>
      <c r="E353" s="144" t="s">
        <v>350</v>
      </c>
      <c r="F353" s="121" t="s">
        <v>19</v>
      </c>
      <c r="G353" s="122"/>
      <c r="H353" s="122"/>
      <c r="I353" s="123">
        <f>IF(TABELA_PRODUÇÃO[[#This Row],[ AUX]]+TABELA_PRODUÇÃO[[#This Row],[PROF]]="","-",TABELA_PRODUÇÃO[[#This Row],[ AUX]]+TABELA_PRODUÇÃO[[#This Row],[PROF]])</f>
        <v>0</v>
      </c>
      <c r="J353" s="124"/>
    </row>
    <row r="354" spans="2:10" ht="15.75" x14ac:dyDescent="0.25">
      <c r="B354" s="106">
        <f>IF(TABELA_PRODUÇÃO[[#This Row],[SERVIÇOS]]=0,"",(COUNTA($E$4:E354)))</f>
        <v>351</v>
      </c>
      <c r="C354" s="107">
        <v>62425</v>
      </c>
      <c r="D354" s="103" t="s">
        <v>443</v>
      </c>
      <c r="E354" s="160" t="s">
        <v>230</v>
      </c>
      <c r="F354" s="108" t="s">
        <v>19</v>
      </c>
      <c r="G354" s="109">
        <v>0</v>
      </c>
      <c r="H354" s="109">
        <v>0</v>
      </c>
      <c r="I354" s="110">
        <f>IF(TABELA_PRODUÇÃO[[#This Row],[ AUX]]+TABELA_PRODUÇÃO[[#This Row],[PROF]]="","-",TABELA_PRODUÇÃO[[#This Row],[ AUX]]+TABELA_PRODUÇÃO[[#This Row],[PROF]])</f>
        <v>0</v>
      </c>
      <c r="J354" s="111"/>
    </row>
    <row r="355" spans="2:10" ht="15.75" x14ac:dyDescent="0.25">
      <c r="B355" s="106">
        <f>IF(TABELA_PRODUÇÃO[[#This Row],[SERVIÇOS]]=0,"",(COUNTA($E$4:E355)))</f>
        <v>352</v>
      </c>
      <c r="C355" s="107">
        <v>62426</v>
      </c>
      <c r="D355" s="103" t="s">
        <v>443</v>
      </c>
      <c r="E355" s="160" t="s">
        <v>231</v>
      </c>
      <c r="F355" s="108" t="s">
        <v>19</v>
      </c>
      <c r="G355" s="109">
        <v>0</v>
      </c>
      <c r="H355" s="109">
        <v>0</v>
      </c>
      <c r="I355" s="110">
        <f>IF(TABELA_PRODUÇÃO[[#This Row],[ AUX]]+TABELA_PRODUÇÃO[[#This Row],[PROF]]="","-",TABELA_PRODUÇÃO[[#This Row],[ AUX]]+TABELA_PRODUÇÃO[[#This Row],[PROF]])</f>
        <v>0</v>
      </c>
      <c r="J355" s="111"/>
    </row>
    <row r="356" spans="2:10" ht="15.75" x14ac:dyDescent="0.25">
      <c r="B356" s="119">
        <f>IF(TABELA_PRODUÇÃO[[#This Row],[SERVIÇOS]]=0,"",(COUNTA($E$4:E356)))</f>
        <v>353</v>
      </c>
      <c r="C356" s="120">
        <v>63261</v>
      </c>
      <c r="D356" s="120" t="s">
        <v>202</v>
      </c>
      <c r="E356" s="144" t="s">
        <v>431</v>
      </c>
      <c r="F356" s="121" t="s">
        <v>19</v>
      </c>
      <c r="G356" s="122"/>
      <c r="H356" s="122"/>
      <c r="I356" s="123">
        <f>IF(TABELA_PRODUÇÃO[[#This Row],[ AUX]]+TABELA_PRODUÇÃO[[#This Row],[PROF]]="","-",TABELA_PRODUÇÃO[[#This Row],[ AUX]]+TABELA_PRODUÇÃO[[#This Row],[PROF]])</f>
        <v>0</v>
      </c>
      <c r="J356" s="124"/>
    </row>
    <row r="357" spans="2:10" ht="15.75" x14ac:dyDescent="0.25">
      <c r="B357" s="106">
        <f>IF(TABELA_PRODUÇÃO[[#This Row],[SERVIÇOS]]=0,"",(COUNTA($E$4:E357)))</f>
        <v>354</v>
      </c>
      <c r="C357" s="107">
        <v>62429</v>
      </c>
      <c r="D357" s="103" t="s">
        <v>443</v>
      </c>
      <c r="E357" s="160" t="s">
        <v>234</v>
      </c>
      <c r="F357" s="108" t="s">
        <v>19</v>
      </c>
      <c r="G357" s="109">
        <v>0</v>
      </c>
      <c r="H357" s="109">
        <v>0</v>
      </c>
      <c r="I357" s="110">
        <f>IF(TABELA_PRODUÇÃO[[#This Row],[ AUX]]+TABELA_PRODUÇÃO[[#This Row],[PROF]]="","-",TABELA_PRODUÇÃO[[#This Row],[ AUX]]+TABELA_PRODUÇÃO[[#This Row],[PROF]])</f>
        <v>0</v>
      </c>
      <c r="J357" s="111"/>
    </row>
    <row r="358" spans="2:10" ht="15.75" x14ac:dyDescent="0.25">
      <c r="B358" s="106">
        <f>IF(TABELA_PRODUÇÃO[[#This Row],[SERVIÇOS]]=0,"",(COUNTA($E$4:E358)))</f>
        <v>355</v>
      </c>
      <c r="C358" s="107">
        <v>62430</v>
      </c>
      <c r="D358" s="103" t="s">
        <v>443</v>
      </c>
      <c r="E358" s="160" t="s">
        <v>235</v>
      </c>
      <c r="F358" s="108" t="s">
        <v>19</v>
      </c>
      <c r="G358" s="109">
        <v>0</v>
      </c>
      <c r="H358" s="109">
        <v>0</v>
      </c>
      <c r="I358" s="110">
        <f>IF(TABELA_PRODUÇÃO[[#This Row],[ AUX]]+TABELA_PRODUÇÃO[[#This Row],[PROF]]="","-",TABELA_PRODUÇÃO[[#This Row],[ AUX]]+TABELA_PRODUÇÃO[[#This Row],[PROF]])</f>
        <v>0</v>
      </c>
      <c r="J358" s="111"/>
    </row>
    <row r="359" spans="2:10" ht="15.75" x14ac:dyDescent="0.25">
      <c r="B359" s="119">
        <f>IF(TABELA_PRODUÇÃO[[#This Row],[SERVIÇOS]]=0,"",(COUNTA($E$4:E359)))</f>
        <v>356</v>
      </c>
      <c r="C359" s="120">
        <v>62431</v>
      </c>
      <c r="D359" s="103" t="s">
        <v>443</v>
      </c>
      <c r="E359" s="144" t="s">
        <v>236</v>
      </c>
      <c r="F359" s="121" t="s">
        <v>19</v>
      </c>
      <c r="G359" s="122"/>
      <c r="H359" s="122"/>
      <c r="I359" s="123">
        <f>IF(TABELA_PRODUÇÃO[[#This Row],[ AUX]]+TABELA_PRODUÇÃO[[#This Row],[PROF]]="","-",TABELA_PRODUÇÃO[[#This Row],[ AUX]]+TABELA_PRODUÇÃO[[#This Row],[PROF]])</f>
        <v>0</v>
      </c>
      <c r="J359" s="124"/>
    </row>
    <row r="360" spans="2:10" ht="15.75" x14ac:dyDescent="0.25">
      <c r="B360" s="119">
        <f>IF(TABELA_PRODUÇÃO[[#This Row],[SERVIÇOS]]=0,"",(COUNTA($E$4:E360)))</f>
        <v>357</v>
      </c>
      <c r="C360" s="120">
        <v>62527</v>
      </c>
      <c r="D360" s="103" t="s">
        <v>438</v>
      </c>
      <c r="E360" s="144" t="s">
        <v>265</v>
      </c>
      <c r="F360" s="121" t="s">
        <v>16</v>
      </c>
      <c r="G360" s="122"/>
      <c r="H360" s="122"/>
      <c r="I360" s="123">
        <f>IF(TABELA_PRODUÇÃO[[#This Row],[ AUX]]+TABELA_PRODUÇÃO[[#This Row],[PROF]]="","-",TABELA_PRODUÇÃO[[#This Row],[ AUX]]+TABELA_PRODUÇÃO[[#This Row],[PROF]])</f>
        <v>0</v>
      </c>
      <c r="J360" s="124"/>
    </row>
    <row r="361" spans="2:10" ht="15.75" x14ac:dyDescent="0.25">
      <c r="B361" s="161" t="s">
        <v>115</v>
      </c>
      <c r="C361" s="161"/>
      <c r="D361" s="161"/>
      <c r="E361" s="148">
        <f>SUBTOTAL(103,TABELA_PRODUÇÃO[SERVIÇOS])</f>
        <v>357</v>
      </c>
      <c r="F361" s="161"/>
      <c r="G361" s="161"/>
      <c r="H361" s="161"/>
      <c r="I361" s="161"/>
      <c r="J361" s="161"/>
    </row>
  </sheetData>
  <sheetProtection sort="0" autoFilter="0"/>
  <protectedRanges>
    <protectedRange algorithmName="SHA-512" hashValue="6nl7YxtBvkENubV6bg1v1pcODPZsmLCnKB0VMp/4EeQLPYkwi9Qj7hsLoQg6MxbFHnC/9Cj4i/O3b6eEzc3IXA==" saltValue="qbbotM/ht7rCbsicaAj2ow==" spinCount="100000" sqref="G4:H360 J4:J360" name="Intervalo1"/>
  </protectedRanges>
  <mergeCells count="1">
    <mergeCell ref="B2:J2"/>
  </mergeCells>
  <conditionalFormatting sqref="C4:C360">
    <cfRule type="duplicateValues" dxfId="35" priority="18"/>
  </conditionalFormatting>
  <pageMargins left="0.51181102362204722" right="0.51181102362204722" top="0.78740157480314965" bottom="0.78740157480314965" header="0.31496062992125984" footer="0.31496062992125984"/>
  <pageSetup paperSize="9" scale="50" orientation="portrait" r:id="rId1"/>
  <colBreaks count="1" manualBreakCount="1">
    <brk id="10" min="1" max="1029" man="1"/>
  </colBreak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B2:O700"/>
  <sheetViews>
    <sheetView showGridLines="0" showRowColHeaders="0" view="pageBreakPreview" zoomScale="145" zoomScaleNormal="130" zoomScaleSheetLayoutView="145" workbookViewId="0">
      <pane ySplit="5" topLeftCell="A6" activePane="bottomLeft" state="frozen"/>
      <selection pane="bottomLeft" activeCell="D6" sqref="D6"/>
    </sheetView>
  </sheetViews>
  <sheetFormatPr defaultRowHeight="12.75" x14ac:dyDescent="0.2"/>
  <cols>
    <col min="1" max="1" width="1.125" style="4" customWidth="1"/>
    <col min="2" max="2" width="6.375" style="4" customWidth="1"/>
    <col min="3" max="3" width="11.875" style="4" customWidth="1"/>
    <col min="4" max="4" width="28.75" style="4" customWidth="1"/>
    <col min="5" max="5" width="15.625" style="4" customWidth="1"/>
    <col min="6" max="7" width="7" style="7" customWidth="1"/>
    <col min="8" max="8" width="11.75" style="22" bestFit="1" customWidth="1"/>
    <col min="9" max="9" width="13.375" style="4" bestFit="1" customWidth="1"/>
    <col min="10" max="16384" width="9" style="4"/>
  </cols>
  <sheetData>
    <row r="2" spans="2:15" s="2" customFormat="1" ht="15.75" customHeight="1" x14ac:dyDescent="0.2">
      <c r="B2" s="194" t="s">
        <v>137</v>
      </c>
      <c r="C2" s="194"/>
      <c r="D2" s="194"/>
      <c r="E2" s="194"/>
      <c r="F2" s="194"/>
      <c r="G2" s="194"/>
      <c r="H2" s="194"/>
      <c r="I2" s="194"/>
      <c r="J2" s="195" t="s">
        <v>454</v>
      </c>
      <c r="K2" s="195"/>
      <c r="L2" s="195"/>
      <c r="M2" s="195"/>
      <c r="N2" s="195"/>
      <c r="O2" s="195"/>
    </row>
    <row r="3" spans="2:15" s="2" customFormat="1" ht="12.75" customHeight="1" x14ac:dyDescent="0.2">
      <c r="B3" s="194"/>
      <c r="C3" s="194"/>
      <c r="D3" s="194"/>
      <c r="E3" s="194"/>
      <c r="F3" s="194"/>
      <c r="G3" s="194"/>
      <c r="H3" s="194"/>
      <c r="I3" s="194"/>
      <c r="J3" s="195"/>
      <c r="K3" s="195"/>
      <c r="L3" s="195"/>
      <c r="M3" s="195"/>
      <c r="N3" s="195"/>
      <c r="O3" s="195"/>
    </row>
    <row r="4" spans="2:15" s="2" customFormat="1" ht="12.75" customHeight="1" x14ac:dyDescent="0.2">
      <c r="B4" s="194"/>
      <c r="C4" s="194"/>
      <c r="D4" s="194"/>
      <c r="E4" s="194"/>
      <c r="F4" s="194"/>
      <c r="G4" s="194"/>
      <c r="H4" s="194"/>
      <c r="I4" s="194"/>
      <c r="J4" s="195"/>
      <c r="K4" s="195"/>
      <c r="L4" s="195"/>
      <c r="M4" s="195"/>
      <c r="N4" s="195"/>
      <c r="O4" s="195"/>
    </row>
    <row r="5" spans="2:15" s="2" customFormat="1" ht="12.75" customHeight="1" x14ac:dyDescent="0.2">
      <c r="B5" s="26" t="s">
        <v>7</v>
      </c>
      <c r="C5" s="6" t="s">
        <v>106</v>
      </c>
      <c r="D5" s="6" t="s">
        <v>107</v>
      </c>
      <c r="E5" s="6" t="s">
        <v>143</v>
      </c>
      <c r="F5" s="26" t="s">
        <v>109</v>
      </c>
      <c r="G5" s="26" t="s">
        <v>108</v>
      </c>
      <c r="H5" s="56" t="s">
        <v>110</v>
      </c>
      <c r="I5" s="26" t="s">
        <v>118</v>
      </c>
      <c r="J5" s="195"/>
      <c r="K5" s="195"/>
      <c r="L5" s="195"/>
      <c r="M5" s="195"/>
      <c r="N5" s="195"/>
      <c r="O5" s="195"/>
    </row>
    <row r="6" spans="2:15" s="2" customFormat="1" ht="12.75" customHeight="1" x14ac:dyDescent="0.2">
      <c r="B6" s="3">
        <v>3693</v>
      </c>
      <c r="C6" s="51">
        <v>435534351</v>
      </c>
      <c r="D6" s="4" t="s">
        <v>175</v>
      </c>
      <c r="E6" s="4" t="s">
        <v>176</v>
      </c>
      <c r="F6" s="7">
        <v>6223</v>
      </c>
      <c r="G6" s="54">
        <v>147734</v>
      </c>
      <c r="H6" s="22">
        <v>1000</v>
      </c>
      <c r="I6" s="4" t="s">
        <v>169</v>
      </c>
      <c r="J6" s="149"/>
      <c r="K6" s="149"/>
      <c r="L6" s="149"/>
      <c r="M6" s="149"/>
      <c r="N6" s="149"/>
      <c r="O6" s="149"/>
    </row>
    <row r="7" spans="2:15" s="2" customFormat="1" ht="12.75" customHeight="1" x14ac:dyDescent="0.2">
      <c r="B7" s="3"/>
      <c r="C7" s="51"/>
      <c r="D7" s="4"/>
      <c r="E7" s="4"/>
      <c r="F7" s="7"/>
      <c r="G7" s="54"/>
      <c r="H7" s="22"/>
      <c r="I7" s="4"/>
      <c r="J7" s="149"/>
      <c r="K7" s="149"/>
      <c r="L7" s="149"/>
      <c r="M7" s="149"/>
      <c r="N7" s="149"/>
      <c r="O7" s="149"/>
    </row>
    <row r="8" spans="2:15" s="2" customFormat="1" ht="12.75" customHeight="1" x14ac:dyDescent="0.2">
      <c r="B8" s="34"/>
      <c r="C8" s="52"/>
      <c r="D8" s="35"/>
      <c r="E8" s="35"/>
      <c r="F8" s="37"/>
      <c r="G8" s="55"/>
      <c r="H8" s="38"/>
      <c r="I8" s="39"/>
      <c r="J8" s="149"/>
      <c r="K8" s="149"/>
      <c r="L8" s="149"/>
      <c r="M8" s="149"/>
      <c r="N8" s="149"/>
      <c r="O8" s="149"/>
    </row>
    <row r="9" spans="2:15" s="2" customFormat="1" ht="12.75" customHeight="1" x14ac:dyDescent="0.2">
      <c r="B9" s="90"/>
      <c r="C9" s="92"/>
      <c r="D9" s="94"/>
      <c r="E9" s="94"/>
      <c r="F9" s="97"/>
      <c r="G9" s="98"/>
      <c r="H9" s="100"/>
      <c r="I9" s="102"/>
      <c r="J9" s="149"/>
      <c r="K9" s="149"/>
      <c r="L9" s="149"/>
      <c r="M9" s="149"/>
      <c r="N9" s="149"/>
      <c r="O9" s="149"/>
    </row>
    <row r="10" spans="2:15" s="2" customFormat="1" ht="12.75" customHeight="1" x14ac:dyDescent="0.2">
      <c r="B10" s="90"/>
      <c r="C10" s="92"/>
      <c r="D10" s="94"/>
      <c r="E10" s="96"/>
      <c r="F10" s="97"/>
      <c r="G10" s="98"/>
      <c r="H10" s="100"/>
      <c r="I10" s="102"/>
      <c r="J10" s="149"/>
      <c r="K10" s="149"/>
      <c r="L10" s="149"/>
      <c r="M10" s="149"/>
      <c r="N10" s="149"/>
      <c r="O10" s="149"/>
    </row>
    <row r="11" spans="2:15" s="2" customFormat="1" x14ac:dyDescent="0.2">
      <c r="B11" s="90"/>
      <c r="C11" s="92"/>
      <c r="D11" s="94"/>
      <c r="E11" s="96"/>
      <c r="F11" s="97"/>
      <c r="G11" s="98"/>
      <c r="H11" s="100"/>
      <c r="I11" s="39"/>
    </row>
    <row r="12" spans="2:15" s="2" customFormat="1" x14ac:dyDescent="0.2">
      <c r="B12" s="91"/>
      <c r="C12" s="93"/>
      <c r="D12" s="95"/>
      <c r="E12" s="95"/>
      <c r="F12" s="89"/>
      <c r="G12" s="99"/>
      <c r="H12" s="101"/>
      <c r="I12" s="39"/>
    </row>
    <row r="13" spans="2:15" s="2" customFormat="1" x14ac:dyDescent="0.2">
      <c r="B13" s="34"/>
      <c r="C13" s="52"/>
      <c r="D13" s="35"/>
      <c r="E13" s="36"/>
      <c r="F13" s="37"/>
      <c r="G13" s="55"/>
      <c r="H13" s="38"/>
      <c r="I13" s="39"/>
    </row>
    <row r="14" spans="2:15" s="2" customFormat="1" x14ac:dyDescent="0.2">
      <c r="B14" s="34"/>
      <c r="C14" s="52"/>
      <c r="D14" s="35"/>
      <c r="E14" s="35"/>
      <c r="F14" s="37"/>
      <c r="G14" s="55"/>
      <c r="H14" s="38"/>
      <c r="I14" s="39"/>
    </row>
    <row r="15" spans="2:15" s="2" customFormat="1" x14ac:dyDescent="0.2">
      <c r="B15" s="34"/>
      <c r="C15" s="52"/>
      <c r="D15" s="35"/>
      <c r="E15" s="35"/>
      <c r="F15" s="37"/>
      <c r="G15" s="55"/>
      <c r="H15" s="38"/>
      <c r="I15" s="39"/>
    </row>
    <row r="16" spans="2:15" s="2" customFormat="1" x14ac:dyDescent="0.2">
      <c r="B16" s="34"/>
      <c r="C16" s="52"/>
      <c r="D16" s="35"/>
      <c r="E16" s="35"/>
      <c r="F16" s="37"/>
      <c r="G16" s="55"/>
      <c r="H16" s="38"/>
      <c r="I16" s="39"/>
    </row>
    <row r="17" spans="2:9" s="2" customFormat="1" x14ac:dyDescent="0.2">
      <c r="B17" s="34"/>
      <c r="C17" s="52"/>
      <c r="D17" s="35"/>
      <c r="E17" s="35"/>
      <c r="F17" s="37"/>
      <c r="G17" s="55"/>
      <c r="H17" s="38"/>
      <c r="I17" s="39"/>
    </row>
    <row r="18" spans="2:9" s="2" customFormat="1" x14ac:dyDescent="0.2">
      <c r="B18" s="34"/>
      <c r="C18" s="52"/>
      <c r="D18" s="35"/>
      <c r="E18" s="36"/>
      <c r="F18" s="37"/>
      <c r="G18" s="55"/>
      <c r="H18" s="38"/>
      <c r="I18" s="39"/>
    </row>
    <row r="19" spans="2:9" s="2" customFormat="1" x14ac:dyDescent="0.2">
      <c r="B19" s="34"/>
      <c r="C19" s="52"/>
      <c r="D19" s="35"/>
      <c r="E19" s="36"/>
      <c r="F19" s="37"/>
      <c r="G19" s="55"/>
      <c r="H19" s="38"/>
      <c r="I19" s="39"/>
    </row>
    <row r="20" spans="2:9" s="2" customFormat="1" x14ac:dyDescent="0.2">
      <c r="B20" s="34"/>
      <c r="C20" s="52"/>
      <c r="D20" s="35"/>
      <c r="E20" s="35"/>
      <c r="F20" s="37"/>
      <c r="G20" s="55"/>
      <c r="H20" s="38"/>
      <c r="I20" s="39"/>
    </row>
    <row r="21" spans="2:9" s="2" customFormat="1" x14ac:dyDescent="0.2">
      <c r="B21" s="34"/>
      <c r="C21" s="52"/>
      <c r="D21" s="35"/>
      <c r="E21" s="35"/>
      <c r="F21" s="37"/>
      <c r="G21" s="55"/>
      <c r="H21" s="38"/>
      <c r="I21" s="39"/>
    </row>
    <row r="22" spans="2:9" s="2" customFormat="1" x14ac:dyDescent="0.2">
      <c r="B22" s="34"/>
      <c r="C22" s="52"/>
      <c r="D22" s="35"/>
      <c r="E22" s="35"/>
      <c r="F22" s="37"/>
      <c r="G22" s="55"/>
      <c r="H22" s="38"/>
      <c r="I22" s="39"/>
    </row>
    <row r="23" spans="2:9" s="2" customFormat="1" x14ac:dyDescent="0.2">
      <c r="B23" s="34"/>
      <c r="C23" s="52"/>
      <c r="D23" s="35"/>
      <c r="E23" s="35"/>
      <c r="F23" s="37"/>
      <c r="G23" s="55"/>
      <c r="H23" s="38"/>
      <c r="I23" s="39"/>
    </row>
    <row r="24" spans="2:9" s="2" customFormat="1" x14ac:dyDescent="0.2">
      <c r="B24" s="34"/>
      <c r="C24" s="52"/>
      <c r="D24" s="35"/>
      <c r="E24" s="36"/>
      <c r="F24" s="37"/>
      <c r="G24" s="55"/>
      <c r="H24" s="38"/>
      <c r="I24" s="39"/>
    </row>
    <row r="25" spans="2:9" s="2" customFormat="1" x14ac:dyDescent="0.2">
      <c r="B25" s="34"/>
      <c r="C25" s="52"/>
      <c r="D25" s="35"/>
      <c r="E25" s="36"/>
      <c r="F25" s="37"/>
      <c r="G25" s="55"/>
      <c r="H25" s="38"/>
      <c r="I25" s="39"/>
    </row>
    <row r="26" spans="2:9" s="2" customFormat="1" x14ac:dyDescent="0.2">
      <c r="B26" s="34"/>
      <c r="C26" s="52"/>
      <c r="D26" s="35"/>
      <c r="E26" s="35"/>
      <c r="F26" s="37"/>
      <c r="G26" s="55"/>
      <c r="H26" s="38"/>
      <c r="I26" s="39"/>
    </row>
    <row r="27" spans="2:9" s="2" customFormat="1" x14ac:dyDescent="0.2">
      <c r="B27" s="34"/>
      <c r="C27" s="52"/>
      <c r="D27" s="35"/>
      <c r="E27" s="35"/>
      <c r="F27" s="37"/>
      <c r="G27" s="55"/>
      <c r="H27" s="38"/>
      <c r="I27" s="39"/>
    </row>
    <row r="28" spans="2:9" s="2" customFormat="1" x14ac:dyDescent="0.2">
      <c r="B28" s="34"/>
      <c r="C28" s="52"/>
      <c r="D28" s="35"/>
      <c r="E28" s="35"/>
      <c r="F28" s="37"/>
      <c r="G28" s="55"/>
      <c r="H28" s="38"/>
      <c r="I28" s="39"/>
    </row>
    <row r="29" spans="2:9" s="2" customFormat="1" x14ac:dyDescent="0.2">
      <c r="B29" s="34"/>
      <c r="C29" s="52"/>
      <c r="D29" s="35"/>
      <c r="E29" s="35"/>
      <c r="F29" s="37"/>
      <c r="G29" s="55"/>
      <c r="H29" s="38"/>
      <c r="I29" s="39"/>
    </row>
    <row r="30" spans="2:9" s="2" customFormat="1" x14ac:dyDescent="0.2">
      <c r="B30" s="34"/>
      <c r="C30" s="52"/>
      <c r="D30" s="35"/>
      <c r="E30" s="35"/>
      <c r="F30" s="37"/>
      <c r="G30" s="55"/>
      <c r="H30" s="38"/>
      <c r="I30" s="39"/>
    </row>
    <row r="31" spans="2:9" s="2" customFormat="1" x14ac:dyDescent="0.2">
      <c r="B31" s="34"/>
      <c r="C31" s="52"/>
      <c r="D31" s="35"/>
      <c r="E31" s="35"/>
      <c r="F31" s="37"/>
      <c r="G31" s="55"/>
      <c r="H31" s="38"/>
      <c r="I31" s="39"/>
    </row>
    <row r="32" spans="2:9" s="2" customFormat="1" x14ac:dyDescent="0.2">
      <c r="B32" s="34"/>
      <c r="C32" s="52"/>
      <c r="D32" s="35"/>
      <c r="E32" s="35"/>
      <c r="F32" s="37"/>
      <c r="G32" s="55"/>
      <c r="H32" s="38"/>
      <c r="I32" s="39"/>
    </row>
    <row r="33" spans="2:9" s="2" customFormat="1" x14ac:dyDescent="0.2">
      <c r="B33" s="34"/>
      <c r="C33" s="52"/>
      <c r="D33" s="35"/>
      <c r="E33" s="35"/>
      <c r="F33" s="37"/>
      <c r="G33" s="55"/>
      <c r="H33" s="38"/>
      <c r="I33" s="39"/>
    </row>
    <row r="34" spans="2:9" s="2" customFormat="1" x14ac:dyDescent="0.2">
      <c r="B34" s="34"/>
      <c r="C34" s="52"/>
      <c r="D34" s="35"/>
      <c r="E34" s="36"/>
      <c r="F34" s="37"/>
      <c r="G34" s="55"/>
      <c r="H34" s="38"/>
      <c r="I34" s="39"/>
    </row>
    <row r="35" spans="2:9" s="2" customFormat="1" x14ac:dyDescent="0.2">
      <c r="B35" s="34"/>
      <c r="C35" s="52"/>
      <c r="D35" s="35"/>
      <c r="E35" s="35"/>
      <c r="F35" s="37"/>
      <c r="G35" s="55"/>
      <c r="H35" s="38"/>
      <c r="I35" s="39"/>
    </row>
    <row r="36" spans="2:9" s="2" customFormat="1" x14ac:dyDescent="0.2">
      <c r="B36" s="34"/>
      <c r="C36" s="52"/>
      <c r="D36" s="35"/>
      <c r="E36" s="36"/>
      <c r="F36" s="37"/>
      <c r="G36" s="55"/>
      <c r="H36" s="38"/>
      <c r="I36" s="39"/>
    </row>
    <row r="37" spans="2:9" s="2" customFormat="1" x14ac:dyDescent="0.2">
      <c r="B37" s="34"/>
      <c r="C37" s="52"/>
      <c r="D37" s="35"/>
      <c r="E37" s="35"/>
      <c r="F37" s="37"/>
      <c r="G37" s="55"/>
      <c r="H37" s="38"/>
      <c r="I37" s="39"/>
    </row>
    <row r="38" spans="2:9" s="2" customFormat="1" x14ac:dyDescent="0.2">
      <c r="B38" s="34"/>
      <c r="C38" s="52"/>
      <c r="D38" s="35"/>
      <c r="E38" s="35"/>
      <c r="F38" s="37"/>
      <c r="G38" s="55"/>
      <c r="H38" s="38"/>
      <c r="I38" s="39"/>
    </row>
    <row r="39" spans="2:9" s="2" customFormat="1" x14ac:dyDescent="0.2">
      <c r="B39" s="34"/>
      <c r="C39" s="52"/>
      <c r="D39" s="35"/>
      <c r="E39" s="36"/>
      <c r="F39" s="37"/>
      <c r="G39" s="55"/>
      <c r="H39" s="38"/>
      <c r="I39" s="39"/>
    </row>
    <row r="40" spans="2:9" s="2" customFormat="1" x14ac:dyDescent="0.2">
      <c r="B40" s="34"/>
      <c r="C40" s="52"/>
      <c r="D40" s="35"/>
      <c r="E40" s="36"/>
      <c r="F40" s="37"/>
      <c r="G40" s="55"/>
      <c r="H40" s="38"/>
      <c r="I40" s="39"/>
    </row>
    <row r="41" spans="2:9" s="2" customFormat="1" x14ac:dyDescent="0.2">
      <c r="B41" s="34"/>
      <c r="C41" s="52"/>
      <c r="D41" s="35"/>
      <c r="E41" s="35"/>
      <c r="F41" s="37"/>
      <c r="G41" s="55"/>
      <c r="H41" s="38"/>
      <c r="I41" s="39"/>
    </row>
    <row r="42" spans="2:9" s="2" customFormat="1" x14ac:dyDescent="0.2">
      <c r="B42" s="34"/>
      <c r="C42" s="52"/>
      <c r="D42" s="35"/>
      <c r="E42" s="36"/>
      <c r="F42" s="37"/>
      <c r="G42" s="55"/>
      <c r="H42" s="38"/>
      <c r="I42" s="39"/>
    </row>
    <row r="43" spans="2:9" s="2" customFormat="1" x14ac:dyDescent="0.2">
      <c r="B43" s="34"/>
      <c r="C43" s="52"/>
      <c r="D43" s="35"/>
      <c r="E43" s="35"/>
      <c r="F43" s="37"/>
      <c r="G43" s="55"/>
      <c r="H43" s="38"/>
      <c r="I43" s="39"/>
    </row>
    <row r="44" spans="2:9" s="2" customFormat="1" x14ac:dyDescent="0.2">
      <c r="B44" s="34"/>
      <c r="C44" s="52"/>
      <c r="D44" s="35"/>
      <c r="E44" s="35"/>
      <c r="F44" s="37"/>
      <c r="G44" s="55"/>
      <c r="H44" s="38"/>
      <c r="I44" s="39"/>
    </row>
    <row r="45" spans="2:9" s="2" customFormat="1" x14ac:dyDescent="0.2">
      <c r="B45" s="34"/>
      <c r="C45" s="52"/>
      <c r="D45" s="35"/>
      <c r="E45" s="35"/>
      <c r="F45" s="37"/>
      <c r="G45" s="55"/>
      <c r="H45" s="38"/>
      <c r="I45" s="39"/>
    </row>
    <row r="46" spans="2:9" s="2" customFormat="1" x14ac:dyDescent="0.2">
      <c r="B46" s="34"/>
      <c r="C46" s="52"/>
      <c r="D46" s="35"/>
      <c r="E46" s="35"/>
      <c r="F46" s="37"/>
      <c r="G46" s="55"/>
      <c r="H46" s="38"/>
      <c r="I46" s="39"/>
    </row>
    <row r="47" spans="2:9" s="2" customFormat="1" x14ac:dyDescent="0.2">
      <c r="B47" s="34"/>
      <c r="C47" s="52"/>
      <c r="D47" s="35"/>
      <c r="E47" s="35"/>
      <c r="F47" s="37"/>
      <c r="G47" s="55"/>
      <c r="H47" s="38"/>
      <c r="I47" s="39"/>
    </row>
    <row r="48" spans="2:9" s="2" customFormat="1" x14ac:dyDescent="0.2">
      <c r="B48" s="34"/>
      <c r="C48" s="52"/>
      <c r="D48" s="35"/>
      <c r="E48" s="36"/>
      <c r="F48" s="37"/>
      <c r="G48" s="55"/>
      <c r="H48" s="38"/>
      <c r="I48" s="39"/>
    </row>
    <row r="49" spans="2:9" s="2" customFormat="1" x14ac:dyDescent="0.2">
      <c r="B49" s="34"/>
      <c r="C49" s="52"/>
      <c r="D49" s="35"/>
      <c r="E49" s="35"/>
      <c r="F49" s="37"/>
      <c r="G49" s="55"/>
      <c r="H49" s="38"/>
      <c r="I49" s="39"/>
    </row>
    <row r="50" spans="2:9" s="2" customFormat="1" x14ac:dyDescent="0.2">
      <c r="B50" s="34"/>
      <c r="C50" s="52"/>
      <c r="D50" s="35"/>
      <c r="E50" s="35"/>
      <c r="F50" s="37"/>
      <c r="G50" s="55"/>
      <c r="H50" s="38"/>
      <c r="I50" s="39"/>
    </row>
    <row r="51" spans="2:9" s="2" customFormat="1" x14ac:dyDescent="0.2">
      <c r="B51" s="34"/>
      <c r="C51" s="52"/>
      <c r="D51" s="35"/>
      <c r="E51" s="35"/>
      <c r="F51" s="37"/>
      <c r="G51" s="55"/>
      <c r="H51" s="38"/>
      <c r="I51" s="39"/>
    </row>
    <row r="52" spans="2:9" s="2" customFormat="1" x14ac:dyDescent="0.2">
      <c r="B52" s="34"/>
      <c r="C52" s="52"/>
      <c r="D52" s="35"/>
      <c r="E52" s="36"/>
      <c r="F52" s="37"/>
      <c r="G52" s="55"/>
      <c r="H52" s="38"/>
      <c r="I52" s="39"/>
    </row>
    <row r="53" spans="2:9" s="2" customFormat="1" x14ac:dyDescent="0.2">
      <c r="B53" s="34"/>
      <c r="C53" s="52"/>
      <c r="D53" s="35"/>
      <c r="E53" s="35"/>
      <c r="F53" s="37"/>
      <c r="G53" s="55"/>
      <c r="H53" s="38"/>
      <c r="I53" s="39"/>
    </row>
    <row r="54" spans="2:9" s="2" customFormat="1" x14ac:dyDescent="0.2">
      <c r="B54" s="34"/>
      <c r="C54" s="52"/>
      <c r="D54" s="35"/>
      <c r="E54" s="35"/>
      <c r="F54" s="37"/>
      <c r="G54" s="55"/>
      <c r="H54" s="38"/>
      <c r="I54" s="39"/>
    </row>
    <row r="55" spans="2:9" s="2" customFormat="1" x14ac:dyDescent="0.2">
      <c r="B55" s="34"/>
      <c r="C55" s="52"/>
      <c r="D55" s="35"/>
      <c r="E55" s="35"/>
      <c r="F55" s="37"/>
      <c r="G55" s="55"/>
      <c r="H55" s="38"/>
      <c r="I55" s="39"/>
    </row>
    <row r="56" spans="2:9" s="2" customFormat="1" x14ac:dyDescent="0.2">
      <c r="B56" s="34"/>
      <c r="C56" s="52"/>
      <c r="D56" s="35"/>
      <c r="E56" s="36"/>
      <c r="F56" s="37"/>
      <c r="G56" s="55"/>
      <c r="H56" s="38"/>
      <c r="I56" s="39"/>
    </row>
    <row r="57" spans="2:9" s="2" customFormat="1" x14ac:dyDescent="0.2">
      <c r="B57" s="34"/>
      <c r="C57" s="52"/>
      <c r="D57" s="35"/>
      <c r="E57" s="35"/>
      <c r="F57" s="37"/>
      <c r="G57" s="55"/>
      <c r="H57" s="38"/>
      <c r="I57" s="39"/>
    </row>
    <row r="58" spans="2:9" s="2" customFormat="1" x14ac:dyDescent="0.2">
      <c r="B58" s="34"/>
      <c r="C58" s="52"/>
      <c r="D58" s="35"/>
      <c r="E58" s="35"/>
      <c r="F58" s="37"/>
      <c r="G58" s="55"/>
      <c r="H58" s="38"/>
      <c r="I58" s="39"/>
    </row>
    <row r="59" spans="2:9" s="2" customFormat="1" x14ac:dyDescent="0.2">
      <c r="B59" s="34"/>
      <c r="C59" s="52"/>
      <c r="D59" s="35"/>
      <c r="E59" s="35"/>
      <c r="F59" s="37"/>
      <c r="G59" s="55"/>
      <c r="H59" s="38"/>
      <c r="I59" s="39"/>
    </row>
    <row r="60" spans="2:9" s="2" customFormat="1" x14ac:dyDescent="0.2">
      <c r="B60" s="34"/>
      <c r="C60" s="52"/>
      <c r="D60" s="35"/>
      <c r="E60" s="36"/>
      <c r="F60" s="37"/>
      <c r="G60" s="55"/>
      <c r="H60" s="38"/>
      <c r="I60" s="39"/>
    </row>
    <row r="61" spans="2:9" s="2" customFormat="1" x14ac:dyDescent="0.2">
      <c r="B61" s="34"/>
      <c r="C61" s="52"/>
      <c r="D61" s="35"/>
      <c r="E61" s="35"/>
      <c r="F61" s="37"/>
      <c r="G61" s="55"/>
      <c r="H61" s="38"/>
      <c r="I61" s="39"/>
    </row>
    <row r="62" spans="2:9" s="2" customFormat="1" x14ac:dyDescent="0.2">
      <c r="B62" s="34"/>
      <c r="C62" s="52"/>
      <c r="D62" s="35"/>
      <c r="E62" s="36"/>
      <c r="F62" s="37"/>
      <c r="G62" s="55"/>
      <c r="H62" s="38"/>
      <c r="I62" s="39"/>
    </row>
    <row r="63" spans="2:9" s="2" customFormat="1" x14ac:dyDescent="0.2">
      <c r="B63" s="34"/>
      <c r="C63" s="52"/>
      <c r="D63" s="35"/>
      <c r="E63" s="36"/>
      <c r="F63" s="37"/>
      <c r="G63" s="55"/>
      <c r="H63" s="38"/>
      <c r="I63" s="39"/>
    </row>
    <row r="64" spans="2:9" s="2" customFormat="1" x14ac:dyDescent="0.2">
      <c r="B64" s="34"/>
      <c r="C64" s="52"/>
      <c r="D64" s="35"/>
      <c r="E64" s="35"/>
      <c r="F64" s="37"/>
      <c r="G64" s="55"/>
      <c r="H64" s="38"/>
      <c r="I64" s="39"/>
    </row>
    <row r="65" spans="2:9" s="2" customFormat="1" x14ac:dyDescent="0.2">
      <c r="B65" s="34"/>
      <c r="C65" s="52"/>
      <c r="D65" s="35"/>
      <c r="E65" s="35"/>
      <c r="F65" s="37"/>
      <c r="G65" s="55"/>
      <c r="H65" s="38"/>
      <c r="I65" s="39"/>
    </row>
    <row r="66" spans="2:9" s="2" customFormat="1" x14ac:dyDescent="0.2">
      <c r="B66" s="34"/>
      <c r="C66" s="52"/>
      <c r="D66" s="35"/>
      <c r="E66" s="36"/>
      <c r="F66" s="37"/>
      <c r="G66" s="55"/>
      <c r="H66" s="38"/>
      <c r="I66" s="39"/>
    </row>
    <row r="67" spans="2:9" s="2" customFormat="1" x14ac:dyDescent="0.2">
      <c r="B67" s="34"/>
      <c r="C67" s="52"/>
      <c r="D67" s="35"/>
      <c r="E67" s="35"/>
      <c r="F67" s="37"/>
      <c r="G67" s="55"/>
      <c r="H67" s="38"/>
      <c r="I67" s="39"/>
    </row>
    <row r="68" spans="2:9" s="2" customFormat="1" x14ac:dyDescent="0.2">
      <c r="B68" s="34"/>
      <c r="C68" s="52"/>
      <c r="D68" s="35"/>
      <c r="E68" s="35"/>
      <c r="F68" s="37"/>
      <c r="G68" s="55"/>
      <c r="H68" s="38"/>
      <c r="I68" s="39"/>
    </row>
    <row r="69" spans="2:9" s="2" customFormat="1" x14ac:dyDescent="0.2">
      <c r="B69" s="34"/>
      <c r="C69" s="52"/>
      <c r="D69" s="35"/>
      <c r="E69" s="36"/>
      <c r="F69" s="37"/>
      <c r="G69" s="55"/>
      <c r="H69" s="38"/>
      <c r="I69" s="39"/>
    </row>
    <row r="70" spans="2:9" s="2" customFormat="1" x14ac:dyDescent="0.2">
      <c r="B70" s="34"/>
      <c r="C70" s="52"/>
      <c r="D70" s="35"/>
      <c r="E70" s="35"/>
      <c r="F70" s="37"/>
      <c r="G70" s="55"/>
      <c r="H70" s="38"/>
      <c r="I70" s="39"/>
    </row>
    <row r="71" spans="2:9" s="2" customFormat="1" x14ac:dyDescent="0.2">
      <c r="B71" s="34"/>
      <c r="C71" s="52"/>
      <c r="D71" s="35"/>
      <c r="E71" s="35"/>
      <c r="F71" s="37"/>
      <c r="G71" s="55"/>
      <c r="H71" s="38"/>
      <c r="I71" s="39"/>
    </row>
    <row r="72" spans="2:9" s="2" customFormat="1" x14ac:dyDescent="0.2">
      <c r="B72" s="34"/>
      <c r="C72" s="52"/>
      <c r="D72" s="35"/>
      <c r="E72" s="36"/>
      <c r="F72" s="37"/>
      <c r="G72" s="55"/>
      <c r="H72" s="38"/>
      <c r="I72" s="39"/>
    </row>
    <row r="73" spans="2:9" s="2" customFormat="1" x14ac:dyDescent="0.2">
      <c r="B73" s="34"/>
      <c r="C73" s="52"/>
      <c r="D73" s="35"/>
      <c r="E73" s="35"/>
      <c r="F73" s="37"/>
      <c r="G73" s="55"/>
      <c r="H73" s="38"/>
      <c r="I73" s="39"/>
    </row>
    <row r="74" spans="2:9" s="2" customFormat="1" x14ac:dyDescent="0.2">
      <c r="B74" s="34"/>
      <c r="C74" s="52"/>
      <c r="D74" s="35"/>
      <c r="E74" s="35"/>
      <c r="F74" s="37"/>
      <c r="G74" s="55"/>
      <c r="H74" s="38"/>
      <c r="I74" s="39"/>
    </row>
    <row r="75" spans="2:9" s="2" customFormat="1" x14ac:dyDescent="0.2">
      <c r="B75" s="34"/>
      <c r="C75" s="52"/>
      <c r="D75" s="35"/>
      <c r="E75" s="35"/>
      <c r="F75" s="37"/>
      <c r="G75" s="55"/>
      <c r="H75" s="38"/>
      <c r="I75" s="39"/>
    </row>
    <row r="76" spans="2:9" s="2" customFormat="1" x14ac:dyDescent="0.2">
      <c r="B76" s="34"/>
      <c r="C76" s="52"/>
      <c r="D76" s="35"/>
      <c r="E76" s="35"/>
      <c r="F76" s="37"/>
      <c r="G76" s="55"/>
      <c r="H76" s="38"/>
      <c r="I76" s="39"/>
    </row>
    <row r="77" spans="2:9" s="2" customFormat="1" x14ac:dyDescent="0.2">
      <c r="B77" s="34"/>
      <c r="C77" s="52"/>
      <c r="D77" s="35"/>
      <c r="E77" s="35"/>
      <c r="F77" s="37"/>
      <c r="G77" s="55"/>
      <c r="H77" s="38"/>
      <c r="I77" s="39"/>
    </row>
    <row r="78" spans="2:9" s="2" customFormat="1" x14ac:dyDescent="0.2">
      <c r="B78" s="34"/>
      <c r="C78" s="52"/>
      <c r="D78" s="35"/>
      <c r="E78" s="35"/>
      <c r="F78" s="37"/>
      <c r="G78" s="55"/>
      <c r="H78" s="38"/>
      <c r="I78" s="39"/>
    </row>
    <row r="79" spans="2:9" s="2" customFormat="1" x14ac:dyDescent="0.2">
      <c r="B79" s="34"/>
      <c r="C79" s="52"/>
      <c r="D79" s="35"/>
      <c r="E79" s="35"/>
      <c r="F79" s="37"/>
      <c r="G79" s="55"/>
      <c r="H79" s="38"/>
      <c r="I79" s="39"/>
    </row>
    <row r="80" spans="2:9" s="2" customFormat="1" x14ac:dyDescent="0.2">
      <c r="B80" s="34"/>
      <c r="C80" s="52"/>
      <c r="D80" s="35"/>
      <c r="E80" s="35"/>
      <c r="F80" s="37"/>
      <c r="G80" s="55"/>
      <c r="H80" s="38"/>
      <c r="I80" s="39"/>
    </row>
    <row r="81" spans="2:9" s="2" customFormat="1" x14ac:dyDescent="0.2">
      <c r="B81" s="34"/>
      <c r="C81" s="52"/>
      <c r="D81" s="35"/>
      <c r="E81" s="36"/>
      <c r="F81" s="37"/>
      <c r="G81" s="55"/>
      <c r="H81" s="38"/>
      <c r="I81" s="39"/>
    </row>
    <row r="82" spans="2:9" s="2" customFormat="1" x14ac:dyDescent="0.2">
      <c r="B82" s="34"/>
      <c r="C82" s="52"/>
      <c r="D82" s="35"/>
      <c r="E82" s="35"/>
      <c r="F82" s="37"/>
      <c r="G82" s="55"/>
      <c r="H82" s="38"/>
      <c r="I82" s="39"/>
    </row>
    <row r="83" spans="2:9" s="2" customFormat="1" x14ac:dyDescent="0.2">
      <c r="B83" s="34"/>
      <c r="C83" s="52"/>
      <c r="D83" s="35"/>
      <c r="E83" s="35"/>
      <c r="F83" s="37"/>
      <c r="G83" s="55"/>
      <c r="H83" s="38"/>
      <c r="I83" s="39"/>
    </row>
    <row r="84" spans="2:9" s="2" customFormat="1" x14ac:dyDescent="0.2">
      <c r="B84" s="34"/>
      <c r="C84" s="52"/>
      <c r="D84" s="35"/>
      <c r="E84" s="36"/>
      <c r="F84" s="37"/>
      <c r="G84" s="55"/>
      <c r="H84" s="38"/>
      <c r="I84" s="39"/>
    </row>
    <row r="85" spans="2:9" s="2" customFormat="1" x14ac:dyDescent="0.2">
      <c r="B85" s="34"/>
      <c r="C85" s="52"/>
      <c r="D85" s="35"/>
      <c r="E85" s="35"/>
      <c r="F85" s="37"/>
      <c r="G85" s="55"/>
      <c r="H85" s="38"/>
      <c r="I85" s="39"/>
    </row>
    <row r="86" spans="2:9" s="2" customFormat="1" x14ac:dyDescent="0.2">
      <c r="B86" s="34"/>
      <c r="C86" s="52"/>
      <c r="D86" s="35"/>
      <c r="E86" s="35"/>
      <c r="F86" s="37"/>
      <c r="G86" s="55"/>
      <c r="H86" s="38"/>
      <c r="I86" s="39"/>
    </row>
    <row r="87" spans="2:9" s="2" customFormat="1" x14ac:dyDescent="0.2">
      <c r="B87" s="34"/>
      <c r="C87" s="52"/>
      <c r="D87" s="35"/>
      <c r="E87" s="36"/>
      <c r="F87" s="37"/>
      <c r="G87" s="55"/>
      <c r="H87" s="38"/>
      <c r="I87" s="39"/>
    </row>
    <row r="88" spans="2:9" s="2" customFormat="1" x14ac:dyDescent="0.2">
      <c r="B88" s="34"/>
      <c r="C88" s="52"/>
      <c r="D88" s="35"/>
      <c r="E88" s="35"/>
      <c r="F88" s="37"/>
      <c r="G88" s="55"/>
      <c r="H88" s="38"/>
      <c r="I88" s="39"/>
    </row>
    <row r="89" spans="2:9" s="2" customFormat="1" x14ac:dyDescent="0.2">
      <c r="B89" s="34"/>
      <c r="C89" s="52"/>
      <c r="D89" s="35"/>
      <c r="E89" s="35"/>
      <c r="F89" s="37"/>
      <c r="G89" s="55"/>
      <c r="H89" s="38"/>
      <c r="I89" s="39"/>
    </row>
    <row r="90" spans="2:9" s="2" customFormat="1" x14ac:dyDescent="0.2">
      <c r="B90" s="34"/>
      <c r="C90" s="52"/>
      <c r="D90" s="35"/>
      <c r="E90" s="36"/>
      <c r="F90" s="37"/>
      <c r="G90" s="55"/>
      <c r="H90" s="38"/>
      <c r="I90" s="39"/>
    </row>
    <row r="91" spans="2:9" s="2" customFormat="1" x14ac:dyDescent="0.2">
      <c r="B91" s="34"/>
      <c r="C91" s="52"/>
      <c r="D91" s="35"/>
      <c r="E91" s="36"/>
      <c r="F91" s="37"/>
      <c r="G91" s="55"/>
      <c r="H91" s="38"/>
      <c r="I91" s="39"/>
    </row>
    <row r="92" spans="2:9" s="2" customFormat="1" x14ac:dyDescent="0.2">
      <c r="B92" s="34"/>
      <c r="C92" s="52"/>
      <c r="D92" s="35"/>
      <c r="E92" s="35"/>
      <c r="F92" s="37"/>
      <c r="G92" s="55"/>
      <c r="H92" s="38"/>
      <c r="I92" s="39"/>
    </row>
    <row r="93" spans="2:9" s="2" customFormat="1" x14ac:dyDescent="0.2">
      <c r="B93" s="34"/>
      <c r="C93" s="52"/>
      <c r="D93" s="35"/>
      <c r="E93" s="35"/>
      <c r="F93" s="37"/>
      <c r="G93" s="55"/>
      <c r="H93" s="38"/>
      <c r="I93" s="39"/>
    </row>
    <row r="94" spans="2:9" s="2" customFormat="1" x14ac:dyDescent="0.2">
      <c r="B94" s="34"/>
      <c r="C94" s="52"/>
      <c r="D94" s="35"/>
      <c r="E94" s="35"/>
      <c r="F94" s="37"/>
      <c r="G94" s="55"/>
      <c r="H94" s="38"/>
      <c r="I94" s="39"/>
    </row>
    <row r="95" spans="2:9" s="2" customFormat="1" x14ac:dyDescent="0.2">
      <c r="B95" s="34"/>
      <c r="C95" s="52"/>
      <c r="D95" s="35"/>
      <c r="E95" s="35"/>
      <c r="F95" s="37"/>
      <c r="G95" s="55"/>
      <c r="H95" s="38"/>
      <c r="I95" s="39"/>
    </row>
    <row r="96" spans="2:9" s="2" customFormat="1" x14ac:dyDescent="0.2">
      <c r="B96" s="34"/>
      <c r="C96" s="52"/>
      <c r="D96" s="35"/>
      <c r="E96" s="36"/>
      <c r="F96" s="37"/>
      <c r="G96" s="55"/>
      <c r="H96" s="38"/>
      <c r="I96" s="39"/>
    </row>
    <row r="97" spans="2:9" s="2" customFormat="1" x14ac:dyDescent="0.2">
      <c r="B97" s="34"/>
      <c r="C97" s="52"/>
      <c r="D97" s="35"/>
      <c r="E97" s="35"/>
      <c r="F97" s="37"/>
      <c r="G97" s="55"/>
      <c r="H97" s="38"/>
      <c r="I97" s="39"/>
    </row>
    <row r="98" spans="2:9" s="2" customFormat="1" x14ac:dyDescent="0.2">
      <c r="B98" s="34"/>
      <c r="C98" s="52"/>
      <c r="D98" s="35"/>
      <c r="E98" s="35"/>
      <c r="F98" s="37"/>
      <c r="G98" s="55"/>
      <c r="H98" s="38"/>
      <c r="I98" s="39"/>
    </row>
    <row r="99" spans="2:9" s="2" customFormat="1" x14ac:dyDescent="0.2">
      <c r="B99" s="34"/>
      <c r="C99" s="52"/>
      <c r="D99" s="35"/>
      <c r="E99" s="35"/>
      <c r="F99" s="37"/>
      <c r="G99" s="55"/>
      <c r="H99" s="38"/>
      <c r="I99" s="39"/>
    </row>
    <row r="100" spans="2:9" s="2" customFormat="1" x14ac:dyDescent="0.2">
      <c r="B100" s="34"/>
      <c r="C100" s="52"/>
      <c r="D100" s="35"/>
      <c r="E100" s="35"/>
      <c r="F100" s="37"/>
      <c r="G100" s="55"/>
      <c r="H100" s="38"/>
      <c r="I100" s="39"/>
    </row>
    <row r="101" spans="2:9" s="2" customFormat="1" x14ac:dyDescent="0.2">
      <c r="B101" s="34"/>
      <c r="C101" s="52"/>
      <c r="D101" s="35"/>
      <c r="E101" s="35"/>
      <c r="F101" s="37"/>
      <c r="G101" s="55"/>
      <c r="H101" s="38"/>
      <c r="I101" s="39"/>
    </row>
    <row r="102" spans="2:9" s="2" customFormat="1" x14ac:dyDescent="0.2">
      <c r="B102" s="34"/>
      <c r="C102" s="52"/>
      <c r="D102" s="35"/>
      <c r="E102" s="35"/>
      <c r="F102" s="37"/>
      <c r="G102" s="55"/>
      <c r="H102" s="38"/>
      <c r="I102" s="39"/>
    </row>
    <row r="103" spans="2:9" s="2" customFormat="1" x14ac:dyDescent="0.2">
      <c r="B103" s="34"/>
      <c r="C103" s="52"/>
      <c r="D103" s="35"/>
      <c r="E103" s="36"/>
      <c r="F103" s="37"/>
      <c r="G103" s="55"/>
      <c r="H103" s="38"/>
      <c r="I103" s="39"/>
    </row>
    <row r="104" spans="2:9" s="2" customFormat="1" x14ac:dyDescent="0.2">
      <c r="B104" s="34"/>
      <c r="C104" s="52"/>
      <c r="D104" s="35"/>
      <c r="E104" s="35"/>
      <c r="F104" s="37"/>
      <c r="G104" s="55"/>
      <c r="H104" s="38"/>
      <c r="I104" s="39"/>
    </row>
    <row r="105" spans="2:9" s="2" customFormat="1" x14ac:dyDescent="0.2">
      <c r="B105" s="34"/>
      <c r="C105" s="52"/>
      <c r="D105" s="35"/>
      <c r="E105" s="35"/>
      <c r="F105" s="37"/>
      <c r="G105" s="55"/>
      <c r="H105" s="38"/>
      <c r="I105" s="39"/>
    </row>
    <row r="106" spans="2:9" s="2" customFormat="1" x14ac:dyDescent="0.2">
      <c r="B106" s="34"/>
      <c r="C106" s="52"/>
      <c r="D106" s="35"/>
      <c r="E106" s="36"/>
      <c r="F106" s="37"/>
      <c r="G106" s="55"/>
      <c r="H106" s="38"/>
      <c r="I106" s="39"/>
    </row>
    <row r="107" spans="2:9" s="2" customFormat="1" x14ac:dyDescent="0.2">
      <c r="B107" s="34"/>
      <c r="C107" s="52"/>
      <c r="D107" s="35"/>
      <c r="E107" s="36"/>
      <c r="F107" s="37"/>
      <c r="G107" s="55"/>
      <c r="H107" s="38"/>
      <c r="I107" s="39"/>
    </row>
    <row r="108" spans="2:9" s="2" customFormat="1" x14ac:dyDescent="0.2">
      <c r="B108" s="34"/>
      <c r="C108" s="52"/>
      <c r="D108" s="35"/>
      <c r="E108" s="36"/>
      <c r="F108" s="37"/>
      <c r="G108" s="55"/>
      <c r="H108" s="38"/>
      <c r="I108" s="39"/>
    </row>
    <row r="109" spans="2:9" s="2" customFormat="1" x14ac:dyDescent="0.2">
      <c r="B109" s="34"/>
      <c r="C109" s="52"/>
      <c r="D109" s="35"/>
      <c r="E109" s="35"/>
      <c r="F109" s="37"/>
      <c r="G109" s="55"/>
      <c r="H109" s="38"/>
      <c r="I109" s="39"/>
    </row>
    <row r="110" spans="2:9" s="2" customFormat="1" x14ac:dyDescent="0.2">
      <c r="B110" s="34"/>
      <c r="C110" s="52"/>
      <c r="D110" s="35"/>
      <c r="E110" s="35"/>
      <c r="F110" s="37"/>
      <c r="G110" s="55"/>
      <c r="H110" s="38"/>
      <c r="I110" s="39"/>
    </row>
    <row r="111" spans="2:9" s="2" customFormat="1" x14ac:dyDescent="0.2">
      <c r="B111" s="34"/>
      <c r="C111" s="52"/>
      <c r="D111" s="35"/>
      <c r="E111" s="35"/>
      <c r="F111" s="37"/>
      <c r="G111" s="55"/>
      <c r="H111" s="38"/>
      <c r="I111" s="39"/>
    </row>
    <row r="112" spans="2:9" s="2" customFormat="1" x14ac:dyDescent="0.2">
      <c r="B112" s="34"/>
      <c r="C112" s="52"/>
      <c r="D112" s="35"/>
      <c r="E112" s="36"/>
      <c r="F112" s="37"/>
      <c r="G112" s="55"/>
      <c r="H112" s="38"/>
      <c r="I112" s="39"/>
    </row>
    <row r="113" spans="2:9" s="2" customFormat="1" x14ac:dyDescent="0.2">
      <c r="B113" s="34"/>
      <c r="C113" s="52"/>
      <c r="D113" s="35"/>
      <c r="E113" s="36"/>
      <c r="F113" s="37"/>
      <c r="G113" s="55"/>
      <c r="H113" s="38"/>
      <c r="I113" s="39"/>
    </row>
    <row r="114" spans="2:9" s="2" customFormat="1" x14ac:dyDescent="0.2">
      <c r="B114" s="34"/>
      <c r="C114" s="52"/>
      <c r="D114" s="35"/>
      <c r="E114" s="35"/>
      <c r="F114" s="37"/>
      <c r="G114" s="55"/>
      <c r="H114" s="38"/>
      <c r="I114" s="39"/>
    </row>
    <row r="115" spans="2:9" s="2" customFormat="1" x14ac:dyDescent="0.2">
      <c r="B115" s="34"/>
      <c r="C115" s="52"/>
      <c r="D115" s="35"/>
      <c r="E115" s="35"/>
      <c r="F115" s="37"/>
      <c r="G115" s="55"/>
      <c r="H115" s="38"/>
      <c r="I115" s="39"/>
    </row>
    <row r="116" spans="2:9" s="2" customFormat="1" x14ac:dyDescent="0.2">
      <c r="B116" s="34"/>
      <c r="C116" s="52"/>
      <c r="D116" s="35"/>
      <c r="E116" s="35"/>
      <c r="F116" s="37"/>
      <c r="G116" s="55"/>
      <c r="H116" s="38"/>
      <c r="I116" s="39"/>
    </row>
    <row r="117" spans="2:9" s="2" customFormat="1" x14ac:dyDescent="0.2">
      <c r="B117" s="34"/>
      <c r="C117" s="52"/>
      <c r="D117" s="35"/>
      <c r="E117" s="35"/>
      <c r="F117" s="37"/>
      <c r="G117" s="55"/>
      <c r="H117" s="38"/>
      <c r="I117" s="39"/>
    </row>
    <row r="118" spans="2:9" s="2" customFormat="1" x14ac:dyDescent="0.2">
      <c r="B118" s="34"/>
      <c r="C118" s="52"/>
      <c r="D118" s="35"/>
      <c r="E118" s="35"/>
      <c r="F118" s="37"/>
      <c r="G118" s="55"/>
      <c r="H118" s="38"/>
      <c r="I118" s="39"/>
    </row>
    <row r="119" spans="2:9" s="2" customFormat="1" x14ac:dyDescent="0.2">
      <c r="B119" s="34"/>
      <c r="C119" s="52"/>
      <c r="D119" s="35"/>
      <c r="E119" s="35"/>
      <c r="F119" s="37"/>
      <c r="G119" s="55"/>
      <c r="H119" s="38"/>
      <c r="I119" s="39"/>
    </row>
    <row r="120" spans="2:9" s="2" customFormat="1" x14ac:dyDescent="0.2">
      <c r="B120" s="34"/>
      <c r="C120" s="52"/>
      <c r="D120" s="35"/>
      <c r="E120" s="35"/>
      <c r="F120" s="37"/>
      <c r="G120" s="55"/>
      <c r="H120" s="38"/>
      <c r="I120" s="39"/>
    </row>
    <row r="121" spans="2:9" s="2" customFormat="1" x14ac:dyDescent="0.2">
      <c r="B121" s="34"/>
      <c r="C121" s="52"/>
      <c r="D121" s="35"/>
      <c r="E121" s="36"/>
      <c r="F121" s="37"/>
      <c r="G121" s="55"/>
      <c r="H121" s="38"/>
      <c r="I121" s="39"/>
    </row>
    <row r="122" spans="2:9" s="2" customFormat="1" x14ac:dyDescent="0.2">
      <c r="B122" s="34"/>
      <c r="C122" s="52"/>
      <c r="D122" s="35"/>
      <c r="E122" s="35"/>
      <c r="F122" s="37"/>
      <c r="G122" s="55"/>
      <c r="H122" s="38"/>
      <c r="I122" s="39"/>
    </row>
    <row r="123" spans="2:9" s="2" customFormat="1" x14ac:dyDescent="0.2">
      <c r="B123" s="34"/>
      <c r="C123" s="52"/>
      <c r="D123" s="35"/>
      <c r="E123" s="36"/>
      <c r="F123" s="37"/>
      <c r="G123" s="55"/>
      <c r="H123" s="38"/>
      <c r="I123" s="39"/>
    </row>
    <row r="124" spans="2:9" s="2" customFormat="1" x14ac:dyDescent="0.2">
      <c r="B124" s="34"/>
      <c r="C124" s="52"/>
      <c r="D124" s="35"/>
      <c r="E124" s="36"/>
      <c r="F124" s="37"/>
      <c r="G124" s="55"/>
      <c r="H124" s="38"/>
      <c r="I124" s="39"/>
    </row>
    <row r="125" spans="2:9" s="2" customFormat="1" x14ac:dyDescent="0.2">
      <c r="B125" s="34"/>
      <c r="C125" s="52"/>
      <c r="D125" s="35"/>
      <c r="E125" s="35"/>
      <c r="F125" s="37"/>
      <c r="G125" s="55"/>
      <c r="H125" s="38"/>
      <c r="I125" s="39"/>
    </row>
    <row r="126" spans="2:9" s="2" customFormat="1" x14ac:dyDescent="0.2">
      <c r="B126" s="34"/>
      <c r="C126" s="52"/>
      <c r="D126" s="35"/>
      <c r="E126" s="35"/>
      <c r="F126" s="37"/>
      <c r="G126" s="55"/>
      <c r="H126" s="38"/>
      <c r="I126" s="39"/>
    </row>
    <row r="127" spans="2:9" s="2" customFormat="1" x14ac:dyDescent="0.2">
      <c r="B127" s="34"/>
      <c r="C127" s="52"/>
      <c r="D127" s="35"/>
      <c r="E127" s="35"/>
      <c r="F127" s="37"/>
      <c r="G127" s="55"/>
      <c r="H127" s="38"/>
      <c r="I127" s="39"/>
    </row>
    <row r="128" spans="2:9" s="2" customFormat="1" x14ac:dyDescent="0.2">
      <c r="B128" s="34"/>
      <c r="C128" s="52"/>
      <c r="D128" s="35"/>
      <c r="E128" s="35"/>
      <c r="F128" s="37"/>
      <c r="G128" s="55"/>
      <c r="H128" s="38"/>
      <c r="I128" s="39"/>
    </row>
    <row r="129" spans="2:9" s="2" customFormat="1" x14ac:dyDescent="0.2">
      <c r="B129" s="34"/>
      <c r="C129" s="52"/>
      <c r="D129" s="35"/>
      <c r="E129" s="36"/>
      <c r="F129" s="37"/>
      <c r="G129" s="55"/>
      <c r="H129" s="38"/>
      <c r="I129" s="39"/>
    </row>
    <row r="130" spans="2:9" s="2" customFormat="1" x14ac:dyDescent="0.2">
      <c r="B130" s="34"/>
      <c r="C130" s="52"/>
      <c r="D130" s="35"/>
      <c r="E130" s="35"/>
      <c r="F130" s="37"/>
      <c r="G130" s="55"/>
      <c r="H130" s="38"/>
      <c r="I130" s="39"/>
    </row>
    <row r="131" spans="2:9" s="2" customFormat="1" x14ac:dyDescent="0.2">
      <c r="B131" s="34"/>
      <c r="C131" s="52"/>
      <c r="D131" s="35"/>
      <c r="E131" s="35"/>
      <c r="F131" s="37"/>
      <c r="G131" s="55"/>
      <c r="H131" s="38"/>
      <c r="I131" s="39"/>
    </row>
    <row r="132" spans="2:9" s="2" customFormat="1" x14ac:dyDescent="0.2">
      <c r="B132" s="34"/>
      <c r="C132" s="52"/>
      <c r="D132" s="35"/>
      <c r="E132" s="35"/>
      <c r="F132" s="37"/>
      <c r="G132" s="55"/>
      <c r="H132" s="38"/>
      <c r="I132" s="39"/>
    </row>
    <row r="133" spans="2:9" s="2" customFormat="1" x14ac:dyDescent="0.2">
      <c r="B133" s="34"/>
      <c r="C133" s="52"/>
      <c r="D133" s="35"/>
      <c r="E133" s="35"/>
      <c r="F133" s="37"/>
      <c r="G133" s="55"/>
      <c r="H133" s="38"/>
      <c r="I133" s="39"/>
    </row>
    <row r="134" spans="2:9" s="2" customFormat="1" x14ac:dyDescent="0.2">
      <c r="B134" s="34"/>
      <c r="C134" s="52"/>
      <c r="D134" s="35"/>
      <c r="E134" s="35"/>
      <c r="F134" s="37"/>
      <c r="G134" s="55"/>
      <c r="H134" s="38"/>
      <c r="I134" s="39"/>
    </row>
    <row r="135" spans="2:9" s="2" customFormat="1" x14ac:dyDescent="0.2">
      <c r="B135" s="34"/>
      <c r="C135" s="52"/>
      <c r="D135" s="35"/>
      <c r="E135" s="35"/>
      <c r="F135" s="37"/>
      <c r="G135" s="55"/>
      <c r="H135" s="38"/>
      <c r="I135" s="39"/>
    </row>
    <row r="136" spans="2:9" s="2" customFormat="1" x14ac:dyDescent="0.2">
      <c r="B136" s="34"/>
      <c r="C136" s="52"/>
      <c r="D136" s="35"/>
      <c r="E136" s="35"/>
      <c r="F136" s="37"/>
      <c r="G136" s="55"/>
      <c r="H136" s="38"/>
      <c r="I136" s="39"/>
    </row>
    <row r="137" spans="2:9" s="2" customFormat="1" x14ac:dyDescent="0.2">
      <c r="B137" s="34"/>
      <c r="C137" s="52"/>
      <c r="D137" s="35"/>
      <c r="E137" s="35"/>
      <c r="F137" s="37"/>
      <c r="G137" s="55"/>
      <c r="H137" s="38"/>
      <c r="I137" s="39"/>
    </row>
    <row r="138" spans="2:9" s="2" customFormat="1" x14ac:dyDescent="0.2">
      <c r="B138" s="34"/>
      <c r="C138" s="52"/>
      <c r="D138" s="35"/>
      <c r="E138" s="36"/>
      <c r="F138" s="37"/>
      <c r="G138" s="55"/>
      <c r="H138" s="38"/>
      <c r="I138" s="39"/>
    </row>
    <row r="139" spans="2:9" s="2" customFormat="1" x14ac:dyDescent="0.2">
      <c r="B139" s="34"/>
      <c r="C139" s="52"/>
      <c r="D139" s="35"/>
      <c r="E139" s="36"/>
      <c r="F139" s="37"/>
      <c r="G139" s="55"/>
      <c r="H139" s="38"/>
      <c r="I139" s="39"/>
    </row>
    <row r="140" spans="2:9" s="2" customFormat="1" x14ac:dyDescent="0.2">
      <c r="B140" s="34"/>
      <c r="C140" s="52"/>
      <c r="D140" s="35"/>
      <c r="E140" s="35"/>
      <c r="F140" s="37"/>
      <c r="G140" s="55"/>
      <c r="H140" s="38"/>
      <c r="I140" s="39"/>
    </row>
    <row r="141" spans="2:9" s="2" customFormat="1" x14ac:dyDescent="0.2">
      <c r="B141" s="34"/>
      <c r="C141" s="52"/>
      <c r="D141" s="35"/>
      <c r="E141" s="35"/>
      <c r="F141" s="37"/>
      <c r="G141" s="55"/>
      <c r="H141" s="38"/>
      <c r="I141" s="39"/>
    </row>
    <row r="142" spans="2:9" s="2" customFormat="1" x14ac:dyDescent="0.2">
      <c r="B142" s="34"/>
      <c r="C142" s="52"/>
      <c r="D142" s="35"/>
      <c r="E142" s="35"/>
      <c r="F142" s="37"/>
      <c r="G142" s="55"/>
      <c r="H142" s="38"/>
      <c r="I142" s="39"/>
    </row>
    <row r="143" spans="2:9" s="2" customFormat="1" x14ac:dyDescent="0.2">
      <c r="B143" s="34"/>
      <c r="C143" s="52"/>
      <c r="D143" s="35"/>
      <c r="E143" s="35"/>
      <c r="F143" s="37"/>
      <c r="G143" s="55"/>
      <c r="H143" s="38"/>
      <c r="I143" s="39"/>
    </row>
    <row r="144" spans="2:9" s="2" customFormat="1" x14ac:dyDescent="0.2">
      <c r="B144" s="34"/>
      <c r="C144" s="52"/>
      <c r="D144" s="35"/>
      <c r="E144" s="35"/>
      <c r="F144" s="37"/>
      <c r="G144" s="55"/>
      <c r="H144" s="38"/>
      <c r="I144" s="39"/>
    </row>
    <row r="145" spans="2:9" s="2" customFormat="1" x14ac:dyDescent="0.2">
      <c r="B145" s="34"/>
      <c r="C145" s="52"/>
      <c r="D145" s="35"/>
      <c r="E145" s="35"/>
      <c r="F145" s="37"/>
      <c r="G145" s="55"/>
      <c r="H145" s="38"/>
      <c r="I145" s="39"/>
    </row>
    <row r="146" spans="2:9" s="2" customFormat="1" x14ac:dyDescent="0.2">
      <c r="B146" s="34"/>
      <c r="C146" s="52"/>
      <c r="D146" s="35"/>
      <c r="E146" s="36"/>
      <c r="F146" s="37"/>
      <c r="G146" s="55"/>
      <c r="H146" s="38"/>
      <c r="I146" s="39"/>
    </row>
    <row r="147" spans="2:9" s="2" customFormat="1" x14ac:dyDescent="0.2">
      <c r="B147" s="34"/>
      <c r="C147" s="52"/>
      <c r="D147" s="35"/>
      <c r="E147" s="35"/>
      <c r="F147" s="37"/>
      <c r="G147" s="55"/>
      <c r="H147" s="38"/>
      <c r="I147" s="39"/>
    </row>
    <row r="148" spans="2:9" s="2" customFormat="1" x14ac:dyDescent="0.2">
      <c r="B148" s="34"/>
      <c r="C148" s="52"/>
      <c r="D148" s="35"/>
      <c r="E148" s="36"/>
      <c r="F148" s="37"/>
      <c r="G148" s="55"/>
      <c r="H148" s="38"/>
      <c r="I148" s="39"/>
    </row>
    <row r="149" spans="2:9" s="2" customFormat="1" x14ac:dyDescent="0.2">
      <c r="B149" s="34"/>
      <c r="C149" s="52"/>
      <c r="D149" s="35"/>
      <c r="E149" s="35"/>
      <c r="F149" s="37"/>
      <c r="G149" s="55"/>
      <c r="H149" s="38"/>
      <c r="I149" s="39"/>
    </row>
    <row r="150" spans="2:9" s="2" customFormat="1" x14ac:dyDescent="0.2">
      <c r="B150" s="34"/>
      <c r="C150" s="52"/>
      <c r="D150" s="35"/>
      <c r="E150" s="35"/>
      <c r="F150" s="37"/>
      <c r="G150" s="55"/>
      <c r="H150" s="38"/>
      <c r="I150" s="39"/>
    </row>
    <row r="151" spans="2:9" s="2" customFormat="1" x14ac:dyDescent="0.2">
      <c r="B151" s="34"/>
      <c r="C151" s="52"/>
      <c r="D151" s="35"/>
      <c r="E151" s="36"/>
      <c r="F151" s="37"/>
      <c r="G151" s="55"/>
      <c r="H151" s="38"/>
      <c r="I151" s="39"/>
    </row>
    <row r="152" spans="2:9" s="2" customFormat="1" x14ac:dyDescent="0.2">
      <c r="B152" s="34"/>
      <c r="C152" s="52"/>
      <c r="D152" s="35"/>
      <c r="E152" s="36"/>
      <c r="F152" s="37"/>
      <c r="G152" s="55"/>
      <c r="H152" s="38"/>
      <c r="I152" s="39"/>
    </row>
    <row r="153" spans="2:9" s="2" customFormat="1" x14ac:dyDescent="0.2">
      <c r="B153" s="34"/>
      <c r="C153" s="52"/>
      <c r="D153" s="35"/>
      <c r="E153" s="36"/>
      <c r="F153" s="37"/>
      <c r="G153" s="55"/>
      <c r="H153" s="38"/>
      <c r="I153" s="39"/>
    </row>
    <row r="154" spans="2:9" s="2" customFormat="1" x14ac:dyDescent="0.2">
      <c r="B154" s="34"/>
      <c r="C154" s="52"/>
      <c r="D154" s="35"/>
      <c r="E154" s="35"/>
      <c r="F154" s="37"/>
      <c r="G154" s="55"/>
      <c r="H154" s="38"/>
      <c r="I154" s="39"/>
    </row>
    <row r="155" spans="2:9" s="2" customFormat="1" x14ac:dyDescent="0.2">
      <c r="B155" s="34"/>
      <c r="C155" s="52"/>
      <c r="D155" s="35"/>
      <c r="E155" s="36"/>
      <c r="F155" s="37"/>
      <c r="G155" s="55"/>
      <c r="H155" s="38"/>
      <c r="I155" s="39"/>
    </row>
    <row r="156" spans="2:9" s="2" customFormat="1" x14ac:dyDescent="0.2">
      <c r="B156" s="34"/>
      <c r="C156" s="52"/>
      <c r="D156" s="35"/>
      <c r="E156" s="36"/>
      <c r="F156" s="37"/>
      <c r="G156" s="55"/>
      <c r="H156" s="38"/>
      <c r="I156" s="39"/>
    </row>
    <row r="157" spans="2:9" s="2" customFormat="1" x14ac:dyDescent="0.2">
      <c r="B157" s="34"/>
      <c r="C157" s="52"/>
      <c r="D157" s="35"/>
      <c r="E157" s="35"/>
      <c r="F157" s="37"/>
      <c r="G157" s="55"/>
      <c r="H157" s="38"/>
      <c r="I157" s="39"/>
    </row>
    <row r="158" spans="2:9" s="2" customFormat="1" x14ac:dyDescent="0.2">
      <c r="B158" s="34"/>
      <c r="C158" s="52"/>
      <c r="D158" s="35"/>
      <c r="E158" s="35"/>
      <c r="F158" s="37"/>
      <c r="G158" s="55"/>
      <c r="H158" s="38"/>
      <c r="I158" s="39"/>
    </row>
    <row r="159" spans="2:9" s="2" customFormat="1" x14ac:dyDescent="0.2">
      <c r="B159" s="34"/>
      <c r="C159" s="52"/>
      <c r="D159" s="35"/>
      <c r="E159" s="35"/>
      <c r="F159" s="37"/>
      <c r="G159" s="55"/>
      <c r="H159" s="38"/>
      <c r="I159" s="39"/>
    </row>
    <row r="160" spans="2:9" s="2" customFormat="1" x14ac:dyDescent="0.2">
      <c r="B160" s="34"/>
      <c r="C160" s="52"/>
      <c r="D160" s="35"/>
      <c r="E160" s="36"/>
      <c r="F160" s="37"/>
      <c r="G160" s="55"/>
      <c r="H160" s="38"/>
      <c r="I160" s="39"/>
    </row>
    <row r="161" spans="2:9" s="2" customFormat="1" x14ac:dyDescent="0.2">
      <c r="B161" s="34"/>
      <c r="C161" s="52"/>
      <c r="D161" s="35"/>
      <c r="E161" s="35"/>
      <c r="F161" s="37"/>
      <c r="G161" s="55"/>
      <c r="H161" s="38"/>
      <c r="I161" s="39"/>
    </row>
    <row r="162" spans="2:9" s="2" customFormat="1" x14ac:dyDescent="0.2">
      <c r="B162" s="34"/>
      <c r="C162" s="52"/>
      <c r="D162" s="35"/>
      <c r="E162" s="36"/>
      <c r="F162" s="37"/>
      <c r="G162" s="55"/>
      <c r="H162" s="38"/>
      <c r="I162" s="39"/>
    </row>
    <row r="163" spans="2:9" s="2" customFormat="1" x14ac:dyDescent="0.2">
      <c r="B163" s="34"/>
      <c r="C163" s="52"/>
      <c r="D163" s="35"/>
      <c r="E163" s="35"/>
      <c r="F163" s="37"/>
      <c r="G163" s="55"/>
      <c r="H163" s="38"/>
      <c r="I163" s="39"/>
    </row>
    <row r="164" spans="2:9" s="2" customFormat="1" x14ac:dyDescent="0.2">
      <c r="B164" s="34"/>
      <c r="C164" s="52"/>
      <c r="D164" s="35"/>
      <c r="E164" s="35"/>
      <c r="F164" s="37"/>
      <c r="G164" s="55"/>
      <c r="H164" s="38"/>
      <c r="I164" s="39"/>
    </row>
    <row r="165" spans="2:9" s="2" customFormat="1" x14ac:dyDescent="0.2">
      <c r="B165" s="34"/>
      <c r="C165" s="52"/>
      <c r="D165" s="35"/>
      <c r="E165" s="36"/>
      <c r="F165" s="37"/>
      <c r="G165" s="55"/>
      <c r="H165" s="38"/>
      <c r="I165" s="39"/>
    </row>
    <row r="166" spans="2:9" s="2" customFormat="1" x14ac:dyDescent="0.2">
      <c r="B166" s="34"/>
      <c r="C166" s="52"/>
      <c r="D166" s="35"/>
      <c r="E166" s="35"/>
      <c r="F166" s="37"/>
      <c r="G166" s="55"/>
      <c r="H166" s="38"/>
      <c r="I166" s="39"/>
    </row>
    <row r="167" spans="2:9" s="2" customFormat="1" x14ac:dyDescent="0.2">
      <c r="B167" s="34"/>
      <c r="C167" s="52"/>
      <c r="D167" s="35"/>
      <c r="E167" s="35"/>
      <c r="F167" s="37"/>
      <c r="G167" s="55"/>
      <c r="H167" s="38"/>
      <c r="I167" s="39"/>
    </row>
    <row r="168" spans="2:9" s="2" customFormat="1" x14ac:dyDescent="0.2">
      <c r="B168" s="34"/>
      <c r="C168" s="52"/>
      <c r="D168" s="35"/>
      <c r="E168" s="35"/>
      <c r="F168" s="37"/>
      <c r="G168" s="55"/>
      <c r="H168" s="38"/>
      <c r="I168" s="39"/>
    </row>
    <row r="169" spans="2:9" s="2" customFormat="1" x14ac:dyDescent="0.2">
      <c r="B169" s="34"/>
      <c r="C169" s="53"/>
      <c r="D169" s="35"/>
      <c r="E169" s="35"/>
      <c r="F169" s="37"/>
      <c r="G169" s="55"/>
      <c r="H169" s="38"/>
      <c r="I169" s="39"/>
    </row>
    <row r="170" spans="2:9" s="2" customFormat="1" x14ac:dyDescent="0.2">
      <c r="B170" s="34"/>
      <c r="C170" s="52"/>
      <c r="D170" s="35"/>
      <c r="E170" s="35"/>
      <c r="F170" s="37"/>
      <c r="G170" s="55"/>
      <c r="H170" s="38"/>
      <c r="I170" s="39"/>
    </row>
    <row r="171" spans="2:9" s="2" customFormat="1" x14ac:dyDescent="0.2">
      <c r="B171" s="34"/>
      <c r="C171" s="52"/>
      <c r="D171" s="35"/>
      <c r="E171" s="35"/>
      <c r="F171" s="37"/>
      <c r="G171" s="55"/>
      <c r="H171" s="38"/>
      <c r="I171" s="39"/>
    </row>
    <row r="172" spans="2:9" s="2" customFormat="1" x14ac:dyDescent="0.2">
      <c r="B172" s="34"/>
      <c r="C172" s="52"/>
      <c r="D172" s="35"/>
      <c r="E172" s="35"/>
      <c r="F172" s="37"/>
      <c r="G172" s="55"/>
      <c r="H172" s="38"/>
      <c r="I172" s="39"/>
    </row>
    <row r="173" spans="2:9" s="2" customFormat="1" x14ac:dyDescent="0.2">
      <c r="B173" s="34"/>
      <c r="C173" s="52"/>
      <c r="D173" s="35"/>
      <c r="E173" s="35"/>
      <c r="F173" s="37"/>
      <c r="G173" s="55"/>
      <c r="H173" s="38"/>
      <c r="I173" s="39"/>
    </row>
    <row r="174" spans="2:9" s="2" customFormat="1" x14ac:dyDescent="0.2">
      <c r="B174" s="34"/>
      <c r="C174" s="52"/>
      <c r="D174" s="35"/>
      <c r="E174" s="35"/>
      <c r="F174" s="37"/>
      <c r="G174" s="55"/>
      <c r="H174" s="38"/>
      <c r="I174" s="39"/>
    </row>
    <row r="175" spans="2:9" s="2" customFormat="1" x14ac:dyDescent="0.2">
      <c r="B175" s="34"/>
      <c r="C175" s="52"/>
      <c r="D175" s="35"/>
      <c r="E175" s="36"/>
      <c r="F175" s="37"/>
      <c r="G175" s="55"/>
      <c r="H175" s="38"/>
      <c r="I175" s="39"/>
    </row>
    <row r="176" spans="2:9" s="2" customFormat="1" x14ac:dyDescent="0.2">
      <c r="B176" s="34"/>
      <c r="C176" s="52"/>
      <c r="D176" s="35"/>
      <c r="E176" s="36"/>
      <c r="F176" s="37"/>
      <c r="G176" s="55"/>
      <c r="H176" s="38"/>
      <c r="I176" s="39"/>
    </row>
    <row r="177" spans="2:9" s="2" customFormat="1" x14ac:dyDescent="0.2">
      <c r="B177" s="34"/>
      <c r="C177" s="52"/>
      <c r="D177" s="35"/>
      <c r="E177" s="35"/>
      <c r="F177" s="37"/>
      <c r="G177" s="55"/>
      <c r="H177" s="38"/>
      <c r="I177" s="39"/>
    </row>
    <row r="178" spans="2:9" s="2" customFormat="1" x14ac:dyDescent="0.2">
      <c r="B178" s="34"/>
      <c r="C178" s="52"/>
      <c r="D178" s="35"/>
      <c r="E178" s="35"/>
      <c r="F178" s="37"/>
      <c r="G178" s="55"/>
      <c r="H178" s="38"/>
      <c r="I178" s="39"/>
    </row>
    <row r="179" spans="2:9" s="2" customFormat="1" x14ac:dyDescent="0.2">
      <c r="B179" s="34"/>
      <c r="C179" s="52"/>
      <c r="D179" s="35"/>
      <c r="E179" s="35"/>
      <c r="F179" s="37"/>
      <c r="G179" s="55"/>
      <c r="H179" s="38"/>
      <c r="I179" s="39"/>
    </row>
    <row r="180" spans="2:9" s="2" customFormat="1" x14ac:dyDescent="0.2">
      <c r="B180" s="34"/>
      <c r="C180" s="52"/>
      <c r="D180" s="35"/>
      <c r="E180" s="36"/>
      <c r="F180" s="37"/>
      <c r="G180" s="55"/>
      <c r="H180" s="38"/>
      <c r="I180" s="39"/>
    </row>
    <row r="181" spans="2:9" s="2" customFormat="1" x14ac:dyDescent="0.2">
      <c r="B181" s="34"/>
      <c r="C181" s="52"/>
      <c r="D181" s="35"/>
      <c r="E181" s="35"/>
      <c r="F181" s="37"/>
      <c r="G181" s="55"/>
      <c r="H181" s="38"/>
      <c r="I181" s="39"/>
    </row>
    <row r="182" spans="2:9" s="2" customFormat="1" x14ac:dyDescent="0.2">
      <c r="B182" s="34"/>
      <c r="C182" s="52"/>
      <c r="D182" s="35"/>
      <c r="E182" s="36"/>
      <c r="F182" s="37"/>
      <c r="G182" s="55"/>
      <c r="H182" s="38"/>
      <c r="I182" s="39"/>
    </row>
    <row r="183" spans="2:9" s="2" customFormat="1" x14ac:dyDescent="0.2">
      <c r="B183" s="34"/>
      <c r="C183" s="52"/>
      <c r="D183" s="35"/>
      <c r="E183" s="35"/>
      <c r="F183" s="37"/>
      <c r="G183" s="55"/>
      <c r="H183" s="38"/>
      <c r="I183" s="39"/>
    </row>
    <row r="184" spans="2:9" s="2" customFormat="1" x14ac:dyDescent="0.2">
      <c r="B184" s="34"/>
      <c r="C184" s="52"/>
      <c r="D184" s="35"/>
      <c r="E184" s="35"/>
      <c r="F184" s="37"/>
      <c r="G184" s="55"/>
      <c r="H184" s="38"/>
      <c r="I184" s="39"/>
    </row>
    <row r="185" spans="2:9" s="2" customFormat="1" x14ac:dyDescent="0.2">
      <c r="B185" s="34"/>
      <c r="C185" s="52"/>
      <c r="D185" s="35"/>
      <c r="E185" s="36"/>
      <c r="F185" s="37"/>
      <c r="G185" s="55"/>
      <c r="H185" s="38"/>
      <c r="I185" s="39"/>
    </row>
    <row r="186" spans="2:9" s="2" customFormat="1" x14ac:dyDescent="0.2">
      <c r="B186" s="34"/>
      <c r="C186" s="52"/>
      <c r="D186" s="35"/>
      <c r="E186" s="35"/>
      <c r="F186" s="37"/>
      <c r="G186" s="55"/>
      <c r="H186" s="38"/>
      <c r="I186" s="39"/>
    </row>
    <row r="187" spans="2:9" s="2" customFormat="1" x14ac:dyDescent="0.2">
      <c r="B187" s="34"/>
      <c r="C187" s="52"/>
      <c r="D187" s="35"/>
      <c r="E187" s="35"/>
      <c r="F187" s="37"/>
      <c r="G187" s="55"/>
      <c r="H187" s="38"/>
      <c r="I187" s="39"/>
    </row>
    <row r="188" spans="2:9" s="2" customFormat="1" x14ac:dyDescent="0.2">
      <c r="B188" s="34"/>
      <c r="C188" s="52"/>
      <c r="D188" s="35"/>
      <c r="E188" s="35"/>
      <c r="F188" s="37"/>
      <c r="G188" s="55"/>
      <c r="H188" s="38"/>
      <c r="I188" s="39"/>
    </row>
    <row r="189" spans="2:9" s="2" customFormat="1" x14ac:dyDescent="0.2">
      <c r="B189" s="34"/>
      <c r="C189" s="52"/>
      <c r="D189" s="35"/>
      <c r="E189" s="36"/>
      <c r="F189" s="37"/>
      <c r="G189" s="55"/>
      <c r="H189" s="38"/>
      <c r="I189" s="39"/>
    </row>
    <row r="190" spans="2:9" s="2" customFormat="1" x14ac:dyDescent="0.2">
      <c r="B190" s="34"/>
      <c r="C190" s="52"/>
      <c r="D190" s="35"/>
      <c r="E190" s="35"/>
      <c r="F190" s="37"/>
      <c r="G190" s="55"/>
      <c r="H190" s="38"/>
      <c r="I190" s="39"/>
    </row>
    <row r="191" spans="2:9" s="2" customFormat="1" x14ac:dyDescent="0.2">
      <c r="B191" s="34"/>
      <c r="C191" s="52"/>
      <c r="D191" s="35"/>
      <c r="E191" s="35"/>
      <c r="F191" s="37"/>
      <c r="G191" s="55"/>
      <c r="H191" s="38"/>
      <c r="I191" s="39"/>
    </row>
    <row r="192" spans="2:9" s="2" customFormat="1" x14ac:dyDescent="0.2">
      <c r="B192" s="34"/>
      <c r="C192" s="52"/>
      <c r="D192" s="35"/>
      <c r="E192" s="35"/>
      <c r="F192" s="37"/>
      <c r="G192" s="55"/>
      <c r="H192" s="38"/>
      <c r="I192" s="39"/>
    </row>
    <row r="193" spans="2:9" s="2" customFormat="1" x14ac:dyDescent="0.2">
      <c r="B193" s="34"/>
      <c r="C193" s="52"/>
      <c r="D193" s="35"/>
      <c r="E193" s="35"/>
      <c r="F193" s="37"/>
      <c r="G193" s="55"/>
      <c r="H193" s="38"/>
      <c r="I193" s="39"/>
    </row>
    <row r="194" spans="2:9" s="2" customFormat="1" x14ac:dyDescent="0.2">
      <c r="B194" s="34"/>
      <c r="C194" s="52"/>
      <c r="D194" s="35"/>
      <c r="E194" s="35"/>
      <c r="F194" s="37"/>
      <c r="G194" s="55"/>
      <c r="H194" s="38"/>
      <c r="I194" s="39"/>
    </row>
    <row r="195" spans="2:9" s="2" customFormat="1" x14ac:dyDescent="0.2">
      <c r="B195" s="34"/>
      <c r="C195" s="53"/>
      <c r="D195" s="35"/>
      <c r="E195" s="35"/>
      <c r="F195" s="37"/>
      <c r="G195" s="55"/>
      <c r="H195" s="38"/>
      <c r="I195" s="39"/>
    </row>
    <row r="196" spans="2:9" s="2" customFormat="1" x14ac:dyDescent="0.2">
      <c r="B196" s="34"/>
      <c r="C196" s="52"/>
      <c r="D196" s="35"/>
      <c r="E196" s="35"/>
      <c r="F196" s="37"/>
      <c r="G196" s="55"/>
      <c r="H196" s="38"/>
      <c r="I196" s="39"/>
    </row>
    <row r="197" spans="2:9" s="2" customFormat="1" x14ac:dyDescent="0.2">
      <c r="B197" s="34"/>
      <c r="C197" s="52"/>
      <c r="D197" s="35"/>
      <c r="E197" s="35"/>
      <c r="F197" s="37"/>
      <c r="G197" s="55"/>
      <c r="H197" s="38"/>
      <c r="I197" s="39"/>
    </row>
    <row r="198" spans="2:9" s="2" customFormat="1" x14ac:dyDescent="0.2">
      <c r="B198" s="34"/>
      <c r="C198" s="52"/>
      <c r="D198" s="35"/>
      <c r="E198" s="36"/>
      <c r="F198" s="37"/>
      <c r="G198" s="55"/>
      <c r="H198" s="38"/>
      <c r="I198" s="39"/>
    </row>
    <row r="199" spans="2:9" s="2" customFormat="1" x14ac:dyDescent="0.2">
      <c r="B199" s="34"/>
      <c r="C199" s="52"/>
      <c r="D199" s="35"/>
      <c r="E199" s="36"/>
      <c r="F199" s="37"/>
      <c r="G199" s="55"/>
      <c r="H199" s="38"/>
      <c r="I199" s="39"/>
    </row>
    <row r="200" spans="2:9" s="2" customFormat="1" x14ac:dyDescent="0.2">
      <c r="B200" s="34"/>
      <c r="C200" s="52"/>
      <c r="D200" s="35"/>
      <c r="E200" s="36"/>
      <c r="F200" s="37"/>
      <c r="G200" s="55"/>
      <c r="H200" s="38"/>
      <c r="I200" s="39"/>
    </row>
    <row r="201" spans="2:9" s="2" customFormat="1" x14ac:dyDescent="0.2">
      <c r="B201" s="34"/>
      <c r="C201" s="52"/>
      <c r="D201" s="35"/>
      <c r="E201" s="35"/>
      <c r="F201" s="37"/>
      <c r="G201" s="55"/>
      <c r="H201" s="38"/>
      <c r="I201" s="39"/>
    </row>
    <row r="202" spans="2:9" s="2" customFormat="1" x14ac:dyDescent="0.2">
      <c r="B202" s="34"/>
      <c r="C202" s="52"/>
      <c r="D202" s="35"/>
      <c r="E202" s="36"/>
      <c r="F202" s="37"/>
      <c r="G202" s="55"/>
      <c r="H202" s="38"/>
      <c r="I202" s="39"/>
    </row>
    <row r="203" spans="2:9" s="2" customFormat="1" x14ac:dyDescent="0.2">
      <c r="B203" s="34"/>
      <c r="C203" s="52"/>
      <c r="D203" s="35"/>
      <c r="E203" s="35"/>
      <c r="F203" s="37"/>
      <c r="G203" s="55"/>
      <c r="H203" s="38"/>
      <c r="I203" s="39"/>
    </row>
    <row r="204" spans="2:9" s="2" customFormat="1" x14ac:dyDescent="0.2">
      <c r="B204" s="34"/>
      <c r="C204" s="52"/>
      <c r="D204" s="35"/>
      <c r="E204" s="35"/>
      <c r="F204" s="37"/>
      <c r="G204" s="55"/>
      <c r="H204" s="38"/>
      <c r="I204" s="39"/>
    </row>
    <row r="205" spans="2:9" s="2" customFormat="1" x14ac:dyDescent="0.2">
      <c r="B205" s="34"/>
      <c r="C205" s="52"/>
      <c r="D205" s="35"/>
      <c r="E205" s="35"/>
      <c r="F205" s="37"/>
      <c r="G205" s="55"/>
      <c r="H205" s="38"/>
      <c r="I205" s="39"/>
    </row>
    <row r="206" spans="2:9" x14ac:dyDescent="0.2">
      <c r="B206" s="91"/>
      <c r="C206" s="93"/>
      <c r="D206" s="95"/>
      <c r="E206" s="95"/>
      <c r="F206" s="89"/>
      <c r="G206" s="99"/>
      <c r="H206" s="101"/>
      <c r="I206" s="95"/>
    </row>
    <row r="207" spans="2:9" x14ac:dyDescent="0.2">
      <c r="B207" s="91"/>
      <c r="C207" s="93"/>
      <c r="D207" s="95"/>
      <c r="E207" s="95"/>
      <c r="F207" s="89"/>
      <c r="G207" s="99"/>
      <c r="H207" s="101"/>
      <c r="I207" s="95"/>
    </row>
    <row r="208" spans="2:9" x14ac:dyDescent="0.2">
      <c r="B208" s="91"/>
      <c r="C208" s="93"/>
      <c r="D208" s="95"/>
      <c r="E208" s="95"/>
      <c r="F208" s="89"/>
      <c r="G208" s="99"/>
      <c r="H208" s="101"/>
      <c r="I208" s="95"/>
    </row>
    <row r="209" spans="2:9" x14ac:dyDescent="0.2">
      <c r="B209" s="91"/>
      <c r="C209" s="93"/>
      <c r="D209" s="95"/>
      <c r="E209" s="95"/>
      <c r="F209" s="89"/>
      <c r="G209" s="99"/>
      <c r="H209" s="101"/>
      <c r="I209" s="95"/>
    </row>
    <row r="210" spans="2:9" x14ac:dyDescent="0.2">
      <c r="B210" s="91"/>
      <c r="C210" s="93"/>
      <c r="D210" s="95"/>
      <c r="E210" s="95"/>
      <c r="F210" s="89"/>
      <c r="G210" s="99"/>
      <c r="H210" s="101"/>
      <c r="I210" s="95"/>
    </row>
    <row r="211" spans="2:9" x14ac:dyDescent="0.2">
      <c r="B211" s="91"/>
      <c r="C211" s="93"/>
      <c r="D211" s="95"/>
      <c r="E211" s="95"/>
      <c r="F211" s="89"/>
      <c r="G211" s="99"/>
      <c r="H211" s="101"/>
      <c r="I211" s="95"/>
    </row>
    <row r="212" spans="2:9" x14ac:dyDescent="0.2">
      <c r="B212" s="91"/>
      <c r="C212" s="93"/>
      <c r="D212" s="95"/>
      <c r="E212" s="95"/>
      <c r="F212" s="89"/>
      <c r="G212" s="99"/>
      <c r="H212" s="101"/>
      <c r="I212" s="95"/>
    </row>
    <row r="213" spans="2:9" x14ac:dyDescent="0.2">
      <c r="B213" s="91"/>
      <c r="C213" s="93"/>
      <c r="D213" s="95"/>
      <c r="E213" s="95"/>
      <c r="F213" s="89"/>
      <c r="G213" s="99"/>
      <c r="H213" s="101"/>
      <c r="I213" s="95"/>
    </row>
    <row r="214" spans="2:9" x14ac:dyDescent="0.2">
      <c r="B214" s="91"/>
      <c r="C214" s="93"/>
      <c r="D214" s="95"/>
      <c r="E214" s="95"/>
      <c r="F214" s="89"/>
      <c r="G214" s="99"/>
      <c r="H214" s="101"/>
      <c r="I214" s="95"/>
    </row>
    <row r="215" spans="2:9" x14ac:dyDescent="0.2">
      <c r="B215" s="91"/>
      <c r="C215" s="93"/>
      <c r="D215" s="95"/>
      <c r="E215" s="95"/>
      <c r="F215" s="89"/>
      <c r="G215" s="99"/>
      <c r="H215" s="101"/>
      <c r="I215" s="95"/>
    </row>
    <row r="216" spans="2:9" x14ac:dyDescent="0.2">
      <c r="B216" s="91"/>
      <c r="C216" s="93"/>
      <c r="D216" s="95"/>
      <c r="E216" s="95"/>
      <c r="F216" s="89"/>
      <c r="G216" s="99"/>
      <c r="H216" s="101"/>
      <c r="I216" s="95"/>
    </row>
    <row r="217" spans="2:9" x14ac:dyDescent="0.2">
      <c r="B217" s="91"/>
      <c r="C217" s="93"/>
      <c r="D217" s="95"/>
      <c r="E217" s="95"/>
      <c r="F217" s="89"/>
      <c r="G217" s="99"/>
      <c r="H217" s="101"/>
      <c r="I217" s="95"/>
    </row>
    <row r="218" spans="2:9" x14ac:dyDescent="0.2">
      <c r="B218" s="91"/>
      <c r="C218" s="93"/>
      <c r="D218" s="95"/>
      <c r="E218" s="95"/>
      <c r="F218" s="89"/>
      <c r="G218" s="99"/>
      <c r="H218" s="101"/>
      <c r="I218" s="95"/>
    </row>
    <row r="219" spans="2:9" x14ac:dyDescent="0.2">
      <c r="B219" s="91"/>
      <c r="C219" s="93"/>
      <c r="D219" s="95"/>
      <c r="E219" s="95"/>
      <c r="F219" s="89"/>
      <c r="G219" s="99"/>
      <c r="H219" s="101"/>
      <c r="I219" s="95"/>
    </row>
    <row r="220" spans="2:9" x14ac:dyDescent="0.2">
      <c r="B220" s="91"/>
      <c r="C220" s="93"/>
      <c r="D220" s="95"/>
      <c r="E220" s="95"/>
      <c r="F220" s="89"/>
      <c r="G220" s="99"/>
      <c r="H220" s="101"/>
      <c r="I220" s="95"/>
    </row>
    <row r="221" spans="2:9" x14ac:dyDescent="0.2">
      <c r="B221" s="91"/>
      <c r="C221" s="93"/>
      <c r="D221" s="95"/>
      <c r="E221" s="95"/>
      <c r="F221" s="89"/>
      <c r="G221" s="99"/>
      <c r="H221" s="101"/>
      <c r="I221" s="95"/>
    </row>
    <row r="222" spans="2:9" x14ac:dyDescent="0.2">
      <c r="B222" s="91"/>
      <c r="C222" s="93"/>
      <c r="D222" s="95"/>
      <c r="E222" s="95"/>
      <c r="F222" s="89"/>
      <c r="G222" s="99"/>
      <c r="H222" s="101"/>
      <c r="I222" s="95"/>
    </row>
    <row r="223" spans="2:9" x14ac:dyDescent="0.2">
      <c r="B223" s="91"/>
      <c r="C223" s="93"/>
      <c r="D223" s="95"/>
      <c r="E223" s="95"/>
      <c r="F223" s="89"/>
      <c r="G223" s="99"/>
      <c r="H223" s="101"/>
      <c r="I223" s="95"/>
    </row>
    <row r="224" spans="2:9" x14ac:dyDescent="0.2">
      <c r="B224" s="91"/>
      <c r="C224" s="93"/>
      <c r="D224" s="95"/>
      <c r="E224" s="95"/>
      <c r="F224" s="89"/>
      <c r="G224" s="99"/>
      <c r="H224" s="101"/>
      <c r="I224" s="95"/>
    </row>
    <row r="225" spans="2:9" x14ac:dyDescent="0.2">
      <c r="B225" s="91"/>
      <c r="C225" s="93"/>
      <c r="D225" s="95"/>
      <c r="E225" s="95"/>
      <c r="F225" s="89"/>
      <c r="G225" s="99"/>
      <c r="H225" s="101"/>
      <c r="I225" s="95"/>
    </row>
    <row r="226" spans="2:9" x14ac:dyDescent="0.2">
      <c r="B226" s="91"/>
      <c r="C226" s="93"/>
      <c r="D226" s="95"/>
      <c r="E226" s="95"/>
      <c r="F226" s="89"/>
      <c r="G226" s="99"/>
      <c r="H226" s="101"/>
      <c r="I226" s="95"/>
    </row>
    <row r="227" spans="2:9" x14ac:dyDescent="0.2">
      <c r="B227" s="91"/>
      <c r="C227" s="93"/>
      <c r="D227" s="95"/>
      <c r="E227" s="95"/>
      <c r="F227" s="89"/>
      <c r="G227" s="99"/>
      <c r="H227" s="101"/>
      <c r="I227" s="95"/>
    </row>
    <row r="228" spans="2:9" x14ac:dyDescent="0.2">
      <c r="B228" s="91"/>
      <c r="C228" s="93"/>
      <c r="D228" s="95"/>
      <c r="E228" s="95"/>
      <c r="F228" s="89"/>
      <c r="G228" s="99"/>
      <c r="H228" s="101"/>
      <c r="I228" s="95"/>
    </row>
    <row r="229" spans="2:9" x14ac:dyDescent="0.2">
      <c r="B229" s="91"/>
      <c r="C229" s="93"/>
      <c r="D229" s="95"/>
      <c r="E229" s="95"/>
      <c r="F229" s="89"/>
      <c r="G229" s="99"/>
      <c r="H229" s="101"/>
      <c r="I229" s="95"/>
    </row>
    <row r="230" spans="2:9" x14ac:dyDescent="0.2">
      <c r="B230" s="91"/>
      <c r="C230" s="93"/>
      <c r="D230" s="95"/>
      <c r="E230" s="95"/>
      <c r="F230" s="89"/>
      <c r="G230" s="99"/>
      <c r="H230" s="101"/>
      <c r="I230" s="95"/>
    </row>
    <row r="231" spans="2:9" x14ac:dyDescent="0.2">
      <c r="B231" s="91"/>
      <c r="C231" s="93"/>
      <c r="D231" s="95"/>
      <c r="E231" s="95"/>
      <c r="F231" s="89"/>
      <c r="G231" s="99"/>
      <c r="H231" s="101"/>
      <c r="I231" s="95"/>
    </row>
    <row r="232" spans="2:9" x14ac:dyDescent="0.2">
      <c r="B232" s="91"/>
      <c r="C232" s="93"/>
      <c r="D232" s="95"/>
      <c r="E232" s="95"/>
      <c r="F232" s="89"/>
      <c r="G232" s="99"/>
      <c r="H232" s="101"/>
      <c r="I232" s="95"/>
    </row>
    <row r="233" spans="2:9" x14ac:dyDescent="0.2">
      <c r="B233" s="91"/>
      <c r="C233" s="93"/>
      <c r="D233" s="95"/>
      <c r="E233" s="95"/>
      <c r="F233" s="89"/>
      <c r="G233" s="99"/>
      <c r="H233" s="101"/>
      <c r="I233" s="95"/>
    </row>
    <row r="234" spans="2:9" x14ac:dyDescent="0.2">
      <c r="B234" s="91"/>
      <c r="C234" s="93"/>
      <c r="D234" s="95"/>
      <c r="E234" s="95"/>
      <c r="F234" s="89"/>
      <c r="G234" s="99"/>
      <c r="H234" s="101"/>
      <c r="I234" s="95"/>
    </row>
    <row r="235" spans="2:9" x14ac:dyDescent="0.2">
      <c r="B235" s="91"/>
      <c r="C235" s="93"/>
      <c r="D235" s="95"/>
      <c r="E235" s="95"/>
      <c r="F235" s="89"/>
      <c r="G235" s="99"/>
      <c r="H235" s="101"/>
      <c r="I235" s="95"/>
    </row>
    <row r="236" spans="2:9" x14ac:dyDescent="0.2">
      <c r="B236" s="91"/>
      <c r="C236" s="93"/>
      <c r="D236" s="95"/>
      <c r="E236" s="95"/>
      <c r="F236" s="89"/>
      <c r="G236" s="99"/>
      <c r="H236" s="101"/>
      <c r="I236" s="95"/>
    </row>
    <row r="237" spans="2:9" x14ac:dyDescent="0.2">
      <c r="B237" s="91"/>
      <c r="C237" s="93"/>
      <c r="D237" s="95"/>
      <c r="E237" s="95"/>
      <c r="F237" s="89"/>
      <c r="G237" s="99"/>
      <c r="H237" s="101"/>
      <c r="I237" s="95"/>
    </row>
    <row r="238" spans="2:9" x14ac:dyDescent="0.2">
      <c r="B238" s="91"/>
      <c r="C238" s="93"/>
      <c r="D238" s="95"/>
      <c r="E238" s="95"/>
      <c r="F238" s="89"/>
      <c r="G238" s="99"/>
      <c r="H238" s="101"/>
      <c r="I238" s="95"/>
    </row>
    <row r="239" spans="2:9" x14ac:dyDescent="0.2">
      <c r="B239" s="91"/>
      <c r="C239" s="93"/>
      <c r="D239" s="95"/>
      <c r="E239" s="95"/>
      <c r="F239" s="89"/>
      <c r="G239" s="99"/>
      <c r="H239" s="101"/>
      <c r="I239" s="95"/>
    </row>
    <row r="240" spans="2:9" x14ac:dyDescent="0.2">
      <c r="B240" s="91"/>
      <c r="C240" s="93"/>
      <c r="D240" s="95"/>
      <c r="E240" s="95"/>
      <c r="F240" s="89"/>
      <c r="G240" s="99"/>
      <c r="H240" s="101"/>
      <c r="I240" s="95"/>
    </row>
    <row r="241" spans="2:9" x14ac:dyDescent="0.2">
      <c r="B241" s="91"/>
      <c r="C241" s="93"/>
      <c r="D241" s="95"/>
      <c r="E241" s="95"/>
      <c r="F241" s="89"/>
      <c r="G241" s="99"/>
      <c r="H241" s="101"/>
      <c r="I241" s="95"/>
    </row>
    <row r="242" spans="2:9" x14ac:dyDescent="0.2">
      <c r="B242" s="91"/>
      <c r="C242" s="93"/>
      <c r="D242" s="95"/>
      <c r="E242" s="95"/>
      <c r="F242" s="89"/>
      <c r="G242" s="99"/>
      <c r="H242" s="101"/>
      <c r="I242" s="95"/>
    </row>
    <row r="243" spans="2:9" x14ac:dyDescent="0.2">
      <c r="B243" s="91"/>
      <c r="C243" s="93"/>
      <c r="D243" s="95"/>
      <c r="E243" s="95"/>
      <c r="F243" s="89"/>
      <c r="G243" s="99"/>
      <c r="H243" s="101"/>
      <c r="I243" s="95"/>
    </row>
    <row r="244" spans="2:9" x14ac:dyDescent="0.2">
      <c r="B244" s="91"/>
      <c r="C244" s="93"/>
      <c r="D244" s="95"/>
      <c r="E244" s="95"/>
      <c r="F244" s="89"/>
      <c r="G244" s="99"/>
      <c r="H244" s="101"/>
      <c r="I244" s="95"/>
    </row>
    <row r="245" spans="2:9" x14ac:dyDescent="0.2">
      <c r="B245" s="91"/>
      <c r="C245" s="93"/>
      <c r="D245" s="95"/>
      <c r="E245" s="95"/>
      <c r="F245" s="89"/>
      <c r="G245" s="99"/>
      <c r="H245" s="101"/>
      <c r="I245" s="95"/>
    </row>
    <row r="246" spans="2:9" x14ac:dyDescent="0.2">
      <c r="B246" s="91"/>
      <c r="C246" s="93"/>
      <c r="D246" s="95"/>
      <c r="E246" s="95"/>
      <c r="F246" s="89"/>
      <c r="G246" s="99"/>
      <c r="H246" s="101"/>
      <c r="I246" s="95"/>
    </row>
    <row r="247" spans="2:9" x14ac:dyDescent="0.2">
      <c r="B247" s="91"/>
      <c r="C247" s="93"/>
      <c r="D247" s="95"/>
      <c r="E247" s="95"/>
      <c r="F247" s="89"/>
      <c r="G247" s="99"/>
      <c r="H247" s="101"/>
      <c r="I247" s="95"/>
    </row>
    <row r="248" spans="2:9" x14ac:dyDescent="0.2">
      <c r="B248" s="91"/>
      <c r="C248" s="93"/>
      <c r="D248" s="95"/>
      <c r="E248" s="95"/>
      <c r="F248" s="89"/>
      <c r="G248" s="99"/>
      <c r="H248" s="101"/>
      <c r="I248" s="95"/>
    </row>
    <row r="249" spans="2:9" x14ac:dyDescent="0.2">
      <c r="B249" s="91"/>
      <c r="C249" s="93"/>
      <c r="D249" s="95"/>
      <c r="E249" s="95"/>
      <c r="F249" s="89"/>
      <c r="G249" s="99"/>
      <c r="H249" s="101"/>
      <c r="I249" s="95"/>
    </row>
    <row r="250" spans="2:9" x14ac:dyDescent="0.2">
      <c r="B250" s="91"/>
      <c r="C250" s="93"/>
      <c r="D250" s="95"/>
      <c r="E250" s="95"/>
      <c r="F250" s="89"/>
      <c r="G250" s="99"/>
      <c r="H250" s="101"/>
      <c r="I250" s="95"/>
    </row>
    <row r="251" spans="2:9" x14ac:dyDescent="0.2">
      <c r="B251" s="91"/>
      <c r="C251" s="93"/>
      <c r="D251" s="95"/>
      <c r="E251" s="95"/>
      <c r="F251" s="89"/>
      <c r="G251" s="99"/>
      <c r="H251" s="101"/>
      <c r="I251" s="95"/>
    </row>
    <row r="252" spans="2:9" x14ac:dyDescent="0.2">
      <c r="B252" s="91"/>
      <c r="C252" s="93"/>
      <c r="D252" s="95"/>
      <c r="E252" s="95"/>
      <c r="F252" s="89"/>
      <c r="G252" s="99"/>
      <c r="H252" s="101"/>
      <c r="I252" s="95"/>
    </row>
    <row r="253" spans="2:9" x14ac:dyDescent="0.2">
      <c r="B253" s="91"/>
      <c r="C253" s="93"/>
      <c r="D253" s="95"/>
      <c r="E253" s="95"/>
      <c r="F253" s="89"/>
      <c r="G253" s="99"/>
      <c r="H253" s="101"/>
      <c r="I253" s="95"/>
    </row>
    <row r="254" spans="2:9" x14ac:dyDescent="0.2">
      <c r="B254" s="91"/>
      <c r="C254" s="93"/>
      <c r="D254" s="95"/>
      <c r="E254" s="95"/>
      <c r="F254" s="89"/>
      <c r="G254" s="99"/>
      <c r="H254" s="101"/>
      <c r="I254" s="95"/>
    </row>
    <row r="255" spans="2:9" x14ac:dyDescent="0.2">
      <c r="B255" s="91"/>
      <c r="C255" s="93"/>
      <c r="D255" s="95"/>
      <c r="E255" s="95"/>
      <c r="F255" s="89"/>
      <c r="G255" s="99"/>
      <c r="H255" s="101"/>
      <c r="I255" s="95"/>
    </row>
    <row r="256" spans="2:9" x14ac:dyDescent="0.2">
      <c r="B256" s="91"/>
      <c r="C256" s="93"/>
      <c r="D256" s="95"/>
      <c r="E256" s="95"/>
      <c r="F256" s="89"/>
      <c r="G256" s="99"/>
      <c r="H256" s="101"/>
      <c r="I256" s="95"/>
    </row>
    <row r="257" spans="2:9" x14ac:dyDescent="0.2">
      <c r="B257" s="91"/>
      <c r="C257" s="93"/>
      <c r="D257" s="95"/>
      <c r="E257" s="95"/>
      <c r="F257" s="89"/>
      <c r="G257" s="99"/>
      <c r="H257" s="101"/>
      <c r="I257" s="95"/>
    </row>
    <row r="258" spans="2:9" x14ac:dyDescent="0.2">
      <c r="B258" s="91"/>
      <c r="C258" s="93"/>
      <c r="D258" s="95"/>
      <c r="E258" s="95"/>
      <c r="F258" s="89"/>
      <c r="G258" s="99"/>
      <c r="H258" s="101"/>
      <c r="I258" s="95"/>
    </row>
    <row r="259" spans="2:9" x14ac:dyDescent="0.2">
      <c r="B259" s="91"/>
      <c r="C259" s="93"/>
      <c r="D259" s="95"/>
      <c r="E259" s="95"/>
      <c r="F259" s="89"/>
      <c r="G259" s="99"/>
      <c r="H259" s="101"/>
      <c r="I259" s="95"/>
    </row>
    <row r="260" spans="2:9" x14ac:dyDescent="0.2">
      <c r="B260" s="91"/>
      <c r="C260" s="93"/>
      <c r="D260" s="95"/>
      <c r="E260" s="95"/>
      <c r="F260" s="89"/>
      <c r="G260" s="99"/>
      <c r="H260" s="101"/>
      <c r="I260" s="95"/>
    </row>
    <row r="261" spans="2:9" x14ac:dyDescent="0.2">
      <c r="B261" s="91"/>
      <c r="C261" s="93"/>
      <c r="D261" s="95"/>
      <c r="E261" s="95"/>
      <c r="F261" s="89"/>
      <c r="G261" s="99"/>
      <c r="H261" s="101"/>
      <c r="I261" s="95"/>
    </row>
    <row r="262" spans="2:9" x14ac:dyDescent="0.2">
      <c r="B262" s="91"/>
      <c r="C262" s="93"/>
      <c r="D262" s="95"/>
      <c r="E262" s="95"/>
      <c r="F262" s="89"/>
      <c r="G262" s="99"/>
      <c r="H262" s="101"/>
      <c r="I262" s="95"/>
    </row>
    <row r="263" spans="2:9" x14ac:dyDescent="0.2">
      <c r="B263" s="91"/>
      <c r="C263" s="93"/>
      <c r="D263" s="95"/>
      <c r="E263" s="95"/>
      <c r="F263" s="89"/>
      <c r="G263" s="99"/>
      <c r="H263" s="101"/>
      <c r="I263" s="95"/>
    </row>
    <row r="264" spans="2:9" x14ac:dyDescent="0.2">
      <c r="B264" s="91"/>
      <c r="C264" s="93"/>
      <c r="D264" s="95"/>
      <c r="E264" s="95"/>
      <c r="F264" s="89"/>
      <c r="G264" s="99"/>
      <c r="H264" s="101"/>
      <c r="I264" s="95"/>
    </row>
    <row r="265" spans="2:9" x14ac:dyDescent="0.2">
      <c r="B265" s="91"/>
      <c r="C265" s="93"/>
      <c r="D265" s="95"/>
      <c r="E265" s="95"/>
      <c r="F265" s="89"/>
      <c r="G265" s="99"/>
      <c r="H265" s="101"/>
      <c r="I265" s="95"/>
    </row>
    <row r="266" spans="2:9" x14ac:dyDescent="0.2">
      <c r="B266" s="91"/>
      <c r="C266" s="93"/>
      <c r="D266" s="95"/>
      <c r="E266" s="95"/>
      <c r="F266" s="89"/>
      <c r="G266" s="99"/>
      <c r="H266" s="101"/>
      <c r="I266" s="95"/>
    </row>
    <row r="267" spans="2:9" x14ac:dyDescent="0.2">
      <c r="B267" s="91"/>
      <c r="C267" s="93"/>
      <c r="D267" s="95"/>
      <c r="E267" s="95"/>
      <c r="F267" s="89"/>
      <c r="G267" s="99"/>
      <c r="H267" s="101"/>
      <c r="I267" s="95"/>
    </row>
    <row r="268" spans="2:9" x14ac:dyDescent="0.2">
      <c r="B268" s="91"/>
      <c r="C268" s="93"/>
      <c r="D268" s="95"/>
      <c r="E268" s="95"/>
      <c r="F268" s="89"/>
      <c r="G268" s="99"/>
      <c r="H268" s="101"/>
      <c r="I268" s="95"/>
    </row>
    <row r="269" spans="2:9" x14ac:dyDescent="0.2">
      <c r="B269" s="91"/>
      <c r="C269" s="93"/>
      <c r="D269" s="95"/>
      <c r="E269" s="95"/>
      <c r="F269" s="89"/>
      <c r="G269" s="99"/>
      <c r="H269" s="101"/>
      <c r="I269" s="95"/>
    </row>
    <row r="270" spans="2:9" x14ac:dyDescent="0.2">
      <c r="B270" s="91"/>
      <c r="C270" s="93"/>
      <c r="D270" s="95"/>
      <c r="E270" s="95"/>
      <c r="F270" s="89"/>
      <c r="G270" s="99"/>
      <c r="H270" s="101"/>
      <c r="I270" s="95"/>
    </row>
    <row r="271" spans="2:9" x14ac:dyDescent="0.2">
      <c r="B271" s="91"/>
      <c r="C271" s="93"/>
      <c r="D271" s="95"/>
      <c r="E271" s="95"/>
      <c r="F271" s="89"/>
      <c r="G271" s="99"/>
      <c r="H271" s="101"/>
      <c r="I271" s="95"/>
    </row>
    <row r="272" spans="2:9" x14ac:dyDescent="0.2">
      <c r="B272" s="91"/>
      <c r="C272" s="93"/>
      <c r="D272" s="95"/>
      <c r="E272" s="95"/>
      <c r="F272" s="89"/>
      <c r="G272" s="99"/>
      <c r="H272" s="101"/>
      <c r="I272" s="95"/>
    </row>
    <row r="273" spans="2:9" x14ac:dyDescent="0.2">
      <c r="B273" s="91"/>
      <c r="C273" s="93"/>
      <c r="D273" s="95"/>
      <c r="E273" s="95"/>
      <c r="F273" s="89"/>
      <c r="G273" s="99"/>
      <c r="H273" s="101"/>
      <c r="I273" s="95"/>
    </row>
    <row r="274" spans="2:9" x14ac:dyDescent="0.2">
      <c r="B274" s="91"/>
      <c r="C274" s="93"/>
      <c r="D274" s="95"/>
      <c r="E274" s="95"/>
      <c r="F274" s="89"/>
      <c r="G274" s="99"/>
      <c r="H274" s="101"/>
      <c r="I274" s="95"/>
    </row>
    <row r="275" spans="2:9" x14ac:dyDescent="0.2">
      <c r="B275" s="91"/>
      <c r="C275" s="93"/>
      <c r="D275" s="95"/>
      <c r="E275" s="95"/>
      <c r="F275" s="89"/>
      <c r="G275" s="99"/>
      <c r="H275" s="101"/>
      <c r="I275" s="95"/>
    </row>
    <row r="276" spans="2:9" x14ac:dyDescent="0.2">
      <c r="B276" s="91"/>
      <c r="C276" s="93"/>
      <c r="D276" s="95"/>
      <c r="E276" s="95"/>
      <c r="F276" s="89"/>
      <c r="G276" s="99"/>
      <c r="H276" s="101"/>
      <c r="I276" s="95"/>
    </row>
    <row r="277" spans="2:9" x14ac:dyDescent="0.2">
      <c r="B277" s="91"/>
      <c r="C277" s="93"/>
      <c r="D277" s="95"/>
      <c r="E277" s="95"/>
      <c r="F277" s="89"/>
      <c r="G277" s="99"/>
      <c r="H277" s="101"/>
      <c r="I277" s="95"/>
    </row>
    <row r="278" spans="2:9" x14ac:dyDescent="0.2">
      <c r="B278" s="91"/>
      <c r="C278" s="93"/>
      <c r="D278" s="95"/>
      <c r="E278" s="95"/>
      <c r="F278" s="89"/>
      <c r="G278" s="99"/>
      <c r="H278" s="101"/>
      <c r="I278" s="95"/>
    </row>
    <row r="279" spans="2:9" x14ac:dyDescent="0.2">
      <c r="B279" s="91"/>
      <c r="C279" s="93"/>
      <c r="D279" s="95"/>
      <c r="E279" s="95"/>
      <c r="F279" s="89"/>
      <c r="G279" s="99"/>
      <c r="H279" s="101"/>
      <c r="I279" s="95"/>
    </row>
    <row r="280" spans="2:9" x14ac:dyDescent="0.2">
      <c r="B280" s="91"/>
      <c r="C280" s="93"/>
      <c r="D280" s="95"/>
      <c r="E280" s="95"/>
      <c r="F280" s="89"/>
      <c r="G280" s="99"/>
      <c r="H280" s="101"/>
      <c r="I280" s="95"/>
    </row>
    <row r="281" spans="2:9" x14ac:dyDescent="0.2">
      <c r="B281" s="91"/>
      <c r="C281" s="93"/>
      <c r="D281" s="95"/>
      <c r="E281" s="95"/>
      <c r="F281" s="89"/>
      <c r="G281" s="99"/>
      <c r="H281" s="101"/>
      <c r="I281" s="95"/>
    </row>
    <row r="282" spans="2:9" x14ac:dyDescent="0.2">
      <c r="B282" s="91"/>
      <c r="C282" s="93"/>
      <c r="D282" s="95"/>
      <c r="E282" s="95"/>
      <c r="F282" s="89"/>
      <c r="G282" s="99"/>
      <c r="H282" s="101"/>
      <c r="I282" s="95"/>
    </row>
    <row r="283" spans="2:9" x14ac:dyDescent="0.2">
      <c r="B283" s="91"/>
      <c r="C283" s="93"/>
      <c r="D283" s="95"/>
      <c r="E283" s="95"/>
      <c r="F283" s="89"/>
      <c r="G283" s="99"/>
      <c r="H283" s="101"/>
      <c r="I283" s="95"/>
    </row>
    <row r="284" spans="2:9" x14ac:dyDescent="0.2">
      <c r="B284" s="91"/>
      <c r="C284" s="93"/>
      <c r="D284" s="95"/>
      <c r="E284" s="95"/>
      <c r="F284" s="89"/>
      <c r="G284" s="99"/>
      <c r="H284" s="101"/>
      <c r="I284" s="95"/>
    </row>
    <row r="285" spans="2:9" x14ac:dyDescent="0.2">
      <c r="B285" s="91"/>
      <c r="C285" s="93"/>
      <c r="D285" s="95"/>
      <c r="E285" s="95"/>
      <c r="F285" s="89"/>
      <c r="G285" s="99"/>
      <c r="H285" s="101"/>
      <c r="I285" s="95"/>
    </row>
    <row r="286" spans="2:9" x14ac:dyDescent="0.2">
      <c r="B286" s="91"/>
      <c r="C286" s="93"/>
      <c r="D286" s="95"/>
      <c r="E286" s="95"/>
      <c r="F286" s="89"/>
      <c r="G286" s="99"/>
      <c r="H286" s="101"/>
      <c r="I286" s="95"/>
    </row>
    <row r="287" spans="2:9" x14ac:dyDescent="0.2">
      <c r="B287" s="91"/>
      <c r="C287" s="93"/>
      <c r="D287" s="95"/>
      <c r="E287" s="95"/>
      <c r="F287" s="89"/>
      <c r="G287" s="99"/>
      <c r="H287" s="101"/>
      <c r="I287" s="95"/>
    </row>
    <row r="288" spans="2:9" x14ac:dyDescent="0.2">
      <c r="B288" s="91"/>
      <c r="C288" s="93"/>
      <c r="D288" s="95"/>
      <c r="E288" s="95"/>
      <c r="F288" s="89"/>
      <c r="G288" s="99"/>
      <c r="H288" s="101"/>
      <c r="I288" s="95"/>
    </row>
    <row r="289" spans="2:9" x14ac:dyDescent="0.2">
      <c r="B289" s="91"/>
      <c r="C289" s="93"/>
      <c r="D289" s="95"/>
      <c r="E289" s="95"/>
      <c r="F289" s="89"/>
      <c r="G289" s="99"/>
      <c r="H289" s="101"/>
      <c r="I289" s="95"/>
    </row>
    <row r="290" spans="2:9" x14ac:dyDescent="0.2">
      <c r="B290" s="91"/>
      <c r="C290" s="93"/>
      <c r="D290" s="95"/>
      <c r="E290" s="95"/>
      <c r="F290" s="89"/>
      <c r="G290" s="99"/>
      <c r="H290" s="101"/>
      <c r="I290" s="95"/>
    </row>
    <row r="291" spans="2:9" x14ac:dyDescent="0.2">
      <c r="B291" s="91"/>
      <c r="C291" s="93"/>
      <c r="D291" s="95"/>
      <c r="E291" s="95"/>
      <c r="F291" s="89"/>
      <c r="G291" s="99"/>
      <c r="H291" s="101"/>
      <c r="I291" s="95"/>
    </row>
    <row r="292" spans="2:9" x14ac:dyDescent="0.2">
      <c r="B292" s="91"/>
      <c r="C292" s="93"/>
      <c r="D292" s="95"/>
      <c r="E292" s="95"/>
      <c r="F292" s="89"/>
      <c r="G292" s="99"/>
      <c r="H292" s="101"/>
      <c r="I292" s="95"/>
    </row>
    <row r="293" spans="2:9" x14ac:dyDescent="0.2">
      <c r="B293" s="91"/>
      <c r="C293" s="93"/>
      <c r="D293" s="95"/>
      <c r="E293" s="95"/>
      <c r="F293" s="89"/>
      <c r="G293" s="99"/>
      <c r="H293" s="101"/>
      <c r="I293" s="95"/>
    </row>
    <row r="294" spans="2:9" x14ac:dyDescent="0.2">
      <c r="B294" s="91"/>
      <c r="C294" s="93"/>
      <c r="D294" s="95"/>
      <c r="E294" s="95"/>
      <c r="F294" s="89"/>
      <c r="G294" s="99"/>
      <c r="H294" s="101"/>
      <c r="I294" s="95"/>
    </row>
    <row r="295" spans="2:9" x14ac:dyDescent="0.2">
      <c r="B295" s="91"/>
      <c r="C295" s="93"/>
      <c r="D295" s="95"/>
      <c r="E295" s="95"/>
      <c r="F295" s="89"/>
      <c r="G295" s="99"/>
      <c r="H295" s="101"/>
      <c r="I295" s="95"/>
    </row>
    <row r="296" spans="2:9" x14ac:dyDescent="0.2">
      <c r="B296" s="91"/>
      <c r="C296" s="93"/>
      <c r="D296" s="95"/>
      <c r="E296" s="95"/>
      <c r="F296" s="89"/>
      <c r="G296" s="99"/>
      <c r="H296" s="101"/>
      <c r="I296" s="95"/>
    </row>
    <row r="297" spans="2:9" x14ac:dyDescent="0.2">
      <c r="B297" s="91"/>
      <c r="C297" s="93"/>
      <c r="D297" s="95"/>
      <c r="E297" s="95"/>
      <c r="F297" s="89"/>
      <c r="G297" s="99"/>
      <c r="H297" s="101"/>
      <c r="I297" s="95"/>
    </row>
    <row r="298" spans="2:9" x14ac:dyDescent="0.2">
      <c r="B298" s="91"/>
      <c r="C298" s="93"/>
      <c r="D298" s="95"/>
      <c r="E298" s="95"/>
      <c r="F298" s="89"/>
      <c r="G298" s="99"/>
      <c r="H298" s="101"/>
      <c r="I298" s="95"/>
    </row>
    <row r="299" spans="2:9" x14ac:dyDescent="0.2">
      <c r="B299" s="91"/>
      <c r="C299" s="93"/>
      <c r="D299" s="95"/>
      <c r="E299" s="95"/>
      <c r="F299" s="89"/>
      <c r="G299" s="99"/>
      <c r="H299" s="101"/>
      <c r="I299" s="95"/>
    </row>
    <row r="300" spans="2:9" x14ac:dyDescent="0.2">
      <c r="B300" s="91"/>
      <c r="C300" s="93"/>
      <c r="D300" s="95"/>
      <c r="E300" s="95"/>
      <c r="F300" s="89"/>
      <c r="G300" s="99"/>
      <c r="H300" s="101"/>
      <c r="I300" s="95"/>
    </row>
    <row r="301" spans="2:9" x14ac:dyDescent="0.2">
      <c r="B301" s="91"/>
      <c r="C301" s="93"/>
      <c r="D301" s="95"/>
      <c r="E301" s="95"/>
      <c r="F301" s="89"/>
      <c r="G301" s="99"/>
      <c r="H301" s="101"/>
      <c r="I301" s="95"/>
    </row>
    <row r="302" spans="2:9" x14ac:dyDescent="0.2">
      <c r="B302" s="91"/>
      <c r="C302" s="93"/>
      <c r="D302" s="95"/>
      <c r="E302" s="95"/>
      <c r="F302" s="89"/>
      <c r="G302" s="99"/>
      <c r="H302" s="101"/>
      <c r="I302" s="95"/>
    </row>
    <row r="303" spans="2:9" x14ac:dyDescent="0.2">
      <c r="B303" s="91"/>
      <c r="C303" s="93"/>
      <c r="D303" s="95"/>
      <c r="E303" s="95"/>
      <c r="F303" s="89"/>
      <c r="G303" s="99"/>
      <c r="H303" s="101"/>
      <c r="I303" s="95"/>
    </row>
    <row r="304" spans="2:9" x14ac:dyDescent="0.2">
      <c r="B304" s="91"/>
      <c r="C304" s="93"/>
      <c r="D304" s="95"/>
      <c r="E304" s="95"/>
      <c r="F304" s="89"/>
      <c r="G304" s="99"/>
      <c r="H304" s="101"/>
      <c r="I304" s="95"/>
    </row>
    <row r="305" spans="2:9" x14ac:dyDescent="0.2">
      <c r="B305" s="91"/>
      <c r="C305" s="93"/>
      <c r="D305" s="95"/>
      <c r="E305" s="95"/>
      <c r="F305" s="89"/>
      <c r="G305" s="99"/>
      <c r="H305" s="101"/>
      <c r="I305" s="95"/>
    </row>
    <row r="306" spans="2:9" x14ac:dyDescent="0.2">
      <c r="B306" s="91"/>
      <c r="C306" s="93"/>
      <c r="D306" s="95"/>
      <c r="E306" s="95"/>
      <c r="F306" s="89"/>
      <c r="G306" s="99"/>
      <c r="H306" s="101"/>
      <c r="I306" s="95"/>
    </row>
    <row r="307" spans="2:9" x14ac:dyDescent="0.2">
      <c r="B307" s="91"/>
      <c r="C307" s="93"/>
      <c r="D307" s="95"/>
      <c r="E307" s="95"/>
      <c r="F307" s="89"/>
      <c r="G307" s="99"/>
      <c r="H307" s="101"/>
      <c r="I307" s="95"/>
    </row>
    <row r="308" spans="2:9" x14ac:dyDescent="0.2">
      <c r="B308" s="91"/>
      <c r="C308" s="93"/>
      <c r="D308" s="95"/>
      <c r="E308" s="95"/>
      <c r="F308" s="89"/>
      <c r="G308" s="99"/>
      <c r="H308" s="101"/>
      <c r="I308" s="95"/>
    </row>
    <row r="309" spans="2:9" x14ac:dyDescent="0.2">
      <c r="B309" s="91"/>
      <c r="C309" s="93"/>
      <c r="D309" s="95"/>
      <c r="E309" s="95"/>
      <c r="F309" s="89"/>
      <c r="G309" s="99"/>
      <c r="H309" s="101"/>
      <c r="I309" s="95"/>
    </row>
    <row r="310" spans="2:9" x14ac:dyDescent="0.2">
      <c r="B310" s="91"/>
      <c r="C310" s="93"/>
      <c r="D310" s="95"/>
      <c r="E310" s="95"/>
      <c r="F310" s="89"/>
      <c r="G310" s="99"/>
      <c r="H310" s="101"/>
      <c r="I310" s="95"/>
    </row>
    <row r="311" spans="2:9" x14ac:dyDescent="0.2">
      <c r="B311" s="91"/>
      <c r="C311" s="93"/>
      <c r="D311" s="95"/>
      <c r="E311" s="95"/>
      <c r="F311" s="89"/>
      <c r="G311" s="99"/>
      <c r="H311" s="101"/>
      <c r="I311" s="95"/>
    </row>
    <row r="312" spans="2:9" x14ac:dyDescent="0.2">
      <c r="B312" s="91"/>
      <c r="C312" s="93"/>
      <c r="D312" s="95"/>
      <c r="E312" s="95"/>
      <c r="F312" s="89"/>
      <c r="G312" s="99"/>
      <c r="H312" s="101"/>
      <c r="I312" s="95"/>
    </row>
    <row r="313" spans="2:9" x14ac:dyDescent="0.2">
      <c r="B313" s="91"/>
      <c r="C313" s="93"/>
      <c r="D313" s="95"/>
      <c r="E313" s="95"/>
      <c r="F313" s="89"/>
      <c r="G313" s="99"/>
      <c r="H313" s="101"/>
      <c r="I313" s="95"/>
    </row>
    <row r="314" spans="2:9" x14ac:dyDescent="0.2">
      <c r="B314" s="91"/>
      <c r="C314" s="93"/>
      <c r="D314" s="95"/>
      <c r="E314" s="95"/>
      <c r="F314" s="89"/>
      <c r="G314" s="99"/>
      <c r="H314" s="101"/>
      <c r="I314" s="95"/>
    </row>
    <row r="315" spans="2:9" x14ac:dyDescent="0.2">
      <c r="B315" s="91"/>
      <c r="C315" s="93"/>
      <c r="D315" s="95"/>
      <c r="E315" s="95"/>
      <c r="F315" s="89"/>
      <c r="G315" s="99"/>
      <c r="H315" s="101"/>
      <c r="I315" s="95"/>
    </row>
    <row r="316" spans="2:9" x14ac:dyDescent="0.2">
      <c r="B316" s="91"/>
      <c r="C316" s="93"/>
      <c r="D316" s="95"/>
      <c r="E316" s="95"/>
      <c r="F316" s="89"/>
      <c r="G316" s="99"/>
      <c r="H316" s="101"/>
      <c r="I316" s="95"/>
    </row>
    <row r="317" spans="2:9" x14ac:dyDescent="0.2">
      <c r="B317" s="91"/>
      <c r="C317" s="93"/>
      <c r="D317" s="95"/>
      <c r="E317" s="95"/>
      <c r="F317" s="89"/>
      <c r="G317" s="99"/>
      <c r="H317" s="101"/>
      <c r="I317" s="95"/>
    </row>
    <row r="318" spans="2:9" x14ac:dyDescent="0.2">
      <c r="B318" s="91"/>
      <c r="C318" s="93"/>
      <c r="D318" s="95"/>
      <c r="E318" s="95"/>
      <c r="F318" s="89"/>
      <c r="G318" s="99"/>
      <c r="H318" s="101"/>
      <c r="I318" s="95"/>
    </row>
    <row r="319" spans="2:9" x14ac:dyDescent="0.2">
      <c r="B319" s="91"/>
      <c r="C319" s="93"/>
      <c r="D319" s="95"/>
      <c r="E319" s="95"/>
      <c r="F319" s="89"/>
      <c r="G319" s="99"/>
      <c r="H319" s="101"/>
      <c r="I319" s="95"/>
    </row>
    <row r="320" spans="2:9" x14ac:dyDescent="0.2">
      <c r="B320" s="91"/>
      <c r="C320" s="93"/>
      <c r="D320" s="95"/>
      <c r="E320" s="95"/>
      <c r="F320" s="89"/>
      <c r="G320" s="99"/>
      <c r="H320" s="101"/>
      <c r="I320" s="95"/>
    </row>
    <row r="321" spans="2:9" x14ac:dyDescent="0.2">
      <c r="B321" s="91"/>
      <c r="C321" s="93"/>
      <c r="D321" s="95"/>
      <c r="E321" s="95"/>
      <c r="F321" s="89"/>
      <c r="G321" s="99"/>
      <c r="H321" s="101"/>
      <c r="I321" s="95"/>
    </row>
    <row r="322" spans="2:9" x14ac:dyDescent="0.2">
      <c r="B322" s="91"/>
      <c r="C322" s="93"/>
      <c r="D322" s="95"/>
      <c r="E322" s="95"/>
      <c r="F322" s="89"/>
      <c r="G322" s="99"/>
      <c r="H322" s="101"/>
      <c r="I322" s="95"/>
    </row>
    <row r="323" spans="2:9" x14ac:dyDescent="0.2">
      <c r="B323" s="91"/>
      <c r="C323" s="93"/>
      <c r="D323" s="95"/>
      <c r="E323" s="95"/>
      <c r="F323" s="89"/>
      <c r="G323" s="99"/>
      <c r="H323" s="101"/>
      <c r="I323" s="95"/>
    </row>
    <row r="324" spans="2:9" x14ac:dyDescent="0.2">
      <c r="B324" s="91"/>
      <c r="C324" s="93"/>
      <c r="D324" s="95"/>
      <c r="E324" s="95"/>
      <c r="F324" s="89"/>
      <c r="G324" s="99"/>
      <c r="H324" s="101"/>
      <c r="I324" s="95"/>
    </row>
    <row r="325" spans="2:9" x14ac:dyDescent="0.2">
      <c r="B325" s="91"/>
      <c r="C325" s="93"/>
      <c r="D325" s="95"/>
      <c r="E325" s="95"/>
      <c r="F325" s="89"/>
      <c r="G325" s="99"/>
      <c r="H325" s="101"/>
      <c r="I325" s="95"/>
    </row>
    <row r="326" spans="2:9" x14ac:dyDescent="0.2">
      <c r="B326" s="91"/>
      <c r="C326" s="93"/>
      <c r="D326" s="95"/>
      <c r="E326" s="95"/>
      <c r="F326" s="89"/>
      <c r="G326" s="99"/>
      <c r="H326" s="101"/>
      <c r="I326" s="95"/>
    </row>
    <row r="327" spans="2:9" x14ac:dyDescent="0.2">
      <c r="B327" s="91"/>
      <c r="C327" s="93"/>
      <c r="D327" s="95"/>
      <c r="E327" s="95"/>
      <c r="F327" s="89"/>
      <c r="G327" s="99"/>
      <c r="H327" s="101"/>
      <c r="I327" s="95"/>
    </row>
    <row r="328" spans="2:9" x14ac:dyDescent="0.2">
      <c r="B328" s="91"/>
      <c r="C328" s="93"/>
      <c r="D328" s="95"/>
      <c r="E328" s="95"/>
      <c r="F328" s="89"/>
      <c r="G328" s="99"/>
      <c r="H328" s="101"/>
      <c r="I328" s="95"/>
    </row>
    <row r="329" spans="2:9" x14ac:dyDescent="0.2">
      <c r="B329" s="91"/>
      <c r="C329" s="93"/>
      <c r="D329" s="95"/>
      <c r="E329" s="95"/>
      <c r="F329" s="89"/>
      <c r="G329" s="99"/>
      <c r="H329" s="101"/>
      <c r="I329" s="95"/>
    </row>
    <row r="330" spans="2:9" x14ac:dyDescent="0.2">
      <c r="B330" s="91"/>
      <c r="C330" s="93"/>
      <c r="D330" s="95"/>
      <c r="E330" s="95"/>
      <c r="F330" s="89"/>
      <c r="G330" s="99"/>
      <c r="H330" s="101"/>
      <c r="I330" s="95"/>
    </row>
    <row r="331" spans="2:9" x14ac:dyDescent="0.2">
      <c r="B331" s="91"/>
      <c r="C331" s="93"/>
      <c r="D331" s="95"/>
      <c r="E331" s="95"/>
      <c r="F331" s="89"/>
      <c r="G331" s="99"/>
      <c r="H331" s="101"/>
      <c r="I331" s="95"/>
    </row>
    <row r="332" spans="2:9" x14ac:dyDescent="0.2">
      <c r="B332" s="91"/>
      <c r="C332" s="93"/>
      <c r="D332" s="95"/>
      <c r="E332" s="95"/>
      <c r="F332" s="89"/>
      <c r="G332" s="99"/>
      <c r="H332" s="101"/>
      <c r="I332" s="95"/>
    </row>
    <row r="333" spans="2:9" x14ac:dyDescent="0.2">
      <c r="B333" s="91"/>
      <c r="C333" s="93"/>
      <c r="D333" s="95"/>
      <c r="E333" s="95"/>
      <c r="F333" s="89"/>
      <c r="G333" s="99"/>
      <c r="H333" s="101"/>
      <c r="I333" s="95"/>
    </row>
    <row r="334" spans="2:9" x14ac:dyDescent="0.2">
      <c r="B334" s="91"/>
      <c r="C334" s="93"/>
      <c r="D334" s="95"/>
      <c r="E334" s="95"/>
      <c r="F334" s="89"/>
      <c r="G334" s="99"/>
      <c r="H334" s="101"/>
      <c r="I334" s="95"/>
    </row>
    <row r="335" spans="2:9" x14ac:dyDescent="0.2">
      <c r="B335" s="91"/>
      <c r="C335" s="93"/>
      <c r="D335" s="95"/>
      <c r="E335" s="95"/>
      <c r="F335" s="89"/>
      <c r="G335" s="99"/>
      <c r="H335" s="101"/>
      <c r="I335" s="95"/>
    </row>
    <row r="336" spans="2:9" x14ac:dyDescent="0.2">
      <c r="B336" s="91"/>
      <c r="C336" s="93"/>
      <c r="D336" s="95"/>
      <c r="E336" s="95"/>
      <c r="F336" s="89"/>
      <c r="G336" s="99"/>
      <c r="H336" s="101"/>
      <c r="I336" s="95"/>
    </row>
    <row r="337" spans="2:9" x14ac:dyDescent="0.2">
      <c r="B337" s="91"/>
      <c r="C337" s="93"/>
      <c r="D337" s="95"/>
      <c r="E337" s="95"/>
      <c r="F337" s="89"/>
      <c r="G337" s="99"/>
      <c r="H337" s="101"/>
      <c r="I337" s="95"/>
    </row>
    <row r="338" spans="2:9" x14ac:dyDescent="0.2">
      <c r="B338" s="91"/>
      <c r="C338" s="93"/>
      <c r="D338" s="95"/>
      <c r="E338" s="95"/>
      <c r="F338" s="89"/>
      <c r="G338" s="99"/>
      <c r="H338" s="101"/>
      <c r="I338" s="95"/>
    </row>
    <row r="339" spans="2:9" x14ac:dyDescent="0.2">
      <c r="B339" s="91"/>
      <c r="C339" s="93"/>
      <c r="D339" s="95"/>
      <c r="E339" s="95"/>
      <c r="F339" s="89"/>
      <c r="G339" s="99"/>
      <c r="H339" s="101"/>
      <c r="I339" s="95"/>
    </row>
    <row r="340" spans="2:9" x14ac:dyDescent="0.2">
      <c r="B340" s="91"/>
      <c r="C340" s="93"/>
      <c r="D340" s="95"/>
      <c r="E340" s="95"/>
      <c r="F340" s="89"/>
      <c r="G340" s="99"/>
      <c r="H340" s="101"/>
      <c r="I340" s="95"/>
    </row>
    <row r="341" spans="2:9" x14ac:dyDescent="0.2">
      <c r="B341" s="91"/>
      <c r="C341" s="93"/>
      <c r="D341" s="95"/>
      <c r="E341" s="95"/>
      <c r="F341" s="89"/>
      <c r="G341" s="99"/>
      <c r="H341" s="101"/>
      <c r="I341" s="95"/>
    </row>
    <row r="342" spans="2:9" x14ac:dyDescent="0.2">
      <c r="B342" s="91"/>
      <c r="C342" s="93"/>
      <c r="D342" s="95"/>
      <c r="E342" s="95"/>
      <c r="F342" s="89"/>
      <c r="G342" s="99"/>
      <c r="H342" s="101"/>
      <c r="I342" s="95"/>
    </row>
    <row r="343" spans="2:9" x14ac:dyDescent="0.2">
      <c r="B343" s="91"/>
      <c r="C343" s="93"/>
      <c r="D343" s="95"/>
      <c r="E343" s="95"/>
      <c r="F343" s="89"/>
      <c r="G343" s="99"/>
      <c r="H343" s="101"/>
      <c r="I343" s="95"/>
    </row>
    <row r="344" spans="2:9" x14ac:dyDescent="0.2">
      <c r="B344" s="91"/>
      <c r="C344" s="93"/>
      <c r="D344" s="95"/>
      <c r="E344" s="95"/>
      <c r="F344" s="89"/>
      <c r="G344" s="99"/>
      <c r="H344" s="101"/>
      <c r="I344" s="95"/>
    </row>
    <row r="345" spans="2:9" x14ac:dyDescent="0.2">
      <c r="B345" s="91"/>
      <c r="C345" s="93"/>
      <c r="D345" s="95"/>
      <c r="E345" s="95"/>
      <c r="F345" s="89"/>
      <c r="G345" s="99"/>
      <c r="H345" s="101"/>
      <c r="I345" s="95"/>
    </row>
    <row r="346" spans="2:9" x14ac:dyDescent="0.2">
      <c r="B346" s="91"/>
      <c r="C346" s="93"/>
      <c r="D346" s="95"/>
      <c r="E346" s="95"/>
      <c r="F346" s="89"/>
      <c r="G346" s="99"/>
      <c r="H346" s="101"/>
      <c r="I346" s="95"/>
    </row>
    <row r="347" spans="2:9" x14ac:dyDescent="0.2">
      <c r="B347" s="91"/>
      <c r="C347" s="93"/>
      <c r="D347" s="95"/>
      <c r="E347" s="95"/>
      <c r="F347" s="89"/>
      <c r="G347" s="99"/>
      <c r="H347" s="101"/>
      <c r="I347" s="95"/>
    </row>
    <row r="348" spans="2:9" x14ac:dyDescent="0.2">
      <c r="B348" s="91"/>
      <c r="C348" s="93"/>
      <c r="D348" s="95"/>
      <c r="E348" s="95"/>
      <c r="F348" s="89"/>
      <c r="G348" s="99"/>
      <c r="H348" s="101"/>
      <c r="I348" s="95"/>
    </row>
    <row r="349" spans="2:9" x14ac:dyDescent="0.2">
      <c r="B349" s="91"/>
      <c r="C349" s="93"/>
      <c r="D349" s="95"/>
      <c r="E349" s="95"/>
      <c r="F349" s="89"/>
      <c r="G349" s="99"/>
      <c r="H349" s="101"/>
      <c r="I349" s="95"/>
    </row>
    <row r="350" spans="2:9" x14ac:dyDescent="0.2">
      <c r="B350" s="91"/>
      <c r="C350" s="93"/>
      <c r="D350" s="95"/>
      <c r="E350" s="95"/>
      <c r="F350" s="89"/>
      <c r="G350" s="99"/>
      <c r="H350" s="101"/>
      <c r="I350" s="95"/>
    </row>
    <row r="351" spans="2:9" x14ac:dyDescent="0.2">
      <c r="B351" s="91"/>
      <c r="C351" s="93"/>
      <c r="D351" s="95"/>
      <c r="E351" s="95"/>
      <c r="F351" s="89"/>
      <c r="G351" s="99"/>
      <c r="H351" s="101"/>
      <c r="I351" s="95"/>
    </row>
    <row r="352" spans="2:9" x14ac:dyDescent="0.2">
      <c r="B352" s="91"/>
      <c r="C352" s="93"/>
      <c r="D352" s="95"/>
      <c r="E352" s="95"/>
      <c r="F352" s="89"/>
      <c r="G352" s="99"/>
      <c r="H352" s="101"/>
      <c r="I352" s="95"/>
    </row>
    <row r="353" spans="2:9" x14ac:dyDescent="0.2">
      <c r="B353" s="91"/>
      <c r="C353" s="93"/>
      <c r="D353" s="95"/>
      <c r="E353" s="95"/>
      <c r="F353" s="89"/>
      <c r="G353" s="99"/>
      <c r="H353" s="101"/>
      <c r="I353" s="95"/>
    </row>
    <row r="354" spans="2:9" x14ac:dyDescent="0.2">
      <c r="B354" s="91"/>
      <c r="C354" s="93"/>
      <c r="D354" s="95"/>
      <c r="E354" s="95"/>
      <c r="F354" s="89"/>
      <c r="G354" s="99"/>
      <c r="H354" s="101"/>
      <c r="I354" s="95"/>
    </row>
    <row r="355" spans="2:9" x14ac:dyDescent="0.2">
      <c r="B355" s="91"/>
      <c r="C355" s="93"/>
      <c r="D355" s="95"/>
      <c r="E355" s="95"/>
      <c r="F355" s="89"/>
      <c r="G355" s="99"/>
      <c r="H355" s="101"/>
      <c r="I355" s="95"/>
    </row>
    <row r="356" spans="2:9" x14ac:dyDescent="0.2">
      <c r="B356" s="91"/>
      <c r="C356" s="93"/>
      <c r="D356" s="95"/>
      <c r="E356" s="95"/>
      <c r="F356" s="89"/>
      <c r="G356" s="99"/>
      <c r="H356" s="101"/>
      <c r="I356" s="95"/>
    </row>
    <row r="357" spans="2:9" x14ac:dyDescent="0.2">
      <c r="B357" s="91"/>
      <c r="C357" s="93"/>
      <c r="D357" s="95"/>
      <c r="E357" s="95"/>
      <c r="F357" s="89"/>
      <c r="G357" s="99"/>
      <c r="H357" s="101"/>
      <c r="I357" s="95"/>
    </row>
    <row r="358" spans="2:9" x14ac:dyDescent="0.2">
      <c r="B358" s="91"/>
      <c r="C358" s="93"/>
      <c r="D358" s="95"/>
      <c r="E358" s="95"/>
      <c r="F358" s="89"/>
      <c r="G358" s="99"/>
      <c r="H358" s="101"/>
      <c r="I358" s="95"/>
    </row>
    <row r="359" spans="2:9" x14ac:dyDescent="0.2">
      <c r="B359" s="91"/>
      <c r="C359" s="93"/>
      <c r="D359" s="95"/>
      <c r="E359" s="95"/>
      <c r="F359" s="89"/>
      <c r="G359" s="99"/>
      <c r="H359" s="101"/>
      <c r="I359" s="95"/>
    </row>
    <row r="360" spans="2:9" x14ac:dyDescent="0.2">
      <c r="B360" s="91"/>
      <c r="C360" s="93"/>
      <c r="D360" s="95"/>
      <c r="E360" s="95"/>
      <c r="F360" s="89"/>
      <c r="G360" s="99"/>
      <c r="H360" s="101"/>
      <c r="I360" s="95"/>
    </row>
    <row r="361" spans="2:9" x14ac:dyDescent="0.2">
      <c r="B361" s="91"/>
      <c r="C361" s="93"/>
      <c r="D361" s="95"/>
      <c r="E361" s="95"/>
      <c r="F361" s="89"/>
      <c r="G361" s="99"/>
      <c r="H361" s="101"/>
      <c r="I361" s="95"/>
    </row>
    <row r="362" spans="2:9" x14ac:dyDescent="0.2">
      <c r="B362" s="91"/>
      <c r="C362" s="93"/>
      <c r="D362" s="95"/>
      <c r="E362" s="95"/>
      <c r="F362" s="89"/>
      <c r="G362" s="99"/>
      <c r="H362" s="101"/>
      <c r="I362" s="95"/>
    </row>
    <row r="363" spans="2:9" x14ac:dyDescent="0.2">
      <c r="B363" s="91"/>
      <c r="C363" s="93"/>
      <c r="D363" s="95"/>
      <c r="E363" s="95"/>
      <c r="F363" s="89"/>
      <c r="G363" s="99"/>
      <c r="H363" s="101"/>
      <c r="I363" s="95"/>
    </row>
    <row r="364" spans="2:9" x14ac:dyDescent="0.2">
      <c r="B364" s="91"/>
      <c r="C364" s="93"/>
      <c r="D364" s="95"/>
      <c r="E364" s="95"/>
      <c r="F364" s="89"/>
      <c r="G364" s="99"/>
      <c r="H364" s="101"/>
      <c r="I364" s="95"/>
    </row>
    <row r="365" spans="2:9" x14ac:dyDescent="0.2">
      <c r="B365" s="91"/>
      <c r="C365" s="93"/>
      <c r="D365" s="95"/>
      <c r="E365" s="95"/>
      <c r="F365" s="89"/>
      <c r="G365" s="99"/>
      <c r="H365" s="101"/>
      <c r="I365" s="95"/>
    </row>
    <row r="366" spans="2:9" x14ac:dyDescent="0.2">
      <c r="B366" s="91"/>
      <c r="C366" s="93"/>
      <c r="D366" s="95"/>
      <c r="E366" s="95"/>
      <c r="F366" s="89"/>
      <c r="G366" s="99"/>
      <c r="H366" s="101"/>
      <c r="I366" s="95"/>
    </row>
    <row r="367" spans="2:9" x14ac:dyDescent="0.2">
      <c r="B367" s="91"/>
      <c r="C367" s="93"/>
      <c r="D367" s="95"/>
      <c r="E367" s="95"/>
      <c r="F367" s="89"/>
      <c r="G367" s="99"/>
      <c r="H367" s="101"/>
      <c r="I367" s="95"/>
    </row>
    <row r="368" spans="2:9" x14ac:dyDescent="0.2">
      <c r="B368" s="91"/>
      <c r="C368" s="93"/>
      <c r="D368" s="95"/>
      <c r="E368" s="95"/>
      <c r="F368" s="89"/>
      <c r="G368" s="99"/>
      <c r="H368" s="101"/>
      <c r="I368" s="95"/>
    </row>
    <row r="369" spans="2:9" x14ac:dyDescent="0.2">
      <c r="B369" s="91"/>
      <c r="C369" s="93"/>
      <c r="D369" s="95"/>
      <c r="E369" s="95"/>
      <c r="F369" s="89"/>
      <c r="G369" s="99"/>
      <c r="H369" s="101"/>
      <c r="I369" s="95"/>
    </row>
    <row r="370" spans="2:9" x14ac:dyDescent="0.2">
      <c r="B370" s="91"/>
      <c r="C370" s="93"/>
      <c r="D370" s="95"/>
      <c r="E370" s="95"/>
      <c r="F370" s="89"/>
      <c r="G370" s="99"/>
      <c r="H370" s="101"/>
      <c r="I370" s="95"/>
    </row>
    <row r="371" spans="2:9" x14ac:dyDescent="0.2">
      <c r="B371" s="91"/>
      <c r="C371" s="93"/>
      <c r="D371" s="95"/>
      <c r="E371" s="95"/>
      <c r="F371" s="89"/>
      <c r="G371" s="99"/>
      <c r="H371" s="101"/>
      <c r="I371" s="95"/>
    </row>
    <row r="372" spans="2:9" x14ac:dyDescent="0.2">
      <c r="B372" s="91"/>
      <c r="C372" s="93"/>
      <c r="D372" s="95"/>
      <c r="E372" s="95"/>
      <c r="F372" s="89"/>
      <c r="G372" s="99"/>
      <c r="H372" s="101"/>
      <c r="I372" s="95"/>
    </row>
    <row r="373" spans="2:9" x14ac:dyDescent="0.2">
      <c r="B373" s="91"/>
      <c r="C373" s="93"/>
      <c r="D373" s="95"/>
      <c r="E373" s="95"/>
      <c r="F373" s="89"/>
      <c r="G373" s="99"/>
      <c r="H373" s="101"/>
      <c r="I373" s="95"/>
    </row>
    <row r="374" spans="2:9" x14ac:dyDescent="0.2">
      <c r="B374" s="91"/>
      <c r="C374" s="93"/>
      <c r="D374" s="95"/>
      <c r="E374" s="95"/>
      <c r="F374" s="89"/>
      <c r="G374" s="99"/>
      <c r="H374" s="101"/>
      <c r="I374" s="95"/>
    </row>
    <row r="375" spans="2:9" x14ac:dyDescent="0.2">
      <c r="B375" s="91"/>
      <c r="C375" s="93"/>
      <c r="D375" s="95"/>
      <c r="E375" s="95"/>
      <c r="F375" s="89"/>
      <c r="G375" s="99"/>
      <c r="H375" s="101"/>
      <c r="I375" s="95"/>
    </row>
    <row r="376" spans="2:9" x14ac:dyDescent="0.2">
      <c r="B376" s="91"/>
      <c r="C376" s="93"/>
      <c r="D376" s="95"/>
      <c r="E376" s="95"/>
      <c r="F376" s="89"/>
      <c r="G376" s="99"/>
      <c r="H376" s="101"/>
      <c r="I376" s="95"/>
    </row>
    <row r="377" spans="2:9" x14ac:dyDescent="0.2">
      <c r="B377" s="91"/>
      <c r="C377" s="93"/>
      <c r="D377" s="95"/>
      <c r="E377" s="95"/>
      <c r="F377" s="89"/>
      <c r="G377" s="99"/>
      <c r="H377" s="101"/>
      <c r="I377" s="95"/>
    </row>
    <row r="378" spans="2:9" x14ac:dyDescent="0.2">
      <c r="B378" s="91"/>
      <c r="C378" s="93"/>
      <c r="D378" s="95"/>
      <c r="E378" s="95"/>
      <c r="F378" s="89"/>
      <c r="G378" s="99"/>
      <c r="H378" s="101"/>
      <c r="I378" s="95"/>
    </row>
    <row r="379" spans="2:9" x14ac:dyDescent="0.2">
      <c r="B379" s="91"/>
      <c r="C379" s="93"/>
      <c r="D379" s="95"/>
      <c r="E379" s="95"/>
      <c r="F379" s="89"/>
      <c r="G379" s="99"/>
      <c r="H379" s="101"/>
      <c r="I379" s="95"/>
    </row>
    <row r="380" spans="2:9" x14ac:dyDescent="0.2">
      <c r="B380" s="91"/>
      <c r="C380" s="93"/>
      <c r="D380" s="95"/>
      <c r="E380" s="95"/>
      <c r="F380" s="89"/>
      <c r="G380" s="99"/>
      <c r="H380" s="101"/>
      <c r="I380" s="95"/>
    </row>
    <row r="381" spans="2:9" x14ac:dyDescent="0.2">
      <c r="B381" s="91"/>
      <c r="C381" s="93"/>
      <c r="D381" s="95"/>
      <c r="E381" s="95"/>
      <c r="F381" s="89"/>
      <c r="G381" s="99"/>
      <c r="H381" s="101"/>
      <c r="I381" s="95"/>
    </row>
    <row r="382" spans="2:9" x14ac:dyDescent="0.2">
      <c r="B382" s="91"/>
      <c r="C382" s="93"/>
      <c r="D382" s="95"/>
      <c r="E382" s="95"/>
      <c r="F382" s="89"/>
      <c r="G382" s="99"/>
      <c r="H382" s="101"/>
      <c r="I382" s="95"/>
    </row>
    <row r="383" spans="2:9" x14ac:dyDescent="0.2">
      <c r="B383" s="91"/>
      <c r="C383" s="93"/>
      <c r="D383" s="95"/>
      <c r="E383" s="95"/>
      <c r="F383" s="89"/>
      <c r="G383" s="99"/>
      <c r="H383" s="101"/>
      <c r="I383" s="95"/>
    </row>
    <row r="384" spans="2:9" x14ac:dyDescent="0.2">
      <c r="B384" s="91"/>
      <c r="C384" s="93"/>
      <c r="D384" s="95"/>
      <c r="E384" s="95"/>
      <c r="F384" s="89"/>
      <c r="G384" s="99"/>
      <c r="H384" s="101"/>
      <c r="I384" s="95"/>
    </row>
    <row r="385" spans="2:9" x14ac:dyDescent="0.2">
      <c r="B385" s="91"/>
      <c r="C385" s="93"/>
      <c r="D385" s="95"/>
      <c r="E385" s="95"/>
      <c r="F385" s="89"/>
      <c r="G385" s="99"/>
      <c r="H385" s="101"/>
      <c r="I385" s="95"/>
    </row>
    <row r="386" spans="2:9" x14ac:dyDescent="0.2">
      <c r="B386" s="91"/>
      <c r="C386" s="93"/>
      <c r="D386" s="95"/>
      <c r="E386" s="95"/>
      <c r="F386" s="89"/>
      <c r="G386" s="99"/>
      <c r="H386" s="101"/>
      <c r="I386" s="95"/>
    </row>
    <row r="387" spans="2:9" x14ac:dyDescent="0.2">
      <c r="B387" s="91"/>
      <c r="C387" s="93"/>
      <c r="D387" s="95"/>
      <c r="E387" s="95"/>
      <c r="F387" s="89"/>
      <c r="G387" s="99"/>
      <c r="H387" s="101"/>
      <c r="I387" s="95"/>
    </row>
    <row r="388" spans="2:9" x14ac:dyDescent="0.2">
      <c r="B388" s="91"/>
      <c r="C388" s="93"/>
      <c r="D388" s="95"/>
      <c r="E388" s="95"/>
      <c r="F388" s="89"/>
      <c r="G388" s="99"/>
      <c r="H388" s="101"/>
      <c r="I388" s="95"/>
    </row>
    <row r="389" spans="2:9" x14ac:dyDescent="0.2">
      <c r="B389" s="91"/>
      <c r="C389" s="93"/>
      <c r="D389" s="95"/>
      <c r="E389" s="95"/>
      <c r="F389" s="89"/>
      <c r="G389" s="99"/>
      <c r="H389" s="101"/>
      <c r="I389" s="95"/>
    </row>
    <row r="390" spans="2:9" x14ac:dyDescent="0.2">
      <c r="B390" s="91"/>
      <c r="C390" s="93"/>
      <c r="D390" s="95"/>
      <c r="E390" s="95"/>
      <c r="F390" s="89"/>
      <c r="G390" s="99"/>
      <c r="H390" s="101"/>
      <c r="I390" s="95"/>
    </row>
    <row r="391" spans="2:9" x14ac:dyDescent="0.2">
      <c r="B391" s="91"/>
      <c r="C391" s="93"/>
      <c r="D391" s="95"/>
      <c r="E391" s="95"/>
      <c r="F391" s="89"/>
      <c r="G391" s="99"/>
      <c r="H391" s="101"/>
      <c r="I391" s="95"/>
    </row>
    <row r="392" spans="2:9" x14ac:dyDescent="0.2">
      <c r="B392" s="91"/>
      <c r="C392" s="93"/>
      <c r="D392" s="95"/>
      <c r="E392" s="95"/>
      <c r="F392" s="89"/>
      <c r="G392" s="99"/>
      <c r="H392" s="101"/>
      <c r="I392" s="95"/>
    </row>
    <row r="393" spans="2:9" x14ac:dyDescent="0.2">
      <c r="B393" s="91"/>
      <c r="C393" s="93"/>
      <c r="D393" s="95"/>
      <c r="E393" s="95"/>
      <c r="F393" s="89"/>
      <c r="G393" s="99"/>
      <c r="H393" s="101"/>
      <c r="I393" s="95"/>
    </row>
    <row r="394" spans="2:9" x14ac:dyDescent="0.2">
      <c r="B394" s="91"/>
      <c r="C394" s="93"/>
      <c r="D394" s="95"/>
      <c r="E394" s="95"/>
      <c r="F394" s="89"/>
      <c r="G394" s="99"/>
      <c r="H394" s="101"/>
      <c r="I394" s="95"/>
    </row>
    <row r="395" spans="2:9" x14ac:dyDescent="0.2">
      <c r="B395" s="91"/>
      <c r="C395" s="93"/>
      <c r="D395" s="95"/>
      <c r="E395" s="95"/>
      <c r="F395" s="89"/>
      <c r="G395" s="99"/>
      <c r="H395" s="101"/>
      <c r="I395" s="95"/>
    </row>
    <row r="396" spans="2:9" x14ac:dyDescent="0.2">
      <c r="B396" s="91"/>
      <c r="C396" s="93"/>
      <c r="D396" s="95"/>
      <c r="E396" s="95"/>
      <c r="F396" s="89"/>
      <c r="G396" s="99"/>
      <c r="H396" s="101"/>
      <c r="I396" s="95"/>
    </row>
    <row r="397" spans="2:9" x14ac:dyDescent="0.2">
      <c r="B397" s="91"/>
      <c r="C397" s="93"/>
      <c r="D397" s="95"/>
      <c r="E397" s="95"/>
      <c r="F397" s="89"/>
      <c r="G397" s="99"/>
      <c r="H397" s="101"/>
      <c r="I397" s="95"/>
    </row>
    <row r="398" spans="2:9" x14ac:dyDescent="0.2">
      <c r="B398" s="91"/>
      <c r="C398" s="93"/>
      <c r="D398" s="95"/>
      <c r="E398" s="95"/>
      <c r="F398" s="89"/>
      <c r="G398" s="99"/>
      <c r="H398" s="101"/>
      <c r="I398" s="95"/>
    </row>
    <row r="399" spans="2:9" x14ac:dyDescent="0.2">
      <c r="B399" s="91"/>
      <c r="C399" s="93"/>
      <c r="D399" s="95"/>
      <c r="E399" s="95"/>
      <c r="F399" s="89"/>
      <c r="G399" s="99"/>
      <c r="H399" s="101"/>
      <c r="I399" s="95"/>
    </row>
    <row r="400" spans="2:9" x14ac:dyDescent="0.2">
      <c r="B400" s="91"/>
      <c r="C400" s="93"/>
      <c r="D400" s="95"/>
      <c r="E400" s="95"/>
      <c r="F400" s="89"/>
      <c r="G400" s="99"/>
      <c r="H400" s="101"/>
      <c r="I400" s="95"/>
    </row>
    <row r="401" spans="2:9" x14ac:dyDescent="0.2">
      <c r="B401" s="91"/>
      <c r="C401" s="93"/>
      <c r="D401" s="95"/>
      <c r="E401" s="95"/>
      <c r="F401" s="89"/>
      <c r="G401" s="99"/>
      <c r="H401" s="101"/>
      <c r="I401" s="95"/>
    </row>
    <row r="402" spans="2:9" x14ac:dyDescent="0.2">
      <c r="B402" s="91"/>
      <c r="C402" s="93"/>
      <c r="D402" s="95"/>
      <c r="E402" s="95"/>
      <c r="F402" s="89"/>
      <c r="G402" s="99"/>
      <c r="H402" s="101"/>
      <c r="I402" s="95"/>
    </row>
    <row r="403" spans="2:9" x14ac:dyDescent="0.2">
      <c r="B403" s="91"/>
      <c r="C403" s="93"/>
      <c r="D403" s="95"/>
      <c r="E403" s="95"/>
      <c r="F403" s="89"/>
      <c r="G403" s="99"/>
      <c r="H403" s="101"/>
      <c r="I403" s="95"/>
    </row>
    <row r="404" spans="2:9" x14ac:dyDescent="0.2">
      <c r="B404" s="91"/>
      <c r="C404" s="93"/>
      <c r="D404" s="95"/>
      <c r="E404" s="95"/>
      <c r="F404" s="89"/>
      <c r="G404" s="99"/>
      <c r="H404" s="101"/>
      <c r="I404" s="95"/>
    </row>
    <row r="405" spans="2:9" x14ac:dyDescent="0.2">
      <c r="B405" s="91"/>
      <c r="C405" s="93"/>
      <c r="D405" s="95"/>
      <c r="E405" s="95"/>
      <c r="F405" s="89"/>
      <c r="G405" s="99"/>
      <c r="H405" s="101"/>
      <c r="I405" s="95"/>
    </row>
    <row r="406" spans="2:9" x14ac:dyDescent="0.2">
      <c r="B406" s="91"/>
      <c r="C406" s="93"/>
      <c r="D406" s="95"/>
      <c r="E406" s="95"/>
      <c r="F406" s="89"/>
      <c r="G406" s="99"/>
      <c r="H406" s="101"/>
      <c r="I406" s="95"/>
    </row>
    <row r="407" spans="2:9" x14ac:dyDescent="0.2">
      <c r="B407" s="91"/>
      <c r="C407" s="93"/>
      <c r="D407" s="95"/>
      <c r="E407" s="95"/>
      <c r="F407" s="89"/>
      <c r="G407" s="99"/>
      <c r="H407" s="101"/>
      <c r="I407" s="95"/>
    </row>
    <row r="408" spans="2:9" x14ac:dyDescent="0.2">
      <c r="B408" s="91"/>
      <c r="C408" s="93"/>
      <c r="D408" s="95"/>
      <c r="E408" s="95"/>
      <c r="F408" s="89"/>
      <c r="G408" s="99"/>
      <c r="H408" s="101"/>
      <c r="I408" s="95"/>
    </row>
    <row r="409" spans="2:9" x14ac:dyDescent="0.2">
      <c r="B409" s="91"/>
      <c r="C409" s="93"/>
      <c r="D409" s="95"/>
      <c r="E409" s="95"/>
      <c r="F409" s="89"/>
      <c r="G409" s="99"/>
      <c r="H409" s="101"/>
      <c r="I409" s="95"/>
    </row>
    <row r="410" spans="2:9" x14ac:dyDescent="0.2">
      <c r="B410" s="91"/>
      <c r="C410" s="93"/>
      <c r="D410" s="95"/>
      <c r="E410" s="95"/>
      <c r="F410" s="89"/>
      <c r="G410" s="99"/>
      <c r="H410" s="101"/>
      <c r="I410" s="95"/>
    </row>
    <row r="411" spans="2:9" x14ac:dyDescent="0.2">
      <c r="B411" s="91"/>
      <c r="C411" s="93"/>
      <c r="D411" s="95"/>
      <c r="E411" s="95"/>
      <c r="F411" s="89"/>
      <c r="G411" s="99"/>
      <c r="H411" s="101"/>
      <c r="I411" s="95"/>
    </row>
    <row r="412" spans="2:9" x14ac:dyDescent="0.2">
      <c r="B412" s="91"/>
      <c r="C412" s="93"/>
      <c r="D412" s="95"/>
      <c r="E412" s="95"/>
      <c r="F412" s="89"/>
      <c r="G412" s="99"/>
      <c r="H412" s="101"/>
      <c r="I412" s="95"/>
    </row>
    <row r="413" spans="2:9" x14ac:dyDescent="0.2">
      <c r="B413" s="91"/>
      <c r="C413" s="93"/>
      <c r="D413" s="95"/>
      <c r="E413" s="95"/>
      <c r="F413" s="89"/>
      <c r="G413" s="99"/>
      <c r="H413" s="101"/>
      <c r="I413" s="95"/>
    </row>
    <row r="414" spans="2:9" x14ac:dyDescent="0.2">
      <c r="B414" s="91"/>
      <c r="C414" s="93"/>
      <c r="D414" s="95"/>
      <c r="E414" s="95"/>
      <c r="F414" s="89"/>
      <c r="G414" s="99"/>
      <c r="H414" s="101"/>
      <c r="I414" s="95"/>
    </row>
    <row r="415" spans="2:9" x14ac:dyDescent="0.2">
      <c r="B415" s="91"/>
      <c r="C415" s="93"/>
      <c r="D415" s="95"/>
      <c r="E415" s="95"/>
      <c r="F415" s="89"/>
      <c r="G415" s="99"/>
      <c r="H415" s="101"/>
      <c r="I415" s="95"/>
    </row>
    <row r="416" spans="2:9" x14ac:dyDescent="0.2">
      <c r="B416" s="91"/>
      <c r="C416" s="93"/>
      <c r="D416" s="95"/>
      <c r="E416" s="95"/>
      <c r="F416" s="89"/>
      <c r="G416" s="99"/>
      <c r="H416" s="101"/>
      <c r="I416" s="95"/>
    </row>
    <row r="417" spans="2:9" x14ac:dyDescent="0.2">
      <c r="B417" s="91"/>
      <c r="C417" s="93"/>
      <c r="D417" s="95"/>
      <c r="E417" s="95"/>
      <c r="F417" s="89"/>
      <c r="G417" s="99"/>
      <c r="H417" s="101"/>
      <c r="I417" s="95"/>
    </row>
    <row r="418" spans="2:9" x14ac:dyDescent="0.2">
      <c r="B418" s="91"/>
      <c r="C418" s="93"/>
      <c r="D418" s="95"/>
      <c r="E418" s="95"/>
      <c r="F418" s="89"/>
      <c r="G418" s="99"/>
      <c r="H418" s="101"/>
      <c r="I418" s="95"/>
    </row>
    <row r="419" spans="2:9" x14ac:dyDescent="0.2">
      <c r="B419" s="91"/>
      <c r="C419" s="93"/>
      <c r="D419" s="95"/>
      <c r="E419" s="95"/>
      <c r="F419" s="89"/>
      <c r="G419" s="99"/>
      <c r="H419" s="101"/>
      <c r="I419" s="95"/>
    </row>
    <row r="420" spans="2:9" x14ac:dyDescent="0.2">
      <c r="B420" s="91"/>
      <c r="C420" s="93"/>
      <c r="D420" s="95"/>
      <c r="E420" s="95"/>
      <c r="F420" s="89"/>
      <c r="G420" s="99"/>
      <c r="H420" s="101"/>
      <c r="I420" s="95"/>
    </row>
    <row r="421" spans="2:9" x14ac:dyDescent="0.2">
      <c r="B421" s="91"/>
      <c r="C421" s="93"/>
      <c r="D421" s="95"/>
      <c r="E421" s="95"/>
      <c r="F421" s="89"/>
      <c r="G421" s="99"/>
      <c r="H421" s="101"/>
      <c r="I421" s="95"/>
    </row>
    <row r="422" spans="2:9" x14ac:dyDescent="0.2">
      <c r="B422" s="91"/>
      <c r="C422" s="93"/>
      <c r="D422" s="95"/>
      <c r="E422" s="95"/>
      <c r="F422" s="89"/>
      <c r="G422" s="99"/>
      <c r="H422" s="101"/>
      <c r="I422" s="95"/>
    </row>
    <row r="423" spans="2:9" x14ac:dyDescent="0.2">
      <c r="B423" s="91"/>
      <c r="C423" s="93"/>
      <c r="D423" s="95"/>
      <c r="E423" s="95"/>
      <c r="F423" s="89"/>
      <c r="G423" s="99"/>
      <c r="H423" s="101"/>
      <c r="I423" s="95"/>
    </row>
    <row r="424" spans="2:9" x14ac:dyDescent="0.2">
      <c r="B424" s="91"/>
      <c r="C424" s="93"/>
      <c r="D424" s="95"/>
      <c r="E424" s="95"/>
      <c r="F424" s="89"/>
      <c r="G424" s="99"/>
      <c r="H424" s="101"/>
      <c r="I424" s="95"/>
    </row>
    <row r="425" spans="2:9" x14ac:dyDescent="0.2">
      <c r="B425" s="91"/>
      <c r="C425" s="93"/>
      <c r="D425" s="95"/>
      <c r="E425" s="95"/>
      <c r="F425" s="89"/>
      <c r="G425" s="99"/>
      <c r="H425" s="101"/>
      <c r="I425" s="95"/>
    </row>
    <row r="426" spans="2:9" x14ac:dyDescent="0.2">
      <c r="B426" s="91"/>
      <c r="C426" s="93"/>
      <c r="D426" s="95"/>
      <c r="E426" s="95"/>
      <c r="F426" s="89"/>
      <c r="G426" s="99"/>
      <c r="H426" s="101"/>
      <c r="I426" s="95"/>
    </row>
    <row r="427" spans="2:9" x14ac:dyDescent="0.2">
      <c r="B427" s="91"/>
      <c r="C427" s="93"/>
      <c r="D427" s="95"/>
      <c r="E427" s="95"/>
      <c r="F427" s="89"/>
      <c r="G427" s="99"/>
      <c r="H427" s="101"/>
      <c r="I427" s="95"/>
    </row>
    <row r="428" spans="2:9" x14ac:dyDescent="0.2">
      <c r="B428" s="91"/>
      <c r="C428" s="93"/>
      <c r="D428" s="95"/>
      <c r="E428" s="95"/>
      <c r="F428" s="89"/>
      <c r="G428" s="99"/>
      <c r="H428" s="101"/>
      <c r="I428" s="95"/>
    </row>
    <row r="429" spans="2:9" x14ac:dyDescent="0.2">
      <c r="B429" s="91"/>
      <c r="C429" s="93"/>
      <c r="D429" s="95"/>
      <c r="E429" s="95"/>
      <c r="F429" s="89"/>
      <c r="G429" s="99"/>
      <c r="H429" s="101"/>
      <c r="I429" s="95"/>
    </row>
    <row r="430" spans="2:9" x14ac:dyDescent="0.2">
      <c r="B430" s="91"/>
      <c r="C430" s="93"/>
      <c r="D430" s="95"/>
      <c r="E430" s="95"/>
      <c r="F430" s="89"/>
      <c r="G430" s="99"/>
      <c r="H430" s="101"/>
      <c r="I430" s="95"/>
    </row>
    <row r="431" spans="2:9" x14ac:dyDescent="0.2">
      <c r="B431" s="91"/>
      <c r="C431" s="93"/>
      <c r="D431" s="95"/>
      <c r="E431" s="95"/>
      <c r="F431" s="89"/>
      <c r="G431" s="99"/>
      <c r="H431" s="101"/>
      <c r="I431" s="95"/>
    </row>
    <row r="432" spans="2:9" x14ac:dyDescent="0.2">
      <c r="B432" s="91"/>
      <c r="C432" s="93"/>
      <c r="D432" s="95"/>
      <c r="E432" s="95"/>
      <c r="F432" s="89"/>
      <c r="G432" s="99"/>
      <c r="H432" s="101"/>
      <c r="I432" s="95"/>
    </row>
    <row r="433" spans="2:9" x14ac:dyDescent="0.2">
      <c r="B433" s="91"/>
      <c r="C433" s="93"/>
      <c r="D433" s="95"/>
      <c r="E433" s="95"/>
      <c r="F433" s="89"/>
      <c r="G433" s="99"/>
      <c r="H433" s="101"/>
      <c r="I433" s="95"/>
    </row>
    <row r="434" spans="2:9" x14ac:dyDescent="0.2">
      <c r="B434" s="91"/>
      <c r="C434" s="93"/>
      <c r="D434" s="95"/>
      <c r="E434" s="95"/>
      <c r="F434" s="89"/>
      <c r="G434" s="99"/>
      <c r="H434" s="101"/>
      <c r="I434" s="95"/>
    </row>
    <row r="435" spans="2:9" x14ac:dyDescent="0.2">
      <c r="B435" s="91"/>
      <c r="C435" s="93"/>
      <c r="D435" s="95"/>
      <c r="E435" s="95"/>
      <c r="F435" s="89"/>
      <c r="G435" s="99"/>
      <c r="H435" s="101"/>
      <c r="I435" s="95"/>
    </row>
    <row r="436" spans="2:9" x14ac:dyDescent="0.2">
      <c r="B436" s="91"/>
      <c r="C436" s="93"/>
      <c r="D436" s="95"/>
      <c r="E436" s="95"/>
      <c r="F436" s="89"/>
      <c r="G436" s="99"/>
      <c r="H436" s="101"/>
      <c r="I436" s="95"/>
    </row>
    <row r="437" spans="2:9" x14ac:dyDescent="0.2">
      <c r="B437" s="91"/>
      <c r="C437" s="93"/>
      <c r="D437" s="95"/>
      <c r="E437" s="95"/>
      <c r="F437" s="89"/>
      <c r="G437" s="99"/>
      <c r="H437" s="101"/>
      <c r="I437" s="95"/>
    </row>
    <row r="438" spans="2:9" x14ac:dyDescent="0.2">
      <c r="B438" s="91"/>
      <c r="C438" s="93"/>
      <c r="D438" s="95"/>
      <c r="E438" s="95"/>
      <c r="F438" s="89"/>
      <c r="G438" s="99"/>
      <c r="H438" s="101"/>
      <c r="I438" s="95"/>
    </row>
    <row r="439" spans="2:9" x14ac:dyDescent="0.2">
      <c r="B439" s="91"/>
      <c r="C439" s="93"/>
      <c r="D439" s="95"/>
      <c r="E439" s="95"/>
      <c r="F439" s="89"/>
      <c r="G439" s="99"/>
      <c r="H439" s="101"/>
      <c r="I439" s="95"/>
    </row>
    <row r="440" spans="2:9" x14ac:dyDescent="0.2">
      <c r="B440" s="91"/>
      <c r="C440" s="93"/>
      <c r="D440" s="95"/>
      <c r="E440" s="95"/>
      <c r="F440" s="89"/>
      <c r="G440" s="99"/>
      <c r="H440" s="101"/>
      <c r="I440" s="95"/>
    </row>
    <row r="441" spans="2:9" x14ac:dyDescent="0.2">
      <c r="B441" s="91"/>
      <c r="C441" s="93"/>
      <c r="D441" s="95"/>
      <c r="E441" s="95"/>
      <c r="F441" s="89"/>
      <c r="G441" s="99"/>
      <c r="H441" s="101"/>
      <c r="I441" s="95"/>
    </row>
    <row r="442" spans="2:9" x14ac:dyDescent="0.2">
      <c r="B442" s="91"/>
      <c r="C442" s="93"/>
      <c r="D442" s="95"/>
      <c r="E442" s="95"/>
      <c r="F442" s="89"/>
      <c r="G442" s="99"/>
      <c r="H442" s="101"/>
      <c r="I442" s="95"/>
    </row>
    <row r="443" spans="2:9" x14ac:dyDescent="0.2">
      <c r="B443" s="91"/>
      <c r="C443" s="93"/>
      <c r="D443" s="95"/>
      <c r="E443" s="95"/>
      <c r="F443" s="89"/>
      <c r="G443" s="99"/>
      <c r="H443" s="101"/>
      <c r="I443" s="95"/>
    </row>
    <row r="444" spans="2:9" x14ac:dyDescent="0.2">
      <c r="B444" s="91"/>
      <c r="C444" s="93"/>
      <c r="D444" s="95"/>
      <c r="E444" s="95"/>
      <c r="F444" s="89"/>
      <c r="G444" s="99"/>
      <c r="H444" s="101"/>
      <c r="I444" s="95"/>
    </row>
    <row r="445" spans="2:9" x14ac:dyDescent="0.2">
      <c r="B445" s="91"/>
      <c r="C445" s="93"/>
      <c r="D445" s="95"/>
      <c r="E445" s="95"/>
      <c r="F445" s="89"/>
      <c r="G445" s="99"/>
      <c r="H445" s="101"/>
      <c r="I445" s="95"/>
    </row>
    <row r="446" spans="2:9" x14ac:dyDescent="0.2">
      <c r="B446" s="91"/>
      <c r="C446" s="93"/>
      <c r="D446" s="95"/>
      <c r="E446" s="95"/>
      <c r="F446" s="89"/>
      <c r="G446" s="99"/>
      <c r="H446" s="101"/>
      <c r="I446" s="95"/>
    </row>
    <row r="447" spans="2:9" x14ac:dyDescent="0.2">
      <c r="B447" s="91"/>
      <c r="C447" s="93"/>
      <c r="D447" s="95"/>
      <c r="E447" s="95"/>
      <c r="F447" s="89"/>
      <c r="G447" s="99"/>
      <c r="H447" s="101"/>
      <c r="I447" s="95"/>
    </row>
    <row r="448" spans="2:9" x14ac:dyDescent="0.2">
      <c r="B448" s="91"/>
      <c r="C448" s="93"/>
      <c r="D448" s="95"/>
      <c r="E448" s="95"/>
      <c r="F448" s="89"/>
      <c r="G448" s="99"/>
      <c r="H448" s="101"/>
      <c r="I448" s="95"/>
    </row>
    <row r="449" spans="2:9" x14ac:dyDescent="0.2">
      <c r="B449" s="91"/>
      <c r="C449" s="93"/>
      <c r="D449" s="95"/>
      <c r="E449" s="95"/>
      <c r="F449" s="89"/>
      <c r="G449" s="99"/>
      <c r="H449" s="101"/>
      <c r="I449" s="95"/>
    </row>
    <row r="450" spans="2:9" x14ac:dyDescent="0.2">
      <c r="B450" s="91"/>
      <c r="C450" s="93"/>
      <c r="D450" s="95"/>
      <c r="E450" s="95"/>
      <c r="F450" s="89"/>
      <c r="G450" s="99"/>
      <c r="H450" s="101"/>
      <c r="I450" s="95"/>
    </row>
    <row r="451" spans="2:9" x14ac:dyDescent="0.2">
      <c r="B451" s="91"/>
      <c r="C451" s="93"/>
      <c r="D451" s="95"/>
      <c r="E451" s="95"/>
      <c r="F451" s="89"/>
      <c r="G451" s="99"/>
      <c r="H451" s="101"/>
      <c r="I451" s="95"/>
    </row>
    <row r="452" spans="2:9" x14ac:dyDescent="0.2">
      <c r="B452" s="91"/>
      <c r="C452" s="93"/>
      <c r="D452" s="95"/>
      <c r="E452" s="95"/>
      <c r="F452" s="89"/>
      <c r="G452" s="99"/>
      <c r="H452" s="101"/>
      <c r="I452" s="95"/>
    </row>
    <row r="453" spans="2:9" x14ac:dyDescent="0.2">
      <c r="B453" s="91"/>
      <c r="C453" s="93"/>
      <c r="D453" s="95"/>
      <c r="E453" s="95"/>
      <c r="F453" s="89"/>
      <c r="G453" s="99"/>
      <c r="H453" s="101"/>
      <c r="I453" s="95"/>
    </row>
    <row r="454" spans="2:9" x14ac:dyDescent="0.2">
      <c r="B454" s="91"/>
      <c r="C454" s="93"/>
      <c r="D454" s="95"/>
      <c r="E454" s="95"/>
      <c r="F454" s="89"/>
      <c r="G454" s="99"/>
      <c r="H454" s="101"/>
      <c r="I454" s="95"/>
    </row>
    <row r="455" spans="2:9" x14ac:dyDescent="0.2">
      <c r="B455" s="91"/>
      <c r="C455" s="93"/>
      <c r="D455" s="95"/>
      <c r="E455" s="95"/>
      <c r="F455" s="89"/>
      <c r="G455" s="99"/>
      <c r="H455" s="101"/>
      <c r="I455" s="95"/>
    </row>
    <row r="456" spans="2:9" x14ac:dyDescent="0.2">
      <c r="B456" s="91"/>
      <c r="C456" s="93"/>
      <c r="D456" s="95"/>
      <c r="E456" s="95"/>
      <c r="F456" s="89"/>
      <c r="G456" s="99"/>
      <c r="H456" s="101"/>
      <c r="I456" s="95"/>
    </row>
    <row r="457" spans="2:9" x14ac:dyDescent="0.2">
      <c r="B457" s="91"/>
      <c r="C457" s="93"/>
      <c r="D457" s="95"/>
      <c r="E457" s="95"/>
      <c r="F457" s="89"/>
      <c r="G457" s="99"/>
      <c r="H457" s="101"/>
      <c r="I457" s="95"/>
    </row>
    <row r="458" spans="2:9" x14ac:dyDescent="0.2">
      <c r="B458" s="91"/>
      <c r="C458" s="93"/>
      <c r="D458" s="95"/>
      <c r="E458" s="95"/>
      <c r="F458" s="89"/>
      <c r="G458" s="99"/>
      <c r="H458" s="101"/>
      <c r="I458" s="95"/>
    </row>
    <row r="459" spans="2:9" x14ac:dyDescent="0.2">
      <c r="B459" s="91"/>
      <c r="C459" s="93"/>
      <c r="D459" s="95"/>
      <c r="E459" s="95"/>
      <c r="F459" s="89"/>
      <c r="G459" s="99"/>
      <c r="H459" s="101"/>
      <c r="I459" s="95"/>
    </row>
    <row r="460" spans="2:9" x14ac:dyDescent="0.2">
      <c r="B460" s="91"/>
      <c r="C460" s="93"/>
      <c r="D460" s="95"/>
      <c r="E460" s="95"/>
      <c r="F460" s="89"/>
      <c r="G460" s="99"/>
      <c r="H460" s="101"/>
      <c r="I460" s="95"/>
    </row>
    <row r="461" spans="2:9" x14ac:dyDescent="0.2">
      <c r="B461" s="91"/>
      <c r="C461" s="93"/>
      <c r="D461" s="95"/>
      <c r="E461" s="95"/>
      <c r="F461" s="89"/>
      <c r="G461" s="99"/>
      <c r="H461" s="101"/>
      <c r="I461" s="95"/>
    </row>
    <row r="462" spans="2:9" x14ac:dyDescent="0.2">
      <c r="B462" s="91"/>
      <c r="C462" s="93"/>
      <c r="D462" s="95"/>
      <c r="E462" s="95"/>
      <c r="F462" s="89"/>
      <c r="G462" s="99"/>
      <c r="H462" s="101"/>
      <c r="I462" s="95"/>
    </row>
    <row r="463" spans="2:9" x14ac:dyDescent="0.2">
      <c r="B463" s="91"/>
      <c r="C463" s="93"/>
      <c r="D463" s="95"/>
      <c r="E463" s="95"/>
      <c r="F463" s="89"/>
      <c r="G463" s="99"/>
      <c r="H463" s="101"/>
      <c r="I463" s="95"/>
    </row>
    <row r="464" spans="2:9" x14ac:dyDescent="0.2">
      <c r="B464" s="91"/>
      <c r="C464" s="93"/>
      <c r="D464" s="95"/>
      <c r="E464" s="95"/>
      <c r="F464" s="89"/>
      <c r="G464" s="99"/>
      <c r="H464" s="101"/>
      <c r="I464" s="95"/>
    </row>
    <row r="465" spans="2:9" x14ac:dyDescent="0.2">
      <c r="B465" s="91"/>
      <c r="C465" s="93"/>
      <c r="D465" s="95"/>
      <c r="E465" s="95"/>
      <c r="F465" s="89"/>
      <c r="G465" s="99"/>
      <c r="H465" s="101"/>
      <c r="I465" s="95"/>
    </row>
    <row r="466" spans="2:9" x14ac:dyDescent="0.2">
      <c r="B466" s="91"/>
      <c r="C466" s="93"/>
      <c r="D466" s="95"/>
      <c r="E466" s="95"/>
      <c r="F466" s="89"/>
      <c r="G466" s="99"/>
      <c r="H466" s="101"/>
      <c r="I466" s="95"/>
    </row>
    <row r="467" spans="2:9" x14ac:dyDescent="0.2">
      <c r="B467" s="91"/>
      <c r="C467" s="93"/>
      <c r="D467" s="95"/>
      <c r="E467" s="95"/>
      <c r="F467" s="89"/>
      <c r="G467" s="99"/>
      <c r="H467" s="101"/>
      <c r="I467" s="95"/>
    </row>
    <row r="468" spans="2:9" x14ac:dyDescent="0.2">
      <c r="B468" s="91"/>
      <c r="C468" s="93"/>
      <c r="D468" s="95"/>
      <c r="E468" s="95"/>
      <c r="F468" s="89"/>
      <c r="G468" s="99"/>
      <c r="H468" s="101"/>
      <c r="I468" s="95"/>
    </row>
    <row r="469" spans="2:9" x14ac:dyDescent="0.2">
      <c r="B469" s="91"/>
      <c r="C469" s="93"/>
      <c r="D469" s="95"/>
      <c r="E469" s="95"/>
      <c r="F469" s="89"/>
      <c r="G469" s="99"/>
      <c r="H469" s="101"/>
      <c r="I469" s="95"/>
    </row>
    <row r="470" spans="2:9" x14ac:dyDescent="0.2">
      <c r="B470" s="91"/>
      <c r="C470" s="93"/>
      <c r="D470" s="95"/>
      <c r="E470" s="95"/>
      <c r="F470" s="89"/>
      <c r="G470" s="99"/>
      <c r="H470" s="101"/>
      <c r="I470" s="95"/>
    </row>
    <row r="471" spans="2:9" x14ac:dyDescent="0.2">
      <c r="B471" s="91"/>
      <c r="C471" s="93"/>
      <c r="D471" s="95"/>
      <c r="E471" s="95"/>
      <c r="F471" s="89"/>
      <c r="G471" s="99"/>
      <c r="H471" s="101"/>
      <c r="I471" s="95"/>
    </row>
    <row r="472" spans="2:9" x14ac:dyDescent="0.2">
      <c r="B472" s="91"/>
      <c r="C472" s="93"/>
      <c r="D472" s="95"/>
      <c r="E472" s="95"/>
      <c r="F472" s="89"/>
      <c r="G472" s="99"/>
      <c r="H472" s="101"/>
      <c r="I472" s="95"/>
    </row>
    <row r="473" spans="2:9" x14ac:dyDescent="0.2">
      <c r="B473" s="91"/>
      <c r="C473" s="93"/>
      <c r="D473" s="95"/>
      <c r="E473" s="95"/>
      <c r="F473" s="89"/>
      <c r="G473" s="99"/>
      <c r="H473" s="101"/>
      <c r="I473" s="95"/>
    </row>
    <row r="474" spans="2:9" x14ac:dyDescent="0.2">
      <c r="B474" s="91"/>
      <c r="C474" s="93"/>
      <c r="D474" s="95"/>
      <c r="E474" s="95"/>
      <c r="F474" s="89"/>
      <c r="G474" s="99"/>
      <c r="H474" s="101"/>
      <c r="I474" s="95"/>
    </row>
    <row r="475" spans="2:9" x14ac:dyDescent="0.2">
      <c r="B475" s="91"/>
      <c r="C475" s="93"/>
      <c r="D475" s="95"/>
      <c r="E475" s="95"/>
      <c r="F475" s="89"/>
      <c r="G475" s="99"/>
      <c r="H475" s="101"/>
      <c r="I475" s="95"/>
    </row>
    <row r="476" spans="2:9" x14ac:dyDescent="0.2">
      <c r="B476" s="91"/>
      <c r="C476" s="93"/>
      <c r="D476" s="95"/>
      <c r="E476" s="95"/>
      <c r="F476" s="89"/>
      <c r="G476" s="99"/>
      <c r="H476" s="101"/>
      <c r="I476" s="95"/>
    </row>
    <row r="477" spans="2:9" x14ac:dyDescent="0.2">
      <c r="B477" s="91"/>
      <c r="C477" s="93"/>
      <c r="D477" s="95"/>
      <c r="E477" s="95"/>
      <c r="F477" s="89"/>
      <c r="G477" s="99"/>
      <c r="H477" s="101"/>
      <c r="I477" s="95"/>
    </row>
    <row r="478" spans="2:9" x14ac:dyDescent="0.2">
      <c r="B478" s="91"/>
      <c r="C478" s="93"/>
      <c r="D478" s="95"/>
      <c r="E478" s="95"/>
      <c r="F478" s="89"/>
      <c r="G478" s="99"/>
      <c r="H478" s="101"/>
      <c r="I478" s="95"/>
    </row>
    <row r="479" spans="2:9" x14ac:dyDescent="0.2">
      <c r="B479" s="91"/>
      <c r="C479" s="93"/>
      <c r="D479" s="95"/>
      <c r="E479" s="95"/>
      <c r="F479" s="89"/>
      <c r="G479" s="99"/>
      <c r="H479" s="101"/>
      <c r="I479" s="95"/>
    </row>
    <row r="480" spans="2:9" x14ac:dyDescent="0.2">
      <c r="B480" s="91"/>
      <c r="C480" s="93"/>
      <c r="D480" s="95"/>
      <c r="E480" s="95"/>
      <c r="F480" s="89"/>
      <c r="G480" s="99"/>
      <c r="H480" s="101"/>
      <c r="I480" s="95"/>
    </row>
    <row r="481" spans="2:9" x14ac:dyDescent="0.2">
      <c r="B481" s="91"/>
      <c r="C481" s="93"/>
      <c r="D481" s="95"/>
      <c r="E481" s="95"/>
      <c r="F481" s="89"/>
      <c r="G481" s="99"/>
      <c r="H481" s="101"/>
      <c r="I481" s="95"/>
    </row>
    <row r="482" spans="2:9" x14ac:dyDescent="0.2">
      <c r="B482" s="91"/>
      <c r="C482" s="93"/>
      <c r="D482" s="95"/>
      <c r="E482" s="95"/>
      <c r="F482" s="89"/>
      <c r="G482" s="99"/>
      <c r="H482" s="101"/>
      <c r="I482" s="95"/>
    </row>
    <row r="483" spans="2:9" x14ac:dyDescent="0.2">
      <c r="B483" s="91"/>
      <c r="C483" s="93"/>
      <c r="D483" s="95"/>
      <c r="E483" s="95"/>
      <c r="F483" s="89"/>
      <c r="G483" s="99"/>
      <c r="H483" s="101"/>
      <c r="I483" s="95"/>
    </row>
    <row r="484" spans="2:9" x14ac:dyDescent="0.2">
      <c r="B484" s="91"/>
      <c r="C484" s="93"/>
      <c r="D484" s="95"/>
      <c r="E484" s="95"/>
      <c r="F484" s="89"/>
      <c r="G484" s="99"/>
      <c r="H484" s="101"/>
      <c r="I484" s="95"/>
    </row>
    <row r="485" spans="2:9" x14ac:dyDescent="0.2">
      <c r="B485" s="91"/>
      <c r="C485" s="93"/>
      <c r="D485" s="95"/>
      <c r="E485" s="95"/>
      <c r="F485" s="89"/>
      <c r="G485" s="99"/>
      <c r="H485" s="101"/>
      <c r="I485" s="95"/>
    </row>
    <row r="486" spans="2:9" x14ac:dyDescent="0.2">
      <c r="B486" s="91"/>
      <c r="C486" s="93"/>
      <c r="D486" s="95"/>
      <c r="E486" s="95"/>
      <c r="F486" s="89"/>
      <c r="G486" s="99"/>
      <c r="H486" s="101"/>
      <c r="I486" s="95"/>
    </row>
    <row r="487" spans="2:9" x14ac:dyDescent="0.2">
      <c r="B487" s="91"/>
      <c r="C487" s="93"/>
      <c r="D487" s="95"/>
      <c r="E487" s="95"/>
      <c r="F487" s="89"/>
      <c r="G487" s="99"/>
      <c r="H487" s="101"/>
      <c r="I487" s="95"/>
    </row>
    <row r="488" spans="2:9" x14ac:dyDescent="0.2">
      <c r="B488" s="91"/>
      <c r="C488" s="93"/>
      <c r="D488" s="95"/>
      <c r="E488" s="95"/>
      <c r="F488" s="89"/>
      <c r="G488" s="99"/>
      <c r="H488" s="101"/>
      <c r="I488" s="95"/>
    </row>
    <row r="489" spans="2:9" x14ac:dyDescent="0.2">
      <c r="B489" s="91"/>
      <c r="C489" s="93"/>
      <c r="D489" s="95"/>
      <c r="E489" s="95"/>
      <c r="F489" s="89"/>
      <c r="G489" s="99"/>
      <c r="H489" s="101"/>
      <c r="I489" s="95"/>
    </row>
    <row r="490" spans="2:9" x14ac:dyDescent="0.2">
      <c r="B490" s="91"/>
      <c r="C490" s="93"/>
      <c r="D490" s="95"/>
      <c r="E490" s="95"/>
      <c r="F490" s="89"/>
      <c r="G490" s="99"/>
      <c r="H490" s="101"/>
      <c r="I490" s="95"/>
    </row>
    <row r="491" spans="2:9" x14ac:dyDescent="0.2">
      <c r="B491" s="91"/>
      <c r="C491" s="93"/>
      <c r="D491" s="95"/>
      <c r="E491" s="95"/>
      <c r="F491" s="89"/>
      <c r="G491" s="99"/>
      <c r="H491" s="101"/>
      <c r="I491" s="95"/>
    </row>
    <row r="492" spans="2:9" x14ac:dyDescent="0.2">
      <c r="B492" s="91"/>
      <c r="C492" s="93"/>
      <c r="D492" s="95"/>
      <c r="E492" s="95"/>
      <c r="F492" s="89"/>
      <c r="G492" s="99"/>
      <c r="H492" s="101"/>
      <c r="I492" s="95"/>
    </row>
    <row r="493" spans="2:9" x14ac:dyDescent="0.2">
      <c r="B493" s="91"/>
      <c r="C493" s="93"/>
      <c r="D493" s="95"/>
      <c r="E493" s="95"/>
      <c r="F493" s="89"/>
      <c r="G493" s="99"/>
      <c r="H493" s="101"/>
      <c r="I493" s="95"/>
    </row>
    <row r="494" spans="2:9" x14ac:dyDescent="0.2">
      <c r="B494" s="91"/>
      <c r="C494" s="93"/>
      <c r="D494" s="95"/>
      <c r="E494" s="95"/>
      <c r="F494" s="89"/>
      <c r="G494" s="99"/>
      <c r="H494" s="101"/>
      <c r="I494" s="95"/>
    </row>
    <row r="495" spans="2:9" x14ac:dyDescent="0.2">
      <c r="B495" s="91"/>
      <c r="C495" s="93"/>
      <c r="D495" s="95"/>
      <c r="E495" s="95"/>
      <c r="F495" s="89"/>
      <c r="G495" s="99"/>
      <c r="H495" s="101"/>
      <c r="I495" s="95"/>
    </row>
    <row r="496" spans="2:9" x14ac:dyDescent="0.2">
      <c r="B496" s="91"/>
      <c r="C496" s="93"/>
      <c r="D496" s="95"/>
      <c r="E496" s="95"/>
      <c r="F496" s="89"/>
      <c r="G496" s="99"/>
      <c r="H496" s="101"/>
      <c r="I496" s="95"/>
    </row>
    <row r="497" spans="2:9" x14ac:dyDescent="0.2">
      <c r="B497" s="91"/>
      <c r="C497" s="93"/>
      <c r="D497" s="95"/>
      <c r="E497" s="95"/>
      <c r="F497" s="89"/>
      <c r="G497" s="99"/>
      <c r="H497" s="101"/>
      <c r="I497" s="95"/>
    </row>
    <row r="498" spans="2:9" x14ac:dyDescent="0.2">
      <c r="B498" s="91"/>
      <c r="C498" s="93"/>
      <c r="D498" s="95"/>
      <c r="E498" s="95"/>
      <c r="F498" s="89"/>
      <c r="G498" s="99"/>
      <c r="H498" s="101"/>
      <c r="I498" s="95"/>
    </row>
    <row r="499" spans="2:9" x14ac:dyDescent="0.2">
      <c r="B499" s="91"/>
      <c r="C499" s="93"/>
      <c r="D499" s="95"/>
      <c r="E499" s="95"/>
      <c r="F499" s="89"/>
      <c r="G499" s="99"/>
      <c r="H499" s="101"/>
      <c r="I499" s="95"/>
    </row>
    <row r="500" spans="2:9" x14ac:dyDescent="0.2">
      <c r="B500" s="91"/>
      <c r="C500" s="93"/>
      <c r="D500" s="95"/>
      <c r="E500" s="95"/>
      <c r="F500" s="89"/>
      <c r="G500" s="99"/>
      <c r="H500" s="101"/>
      <c r="I500" s="95"/>
    </row>
    <row r="501" spans="2:9" x14ac:dyDescent="0.2">
      <c r="B501" s="91"/>
      <c r="C501" s="93"/>
      <c r="D501" s="95"/>
      <c r="E501" s="95"/>
      <c r="F501" s="89"/>
      <c r="G501" s="99"/>
      <c r="H501" s="101"/>
      <c r="I501" s="95"/>
    </row>
    <row r="502" spans="2:9" x14ac:dyDescent="0.2">
      <c r="B502" s="91"/>
      <c r="C502" s="93"/>
      <c r="D502" s="95"/>
      <c r="E502" s="95"/>
      <c r="F502" s="89"/>
      <c r="G502" s="99"/>
      <c r="H502" s="101"/>
      <c r="I502" s="95"/>
    </row>
    <row r="503" spans="2:9" x14ac:dyDescent="0.2">
      <c r="B503" s="91"/>
      <c r="C503" s="93"/>
      <c r="D503" s="95"/>
      <c r="E503" s="95"/>
      <c r="F503" s="89"/>
      <c r="G503" s="99"/>
      <c r="H503" s="101"/>
      <c r="I503" s="95"/>
    </row>
    <row r="504" spans="2:9" x14ac:dyDescent="0.2">
      <c r="B504" s="91"/>
      <c r="C504" s="93"/>
      <c r="D504" s="95"/>
      <c r="E504" s="95"/>
      <c r="F504" s="89"/>
      <c r="G504" s="99"/>
      <c r="H504" s="101"/>
      <c r="I504" s="95"/>
    </row>
    <row r="505" spans="2:9" x14ac:dyDescent="0.2">
      <c r="B505" s="91"/>
      <c r="C505" s="93"/>
      <c r="D505" s="95"/>
      <c r="E505" s="95"/>
      <c r="F505" s="89"/>
      <c r="G505" s="99"/>
      <c r="H505" s="101"/>
      <c r="I505" s="95"/>
    </row>
    <row r="506" spans="2:9" x14ac:dyDescent="0.2">
      <c r="B506" s="91"/>
      <c r="C506" s="93"/>
      <c r="D506" s="95"/>
      <c r="E506" s="95"/>
      <c r="F506" s="89"/>
      <c r="G506" s="99"/>
      <c r="H506" s="101"/>
      <c r="I506" s="95"/>
    </row>
    <row r="507" spans="2:9" x14ac:dyDescent="0.2">
      <c r="B507" s="91"/>
      <c r="C507" s="93"/>
      <c r="D507" s="95"/>
      <c r="E507" s="95"/>
      <c r="F507" s="89"/>
      <c r="G507" s="99"/>
      <c r="H507" s="101"/>
      <c r="I507" s="95"/>
    </row>
    <row r="508" spans="2:9" x14ac:dyDescent="0.2">
      <c r="B508" s="91"/>
      <c r="C508" s="93"/>
      <c r="D508" s="95"/>
      <c r="E508" s="95"/>
      <c r="F508" s="89"/>
      <c r="G508" s="99"/>
      <c r="H508" s="101"/>
      <c r="I508" s="95"/>
    </row>
    <row r="509" spans="2:9" x14ac:dyDescent="0.2">
      <c r="B509" s="91"/>
      <c r="C509" s="93"/>
      <c r="D509" s="95"/>
      <c r="E509" s="95"/>
      <c r="F509" s="89"/>
      <c r="G509" s="99"/>
      <c r="H509" s="101"/>
      <c r="I509" s="95"/>
    </row>
    <row r="510" spans="2:9" x14ac:dyDescent="0.2">
      <c r="B510" s="91"/>
      <c r="C510" s="93"/>
      <c r="D510" s="95"/>
      <c r="E510" s="95"/>
      <c r="F510" s="89"/>
      <c r="G510" s="99"/>
      <c r="H510" s="101"/>
      <c r="I510" s="95"/>
    </row>
    <row r="511" spans="2:9" x14ac:dyDescent="0.2">
      <c r="B511" s="91"/>
      <c r="C511" s="93"/>
      <c r="D511" s="95"/>
      <c r="E511" s="95"/>
      <c r="F511" s="89"/>
      <c r="G511" s="99"/>
      <c r="H511" s="101"/>
      <c r="I511" s="95"/>
    </row>
    <row r="512" spans="2:9" x14ac:dyDescent="0.2">
      <c r="B512" s="91"/>
      <c r="C512" s="93"/>
      <c r="D512" s="95"/>
      <c r="E512" s="95"/>
      <c r="F512" s="89"/>
      <c r="G512" s="99"/>
      <c r="H512" s="101"/>
      <c r="I512" s="95"/>
    </row>
    <row r="513" spans="2:9" x14ac:dyDescent="0.2">
      <c r="B513" s="91"/>
      <c r="C513" s="93"/>
      <c r="D513" s="95"/>
      <c r="E513" s="95"/>
      <c r="F513" s="89"/>
      <c r="G513" s="99"/>
      <c r="H513" s="101"/>
      <c r="I513" s="95"/>
    </row>
    <row r="514" spans="2:9" x14ac:dyDescent="0.2">
      <c r="B514" s="91"/>
      <c r="C514" s="93"/>
      <c r="D514" s="95"/>
      <c r="E514" s="95"/>
      <c r="F514" s="89"/>
      <c r="G514" s="99"/>
      <c r="H514" s="101"/>
      <c r="I514" s="95"/>
    </row>
    <row r="515" spans="2:9" x14ac:dyDescent="0.2">
      <c r="B515" s="91"/>
      <c r="C515" s="93"/>
      <c r="D515" s="95"/>
      <c r="E515" s="95"/>
      <c r="F515" s="89"/>
      <c r="G515" s="99"/>
      <c r="H515" s="101"/>
      <c r="I515" s="95"/>
    </row>
    <row r="516" spans="2:9" x14ac:dyDescent="0.2">
      <c r="B516" s="91"/>
      <c r="C516" s="93"/>
      <c r="D516" s="95"/>
      <c r="E516" s="95"/>
      <c r="F516" s="89"/>
      <c r="G516" s="99"/>
      <c r="H516" s="101"/>
      <c r="I516" s="95"/>
    </row>
    <row r="517" spans="2:9" x14ac:dyDescent="0.2">
      <c r="B517" s="91"/>
      <c r="C517" s="93"/>
      <c r="D517" s="95"/>
      <c r="E517" s="95"/>
      <c r="F517" s="89"/>
      <c r="G517" s="99"/>
      <c r="H517" s="101"/>
      <c r="I517" s="95"/>
    </row>
    <row r="518" spans="2:9" x14ac:dyDescent="0.2">
      <c r="B518" s="91"/>
      <c r="C518" s="93"/>
      <c r="D518" s="95"/>
      <c r="E518" s="95"/>
      <c r="F518" s="89"/>
      <c r="G518" s="99"/>
      <c r="H518" s="101"/>
      <c r="I518" s="95"/>
    </row>
    <row r="519" spans="2:9" x14ac:dyDescent="0.2">
      <c r="B519" s="91"/>
      <c r="C519" s="93"/>
      <c r="D519" s="95"/>
      <c r="E519" s="95"/>
      <c r="F519" s="89"/>
      <c r="G519" s="99"/>
      <c r="H519" s="101"/>
      <c r="I519" s="95"/>
    </row>
    <row r="520" spans="2:9" x14ac:dyDescent="0.2">
      <c r="B520" s="91"/>
      <c r="C520" s="93"/>
      <c r="D520" s="95"/>
      <c r="E520" s="95"/>
      <c r="F520" s="89"/>
      <c r="G520" s="99"/>
      <c r="H520" s="101"/>
      <c r="I520" s="95"/>
    </row>
    <row r="521" spans="2:9" x14ac:dyDescent="0.2">
      <c r="B521" s="91"/>
      <c r="C521" s="93"/>
      <c r="D521" s="95"/>
      <c r="E521" s="95"/>
      <c r="F521" s="89"/>
      <c r="G521" s="99"/>
      <c r="H521" s="101"/>
      <c r="I521" s="95"/>
    </row>
    <row r="522" spans="2:9" x14ac:dyDescent="0.2">
      <c r="B522" s="91"/>
      <c r="C522" s="93"/>
      <c r="D522" s="95"/>
      <c r="E522" s="95"/>
      <c r="F522" s="89"/>
      <c r="G522" s="99"/>
      <c r="H522" s="101"/>
      <c r="I522" s="95"/>
    </row>
    <row r="523" spans="2:9" x14ac:dyDescent="0.2">
      <c r="B523" s="91"/>
      <c r="C523" s="93"/>
      <c r="D523" s="95"/>
      <c r="E523" s="95"/>
      <c r="F523" s="89"/>
      <c r="G523" s="99"/>
      <c r="H523" s="101"/>
      <c r="I523" s="95"/>
    </row>
    <row r="524" spans="2:9" x14ac:dyDescent="0.2">
      <c r="B524" s="91"/>
      <c r="C524" s="93"/>
      <c r="D524" s="95"/>
      <c r="E524" s="95"/>
      <c r="F524" s="89"/>
      <c r="G524" s="99"/>
      <c r="H524" s="101"/>
      <c r="I524" s="95"/>
    </row>
    <row r="525" spans="2:9" x14ac:dyDescent="0.2">
      <c r="B525" s="91"/>
      <c r="C525" s="93"/>
      <c r="D525" s="95"/>
      <c r="E525" s="95"/>
      <c r="F525" s="89"/>
      <c r="G525" s="99"/>
      <c r="H525" s="101"/>
      <c r="I525" s="95"/>
    </row>
    <row r="526" spans="2:9" x14ac:dyDescent="0.2">
      <c r="B526" s="91"/>
      <c r="C526" s="93"/>
      <c r="D526" s="95"/>
      <c r="E526" s="95"/>
      <c r="F526" s="89"/>
      <c r="G526" s="99"/>
      <c r="H526" s="101"/>
      <c r="I526" s="95"/>
    </row>
    <row r="527" spans="2:9" x14ac:dyDescent="0.2">
      <c r="B527" s="91"/>
      <c r="C527" s="93"/>
      <c r="D527" s="95"/>
      <c r="E527" s="95"/>
      <c r="F527" s="89"/>
      <c r="G527" s="99"/>
      <c r="H527" s="101"/>
      <c r="I527" s="95"/>
    </row>
    <row r="528" spans="2:9" x14ac:dyDescent="0.2">
      <c r="B528" s="91"/>
      <c r="C528" s="93"/>
      <c r="D528" s="95"/>
      <c r="E528" s="95"/>
      <c r="F528" s="89"/>
      <c r="G528" s="99"/>
      <c r="H528" s="101"/>
      <c r="I528" s="95"/>
    </row>
    <row r="529" spans="2:9" x14ac:dyDescent="0.2">
      <c r="B529" s="91"/>
      <c r="C529" s="93"/>
      <c r="D529" s="95"/>
      <c r="E529" s="95"/>
      <c r="F529" s="89"/>
      <c r="G529" s="99"/>
      <c r="H529" s="101"/>
      <c r="I529" s="95"/>
    </row>
    <row r="530" spans="2:9" x14ac:dyDescent="0.2">
      <c r="B530" s="91"/>
      <c r="C530" s="93"/>
      <c r="D530" s="95"/>
      <c r="E530" s="95"/>
      <c r="F530" s="89"/>
      <c r="G530" s="99"/>
      <c r="H530" s="101"/>
      <c r="I530" s="95"/>
    </row>
    <row r="531" spans="2:9" x14ac:dyDescent="0.2">
      <c r="B531" s="91"/>
      <c r="C531" s="93"/>
      <c r="D531" s="95"/>
      <c r="E531" s="95"/>
      <c r="F531" s="89"/>
      <c r="G531" s="99"/>
      <c r="H531" s="101"/>
      <c r="I531" s="95"/>
    </row>
    <row r="532" spans="2:9" x14ac:dyDescent="0.2">
      <c r="B532" s="91"/>
      <c r="C532" s="93"/>
      <c r="D532" s="95"/>
      <c r="E532" s="95"/>
      <c r="F532" s="89"/>
      <c r="G532" s="99"/>
      <c r="H532" s="101"/>
      <c r="I532" s="95"/>
    </row>
    <row r="533" spans="2:9" x14ac:dyDescent="0.2">
      <c r="B533" s="91"/>
      <c r="C533" s="93"/>
      <c r="D533" s="95"/>
      <c r="E533" s="95"/>
      <c r="F533" s="89"/>
      <c r="G533" s="99"/>
      <c r="H533" s="101"/>
      <c r="I533" s="95"/>
    </row>
    <row r="534" spans="2:9" x14ac:dyDescent="0.2">
      <c r="B534" s="91"/>
      <c r="C534" s="93"/>
      <c r="D534" s="95"/>
      <c r="E534" s="95"/>
      <c r="F534" s="89"/>
      <c r="G534" s="99"/>
      <c r="H534" s="101"/>
      <c r="I534" s="95"/>
    </row>
    <row r="535" spans="2:9" x14ac:dyDescent="0.2">
      <c r="B535" s="91"/>
      <c r="C535" s="93"/>
      <c r="D535" s="95"/>
      <c r="E535" s="95"/>
      <c r="F535" s="89"/>
      <c r="G535" s="99"/>
      <c r="H535" s="101"/>
      <c r="I535" s="95"/>
    </row>
    <row r="536" spans="2:9" x14ac:dyDescent="0.2">
      <c r="B536" s="91"/>
      <c r="C536" s="93"/>
      <c r="D536" s="95"/>
      <c r="E536" s="95"/>
      <c r="F536" s="89"/>
      <c r="G536" s="99"/>
      <c r="H536" s="101"/>
      <c r="I536" s="95"/>
    </row>
    <row r="537" spans="2:9" x14ac:dyDescent="0.2">
      <c r="B537" s="91"/>
      <c r="C537" s="93"/>
      <c r="D537" s="95"/>
      <c r="E537" s="95"/>
      <c r="F537" s="89"/>
      <c r="G537" s="99"/>
      <c r="H537" s="101"/>
      <c r="I537" s="95"/>
    </row>
    <row r="538" spans="2:9" x14ac:dyDescent="0.2">
      <c r="B538" s="91"/>
      <c r="C538" s="93"/>
      <c r="D538" s="95"/>
      <c r="E538" s="95"/>
      <c r="F538" s="89"/>
      <c r="G538" s="99"/>
      <c r="H538" s="101"/>
      <c r="I538" s="95"/>
    </row>
    <row r="539" spans="2:9" x14ac:dyDescent="0.2">
      <c r="B539" s="91"/>
      <c r="C539" s="93"/>
      <c r="D539" s="95"/>
      <c r="E539" s="95"/>
      <c r="F539" s="89"/>
      <c r="G539" s="99"/>
      <c r="H539" s="101"/>
      <c r="I539" s="95"/>
    </row>
    <row r="540" spans="2:9" x14ac:dyDescent="0.2">
      <c r="B540" s="91"/>
      <c r="C540" s="93"/>
      <c r="D540" s="95"/>
      <c r="E540" s="95"/>
      <c r="F540" s="89"/>
      <c r="G540" s="99"/>
      <c r="H540" s="101"/>
      <c r="I540" s="95"/>
    </row>
    <row r="541" spans="2:9" x14ac:dyDescent="0.2">
      <c r="B541" s="91"/>
      <c r="C541" s="93"/>
      <c r="D541" s="95"/>
      <c r="E541" s="95"/>
      <c r="F541" s="89"/>
      <c r="G541" s="99"/>
      <c r="H541" s="101"/>
      <c r="I541" s="95"/>
    </row>
    <row r="542" spans="2:9" x14ac:dyDescent="0.2">
      <c r="B542" s="91"/>
      <c r="C542" s="93"/>
      <c r="D542" s="95"/>
      <c r="E542" s="95"/>
      <c r="F542" s="89"/>
      <c r="G542" s="99"/>
      <c r="H542" s="101"/>
      <c r="I542" s="95"/>
    </row>
    <row r="543" spans="2:9" x14ac:dyDescent="0.2">
      <c r="B543" s="91"/>
      <c r="C543" s="93"/>
      <c r="D543" s="95"/>
      <c r="E543" s="95"/>
      <c r="F543" s="89"/>
      <c r="G543" s="99"/>
      <c r="H543" s="101"/>
      <c r="I543" s="95"/>
    </row>
    <row r="544" spans="2:9" x14ac:dyDescent="0.2">
      <c r="B544" s="91"/>
      <c r="C544" s="93"/>
      <c r="D544" s="95"/>
      <c r="E544" s="95"/>
      <c r="F544" s="89"/>
      <c r="G544" s="99"/>
      <c r="H544" s="101"/>
      <c r="I544" s="95"/>
    </row>
    <row r="545" spans="2:9" x14ac:dyDescent="0.2">
      <c r="B545" s="91"/>
      <c r="C545" s="93"/>
      <c r="D545" s="95"/>
      <c r="E545" s="95"/>
      <c r="F545" s="89"/>
      <c r="G545" s="99"/>
      <c r="H545" s="101"/>
      <c r="I545" s="95"/>
    </row>
    <row r="546" spans="2:9" x14ac:dyDescent="0.2">
      <c r="B546" s="91"/>
      <c r="C546" s="93"/>
      <c r="D546" s="95"/>
      <c r="E546" s="95"/>
      <c r="F546" s="89"/>
      <c r="G546" s="99"/>
      <c r="H546" s="101"/>
      <c r="I546" s="95"/>
    </row>
    <row r="547" spans="2:9" x14ac:dyDescent="0.2">
      <c r="B547" s="91"/>
      <c r="C547" s="93"/>
      <c r="D547" s="95"/>
      <c r="E547" s="95"/>
      <c r="F547" s="89"/>
      <c r="G547" s="99"/>
      <c r="H547" s="101"/>
      <c r="I547" s="95"/>
    </row>
    <row r="548" spans="2:9" x14ac:dyDescent="0.2">
      <c r="B548" s="91"/>
      <c r="C548" s="93"/>
      <c r="D548" s="95"/>
      <c r="E548" s="95"/>
      <c r="F548" s="89"/>
      <c r="G548" s="99"/>
      <c r="H548" s="101"/>
      <c r="I548" s="95"/>
    </row>
    <row r="549" spans="2:9" x14ac:dyDescent="0.2">
      <c r="B549" s="91"/>
      <c r="C549" s="93"/>
      <c r="D549" s="95"/>
      <c r="E549" s="95"/>
      <c r="F549" s="89"/>
      <c r="G549" s="99"/>
      <c r="H549" s="101"/>
      <c r="I549" s="95"/>
    </row>
    <row r="550" spans="2:9" x14ac:dyDescent="0.2">
      <c r="B550" s="91"/>
      <c r="C550" s="93"/>
      <c r="D550" s="95"/>
      <c r="E550" s="95"/>
      <c r="F550" s="89"/>
      <c r="G550" s="99"/>
      <c r="H550" s="101"/>
      <c r="I550" s="95"/>
    </row>
    <row r="551" spans="2:9" x14ac:dyDescent="0.2">
      <c r="B551" s="91"/>
      <c r="C551" s="93"/>
      <c r="D551" s="95"/>
      <c r="E551" s="95"/>
      <c r="F551" s="89"/>
      <c r="G551" s="99"/>
      <c r="H551" s="101"/>
      <c r="I551" s="95"/>
    </row>
    <row r="552" spans="2:9" x14ac:dyDescent="0.2">
      <c r="B552" s="91"/>
      <c r="C552" s="93"/>
      <c r="D552" s="95"/>
      <c r="E552" s="95"/>
      <c r="F552" s="89"/>
      <c r="G552" s="99"/>
      <c r="H552" s="101"/>
      <c r="I552" s="95"/>
    </row>
    <row r="553" spans="2:9" x14ac:dyDescent="0.2">
      <c r="B553" s="91"/>
      <c r="C553" s="93"/>
      <c r="D553" s="95"/>
      <c r="E553" s="95"/>
      <c r="F553" s="89"/>
      <c r="G553" s="99"/>
      <c r="H553" s="101"/>
      <c r="I553" s="95"/>
    </row>
    <row r="554" spans="2:9" x14ac:dyDescent="0.2">
      <c r="B554" s="91"/>
      <c r="C554" s="93"/>
      <c r="D554" s="95"/>
      <c r="E554" s="95"/>
      <c r="F554" s="89"/>
      <c r="G554" s="99"/>
      <c r="H554" s="101"/>
      <c r="I554" s="95"/>
    </row>
    <row r="555" spans="2:9" x14ac:dyDescent="0.2">
      <c r="B555" s="91"/>
      <c r="C555" s="93"/>
      <c r="D555" s="95"/>
      <c r="E555" s="95"/>
      <c r="F555" s="89"/>
      <c r="G555" s="99"/>
      <c r="H555" s="101"/>
      <c r="I555" s="95"/>
    </row>
    <row r="556" spans="2:9" x14ac:dyDescent="0.2">
      <c r="B556" s="91"/>
      <c r="C556" s="93"/>
      <c r="D556" s="95"/>
      <c r="E556" s="95"/>
      <c r="F556" s="89"/>
      <c r="G556" s="99"/>
      <c r="H556" s="101"/>
      <c r="I556" s="95"/>
    </row>
    <row r="557" spans="2:9" x14ac:dyDescent="0.2">
      <c r="B557" s="91"/>
      <c r="C557" s="93"/>
      <c r="D557" s="95"/>
      <c r="E557" s="95"/>
      <c r="F557" s="89"/>
      <c r="G557" s="99"/>
      <c r="H557" s="101"/>
      <c r="I557" s="95"/>
    </row>
    <row r="558" spans="2:9" x14ac:dyDescent="0.2">
      <c r="B558" s="91"/>
      <c r="C558" s="93"/>
      <c r="D558" s="95"/>
      <c r="E558" s="95"/>
      <c r="F558" s="89"/>
      <c r="G558" s="99"/>
      <c r="H558" s="101"/>
      <c r="I558" s="95"/>
    </row>
    <row r="559" spans="2:9" x14ac:dyDescent="0.2">
      <c r="B559" s="91"/>
      <c r="C559" s="93"/>
      <c r="D559" s="95"/>
      <c r="E559" s="95"/>
      <c r="F559" s="89"/>
      <c r="G559" s="99"/>
      <c r="H559" s="101"/>
      <c r="I559" s="95"/>
    </row>
    <row r="560" spans="2:9" x14ac:dyDescent="0.2">
      <c r="B560" s="91"/>
      <c r="C560" s="93"/>
      <c r="D560" s="95"/>
      <c r="E560" s="95"/>
      <c r="F560" s="89"/>
      <c r="G560" s="99"/>
      <c r="H560" s="101"/>
      <c r="I560" s="95"/>
    </row>
    <row r="561" spans="2:9" x14ac:dyDescent="0.2">
      <c r="B561" s="91"/>
      <c r="C561" s="93"/>
      <c r="D561" s="95"/>
      <c r="E561" s="95"/>
      <c r="F561" s="89"/>
      <c r="G561" s="99"/>
      <c r="H561" s="101"/>
      <c r="I561" s="95"/>
    </row>
    <row r="562" spans="2:9" x14ac:dyDescent="0.2">
      <c r="B562" s="91"/>
      <c r="C562" s="93"/>
      <c r="D562" s="95"/>
      <c r="E562" s="95"/>
      <c r="F562" s="89"/>
      <c r="G562" s="99"/>
      <c r="H562" s="101"/>
      <c r="I562" s="95"/>
    </row>
    <row r="563" spans="2:9" x14ac:dyDescent="0.2">
      <c r="B563" s="91"/>
      <c r="C563" s="93"/>
      <c r="D563" s="95"/>
      <c r="E563" s="95"/>
      <c r="F563" s="89"/>
      <c r="G563" s="99"/>
      <c r="H563" s="101"/>
      <c r="I563" s="95"/>
    </row>
    <row r="564" spans="2:9" x14ac:dyDescent="0.2">
      <c r="B564" s="91"/>
      <c r="C564" s="93"/>
      <c r="D564" s="95"/>
      <c r="E564" s="95"/>
      <c r="F564" s="89"/>
      <c r="G564" s="99"/>
      <c r="H564" s="101"/>
      <c r="I564" s="95"/>
    </row>
    <row r="565" spans="2:9" x14ac:dyDescent="0.2">
      <c r="B565" s="91"/>
      <c r="C565" s="93"/>
      <c r="D565" s="95"/>
      <c r="E565" s="95"/>
      <c r="F565" s="89"/>
      <c r="G565" s="99"/>
      <c r="H565" s="101"/>
      <c r="I565" s="95"/>
    </row>
    <row r="566" spans="2:9" x14ac:dyDescent="0.2">
      <c r="B566" s="91"/>
      <c r="C566" s="93"/>
      <c r="D566" s="95"/>
      <c r="E566" s="95"/>
      <c r="F566" s="89"/>
      <c r="G566" s="99"/>
      <c r="H566" s="101"/>
      <c r="I566" s="95"/>
    </row>
    <row r="567" spans="2:9" x14ac:dyDescent="0.2">
      <c r="B567" s="91"/>
      <c r="C567" s="93"/>
      <c r="D567" s="95"/>
      <c r="E567" s="95"/>
      <c r="F567" s="89"/>
      <c r="G567" s="99"/>
      <c r="H567" s="101"/>
      <c r="I567" s="95"/>
    </row>
    <row r="568" spans="2:9" x14ac:dyDescent="0.2">
      <c r="B568" s="91"/>
      <c r="C568" s="93"/>
      <c r="D568" s="95"/>
      <c r="E568" s="95"/>
      <c r="F568" s="89"/>
      <c r="G568" s="99"/>
      <c r="H568" s="101"/>
      <c r="I568" s="95"/>
    </row>
    <row r="569" spans="2:9" x14ac:dyDescent="0.2">
      <c r="B569" s="91"/>
      <c r="C569" s="93"/>
      <c r="D569" s="95"/>
      <c r="E569" s="95"/>
      <c r="F569" s="89"/>
      <c r="G569" s="99"/>
      <c r="H569" s="101"/>
      <c r="I569" s="95"/>
    </row>
    <row r="570" spans="2:9" x14ac:dyDescent="0.2">
      <c r="B570" s="91"/>
      <c r="C570" s="93"/>
      <c r="D570" s="95"/>
      <c r="E570" s="95"/>
      <c r="F570" s="89"/>
      <c r="G570" s="99"/>
      <c r="H570" s="101"/>
      <c r="I570" s="95"/>
    </row>
    <row r="571" spans="2:9" x14ac:dyDescent="0.2">
      <c r="B571" s="91"/>
      <c r="C571" s="93"/>
      <c r="D571" s="95"/>
      <c r="E571" s="95"/>
      <c r="F571" s="89"/>
      <c r="G571" s="99"/>
      <c r="H571" s="101"/>
      <c r="I571" s="95"/>
    </row>
    <row r="572" spans="2:9" x14ac:dyDescent="0.2">
      <c r="B572" s="91"/>
      <c r="C572" s="93"/>
      <c r="D572" s="95"/>
      <c r="E572" s="95"/>
      <c r="F572" s="89"/>
      <c r="G572" s="99"/>
      <c r="H572" s="101"/>
      <c r="I572" s="95"/>
    </row>
    <row r="573" spans="2:9" x14ac:dyDescent="0.2">
      <c r="B573" s="91"/>
      <c r="C573" s="93"/>
      <c r="D573" s="95"/>
      <c r="E573" s="95"/>
      <c r="F573" s="89"/>
      <c r="G573" s="99"/>
      <c r="H573" s="101"/>
      <c r="I573" s="95"/>
    </row>
    <row r="574" spans="2:9" x14ac:dyDescent="0.2">
      <c r="B574" s="91"/>
      <c r="C574" s="93"/>
      <c r="D574" s="95"/>
      <c r="E574" s="95"/>
      <c r="F574" s="89"/>
      <c r="G574" s="99"/>
      <c r="H574" s="101"/>
      <c r="I574" s="95"/>
    </row>
    <row r="575" spans="2:9" x14ac:dyDescent="0.2">
      <c r="B575" s="91"/>
      <c r="C575" s="93"/>
      <c r="D575" s="95"/>
      <c r="E575" s="95"/>
      <c r="F575" s="89"/>
      <c r="G575" s="99"/>
      <c r="H575" s="101"/>
      <c r="I575" s="95"/>
    </row>
    <row r="576" spans="2:9" x14ac:dyDescent="0.2">
      <c r="B576" s="91"/>
      <c r="C576" s="93"/>
      <c r="D576" s="95"/>
      <c r="E576" s="95"/>
      <c r="F576" s="89"/>
      <c r="G576" s="99"/>
      <c r="H576" s="101"/>
      <c r="I576" s="95"/>
    </row>
    <row r="577" spans="2:9" x14ac:dyDescent="0.2">
      <c r="B577" s="91"/>
      <c r="C577" s="93"/>
      <c r="D577" s="95"/>
      <c r="E577" s="95"/>
      <c r="F577" s="89"/>
      <c r="G577" s="99"/>
      <c r="H577" s="101"/>
      <c r="I577" s="95"/>
    </row>
    <row r="578" spans="2:9" x14ac:dyDescent="0.2">
      <c r="B578" s="91"/>
      <c r="C578" s="93"/>
      <c r="D578" s="95"/>
      <c r="E578" s="95"/>
      <c r="F578" s="89"/>
      <c r="G578" s="99"/>
      <c r="H578" s="101"/>
      <c r="I578" s="95"/>
    </row>
    <row r="579" spans="2:9" x14ac:dyDescent="0.2">
      <c r="B579" s="91"/>
      <c r="C579" s="93"/>
      <c r="D579" s="95"/>
      <c r="E579" s="95"/>
      <c r="F579" s="89"/>
      <c r="G579" s="99"/>
      <c r="H579" s="101"/>
      <c r="I579" s="95"/>
    </row>
    <row r="580" spans="2:9" x14ac:dyDescent="0.2">
      <c r="B580" s="91"/>
      <c r="C580" s="93"/>
      <c r="D580" s="95"/>
      <c r="E580" s="95"/>
      <c r="F580" s="89"/>
      <c r="G580" s="99"/>
      <c r="H580" s="101"/>
      <c r="I580" s="95"/>
    </row>
    <row r="581" spans="2:9" x14ac:dyDescent="0.2">
      <c r="B581" s="91"/>
      <c r="C581" s="93"/>
      <c r="D581" s="95"/>
      <c r="E581" s="95"/>
      <c r="F581" s="89"/>
      <c r="G581" s="99"/>
      <c r="H581" s="101"/>
      <c r="I581" s="95"/>
    </row>
    <row r="582" spans="2:9" x14ac:dyDescent="0.2">
      <c r="B582" s="91"/>
      <c r="C582" s="93"/>
      <c r="D582" s="95"/>
      <c r="E582" s="95"/>
      <c r="F582" s="89"/>
      <c r="G582" s="99"/>
      <c r="H582" s="101"/>
      <c r="I582" s="95"/>
    </row>
    <row r="583" spans="2:9" x14ac:dyDescent="0.2">
      <c r="B583" s="91"/>
      <c r="C583" s="93"/>
      <c r="D583" s="95"/>
      <c r="E583" s="95"/>
      <c r="F583" s="89"/>
      <c r="G583" s="99"/>
      <c r="H583" s="101"/>
      <c r="I583" s="95"/>
    </row>
    <row r="584" spans="2:9" x14ac:dyDescent="0.2">
      <c r="B584" s="91"/>
      <c r="C584" s="93"/>
      <c r="D584" s="95"/>
      <c r="E584" s="95"/>
      <c r="F584" s="89"/>
      <c r="G584" s="99"/>
      <c r="H584" s="101"/>
      <c r="I584" s="95"/>
    </row>
    <row r="585" spans="2:9" x14ac:dyDescent="0.2">
      <c r="B585" s="91"/>
      <c r="C585" s="93"/>
      <c r="D585" s="95"/>
      <c r="E585" s="95"/>
      <c r="F585" s="89"/>
      <c r="G585" s="99"/>
      <c r="H585" s="101"/>
      <c r="I585" s="95"/>
    </row>
    <row r="586" spans="2:9" x14ac:dyDescent="0.2">
      <c r="B586" s="91"/>
      <c r="C586" s="93"/>
      <c r="D586" s="95"/>
      <c r="E586" s="95"/>
      <c r="F586" s="89"/>
      <c r="G586" s="99"/>
      <c r="H586" s="101"/>
      <c r="I586" s="95"/>
    </row>
    <row r="587" spans="2:9" x14ac:dyDescent="0.2">
      <c r="B587" s="91"/>
      <c r="C587" s="93"/>
      <c r="D587" s="95"/>
      <c r="E587" s="95"/>
      <c r="F587" s="89"/>
      <c r="G587" s="99"/>
      <c r="H587" s="101"/>
      <c r="I587" s="95"/>
    </row>
    <row r="588" spans="2:9" x14ac:dyDescent="0.2">
      <c r="B588" s="91"/>
      <c r="C588" s="93"/>
      <c r="D588" s="95"/>
      <c r="E588" s="95"/>
      <c r="F588" s="89"/>
      <c r="G588" s="99"/>
      <c r="H588" s="101"/>
      <c r="I588" s="95"/>
    </row>
    <row r="589" spans="2:9" x14ac:dyDescent="0.2">
      <c r="B589" s="91"/>
      <c r="C589" s="93"/>
      <c r="D589" s="95"/>
      <c r="E589" s="95"/>
      <c r="F589" s="89"/>
      <c r="G589" s="99"/>
      <c r="H589" s="101"/>
      <c r="I589" s="95"/>
    </row>
    <row r="590" spans="2:9" x14ac:dyDescent="0.2">
      <c r="B590" s="91"/>
      <c r="C590" s="93"/>
      <c r="D590" s="95"/>
      <c r="E590" s="95"/>
      <c r="F590" s="89"/>
      <c r="G590" s="99"/>
      <c r="H590" s="101"/>
      <c r="I590" s="95"/>
    </row>
    <row r="591" spans="2:9" x14ac:dyDescent="0.2">
      <c r="B591" s="91"/>
      <c r="C591" s="93"/>
      <c r="D591" s="95"/>
      <c r="E591" s="95"/>
      <c r="F591" s="89"/>
      <c r="G591" s="99"/>
      <c r="H591" s="101"/>
      <c r="I591" s="95"/>
    </row>
    <row r="592" spans="2:9" x14ac:dyDescent="0.2">
      <c r="B592" s="91"/>
      <c r="C592" s="93"/>
      <c r="D592" s="95"/>
      <c r="E592" s="95"/>
      <c r="F592" s="89"/>
      <c r="G592" s="99"/>
      <c r="H592" s="101"/>
      <c r="I592" s="95"/>
    </row>
    <row r="593" spans="2:9" x14ac:dyDescent="0.2">
      <c r="B593" s="91"/>
      <c r="C593" s="93"/>
      <c r="D593" s="95"/>
      <c r="E593" s="95"/>
      <c r="F593" s="89"/>
      <c r="G593" s="99"/>
      <c r="H593" s="101"/>
      <c r="I593" s="95"/>
    </row>
    <row r="594" spans="2:9" x14ac:dyDescent="0.2">
      <c r="B594" s="91"/>
      <c r="C594" s="93"/>
      <c r="D594" s="95"/>
      <c r="E594" s="95"/>
      <c r="F594" s="89"/>
      <c r="G594" s="99"/>
      <c r="H594" s="101"/>
      <c r="I594" s="95"/>
    </row>
    <row r="595" spans="2:9" x14ac:dyDescent="0.2">
      <c r="B595" s="91"/>
      <c r="C595" s="93"/>
      <c r="D595" s="95"/>
      <c r="E595" s="95"/>
      <c r="F595" s="89"/>
      <c r="G595" s="99"/>
      <c r="H595" s="101"/>
      <c r="I595" s="95"/>
    </row>
    <row r="596" spans="2:9" x14ac:dyDescent="0.2">
      <c r="B596" s="91"/>
      <c r="C596" s="93"/>
      <c r="D596" s="95"/>
      <c r="E596" s="95"/>
      <c r="F596" s="89"/>
      <c r="G596" s="99"/>
      <c r="H596" s="101"/>
      <c r="I596" s="95"/>
    </row>
    <row r="597" spans="2:9" x14ac:dyDescent="0.2">
      <c r="B597" s="91"/>
      <c r="C597" s="93"/>
      <c r="D597" s="95"/>
      <c r="E597" s="95"/>
      <c r="F597" s="89"/>
      <c r="G597" s="99"/>
      <c r="H597" s="101"/>
      <c r="I597" s="95"/>
    </row>
    <row r="598" spans="2:9" x14ac:dyDescent="0.2">
      <c r="B598" s="91"/>
      <c r="C598" s="93"/>
      <c r="D598" s="95"/>
      <c r="E598" s="95"/>
      <c r="F598" s="89"/>
      <c r="G598" s="99"/>
      <c r="H598" s="101"/>
      <c r="I598" s="95"/>
    </row>
    <row r="599" spans="2:9" x14ac:dyDescent="0.2">
      <c r="B599" s="91"/>
      <c r="C599" s="93"/>
      <c r="D599" s="95"/>
      <c r="E599" s="95"/>
      <c r="F599" s="89"/>
      <c r="G599" s="99"/>
      <c r="H599" s="101"/>
      <c r="I599" s="95"/>
    </row>
    <row r="600" spans="2:9" x14ac:dyDescent="0.2">
      <c r="B600" s="91"/>
      <c r="C600" s="93"/>
      <c r="D600" s="95"/>
      <c r="E600" s="95"/>
      <c r="F600" s="89"/>
      <c r="G600" s="99"/>
      <c r="H600" s="101"/>
      <c r="I600" s="95"/>
    </row>
    <row r="601" spans="2:9" x14ac:dyDescent="0.2">
      <c r="B601" s="91"/>
      <c r="C601" s="93"/>
      <c r="D601" s="95"/>
      <c r="E601" s="95"/>
      <c r="F601" s="89"/>
      <c r="G601" s="99"/>
      <c r="H601" s="101"/>
      <c r="I601" s="95"/>
    </row>
    <row r="602" spans="2:9" x14ac:dyDescent="0.2">
      <c r="B602" s="91"/>
      <c r="C602" s="93"/>
      <c r="D602" s="95"/>
      <c r="E602" s="95"/>
      <c r="F602" s="89"/>
      <c r="G602" s="99"/>
      <c r="H602" s="101"/>
      <c r="I602" s="95"/>
    </row>
    <row r="603" spans="2:9" x14ac:dyDescent="0.2">
      <c r="B603" s="91"/>
      <c r="C603" s="93"/>
      <c r="D603" s="95"/>
      <c r="E603" s="95"/>
      <c r="F603" s="89"/>
      <c r="G603" s="99"/>
      <c r="H603" s="101"/>
      <c r="I603" s="95"/>
    </row>
    <row r="604" spans="2:9" x14ac:dyDescent="0.2">
      <c r="B604" s="91"/>
      <c r="C604" s="93"/>
      <c r="D604" s="95"/>
      <c r="E604" s="95"/>
      <c r="F604" s="89"/>
      <c r="G604" s="99"/>
      <c r="H604" s="101"/>
      <c r="I604" s="95"/>
    </row>
    <row r="605" spans="2:9" x14ac:dyDescent="0.2">
      <c r="B605" s="91"/>
      <c r="C605" s="93"/>
      <c r="D605" s="95"/>
      <c r="E605" s="95"/>
      <c r="F605" s="89"/>
      <c r="G605" s="99"/>
      <c r="H605" s="101"/>
      <c r="I605" s="95"/>
    </row>
    <row r="606" spans="2:9" x14ac:dyDescent="0.2">
      <c r="B606" s="91"/>
      <c r="C606" s="93"/>
      <c r="D606" s="95"/>
      <c r="E606" s="95"/>
      <c r="F606" s="89"/>
      <c r="G606" s="99"/>
      <c r="H606" s="101"/>
      <c r="I606" s="95"/>
    </row>
    <row r="607" spans="2:9" x14ac:dyDescent="0.2">
      <c r="B607" s="91"/>
      <c r="C607" s="93"/>
      <c r="D607" s="95"/>
      <c r="E607" s="95"/>
      <c r="F607" s="89"/>
      <c r="G607" s="99"/>
      <c r="H607" s="101"/>
      <c r="I607" s="95"/>
    </row>
    <row r="608" spans="2:9" x14ac:dyDescent="0.2">
      <c r="B608" s="91"/>
      <c r="C608" s="93"/>
      <c r="D608" s="95"/>
      <c r="E608" s="95"/>
      <c r="F608" s="89"/>
      <c r="G608" s="99"/>
      <c r="H608" s="101"/>
      <c r="I608" s="95"/>
    </row>
    <row r="609" spans="2:9" x14ac:dyDescent="0.2">
      <c r="B609" s="91"/>
      <c r="C609" s="93"/>
      <c r="D609" s="95"/>
      <c r="E609" s="95"/>
      <c r="F609" s="89"/>
      <c r="G609" s="99"/>
      <c r="H609" s="101"/>
      <c r="I609" s="95"/>
    </row>
    <row r="610" spans="2:9" x14ac:dyDescent="0.2">
      <c r="B610" s="91"/>
      <c r="C610" s="93"/>
      <c r="D610" s="95"/>
      <c r="E610" s="95"/>
      <c r="F610" s="89"/>
      <c r="G610" s="99"/>
      <c r="H610" s="101"/>
      <c r="I610" s="95"/>
    </row>
    <row r="611" spans="2:9" x14ac:dyDescent="0.2">
      <c r="B611" s="91"/>
      <c r="C611" s="93"/>
      <c r="D611" s="95"/>
      <c r="E611" s="95"/>
      <c r="F611" s="89"/>
      <c r="G611" s="99"/>
      <c r="H611" s="101"/>
      <c r="I611" s="95"/>
    </row>
    <row r="612" spans="2:9" x14ac:dyDescent="0.2">
      <c r="B612" s="91"/>
      <c r="C612" s="93"/>
      <c r="D612" s="95"/>
      <c r="E612" s="95"/>
      <c r="F612" s="89"/>
      <c r="G612" s="99"/>
      <c r="H612" s="101"/>
      <c r="I612" s="95"/>
    </row>
    <row r="613" spans="2:9" x14ac:dyDescent="0.2">
      <c r="B613" s="91"/>
      <c r="C613" s="93"/>
      <c r="D613" s="95"/>
      <c r="E613" s="95"/>
      <c r="F613" s="89"/>
      <c r="G613" s="99"/>
      <c r="H613" s="101"/>
      <c r="I613" s="95"/>
    </row>
    <row r="614" spans="2:9" x14ac:dyDescent="0.2">
      <c r="B614" s="91"/>
      <c r="C614" s="93"/>
      <c r="D614" s="95"/>
      <c r="E614" s="95"/>
      <c r="F614" s="89"/>
      <c r="G614" s="99"/>
      <c r="H614" s="101"/>
      <c r="I614" s="95"/>
    </row>
    <row r="615" spans="2:9" x14ac:dyDescent="0.2">
      <c r="B615" s="91"/>
      <c r="C615" s="93"/>
      <c r="D615" s="95"/>
      <c r="E615" s="95"/>
      <c r="F615" s="89"/>
      <c r="G615" s="99"/>
      <c r="H615" s="101"/>
      <c r="I615" s="95"/>
    </row>
    <row r="616" spans="2:9" x14ac:dyDescent="0.2">
      <c r="B616" s="91"/>
      <c r="C616" s="93"/>
      <c r="D616" s="95"/>
      <c r="E616" s="95"/>
      <c r="F616" s="89"/>
      <c r="G616" s="99"/>
      <c r="H616" s="101"/>
      <c r="I616" s="95"/>
    </row>
    <row r="617" spans="2:9" x14ac:dyDescent="0.2">
      <c r="B617" s="91"/>
      <c r="C617" s="93"/>
      <c r="D617" s="95"/>
      <c r="E617" s="95"/>
      <c r="F617" s="89"/>
      <c r="G617" s="99"/>
      <c r="H617" s="101"/>
      <c r="I617" s="95"/>
    </row>
    <row r="618" spans="2:9" x14ac:dyDescent="0.2">
      <c r="B618" s="91"/>
      <c r="C618" s="93"/>
      <c r="D618" s="95"/>
      <c r="E618" s="95"/>
      <c r="F618" s="89"/>
      <c r="G618" s="99"/>
      <c r="H618" s="101"/>
      <c r="I618" s="95"/>
    </row>
    <row r="619" spans="2:9" x14ac:dyDescent="0.2">
      <c r="B619" s="91"/>
      <c r="C619" s="93"/>
      <c r="D619" s="95"/>
      <c r="E619" s="95"/>
      <c r="F619" s="89"/>
      <c r="G619" s="99"/>
      <c r="H619" s="101"/>
      <c r="I619" s="95"/>
    </row>
    <row r="620" spans="2:9" x14ac:dyDescent="0.2">
      <c r="B620" s="91"/>
      <c r="C620" s="93"/>
      <c r="D620" s="95"/>
      <c r="E620" s="95"/>
      <c r="F620" s="89"/>
      <c r="G620" s="99"/>
      <c r="H620" s="101"/>
      <c r="I620" s="95"/>
    </row>
    <row r="621" spans="2:9" x14ac:dyDescent="0.2">
      <c r="B621" s="91"/>
      <c r="C621" s="93"/>
      <c r="D621" s="95"/>
      <c r="E621" s="95"/>
      <c r="F621" s="89"/>
      <c r="G621" s="99"/>
      <c r="H621" s="101"/>
      <c r="I621" s="95"/>
    </row>
    <row r="622" spans="2:9" x14ac:dyDescent="0.2">
      <c r="B622" s="91"/>
      <c r="C622" s="93"/>
      <c r="D622" s="95"/>
      <c r="E622" s="95"/>
      <c r="F622" s="89"/>
      <c r="G622" s="99"/>
      <c r="H622" s="101"/>
      <c r="I622" s="95"/>
    </row>
    <row r="623" spans="2:9" x14ac:dyDescent="0.2">
      <c r="B623" s="91"/>
      <c r="C623" s="93"/>
      <c r="D623" s="95"/>
      <c r="E623" s="95"/>
      <c r="F623" s="89"/>
      <c r="G623" s="99"/>
      <c r="H623" s="101"/>
      <c r="I623" s="95"/>
    </row>
    <row r="624" spans="2:9" x14ac:dyDescent="0.2">
      <c r="B624" s="91"/>
      <c r="C624" s="93"/>
      <c r="D624" s="95"/>
      <c r="E624" s="95"/>
      <c r="F624" s="89"/>
      <c r="G624" s="99"/>
      <c r="H624" s="101"/>
      <c r="I624" s="95"/>
    </row>
    <row r="625" spans="2:9" x14ac:dyDescent="0.2">
      <c r="B625" s="91"/>
      <c r="C625" s="93"/>
      <c r="D625" s="95"/>
      <c r="E625" s="95"/>
      <c r="F625" s="89"/>
      <c r="G625" s="99"/>
      <c r="H625" s="101"/>
      <c r="I625" s="95"/>
    </row>
    <row r="626" spans="2:9" x14ac:dyDescent="0.2">
      <c r="B626" s="91"/>
      <c r="C626" s="93"/>
      <c r="D626" s="95"/>
      <c r="E626" s="95"/>
      <c r="F626" s="89"/>
      <c r="G626" s="99"/>
      <c r="H626" s="101"/>
      <c r="I626" s="95"/>
    </row>
    <row r="627" spans="2:9" x14ac:dyDescent="0.2">
      <c r="B627" s="91"/>
      <c r="C627" s="93"/>
      <c r="D627" s="95"/>
      <c r="E627" s="95"/>
      <c r="F627" s="89"/>
      <c r="G627" s="99"/>
      <c r="H627" s="101"/>
      <c r="I627" s="95"/>
    </row>
    <row r="628" spans="2:9" x14ac:dyDescent="0.2">
      <c r="B628" s="91"/>
      <c r="C628" s="93"/>
      <c r="D628" s="95"/>
      <c r="E628" s="95"/>
      <c r="F628" s="89"/>
      <c r="G628" s="99"/>
      <c r="H628" s="101"/>
      <c r="I628" s="95"/>
    </row>
    <row r="629" spans="2:9" x14ac:dyDescent="0.2">
      <c r="B629" s="91"/>
      <c r="C629" s="93"/>
      <c r="D629" s="95"/>
      <c r="E629" s="95"/>
      <c r="F629" s="89"/>
      <c r="G629" s="99"/>
      <c r="H629" s="101"/>
      <c r="I629" s="95"/>
    </row>
    <row r="630" spans="2:9" x14ac:dyDescent="0.2">
      <c r="B630" s="91"/>
      <c r="C630" s="93"/>
      <c r="D630" s="95"/>
      <c r="E630" s="95"/>
      <c r="F630" s="89"/>
      <c r="G630" s="99"/>
      <c r="H630" s="101"/>
      <c r="I630" s="95"/>
    </row>
    <row r="631" spans="2:9" x14ac:dyDescent="0.2">
      <c r="B631" s="91"/>
      <c r="C631" s="93"/>
      <c r="D631" s="95"/>
      <c r="E631" s="95"/>
      <c r="F631" s="89"/>
      <c r="G631" s="99"/>
      <c r="H631" s="101"/>
      <c r="I631" s="95"/>
    </row>
    <row r="632" spans="2:9" x14ac:dyDescent="0.2">
      <c r="B632" s="91"/>
      <c r="C632" s="93"/>
      <c r="D632" s="95"/>
      <c r="E632" s="95"/>
      <c r="F632" s="89"/>
      <c r="G632" s="99"/>
      <c r="H632" s="101"/>
      <c r="I632" s="95"/>
    </row>
    <row r="633" spans="2:9" x14ac:dyDescent="0.2">
      <c r="B633" s="91"/>
      <c r="C633" s="93"/>
      <c r="D633" s="95"/>
      <c r="E633" s="95"/>
      <c r="F633" s="89"/>
      <c r="G633" s="99"/>
      <c r="H633" s="101"/>
      <c r="I633" s="95"/>
    </row>
    <row r="634" spans="2:9" x14ac:dyDescent="0.2">
      <c r="B634" s="91"/>
      <c r="C634" s="93"/>
      <c r="D634" s="95"/>
      <c r="E634" s="95"/>
      <c r="F634" s="89"/>
      <c r="G634" s="99"/>
      <c r="H634" s="101"/>
      <c r="I634" s="95"/>
    </row>
    <row r="635" spans="2:9" x14ac:dyDescent="0.2">
      <c r="B635" s="91"/>
      <c r="C635" s="93"/>
      <c r="D635" s="95"/>
      <c r="E635" s="95"/>
      <c r="F635" s="89"/>
      <c r="G635" s="99"/>
      <c r="H635" s="101"/>
      <c r="I635" s="95"/>
    </row>
    <row r="636" spans="2:9" x14ac:dyDescent="0.2">
      <c r="B636" s="91"/>
      <c r="C636" s="93"/>
      <c r="D636" s="95"/>
      <c r="E636" s="95"/>
      <c r="F636" s="89"/>
      <c r="G636" s="99"/>
      <c r="H636" s="101"/>
      <c r="I636" s="95"/>
    </row>
    <row r="637" spans="2:9" x14ac:dyDescent="0.2">
      <c r="B637" s="91"/>
      <c r="C637" s="93"/>
      <c r="D637" s="95"/>
      <c r="E637" s="95"/>
      <c r="F637" s="89"/>
      <c r="G637" s="99"/>
      <c r="H637" s="101"/>
      <c r="I637" s="95"/>
    </row>
    <row r="638" spans="2:9" x14ac:dyDescent="0.2">
      <c r="B638" s="91"/>
      <c r="C638" s="93"/>
      <c r="D638" s="95"/>
      <c r="E638" s="95"/>
      <c r="F638" s="89"/>
      <c r="G638" s="99"/>
      <c r="H638" s="101"/>
      <c r="I638" s="95"/>
    </row>
    <row r="639" spans="2:9" x14ac:dyDescent="0.2">
      <c r="B639" s="91"/>
      <c r="C639" s="93"/>
      <c r="D639" s="95"/>
      <c r="E639" s="95"/>
      <c r="F639" s="89"/>
      <c r="G639" s="99"/>
      <c r="H639" s="101"/>
      <c r="I639" s="95"/>
    </row>
    <row r="640" spans="2:9" x14ac:dyDescent="0.2">
      <c r="B640" s="91"/>
      <c r="C640" s="93"/>
      <c r="D640" s="95"/>
      <c r="E640" s="95"/>
      <c r="F640" s="89"/>
      <c r="G640" s="99"/>
      <c r="H640" s="101"/>
      <c r="I640" s="95"/>
    </row>
    <row r="641" spans="2:9" x14ac:dyDescent="0.2">
      <c r="B641" s="91"/>
      <c r="C641" s="93"/>
      <c r="D641" s="95"/>
      <c r="E641" s="95"/>
      <c r="F641" s="89"/>
      <c r="G641" s="99"/>
      <c r="H641" s="101"/>
      <c r="I641" s="95"/>
    </row>
    <row r="642" spans="2:9" x14ac:dyDescent="0.2">
      <c r="B642" s="91"/>
      <c r="C642" s="93"/>
      <c r="D642" s="95"/>
      <c r="E642" s="95"/>
      <c r="F642" s="89"/>
      <c r="G642" s="99"/>
      <c r="H642" s="101"/>
      <c r="I642" s="95"/>
    </row>
    <row r="643" spans="2:9" x14ac:dyDescent="0.2">
      <c r="B643" s="91"/>
      <c r="C643" s="93"/>
      <c r="D643" s="95"/>
      <c r="E643" s="95"/>
      <c r="F643" s="89"/>
      <c r="G643" s="99"/>
      <c r="H643" s="101"/>
      <c r="I643" s="95"/>
    </row>
    <row r="644" spans="2:9" x14ac:dyDescent="0.2">
      <c r="B644" s="91"/>
      <c r="C644" s="93"/>
      <c r="D644" s="95"/>
      <c r="E644" s="95"/>
      <c r="F644" s="89"/>
      <c r="G644" s="99"/>
      <c r="H644" s="101"/>
      <c r="I644" s="95"/>
    </row>
    <row r="645" spans="2:9" x14ac:dyDescent="0.2">
      <c r="B645" s="91"/>
      <c r="C645" s="93"/>
      <c r="D645" s="95"/>
      <c r="E645" s="95"/>
      <c r="F645" s="89"/>
      <c r="G645" s="99"/>
      <c r="H645" s="101"/>
      <c r="I645" s="95"/>
    </row>
    <row r="646" spans="2:9" x14ac:dyDescent="0.2">
      <c r="B646" s="91"/>
      <c r="C646" s="93"/>
      <c r="D646" s="95"/>
      <c r="E646" s="95"/>
      <c r="F646" s="89"/>
      <c r="G646" s="99"/>
      <c r="H646" s="101"/>
      <c r="I646" s="95"/>
    </row>
    <row r="647" spans="2:9" x14ac:dyDescent="0.2">
      <c r="B647" s="91"/>
      <c r="C647" s="93"/>
      <c r="D647" s="95"/>
      <c r="E647" s="95"/>
      <c r="F647" s="89"/>
      <c r="G647" s="99"/>
      <c r="H647" s="101"/>
      <c r="I647" s="95"/>
    </row>
    <row r="648" spans="2:9" x14ac:dyDescent="0.2">
      <c r="B648" s="91"/>
      <c r="C648" s="93"/>
      <c r="D648" s="95"/>
      <c r="E648" s="95"/>
      <c r="F648" s="89"/>
      <c r="G648" s="99"/>
      <c r="H648" s="101"/>
      <c r="I648" s="95"/>
    </row>
    <row r="649" spans="2:9" x14ac:dyDescent="0.2">
      <c r="B649" s="91"/>
      <c r="C649" s="93"/>
      <c r="D649" s="95"/>
      <c r="E649" s="95"/>
      <c r="F649" s="89"/>
      <c r="G649" s="99"/>
      <c r="H649" s="101"/>
      <c r="I649" s="95"/>
    </row>
    <row r="650" spans="2:9" x14ac:dyDescent="0.2">
      <c r="B650" s="91"/>
      <c r="C650" s="93"/>
      <c r="D650" s="95"/>
      <c r="E650" s="95"/>
      <c r="F650" s="89"/>
      <c r="G650" s="99"/>
      <c r="H650" s="101"/>
      <c r="I650" s="95"/>
    </row>
    <row r="651" spans="2:9" x14ac:dyDescent="0.2">
      <c r="B651" s="91"/>
      <c r="C651" s="93"/>
      <c r="D651" s="95"/>
      <c r="E651" s="95"/>
      <c r="F651" s="89"/>
      <c r="G651" s="99"/>
      <c r="H651" s="101"/>
      <c r="I651" s="95"/>
    </row>
    <row r="652" spans="2:9" x14ac:dyDescent="0.2">
      <c r="B652" s="91"/>
      <c r="C652" s="93"/>
      <c r="D652" s="95"/>
      <c r="E652" s="95"/>
      <c r="F652" s="89"/>
      <c r="G652" s="99"/>
      <c r="H652" s="101"/>
      <c r="I652" s="95"/>
    </row>
    <row r="653" spans="2:9" x14ac:dyDescent="0.2">
      <c r="B653" s="91"/>
      <c r="C653" s="93"/>
      <c r="D653" s="95"/>
      <c r="E653" s="95"/>
      <c r="F653" s="89"/>
      <c r="G653" s="99"/>
      <c r="H653" s="101"/>
      <c r="I653" s="95"/>
    </row>
    <row r="654" spans="2:9" x14ac:dyDescent="0.2">
      <c r="B654" s="91"/>
      <c r="C654" s="93"/>
      <c r="D654" s="95"/>
      <c r="E654" s="95"/>
      <c r="F654" s="89"/>
      <c r="G654" s="99"/>
      <c r="H654" s="101"/>
      <c r="I654" s="95"/>
    </row>
    <row r="655" spans="2:9" x14ac:dyDescent="0.2">
      <c r="B655" s="91"/>
      <c r="C655" s="93"/>
      <c r="D655" s="95"/>
      <c r="E655" s="95"/>
      <c r="F655" s="89"/>
      <c r="G655" s="99"/>
      <c r="H655" s="101"/>
      <c r="I655" s="95"/>
    </row>
    <row r="656" spans="2:9" x14ac:dyDescent="0.2">
      <c r="B656" s="91"/>
      <c r="C656" s="93"/>
      <c r="D656" s="95"/>
      <c r="E656" s="95"/>
      <c r="F656" s="89"/>
      <c r="G656" s="99"/>
      <c r="H656" s="101"/>
      <c r="I656" s="95"/>
    </row>
    <row r="657" spans="2:9" x14ac:dyDescent="0.2">
      <c r="B657" s="91"/>
      <c r="C657" s="93"/>
      <c r="D657" s="95"/>
      <c r="E657" s="95"/>
      <c r="F657" s="89"/>
      <c r="G657" s="99"/>
      <c r="H657" s="101"/>
      <c r="I657" s="95"/>
    </row>
    <row r="658" spans="2:9" x14ac:dyDescent="0.2">
      <c r="B658" s="91"/>
      <c r="C658" s="93"/>
      <c r="D658" s="95"/>
      <c r="E658" s="95"/>
      <c r="F658" s="89"/>
      <c r="G658" s="99"/>
      <c r="H658" s="101"/>
      <c r="I658" s="95"/>
    </row>
    <row r="659" spans="2:9" x14ac:dyDescent="0.2">
      <c r="B659" s="91"/>
      <c r="C659" s="93"/>
      <c r="D659" s="95"/>
      <c r="E659" s="95"/>
      <c r="F659" s="89"/>
      <c r="G659" s="99"/>
      <c r="H659" s="101"/>
      <c r="I659" s="95"/>
    </row>
    <row r="660" spans="2:9" x14ac:dyDescent="0.2">
      <c r="B660" s="91"/>
      <c r="C660" s="93"/>
      <c r="D660" s="95"/>
      <c r="E660" s="95"/>
      <c r="F660" s="89"/>
      <c r="G660" s="99"/>
      <c r="H660" s="101"/>
      <c r="I660" s="95"/>
    </row>
    <row r="661" spans="2:9" x14ac:dyDescent="0.2">
      <c r="B661" s="91"/>
      <c r="C661" s="93"/>
      <c r="D661" s="95"/>
      <c r="E661" s="95"/>
      <c r="F661" s="89"/>
      <c r="G661" s="99"/>
      <c r="H661" s="101"/>
      <c r="I661" s="95"/>
    </row>
    <row r="662" spans="2:9" x14ac:dyDescent="0.2">
      <c r="B662" s="91"/>
      <c r="C662" s="93"/>
      <c r="D662" s="95"/>
      <c r="E662" s="95"/>
      <c r="F662" s="89"/>
      <c r="G662" s="99"/>
      <c r="H662" s="101"/>
      <c r="I662" s="95"/>
    </row>
    <row r="663" spans="2:9" x14ac:dyDescent="0.2">
      <c r="B663" s="91"/>
      <c r="C663" s="93"/>
      <c r="D663" s="95"/>
      <c r="E663" s="95"/>
      <c r="F663" s="89"/>
      <c r="G663" s="99"/>
      <c r="H663" s="101"/>
      <c r="I663" s="95"/>
    </row>
    <row r="664" spans="2:9" x14ac:dyDescent="0.2">
      <c r="B664" s="91"/>
      <c r="C664" s="93"/>
      <c r="D664" s="95"/>
      <c r="E664" s="95"/>
      <c r="F664" s="89"/>
      <c r="G664" s="99"/>
      <c r="H664" s="101"/>
      <c r="I664" s="95"/>
    </row>
    <row r="665" spans="2:9" x14ac:dyDescent="0.2">
      <c r="B665" s="91"/>
      <c r="C665" s="93"/>
      <c r="D665" s="95"/>
      <c r="E665" s="95"/>
      <c r="F665" s="89"/>
      <c r="G665" s="99"/>
      <c r="H665" s="101"/>
      <c r="I665" s="95"/>
    </row>
    <row r="666" spans="2:9" x14ac:dyDescent="0.2">
      <c r="B666" s="91"/>
      <c r="C666" s="93"/>
      <c r="D666" s="95"/>
      <c r="E666" s="95"/>
      <c r="F666" s="89"/>
      <c r="G666" s="99"/>
      <c r="H666" s="101"/>
      <c r="I666" s="95"/>
    </row>
    <row r="667" spans="2:9" x14ac:dyDescent="0.2">
      <c r="B667" s="91"/>
      <c r="C667" s="93"/>
      <c r="D667" s="95"/>
      <c r="E667" s="95"/>
      <c r="F667" s="89"/>
      <c r="G667" s="99"/>
      <c r="H667" s="101"/>
      <c r="I667" s="95"/>
    </row>
    <row r="668" spans="2:9" x14ac:dyDescent="0.2">
      <c r="B668" s="91"/>
      <c r="C668" s="93"/>
      <c r="D668" s="95"/>
      <c r="E668" s="95"/>
      <c r="F668" s="89"/>
      <c r="G668" s="99"/>
      <c r="H668" s="101"/>
      <c r="I668" s="95"/>
    </row>
    <row r="669" spans="2:9" x14ac:dyDescent="0.2">
      <c r="B669" s="91"/>
      <c r="C669" s="93"/>
      <c r="D669" s="95"/>
      <c r="E669" s="95"/>
      <c r="F669" s="89"/>
      <c r="G669" s="99"/>
      <c r="H669" s="101"/>
      <c r="I669" s="95"/>
    </row>
    <row r="670" spans="2:9" x14ac:dyDescent="0.2">
      <c r="B670" s="91"/>
      <c r="C670" s="93"/>
      <c r="D670" s="95"/>
      <c r="E670" s="95"/>
      <c r="F670" s="89"/>
      <c r="G670" s="99"/>
      <c r="H670" s="101"/>
      <c r="I670" s="95"/>
    </row>
    <row r="671" spans="2:9" x14ac:dyDescent="0.2">
      <c r="B671" s="91"/>
      <c r="C671" s="93"/>
      <c r="D671" s="95"/>
      <c r="E671" s="95"/>
      <c r="F671" s="89"/>
      <c r="G671" s="99"/>
      <c r="H671" s="101"/>
      <c r="I671" s="95"/>
    </row>
    <row r="672" spans="2:9" x14ac:dyDescent="0.2">
      <c r="B672" s="91"/>
      <c r="C672" s="93"/>
      <c r="D672" s="95"/>
      <c r="E672" s="95"/>
      <c r="F672" s="89"/>
      <c r="G672" s="99"/>
      <c r="H672" s="101"/>
      <c r="I672" s="95"/>
    </row>
    <row r="673" spans="2:9" x14ac:dyDescent="0.2">
      <c r="B673" s="91"/>
      <c r="C673" s="93"/>
      <c r="D673" s="95"/>
      <c r="E673" s="95"/>
      <c r="F673" s="89"/>
      <c r="G673" s="99"/>
      <c r="H673" s="101"/>
      <c r="I673" s="95"/>
    </row>
    <row r="674" spans="2:9" x14ac:dyDescent="0.2">
      <c r="B674" s="91"/>
      <c r="C674" s="93"/>
      <c r="D674" s="95"/>
      <c r="E674" s="95"/>
      <c r="F674" s="89"/>
      <c r="G674" s="99"/>
      <c r="H674" s="101"/>
      <c r="I674" s="95"/>
    </row>
    <row r="675" spans="2:9" x14ac:dyDescent="0.2">
      <c r="B675" s="91"/>
      <c r="C675" s="93"/>
      <c r="D675" s="95"/>
      <c r="E675" s="95"/>
      <c r="F675" s="89"/>
      <c r="G675" s="99"/>
      <c r="H675" s="101"/>
      <c r="I675" s="95"/>
    </row>
    <row r="676" spans="2:9" x14ac:dyDescent="0.2">
      <c r="B676" s="91"/>
      <c r="C676" s="93"/>
      <c r="D676" s="95"/>
      <c r="E676" s="95"/>
      <c r="F676" s="89"/>
      <c r="G676" s="99"/>
      <c r="H676" s="101"/>
      <c r="I676" s="95"/>
    </row>
    <row r="677" spans="2:9" x14ac:dyDescent="0.2">
      <c r="B677" s="91"/>
      <c r="C677" s="93"/>
      <c r="D677" s="95"/>
      <c r="E677" s="95"/>
      <c r="F677" s="89"/>
      <c r="G677" s="99"/>
      <c r="H677" s="101"/>
      <c r="I677" s="95"/>
    </row>
    <row r="678" spans="2:9" x14ac:dyDescent="0.2">
      <c r="B678" s="91"/>
      <c r="C678" s="93"/>
      <c r="D678" s="95"/>
      <c r="E678" s="95"/>
      <c r="F678" s="89"/>
      <c r="G678" s="99"/>
      <c r="H678" s="101"/>
      <c r="I678" s="95"/>
    </row>
    <row r="679" spans="2:9" x14ac:dyDescent="0.2">
      <c r="B679" s="91"/>
      <c r="C679" s="93"/>
      <c r="D679" s="95"/>
      <c r="E679" s="95"/>
      <c r="F679" s="89"/>
      <c r="G679" s="99"/>
      <c r="H679" s="101"/>
      <c r="I679" s="95"/>
    </row>
    <row r="680" spans="2:9" x14ac:dyDescent="0.2">
      <c r="B680" s="91"/>
      <c r="C680" s="93"/>
      <c r="D680" s="95"/>
      <c r="E680" s="95"/>
      <c r="F680" s="89"/>
      <c r="G680" s="99"/>
      <c r="H680" s="101"/>
      <c r="I680" s="95"/>
    </row>
    <row r="681" spans="2:9" x14ac:dyDescent="0.2">
      <c r="B681" s="91"/>
      <c r="C681" s="93"/>
      <c r="D681" s="95"/>
      <c r="E681" s="95"/>
      <c r="F681" s="89"/>
      <c r="G681" s="99"/>
      <c r="H681" s="101"/>
      <c r="I681" s="95"/>
    </row>
    <row r="682" spans="2:9" x14ac:dyDescent="0.2">
      <c r="B682" s="91"/>
      <c r="C682" s="93"/>
      <c r="D682" s="95"/>
      <c r="E682" s="95"/>
      <c r="F682" s="89"/>
      <c r="G682" s="99"/>
      <c r="H682" s="101"/>
      <c r="I682" s="95"/>
    </row>
    <row r="683" spans="2:9" x14ac:dyDescent="0.2">
      <c r="B683" s="91"/>
      <c r="C683" s="93"/>
      <c r="D683" s="95"/>
      <c r="E683" s="95"/>
      <c r="F683" s="89"/>
      <c r="G683" s="99"/>
      <c r="H683" s="101"/>
      <c r="I683" s="95"/>
    </row>
    <row r="684" spans="2:9" x14ac:dyDescent="0.2">
      <c r="B684" s="91"/>
      <c r="C684" s="93"/>
      <c r="D684" s="95"/>
      <c r="E684" s="95"/>
      <c r="F684" s="89"/>
      <c r="G684" s="99"/>
      <c r="H684" s="101"/>
      <c r="I684" s="95"/>
    </row>
    <row r="685" spans="2:9" x14ac:dyDescent="0.2">
      <c r="B685" s="91"/>
      <c r="C685" s="93"/>
      <c r="D685" s="95"/>
      <c r="E685" s="95"/>
      <c r="F685" s="89"/>
      <c r="G685" s="99"/>
      <c r="H685" s="101"/>
      <c r="I685" s="95"/>
    </row>
    <row r="686" spans="2:9" x14ac:dyDescent="0.2">
      <c r="B686" s="91"/>
      <c r="C686" s="93"/>
      <c r="D686" s="95"/>
      <c r="E686" s="95"/>
      <c r="F686" s="89"/>
      <c r="G686" s="99"/>
      <c r="H686" s="101"/>
      <c r="I686" s="95"/>
    </row>
    <row r="687" spans="2:9" x14ac:dyDescent="0.2">
      <c r="B687" s="91"/>
      <c r="C687" s="93"/>
      <c r="D687" s="95"/>
      <c r="E687" s="95"/>
      <c r="F687" s="89"/>
      <c r="G687" s="99"/>
      <c r="H687" s="101"/>
      <c r="I687" s="95"/>
    </row>
    <row r="688" spans="2:9" x14ac:dyDescent="0.2">
      <c r="B688" s="91"/>
      <c r="C688" s="93"/>
      <c r="D688" s="95"/>
      <c r="E688" s="95"/>
      <c r="F688" s="89"/>
      <c r="G688" s="99"/>
      <c r="H688" s="101"/>
      <c r="I688" s="95"/>
    </row>
    <row r="689" spans="2:9" x14ac:dyDescent="0.2">
      <c r="B689" s="91"/>
      <c r="C689" s="93"/>
      <c r="D689" s="95"/>
      <c r="E689" s="95"/>
      <c r="F689" s="89"/>
      <c r="G689" s="99"/>
      <c r="H689" s="101"/>
      <c r="I689" s="95"/>
    </row>
    <row r="690" spans="2:9" x14ac:dyDescent="0.2">
      <c r="B690" s="91"/>
      <c r="C690" s="93"/>
      <c r="D690" s="95"/>
      <c r="E690" s="95"/>
      <c r="F690" s="89"/>
      <c r="G690" s="99"/>
      <c r="H690" s="101"/>
      <c r="I690" s="95"/>
    </row>
    <row r="691" spans="2:9" x14ac:dyDescent="0.2">
      <c r="B691" s="91"/>
      <c r="C691" s="93"/>
      <c r="D691" s="95"/>
      <c r="E691" s="95"/>
      <c r="F691" s="89"/>
      <c r="G691" s="99"/>
      <c r="H691" s="101"/>
      <c r="I691" s="95"/>
    </row>
    <row r="692" spans="2:9" x14ac:dyDescent="0.2">
      <c r="B692" s="91"/>
      <c r="C692" s="93"/>
      <c r="D692" s="95"/>
      <c r="E692" s="95"/>
      <c r="F692" s="89"/>
      <c r="G692" s="99"/>
      <c r="H692" s="101"/>
      <c r="I692" s="95"/>
    </row>
    <row r="693" spans="2:9" x14ac:dyDescent="0.2">
      <c r="B693" s="91"/>
      <c r="C693" s="93"/>
      <c r="D693" s="95"/>
      <c r="E693" s="95"/>
      <c r="F693" s="89"/>
      <c r="G693" s="99"/>
      <c r="H693" s="101"/>
      <c r="I693" s="95"/>
    </row>
    <row r="694" spans="2:9" x14ac:dyDescent="0.2">
      <c r="B694" s="91"/>
      <c r="C694" s="93"/>
      <c r="D694" s="95"/>
      <c r="E694" s="95"/>
      <c r="F694" s="89"/>
      <c r="G694" s="99"/>
      <c r="H694" s="101"/>
      <c r="I694" s="95"/>
    </row>
    <row r="695" spans="2:9" x14ac:dyDescent="0.2">
      <c r="B695" s="91"/>
      <c r="C695" s="93"/>
      <c r="D695" s="95"/>
      <c r="E695" s="95"/>
      <c r="F695" s="89"/>
      <c r="G695" s="99"/>
      <c r="H695" s="101"/>
      <c r="I695" s="95"/>
    </row>
    <row r="696" spans="2:9" x14ac:dyDescent="0.2">
      <c r="B696" s="91"/>
      <c r="C696" s="93"/>
      <c r="D696" s="95"/>
      <c r="E696" s="95"/>
      <c r="F696" s="89"/>
      <c r="G696" s="99"/>
      <c r="H696" s="101"/>
      <c r="I696" s="95"/>
    </row>
    <row r="697" spans="2:9" x14ac:dyDescent="0.2">
      <c r="B697" s="91"/>
      <c r="C697" s="93"/>
      <c r="D697" s="95"/>
      <c r="E697" s="95"/>
      <c r="F697" s="89"/>
      <c r="G697" s="99"/>
      <c r="H697" s="101"/>
      <c r="I697" s="95"/>
    </row>
    <row r="698" spans="2:9" x14ac:dyDescent="0.2">
      <c r="B698" s="91"/>
      <c r="C698" s="93"/>
      <c r="D698" s="95"/>
      <c r="E698" s="95"/>
      <c r="F698" s="89"/>
      <c r="G698" s="99"/>
      <c r="H698" s="101"/>
      <c r="I698" s="95"/>
    </row>
    <row r="699" spans="2:9" x14ac:dyDescent="0.2">
      <c r="B699" s="91"/>
      <c r="C699" s="93"/>
      <c r="D699" s="95"/>
      <c r="E699" s="95"/>
      <c r="F699" s="89"/>
      <c r="G699" s="99"/>
      <c r="H699" s="101"/>
      <c r="I699" s="95"/>
    </row>
    <row r="700" spans="2:9" x14ac:dyDescent="0.2">
      <c r="B700" s="91"/>
      <c r="C700" s="93"/>
      <c r="D700" s="95"/>
      <c r="E700" s="95"/>
      <c r="F700" s="89"/>
      <c r="G700" s="99"/>
      <c r="H700" s="101"/>
      <c r="I700" s="95"/>
    </row>
  </sheetData>
  <sheetProtection sort="0" autoFilter="0"/>
  <mergeCells count="2">
    <mergeCell ref="B2:I4"/>
    <mergeCell ref="J2:O5"/>
  </mergeCells>
  <conditionalFormatting sqref="B1:B1048576">
    <cfRule type="duplicateValues" dxfId="10" priority="1"/>
  </conditionalFormatting>
  <dataValidations count="1">
    <dataValidation type="list" allowBlank="1" showInputMessage="1" showErrorMessage="1" sqref="I6:I700">
      <formula1>"PROFISSIONAL, MEIO PROF"</formula1>
    </dataValidation>
  </dataValidations>
  <pageMargins left="0.51181102362204722" right="0.51181102362204722" top="0.78740157480314965" bottom="0.78740157480314965" header="0.31496062992125984" footer="0.31496062992125984"/>
  <pageSetup paperSize="9" scale="7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20</vt:i4>
      </vt:variant>
    </vt:vector>
  </HeadingPairs>
  <TitlesOfParts>
    <vt:vector size="30" baseType="lpstr">
      <vt:lpstr>Resumo Geral</vt:lpstr>
      <vt:lpstr>01</vt:lpstr>
      <vt:lpstr>02</vt:lpstr>
      <vt:lpstr>03</vt:lpstr>
      <vt:lpstr>04</vt:lpstr>
      <vt:lpstr>05</vt:lpstr>
      <vt:lpstr>06</vt:lpstr>
      <vt:lpstr>Resumo Produção</vt:lpstr>
      <vt:lpstr>Tabela de Produção</vt:lpstr>
      <vt:lpstr>Funcionários</vt:lpstr>
      <vt:lpstr>'01'!Area_de_impressao</vt:lpstr>
      <vt:lpstr>'02'!Area_de_impressao</vt:lpstr>
      <vt:lpstr>'03'!Area_de_impressao</vt:lpstr>
      <vt:lpstr>'04'!Area_de_impressao</vt:lpstr>
      <vt:lpstr>'05'!Area_de_impressao</vt:lpstr>
      <vt:lpstr>'06'!Area_de_impressao</vt:lpstr>
      <vt:lpstr>Funcionários!Area_de_impressao</vt:lpstr>
      <vt:lpstr>'Resumo Geral'!Area_de_impressao</vt:lpstr>
      <vt:lpstr>'Resumo Produção'!Area_de_impressao</vt:lpstr>
      <vt:lpstr>'Tabela de Produção'!Area_de_impressao</vt:lpstr>
      <vt:lpstr>'01'!Titulos_de_impressao</vt:lpstr>
      <vt:lpstr>'02'!Titulos_de_impressao</vt:lpstr>
      <vt:lpstr>'03'!Titulos_de_impressao</vt:lpstr>
      <vt:lpstr>'04'!Titulos_de_impressao</vt:lpstr>
      <vt:lpstr>'05'!Titulos_de_impressao</vt:lpstr>
      <vt:lpstr>'06'!Titulos_de_impressao</vt:lpstr>
      <vt:lpstr>Funcionários!Titulos_de_impressao</vt:lpstr>
      <vt:lpstr>'Resumo Geral'!Titulos_de_impressao</vt:lpstr>
      <vt:lpstr>'Resumo Produção'!Titulos_de_impressao</vt:lpstr>
      <vt:lpstr>'Tabela de Produção'!Titulos_de_impressao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Acerto de Produção</dc:title>
  <dc:creator/>
  <cp:lastModifiedBy/>
  <dcterms:created xsi:type="dcterms:W3CDTF">2012-02-02T16:15:26Z</dcterms:created>
  <dcterms:modified xsi:type="dcterms:W3CDTF">2018-09-05T18:33:18Z</dcterms:modified>
  <cp:category>Controle de produtividade</cp:category>
</cp:coreProperties>
</file>